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미입금(휴먼)" sheetId="1" r:id="rId5"/>
    <sheet state="visible" name="매출(휴먼)" sheetId="2" r:id="rId6"/>
    <sheet state="visible" name="매입계산서(휴먼)" sheetId="3" r:id="rId7"/>
    <sheet state="visible" name="★☆★☆★" sheetId="4" r:id="rId8"/>
    <sheet state="visible" name="3월" sheetId="5" r:id="rId9"/>
    <sheet state="visible" name="2월" sheetId="6" r:id="rId10"/>
    <sheet state="visible" name="1월" sheetId="7" r:id="rId11"/>
    <sheet state="visible" name="월별사용내역" sheetId="8" r:id="rId12"/>
    <sheet state="visible" name="거래처입금내역" sheetId="9" r:id="rId13"/>
    <sheet state="visible" name="주차" sheetId="10" r:id="rId14"/>
    <sheet state="visible" name="2026년" sheetId="11" r:id="rId15"/>
    <sheet state="visible" name="2025년" sheetId="12" r:id="rId16"/>
  </sheets>
  <definedNames>
    <definedName hidden="1" localSheetId="1" name="_xlnm._FilterDatabase">'매출(휴먼)'!$A$3:$G$4265</definedName>
    <definedName hidden="1" localSheetId="2" name="_xlnm._FilterDatabase">'매입계산서(휴먼)'!$A$5:$J$1087</definedName>
    <definedName hidden="1" localSheetId="11" name="_xlnm._FilterDatabase">'2025년'!$B$1:$B$1976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tc={80bf45e6-0885-4dae-8c55-9e2a8ed56f38}</author>
  </authors>
  <commentList>
    <comment authorId="0" xr:uid="{80bf45e6-0885-4dae-8c55-9e2a8ed56f38}" ref="DJ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25년 5월 인건비 
- 지급은 휴먼에서 하고 신고를 채움에서 한 금액
</t>
      </text>
    </comment>
  </commentList>
</comments>
</file>

<file path=xl/sharedStrings.xml><?xml version="1.0" encoding="utf-8"?>
<sst xmlns="http://schemas.openxmlformats.org/spreadsheetml/2006/main" count="22041" uniqueCount="3435">
  <si>
    <t>합계금액</t>
  </si>
  <si>
    <t>공급가액</t>
  </si>
  <si>
    <t>세액</t>
  </si>
  <si>
    <t>합계</t>
  </si>
  <si>
    <t>업체 미입금내역(휴먼)</t>
  </si>
  <si>
    <t>작성일자</t>
  </si>
  <si>
    <t>상호</t>
  </si>
  <si>
    <t>품목비고</t>
  </si>
  <si>
    <t>(주)삼구아이앤씨</t>
  </si>
  <si>
    <t>일용비 (소노벨-룸메이드)</t>
  </si>
  <si>
    <t>일용비 (소노캄-룸메이드)</t>
  </si>
  <si>
    <t>완도군내LH1단지아파트관리사무소</t>
  </si>
  <si>
    <t>03월 경비용역비</t>
  </si>
  <si>
    <t>주식회사 휴먼엠에스</t>
  </si>
  <si>
    <t>공급가액합계</t>
  </si>
  <si>
    <t>세액합계</t>
  </si>
  <si>
    <t>비고</t>
  </si>
  <si>
    <t>입금일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</si>
  <si>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</si>
  <si>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</si>
  <si>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</si>
  <si>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</si>
  <si>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</si>
  <si>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</si>
  <si>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</si>
  <si>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</si>
  <si>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</si>
  <si>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2026년</t>
  </si>
  <si>
    <t>2017-04-10</t>
  </si>
  <si>
    <t>미성엠프로 주식회사</t>
  </si>
  <si>
    <t>시흥(4/2~4/6)</t>
  </si>
  <si>
    <t>취소전표</t>
  </si>
  <si>
    <t>(시흥-4/7~4/8)</t>
  </si>
  <si>
    <t>2017-04-05</t>
  </si>
  <si>
    <t/>
  </si>
  <si>
    <t>(시흥-4/2~4/6)</t>
  </si>
  <si>
    <t>2017-04-12</t>
  </si>
  <si>
    <t>시흥(4/09~4/10)</t>
  </si>
  <si>
    <t>2017-04-17</t>
  </si>
  <si>
    <t>(시흥-4/11~4/12)</t>
  </si>
  <si>
    <t>(시흥-4/13~4/14)</t>
  </si>
  <si>
    <t>2017-04-18</t>
  </si>
  <si>
    <t>(시흥-4/15~4/16)</t>
  </si>
  <si>
    <t>2017-04-20</t>
  </si>
  <si>
    <t>가오프로젝트(G.A.O PROJECT)</t>
  </si>
  <si>
    <t>2017-04-21</t>
  </si>
  <si>
    <t>주식회사 프레임컴퍼니</t>
  </si>
  <si>
    <t>2017-04-24</t>
  </si>
  <si>
    <t>(시흥-4/22~4/23)</t>
  </si>
  <si>
    <t>(시흥-4/17~4/21)</t>
  </si>
  <si>
    <t>2017-04-30</t>
  </si>
  <si>
    <t>(주)씨엔에스자산관리</t>
  </si>
  <si>
    <t>4월</t>
  </si>
  <si>
    <t>(시흥-4/24~4/28)</t>
  </si>
  <si>
    <t>공급</t>
  </si>
  <si>
    <t>(시흥-4/29~4/30)</t>
  </si>
  <si>
    <t>2017-05-04</t>
  </si>
  <si>
    <t>(시흥-5/1~5/2)</t>
  </si>
  <si>
    <t>(시흥 5/01~5/02)</t>
  </si>
  <si>
    <t>2017-05-08</t>
  </si>
  <si>
    <t>(시흥-5/03~5/07)</t>
  </si>
  <si>
    <t>2017-05-10</t>
  </si>
  <si>
    <t>(송도 5/01~5/09)</t>
  </si>
  <si>
    <t>(시흥 5/08~5/09)</t>
  </si>
  <si>
    <t>2017-05-17</t>
  </si>
  <si>
    <t>(시흥-5/13~5/14)</t>
  </si>
  <si>
    <t>(시흥-5/10~5/12)</t>
  </si>
  <si>
    <t>2017-05-24</t>
  </si>
  <si>
    <t>(시흥-5/20~5/21)</t>
  </si>
  <si>
    <t>5월</t>
  </si>
  <si>
    <t>2017-05-25</t>
  </si>
  <si>
    <t>(송도-5/10~5/21)</t>
  </si>
  <si>
    <t>(시흥-5/27~5/28)</t>
  </si>
  <si>
    <t>2017-06-04</t>
  </si>
  <si>
    <t>(시흥-6/03~6/04)</t>
  </si>
  <si>
    <t>2017-06-09</t>
  </si>
  <si>
    <t>인천-5/27~6/04</t>
  </si>
  <si>
    <t>6월</t>
  </si>
  <si>
    <t>2017-06-26</t>
  </si>
  <si>
    <t>2017-06-30</t>
  </si>
  <si>
    <t>일용비(삼성서울병원)</t>
  </si>
  <si>
    <t>2017-07-01</t>
  </si>
  <si>
    <t>취소전표(7/1)</t>
  </si>
  <si>
    <t>2017-07-12</t>
  </si>
  <si>
    <t>(6/10~7/02)</t>
  </si>
  <si>
    <t>2017-07-17</t>
  </si>
  <si>
    <t>(7/08~7/16)</t>
  </si>
  <si>
    <t>2017-07-24</t>
  </si>
  <si>
    <t>(7/22~7/23)</t>
  </si>
  <si>
    <t>2017-07-31</t>
  </si>
  <si>
    <t>일용비(서울삼성병원)</t>
  </si>
  <si>
    <t>일용비(예술의전당)</t>
  </si>
  <si>
    <t>일용비(분당서울대병원)</t>
  </si>
  <si>
    <t>일용비(강북삼성병원)</t>
  </si>
  <si>
    <t>7월</t>
  </si>
  <si>
    <t>일용비(한진빌딩)</t>
  </si>
  <si>
    <t>(7/29~7/30)</t>
  </si>
  <si>
    <t>2017-08-07</t>
  </si>
  <si>
    <t>씨제이이앤엠 주식회사</t>
  </si>
  <si>
    <t>워너원 쇼케이스(고척돔)</t>
  </si>
  <si>
    <t>8/06~8/06</t>
  </si>
  <si>
    <t>2017-08-08</t>
  </si>
  <si>
    <t>(주)한성앰에스</t>
  </si>
  <si>
    <t>일용비(센터마크호텔)</t>
  </si>
  <si>
    <t>일용비(티마크호텔)</t>
  </si>
  <si>
    <t>일용비(코트야드호텔)</t>
  </si>
  <si>
    <t>일용비</t>
  </si>
  <si>
    <t>2017-08-09</t>
  </si>
  <si>
    <t>일용비(jw메리어트호텔)</t>
  </si>
  <si>
    <t>2017-08-16</t>
  </si>
  <si>
    <t>일용비(JW메리어트호텔)</t>
  </si>
  <si>
    <t>일용비(머큐어호텔)</t>
  </si>
  <si>
    <t>8/12~8/13</t>
  </si>
  <si>
    <t>2017-08-17</t>
  </si>
  <si>
    <t>5/27~6/04</t>
  </si>
  <si>
    <t>2017-08-18</t>
  </si>
  <si>
    <t>2017-08-21</t>
  </si>
  <si>
    <t>2017-08-23</t>
  </si>
  <si>
    <t>8/19~8/20</t>
  </si>
  <si>
    <t>2017-08-24</t>
  </si>
  <si>
    <t>2017-08-28</t>
  </si>
  <si>
    <t>8/26~8/27</t>
  </si>
  <si>
    <t>2017-08-31</t>
  </si>
  <si>
    <t>8월</t>
  </si>
  <si>
    <t>2017-09-04</t>
  </si>
  <si>
    <t>2017-09-05</t>
  </si>
  <si>
    <t>9/02~9/03</t>
  </si>
  <si>
    <t>2017-09-06</t>
  </si>
  <si>
    <t>2017-09-11</t>
  </si>
  <si>
    <t>2017-09-12</t>
  </si>
  <si>
    <t>(주)알앤지서비스</t>
  </si>
  <si>
    <t>9/06~9/10</t>
  </si>
  <si>
    <t>2017-09-15</t>
  </si>
  <si>
    <t>9/2~9/10</t>
  </si>
  <si>
    <t>2017-09-18</t>
  </si>
  <si>
    <t>2017-09-19</t>
  </si>
  <si>
    <t>2017-09-20</t>
  </si>
  <si>
    <t>9/11~9/17</t>
  </si>
  <si>
    <t>88잔디마당</t>
  </si>
  <si>
    <t>2017-09-21</t>
  </si>
  <si>
    <t>(주)두잉씨앤에스</t>
  </si>
  <si>
    <t>일용비(포시즌스호텔 데일리)</t>
  </si>
  <si>
    <t>일용비(포시즌스호텔 룸메이트)</t>
  </si>
  <si>
    <t>2017-09-22</t>
  </si>
  <si>
    <t>주식회사 안성렌탈</t>
  </si>
  <si>
    <t>2017-09-25</t>
  </si>
  <si>
    <t>2017-09-26</t>
  </si>
  <si>
    <t>일용비(노보텔)</t>
  </si>
  <si>
    <t>2017-09-27</t>
  </si>
  <si>
    <t>2017-09-28</t>
  </si>
  <si>
    <t>다토</t>
  </si>
  <si>
    <t>나비특수효과</t>
  </si>
  <si>
    <t>주식회사 지엠엠</t>
  </si>
  <si>
    <t>일용비(자라섬)</t>
  </si>
  <si>
    <t>라이트스톰</t>
  </si>
  <si>
    <t>2017-09-29</t>
  </si>
  <si>
    <t>주식회사 열린</t>
  </si>
  <si>
    <t>2017-09-30</t>
  </si>
  <si>
    <t>(주) 에스에스엘</t>
  </si>
  <si>
    <t>(창원 종합운동장)</t>
  </si>
  <si>
    <t>(주)토탈코리아</t>
  </si>
  <si>
    <t>일용비(노보텔)9/25~30</t>
  </si>
  <si>
    <t>일용비(포시즌스호텔)데일리</t>
  </si>
  <si>
    <t>일용비(포시시즌호텔)룸메이트</t>
  </si>
  <si>
    <t>9월</t>
  </si>
  <si>
    <t>(여의도 MEA메리어트호텔)</t>
  </si>
  <si>
    <t>2017-10-02</t>
  </si>
  <si>
    <t>(9/16~10/01)</t>
  </si>
  <si>
    <t>2017-10-10</t>
  </si>
  <si>
    <t>일요비(노보텔) 10/1~9</t>
  </si>
  <si>
    <t>2017-10-13</t>
  </si>
  <si>
    <t>2017-10-16</t>
  </si>
  <si>
    <t>일용비(포시즌스호텔)</t>
  </si>
  <si>
    <t>(10/01~10/15-데일리)</t>
  </si>
  <si>
    <t>10/1~10/15 데일리</t>
  </si>
  <si>
    <t>일용비(롯데리조트 부여점)</t>
  </si>
  <si>
    <t>10/1~10/9</t>
  </si>
  <si>
    <t>10/01~10/15 룸메이드</t>
  </si>
  <si>
    <t>일용비(여의도MEA메리어트호텔)</t>
  </si>
  <si>
    <t>(10/01~10/15)</t>
  </si>
  <si>
    <t>2017-10-17</t>
  </si>
  <si>
    <t>2017-10-19</t>
  </si>
  <si>
    <t>일용비(뉴코아 부천점)</t>
  </si>
  <si>
    <t>2017-10-20</t>
  </si>
  <si>
    <t>(10/02~10/15)</t>
  </si>
  <si>
    <t>2017-10-23</t>
  </si>
  <si>
    <t>2017-10-24</t>
  </si>
  <si>
    <t>일용비(뉴코아 아울렛 부천점)</t>
  </si>
  <si>
    <t>2017-10-27</t>
  </si>
  <si>
    <t>2017-10-30</t>
  </si>
  <si>
    <t>10/22~10/29</t>
  </si>
  <si>
    <t>2017-10-31</t>
  </si>
  <si>
    <t>일용비(라마다 앙코르 해운대)</t>
  </si>
  <si>
    <t>(주)후니드</t>
  </si>
  <si>
    <t>10/16~10/31 데일리</t>
  </si>
  <si>
    <t>10/16~10/31 룸메이드</t>
  </si>
  <si>
    <t>일용비(킨텍스)</t>
  </si>
  <si>
    <t>일용비(강남세브란스병원)</t>
  </si>
  <si>
    <t>일용비(신촌세브란스병원)</t>
  </si>
  <si>
    <t>(주) 삼익</t>
  </si>
  <si>
    <t>일용비(포포인츠호텔)</t>
  </si>
  <si>
    <t>일용비(조선호텔)</t>
  </si>
  <si>
    <t>일용비(롯데시그니엘서울)</t>
  </si>
  <si>
    <t>주식회사 엠엠에스컴퍼니</t>
  </si>
  <si>
    <t>(주) 라이팅코리아</t>
  </si>
  <si>
    <t>10월</t>
  </si>
  <si>
    <t>일용비(노보텔) 10/23~10/29</t>
  </si>
  <si>
    <t>2017-11-02</t>
  </si>
  <si>
    <t>일용비(코트야드)</t>
  </si>
  <si>
    <t>일용비(센터마크)</t>
  </si>
  <si>
    <t>일용비(티마크)</t>
  </si>
  <si>
    <t>2017-11-06</t>
  </si>
  <si>
    <t>일용비(시흥 아울렛)</t>
  </si>
  <si>
    <t>일용비(노보텔)10/30~11/05</t>
  </si>
  <si>
    <t>2017-11-07</t>
  </si>
  <si>
    <t>2017-11-13</t>
  </si>
  <si>
    <t>2017-11-14</t>
  </si>
  <si>
    <t>2017-11-15</t>
  </si>
  <si>
    <t>일용비(포시즌스호텔) 11/01~11/15-룸메이드</t>
  </si>
  <si>
    <t>일용비(포시즌스호텔) 11/01~11/15-데일리</t>
  </si>
  <si>
    <t>일용비(인터콘티넨탈호텔)</t>
  </si>
  <si>
    <t>2017-11-20</t>
  </si>
  <si>
    <t>일용비(CS프리미어호텔)</t>
  </si>
  <si>
    <t>일용비(칼호텔)</t>
  </si>
  <si>
    <t>2017-11-27</t>
  </si>
  <si>
    <t>일용비(BM)</t>
  </si>
  <si>
    <t>2017-11-29</t>
  </si>
  <si>
    <t>일용비(인천공항)</t>
  </si>
  <si>
    <t>2017-11-30</t>
  </si>
  <si>
    <t>일용비(콘래드호텔)</t>
  </si>
  <si>
    <t>일용비(포시즌스호텔)11/16~11/30-데일리</t>
  </si>
  <si>
    <r>
      <rPr>
        <rFont val="맑은 고딕"/>
        <color rgb="FFFF0000"/>
        <sz val="10.0"/>
      </rPr>
      <t>일용비(포시즌스호텔)11/16~11/30-데일리</t>
    </r>
  </si>
  <si>
    <t>일용비(광화문광장)</t>
  </si>
  <si>
    <t>일용비(신라호텔-룸메이드)</t>
  </si>
  <si>
    <t>리깅엑세스코리아</t>
  </si>
  <si>
    <t>일용비(MEA메리어트호텔)11/16~11/30</t>
  </si>
  <si>
    <t>일용비(인터콘티낸탈호텔)</t>
  </si>
  <si>
    <r>
      <rPr>
        <rFont val="맑은 고딕"/>
        <color rgb="FFFF0000"/>
        <sz val="10.0"/>
      </rPr>
      <t>일용비(포시즌스호텔)11/16~11/30-데일리</t>
    </r>
  </si>
  <si>
    <t>일용비(포시즌스호텔)11/16~11/30-룸메이드</t>
  </si>
  <si>
    <t>11월</t>
  </si>
  <si>
    <t>2017-12-04</t>
  </si>
  <si>
    <t>2017-12-06</t>
  </si>
  <si>
    <t>2017-12-08</t>
  </si>
  <si>
    <t>2017-12-11</t>
  </si>
  <si>
    <t>2017-12-12</t>
  </si>
  <si>
    <t>2017-12-15</t>
  </si>
  <si>
    <t>일용비(신라호텔)12/01~12/15-룸메이드</t>
  </si>
  <si>
    <t>일용비(포시즌스호텔)12/01~12/15-데일리</t>
  </si>
  <si>
    <t>일용비(포시즌스호텔)12/01~12/15-룸메이드</t>
  </si>
  <si>
    <r>
      <rPr>
        <rFont val="맑은 고딕"/>
        <color rgb="FFFF0000"/>
        <sz val="10.0"/>
      </rPr>
      <t>일용비(여의도 MEA메리어트호텔)12/01~12/15</t>
    </r>
  </si>
  <si>
    <r>
      <rPr>
        <rFont val="맑은 고딕"/>
        <color rgb="FFFF0000"/>
        <sz val="10.0"/>
      </rPr>
      <t>일용비(여의도 MEA메리어트호텔)12/01~12/15</t>
    </r>
  </si>
  <si>
    <t>2017-12-18</t>
  </si>
  <si>
    <t>2017-12-26</t>
  </si>
  <si>
    <t>2017-12-27</t>
  </si>
  <si>
    <t>일용비(아모레퍼시픽)</t>
  </si>
  <si>
    <t>2017-12-28</t>
  </si>
  <si>
    <t>(주)아트빈</t>
  </si>
  <si>
    <t>2017-12-29</t>
  </si>
  <si>
    <t>2017-12-31</t>
  </si>
  <si>
    <t>파이널 스페셜 인펙트</t>
  </si>
  <si>
    <t>디오 라이트(DO LITE)</t>
  </si>
  <si>
    <t>일용비(포시즌스호텔)12/16~12/31-데일리</t>
  </si>
  <si>
    <t>일용비(신라호텔)12/16~12/31-더티</t>
  </si>
  <si>
    <t>일용비(벡스코)</t>
  </si>
  <si>
    <t>서경실업</t>
  </si>
  <si>
    <t>12월</t>
  </si>
  <si>
    <t>일용비(메세나폴리스)</t>
  </si>
  <si>
    <t>2018-01-02</t>
  </si>
  <si>
    <t>2018-01-08</t>
  </si>
  <si>
    <t>2018-01-09</t>
  </si>
  <si>
    <t>2018-01-15</t>
  </si>
  <si>
    <t>일용비(메세나폴리스몰)1/8~14</t>
  </si>
  <si>
    <t>일용비(인천공항)1/8~14</t>
  </si>
  <si>
    <t>2018-01-16</t>
  </si>
  <si>
    <t>2018-01-17</t>
  </si>
  <si>
    <t>2018-01-18</t>
  </si>
  <si>
    <t>일용비(영등포코트야드호텔)</t>
  </si>
  <si>
    <t>일용비(신라호텔)</t>
  </si>
  <si>
    <t>2018-01-19</t>
  </si>
  <si>
    <t>2018-01-22</t>
  </si>
  <si>
    <t>2018-01-23</t>
  </si>
  <si>
    <t>2018-01-25</t>
  </si>
  <si>
    <t>일용비(콘래드)</t>
  </si>
  <si>
    <t>2018-01-29</t>
  </si>
  <si>
    <t>2018-01-30</t>
  </si>
  <si>
    <t>일용비(포포인츠)</t>
  </si>
  <si>
    <t>2018-01-31</t>
  </si>
  <si>
    <t>일용비(영등포코트야드)</t>
  </si>
  <si>
    <t>일용비(메세나폴리스몰)</t>
  </si>
  <si>
    <t>2018년 1월</t>
  </si>
  <si>
    <t>2018-02-05</t>
  </si>
  <si>
    <t>2018-02-07</t>
  </si>
  <si>
    <t>2018-02-09</t>
  </si>
  <si>
    <t>(주) 잡플러스</t>
  </si>
  <si>
    <t>2018-02-12</t>
  </si>
  <si>
    <t>2018-02-13</t>
  </si>
  <si>
    <t>2018-02-15</t>
  </si>
  <si>
    <t>2018-02-19</t>
  </si>
  <si>
    <t>일용비(인터컨티넨탈)</t>
  </si>
  <si>
    <t>일용비(시그니엘)</t>
  </si>
  <si>
    <t>2018-02-21</t>
  </si>
  <si>
    <t>2018-02-22</t>
  </si>
  <si>
    <t>2018-02-26</t>
  </si>
  <si>
    <t>2018-02-28</t>
  </si>
  <si>
    <t>외</t>
  </si>
  <si>
    <t>일용비(신촌세브란스)</t>
  </si>
  <si>
    <t>일용비(서울성모병원)</t>
  </si>
  <si>
    <t>일용비(롯데시그니엘)</t>
  </si>
  <si>
    <t>일용비(mea메리어트)</t>
  </si>
  <si>
    <t>일용비(롯데리조트속초)</t>
  </si>
  <si>
    <t>2월</t>
  </si>
  <si>
    <t>2018-03-01</t>
  </si>
  <si>
    <t>2018-03-05</t>
  </si>
  <si>
    <t>2018-03-07</t>
  </si>
  <si>
    <t>2018-03-12</t>
  </si>
  <si>
    <t>2018-03-13</t>
  </si>
  <si>
    <t>2018-03-14</t>
  </si>
  <si>
    <t>2018-03-15</t>
  </si>
  <si>
    <t>2018-03-19</t>
  </si>
  <si>
    <t>2018-03-20</t>
  </si>
  <si>
    <t>2018-03-21</t>
  </si>
  <si>
    <t>2018-03-26</t>
  </si>
  <si>
    <t>2018-03-28</t>
  </si>
  <si>
    <t>2018-03-31</t>
  </si>
  <si>
    <t>(주)스파이더</t>
  </si>
  <si>
    <t>일용비(사그니엘)</t>
  </si>
  <si>
    <t>3월</t>
  </si>
  <si>
    <t>2018-04-02</t>
  </si>
  <si>
    <t>2018-04-04</t>
  </si>
  <si>
    <t>2018-04-09</t>
  </si>
  <si>
    <t>2018-04-10</t>
  </si>
  <si>
    <t>2018-04-11</t>
  </si>
  <si>
    <t>2018-04-12</t>
  </si>
  <si>
    <t>2018-04-16</t>
  </si>
  <si>
    <t>2018-04-24</t>
  </si>
  <si>
    <t>2018-04-25</t>
  </si>
  <si>
    <t>2018-04-26</t>
  </si>
  <si>
    <t>2018-04-30</t>
  </si>
  <si>
    <t>일용비(조선)</t>
  </si>
  <si>
    <t>일용비(포시즌스)</t>
  </si>
  <si>
    <t>일용비(신라)</t>
  </si>
  <si>
    <t>일용비(MEA)</t>
  </si>
  <si>
    <t>주식회사 만석푸드패밀리</t>
  </si>
  <si>
    <t>아트홀</t>
  </si>
  <si>
    <t>2018-05-08</t>
  </si>
  <si>
    <t>2018-05-15</t>
  </si>
  <si>
    <t>일용비(MEA메리어트)</t>
  </si>
  <si>
    <t>2018-05-31</t>
  </si>
  <si>
    <t>압류건</t>
  </si>
  <si>
    <t>일용비(롯데호텔)</t>
  </si>
  <si>
    <t>일용비(강남세브란스)</t>
  </si>
  <si>
    <t>일용비(힐튼호텔)</t>
  </si>
  <si>
    <t>2018-06-15</t>
  </si>
  <si>
    <t>2018-06-27</t>
  </si>
  <si>
    <t>한국교육방송공사</t>
  </si>
  <si>
    <t>2018-06-30</t>
  </si>
  <si>
    <t>일용비(MEA호텔)</t>
  </si>
  <si>
    <t>일용비(AK타워)</t>
  </si>
  <si>
    <t>일용비(파라다이스)</t>
  </si>
  <si>
    <t>2018-07-15</t>
  </si>
  <si>
    <t>일용비(여의도MEA)</t>
  </si>
  <si>
    <t>일용비(하얏트)</t>
  </si>
  <si>
    <t>2018-07-31</t>
  </si>
  <si>
    <t>만석장 인천공항점</t>
  </si>
  <si>
    <t>일용비(JW메리어트)</t>
  </si>
  <si>
    <t>2018-08-02</t>
  </si>
  <si>
    <t>라이트스케치</t>
  </si>
  <si>
    <t>2018-08-15</t>
  </si>
  <si>
    <t>일용비(롯데리조트 속초)</t>
  </si>
  <si>
    <t>2018-08-31</t>
  </si>
  <si>
    <t>엠씨피인터네셔널</t>
  </si>
  <si>
    <t>일용비(엔씨켐)</t>
  </si>
  <si>
    <t>(주)인터비즈시스템</t>
  </si>
  <si>
    <t>일용비(하얏트호텔)</t>
  </si>
  <si>
    <t>2018-09-04</t>
  </si>
  <si>
    <t>2018-09-15</t>
  </si>
  <si>
    <t>2018-09-17</t>
  </si>
  <si>
    <t>일용비(롯데리조트-속초)</t>
  </si>
  <si>
    <t>2018-09-30</t>
  </si>
  <si>
    <t>일용비(창원)</t>
  </si>
  <si>
    <t>일용비(창원 종합운동장)</t>
  </si>
  <si>
    <t>2018-10-08</t>
  </si>
  <si>
    <t>2018-10-15</t>
  </si>
  <si>
    <t>일용비(롯데)</t>
  </si>
  <si>
    <t>2018-10-31</t>
  </si>
  <si>
    <r>
      <rPr>
        <rFont val="Malgun Gothic"/>
        <color theme="1"/>
        <sz val="10.0"/>
      </rPr>
      <t>일용비</t>
    </r>
  </si>
  <si>
    <t>2018-11-14</t>
  </si>
  <si>
    <t>(주) 한국에이브이</t>
  </si>
  <si>
    <t>2018-11-15</t>
  </si>
  <si>
    <t>일용비(여의도 MEA 호텔)</t>
  </si>
  <si>
    <t>일용비(잠실롯데면세점)</t>
  </si>
  <si>
    <t>일용비(cj가구운반)</t>
  </si>
  <si>
    <t>2018-11-30</t>
  </si>
  <si>
    <t>일용비(아트파라디소)</t>
  </si>
  <si>
    <t>외(600만)</t>
  </si>
  <si>
    <t>2018-12-01</t>
  </si>
  <si>
    <t>2018-12-14</t>
  </si>
  <si>
    <t>2018-12-15</t>
  </si>
  <si>
    <t>외-1,650,000원</t>
  </si>
  <si>
    <t>2018-12-20</t>
  </si>
  <si>
    <t>2018-12-31</t>
  </si>
  <si>
    <t>아이에스(IS)</t>
  </si>
  <si>
    <t>외-7,480,000</t>
  </si>
  <si>
    <t>외-2,770,000</t>
  </si>
  <si>
    <t>쇼매이드</t>
  </si>
  <si>
    <t>2019-01-10</t>
  </si>
  <si>
    <t>2019-01-15</t>
  </si>
  <si>
    <t>(주)한성엠에스</t>
  </si>
  <si>
    <t>외-4,275,000</t>
  </si>
  <si>
    <t>2019-01-24</t>
  </si>
  <si>
    <t>2019-01-30</t>
  </si>
  <si>
    <t>2019-01-31</t>
  </si>
  <si>
    <t>우지기업(주)</t>
  </si>
  <si>
    <t>1월</t>
  </si>
  <si>
    <t>2019-02-08</t>
  </si>
  <si>
    <t>2019-02-15</t>
  </si>
  <si>
    <t>식품안전정보원</t>
  </si>
  <si>
    <t>채용대행비</t>
  </si>
  <si>
    <t>2019-02-28</t>
  </si>
  <si>
    <t>4/1, 5/2</t>
  </si>
  <si>
    <t>주식회사 나우글로벌</t>
  </si>
  <si>
    <t>2019-03-15</t>
  </si>
  <si>
    <t>2019-03-25</t>
  </si>
  <si>
    <t>2019-03-31</t>
  </si>
  <si>
    <t>일용비(플라자호텔)</t>
  </si>
  <si>
    <t>2019-04-15</t>
  </si>
  <si>
    <t>일용비(플라자)</t>
  </si>
  <si>
    <t>2019-04-30</t>
  </si>
  <si>
    <t>주식회사 엠씨피인터네셔널</t>
  </si>
  <si>
    <t>일용비(더플라자)</t>
  </si>
  <si>
    <t>2019-05-06</t>
  </si>
  <si>
    <t>2019-05-15</t>
  </si>
  <si>
    <t>일용비(잠실롯대면세점)</t>
  </si>
  <si>
    <t>2019-05-27</t>
  </si>
  <si>
    <t>강원기업</t>
  </si>
  <si>
    <t>2019-05-31</t>
  </si>
  <si>
    <t>일용비(위워크)</t>
  </si>
  <si>
    <t>2019-06-14</t>
  </si>
  <si>
    <t>2019-06-15</t>
  </si>
  <si>
    <t>2019-06-30</t>
  </si>
  <si>
    <t>지에스파크24(주)</t>
  </si>
  <si>
    <t>일용비(연세동문회관)</t>
  </si>
  <si>
    <t>일용비(연세의료원)</t>
  </si>
  <si>
    <t>2019-07-15</t>
  </si>
  <si>
    <t>2019-07-25</t>
  </si>
  <si>
    <t>2019-07-31</t>
  </si>
  <si>
    <t>2019-08-01</t>
  </si>
  <si>
    <t>27일~28일</t>
  </si>
  <si>
    <t>6일~21일</t>
  </si>
  <si>
    <t>2019-08-15</t>
  </si>
  <si>
    <t>2019-08-22</t>
  </si>
  <si>
    <t>2019-08-31</t>
  </si>
  <si>
    <t>일용비(파주신세계아울렛)</t>
  </si>
  <si>
    <t>2019-09-15</t>
  </si>
  <si>
    <t>일용비(노보텔동대문점)</t>
  </si>
  <si>
    <t>2019-09-30</t>
  </si>
  <si>
    <t>일용비(스타필드_카트)</t>
  </si>
  <si>
    <t>일용비(스타필드_주차)</t>
  </si>
  <si>
    <t>일용비(신세계아울렛)</t>
  </si>
  <si>
    <t>2019-10-15</t>
  </si>
  <si>
    <t>2019-10-30</t>
  </si>
  <si>
    <t>더파이로컴 THEPYROCOMM</t>
  </si>
  <si>
    <t>2019-10-31</t>
  </si>
  <si>
    <t>일용비(노보텔_동대문점)</t>
  </si>
  <si>
    <t>2019-11-15</t>
  </si>
  <si>
    <t>피아에스에프엑스</t>
  </si>
  <si>
    <t>(주) 신세계조선호텔</t>
  </si>
  <si>
    <t>(주) 비포스</t>
  </si>
  <si>
    <t>2019-11-29</t>
  </si>
  <si>
    <t>2019-11-30</t>
  </si>
  <si>
    <t>2019-12-03</t>
  </si>
  <si>
    <t>정윤희</t>
  </si>
  <si>
    <t>곽노성</t>
  </si>
  <si>
    <t>2019-12-05</t>
  </si>
  <si>
    <t>2019-12-15</t>
  </si>
  <si>
    <t>일용비(마리나베이)</t>
  </si>
  <si>
    <t>2019-12-24</t>
  </si>
  <si>
    <t>2019-12-31</t>
  </si>
  <si>
    <t>일용비(오크우드)</t>
  </si>
  <si>
    <t>2020-01-15</t>
  </si>
  <si>
    <t>2020-01-20</t>
  </si>
  <si>
    <t>정흠제작</t>
  </si>
  <si>
    <t>2020-01-31</t>
  </si>
  <si>
    <t>(주)프로에스콤</t>
  </si>
  <si>
    <t>체온측정</t>
  </si>
  <si>
    <t>주차수신호</t>
  </si>
  <si>
    <t>2020년 1월</t>
  </si>
  <si>
    <t>에이치디씨아이서비스(주)</t>
  </si>
  <si>
    <t>2020-02-10</t>
  </si>
  <si>
    <t>(주) 에스텍시스템</t>
  </si>
  <si>
    <t>2020-02-15</t>
  </si>
  <si>
    <t>주식회사 발렉스서비스</t>
  </si>
  <si>
    <t>2020-02-29</t>
  </si>
  <si>
    <t>다토 DaTo</t>
  </si>
  <si>
    <t>일용비(연세의료원)주차수신호</t>
  </si>
  <si>
    <r>
      <rPr>
        <rFont val="맑은 고딕"/>
        <color rgb="FFFF0000"/>
        <sz val="10.0"/>
      </rPr>
      <t>일용비(연세의료원)주차수신호</t>
    </r>
  </si>
  <si>
    <t>일용비(용인동백세브란스)</t>
  </si>
  <si>
    <t>일용비(연세의료원)체온측정</t>
  </si>
  <si>
    <r>
      <rPr>
        <rFont val="맑은 고딕"/>
        <color rgb="FFFF0000"/>
        <sz val="10.0"/>
      </rPr>
      <t>일용비(연세의료원)주차수신호</t>
    </r>
  </si>
  <si>
    <r>
      <rPr>
        <rFont val="맑은 고딕"/>
        <color rgb="FFFF0000"/>
        <sz val="10.0"/>
      </rPr>
      <t>일용비_켄싱턴호텔</t>
    </r>
  </si>
  <si>
    <t>2020-03-02</t>
  </si>
  <si>
    <t>2020-03-15</t>
  </si>
  <si>
    <t>2020-03-19</t>
  </si>
  <si>
    <r>
      <rPr>
        <rFont val="맑은 고딕"/>
        <color rgb="FFFF0000"/>
        <sz val="10.0"/>
      </rPr>
      <t>일용비_켄싱턴호텔</t>
    </r>
  </si>
  <si>
    <t>2월분 취소처리</t>
  </si>
  <si>
    <t>2020-03-31</t>
  </si>
  <si>
    <t>일용비(용인동백세브란스)_무인정산기</t>
  </si>
  <si>
    <t>일용비(용인동백세브란스)_주차수신호</t>
  </si>
  <si>
    <t>일용비(연세의료원)_체온측정</t>
  </si>
  <si>
    <t>일용비(연세의료원)_주차수신호</t>
  </si>
  <si>
    <t>일용비_켄싱턴호텔</t>
  </si>
  <si>
    <t>2020-04-15</t>
  </si>
  <si>
    <t>2020-04-17</t>
  </si>
  <si>
    <t>3월분 취소처리</t>
  </si>
  <si>
    <t>2020-04-30</t>
  </si>
  <si>
    <t>일용비(용인동백세브란스병원)_주차수신호</t>
  </si>
  <si>
    <t>일용비(용인동백세브란스병원)_무인정산기</t>
  </si>
  <si>
    <t>일용비(오크우드호텔)</t>
  </si>
  <si>
    <t>2020-05-15</t>
  </si>
  <si>
    <t>2020-05-29</t>
  </si>
  <si>
    <t>일용비(카카오)</t>
  </si>
  <si>
    <t>2020-05-31</t>
  </si>
  <si>
    <t>일용비(소노벨)</t>
  </si>
  <si>
    <t>일용비(위워크-매장관리)</t>
  </si>
  <si>
    <t>2건합산입금6454800</t>
  </si>
  <si>
    <t>일용비(위워크-발열)</t>
  </si>
  <si>
    <t>일용비(강남성모병원)</t>
  </si>
  <si>
    <t>일용비(연세의료원-발열체크)</t>
  </si>
  <si>
    <t>일용비(연세의료원-주차)</t>
  </si>
  <si>
    <t>일용비(용인세브란스-무인정산)</t>
  </si>
  <si>
    <t>일용비(용인세브란스-주차)</t>
  </si>
  <si>
    <t>2020-06-15</t>
  </si>
  <si>
    <t>일용비(위워크-발열체크)</t>
  </si>
  <si>
    <t>2020-06-30</t>
  </si>
  <si>
    <t>서울특별시 상수도사업본부 뚝도아리수정수센터</t>
  </si>
  <si>
    <t>2020년 뚝도아리수정수센터 건축물 외벽청소 용역</t>
  </si>
  <si>
    <t>미라클미디어시스템</t>
  </si>
  <si>
    <t>일용비(해인사)</t>
  </si>
  <si>
    <t>다토월드(DTS)</t>
  </si>
  <si>
    <t>일용비(위워크)_발열체크</t>
  </si>
  <si>
    <t>일용비(위워크)_매장관리</t>
  </si>
  <si>
    <t>일용비(연세의료원)_발열체크</t>
  </si>
  <si>
    <t>일용비(용인세브란스병원)_주차수신호</t>
  </si>
  <si>
    <t>일용비(용인세브란스병원)_무인정산기</t>
  </si>
  <si>
    <t>2020-07-15</t>
  </si>
  <si>
    <t>2020-07-31</t>
  </si>
  <si>
    <t>일용비(롯데시티호텔)</t>
  </si>
  <si>
    <t>일용비(라이즈호텔)</t>
  </si>
  <si>
    <t>일용비(위워크-매장)</t>
  </si>
  <si>
    <t>2020-08-15</t>
  </si>
  <si>
    <t>일용비(여의도메리어트)</t>
  </si>
  <si>
    <t>일용비(광교코트야드)</t>
  </si>
  <si>
    <t>2020-08-31</t>
  </si>
  <si>
    <t>일용비(연세의료원-발열)</t>
  </si>
  <si>
    <t>일용비(영등포코드야드)</t>
  </si>
  <si>
    <t>2020-09-15</t>
  </si>
  <si>
    <t>2020-09-30</t>
  </si>
  <si>
    <t>일용비(용인세브란스병원)</t>
  </si>
  <si>
    <t>일용비(용인세브란스병원)-무인정산기</t>
  </si>
  <si>
    <t>일용비(영종도 파라다이스호텔)</t>
  </si>
  <si>
    <t>위워크(매장관리)</t>
  </si>
  <si>
    <t>2020-10-15</t>
  </si>
  <si>
    <t>2020-10-31</t>
  </si>
  <si>
    <t>4건합산입금</t>
  </si>
  <si>
    <t>일용비(연세 동문회관)_주차수신호</t>
  </si>
  <si>
    <t>일용비(연세의료원)-발열체크</t>
  </si>
  <si>
    <t>일용비(연세의료원)-주차수신호</t>
  </si>
  <si>
    <t>2020-11-15</t>
  </si>
  <si>
    <t>2020-11-30</t>
  </si>
  <si>
    <t>일용비(글래드호텔)</t>
  </si>
  <si>
    <t>일용비(인터컨티넨탈 호텔)</t>
  </si>
  <si>
    <t>일용비(영종도 파라다이스)</t>
  </si>
  <si>
    <t>일용비(연세의료원)-동문회관</t>
  </si>
  <si>
    <t>2020-12-01</t>
  </si>
  <si>
    <t>애드 컴퍼니</t>
  </si>
  <si>
    <t>입금완료</t>
  </si>
  <si>
    <t>2020-12-10</t>
  </si>
  <si>
    <t>더셀채원병원</t>
  </si>
  <si>
    <t>일용비(건물외벽청소)</t>
  </si>
  <si>
    <t>2020-12-15</t>
  </si>
  <si>
    <t>일용비(인터컨티낸탈호텔)</t>
  </si>
  <si>
    <t>일용비(EZ빌딩)</t>
  </si>
  <si>
    <t>서울더가까이치과의원</t>
  </si>
  <si>
    <t>2020-12-16</t>
  </si>
  <si>
    <t>2020-12-31</t>
  </si>
  <si>
    <t>일용비(JW 메리어트호텔)</t>
  </si>
  <si>
    <t>일용비(영종도파라다이스호텔)</t>
  </si>
  <si>
    <t>일용비(인터컨티넨탈호텔)</t>
  </si>
  <si>
    <t>일용비(EZ빌딩-카카오)</t>
  </si>
  <si>
    <t>2021-01-15</t>
  </si>
  <si>
    <t>일용비(더현대서울)</t>
  </si>
  <si>
    <t>일용비(패스트파이브)</t>
  </si>
  <si>
    <t>2021-01-31</t>
  </si>
  <si>
    <t>일용비(인터컨티낸탈)</t>
  </si>
  <si>
    <t>2021-02-15</t>
  </si>
  <si>
    <t>2021-02-28</t>
  </si>
  <si>
    <t>일용비(페어몬트호텔)</t>
  </si>
  <si>
    <t>일용비(동문회관)</t>
  </si>
  <si>
    <t>2021-03-15</t>
  </si>
  <si>
    <t>2021-03-31</t>
  </si>
  <si>
    <t>2021-04-15</t>
  </si>
  <si>
    <t>2021-04-30</t>
  </si>
  <si>
    <t>2021-05-05</t>
  </si>
  <si>
    <t>(주)한국에스웨이</t>
  </si>
  <si>
    <t>일용비(파라다이스시티호텔)</t>
  </si>
  <si>
    <t>2021-05-15</t>
  </si>
  <si>
    <t>2021-05-31</t>
  </si>
  <si>
    <t>2021-06-15</t>
  </si>
  <si>
    <t>일용비(더현대서울-고객지원)</t>
  </si>
  <si>
    <t>2021-06-25</t>
  </si>
  <si>
    <t>주식회사 서비스랩</t>
  </si>
  <si>
    <t>일용비(프레이저플레이스)</t>
  </si>
  <si>
    <t>2021-06-30</t>
  </si>
  <si>
    <t>일용비(센터필드)</t>
  </si>
  <si>
    <t>일용비(더현대서울-스마일헬퍼)</t>
  </si>
  <si>
    <t>일용비(파라다이스호텔)</t>
  </si>
  <si>
    <t>일용비(그래비티 판교)</t>
  </si>
  <si>
    <t>4월~6월 세액</t>
  </si>
  <si>
    <t>테라스테이지</t>
  </si>
  <si>
    <t>서비스랩</t>
  </si>
  <si>
    <t>일용비(프레이저)</t>
  </si>
  <si>
    <t>구매대행(주차용품)</t>
  </si>
  <si>
    <t>일용비(임페리얼팰리스)</t>
  </si>
  <si>
    <t>일용비(힐튼호텔 소공)</t>
  </si>
  <si>
    <t>일용비(영등포 코트야드 호텔)</t>
  </si>
  <si>
    <t>일용비(프레이저 플레이스)</t>
  </si>
  <si>
    <t>일용비(임피리얼팰리스)</t>
  </si>
  <si>
    <t>2021-08-31</t>
  </si>
  <si>
    <t>부가세는 10월 1일 입금</t>
  </si>
  <si>
    <t>일용비(영등포 코트야드호텔)</t>
  </si>
  <si>
    <t>주식회사 윈잉</t>
  </si>
  <si>
    <t>9/30, 11/2</t>
  </si>
  <si>
    <t>서울조명(에스에스엘)</t>
  </si>
  <si>
    <t>국민</t>
  </si>
  <si>
    <t>일용비(원주세브란스병원)</t>
  </si>
  <si>
    <t>2021-09-15</t>
  </si>
  <si>
    <t>이시스템</t>
  </si>
  <si>
    <t>일용비(갤러리아)</t>
  </si>
  <si>
    <t>일용비(포포인츠 호텔)</t>
  </si>
  <si>
    <t>일용비(프레지던트호텔)</t>
  </si>
  <si>
    <t>(주)좋은미디어</t>
  </si>
  <si>
    <t>㈜맥서브</t>
  </si>
  <si>
    <t>일용비(소노캄)</t>
  </si>
  <si>
    <t>파이로컴</t>
  </si>
  <si>
    <t>㈜스카이쇼라이트</t>
  </si>
  <si>
    <t>일용비(EZ빌딩 카카오)</t>
  </si>
  <si>
    <t>(주)맥서브</t>
  </si>
  <si>
    <t>일용비(오라카이)</t>
  </si>
  <si>
    <t>하나SE</t>
  </si>
  <si>
    <t>일용비(영등포 코트야드)</t>
  </si>
  <si>
    <t>주식회사 타원형</t>
  </si>
  <si>
    <t>12월27일,30일</t>
  </si>
  <si>
    <t>이컴퍼니</t>
  </si>
  <si>
    <t>일용비-영종도</t>
  </si>
  <si>
    <t>일용비(오라카이호텔)</t>
  </si>
  <si>
    <t>(주)이노서브비엠</t>
  </si>
  <si>
    <t>일용비(파라다이스 발열체크)</t>
  </si>
  <si>
    <t>일용비(용인세브란스)</t>
  </si>
  <si>
    <t>㈜아이비에스인더스트리</t>
  </si>
  <si>
    <t>일용비(나인트리)</t>
  </si>
  <si>
    <t>일용비(롯데호텔 휘트니스)</t>
  </si>
  <si>
    <t>㈜스카이쇼랩</t>
  </si>
  <si>
    <t>(주)두잉피플플러스</t>
  </si>
  <si>
    <t>일용비(신세계)</t>
  </si>
  <si>
    <t>채움서비스</t>
  </si>
  <si>
    <t>23년</t>
  </si>
  <si>
    <t>(주)아이비에스인더스트리</t>
  </si>
  <si>
    <t>아이비에스</t>
  </si>
  <si>
    <t>일용비(나인트리 인사동)</t>
  </si>
  <si>
    <t>부가세7일입금</t>
  </si>
  <si>
    <t>(주)에프앤비밸류파트너스</t>
  </si>
  <si>
    <t>일용비(반얀트리)</t>
  </si>
  <si>
    <t>(주)진명스탭스</t>
  </si>
  <si>
    <t>일용비(을지로PJ호텔)</t>
  </si>
  <si>
    <t>01월</t>
  </si>
  <si>
    <t>비티엠써비스 주식회사</t>
  </si>
  <si>
    <t>일용비(파크하얏트)</t>
  </si>
  <si>
    <t>주식회사 힐빙코리아</t>
  </si>
  <si>
    <t>일용비(스타즈호텔)</t>
  </si>
  <si>
    <t>02월</t>
  </si>
  <si>
    <t>서울공예박물관</t>
  </si>
  <si>
    <t>어린이박물관 전시안내원 용역비</t>
  </si>
  <si>
    <t>서울대학교사범대학부설고등학교</t>
  </si>
  <si>
    <t>서울사대부고 야간경비용역비</t>
  </si>
  <si>
    <t>부경에스이에스㈜</t>
  </si>
  <si>
    <t>용역비(상상나라 주차장청소)</t>
  </si>
  <si>
    <t>03월</t>
  </si>
  <si>
    <t>주식회사 새론피엠에스</t>
  </si>
  <si>
    <t>일용비(압구정 현대백화점)</t>
  </si>
  <si>
    <t>일용비(CGV)</t>
  </si>
  <si>
    <t>(주)스카이쇼랩</t>
  </si>
  <si>
    <t>04월</t>
  </si>
  <si>
    <t>(주)지에스네트웍스 공주지점</t>
  </si>
  <si>
    <t>일용비(공주물류센터 )</t>
  </si>
  <si>
    <t>일용비(파라다이스 발열체크/주차)</t>
  </si>
  <si>
    <t>05월</t>
  </si>
  <si>
    <t>주식회사 정안피엠에스</t>
  </si>
  <si>
    <t>일용비(남양주 현대아울렛)</t>
  </si>
  <si>
    <t>일용비(루이비통)</t>
  </si>
  <si>
    <t>일용비(인터컨티넨탈호텔-코엑스)</t>
  </si>
  <si>
    <t>일용비(인터컨티넨탈호텔-파르나스)</t>
  </si>
  <si>
    <t>서울사대부고 야간경비 용역비</t>
  </si>
  <si>
    <t>부경에스이에스(주)</t>
  </si>
  <si>
    <t>덕원공영주차장 미화도급비</t>
  </si>
  <si>
    <t>일용비(글래드)</t>
  </si>
  <si>
    <t>일용비(프레지던트)</t>
  </si>
  <si>
    <t>일용비(힐튼 소공)</t>
  </si>
  <si>
    <t>일용비(쏠비치 진도)</t>
  </si>
  <si>
    <t>일용비(인터컨티 코엑스)</t>
  </si>
  <si>
    <t>일용비(인터컨티 파르나스)</t>
  </si>
  <si>
    <t>06월</t>
  </si>
  <si>
    <t>(주)케이엠파크</t>
  </si>
  <si>
    <t>일용비(공주물류센터)</t>
  </si>
  <si>
    <t>(주)고암</t>
  </si>
  <si>
    <t>일용비(비트플렉스)</t>
  </si>
  <si>
    <t>(주)세안텍스</t>
  </si>
  <si>
    <t>특별청소</t>
  </si>
  <si>
    <t>신한</t>
  </si>
  <si>
    <t>어린이박물관 전시스탭 용역비</t>
  </si>
  <si>
    <t>춘천농협농수산물종합유통센터</t>
  </si>
  <si>
    <t>주차용역비(춘천농협)</t>
  </si>
  <si>
    <t>07월</t>
  </si>
  <si>
    <t>일용비(홈플러스 합정점)</t>
  </si>
  <si>
    <t>일용비(홈플러스 방학점)</t>
  </si>
  <si>
    <t>일용비(춘천NH타운)</t>
  </si>
  <si>
    <t>2022-08-25</t>
  </si>
  <si>
    <t>어린이박물관 행사운영 용역비</t>
  </si>
  <si>
    <t>용역비(춘천NH타운 주차정산안내)</t>
  </si>
  <si>
    <t>용역비(판교아이스퀘어 C1,C2 주차장관리)</t>
  </si>
  <si>
    <t>일용비(롯데백화점 동탄)</t>
  </si>
  <si>
    <t>일용비(홈플러스 잠실점)</t>
  </si>
  <si>
    <t>08월</t>
  </si>
  <si>
    <t>일용비(글래드코엑스)</t>
  </si>
  <si>
    <t>(주)지에스네트웍스 양산지점</t>
  </si>
  <si>
    <t>채용대행수수료</t>
  </si>
  <si>
    <t>09월</t>
  </si>
  <si>
    <t>2022-10-15</t>
  </si>
  <si>
    <t>일용비(스튜디오에피소드)</t>
  </si>
  <si>
    <t>일용비(홀리데이인송도)</t>
  </si>
  <si>
    <t>조양국제종합물류(주)</t>
  </si>
  <si>
    <t>일용비(청주물류센터)</t>
  </si>
  <si>
    <t>유한책임회사 티지아이코리아</t>
  </si>
  <si>
    <t>수정계산서발행</t>
  </si>
  <si>
    <t>용역비(춘천NH타운 주차정산안내 7월분)</t>
  </si>
  <si>
    <t>일용비(판교H스퀘어)</t>
  </si>
  <si>
    <t>주식회사 케어마스터</t>
  </si>
  <si>
    <t>일용비(JW메리어트 동대문점)</t>
  </si>
  <si>
    <t>15일에 중복입금</t>
  </si>
  <si>
    <t>(주)라이팅코리아프로</t>
  </si>
  <si>
    <t>일용비(10월,11월)</t>
  </si>
  <si>
    <t>일용</t>
  </si>
  <si>
    <t>2022-12-31</t>
  </si>
  <si>
    <t>2022-12-01</t>
  </si>
  <si>
    <t>(주)로젠택배 종로지사</t>
  </si>
  <si>
    <t>용역비</t>
  </si>
  <si>
    <t>2022-12-05</t>
  </si>
  <si>
    <t>2022-12-10</t>
  </si>
  <si>
    <t>2022-12-15</t>
  </si>
  <si>
    <t>2022-12-20</t>
  </si>
  <si>
    <t>2022-12-25</t>
  </si>
  <si>
    <t>두더지오가 (대상건기)</t>
  </si>
  <si>
    <t>어린이박물관 전시안내용역비</t>
  </si>
  <si>
    <t>인력공급비</t>
  </si>
  <si>
    <t>일용비(나루엠갤러리)</t>
  </si>
  <si>
    <t>삼구-&gt;발렉스</t>
  </si>
  <si>
    <t>일용비(패스트파이브-2권역)</t>
  </si>
  <si>
    <t>일용비(패스트파이브-1권역)</t>
  </si>
  <si>
    <t>일용비(카카오 픽코마)</t>
  </si>
  <si>
    <t>일용비(에버랜드 골프장)</t>
  </si>
  <si>
    <t>주식회사 피앤케이네트웍스</t>
  </si>
  <si>
    <t>판교아이스퀘어 비품 외</t>
  </si>
  <si>
    <t>일용비(롯데호텔휘트니스)</t>
  </si>
  <si>
    <t>2023-03-24</t>
  </si>
  <si>
    <t>2023-03-25</t>
  </si>
  <si>
    <t>2023-03-27</t>
  </si>
  <si>
    <t>일용비(호암미술관)</t>
  </si>
  <si>
    <t>일용비(에버랜드)</t>
  </si>
  <si>
    <t>일용비(곤지암 골프클럽)</t>
  </si>
  <si>
    <t>일용비(홀리데이인송도홀</t>
  </si>
  <si>
    <t>일용비(위워크-FM)</t>
  </si>
  <si>
    <t>2023-04-19</t>
  </si>
  <si>
    <t>2022년 하반기 어린이박물관 행사운영 용역비 정산</t>
  </si>
  <si>
    <t>3/31 송금</t>
  </si>
  <si>
    <t>2022년 어린이박물관 전시스탭 용역비 정산</t>
  </si>
  <si>
    <t>일용비(더현대-스마일)</t>
  </si>
  <si>
    <t>일용비(캐리비안베이)</t>
  </si>
  <si>
    <t>일용비(패스트파이브1)</t>
  </si>
  <si>
    <t>일용비(패스트파이브2)</t>
  </si>
  <si>
    <t>일용비(위워크-사무실)</t>
  </si>
  <si>
    <t>(주)에스엠서비스</t>
  </si>
  <si>
    <t>주식회사 쇼라이트</t>
  </si>
  <si>
    <t>㈜지엠엠</t>
  </si>
  <si>
    <t>일용비(SC컨벤션)</t>
  </si>
  <si>
    <t>06월 경비용역비</t>
  </si>
  <si>
    <t>일용비(제넥신&amp;프로젠 바이오 이노베이션 파크)</t>
  </si>
  <si>
    <t>라이트온스테이지</t>
  </si>
  <si>
    <t>일용비(서머셋팰리스)</t>
  </si>
  <si>
    <t>일용비(빌리브 아카이브 남산)</t>
  </si>
  <si>
    <t>(주)칠삼컴퍼니</t>
  </si>
  <si>
    <t>(주)스완씨엔티</t>
  </si>
  <si>
    <t>일용비(하얏트호텔 카펫 가구운반)</t>
  </si>
  <si>
    <t>07월 경비용역비</t>
  </si>
  <si>
    <t>피에이아름다운관리(주)</t>
  </si>
  <si>
    <t>07월 경비용역비-군산</t>
  </si>
  <si>
    <t>일용비(IFC몰)</t>
  </si>
  <si>
    <t>컬러쉐이크</t>
  </si>
  <si>
    <t>스타이벤트 컴퍼니</t>
  </si>
  <si>
    <t>대한무역투자진흥공사</t>
  </si>
  <si>
    <t>서울 deXter 디지털무역상담실 운영 용역</t>
  </si>
  <si>
    <t>08월 경비용역비</t>
  </si>
  <si>
    <t>08월 경비용역비-군산오션클래스</t>
  </si>
  <si>
    <t>라이팅코리아프로</t>
  </si>
  <si>
    <t>2023-08-31</t>
  </si>
  <si>
    <t>더 라이트 컴퍼니</t>
  </si>
  <si>
    <t>일용비(루닛)</t>
  </si>
  <si>
    <t>일용비(패스트파이브1권역)</t>
  </si>
  <si>
    <t>일용비(패스트파이브2권역)</t>
  </si>
  <si>
    <t>일용비(오라카이청계)</t>
  </si>
  <si>
    <t>일용비(오라카이송도)</t>
  </si>
  <si>
    <t>09월 경비용역비</t>
  </si>
  <si>
    <t>09월 경비용역비-군산오션클래스</t>
  </si>
  <si>
    <t>(주)한국레이어시스템</t>
  </si>
  <si>
    <t>(주)두잉씨앤에스-소노벨</t>
  </si>
  <si>
    <t>(주)두잉씨앤에스-더현대</t>
  </si>
  <si>
    <t>(주)두잉씨앤에스-더현대스마일</t>
  </si>
  <si>
    <t>(주)두잉씨앤에스-하얏트</t>
  </si>
  <si>
    <t>(주)두잉씨앤에스-파크하얏트</t>
  </si>
  <si>
    <t>(주)두잉씨앤에스-롯데</t>
  </si>
  <si>
    <t>(주)두잉씨앤에스-롯데휘트</t>
  </si>
  <si>
    <t>(주)두잉씨앤에스-인터코엑스</t>
  </si>
  <si>
    <t>(주)두잉씨앤에스-오크우드</t>
  </si>
  <si>
    <t>비티엠써비스 주식회사-위워크</t>
  </si>
  <si>
    <t>비티엠써비스 주식회사-패파</t>
  </si>
  <si>
    <t>(주)아이비에스인더스트리-나인트리</t>
  </si>
  <si>
    <t>10월 경비용역비-군산오션클래스</t>
  </si>
  <si>
    <t>10월 경비용역비</t>
  </si>
  <si>
    <t>일용비(경원재 앰버서더 인천)</t>
  </si>
  <si>
    <t>11/22 6백만원 입금, 11/30 3백만원 입금, 12/15 2,627,000입금/ 전액 입금완료</t>
  </si>
  <si>
    <t>씨유(SeeU)</t>
  </si>
  <si>
    <t>진천광혜원코아루아파트입주자대표회의</t>
  </si>
  <si>
    <t>10월 미화용역비</t>
  </si>
  <si>
    <t>11월 경비용역비-군산오션클래스</t>
  </si>
  <si>
    <t>11월 경비용역</t>
  </si>
  <si>
    <t>파르나스호텔(주)</t>
  </si>
  <si>
    <t>일용비(파르나스호텔 주차)</t>
  </si>
  <si>
    <t>일용비(오라카이 송도)</t>
  </si>
  <si>
    <t>일용비(오라카이 대학로)</t>
  </si>
  <si>
    <t>(주)호산서비스</t>
  </si>
  <si>
    <t>일용비(풀만 호텔)</t>
  </si>
  <si>
    <t>일용비(글래드 여의도)</t>
  </si>
  <si>
    <t>11월 미화용역비</t>
  </si>
  <si>
    <t>12월 경비용역비</t>
  </si>
  <si>
    <t>12월 경비용역비-군산오션클래스</t>
  </si>
  <si>
    <t>일용비(코오롱 행사장)</t>
  </si>
  <si>
    <t>(주)로젠택배영등포지점</t>
  </si>
  <si>
    <t>1/30) 15,000,000 입금, 2/8) 62,620,400 입금</t>
  </si>
  <si>
    <t>2023-12-31</t>
  </si>
  <si>
    <t>용역비(판교아이스퀘어 C2 콜센터)</t>
  </si>
  <si>
    <t>일용비(인천터미널 롯데 푸드코트)</t>
  </si>
  <si>
    <t>일용비(잠실 롯데 푸드코트)</t>
  </si>
  <si>
    <t>일용비(인스파이어 리조트)</t>
  </si>
  <si>
    <t>(주)이노서브에프엠</t>
  </si>
  <si>
    <t>일용비(엘리에나 호텔)</t>
  </si>
  <si>
    <t>2/21 2,500,000입금 3/15 2,541,000입금(1,262,000상계)</t>
  </si>
  <si>
    <t>주식회사에이스조명</t>
  </si>
  <si>
    <t>디 아크 라이트</t>
  </si>
  <si>
    <t>12월 미화용역비</t>
  </si>
  <si>
    <t>2024-01-22</t>
  </si>
  <si>
    <t>1월 경비용역비</t>
  </si>
  <si>
    <t>1월 경비용역비-군산오션클래스</t>
  </si>
  <si>
    <t>2024-01-31</t>
  </si>
  <si>
    <t>우리자산관리(주)호매실22단지</t>
  </si>
  <si>
    <t>1월 미화용역비</t>
  </si>
  <si>
    <t>3/15 2,541,000입금(1,279,000상계) / 잔액 3,000,000 3/27입금</t>
  </si>
  <si>
    <t>일용비(EG빌딩)</t>
  </si>
  <si>
    <t>일용비(패스트파이브-3권역)</t>
  </si>
  <si>
    <t>일용비(풀만호텔)</t>
  </si>
  <si>
    <t>(주)윌앤비전</t>
  </si>
  <si>
    <t>일용비(롯데시티명동)</t>
  </si>
  <si>
    <t>2/13 공급가액만 입금, 5/21 부가세까지 입금완료</t>
  </si>
  <si>
    <t>2024-02-01</t>
  </si>
  <si>
    <t>2월 경비용역비</t>
  </si>
  <si>
    <t>2월 경비용역비-군산오션클래스</t>
  </si>
  <si>
    <t>2월 미화용역비</t>
  </si>
  <si>
    <t>3월 경비용역비-군산오션클래스</t>
  </si>
  <si>
    <t>3월 경비용역비</t>
  </si>
  <si>
    <t>2024-03-29</t>
  </si>
  <si>
    <t>3월 미화용역비</t>
  </si>
  <si>
    <t>일용비(보코호텔 서울)</t>
  </si>
  <si>
    <t>4/15 공급가액만 입금,5/16 부가세까지 입금완료</t>
  </si>
  <si>
    <t>4월 경비용역비-군산오션클래스</t>
  </si>
  <si>
    <t>4월 경비용역비</t>
  </si>
  <si>
    <t>미문도장</t>
  </si>
  <si>
    <t>4월 미화용역비</t>
  </si>
  <si>
    <t>5월 경비용역비-군산오션클래스</t>
  </si>
  <si>
    <t>5월 경비용역비</t>
  </si>
  <si>
    <t>용역비(판교아이스퀘어 C1 주차장관리)</t>
  </si>
  <si>
    <t>5월 미화용역비</t>
  </si>
  <si>
    <t>주식회사 씨에스큐</t>
  </si>
  <si>
    <t>일용비(현대백화점 미아점)</t>
  </si>
  <si>
    <t>일용비(동대문 라마다)</t>
  </si>
  <si>
    <t>6/28 880만 입금, 8/9 1000만 입금 / 잔액 760만 8/28 입금완료</t>
  </si>
  <si>
    <t>6월 경비용역비</t>
  </si>
  <si>
    <t>6월 경비용역비-군산오션클래스</t>
  </si>
  <si>
    <t>6월 미화용역비</t>
  </si>
  <si>
    <t>일용비(반트 스포츠센터)</t>
  </si>
  <si>
    <t xml:space="preserve"> </t>
  </si>
  <si>
    <t>일용비(인스파이어 룸메이드)</t>
  </si>
  <si>
    <t>주식회사 케이아트</t>
  </si>
  <si>
    <t>7월 경비용역비-군산오션클래스</t>
  </si>
  <si>
    <t>7월 경비용역비</t>
  </si>
  <si>
    <t>(주)삼구아이앤씨-인스파이어</t>
  </si>
  <si>
    <t>7월 미화용역비</t>
  </si>
  <si>
    <t>8월 경비용역비-군산오션클래스</t>
  </si>
  <si>
    <t>8월 경비용역비</t>
  </si>
  <si>
    <t>8월 미화용역비</t>
  </si>
  <si>
    <t>일용비(파크하얏트)+외국인</t>
  </si>
  <si>
    <t>일용비(소노벨)+외국인</t>
  </si>
  <si>
    <t>일용비(여의도 콘래드)</t>
  </si>
  <si>
    <t>일용비(맹그로브 동대문)</t>
  </si>
  <si>
    <t>일용비(신라스테이 광화문)</t>
  </si>
  <si>
    <t xml:space="preserve">9월 경비용역비-군산오션클래스 </t>
  </si>
  <si>
    <t>9월 경비용역비</t>
  </si>
  <si>
    <t>2024-09-30</t>
  </si>
  <si>
    <t>9월 미화용역비</t>
  </si>
  <si>
    <t>일용비(라마다 동대문)</t>
  </si>
  <si>
    <t>10/24 350만원입금 10/31 잔액입금완료</t>
  </si>
  <si>
    <t>㈜케이아트</t>
  </si>
  <si>
    <t>10월 경비용역비-군산</t>
  </si>
  <si>
    <t>일용비 (더현대서울)</t>
  </si>
  <si>
    <t>일용비 (하얏트)</t>
  </si>
  <si>
    <t>일용비 (파크하얏트)</t>
  </si>
  <si>
    <t>일용비 (오크우드)</t>
  </si>
  <si>
    <t>일용비 (소노벨)</t>
  </si>
  <si>
    <t>일용비 (패스트파이브 1권역)</t>
  </si>
  <si>
    <t>일용비 (패스트파이브 2권역)</t>
  </si>
  <si>
    <t>일용비 (패스트파이브 3권역)</t>
  </si>
  <si>
    <t>(주)와스알이엠</t>
  </si>
  <si>
    <t>일용비 (인터컨티낸탈 파르나스 주차)</t>
  </si>
  <si>
    <t>일용비 (동서울터미널 미화)</t>
  </si>
  <si>
    <t>일용비 (인터컨티낸탈 파르나스)</t>
  </si>
  <si>
    <t>일용비 (시그니엘)</t>
  </si>
  <si>
    <t>일용비 (오라카이 대학로)</t>
  </si>
  <si>
    <t>일용비 (풀만호텔)</t>
  </si>
  <si>
    <t>일용비 (신라호텔)</t>
  </si>
  <si>
    <t>일용비 (라까사호텔 광명)</t>
  </si>
  <si>
    <t>일용비 (롯데시티 명동)</t>
  </si>
  <si>
    <t>일용비 (반얀트리)</t>
  </si>
  <si>
    <t>일용비 (라마다 동대문)</t>
  </si>
  <si>
    <t>일용비 (신라스테이 광화문)</t>
  </si>
  <si>
    <t>일용비 (엠디호텔 독산)</t>
  </si>
  <si>
    <t>일용비 (더현대서울-스마일헬퍼)</t>
  </si>
  <si>
    <t>11월 경비용역비</t>
  </si>
  <si>
    <t>11월 경비용역비-군산</t>
  </si>
  <si>
    <t>일용비 (연세의료원)</t>
  </si>
  <si>
    <t>일용비 (연세동문회관)</t>
  </si>
  <si>
    <t>일용비 (용인세브란스)</t>
  </si>
  <si>
    <t>일용비 (강남세브란스)</t>
  </si>
  <si>
    <t>일용비 (더현대-스마일)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</si>
  <si>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</si>
  <si>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</si>
  <si>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</si>
  <si>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</si>
  <si>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(동서울터미널)</t>
  </si>
  <si>
    <t>일용비 (여의도 콘래드)</t>
  </si>
  <si>
    <t>2024-11-30</t>
  </si>
  <si>
    <t>일용비 (위워크-매장관리)</t>
  </si>
  <si>
    <t>우리은행으로 부가세만 입금</t>
  </si>
  <si>
    <t>(주)유니클</t>
  </si>
  <si>
    <t>(주)제이삼영</t>
  </si>
  <si>
    <t>서브원(미아)</t>
  </si>
  <si>
    <t>일용비 (용산 드래곤시티)</t>
  </si>
  <si>
    <t>일용비 (롯데시티명동)</t>
  </si>
  <si>
    <t>일용비 (포포인츠)</t>
  </si>
  <si>
    <t>일용비 (기흥 이케아)</t>
  </si>
  <si>
    <t>12월 경비용역비-군산</t>
  </si>
  <si>
    <t>2024-12-24</t>
  </si>
  <si>
    <t>일용비 (연세 동문회관)</t>
  </si>
  <si>
    <t>2024-12-05</t>
  </si>
  <si>
    <t>2024-12-10</t>
  </si>
  <si>
    <t>2024-12-15</t>
  </si>
  <si>
    <t>2024-12-20</t>
  </si>
  <si>
    <t>2024-12-25</t>
  </si>
  <si>
    <t>2024-12-30</t>
  </si>
  <si>
    <t>1/14발급취소</t>
  </si>
  <si>
    <t>1/14수정발급</t>
  </si>
  <si>
    <t>일용비 (더현대서울-스마일)</t>
  </si>
  <si>
    <t>일용비 (인터컨티넨탈 파르나스)</t>
  </si>
  <si>
    <t>일용비 (기흥이케아-카트,제설)</t>
  </si>
  <si>
    <t>일용비 (기흥이케아-기물)</t>
  </si>
  <si>
    <t>일용비 (용산드래곤시티)</t>
  </si>
  <si>
    <t>일용비 (라까사)</t>
  </si>
  <si>
    <t>2월에 카드결제</t>
  </si>
  <si>
    <t>경비용역 간접노무비, 연차수당 및 퇴직급여</t>
  </si>
  <si>
    <t>주식회사 에이치노바</t>
  </si>
  <si>
    <t>2025-01-17</t>
  </si>
  <si>
    <t>서울 덱스터 디지털 무역 상담실 운영 용역</t>
  </si>
  <si>
    <t xml:space="preserve">1월 경비용역비 </t>
  </si>
  <si>
    <t xml:space="preserve">1월 미화용역비 </t>
  </si>
  <si>
    <t>일용비 (에피소드 용산)</t>
  </si>
  <si>
    <t>(주)현운서비스</t>
  </si>
  <si>
    <t>주식회사 엔젤스태프</t>
  </si>
  <si>
    <t>일용비 (나인트리)</t>
  </si>
  <si>
    <t>주식회사 더맨</t>
  </si>
  <si>
    <t>금액수정</t>
  </si>
  <si>
    <t>일용비 (서초 힐튼)</t>
  </si>
  <si>
    <t>일용비 (JW메리어트)</t>
  </si>
  <si>
    <t>일용비 (포시즌스)</t>
  </si>
  <si>
    <t>일용비 (신라호텔-객실관리)</t>
  </si>
  <si>
    <t>일용비 (신라호텔-슈터외)</t>
  </si>
  <si>
    <t>2024-12-31</t>
  </si>
  <si>
    <t>2025-01-31</t>
  </si>
  <si>
    <t>25년1월 용역비</t>
  </si>
  <si>
    <t>24년12월 용역비</t>
  </si>
  <si>
    <t>일용비 (소노벨)-외국인</t>
  </si>
  <si>
    <t>계</t>
  </si>
  <si>
    <t>삼광컴퍼니 주식회사</t>
  </si>
  <si>
    <t>전기공사 인건비</t>
  </si>
  <si>
    <t>3/10, 11, 12</t>
  </si>
  <si>
    <t>백원미만절사</t>
  </si>
  <si>
    <t>2/12 카드사 입금액</t>
  </si>
  <si>
    <t>잘못된차액</t>
  </si>
  <si>
    <t>스카이쇼랩결제금액</t>
  </si>
  <si>
    <t>주식회사 스마트피엔지</t>
  </si>
  <si>
    <t>주차비</t>
  </si>
  <si>
    <t>실제카드수수료</t>
  </si>
  <si>
    <t>교육부 국립국제교육원</t>
  </si>
  <si>
    <t>제98회 한국어능력시험(TOPIK) 채점본부 회의 지원 용역비</t>
  </si>
  <si>
    <t>차액은 기업-&gt;하나로 입금</t>
  </si>
  <si>
    <t>2025-02-20</t>
  </si>
  <si>
    <t>주식회사 엔젤스테프</t>
  </si>
  <si>
    <t>일용비 (제주롯데호텔)</t>
  </si>
  <si>
    <t>일용비 (카카오픽코마)</t>
  </si>
  <si>
    <t>일용비 (패스트파이브-1권역_</t>
  </si>
  <si>
    <t>2025-02-28</t>
  </si>
  <si>
    <t>일용비 (서초힐튼호텔)</t>
  </si>
  <si>
    <t>일용비 (알로프트 강남)</t>
  </si>
  <si>
    <t>일용비 (기흥이케아)</t>
  </si>
  <si>
    <t>일용비 (오라카이)</t>
  </si>
  <si>
    <t xml:space="preserve">일용비 </t>
  </si>
  <si>
    <t>㈜지앤비시스템</t>
  </si>
  <si>
    <t>일용비 (원그로브)</t>
  </si>
  <si>
    <t>주식회사 뷰티크</t>
  </si>
  <si>
    <t>엠넷플러스 "숨바꼭질" 인력비(백희살롱)</t>
  </si>
  <si>
    <t>제5회 IBT 채점본부 회의 지원 용역비</t>
  </si>
  <si>
    <t>3/21, 3/24</t>
  </si>
  <si>
    <t>주식회사 더에이치케이파트너스</t>
  </si>
  <si>
    <t>일용비 (현대백화점 판교점)</t>
  </si>
  <si>
    <t>일용비 (에피소드용산)</t>
  </si>
  <si>
    <t>일용비 (제주 롯데호텔)</t>
  </si>
  <si>
    <t>일용비 (PJ호텔)</t>
  </si>
  <si>
    <t>㈜윌앤비전</t>
  </si>
  <si>
    <t>㈜엘림비엠에스</t>
  </si>
  <si>
    <t>일용비 (용산머큐어호텔)</t>
  </si>
  <si>
    <t xml:space="preserve">3월 미화용역비 </t>
  </si>
  <si>
    <t>제6회 IBT 채점본부 회의 지원 용역비</t>
  </si>
  <si>
    <t>제7회 말하기평가 채점본부 회의 지원 용역비</t>
  </si>
  <si>
    <t>㈜두잉씨앤에스</t>
  </si>
  <si>
    <t xml:space="preserve">4월 미화용역비 </t>
  </si>
  <si>
    <t>제99회 PBT 채점회의 지원 용역비</t>
  </si>
  <si>
    <t>일용비 (현대백화점 미아점)</t>
  </si>
  <si>
    <t>12/26 취소</t>
  </si>
  <si>
    <t>㈜케이엠파크</t>
  </si>
  <si>
    <t>일용비 (용인 세브란스)</t>
  </si>
  <si>
    <t>일용비 (강남 세브란스)</t>
  </si>
  <si>
    <t>2025-07-02</t>
  </si>
  <si>
    <t>주식회사 쏘카</t>
  </si>
  <si>
    <t>2025.06 주차장 사용료</t>
  </si>
  <si>
    <t>제100회 PBT, 제7회 IBT, 제8회 말하기평가 한국어능력시험(TOPIK) 채점본부 회의 지원 용역비</t>
  </si>
  <si>
    <t>2025-07-24</t>
  </si>
  <si>
    <t>2025-07-31</t>
  </si>
  <si>
    <t>일용비 (여의도메리어트)</t>
  </si>
  <si>
    <t>일용비 (소노캄 고양-룸메이드)</t>
  </si>
  <si>
    <t>2025.08 주차장 사용료</t>
  </si>
  <si>
    <t>제101회 PBT 채점본부 회의 지원 용역비</t>
  </si>
  <si>
    <t>2025-09-02</t>
  </si>
  <si>
    <t>2025.09 주차장 사용료</t>
  </si>
  <si>
    <t>제8회 IBT 한국어능력시험 채점본부 회의 지원 용역비</t>
  </si>
  <si>
    <t>2025-09-24</t>
  </si>
  <si>
    <t>용역비 (판교아이스퀘어 C1,C2 주차장관리)</t>
  </si>
  <si>
    <t>2025-09-30</t>
  </si>
  <si>
    <t>의료법인 영문의료재단 다보스병원</t>
  </si>
  <si>
    <t>09월 장례식장 주차비</t>
  </si>
  <si>
    <t>2025-10-02</t>
  </si>
  <si>
    <t>2025.10 주차장 사용료</t>
  </si>
  <si>
    <t>일용비 (소노캄)</t>
  </si>
  <si>
    <t>일용비 (소노캄 고양)</t>
  </si>
  <si>
    <t>퇴직정산 간접노무비</t>
  </si>
  <si>
    <t xml:space="preserve">일용비 (소노벨-룸메이드) </t>
  </si>
  <si>
    <t xml:space="preserve">일용비 (소노캄 고양-룸메이드) </t>
  </si>
  <si>
    <t>2025-10-31</t>
  </si>
  <si>
    <t>장례식장 주차비(10월)</t>
  </si>
  <si>
    <t>2025-11-04</t>
  </si>
  <si>
    <t>2025.11 주차장 사용료</t>
  </si>
  <si>
    <t>주식회사 동성기획</t>
  </si>
  <si>
    <t>인건비</t>
  </si>
  <si>
    <t>제102회 PBT 한국어능력시험 채점회의지원 용역비</t>
  </si>
  <si>
    <t>2025-11-30</t>
  </si>
  <si>
    <t>인건비 (연세의료원 외 4건)</t>
  </si>
  <si>
    <t>11월 장례식장 주차비</t>
  </si>
  <si>
    <t>2025-12-02</t>
  </si>
  <si>
    <t>주차설비장비대금</t>
  </si>
  <si>
    <t>2025.12 주차장 사용료</t>
  </si>
  <si>
    <t>2025-12-05</t>
  </si>
  <si>
    <t>교육비 국립국제교육원</t>
  </si>
  <si>
    <t>제10회 IBT 채점본부 회의 지원 용역비</t>
  </si>
  <si>
    <t>제103회 PBT 채점본부 회의 지원 용역비</t>
  </si>
  <si>
    <t>2025-12-26</t>
  </si>
  <si>
    <t>6/16 발행분</t>
  </si>
  <si>
    <t>신화에스피씨 주식회사</t>
  </si>
  <si>
    <t>일용비 (김포현대아울렛)</t>
  </si>
  <si>
    <t>2025년 합계</t>
  </si>
  <si>
    <t>2025-12-31</t>
  </si>
  <si>
    <t>12월 장례식장 주차비</t>
  </si>
  <si>
    <t>2026-01-02</t>
  </si>
  <si>
    <t>2026.01 주차장 사용료</t>
  </si>
  <si>
    <t>2026-01-04</t>
  </si>
  <si>
    <t>01월 경비용역비</t>
  </si>
  <si>
    <t>2026-01-25</t>
  </si>
  <si>
    <t>1월 장례식장 주차비</t>
  </si>
  <si>
    <t xml:space="preserve">일용비 (연세의료원 외 3건) </t>
  </si>
  <si>
    <t>2026-02-01</t>
  </si>
  <si>
    <t>2026-02-03</t>
  </si>
  <si>
    <t>2026.02 주차장 사용료</t>
  </si>
  <si>
    <t>11만원은 2/23일에 입금</t>
  </si>
  <si>
    <t>2026-02-15</t>
  </si>
  <si>
    <t>02월 경비용역비</t>
  </si>
  <si>
    <t>2026-02-28</t>
  </si>
  <si>
    <t>2월 장례식장 주차비</t>
  </si>
  <si>
    <t>2026-03-01</t>
  </si>
  <si>
    <t>2026-03-03</t>
  </si>
  <si>
    <t>2026.03 주차장 사용료</t>
  </si>
  <si>
    <t>2026-03-04</t>
  </si>
  <si>
    <t>한국보육진흥원</t>
  </si>
  <si>
    <t>2월 사무보조 용역비</t>
  </si>
  <si>
    <t>2026-03-08</t>
  </si>
  <si>
    <t>휴먼합계</t>
  </si>
  <si>
    <t>매입계산서</t>
  </si>
  <si>
    <t>2017-03-15</t>
  </si>
  <si>
    <t>(주)아마존카</t>
  </si>
  <si>
    <t>승계수수료</t>
  </si>
  <si>
    <t>2017-03-27</t>
  </si>
  <si>
    <t>37회차 대여료</t>
  </si>
  <si>
    <t>2017-04-06</t>
  </si>
  <si>
    <t>초월피복</t>
  </si>
  <si>
    <t>안전모 안전조끼</t>
  </si>
  <si>
    <t>안전모</t>
  </si>
  <si>
    <t>（주）아웃소싱화인</t>
  </si>
  <si>
    <t>외주용역비</t>
  </si>
  <si>
    <t>2017-04-11</t>
  </si>
  <si>
    <t>2017-04-15</t>
  </si>
  <si>
    <t>38회차 대여료</t>
  </si>
  <si>
    <t>(주) 어배인</t>
  </si>
  <si>
    <t>2017-05-15</t>
  </si>
  <si>
    <t>39회차 대여료</t>
  </si>
  <si>
    <t>2017-06-15</t>
  </si>
  <si>
    <t>40회차 대여료</t>
  </si>
  <si>
    <t>법무법인 정론 서초분사무소</t>
  </si>
  <si>
    <t>수수료</t>
  </si>
  <si>
    <t>2017-07-15</t>
  </si>
  <si>
    <t>41회차 대여료</t>
  </si>
  <si>
    <t>2017-08-15</t>
  </si>
  <si>
    <t>42회차 대여료</t>
  </si>
  <si>
    <t>43회차 대여료</t>
  </si>
  <si>
    <t>잡코리아 유한책임회사</t>
  </si>
  <si>
    <t>알바몬 유료 서비스</t>
  </si>
  <si>
    <t>2017-10-15</t>
  </si>
  <si>
    <t>44회차 대여료</t>
  </si>
  <si>
    <t>2017-10-18</t>
  </si>
  <si>
    <t>45회차 대여료</t>
  </si>
  <si>
    <t>S.O.M 서비스(ShareOne'sMan services)</t>
  </si>
  <si>
    <t>46회차 대여료</t>
  </si>
  <si>
    <t>2017-12-20</t>
  </si>
  <si>
    <t>[알바몬] 유료서비스</t>
  </si>
  <si>
    <t>2018-01-11</t>
  </si>
  <si>
    <t>조은커뮤니케이션</t>
  </si>
  <si>
    <t>프린터임대료</t>
  </si>
  <si>
    <t>47회차 대여료</t>
  </si>
  <si>
    <t>2018-02-06</t>
  </si>
  <si>
    <t>성주이씨판윤공종회（가든타워 지점）</t>
  </si>
  <si>
    <t>임대료</t>
  </si>
  <si>
    <t>2018-02-11</t>
  </si>
  <si>
    <t>(주)코스콤</t>
  </si>
  <si>
    <t>공인인증서발급</t>
  </si>
  <si>
    <t>48회차 대여료</t>
  </si>
  <si>
    <t>2018-03-06</t>
  </si>
  <si>
    <t>2018-03-09</t>
  </si>
  <si>
    <t>피씨엔진</t>
  </si>
  <si>
    <t>중고 모니터, PC</t>
  </si>
  <si>
    <t>2018-03-27</t>
  </si>
  <si>
    <t>49회차 대여료</t>
  </si>
  <si>
    <t>하랑엠에스</t>
  </si>
  <si>
    <t>2018-04-06</t>
  </si>
  <si>
    <t>2018-04-15</t>
  </si>
  <si>
    <t>50회차 대여료</t>
  </si>
  <si>
    <r>
      <rPr>
        <rFont val="Arial"/>
        <color theme="1"/>
        <sz val="10.0"/>
      </rPr>
      <t>(</t>
    </r>
    <r>
      <rPr>
        <rFont val="돋움"/>
        <color theme="1"/>
        <sz val="10.0"/>
      </rPr>
      <t>주</t>
    </r>
    <r>
      <rPr>
        <rFont val="Arial"/>
        <color theme="1"/>
        <sz val="10.0"/>
      </rPr>
      <t>)</t>
    </r>
    <r>
      <rPr>
        <rFont val="돋움"/>
        <color theme="1"/>
        <sz val="10.0"/>
      </rPr>
      <t>미디어윌</t>
    </r>
    <r>
      <rPr>
        <rFont val="돋움"/>
        <color theme="1"/>
        <sz val="10.0"/>
      </rPr>
      <t>네트웍스</t>
    </r>
  </si>
  <si>
    <t>구인광고</t>
  </si>
  <si>
    <t>2018-05-11</t>
  </si>
  <si>
    <t>2018-05-12</t>
  </si>
  <si>
    <t>2018-05-13</t>
  </si>
  <si>
    <t>51회차 대여료</t>
  </si>
  <si>
    <t>2018-05-24</t>
  </si>
  <si>
    <r>
      <rPr>
        <rFont val="Arial"/>
        <color theme="1"/>
        <sz val="10.0"/>
      </rPr>
      <t>(</t>
    </r>
    <r>
      <rPr>
        <rFont val="돋움"/>
        <color theme="1"/>
        <sz val="10.0"/>
      </rPr>
      <t>주</t>
    </r>
    <r>
      <rPr>
        <rFont val="Arial"/>
        <color theme="1"/>
        <sz val="10.0"/>
      </rPr>
      <t>)</t>
    </r>
    <r>
      <rPr>
        <rFont val="돋움"/>
        <color theme="1"/>
        <sz val="10.0"/>
      </rPr>
      <t>미디어윌</t>
    </r>
    <r>
      <rPr>
        <rFont val="돋움"/>
        <color theme="1"/>
        <sz val="10.0"/>
      </rPr>
      <t>네트웍스</t>
    </r>
  </si>
  <si>
    <t>2018-06-01</t>
  </si>
  <si>
    <t>2018-06-06</t>
  </si>
  <si>
    <t>2018-06-11</t>
  </si>
  <si>
    <t>52회차 대여료</t>
  </si>
  <si>
    <t>2018-07-11</t>
  </si>
  <si>
    <t>53회차 대여료</t>
  </si>
  <si>
    <t>2018-08-01</t>
  </si>
  <si>
    <t>2018-08-13</t>
  </si>
  <si>
    <t>54회차 대여료</t>
  </si>
  <si>
    <t>일용비(미성)</t>
  </si>
  <si>
    <t>일용비(한성)</t>
  </si>
  <si>
    <t>일용비(두잉)</t>
  </si>
  <si>
    <t>2018-09-01</t>
  </si>
  <si>
    <t>2018-09-06</t>
  </si>
  <si>
    <t>2018-09-11</t>
  </si>
  <si>
    <t>55회차 대여료</t>
  </si>
  <si>
    <t>2018-10-06</t>
  </si>
  <si>
    <t>2018-10-11</t>
  </si>
  <si>
    <t>56회차 대여료</t>
  </si>
  <si>
    <t>2018-11-01</t>
  </si>
  <si>
    <t>하나캐피탈(주)</t>
  </si>
  <si>
    <t>렌터카 대여료( 23호7475 )</t>
  </si>
  <si>
    <t>2018-11-09</t>
  </si>
  <si>
    <t>57회차 대여료</t>
  </si>
  <si>
    <t>2018-11-17</t>
  </si>
  <si>
    <t>홍익세무회계사무소</t>
  </si>
  <si>
    <t>기장료</t>
  </si>
  <si>
    <t>2018-12-03</t>
  </si>
  <si>
    <t>2018-12-06</t>
  </si>
  <si>
    <t>2018-12-11</t>
  </si>
  <si>
    <t>58회차 대여료</t>
  </si>
  <si>
    <t>2019-01-02</t>
  </si>
  <si>
    <t>2019-01-11</t>
  </si>
  <si>
    <t>59회차 대여료</t>
  </si>
  <si>
    <t>2019-02-01</t>
  </si>
  <si>
    <t>2019-02-06</t>
  </si>
  <si>
    <t>2019-02-11</t>
  </si>
  <si>
    <t>좋은사람들</t>
  </si>
  <si>
    <t>60회차 대여료</t>
  </si>
  <si>
    <t>2019-02-18</t>
  </si>
  <si>
    <t>NICE평가정보(주)</t>
  </si>
  <si>
    <t>기업신용평가</t>
  </si>
  <si>
    <t>2019-03-04</t>
  </si>
  <si>
    <t>2019-03-11</t>
  </si>
  <si>
    <t>2019-03-27</t>
  </si>
  <si>
    <t>61회차 대여료</t>
  </si>
  <si>
    <t>조정료</t>
  </si>
  <si>
    <t>2019-04-01</t>
  </si>
  <si>
    <t>2019-04-11</t>
  </si>
  <si>
    <t>62회차 대여료</t>
  </si>
  <si>
    <t>2019-05-01</t>
  </si>
  <si>
    <t>2019-05-02</t>
  </si>
  <si>
    <t>2019-05-11</t>
  </si>
  <si>
    <t>63회차 대여료</t>
  </si>
  <si>
    <t>2019-06-03</t>
  </si>
  <si>
    <t>2019-06-06</t>
  </si>
  <si>
    <t>2019-06-11</t>
  </si>
  <si>
    <t>법무사 양근형 사무소</t>
  </si>
  <si>
    <t>채권압류및추심명령</t>
  </si>
  <si>
    <t>64회차 대여료</t>
  </si>
  <si>
    <t>2019-07-01</t>
  </si>
  <si>
    <t>(주)휴먼엠에스</t>
  </si>
  <si>
    <t>2019-07-10</t>
  </si>
  <si>
    <t>채권압류및추심</t>
  </si>
  <si>
    <t>2019-07-11</t>
  </si>
  <si>
    <t>65회차 대여료</t>
  </si>
  <si>
    <t>2019-08-06</t>
  </si>
  <si>
    <t>2019-08-11</t>
  </si>
  <si>
    <t>66회차 대여료</t>
  </si>
  <si>
    <t>2019-09-02</t>
  </si>
  <si>
    <t>2019-09-06</t>
  </si>
  <si>
    <t>2019-09-11</t>
  </si>
  <si>
    <t>67회차 대여료</t>
  </si>
  <si>
    <t>2019-10-01</t>
  </si>
  <si>
    <t>제이디자인</t>
  </si>
  <si>
    <t>2019-10-06</t>
  </si>
  <si>
    <t>2019-10-11</t>
  </si>
  <si>
    <t>68회차 대여료</t>
  </si>
  <si>
    <t>2019-10-28</t>
  </si>
  <si>
    <t>(주)피씨블로그</t>
  </si>
  <si>
    <t>컴퓨터및 주변기기</t>
  </si>
  <si>
    <t>2019-11-01</t>
  </si>
  <si>
    <t>월드자동차공업사</t>
  </si>
  <si>
    <t>밧데리교환</t>
  </si>
  <si>
    <t>수기전표</t>
  </si>
  <si>
    <t>2019-11-11</t>
  </si>
  <si>
    <t>69회차 대여료</t>
  </si>
  <si>
    <t>2019-12-01</t>
  </si>
  <si>
    <t>2019-12-02</t>
  </si>
  <si>
    <t>2019-12-06</t>
  </si>
  <si>
    <t>2019-12-11</t>
  </si>
  <si>
    <t>70회차 대여료</t>
  </si>
  <si>
    <t>주식회사 누리서비스</t>
  </si>
  <si>
    <t>2020-01-02</t>
  </si>
  <si>
    <t>2020-01-06</t>
  </si>
  <si>
    <t>2020-01-11</t>
  </si>
  <si>
    <t>71회차 대여료</t>
  </si>
  <si>
    <t>2020-02-03</t>
  </si>
  <si>
    <t>2020-02-05</t>
  </si>
  <si>
    <t>법무사수수료</t>
  </si>
  <si>
    <t>2020-02-06</t>
  </si>
  <si>
    <t>인력공급</t>
  </si>
  <si>
    <t>2020-02-11</t>
  </si>
  <si>
    <t>72회차 대여료</t>
  </si>
  <si>
    <t>2020-02-28</t>
  </si>
  <si>
    <t>2020-03-06</t>
  </si>
  <si>
    <t>2020-03-10</t>
  </si>
  <si>
    <t>세이프 코리아</t>
  </si>
  <si>
    <t>경비용분사기sos404</t>
  </si>
  <si>
    <t>2020-03-11</t>
  </si>
  <si>
    <t>73회차 대여료</t>
  </si>
  <si>
    <t>2020-03-16</t>
  </si>
  <si>
    <t>2020-03-27</t>
  </si>
  <si>
    <t>74회차 대여료</t>
  </si>
  <si>
    <t>(주)컴퓨존</t>
  </si>
  <si>
    <t>[컴퓨존] 사무용추천PC_R002 (R3/내장그래픽) ▶... 외</t>
  </si>
  <si>
    <t>2020-04-01</t>
  </si>
  <si>
    <t>2020-04-11</t>
  </si>
  <si>
    <t>2020-05-01</t>
  </si>
  <si>
    <t>2020-05-04</t>
  </si>
  <si>
    <t>2020-05-06</t>
  </si>
  <si>
    <t>2020-05-11</t>
  </si>
  <si>
    <t>2020-06-01</t>
  </si>
  <si>
    <t>2020-06-06</t>
  </si>
  <si>
    <t>2020-06-11</t>
  </si>
  <si>
    <t>2020-06-18</t>
  </si>
  <si>
    <t>동해 종합상사</t>
  </si>
  <si>
    <t>차량진입판외</t>
  </si>
  <si>
    <t>주식회사 제이디종합관리</t>
  </si>
  <si>
    <t>뚝도아리수정수센터 외벽청소(상반기)</t>
  </si>
  <si>
    <t>2020-07-01</t>
  </si>
  <si>
    <t>2020-07-06</t>
  </si>
  <si>
    <t>2020-07-11</t>
  </si>
  <si>
    <t>비엔케이캐피탈(주)</t>
  </si>
  <si>
    <t>장기차량렌탈↕Long-Term Vehicle</t>
  </si>
  <si>
    <t>2020-08-03</t>
  </si>
  <si>
    <t>2020-08-06</t>
  </si>
  <si>
    <t>2020-08-11</t>
  </si>
  <si>
    <t>2020-09-01</t>
  </si>
  <si>
    <t>2020-09-06</t>
  </si>
  <si>
    <t>2020-09-11</t>
  </si>
  <si>
    <t>2020-10-05</t>
  </si>
  <si>
    <t>2020-10-06</t>
  </si>
  <si>
    <t>2020-10-11</t>
  </si>
  <si>
    <t>2020-11-02</t>
  </si>
  <si>
    <t>2020-11-04</t>
  </si>
  <si>
    <t>세무법인예람 서초지점</t>
  </si>
  <si>
    <t>세무컨설팅</t>
  </si>
  <si>
    <t>주식회사 인사이트옥션부동산중개법인</t>
  </si>
  <si>
    <t>계약금</t>
  </si>
  <si>
    <t>2020-11-11</t>
  </si>
  <si>
    <t>2020-11-20</t>
  </si>
  <si>
    <t>2020-12-06</t>
  </si>
  <si>
    <t>2020-12-07</t>
  </si>
  <si>
    <t>(주)토마토세븐</t>
  </si>
  <si>
    <t>뚝도아리수 정수센터 건축물 외벽청소</t>
  </si>
  <si>
    <t>2020-12-11</t>
  </si>
  <si>
    <t>2021-01-04</t>
  </si>
  <si>
    <t>2021-01-11</t>
  </si>
  <si>
    <t>2021-02-01</t>
  </si>
  <si>
    <t>2021-02-11</t>
  </si>
  <si>
    <t>2021-03-01</t>
  </si>
  <si>
    <t>2021-03-02</t>
  </si>
  <si>
    <t>2021-03-06</t>
  </si>
  <si>
    <t>2021-03-11</t>
  </si>
  <si>
    <t>2021-04-01</t>
  </si>
  <si>
    <t>2021-04-11</t>
  </si>
  <si>
    <t>2021-04-20</t>
  </si>
  <si>
    <t>4월 용역비</t>
  </si>
  <si>
    <t>2021-05-01</t>
  </si>
  <si>
    <t>2021-05-03</t>
  </si>
  <si>
    <t>2021-05-06</t>
  </si>
  <si>
    <t>2021-05-11</t>
  </si>
  <si>
    <t>2021-06-01</t>
  </si>
  <si>
    <t>2021-06-02</t>
  </si>
  <si>
    <t>(주)미디어윌네트웍스</t>
  </si>
  <si>
    <t>알바천국 구인광고</t>
  </si>
  <si>
    <t>2021-06-05</t>
  </si>
  <si>
    <t>2021-06-08</t>
  </si>
  <si>
    <t>2021-06-11</t>
  </si>
  <si>
    <t>2021-06-14</t>
  </si>
  <si>
    <t>2021-07-01</t>
  </si>
  <si>
    <t>2021-07-06</t>
  </si>
  <si>
    <t>(주)대호통상</t>
  </si>
  <si>
    <t>라바콘 녹색 외 5건</t>
  </si>
  <si>
    <t>2021-07-11</t>
  </si>
  <si>
    <t>2021-07-15</t>
  </si>
  <si>
    <r>
      <rPr>
        <rFont val="Arial"/>
        <color theme="1"/>
        <sz val="10.0"/>
      </rPr>
      <t>1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</si>
  <si>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2021-07-16</t>
  </si>
  <si>
    <t>칼라콘용 주차금지커버</t>
  </si>
  <si>
    <t>주식회사 쓰리케이스컴퍼니(파주야당지점)</t>
  </si>
  <si>
    <r>
      <rPr>
        <rFont val="돋움"/>
        <color theme="1"/>
        <sz val="10.0"/>
      </rPr>
      <t>자동차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렌트료</t>
    </r>
    <r>
      <rPr>
        <rFont val="Arial"/>
        <color theme="1"/>
        <sz val="10.0"/>
      </rPr>
      <t>-</t>
    </r>
    <r>
      <rPr>
        <rFont val="돋움"/>
        <color theme="1"/>
        <sz val="10.0"/>
      </rPr>
      <t>강남세브</t>
    </r>
  </si>
  <si>
    <r>
      <rPr>
        <rFont val="Arial"/>
        <color theme="1"/>
        <sz val="10.0"/>
      </rPr>
      <t>2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</si>
  <si>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2021-08-26</t>
  </si>
  <si>
    <t>[알바몬] 유료 서비스</t>
  </si>
  <si>
    <t>2021-09-11</t>
  </si>
  <si>
    <r>
      <rPr>
        <rFont val="Arial"/>
        <color theme="1"/>
        <sz val="10.0"/>
      </rPr>
      <t>3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</si>
  <si>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2021-09-30</t>
  </si>
  <si>
    <t>서림세무법인 홍익지사</t>
  </si>
  <si>
    <t>2021-10-01</t>
  </si>
  <si>
    <t>[알바몬] 계약매출</t>
  </si>
  <si>
    <t>2021-10-03</t>
  </si>
  <si>
    <t>2021-10-11</t>
  </si>
  <si>
    <t>2021-10-13</t>
  </si>
  <si>
    <t>2021-10-15</t>
  </si>
  <si>
    <r>
      <rPr>
        <rFont val="Arial"/>
        <color theme="1"/>
        <sz val="10.0"/>
      </rPr>
      <t>4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</si>
  <si>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2021-10-19</t>
  </si>
  <si>
    <t>2021-10-23</t>
  </si>
  <si>
    <t>2021-10-25</t>
  </si>
  <si>
    <t>10월 용역비</t>
  </si>
  <si>
    <t>2021-11-15</t>
  </si>
  <si>
    <r>
      <rPr>
        <rFont val="Arial"/>
        <color theme="1"/>
        <sz val="10.0"/>
      </rPr>
      <t>5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</si>
  <si>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2021-11-16</t>
  </si>
  <si>
    <r>
      <rPr>
        <rFont val="Arial"/>
        <color theme="1"/>
        <sz val="10.0"/>
      </rPr>
      <t>11</t>
    </r>
    <r>
      <rPr>
        <rFont val="돋움"/>
        <color theme="1"/>
        <sz val="10.0"/>
      </rPr>
      <t>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용역비</t>
    </r>
  </si>
  <si>
    <r>
      <rPr>
        <rFont val="Arial"/>
        <color theme="1"/>
        <sz val="10.0"/>
      </rPr>
      <t>6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</si>
  <si>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2022-01-06</t>
  </si>
  <si>
    <t>2022-01-11</t>
  </si>
  <si>
    <t>2022-01-15</t>
  </si>
  <si>
    <t>장기차량렌탈↕Long-Term Vehicle [163호4224]</t>
  </si>
  <si>
    <r>
      <rPr>
        <rFont val="Arial"/>
        <color theme="1"/>
        <sz val="10.0"/>
      </rPr>
      <t>7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</si>
  <si>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2022-01-28</t>
  </si>
  <si>
    <t>2022-01-31</t>
  </si>
  <si>
    <t>2022-02-05</t>
  </si>
  <si>
    <t>인증서발급</t>
  </si>
  <si>
    <t>2022-02-06</t>
  </si>
  <si>
    <t>2022-02-07</t>
  </si>
  <si>
    <t>2022-02-11</t>
  </si>
  <si>
    <t>2022-02-15</t>
  </si>
  <si>
    <r>
      <rPr>
        <rFont val="Arial"/>
        <color theme="1"/>
        <sz val="10.0"/>
      </rPr>
      <t>8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</si>
  <si>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주식회사 프린트시티</t>
  </si>
  <si>
    <t>인쇄물</t>
  </si>
  <si>
    <t>2022-02-24</t>
  </si>
  <si>
    <t>2022-02-26</t>
  </si>
  <si>
    <t>2022-02-28</t>
  </si>
  <si>
    <t>2022-03-06</t>
  </si>
  <si>
    <t>2022-03-07</t>
  </si>
  <si>
    <t>2022-03-08</t>
  </si>
  <si>
    <t>2022-03-10</t>
  </si>
  <si>
    <t>2022-03-11</t>
  </si>
  <si>
    <t>2022-03-13</t>
  </si>
  <si>
    <t>2022-03-15</t>
  </si>
  <si>
    <r>
      <rPr>
        <rFont val="Arial"/>
        <color theme="1"/>
        <sz val="10.0"/>
      </rPr>
      <t>9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</si>
  <si>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2022-03-20</t>
  </si>
  <si>
    <t>2022-03-22</t>
  </si>
  <si>
    <t>크린라인（CleanLine）</t>
  </si>
  <si>
    <t>습식청소장비외</t>
  </si>
  <si>
    <t>2022-03-25</t>
  </si>
  <si>
    <t>케이에스비드(KSBID)</t>
  </si>
  <si>
    <t>낙찰수수료</t>
  </si>
  <si>
    <t>2022-03-31</t>
  </si>
  <si>
    <t>법인조정료수수료</t>
  </si>
  <si>
    <t>2022-04-11</t>
  </si>
  <si>
    <t>2022-04-15</t>
  </si>
  <si>
    <r>
      <rPr>
        <rFont val="Arial"/>
        <color theme="1"/>
        <sz val="10.0"/>
      </rPr>
      <t>10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</si>
  <si>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4월 아르바이트</t>
  </si>
  <si>
    <t>2022-05-10</t>
  </si>
  <si>
    <t>2022-05-11</t>
  </si>
  <si>
    <t>2022-05-15</t>
  </si>
  <si>
    <r>
      <rPr>
        <rFont val="Arial"/>
        <color theme="1"/>
        <sz val="10.0"/>
      </rPr>
      <t>11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</si>
  <si>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2022-06-01</t>
  </si>
  <si>
    <t>2022-06-02</t>
  </si>
  <si>
    <t>2022-06-06</t>
  </si>
  <si>
    <t>2022-06-08</t>
  </si>
  <si>
    <t>2022-06-11</t>
  </si>
  <si>
    <t>2022-06-15</t>
  </si>
  <si>
    <r>
      <rPr>
        <rFont val="Arial"/>
        <color theme="1"/>
        <sz val="10.0"/>
      </rPr>
      <t>12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</si>
  <si>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2022-06-20</t>
  </si>
  <si>
    <t>김지영</t>
  </si>
  <si>
    <r>
      <rPr>
        <rFont val="Arial"/>
        <color theme="1"/>
        <sz val="10.0"/>
      </rPr>
      <t>22</t>
    </r>
    <r>
      <rPr>
        <rFont val="돋움"/>
        <color theme="1"/>
        <sz val="10.0"/>
      </rPr>
      <t>년</t>
    </r>
    <r>
      <rPr>
        <rFont val="Arial"/>
        <color theme="1"/>
        <sz val="10.0"/>
      </rPr>
      <t xml:space="preserve"> 5</t>
    </r>
    <r>
      <rPr>
        <rFont val="돋움"/>
        <color theme="1"/>
        <sz val="10.0"/>
      </rPr>
      <t>월</t>
    </r>
    <r>
      <rPr>
        <rFont val="Arial"/>
        <color theme="1"/>
        <sz val="10.0"/>
      </rPr>
      <t>,6</t>
    </r>
    <r>
      <rPr>
        <rFont val="돋움"/>
        <color theme="1"/>
        <sz val="10.0"/>
      </rPr>
      <t>월임대료</t>
    </r>
  </si>
  <si>
    <t>2022-07-11</t>
  </si>
  <si>
    <t>2022-07-12</t>
  </si>
  <si>
    <t>2022-07-15</t>
  </si>
  <si>
    <r>
      <rPr>
        <rFont val="Arial"/>
        <color theme="1"/>
        <sz val="10.0"/>
      </rPr>
      <t>13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</si>
  <si>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2022-07-17</t>
  </si>
  <si>
    <t>22년 7월임대료</t>
  </si>
  <si>
    <t>2022-07-19</t>
  </si>
  <si>
    <t>스테이션615</t>
  </si>
  <si>
    <t>1302호 관리비(6월사용분)</t>
  </si>
  <si>
    <t>2022-07-29</t>
  </si>
  <si>
    <t>（주）도도렌트카</t>
  </si>
  <si>
    <t>차량대여료</t>
  </si>
  <si>
    <t>디에이치 안전</t>
  </si>
  <si>
    <t>사무용비품</t>
  </si>
  <si>
    <t>2022-07-31</t>
  </si>
  <si>
    <t>비앤비(B&amp;B)</t>
  </si>
  <si>
    <t>근무복 (주차)</t>
  </si>
  <si>
    <t>2022-08-01</t>
  </si>
  <si>
    <t>한화엘리베이터（주）</t>
  </si>
  <si>
    <t>강남세브란스병원 주차기 도어 교체</t>
  </si>
  <si>
    <t>2022-08-06</t>
  </si>
  <si>
    <t>2022-08-11</t>
  </si>
  <si>
    <t>2022-08-15</t>
  </si>
  <si>
    <r>
      <rPr>
        <rFont val="Arial"/>
        <color theme="1"/>
        <sz val="10.0"/>
      </rPr>
      <t>14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</si>
  <si>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2022-08-19</t>
  </si>
  <si>
    <t>22년 8월임대료</t>
  </si>
  <si>
    <t>1302호 관리비(7월 사용분)</t>
  </si>
  <si>
    <t>2022-08-29</t>
  </si>
  <si>
    <t>2022-08-31</t>
  </si>
  <si>
    <t>2022-09-05</t>
  </si>
  <si>
    <t>2022-09-06</t>
  </si>
  <si>
    <t>2022-09-11</t>
  </si>
  <si>
    <t>2022-09-14</t>
  </si>
  <si>
    <t>2022-09-15</t>
  </si>
  <si>
    <r>
      <rPr>
        <rFont val="Arial"/>
        <color theme="1"/>
        <sz val="10.0"/>
      </rPr>
      <t>15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</si>
  <si>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2022-09-30</t>
  </si>
  <si>
    <t>2022-10-04</t>
  </si>
  <si>
    <t>2022-10-06</t>
  </si>
  <si>
    <t>2022-10-09</t>
  </si>
  <si>
    <t>2022-10-11</t>
  </si>
  <si>
    <r>
      <rPr>
        <rFont val="Arial"/>
        <color theme="1"/>
        <sz val="10.0"/>
      </rPr>
      <t>16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</si>
  <si>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2022-10-28</t>
  </si>
  <si>
    <t>(주)사람인에이치알</t>
  </si>
  <si>
    <t>즉시등록 10건 (90일) - 실시간</t>
  </si>
  <si>
    <t>2022-10-31</t>
  </si>
  <si>
    <t>2022-11-02</t>
  </si>
  <si>
    <t>잡코리아 유료 서비스</t>
  </si>
  <si>
    <t>2022-11-04</t>
  </si>
  <si>
    <t>행사랑</t>
  </si>
  <si>
    <t>의자대여</t>
  </si>
  <si>
    <t>2022-11-07</t>
  </si>
  <si>
    <t>2022-11-08</t>
  </si>
  <si>
    <t>공공기관제출용 기업신용평가</t>
  </si>
  <si>
    <t>2022-11-10</t>
  </si>
  <si>
    <t>제이앤엠(J&amp;M)</t>
  </si>
  <si>
    <t>광고대행</t>
  </si>
  <si>
    <t>2022-11-11</t>
  </si>
  <si>
    <t>2022-11-15</t>
  </si>
  <si>
    <r>
      <rPr>
        <rFont val="Arial"/>
        <color theme="1"/>
        <sz val="10.0"/>
      </rPr>
      <t>17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</si>
  <si>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2022-11-21</t>
  </si>
  <si>
    <t>주식회사 크린라인</t>
  </si>
  <si>
    <t>2022-11-30</t>
  </si>
  <si>
    <t>2022-12-06</t>
  </si>
  <si>
    <t>2022-12-09</t>
  </si>
  <si>
    <t>2022-12-11</t>
  </si>
  <si>
    <r>
      <rPr>
        <rFont val="Arial"/>
        <color theme="1"/>
        <sz val="10.0"/>
      </rPr>
      <t>18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</si>
  <si>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12월 아르바이트</t>
  </si>
  <si>
    <t>2023-01-01</t>
  </si>
  <si>
    <t>(주)애니에듀</t>
  </si>
  <si>
    <t>경비직무교육( 뉴_민간경비와 범죄예방)</t>
  </si>
  <si>
    <t>2023-01-02</t>
  </si>
  <si>
    <t>2023-01-06</t>
  </si>
  <si>
    <t>2023-01-10</t>
  </si>
  <si>
    <t>KB캐피탈</t>
  </si>
  <si>
    <t>리스료</t>
  </si>
  <si>
    <t>2023-01-11</t>
  </si>
  <si>
    <t>2023-01-15</t>
  </si>
  <si>
    <r>
      <rPr>
        <rFont val="Arial"/>
        <color theme="1"/>
        <sz val="10.0"/>
      </rPr>
      <t>19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</si>
  <si>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2023-01-17</t>
  </si>
  <si>
    <t>인증서갱신</t>
  </si>
  <si>
    <t>2023-01-31</t>
  </si>
  <si>
    <t>2023-02-02</t>
  </si>
  <si>
    <t>2023-02-07</t>
  </si>
  <si>
    <t>케이비드 주식회사</t>
  </si>
  <si>
    <t>연회비</t>
  </si>
  <si>
    <t>2023-02-10</t>
  </si>
  <si>
    <t>더북클럽</t>
  </si>
  <si>
    <t>어플리케이션 개발</t>
  </si>
  <si>
    <t>2023-02-11</t>
  </si>
  <si>
    <t>2023-02-15</t>
  </si>
  <si>
    <r>
      <rPr>
        <rFont val="Arial"/>
        <color theme="1"/>
        <sz val="10.0"/>
      </rPr>
      <t>20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</si>
  <si>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2023-03-01</t>
  </si>
  <si>
    <t>경비직무교육( 뉴_안전365일, 재난관리)</t>
  </si>
  <si>
    <t>주식회사 엠제이오골드</t>
  </si>
  <si>
    <t>가락동 보수작업 외5건</t>
  </si>
  <si>
    <t>우리은행</t>
  </si>
  <si>
    <t>2023-03-10</t>
  </si>
  <si>
    <t>교동 인력외3</t>
  </si>
  <si>
    <t>2023-03-14</t>
  </si>
  <si>
    <t>2023-03-15</t>
  </si>
  <si>
    <r>
      <rPr>
        <rFont val="Arial"/>
        <color theme="1"/>
        <sz val="10.0"/>
      </rPr>
      <t>21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</si>
  <si>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법인조정료</t>
  </si>
  <si>
    <t>2023-03-30</t>
  </si>
  <si>
    <t>여수랜드 광고외5건</t>
  </si>
  <si>
    <t>2023-03-31</t>
  </si>
  <si>
    <t>판교아이스퀘어 23년03월 주차용역비청구</t>
  </si>
  <si>
    <t>2023-04-05</t>
  </si>
  <si>
    <t>2023-04-06</t>
  </si>
  <si>
    <t>2023-04-10</t>
  </si>
  <si>
    <t>2023-04-11</t>
  </si>
  <si>
    <t>2023-04-15</t>
  </si>
  <si>
    <r>
      <rPr>
        <rFont val="Arial"/>
        <color theme="1"/>
        <sz val="10.0"/>
      </rPr>
      <t>22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</si>
  <si>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2023-04-20</t>
  </si>
  <si>
    <t>코리아크레딧뷰로(주)</t>
  </si>
  <si>
    <t>기업평가</t>
  </si>
  <si>
    <t>2023-04-25</t>
  </si>
  <si>
    <t>2023-04-30</t>
  </si>
  <si>
    <t>판교아이스퀘어 23년04월 주차용역비청구</t>
  </si>
  <si>
    <t>2023-05-10</t>
  </si>
  <si>
    <t>2023-05-11</t>
  </si>
  <si>
    <t>2023-05-15</t>
  </si>
  <si>
    <r>
      <rPr>
        <rFont val="Arial"/>
        <color theme="1"/>
        <sz val="10.0"/>
      </rPr>
      <t>23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</si>
  <si>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2023-05-18</t>
  </si>
  <si>
    <t>한국산업안전보건공단 산업안전보건교육원</t>
  </si>
  <si>
    <t>교육원 교육(2023년 4기 관리감독자가 알아야 할  등 1건)</t>
  </si>
  <si>
    <t>2023-05-25</t>
  </si>
  <si>
    <t>서림세무법인 강남지사</t>
  </si>
  <si>
    <t>2023-05-31</t>
  </si>
  <si>
    <t>판교아이스퀘어 23년05월 주차용역비청구</t>
  </si>
  <si>
    <t>2023-06-01</t>
  </si>
  <si>
    <t>2023-06-06</t>
  </si>
  <si>
    <t>2023-06-10</t>
  </si>
  <si>
    <t>2023-06-11</t>
  </si>
  <si>
    <t>2023-06-12</t>
  </si>
  <si>
    <t>2023-06-15</t>
  </si>
  <si>
    <r>
      <rPr>
        <rFont val="Arial"/>
        <color theme="1"/>
        <sz val="10.0"/>
      </rPr>
      <t>24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</si>
  <si>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2023-06-16</t>
  </si>
  <si>
    <t>(주)후이즈</t>
  </si>
  <si>
    <t>[P4] 기타</t>
  </si>
  <si>
    <t>2023-06-25</t>
  </si>
  <si>
    <t>2023-06-29</t>
  </si>
  <si>
    <t>주식회사 모닝상사</t>
  </si>
  <si>
    <t>TB-T2 아이스쿨업지퍼T-곤색 M(마크1)</t>
  </si>
  <si>
    <t>2023-06-30</t>
  </si>
  <si>
    <t>판교아이스퀘어 23년06월 주차용역비청구</t>
  </si>
  <si>
    <t>명성출력</t>
  </si>
  <si>
    <t>경비일지 인쇄 外</t>
  </si>
  <si>
    <t>2023-07-05</t>
  </si>
  <si>
    <t>2023-07-06</t>
  </si>
  <si>
    <t>2023-07-07</t>
  </si>
  <si>
    <t>제일공사</t>
  </si>
  <si>
    <t>경비실 썬팅(제거,시공)</t>
  </si>
  <si>
    <t>2023-07-10</t>
  </si>
  <si>
    <t>2023-07-11</t>
  </si>
  <si>
    <t>월드기획</t>
  </si>
  <si>
    <t>주차관제실환경개선공사5454546</t>
  </si>
  <si>
    <t>2023-07-13</t>
  </si>
  <si>
    <t>[P4] [연장 24개월] 표준형홈페이지(gbajs2017-000)</t>
  </si>
  <si>
    <t>2023-07-15</t>
  </si>
  <si>
    <r>
      <rPr>
        <rFont val="Arial"/>
        <color theme="1"/>
        <sz val="10.0"/>
      </rPr>
      <t>25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</si>
  <si>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2023-07-19</t>
  </si>
  <si>
    <t>경비 근무복</t>
  </si>
  <si>
    <t>2023-07-21</t>
  </si>
  <si>
    <t>▶(주)휴먼엠에스-완도군내LH1단지</t>
  </si>
  <si>
    <t>2023-07-25</t>
  </si>
  <si>
    <t>2023-07-31</t>
  </si>
  <si>
    <t>판교아이스퀘어 23년07월 주차용역비청구</t>
  </si>
  <si>
    <t>2023-08-06</t>
  </si>
  <si>
    <t>2023-08-11</t>
  </si>
  <si>
    <t>2023-08-15</t>
  </si>
  <si>
    <r>
      <rPr>
        <rFont val="Arial"/>
        <color theme="1"/>
        <sz val="10.0"/>
      </rPr>
      <t>26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</si>
  <si>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2023-08-23</t>
  </si>
  <si>
    <t>2023-08-25</t>
  </si>
  <si>
    <t>판교아이스퀘어 23년08월 주차용역비청구</t>
  </si>
  <si>
    <t>(주)다날</t>
  </si>
  <si>
    <t>본인확인서비스인증 수수료</t>
  </si>
  <si>
    <t>2023-09-06</t>
  </si>
  <si>
    <t>명인컨테이너</t>
  </si>
  <si>
    <t>컨테이너</t>
  </si>
  <si>
    <t>9/6, 9/8</t>
  </si>
  <si>
    <t>2023-09-07</t>
  </si>
  <si>
    <t>우주지게차</t>
  </si>
  <si>
    <t>장비사용료</t>
  </si>
  <si>
    <t>2023-09-08</t>
  </si>
  <si>
    <t>2023-09-11</t>
  </si>
  <si>
    <t>2023-09-15</t>
  </si>
  <si>
    <r>
      <rPr>
        <rFont val="Arial"/>
        <color theme="1"/>
        <sz val="10.0"/>
      </rPr>
      <t>27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</si>
  <si>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2023-09-19</t>
  </si>
  <si>
    <t>2023-09-25</t>
  </si>
  <si>
    <t>2023-09-28</t>
  </si>
  <si>
    <t>2023-09-30</t>
  </si>
  <si>
    <t>판교아이스퀘어 23년09월 주차용역비청구</t>
  </si>
  <si>
    <t>2023-10-04</t>
  </si>
  <si>
    <t>근무복 외</t>
  </si>
  <si>
    <t>계급장 외</t>
  </si>
  <si>
    <t>교육원 교육(2023년 9기 관리감독자가 알아야 할  등 1건)</t>
  </si>
  <si>
    <t>2023-10-11</t>
  </si>
  <si>
    <t>근무복</t>
  </si>
  <si>
    <t>2023-10-12</t>
  </si>
  <si>
    <t>2023-10-15</t>
  </si>
  <si>
    <r>
      <rPr>
        <rFont val="Arial"/>
        <color theme="1"/>
        <sz val="10.0"/>
      </rPr>
      <t>28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</si>
  <si>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2023-10-20</t>
  </si>
  <si>
    <t>2023-10-31</t>
  </si>
  <si>
    <t>판교아이스퀘어 23년10월 주차용역비청구</t>
  </si>
  <si>
    <t>2023-11-01</t>
  </si>
  <si>
    <t>2023-11-06</t>
  </si>
  <si>
    <t>유성전력 주식회사</t>
  </si>
  <si>
    <t>13.연대동문회관104호주차관리실 냉난방기 설치공사중 전기공사</t>
  </si>
  <si>
    <t>2023-11-11</t>
  </si>
  <si>
    <t>2023-11-15</t>
  </si>
  <si>
    <r>
      <rPr>
        <rFont val="Arial"/>
        <color theme="1"/>
        <sz val="10.0"/>
      </rPr>
      <t>29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</si>
  <si>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2023-11-25</t>
  </si>
  <si>
    <t>2023-11-30</t>
  </si>
  <si>
    <t>판교아이스퀘어 23년11월 주차용역비청구</t>
  </si>
  <si>
    <t>2023-12-01</t>
  </si>
  <si>
    <t>2023-12-06</t>
  </si>
  <si>
    <t>2023-12-11</t>
  </si>
  <si>
    <t>2023-12-14</t>
  </si>
  <si>
    <t>2023-12-15</t>
  </si>
  <si>
    <t>근무복외</t>
  </si>
  <si>
    <r>
      <rPr>
        <rFont val="Arial"/>
        <color theme="1"/>
        <sz val="10.0"/>
      </rPr>
      <t>30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</si>
  <si>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남대리월드</t>
  </si>
  <si>
    <t>청소차임대계약금</t>
  </si>
  <si>
    <t>2023-12-26</t>
  </si>
  <si>
    <t>[D1] humanms.co.kr</t>
  </si>
  <si>
    <t>판교아이스퀘어 C2 23년12월 콜센터 대응용역비청구</t>
  </si>
  <si>
    <t>판교아이스퀘어 23년12월 주차용역비청구</t>
  </si>
  <si>
    <t>2024-01-02</t>
  </si>
  <si>
    <t>어플리케이션 이용(12월)</t>
  </si>
  <si>
    <t>2024-01-10</t>
  </si>
  <si>
    <t>평택 공사외</t>
  </si>
  <si>
    <t>1월10일</t>
  </si>
  <si>
    <t>2024-01-11</t>
  </si>
  <si>
    <t>2024-01-15</t>
  </si>
  <si>
    <t>부속외용역</t>
  </si>
  <si>
    <t>1월16일</t>
  </si>
  <si>
    <r>
      <rPr>
        <rFont val="Arial"/>
        <color theme="1"/>
        <sz val="10.0"/>
      </rPr>
      <t>31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</si>
  <si>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2024-01-16</t>
  </si>
  <si>
    <t>2024-01-17</t>
  </si>
  <si>
    <t>2024-01-23</t>
  </si>
  <si>
    <t>판교아이스퀘어 C2 24년01월 콜센터 대응용역비청구</t>
  </si>
  <si>
    <t>판교아이스퀘어 24년01월 주차용역비청구</t>
  </si>
  <si>
    <t>어플리케이션 이용(1월)</t>
  </si>
  <si>
    <t>2024-02-05</t>
  </si>
  <si>
    <t>2024-02-06</t>
  </si>
  <si>
    <t>2024-02-08</t>
  </si>
  <si>
    <t>2024-02-11</t>
  </si>
  <si>
    <t>2024-02-13</t>
  </si>
  <si>
    <t>아파트 입찰</t>
  </si>
  <si>
    <t>2024-02-15</t>
  </si>
  <si>
    <r>
      <rPr>
        <rFont val="Arial"/>
        <color theme="1"/>
        <sz val="10.0"/>
      </rPr>
      <t>1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-177</t>
    </r>
    <r>
      <rPr>
        <rFont val="돋움"/>
        <color theme="1"/>
        <sz val="10.0"/>
      </rPr>
      <t>하</t>
    </r>
    <r>
      <rPr>
        <rFont val="Arial"/>
        <color theme="1"/>
        <sz val="10.0"/>
      </rPr>
      <t>3019</t>
    </r>
    <r>
      <rPr>
        <rFont val="돋움"/>
        <color theme="1"/>
        <sz val="10.0"/>
      </rPr>
      <t>스포티지</t>
    </r>
  </si>
  <si>
    <r>
      <rPr>
        <rFont val="Arial"/>
        <color theme="1"/>
        <sz val="10.0"/>
      </rPr>
      <t>32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</si>
  <si>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2024-02-25</t>
  </si>
  <si>
    <t>2024-02-29</t>
  </si>
  <si>
    <t>용역계약 착수금</t>
  </si>
  <si>
    <t>판교아이스퀘어 C2 24년02월 콜센터 대응용역비청구</t>
  </si>
  <si>
    <t>판교아이스퀘어 24년02월 주차용역비청구</t>
  </si>
  <si>
    <t>대봉투</t>
  </si>
  <si>
    <t>23년 12월</t>
  </si>
  <si>
    <t>2024-03-04</t>
  </si>
  <si>
    <t>어플리케이션 이용(2월)</t>
  </si>
  <si>
    <t>2024-03-11</t>
  </si>
  <si>
    <r>
      <rPr>
        <rFont val="Dotum"/>
        <color theme="1"/>
        <sz val="10.0"/>
      </rPr>
      <t>서울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관리비</t>
    </r>
    <r>
      <rPr>
        <rFont val="Arial"/>
        <color theme="1"/>
        <sz val="10.0"/>
      </rPr>
      <t xml:space="preserve"> </t>
    </r>
  </si>
  <si>
    <t>2024-03-15</t>
  </si>
  <si>
    <r>
      <rPr>
        <rFont val="Arial"/>
        <color theme="1"/>
        <sz val="10.0"/>
      </rPr>
      <t>2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-177</t>
    </r>
    <r>
      <rPr>
        <rFont val="돋움"/>
        <color theme="1"/>
        <sz val="10.0"/>
      </rPr>
      <t>하</t>
    </r>
    <r>
      <rPr>
        <rFont val="Arial"/>
        <color theme="1"/>
        <sz val="10.0"/>
      </rPr>
      <t>3019</t>
    </r>
    <r>
      <rPr>
        <rFont val="돋움"/>
        <color theme="1"/>
        <sz val="10.0"/>
      </rPr>
      <t>스포티지</t>
    </r>
  </si>
  <si>
    <r>
      <rPr>
        <rFont val="Arial"/>
        <color theme="1"/>
        <sz val="10.0"/>
      </rPr>
      <t>33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</si>
  <si>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2024-03-18</t>
  </si>
  <si>
    <t>탑승식청소차임대</t>
  </si>
  <si>
    <t>2024-03-25</t>
  </si>
  <si>
    <t>2024-03-31</t>
  </si>
  <si>
    <t>판교아이스퀘어 C2 24년03월 콜센터 대응용역비청구</t>
  </si>
  <si>
    <t>판교아이스퀘어 24년03월 주차용역비청구</t>
  </si>
  <si>
    <t>2024-04-01</t>
  </si>
  <si>
    <t>2024-04-06</t>
  </si>
  <si>
    <t>2024-04-11</t>
  </si>
  <si>
    <t>2024-04-15</t>
  </si>
  <si>
    <r>
      <rPr>
        <rFont val="Arial"/>
        <color theme="1"/>
        <sz val="10.0"/>
      </rPr>
      <t>3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-177</t>
    </r>
    <r>
      <rPr>
        <rFont val="돋움"/>
        <color theme="1"/>
        <sz val="10.0"/>
      </rPr>
      <t>하</t>
    </r>
    <r>
      <rPr>
        <rFont val="Arial"/>
        <color theme="1"/>
        <sz val="10.0"/>
      </rPr>
      <t>3019</t>
    </r>
    <r>
      <rPr>
        <rFont val="돋움"/>
        <color theme="1"/>
        <sz val="10.0"/>
      </rPr>
      <t>스포티지</t>
    </r>
  </si>
  <si>
    <r>
      <rPr>
        <rFont val="Arial"/>
        <color theme="1"/>
        <sz val="10.0"/>
      </rPr>
      <t>34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</si>
  <si>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t>2024-04-17</t>
  </si>
  <si>
    <t>▶오션클래스 근무복 외</t>
  </si>
  <si>
    <t>▶오션클래스-이경일반장</t>
  </si>
  <si>
    <t>2024-04-19</t>
  </si>
  <si>
    <t>기업평가상품</t>
  </si>
  <si>
    <t>2024-04-25</t>
  </si>
  <si>
    <t>2024-04-30</t>
  </si>
  <si>
    <t>판교아이스퀘어 24년04월 주차용역비청구</t>
  </si>
  <si>
    <t>2024-05-06</t>
  </si>
  <si>
    <t>2024-05-11</t>
  </si>
  <si>
    <t>2024-05-15</t>
  </si>
  <si>
    <r>
      <rPr>
        <rFont val="Arial"/>
        <color theme="1"/>
        <sz val="10.0"/>
      </rPr>
      <t>35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-160</t>
    </r>
    <r>
      <rPr>
        <rFont val="돋움"/>
        <color theme="1"/>
        <sz val="10.0"/>
      </rPr>
      <t>하</t>
    </r>
    <r>
      <rPr>
        <rFont val="Arial"/>
        <color theme="1"/>
        <sz val="10.0"/>
      </rPr>
      <t xml:space="preserve">5143 </t>
    </r>
    <r>
      <rPr>
        <rFont val="돋움"/>
        <color theme="1"/>
        <sz val="10.0"/>
      </rPr>
      <t>니로</t>
    </r>
  </si>
  <si>
    <r>
      <rPr>
        <rFont val="Arial"/>
        <color theme="1"/>
        <sz val="10.0"/>
      </rPr>
      <t>4</t>
    </r>
    <r>
      <rPr>
        <rFont val="돋움"/>
        <color theme="1"/>
        <sz val="10.0"/>
      </rPr>
      <t>회차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대여료</t>
    </r>
    <r>
      <rPr>
        <rFont val="Arial"/>
        <color theme="1"/>
        <sz val="10.0"/>
      </rPr>
      <t>-177</t>
    </r>
    <r>
      <rPr>
        <rFont val="돋움"/>
        <color theme="1"/>
        <sz val="10.0"/>
      </rPr>
      <t>하</t>
    </r>
    <r>
      <rPr>
        <rFont val="Arial"/>
        <color theme="1"/>
        <sz val="10.0"/>
      </rPr>
      <t>3019</t>
    </r>
    <r>
      <rPr>
        <rFont val="돋움"/>
        <color theme="1"/>
        <sz val="10.0"/>
      </rPr>
      <t>스포티지</t>
    </r>
  </si>
  <si>
    <t>2024-05-25</t>
  </si>
  <si>
    <t>2024-05-27</t>
  </si>
  <si>
    <t>2024-05-31</t>
  </si>
  <si>
    <t>판교아이스퀘어 24년05월 주차용역비청구</t>
  </si>
  <si>
    <t>2024-06-03</t>
  </si>
  <si>
    <t>2024-06-06</t>
  </si>
  <si>
    <t>2024-06-11</t>
  </si>
  <si>
    <t>2024-06-15</t>
  </si>
  <si>
    <t>36회차 대여료</t>
  </si>
  <si>
    <t>5회차 대여료</t>
  </si>
  <si>
    <t>2024-06-25</t>
  </si>
  <si>
    <t>2024-06-27</t>
  </si>
  <si>
    <t>2024-06-30</t>
  </si>
  <si>
    <t>판교아이스퀘어 24년06월 주차용역비청구</t>
  </si>
  <si>
    <t>용역비 (인스파이어)</t>
  </si>
  <si>
    <t>2024-07-10</t>
  </si>
  <si>
    <t>멜모스 디자인</t>
  </si>
  <si>
    <t>스타트업 디자인패키지 02(로고+회사소개서+홈페이지) 선금</t>
  </si>
  <si>
    <t>2024-07-11</t>
  </si>
  <si>
    <t>2024-07-15</t>
  </si>
  <si>
    <t>6회차 대여료</t>
  </si>
  <si>
    <t>2024-07-31</t>
  </si>
  <si>
    <t>판교아이스퀘어 24년07월 주차용역비청구</t>
  </si>
  <si>
    <t>2024-08-09</t>
  </si>
  <si>
    <t>2024-08-11</t>
  </si>
  <si>
    <t>2024-08-12</t>
  </si>
  <si>
    <t>2024-08-14</t>
  </si>
  <si>
    <t>카페24 주식회사</t>
  </si>
  <si>
    <t>호스팅 서비스</t>
  </si>
  <si>
    <t>2024-08-15</t>
  </si>
  <si>
    <t>7회차 대여료</t>
  </si>
  <si>
    <t>2024-08-16</t>
  </si>
  <si>
    <t>2024-08-25</t>
  </si>
  <si>
    <t>2024-08-31</t>
  </si>
  <si>
    <t>판교아이스퀘어 24년08월 주차용역비청구</t>
  </si>
  <si>
    <t>2024-09-05</t>
  </si>
  <si>
    <t>주식회사 우성</t>
  </si>
  <si>
    <t>영종 인스파이어 관리</t>
  </si>
  <si>
    <t>2024-09-06</t>
  </si>
  <si>
    <t>영종 인스파이어 관리(메이드)</t>
  </si>
  <si>
    <t>영종 인스파이어 관리(베딩)</t>
  </si>
  <si>
    <t>영종 인스파이어 관리(가나)</t>
  </si>
  <si>
    <t>2024-09-15</t>
  </si>
  <si>
    <t>8회차 대여료</t>
  </si>
  <si>
    <t>2024-09-25</t>
  </si>
  <si>
    <t>세무법인명성(홍익지점)</t>
  </si>
  <si>
    <t>영종 인스파이 베딩</t>
  </si>
  <si>
    <t>주식회사 메가프레스</t>
  </si>
  <si>
    <t>판교아이스퀘어 24년09월 주차용역비청구</t>
  </si>
  <si>
    <t>2024-09-11</t>
  </si>
  <si>
    <r>
      <rPr>
        <rFont val="Arial"/>
        <color theme="1"/>
        <sz val="10.0"/>
      </rPr>
      <t>10</t>
    </r>
    <r>
      <rPr>
        <rFont val="돋움"/>
        <color theme="1"/>
        <sz val="10.0"/>
      </rPr>
      <t>월발행</t>
    </r>
    <r>
      <rPr>
        <rFont val="Arial"/>
        <color theme="1"/>
        <sz val="10.0"/>
      </rPr>
      <t>-</t>
    </r>
    <r>
      <rPr>
        <rFont val="돋움"/>
        <color theme="1"/>
        <sz val="10.0"/>
      </rPr>
      <t>스타트업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패키지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디자인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잔금</t>
    </r>
  </si>
  <si>
    <t>2024-09-26</t>
  </si>
  <si>
    <r>
      <rPr>
        <rFont val="Arial"/>
        <color theme="1"/>
        <sz val="10.0"/>
      </rPr>
      <t>10</t>
    </r>
    <r>
      <rPr>
        <rFont val="돋움"/>
        <color theme="1"/>
        <sz val="10.0"/>
      </rPr>
      <t>월발행</t>
    </r>
    <r>
      <rPr>
        <rFont val="Arial"/>
        <color theme="1"/>
        <sz val="10.0"/>
      </rPr>
      <t>-</t>
    </r>
    <r>
      <rPr>
        <rFont val="돋움"/>
        <color theme="1"/>
        <sz val="10.0"/>
      </rPr>
      <t>안전보건입찰제안서</t>
    </r>
    <r>
      <rPr>
        <rFont val="Arial"/>
        <color theme="1"/>
        <sz val="10.0"/>
      </rPr>
      <t xml:space="preserve"> PPT </t>
    </r>
    <r>
      <rPr>
        <rFont val="돋움"/>
        <color theme="1"/>
        <sz val="10.0"/>
      </rPr>
      <t>디자인</t>
    </r>
  </si>
  <si>
    <t>2024-10-04</t>
  </si>
  <si>
    <t>2024-10-08</t>
  </si>
  <si>
    <t>안전보건입찰제안서 PPT 디자인 잔금</t>
  </si>
  <si>
    <t>2024-10-10</t>
  </si>
  <si>
    <t>명문공인중개사사무소</t>
  </si>
  <si>
    <t>중개보수</t>
  </si>
  <si>
    <t>2024-10-11</t>
  </si>
  <si>
    <t>2024-10-15</t>
  </si>
  <si>
    <t>9회차 대여료</t>
  </si>
  <si>
    <t>2024-10-18</t>
  </si>
  <si>
    <t>클린상사</t>
  </si>
  <si>
    <t>탑승식 바닥청소 2일 외</t>
  </si>
  <si>
    <r>
      <rPr>
        <rFont val="Dotum"/>
        <color theme="1"/>
        <sz val="10.0"/>
      </rPr>
      <t>주식회사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엠제이오골드</t>
    </r>
  </si>
  <si>
    <r>
      <rPr>
        <rFont val="Dotum"/>
        <color theme="1"/>
        <sz val="10.0"/>
      </rPr>
      <t>영종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인스파이어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관리</t>
    </r>
    <r>
      <rPr>
        <rFont val="Arial"/>
        <color theme="1"/>
        <sz val="10.0"/>
      </rPr>
      <t>(</t>
    </r>
    <r>
      <rPr>
        <rFont val="돋움"/>
        <color theme="1"/>
        <sz val="10.0"/>
      </rPr>
      <t>메이드</t>
    </r>
    <r>
      <rPr>
        <rFont val="Arial"/>
        <color theme="1"/>
        <sz val="10.0"/>
      </rPr>
      <t>)</t>
    </r>
  </si>
  <si>
    <t>2024-10-25</t>
  </si>
  <si>
    <t>2024-10-30</t>
  </si>
  <si>
    <t>▶휴먼엠에스</t>
  </si>
  <si>
    <t>2024-10-31</t>
  </si>
  <si>
    <t>판교아이스퀘어 24년10월 주차용역비청구</t>
  </si>
  <si>
    <t>2024-11-01</t>
  </si>
  <si>
    <t>주식회사 액센코리아</t>
  </si>
  <si>
    <t>액센 H43 QUAD 4GB [5가지 색상]</t>
  </si>
  <si>
    <t>2024-11-06</t>
  </si>
  <si>
    <t xml:space="preserve">      양천 관리</t>
  </si>
  <si>
    <t>2024-11-08</t>
  </si>
  <si>
    <t>영종  메이드 (10)</t>
  </si>
  <si>
    <t>영종  베딩 (10)</t>
  </si>
  <si>
    <t>[M1] 웹메일호스팅(humanms.co.kr)/쿠폰</t>
  </si>
  <si>
    <t>2024-11-11</t>
  </si>
  <si>
    <t>2024-11-15</t>
  </si>
  <si>
    <t>10회차 대여료</t>
  </si>
  <si>
    <t>2024-11-25</t>
  </si>
  <si>
    <t>기장수수료</t>
  </si>
  <si>
    <t>판교아이스퀘어 24년11월 주차용역비청구</t>
  </si>
  <si>
    <r>
      <rPr>
        <rFont val="돋움"/>
        <color theme="1"/>
        <sz val="10.0"/>
      </rPr>
      <t>주식회사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우성</t>
    </r>
  </si>
  <si>
    <r>
      <rPr>
        <rFont val="돋움"/>
        <color theme="1"/>
        <sz val="10.0"/>
      </rPr>
      <t>영종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베딩</t>
    </r>
    <r>
      <rPr>
        <rFont val="Arial"/>
        <color theme="1"/>
        <sz val="10.0"/>
      </rPr>
      <t xml:space="preserve"> (11)</t>
    </r>
  </si>
  <si>
    <t>2024-12-11</t>
  </si>
  <si>
    <t>11회차 대여료</t>
  </si>
  <si>
    <t>2024-12-16</t>
  </si>
  <si>
    <t>2025-01-01</t>
  </si>
  <si>
    <t>판교아이스퀘어 24년12월 주차용역비청구</t>
  </si>
  <si>
    <t>영종 메이드 11</t>
  </si>
  <si>
    <t>가지급금상계</t>
  </si>
  <si>
    <t>2025-01-05</t>
  </si>
  <si>
    <t>영종메이드 베딩12</t>
  </si>
  <si>
    <t>2025-01-06</t>
  </si>
  <si>
    <t>2025-01-08</t>
  </si>
  <si>
    <t>영종인력비외</t>
  </si>
  <si>
    <t>2025-01-10</t>
  </si>
  <si>
    <t>동광안전산업</t>
  </si>
  <si>
    <t>A표지판(블로우-중)노랑 무지</t>
  </si>
  <si>
    <t>2025-01-11</t>
  </si>
  <si>
    <t>2025-01-15</t>
  </si>
  <si>
    <t>12회차 대여료</t>
  </si>
  <si>
    <t xml:space="preserve">        도봉 용역비</t>
  </si>
  <si>
    <t>까치부동산 공인중개사사무소</t>
  </si>
  <si>
    <t>중개보수 센트레힐807호</t>
  </si>
  <si>
    <t>주식회사 좋은생각</t>
  </si>
  <si>
    <t>센트레 힐 스위트 807호 임대료</t>
  </si>
  <si>
    <t>2025-01-25</t>
  </si>
  <si>
    <t xml:space="preserve">            1월 베당</t>
  </si>
  <si>
    <t>판교아이스퀘어 25년01월 주차용역비청구</t>
  </si>
  <si>
    <t>장비대금 1월</t>
  </si>
  <si>
    <t>2025-02-05</t>
  </si>
  <si>
    <t>주식회사 케이티</t>
  </si>
  <si>
    <t>IoT안심결제 110 (01255040286)</t>
  </si>
  <si>
    <t>2025-02-06</t>
  </si>
  <si>
    <t xml:space="preserve">       1 월  메이드</t>
  </si>
  <si>
    <t>파주시청</t>
  </si>
  <si>
    <t>문산,법원 노상⸱노외 주차장 284면 운영대행 위수탁관리</t>
  </si>
  <si>
    <t>2025-02-11</t>
  </si>
  <si>
    <t>2025-02-15</t>
  </si>
  <si>
    <t>13회차 대여료</t>
  </si>
  <si>
    <t>2025-02-17</t>
  </si>
  <si>
    <t>주식회사금강주택관리</t>
  </si>
  <si>
    <t>2025-1월관리비</t>
  </si>
  <si>
    <t>2025-02-19</t>
  </si>
  <si>
    <t>센트레힐스위트 807호 임대료</t>
  </si>
  <si>
    <t>2025-02-24</t>
  </si>
  <si>
    <t xml:space="preserve">          천안 인력 1~20</t>
  </si>
  <si>
    <t>2025-02-25</t>
  </si>
  <si>
    <t>제이비 주식회사</t>
  </si>
  <si>
    <t>도시가스요금</t>
  </si>
  <si>
    <r>
      <rPr>
        <rFont val="돋움"/>
        <color theme="1"/>
        <sz val="10.0"/>
      </rPr>
      <t>인스파이어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인력비</t>
    </r>
  </si>
  <si>
    <r>
      <rPr>
        <rFont val="돋움"/>
        <color theme="1"/>
        <sz val="10.0"/>
      </rPr>
      <t>소노벨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인력비</t>
    </r>
  </si>
  <si>
    <t>판교아이스퀘어 25년02월 주차용역비청구</t>
  </si>
  <si>
    <t>장비대금 2월</t>
  </si>
  <si>
    <t>2025-03-01</t>
  </si>
  <si>
    <t>2025-03-05</t>
  </si>
  <si>
    <t>2025-03-06</t>
  </si>
  <si>
    <t>2025-03-07</t>
  </si>
  <si>
    <t xml:space="preserve">     소노벨 인력비</t>
  </si>
  <si>
    <t>2025-03-11</t>
  </si>
  <si>
    <t>2025-03-15</t>
  </si>
  <si>
    <t>14회차 대여료</t>
  </si>
  <si>
    <t>2025-03-17</t>
  </si>
  <si>
    <t>2025-2월관리비</t>
  </si>
  <si>
    <r>
      <rPr>
        <rFont val="돋움"/>
        <color theme="1"/>
        <sz val="10.0"/>
      </rPr>
      <t>천안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인력</t>
    </r>
    <r>
      <rPr>
        <rFont val="Arial"/>
        <color theme="1"/>
        <sz val="10.0"/>
      </rPr>
      <t xml:space="preserve"> 3</t>
    </r>
    <r>
      <rPr>
        <rFont val="돋움"/>
        <color theme="1"/>
        <sz val="10.0"/>
      </rPr>
      <t>월</t>
    </r>
    <r>
      <rPr>
        <rFont val="Arial"/>
        <color theme="1"/>
        <sz val="10.0"/>
      </rPr>
      <t xml:space="preserve">1/10 </t>
    </r>
  </si>
  <si>
    <r>
      <rPr>
        <rFont val="돋움"/>
        <color theme="1"/>
        <sz val="10.0"/>
      </rPr>
      <t>천안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인력</t>
    </r>
    <r>
      <rPr>
        <rFont val="Arial"/>
        <color theme="1"/>
        <sz val="10.0"/>
      </rPr>
      <t xml:space="preserve"> 3</t>
    </r>
    <r>
      <rPr>
        <rFont val="돋움"/>
        <color theme="1"/>
        <sz val="10.0"/>
      </rPr>
      <t>월</t>
    </r>
    <r>
      <rPr>
        <rFont val="Arial"/>
        <color theme="1"/>
        <sz val="10.0"/>
      </rPr>
      <t xml:space="preserve">1/10 </t>
    </r>
  </si>
  <si>
    <t>2025-03-19</t>
  </si>
  <si>
    <t>2025-03-25</t>
  </si>
  <si>
    <t>2025-03-31</t>
  </si>
  <si>
    <t xml:space="preserve"> 소노벨 3/1~3/31 인력비</t>
  </si>
  <si>
    <r>
      <rPr>
        <rFont val="Arial"/>
        <color theme="1"/>
        <sz val="10.0"/>
      </rPr>
      <t xml:space="preserve">3/31 </t>
    </r>
    <r>
      <rPr>
        <rFont val="돋움"/>
        <color theme="1"/>
        <sz val="10.0"/>
      </rPr>
      <t>입금분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차감하고</t>
    </r>
    <r>
      <rPr>
        <rFont val="Arial"/>
        <color theme="1"/>
        <sz val="10.0"/>
      </rPr>
      <t xml:space="preserve"> 4/10</t>
    </r>
    <r>
      <rPr>
        <rFont val="돋움"/>
        <color theme="1"/>
        <sz val="10.0"/>
      </rPr>
      <t>입금</t>
    </r>
  </si>
  <si>
    <t>판교아이스퀘어 25년03월 주차용역비청구</t>
  </si>
  <si>
    <t>장비대금 3월</t>
  </si>
  <si>
    <t>2025-04-05</t>
  </si>
  <si>
    <t>2025-04-10</t>
  </si>
  <si>
    <t>2025-04-11</t>
  </si>
  <si>
    <t>2025-04-15</t>
  </si>
  <si>
    <t>15회차 대여료</t>
  </si>
  <si>
    <t>2025-04-16</t>
  </si>
  <si>
    <t>2025-3월관리비</t>
  </si>
  <si>
    <t>2025-04-19</t>
  </si>
  <si>
    <t>2025-04-24</t>
  </si>
  <si>
    <t>주식회사썬통신</t>
  </si>
  <si>
    <t>디지털전용무전기(SL1M) *10</t>
  </si>
  <si>
    <t>2025-04-25</t>
  </si>
  <si>
    <t>2025-04-30</t>
  </si>
  <si>
    <t>판교아이스퀘어 25년04월 주차용역비청구</t>
  </si>
  <si>
    <t>장비대금 4월</t>
  </si>
  <si>
    <t>2025-05-01</t>
  </si>
  <si>
    <t>2025-05-05</t>
  </si>
  <si>
    <t>2025-05-06</t>
  </si>
  <si>
    <t>2025-05-11</t>
  </si>
  <si>
    <t>2025-05-15</t>
  </si>
  <si>
    <t>16회차 대여료</t>
  </si>
  <si>
    <t>2025-05-16</t>
  </si>
  <si>
    <t>2025-4월관리비</t>
  </si>
  <si>
    <t>2025-05-19</t>
  </si>
  <si>
    <t>2025-05-23</t>
  </si>
  <si>
    <r>
      <rPr>
        <rFont val="Arial"/>
        <color theme="1"/>
        <sz val="10.0"/>
      </rPr>
      <t>SK</t>
    </r>
    <r>
      <rPr>
        <rFont val="돋움"/>
        <color theme="1"/>
        <sz val="10.0"/>
      </rPr>
      <t>브로드밴드</t>
    </r>
    <r>
      <rPr>
        <rFont val="Arial"/>
        <color theme="1"/>
        <sz val="10.0"/>
      </rPr>
      <t>(</t>
    </r>
    <r>
      <rPr>
        <rFont val="돋움"/>
        <color theme="1"/>
        <sz val="10.0"/>
      </rPr>
      <t>주</t>
    </r>
    <r>
      <rPr>
        <rFont val="Arial"/>
        <color theme="1"/>
        <sz val="10.0"/>
      </rPr>
      <t>)</t>
    </r>
  </si>
  <si>
    <t>장비판매652641478409</t>
  </si>
  <si>
    <t>2025-05-25</t>
  </si>
  <si>
    <t>2025-05-27</t>
  </si>
  <si>
    <r>
      <rPr>
        <rFont val="Arial"/>
        <color theme="1"/>
        <sz val="10.0"/>
      </rPr>
      <t>SK</t>
    </r>
    <r>
      <rPr>
        <rFont val="돋움"/>
        <color theme="1"/>
        <sz val="10.0"/>
      </rPr>
      <t>브로드밴드</t>
    </r>
    <r>
      <rPr>
        <rFont val="Arial"/>
        <color theme="1"/>
        <sz val="10.0"/>
      </rPr>
      <t>(</t>
    </r>
    <r>
      <rPr>
        <rFont val="돋움"/>
        <color theme="1"/>
        <sz val="10.0"/>
      </rPr>
      <t>주</t>
    </r>
    <r>
      <rPr>
        <rFont val="Arial"/>
        <color theme="1"/>
        <sz val="10.0"/>
      </rPr>
      <t>)</t>
    </r>
  </si>
  <si>
    <t>장비판매652642987209</t>
  </si>
  <si>
    <t>2025-05-30</t>
  </si>
  <si>
    <t>(주)방배상사</t>
  </si>
  <si>
    <t>162호3211사고부품</t>
  </si>
  <si>
    <t>장비대금 5월</t>
  </si>
  <si>
    <t>2025-05-31</t>
  </si>
  <si>
    <t>판교아이스퀘어 25년05월 주차용역비청구</t>
  </si>
  <si>
    <t>2025-06-03</t>
  </si>
  <si>
    <t>SK브로드밴드(주)</t>
  </si>
  <si>
    <t>통신요금 UKEY-652641478409</t>
  </si>
  <si>
    <t>통신요금 UKEY-652642987209</t>
  </si>
  <si>
    <t>2025-06-04</t>
  </si>
  <si>
    <t>㈜엘지유플러스</t>
  </si>
  <si>
    <t>2025년 06월 서비스 이용료 매출</t>
  </si>
  <si>
    <t>에스케이 1급 자동차공업사</t>
  </si>
  <si>
    <r>
      <rPr>
        <rFont val="Arial"/>
        <color theme="1"/>
        <sz val="10.0"/>
      </rPr>
      <t>162</t>
    </r>
    <r>
      <rPr>
        <rFont val="돋움"/>
        <color theme="1"/>
        <sz val="10.0"/>
      </rPr>
      <t>호</t>
    </r>
    <r>
      <rPr>
        <rFont val="Arial"/>
        <color theme="1"/>
        <sz val="10.0"/>
      </rPr>
      <t>3211</t>
    </r>
    <r>
      <rPr>
        <rFont val="돋움"/>
        <color theme="1"/>
        <sz val="10.0"/>
      </rPr>
      <t>수리비</t>
    </r>
  </si>
  <si>
    <t>2025-06-05</t>
  </si>
  <si>
    <t>2025-06-06</t>
  </si>
  <si>
    <t>2025-06-09</t>
  </si>
  <si>
    <r>
      <rPr>
        <rFont val="돋움"/>
        <color theme="1"/>
        <sz val="10.0"/>
      </rPr>
      <t>프린터임대료</t>
    </r>
    <r>
      <rPr>
        <rFont val="Arial"/>
        <color theme="1"/>
        <sz val="10.0"/>
      </rPr>
      <t>-</t>
    </r>
    <r>
      <rPr>
        <rFont val="돋움"/>
        <color theme="1"/>
        <sz val="10.0"/>
      </rPr>
      <t>다보스</t>
    </r>
  </si>
  <si>
    <t>2025-06-10</t>
  </si>
  <si>
    <t>㈜오케이포스 본점</t>
  </si>
  <si>
    <t>(NCATCAT0127)NC-8000P(3인치)(유선)(NICE)</t>
  </si>
  <si>
    <t>2025-06-11</t>
  </si>
  <si>
    <t>2025-06-12</t>
  </si>
  <si>
    <t>2025-06-15</t>
  </si>
  <si>
    <t>17회차 대여료</t>
  </si>
  <si>
    <t>2025-06-17</t>
  </si>
  <si>
    <t>2025-5월관리비</t>
  </si>
  <si>
    <t>2025-06-19</t>
  </si>
  <si>
    <t>2025-06-22</t>
  </si>
  <si>
    <t>2025-06-25</t>
  </si>
  <si>
    <r>
      <rPr>
        <rFont val="돋움"/>
        <color theme="1"/>
        <sz val="10.0"/>
      </rPr>
      <t>세무법인명성</t>
    </r>
    <r>
      <rPr>
        <rFont val="Arial"/>
        <color theme="1"/>
        <sz val="10.0"/>
      </rPr>
      <t>(</t>
    </r>
    <r>
      <rPr>
        <rFont val="돋움"/>
        <color theme="1"/>
        <sz val="10.0"/>
      </rPr>
      <t>홍익지점</t>
    </r>
    <r>
      <rPr>
        <rFont val="Arial"/>
        <color theme="1"/>
        <sz val="10.0"/>
      </rPr>
      <t>)</t>
    </r>
  </si>
  <si>
    <t>06월 주차장 임대료</t>
  </si>
  <si>
    <t>2025-06-26</t>
  </si>
  <si>
    <t>마크</t>
  </si>
  <si>
    <t>2025-06-30</t>
  </si>
  <si>
    <t>샘물판매</t>
  </si>
  <si>
    <t>생수</t>
  </si>
  <si>
    <t>판교아이스퀘어 25년06월 주차용역비청구</t>
  </si>
  <si>
    <r>
      <rPr>
        <rFont val="돋움"/>
        <color theme="1"/>
        <sz val="10.0"/>
      </rPr>
      <t>박부장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대출금으로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차감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잔액</t>
    </r>
    <r>
      <rPr>
        <rFont val="Arial"/>
        <color theme="1"/>
        <sz val="10.0"/>
      </rPr>
      <t>: 38,993,730</t>
    </r>
  </si>
  <si>
    <t>주차관리원 식대</t>
  </si>
  <si>
    <t>장비대금 6월</t>
  </si>
  <si>
    <t>2025-07-03</t>
  </si>
  <si>
    <t>2025-07-04</t>
  </si>
  <si>
    <t>2025년 07월 서비스 이용료 매출</t>
  </si>
  <si>
    <t>2025-07-05</t>
  </si>
  <si>
    <t>IoT안심결제 110 (01255570455)</t>
  </si>
  <si>
    <t>2025-07-06</t>
  </si>
  <si>
    <t>2025-07-09</t>
  </si>
  <si>
    <t>2025-07-11</t>
  </si>
  <si>
    <t>2025-07-15</t>
  </si>
  <si>
    <t>장기차량렌탈 [163호4224]</t>
  </si>
  <si>
    <t>18회차 대여료</t>
  </si>
  <si>
    <t>2025-07-16</t>
  </si>
  <si>
    <t>나이스인프라 주식회사</t>
  </si>
  <si>
    <t>주차장비</t>
  </si>
  <si>
    <t>2025-07-19</t>
  </si>
  <si>
    <t>2025-07-21</t>
  </si>
  <si>
    <t>2025-6월관리비</t>
  </si>
  <si>
    <t>2025-07-25</t>
  </si>
  <si>
    <t>위탁용역료</t>
  </si>
  <si>
    <t>07월 주차장 임대료</t>
  </si>
  <si>
    <r>
      <rPr>
        <rFont val="돋움"/>
        <color theme="1"/>
        <sz val="10.0"/>
      </rPr>
      <t>세무법인명성</t>
    </r>
    <r>
      <rPr>
        <rFont val="Arial"/>
        <color theme="1"/>
        <sz val="10.0"/>
      </rPr>
      <t>(</t>
    </r>
    <r>
      <rPr>
        <rFont val="돋움"/>
        <color theme="1"/>
        <sz val="10.0"/>
      </rPr>
      <t>홍익지점</t>
    </r>
    <r>
      <rPr>
        <rFont val="Arial"/>
        <color theme="1"/>
        <sz val="10.0"/>
      </rPr>
      <t>)</t>
    </r>
  </si>
  <si>
    <t>2025-07-29</t>
  </si>
  <si>
    <t>주식회사 우림</t>
  </si>
  <si>
    <t>여의도 메리어트</t>
  </si>
  <si>
    <t>인스파이어 베딩</t>
  </si>
  <si>
    <t>07월 주차관리원 식대</t>
  </si>
  <si>
    <t>판교아이스퀘어 25년07월 주차용역비청구</t>
  </si>
  <si>
    <t>장비대금 7월</t>
  </si>
  <si>
    <t>2025-08-03</t>
  </si>
  <si>
    <t>일산 소노캄</t>
  </si>
  <si>
    <t>2025-08-04</t>
  </si>
  <si>
    <t>2025년 08월 서비스 이용료 매출</t>
  </si>
  <si>
    <t>2025-08-05</t>
  </si>
  <si>
    <t>2025-08-06</t>
  </si>
  <si>
    <t>2025-08-09</t>
  </si>
  <si>
    <t>2025-08-11</t>
  </si>
  <si>
    <t>소노캄 3~10일까지 인건비</t>
  </si>
  <si>
    <t>2025-08-15</t>
  </si>
  <si>
    <t>19회차 대여료</t>
  </si>
  <si>
    <t>2025-08-18</t>
  </si>
  <si>
    <t>2025-7월관리비</t>
  </si>
  <si>
    <t>소노캄11~17일력비</t>
  </si>
  <si>
    <r>
      <rPr>
        <rFont val="Arial"/>
        <color theme="1"/>
        <sz val="10.0"/>
      </rPr>
      <t>8/22 1200</t>
    </r>
    <r>
      <rPr>
        <rFont val="돋움"/>
        <color theme="1"/>
        <sz val="10.0"/>
      </rPr>
      <t>만원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이체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잔액</t>
    </r>
    <r>
      <rPr>
        <rFont val="Arial"/>
        <color theme="1"/>
        <sz val="10.0"/>
      </rPr>
      <t xml:space="preserve"> 5,595,182</t>
    </r>
    <r>
      <rPr>
        <rFont val="돋움"/>
        <color theme="1"/>
        <sz val="10.0"/>
      </rPr>
      <t>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가지급급상계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하려다가</t>
    </r>
    <r>
      <rPr>
        <rFont val="Arial"/>
        <color theme="1"/>
        <sz val="10.0"/>
      </rPr>
      <t xml:space="preserve"> 10/24</t>
    </r>
    <r>
      <rPr>
        <rFont val="돋움"/>
        <color theme="1"/>
        <sz val="10.0"/>
      </rPr>
      <t>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이체하고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완료</t>
    </r>
  </si>
  <si>
    <t>2025-08-19</t>
  </si>
  <si>
    <t>2025-08-25</t>
  </si>
  <si>
    <t>일산소노캄</t>
  </si>
  <si>
    <t>08월 주차장 임대료</t>
  </si>
  <si>
    <t>2025-08-26</t>
  </si>
  <si>
    <t>2025-08-29</t>
  </si>
  <si>
    <t>장비대금 8월</t>
  </si>
  <si>
    <r>
      <rPr>
        <rFont val="Dotum"/>
        <color theme="1"/>
        <sz val="10.0"/>
      </rPr>
      <t>판교아이스퀘어</t>
    </r>
    <r>
      <rPr>
        <rFont val="Arial"/>
        <color theme="1"/>
        <sz val="10.0"/>
      </rPr>
      <t xml:space="preserve"> 25</t>
    </r>
    <r>
      <rPr>
        <rFont val="돋움"/>
        <color theme="1"/>
        <sz val="10.0"/>
      </rPr>
      <t>년</t>
    </r>
    <r>
      <rPr>
        <rFont val="Arial"/>
        <color theme="1"/>
        <sz val="10.0"/>
      </rPr>
      <t>08</t>
    </r>
    <r>
      <rPr>
        <rFont val="돋움"/>
        <color theme="1"/>
        <sz val="10.0"/>
      </rPr>
      <t>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주차용역비청구</t>
    </r>
    <r>
      <rPr>
        <rFont val="Arial"/>
        <color theme="1"/>
        <sz val="10.0"/>
      </rPr>
      <t xml:space="preserve"> </t>
    </r>
  </si>
  <si>
    <t>2025-08-31</t>
  </si>
  <si>
    <t>메이츠소프트 주식회사</t>
  </si>
  <si>
    <t xml:space="preserve">나이스파크 주차등록시스템 연동 개발 </t>
  </si>
  <si>
    <t>08월 주차관리원 식대</t>
  </si>
  <si>
    <t>2025-09-01</t>
  </si>
  <si>
    <t>인스파이어 코디</t>
  </si>
  <si>
    <t>2025-09-03</t>
  </si>
  <si>
    <t>2025-09-04</t>
  </si>
  <si>
    <t>2025년 09월 서비스 이용료 매출</t>
  </si>
  <si>
    <t>2025-09-05</t>
  </si>
  <si>
    <t>2025-09-06</t>
  </si>
  <si>
    <t>2025-09-08</t>
  </si>
  <si>
    <t>2025-09-09</t>
  </si>
  <si>
    <t>2025-09-10</t>
  </si>
  <si>
    <t>천안 소노벨</t>
  </si>
  <si>
    <t>2025-09-11</t>
  </si>
  <si>
    <t>2025-09-12</t>
  </si>
  <si>
    <t>청소원</t>
  </si>
  <si>
    <t>7개동 계단 및 복도 바닥면</t>
  </si>
  <si>
    <t>2025-09-14</t>
  </si>
  <si>
    <t>소노캄</t>
  </si>
  <si>
    <t>2025-09-15</t>
  </si>
  <si>
    <t>20회차 대여료</t>
  </si>
  <si>
    <t>민건축</t>
  </si>
  <si>
    <t>다보스병원 주차관제실 에어콘 설치비</t>
  </si>
  <si>
    <t>탑승식청소차 작업대행 2일</t>
  </si>
  <si>
    <t>2025-09-17</t>
  </si>
  <si>
    <r>
      <rPr>
        <rFont val="돋움"/>
        <color theme="1"/>
        <sz val="10.0"/>
      </rPr>
      <t>인건비는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지급안할거고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부가세랑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수수료는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사후정산예정</t>
    </r>
  </si>
  <si>
    <t>10/20에 취소</t>
  </si>
  <si>
    <t>2025-09-18</t>
  </si>
  <si>
    <t>2025-8월관리비</t>
  </si>
  <si>
    <t>2025-09-19</t>
  </si>
  <si>
    <t>2025-09-25</t>
  </si>
  <si>
    <t>09월 주차장 임대료</t>
  </si>
  <si>
    <t>2025-09-26</t>
  </si>
  <si>
    <t>2025-09-29</t>
  </si>
  <si>
    <t>09월 주차관리원 식대</t>
  </si>
  <si>
    <t>판교아이스퀘어 25년09월 주차용역비청구</t>
  </si>
  <si>
    <r>
      <rPr>
        <rFont val="돋움"/>
        <color theme="1"/>
        <sz val="10.0"/>
      </rPr>
      <t>천안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소노벨</t>
    </r>
  </si>
  <si>
    <r>
      <rPr>
        <rFont val="Arial"/>
        <color theme="1"/>
        <sz val="10.0"/>
      </rPr>
      <t>8/31</t>
    </r>
    <r>
      <rPr>
        <rFont val="돋움"/>
        <color theme="1"/>
        <sz val="10.0"/>
      </rPr>
      <t>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발행했다가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수정발행</t>
    </r>
  </si>
  <si>
    <t>2025-10-03</t>
  </si>
  <si>
    <t>2025-10-04</t>
  </si>
  <si>
    <t>2025년 10월 서비스 이용료 매출</t>
  </si>
  <si>
    <t>2025-10-05</t>
  </si>
  <si>
    <t>2025-10-06</t>
  </si>
  <si>
    <t>2025-10-09</t>
  </si>
  <si>
    <r>
      <rPr>
        <rFont val="돋움"/>
        <color theme="1"/>
        <sz val="10.0"/>
      </rPr>
      <t>천안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소노벨</t>
    </r>
  </si>
  <si>
    <t>2025-10-11</t>
  </si>
  <si>
    <t>2025-10-13</t>
  </si>
  <si>
    <r>
      <rPr>
        <rFont val="돋움"/>
        <color theme="1"/>
        <sz val="10.0"/>
      </rPr>
      <t>천안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소노벨</t>
    </r>
  </si>
  <si>
    <t>2025-10-15</t>
  </si>
  <si>
    <t>21회차 대여료</t>
  </si>
  <si>
    <t>2025-10-17</t>
  </si>
  <si>
    <t>2025-9월관리비</t>
  </si>
  <si>
    <t>2025-10-19</t>
  </si>
  <si>
    <t>2025-10-20</t>
  </si>
  <si>
    <t>2025-10-21</t>
  </si>
  <si>
    <t>주식회사 새롬소프트</t>
  </si>
  <si>
    <t>주차시스템 연동개발 프로그램(다보스병원)</t>
  </si>
  <si>
    <t>2025-10-25</t>
  </si>
  <si>
    <t>10월 주차장 임대료</t>
  </si>
  <si>
    <t>2025-10-27</t>
  </si>
  <si>
    <t>2025-10-28</t>
  </si>
  <si>
    <t>10월 주차관리원 식대</t>
  </si>
  <si>
    <t>판교아이스퀘어 25년10월 주차용역비청구</t>
  </si>
  <si>
    <t>2025-11-01</t>
  </si>
  <si>
    <t>2025-11-03</t>
  </si>
  <si>
    <t>2025년 11월 서비스 이용료 매출</t>
  </si>
  <si>
    <t>2025-11-05</t>
  </si>
  <si>
    <t>2025-11-06</t>
  </si>
  <si>
    <t>2025-11-09</t>
  </si>
  <si>
    <t>2025-11-10</t>
  </si>
  <si>
    <t>2025-11-11</t>
  </si>
  <si>
    <t>2025-11-15</t>
  </si>
  <si>
    <t>22회차 대여료</t>
  </si>
  <si>
    <t>2025-11-17</t>
  </si>
  <si>
    <t>2025-10월관리비</t>
  </si>
  <si>
    <t>2025-11-20</t>
  </si>
  <si>
    <t>2025-11-25</t>
  </si>
  <si>
    <t>11월 주차장 임대료</t>
  </si>
  <si>
    <t>2025-11-26</t>
  </si>
  <si>
    <t>2025-11-27</t>
  </si>
  <si>
    <r>
      <rPr>
        <rFont val="Arial"/>
        <color theme="1"/>
        <sz val="10.0"/>
      </rPr>
      <t>11</t>
    </r>
    <r>
      <rPr>
        <rFont val="돋움"/>
        <color theme="1"/>
        <sz val="10.0"/>
      </rPr>
      <t>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주차관리원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식대</t>
    </r>
  </si>
  <si>
    <t>판교아이스퀘어 25년11월 주차용역비청구</t>
  </si>
  <si>
    <t>2025-12-03</t>
  </si>
  <si>
    <t>2025-12-04</t>
  </si>
  <si>
    <t>2025년 12월 서비스 이용료 매출</t>
  </si>
  <si>
    <t>2025-12-06</t>
  </si>
  <si>
    <t>2025-12-09</t>
  </si>
  <si>
    <t>2025-12-11</t>
  </si>
  <si>
    <t>2025-12-15</t>
  </si>
  <si>
    <t>23회차 대여료</t>
  </si>
  <si>
    <t>2025-12-16</t>
  </si>
  <si>
    <t>2025-11월관리비</t>
  </si>
  <si>
    <t>2025-12-17</t>
  </si>
  <si>
    <t>태디(주)</t>
  </si>
  <si>
    <t>철재배너 (거치대+인쇄물)</t>
  </si>
  <si>
    <t>2025-12-18</t>
  </si>
  <si>
    <t>2025-12-19</t>
  </si>
  <si>
    <t>2025-12-25</t>
  </si>
  <si>
    <t>12월 주차장 임대료</t>
  </si>
  <si>
    <t>2025-12-30</t>
  </si>
  <si>
    <t>12월 주차관리원 식대</t>
  </si>
  <si>
    <t>판교아이스퀘어 25년12월 주차용역비청구</t>
  </si>
  <si>
    <t>2026-01-03</t>
  </si>
  <si>
    <t>2026년 01월 서비스 이용료 매출</t>
  </si>
  <si>
    <t>2026-01-05</t>
  </si>
  <si>
    <t>일산 소노캄 인력관리비</t>
  </si>
  <si>
    <t>천안 소노벨 인력관리비</t>
  </si>
  <si>
    <t>2026-01-09</t>
  </si>
  <si>
    <t>2026-01-11</t>
  </si>
  <si>
    <t>2026-01-15</t>
  </si>
  <si>
    <t>24회차 대여료</t>
  </si>
  <si>
    <t>2026-01-19</t>
  </si>
  <si>
    <t>2025-12월관리비</t>
  </si>
  <si>
    <t>01월 주차장 임대료</t>
  </si>
  <si>
    <t>2026-01-26</t>
  </si>
  <si>
    <t>소노벨 1월 12일</t>
  </si>
  <si>
    <r>
      <rPr>
        <rFont val="돋움"/>
        <color theme="1"/>
        <sz val="10.0"/>
      </rPr>
      <t>두건합쳐서</t>
    </r>
    <r>
      <rPr>
        <rFont val="Arial"/>
        <color theme="1"/>
        <sz val="10.0"/>
      </rPr>
      <t xml:space="preserve"> 1/26 </t>
    </r>
    <r>
      <rPr>
        <rFont val="돋움"/>
        <color theme="1"/>
        <sz val="10.0"/>
      </rPr>
      <t>우리에서</t>
    </r>
    <r>
      <rPr>
        <rFont val="Arial"/>
        <color theme="1"/>
        <sz val="10.0"/>
      </rPr>
      <t xml:space="preserve"> 4000</t>
    </r>
    <r>
      <rPr>
        <rFont val="돋움"/>
        <color theme="1"/>
        <sz val="10.0"/>
      </rPr>
      <t>만원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기업에서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잔금</t>
    </r>
    <r>
      <rPr>
        <rFont val="Arial"/>
        <color theme="1"/>
        <sz val="10.0"/>
      </rPr>
      <t>28,483,800</t>
    </r>
    <r>
      <rPr>
        <rFont val="돋움"/>
        <color theme="1"/>
        <sz val="10.0"/>
      </rPr>
      <t>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이체</t>
    </r>
  </si>
  <si>
    <t>소노벨 1월5일</t>
  </si>
  <si>
    <r>
      <rPr>
        <rFont val="돋움"/>
        <color theme="1"/>
        <sz val="10.0"/>
      </rPr>
      <t>두건합쳐서</t>
    </r>
    <r>
      <rPr>
        <rFont val="Arial"/>
        <color theme="1"/>
        <sz val="10.0"/>
      </rPr>
      <t xml:space="preserve"> 1/26 </t>
    </r>
    <r>
      <rPr>
        <rFont val="돋움"/>
        <color theme="1"/>
        <sz val="10.0"/>
      </rPr>
      <t>우리에서</t>
    </r>
    <r>
      <rPr>
        <rFont val="Arial"/>
        <color theme="1"/>
        <sz val="10.0"/>
      </rPr>
      <t xml:space="preserve"> 4000</t>
    </r>
    <r>
      <rPr>
        <rFont val="돋움"/>
        <color theme="1"/>
        <sz val="10.0"/>
      </rPr>
      <t>만원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기업에서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잔금</t>
    </r>
    <r>
      <rPr>
        <rFont val="Arial"/>
        <color theme="1"/>
        <sz val="10.0"/>
      </rPr>
      <t>28,483,800</t>
    </r>
    <r>
      <rPr>
        <rFont val="돋움"/>
        <color theme="1"/>
        <sz val="10.0"/>
      </rPr>
      <t>원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이체</t>
    </r>
  </si>
  <si>
    <t>소노캄 고양_1월12일~8일</t>
  </si>
  <si>
    <t>2026-01-27</t>
  </si>
  <si>
    <t>2026-01-30</t>
  </si>
  <si>
    <t>소노캄 1월 26일</t>
  </si>
  <si>
    <t>소노벨 1월 26일</t>
  </si>
  <si>
    <t>2026-01-31</t>
  </si>
  <si>
    <t>소노캄 인력관리비</t>
  </si>
  <si>
    <t>2026년 01월 주차관리원 식대</t>
  </si>
  <si>
    <t>2026-02-02</t>
  </si>
  <si>
    <t>2026년 02월 서비스 이용료 매출</t>
  </si>
  <si>
    <t>2026-02-05</t>
  </si>
  <si>
    <t>2026-02-09</t>
  </si>
  <si>
    <t>소노벨 인력관리비</t>
  </si>
  <si>
    <t>2026-02-11</t>
  </si>
  <si>
    <t>25회차 대여료</t>
  </si>
  <si>
    <t>2026-02-16</t>
  </si>
  <si>
    <t>2026-02-19</t>
  </si>
  <si>
    <t>장비대금</t>
  </si>
  <si>
    <t>2026-02-20</t>
  </si>
  <si>
    <t>2026-1월관리비</t>
  </si>
  <si>
    <t>2026-02-23</t>
  </si>
  <si>
    <t>2026-02-24</t>
  </si>
  <si>
    <t>2026-02-25</t>
  </si>
  <si>
    <t>02월 주차장 임대료</t>
  </si>
  <si>
    <t>나이스파크주차장비세트</t>
  </si>
  <si>
    <r>
      <rPr>
        <rFont val="Arial"/>
        <color theme="1"/>
        <sz val="10.0"/>
      </rPr>
      <t>3/11 500</t>
    </r>
    <r>
      <rPr>
        <rFont val="돋움"/>
        <color theme="1"/>
        <sz val="10.0"/>
      </rPr>
      <t>이체</t>
    </r>
    <r>
      <rPr>
        <rFont val="Arial"/>
        <color theme="1"/>
        <sz val="10.0"/>
      </rPr>
      <t xml:space="preserve">, 3/13 </t>
    </r>
    <r>
      <rPr>
        <rFont val="돋움"/>
        <color theme="1"/>
        <sz val="10.0"/>
      </rPr>
      <t>잔액</t>
    </r>
    <r>
      <rPr>
        <rFont val="Arial"/>
        <color theme="1"/>
        <sz val="10.0"/>
      </rPr>
      <t xml:space="preserve"> 2,041,936 </t>
    </r>
    <r>
      <rPr>
        <rFont val="돋움"/>
        <color theme="1"/>
        <sz val="10.0"/>
      </rPr>
      <t>입금완료</t>
    </r>
  </si>
  <si>
    <t>02월 주차관리원 식대</t>
  </si>
  <si>
    <t>참컨설팅</t>
  </si>
  <si>
    <t>진로제시컨설팅</t>
  </si>
  <si>
    <t>2026-03-09</t>
  </si>
  <si>
    <t>2026-03-12</t>
  </si>
  <si>
    <t>1월 임대료</t>
  </si>
  <si>
    <t>2월 임대료</t>
  </si>
  <si>
    <t>미입금계산서</t>
  </si>
  <si>
    <t>카드에서 매입금액 +</t>
  </si>
  <si>
    <t>(-) 가 납부할금액</t>
  </si>
  <si>
    <t>부가세</t>
  </si>
  <si>
    <t>매출</t>
  </si>
  <si>
    <t>매입</t>
  </si>
  <si>
    <t>계 (매입-매출)</t>
  </si>
  <si>
    <t>매입정정</t>
  </si>
  <si>
    <t>부가세납부금액</t>
  </si>
  <si>
    <t>1~12월</t>
  </si>
  <si>
    <t>1~3월</t>
  </si>
  <si>
    <t>4~6월</t>
  </si>
  <si>
    <t>2/27, 3/16, 3/19</t>
  </si>
  <si>
    <t>7~9월</t>
  </si>
  <si>
    <t>2026년 1월</t>
  </si>
  <si>
    <t>10~12월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</si>
  <si>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</si>
  <si>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</si>
  <si>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</si>
  <si>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</si>
  <si>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</si>
  <si>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</si>
  <si>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</si>
  <si>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주차포함</t>
  </si>
  <si>
    <t>2026년 9월</t>
  </si>
  <si>
    <t>2026년 10월</t>
  </si>
  <si>
    <t>미입금계산서합계액(공급+세액)</t>
  </si>
  <si>
    <t>2026년 11월</t>
  </si>
  <si>
    <t>통장잔고</t>
  </si>
  <si>
    <t>2026년 12월</t>
  </si>
  <si>
    <t>미청구(공급가액)</t>
  </si>
  <si>
    <t>** 수기작성 **</t>
  </si>
  <si>
    <t>인건비지급액</t>
  </si>
  <si>
    <t>차액(청구-지급)</t>
  </si>
  <si>
    <t>미청구액</t>
  </si>
  <si>
    <t>미청구공급가+10%</t>
  </si>
  <si>
    <t>이익금</t>
  </si>
  <si>
    <t>신고</t>
  </si>
  <si>
    <t>대체 (강남세브,용인세브,연세의료원,피앤케이)</t>
  </si>
  <si>
    <t>차액</t>
  </si>
  <si>
    <t>매출(공급가액)</t>
  </si>
  <si>
    <t>매입(신고+매입공급+급여)</t>
  </si>
  <si>
    <t>매출-매입</t>
  </si>
  <si>
    <t>이상이익율(7%)</t>
  </si>
  <si>
    <t>신고금액</t>
  </si>
  <si>
    <t>매입금액</t>
  </si>
  <si>
    <t>직원급여</t>
  </si>
  <si>
    <t>2023년 1월</t>
  </si>
  <si>
    <t>일용+경비지도사</t>
  </si>
  <si>
    <t>유령</t>
  </si>
  <si>
    <t>일용신고,매입계산서,직원급여</t>
  </si>
  <si>
    <t>부족신고금액</t>
  </si>
  <si>
    <t>2024년 1월</t>
  </si>
  <si>
    <t>일용+경비지도사+일용퇴직금</t>
  </si>
  <si>
    <t>23년 12월부터 용인세브 포함</t>
  </si>
  <si>
    <t>2025년 1월</t>
  </si>
  <si>
    <t>날짜</t>
  </si>
  <si>
    <t>적요</t>
  </si>
  <si>
    <t>입금액(원)</t>
  </si>
  <si>
    <t>출금액(원)</t>
  </si>
  <si>
    <t>잔액(원)</t>
  </si>
  <si>
    <t>계산서발행일</t>
  </si>
  <si>
    <t>계좌</t>
  </si>
  <si>
    <t>기업</t>
  </si>
  <si>
    <t>하나</t>
  </si>
  <si>
    <t>우리</t>
  </si>
  <si>
    <t>농협</t>
  </si>
  <si>
    <t>전월이월</t>
  </si>
  <si>
    <t>대출이자원가</t>
  </si>
  <si>
    <t>311202934129</t>
  </si>
  <si>
    <t>중진공대출</t>
  </si>
  <si>
    <t>다보스 주차비</t>
  </si>
  <si>
    <t>1220600815590</t>
  </si>
  <si>
    <t>(주)휴먼엠에</t>
  </si>
  <si>
    <t>(의)영문의료재단</t>
  </si>
  <si>
    <t>최영창</t>
  </si>
  <si>
    <t>컨설팅비용부가세</t>
  </si>
  <si>
    <t>(주)삼구아이앤씨-소노벨 룸메이드</t>
  </si>
  <si>
    <t>(주)삼구아이앤씨-소노캄 룸메이드</t>
  </si>
  <si>
    <t>이경미</t>
  </si>
  <si>
    <t>75698007209642-00001</t>
  </si>
  <si>
    <t>조은커뮤니-H</t>
  </si>
  <si>
    <t>김동빈-다보스 인건비</t>
  </si>
  <si>
    <t>다보스 급여</t>
  </si>
  <si>
    <t>2/21~말일 케이엠파크 미지급급여</t>
  </si>
  <si>
    <t>SMS수수료</t>
  </si>
  <si>
    <t>SMS통지수수료</t>
  </si>
  <si>
    <t>직원급여(고선옥,허다경,전가희)</t>
  </si>
  <si>
    <t>완도급여(2명)</t>
  </si>
  <si>
    <t>한국보육진흥원급여(2명)</t>
  </si>
  <si>
    <t>박준식</t>
  </si>
  <si>
    <t>사업소득세</t>
  </si>
  <si>
    <t>지방세납부</t>
  </si>
  <si>
    <t>국민건강2602</t>
  </si>
  <si>
    <t>국민연금2602</t>
  </si>
  <si>
    <t>산재보험2602</t>
  </si>
  <si>
    <t>고용보험2602</t>
  </si>
  <si>
    <t>합산보험2602</t>
  </si>
  <si>
    <t>주식회사우림</t>
  </si>
  <si>
    <t>2/28 소노캄용역대금 중 일부</t>
  </si>
  <si>
    <t>조은커뮤니</t>
  </si>
  <si>
    <t>퇴직연금수수료</t>
  </si>
  <si>
    <t>1221000428172</t>
  </si>
  <si>
    <t>임원급여(이경미)</t>
  </si>
  <si>
    <t>직원급여(2명)</t>
  </si>
  <si>
    <t>삼성화03017</t>
  </si>
  <si>
    <t>고선옥</t>
  </si>
  <si>
    <t>허다경</t>
  </si>
  <si>
    <t>전가희</t>
  </si>
  <si>
    <t>김야헌</t>
  </si>
  <si>
    <t>서윤미</t>
  </si>
  <si>
    <t>급여</t>
  </si>
  <si>
    <t>이경미(신촌)</t>
  </si>
  <si>
    <t>이경미(용인)</t>
  </si>
  <si>
    <t>퇴직금</t>
  </si>
  <si>
    <t>임원급여</t>
  </si>
  <si>
    <t>인센티브</t>
  </si>
  <si>
    <t>배옥현</t>
  </si>
  <si>
    <t>소노벨 기숙사 월세</t>
  </si>
  <si>
    <t>파견직원급여</t>
  </si>
  <si>
    <t>심재은</t>
  </si>
  <si>
    <t>염경선</t>
  </si>
  <si>
    <t>장성호</t>
  </si>
  <si>
    <t>김규준</t>
  </si>
  <si>
    <t>마시원</t>
  </si>
  <si>
    <t>완도</t>
  </si>
  <si>
    <t>정근미</t>
  </si>
  <si>
    <t>신촌 주재형</t>
  </si>
  <si>
    <t>부가가치세</t>
  </si>
  <si>
    <t>이선경</t>
  </si>
  <si>
    <t>예금이자</t>
  </si>
  <si>
    <t>이주혜</t>
  </si>
  <si>
    <t>BNK캐피탈</t>
  </si>
  <si>
    <t>보육</t>
  </si>
  <si>
    <t>아마존카</t>
  </si>
  <si>
    <t>권효재</t>
  </si>
  <si>
    <t>삼성생명약대</t>
  </si>
  <si>
    <t>김남준</t>
  </si>
  <si>
    <t>롯데카드</t>
  </si>
  <si>
    <t>백성윤</t>
  </si>
  <si>
    <t>송인섭</t>
  </si>
  <si>
    <t>오기제</t>
  </si>
  <si>
    <t>오은선</t>
  </si>
  <si>
    <t>정영규</t>
  </si>
  <si>
    <t>조서형</t>
  </si>
  <si>
    <t>다보스</t>
  </si>
  <si>
    <t>KB생대출상환</t>
  </si>
  <si>
    <t>3/1~10일 케이엠파크 미지급급여</t>
  </si>
  <si>
    <t>휴먼에 필요한 비용 말일까지 2000</t>
  </si>
  <si>
    <t>케이엠파크 급여 말일까지 2400</t>
  </si>
  <si>
    <t>8일 하나대출이자48504</t>
  </si>
  <si>
    <t>신한은행</t>
  </si>
  <si>
    <t>총 4400필요</t>
  </si>
  <si>
    <t>10일 임원급여</t>
  </si>
  <si>
    <t>29일 중진공 대출이자(3/3)</t>
  </si>
  <si>
    <t>10일 직원급여</t>
  </si>
  <si>
    <t>29일 대출이자</t>
  </si>
  <si>
    <t>10일 퇴직금</t>
  </si>
  <si>
    <t>10일 인센티브</t>
  </si>
  <si>
    <t>10일 경비지도사</t>
  </si>
  <si>
    <t>13일 대출이자+원금-15일</t>
  </si>
  <si>
    <t>10일 소득세(근로+사업+지방)</t>
  </si>
  <si>
    <t>24일 대출이자</t>
  </si>
  <si>
    <t>10일 4대보험</t>
  </si>
  <si>
    <t>13일 삼성화재</t>
  </si>
  <si>
    <t>27일-우리카드</t>
  </si>
  <si>
    <t>14일 법인카드(롯데)</t>
  </si>
  <si>
    <t>28일 대출이자</t>
  </si>
  <si>
    <t>15일 차량렌트</t>
  </si>
  <si>
    <t>15일 보험약관대출</t>
  </si>
  <si>
    <t>23일 법인카드(기업)</t>
  </si>
  <si>
    <t>25일 퇴직연금(하나48504)</t>
  </si>
  <si>
    <t>25일 KB보험</t>
  </si>
  <si>
    <t>27일 관리비,임차료</t>
  </si>
  <si>
    <t>말일 기장료</t>
  </si>
  <si>
    <t>말일 삼성보험료</t>
  </si>
  <si>
    <t>말일 나이스인프라</t>
  </si>
  <si>
    <t>4/10 4대보험</t>
  </si>
  <si>
    <t>이체수수료</t>
  </si>
  <si>
    <t>이혜경(파주 오입금 예상)</t>
  </si>
  <si>
    <t>대출이자지급</t>
  </si>
  <si>
    <t>신한주식회사 우림</t>
  </si>
  <si>
    <t>교통범칙금납부</t>
  </si>
  <si>
    <t>용마터널주식회사０２</t>
  </si>
  <si>
    <t>김영민(파주 오입금 예상)</t>
  </si>
  <si>
    <t>KB라이프생명</t>
  </si>
  <si>
    <t>약관대출</t>
  </si>
  <si>
    <t>이승상</t>
  </si>
  <si>
    <r>
      <rPr>
        <rFont val="맑은 고딕"/>
        <color theme="1"/>
        <sz val="10.0"/>
      </rPr>
      <t xml:space="preserve">다보스병원 미끄럼사고 </t>
    </r>
    <r>
      <rPr>
        <rFont val="Arial"/>
        <color theme="1"/>
        <sz val="10.0"/>
      </rPr>
      <t xml:space="preserve">KB </t>
    </r>
    <r>
      <rPr>
        <rFont val="맑은 고딕"/>
        <color theme="1"/>
        <sz val="10.0"/>
      </rPr>
      <t>손해보험 자기부담금</t>
    </r>
  </si>
  <si>
    <t>김영민</t>
  </si>
  <si>
    <t>2/4 오입금분 반환지급</t>
  </si>
  <si>
    <t>삼성생명보험</t>
  </si>
  <si>
    <t>1/21~말일 케이엠파크 미지급급여</t>
  </si>
  <si>
    <t>최성수-다보스 인건비</t>
  </si>
  <si>
    <t>조창희-다보스 인건비</t>
  </si>
  <si>
    <t>직원급여(5명)</t>
  </si>
  <si>
    <t>퇴직금중간정산(서윤미)</t>
  </si>
  <si>
    <t>보육진흥원급여(이선경)</t>
  </si>
  <si>
    <t>박준식-경비수수료</t>
  </si>
  <si>
    <t>명절상여금(5명)</t>
  </si>
  <si>
    <t>국민건강2601</t>
  </si>
  <si>
    <t>국민연금2601</t>
  </si>
  <si>
    <t>산재보험2601</t>
  </si>
  <si>
    <t>고용보험2601</t>
  </si>
  <si>
    <t>합산보험2601</t>
  </si>
  <si>
    <t>근로소득세</t>
  </si>
  <si>
    <t>이지우-KM인건비</t>
  </si>
  <si>
    <t>설지훈-KM인건비</t>
  </si>
  <si>
    <t>서울보증보험</t>
  </si>
  <si>
    <t>한국보육진흥원 수정계약 보증보험료</t>
  </si>
  <si>
    <t>-&gt;40만원 대표님이 개인적으로 지급</t>
  </si>
  <si>
    <t>신화에스피씨주식회사</t>
  </si>
  <si>
    <t>채움꺼 오입금</t>
  </si>
  <si>
    <t>주식회사채움서비스</t>
  </si>
  <si>
    <t>신화에스피씨에서 휴먼으로 오입금해서 채움으로 송금</t>
  </si>
  <si>
    <t>한국보육진흥원 파견직원 명절상여금</t>
  </si>
  <si>
    <t>삼성화02016</t>
  </si>
  <si>
    <t>2/1, 2/8</t>
  </si>
  <si>
    <t>11만원 덜들어옴</t>
  </si>
  <si>
    <t>주식회사 스마트피엔</t>
  </si>
  <si>
    <t>박윤석</t>
  </si>
  <si>
    <t>파주오입금 예상</t>
  </si>
  <si>
    <t>최성수</t>
  </si>
  <si>
    <t>16일 이자</t>
  </si>
  <si>
    <t>2/1~10일 케이엠파크 미지급급여</t>
  </si>
  <si>
    <t>양승준</t>
  </si>
  <si>
    <r>
      <rPr>
        <rFont val="맑은 고딕"/>
        <color theme="1"/>
        <sz val="10.0"/>
      </rPr>
      <t xml:space="preserve">다보스병원 </t>
    </r>
    <r>
      <rPr>
        <rFont val="Arial"/>
        <color theme="1"/>
        <sz val="10.0"/>
      </rPr>
      <t xml:space="preserve">KB </t>
    </r>
    <r>
      <rPr>
        <rFont val="맑은 고딕"/>
        <color theme="1"/>
        <sz val="10.0"/>
      </rPr>
      <t>손해보험 자기부담금</t>
    </r>
  </si>
  <si>
    <t>주식회사 채움서비스</t>
  </si>
  <si>
    <t>잔액없음</t>
  </si>
  <si>
    <t>웍스피어유한책임회</t>
  </si>
  <si>
    <t>SKB6526429872</t>
  </si>
  <si>
    <t>KT5504028602</t>
  </si>
  <si>
    <t>비씨카드출금</t>
  </si>
  <si>
    <t>2/15, 2/8미입금11만원포함</t>
  </si>
  <si>
    <t>KT5557045502</t>
  </si>
  <si>
    <t>태디㈜</t>
  </si>
  <si>
    <t>1220900794878</t>
  </si>
  <si>
    <t>대출원금상환-794878</t>
  </si>
  <si>
    <t>KB생02038</t>
  </si>
  <si>
    <t>24일 인건비</t>
  </si>
  <si>
    <t>3/10 4대보험</t>
  </si>
  <si>
    <t>이경미중소벤처기업진</t>
  </si>
  <si>
    <t>컨설팅비</t>
  </si>
  <si>
    <t>퇴직연금이체거래</t>
  </si>
  <si>
    <t>사무실관리비-국민가든타워소유자관</t>
  </si>
  <si>
    <t>사무실임차료-농협성주이씨판윤공종</t>
  </si>
  <si>
    <t>JB(주)-417</t>
  </si>
  <si>
    <t>소노벨기숙사가스비</t>
  </si>
  <si>
    <t>JB(주)-510</t>
  </si>
  <si>
    <t>JB(주)-419</t>
  </si>
  <si>
    <t>JB(주)-1015</t>
  </si>
  <si>
    <t>JB(주)-702</t>
  </si>
  <si>
    <t>JB(주)-901</t>
  </si>
  <si>
    <t>목천협성-417</t>
  </si>
  <si>
    <t>소노벨기숙사관리비</t>
  </si>
  <si>
    <t>목천협성-510</t>
  </si>
  <si>
    <t>목천협성-419</t>
  </si>
  <si>
    <t>목천협성-1015</t>
  </si>
  <si>
    <t>（주）휴먼엠에스＿삼</t>
  </si>
  <si>
    <t>삼성생명 보험료</t>
  </si>
  <si>
    <t>도봉（２１０）</t>
  </si>
  <si>
    <t>부가세 납부</t>
  </si>
  <si>
    <t>세무법인명성</t>
  </si>
  <si>
    <t>완도군내LH</t>
  </si>
  <si>
    <t>우리카드결제대금</t>
  </si>
  <si>
    <t>2/11~20 케이엠파크 미지급급여(23일 신촌세브 최인규 포함)</t>
  </si>
  <si>
    <t>나이스파크</t>
  </si>
  <si>
    <t>황태원(샘물판매)</t>
  </si>
  <si>
    <t>이지우-강남세브</t>
  </si>
  <si>
    <t>(주)카카오페이</t>
  </si>
  <si>
    <t>파주 주차비</t>
  </si>
  <si>
    <t>국민윤희중-다보스 인건비</t>
  </si>
  <si>
    <t>농협한승철-다보스 인건비</t>
  </si>
  <si>
    <t>신한김동영-파주 인건비</t>
  </si>
  <si>
    <t>신한황태원(황태원)-다보스 생수</t>
  </si>
  <si>
    <t>농협한전(문산분회)-파주 전기요금</t>
  </si>
  <si>
    <t>농협이가영-금촌 식대</t>
  </si>
  <si>
    <t>부가가치세 납부</t>
  </si>
  <si>
    <t>대출이자</t>
  </si>
  <si>
    <t>소노벨, 소노캄</t>
  </si>
  <si>
    <t>토뱅최원희-다보스 인건비</t>
  </si>
  <si>
    <t>12/21~말일 케이엠파크 미지급급여</t>
  </si>
  <si>
    <t>소재덕?</t>
  </si>
  <si>
    <t>신화에스피씨주식회사-김포현대</t>
  </si>
  <si>
    <t>잡코리아（유）</t>
  </si>
  <si>
    <t>알바몬 2/3</t>
  </si>
  <si>
    <t>주식회사피앤케이네</t>
  </si>
  <si>
    <t>국세조회일괄납부012600000</t>
  </si>
  <si>
    <t>국민건강2512</t>
  </si>
  <si>
    <t>국민연금2512</t>
  </si>
  <si>
    <t>산재보험2512</t>
  </si>
  <si>
    <t>고용보험2512</t>
  </si>
  <si>
    <t>합산보험2512</t>
  </si>
  <si>
    <t>다보스 근무자 급여</t>
  </si>
  <si>
    <t>파주 근무자 급여</t>
  </si>
  <si>
    <t>신한(의)영문의료재</t>
  </si>
  <si>
    <t>기업(주)새롬소프트</t>
  </si>
  <si>
    <t>파주 주차장 계약기간 종료됐는데 오입금</t>
  </si>
  <si>
    <t>통장재발행 2천원 + 6150원 otp카드 구입비</t>
  </si>
  <si>
    <t>대출원금+이자</t>
  </si>
  <si>
    <t>국민한종찬</t>
  </si>
  <si>
    <t>다보스 퇴직자 연차수당</t>
  </si>
  <si>
    <t>삼성화01015</t>
  </si>
  <si>
    <t>소노벨 + 소노캄 기물  + 소노캄 외국인 공급가액만 + 주재형500</t>
  </si>
  <si>
    <t>심삼순 오입금/노영찬 오입금분 출금완료</t>
  </si>
  <si>
    <t>（주）휴먼엠에스＿Ｊ</t>
  </si>
  <si>
    <t>소노벨 기숙사 가스비-센트레힐 807호 계약종료</t>
  </si>
  <si>
    <t>2026결산</t>
  </si>
  <si>
    <t>소노벨 기숙사 관리비-센트레힐 807호 계약종료</t>
  </si>
  <si>
    <t>1/1~10일 케이엠파크 미지급급여</t>
  </si>
  <si>
    <t>윤희중-다보스 인건비</t>
  </si>
  <si>
    <t>KT5504028601</t>
  </si>
  <si>
    <t>기영준</t>
  </si>
  <si>
    <t>KT5557045501</t>
  </si>
  <si>
    <t>안정식</t>
  </si>
  <si>
    <t>대신자산신탁주식회</t>
  </si>
  <si>
    <r>
      <rPr>
        <rFont val="돋움"/>
        <color theme="1"/>
        <sz val="10.0"/>
      </rPr>
      <t>센트레힐</t>
    </r>
    <r>
      <rPr>
        <rFont val="Arial"/>
        <color theme="1"/>
        <sz val="10.0"/>
      </rPr>
      <t xml:space="preserve"> 807</t>
    </r>
    <r>
      <rPr>
        <rFont val="돋움"/>
        <color theme="1"/>
        <sz val="10.0"/>
      </rPr>
      <t>호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보증금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환수</t>
    </r>
  </si>
  <si>
    <t>이민규</t>
  </si>
  <si>
    <t>파주</t>
  </si>
  <si>
    <t>기업카드</t>
  </si>
  <si>
    <t>지방세일괄납부-경비업 등록면허세</t>
  </si>
  <si>
    <t>지방세일괄납부-건물위생관리업 등록면허세</t>
  </si>
  <si>
    <t>지방세일괄납부-근로자파견사업 등록면허세</t>
  </si>
  <si>
    <t>한종찬</t>
  </si>
  <si>
    <t>1/11, 1/18</t>
  </si>
  <si>
    <t>양근형</t>
  </si>
  <si>
    <t>등기변경 수수료</t>
  </si>
  <si>
    <t>KB생01037</t>
  </si>
  <si>
    <t>29일 중진공 대출이자(12/1)</t>
  </si>
  <si>
    <t>㈜휴먼엠에스_삼</t>
  </si>
  <si>
    <t>보험료</t>
  </si>
  <si>
    <t>잔액 21,990,930원</t>
  </si>
  <si>
    <t>잔액 2천만원</t>
  </si>
  <si>
    <t>2/10 4대보험</t>
  </si>
  <si>
    <t>1/11~20 케이엠파크 미지급급여(21~30 강남세브 이지우 포함)</t>
  </si>
  <si>
    <t>JB_주</t>
  </si>
  <si>
    <t>1015호가스비</t>
  </si>
  <si>
    <t>510호가스비</t>
  </si>
  <si>
    <t>419호가스비</t>
  </si>
  <si>
    <t>417호가스비</t>
  </si>
  <si>
    <t>702호가스비</t>
  </si>
  <si>
    <t>901호가스비</t>
  </si>
  <si>
    <t>목천협성엠파이어</t>
  </si>
  <si>
    <t>417호관리비</t>
  </si>
  <si>
    <t>510호관리비</t>
  </si>
  <si>
    <t>419호관리비</t>
  </si>
  <si>
    <t>1015호관리비</t>
  </si>
  <si>
    <t>** 입금액은 부가세포함가 입니다 / 추후 세금납부시 지출로 잡을예정입니다 **</t>
  </si>
  <si>
    <t>** 수입, 지출에 포함안됨 **</t>
  </si>
  <si>
    <t>수입(A)</t>
  </si>
  <si>
    <t>지출(B)</t>
  </si>
  <si>
    <t>차액(A-B)</t>
  </si>
  <si>
    <t>수입세부(A)</t>
  </si>
  <si>
    <t>지출세부(B)</t>
  </si>
  <si>
    <t>대표님( * - 가 수입)</t>
  </si>
  <si>
    <t>업체입금</t>
  </si>
  <si>
    <t>통장(이자,개설비)</t>
  </si>
  <si>
    <t>환급or반환, 지원금</t>
  </si>
  <si>
    <t>대출</t>
  </si>
  <si>
    <t>하랑(좋은입금)</t>
  </si>
  <si>
    <t>세무대체 차액</t>
  </si>
  <si>
    <t>인건비(대체포함)</t>
  </si>
  <si>
    <t>업체지급</t>
  </si>
  <si>
    <t>외국인</t>
  </si>
  <si>
    <t>세무대체자</t>
  </si>
  <si>
    <t>세금</t>
  </si>
  <si>
    <t>4대보험료</t>
  </si>
  <si>
    <t>직원급여(퇴직금포함)</t>
  </si>
  <si>
    <t>파견직급여</t>
  </si>
  <si>
    <t>적금</t>
  </si>
  <si>
    <t>대출상환</t>
  </si>
  <si>
    <t>광고비</t>
  </si>
  <si>
    <t>카드</t>
  </si>
  <si>
    <t>기타운영비(렌트비, 기장료, 수수료, 보증금, 임대료, 비품, 소모품, 직원경조사 등등..)</t>
  </si>
  <si>
    <t>도급용역비용</t>
  </si>
  <si>
    <t>입금</t>
  </si>
  <si>
    <t>출금</t>
  </si>
  <si>
    <t>2016년 9월</t>
  </si>
  <si>
    <t>2017년 1월</t>
  </si>
  <si>
    <t>← 내역에 포함안됨</t>
  </si>
  <si>
    <t>som→신한</t>
  </si>
  <si>
    <t>휴먼</t>
  </si>
  <si>
    <t>7/3</t>
  </si>
  <si>
    <t>휴먼→신한</t>
  </si>
  <si>
    <t>우리→신한</t>
  </si>
  <si>
    <t>** 2월세무대체자(김명자님) 50,683,000원중 50,150,000원은 재입금되어 533,000원만 지출잡음/ 3월 이계승님 49,317,000원중 49,000,000재입금. 317,000원만 지출잡음</t>
  </si>
  <si>
    <t>휴먼 대체(우리계좌 or 신고불가)</t>
  </si>
  <si>
    <t>좋은→신한</t>
  </si>
  <si>
    <t>2019년 1월</t>
  </si>
  <si>
    <t>우리-160,000,000/ 신준식-10,400,000/ 미성-1,377,000</t>
  </si>
  <si>
    <t>좋은-2천/ 휴먼-4천→신한</t>
  </si>
  <si>
    <t>우리-20,000,000출금, 5,000,000입금/ 미성-1,440,000 // 참고(좋은-50,800,000 입/ 신준식-3,200,000출)</t>
  </si>
  <si>
    <t>휴먼가지급금 75,000,000원</t>
  </si>
  <si>
    <t>홍석민으로 출금</t>
  </si>
  <si>
    <t>제이디자인(세무대체-매입)</t>
  </si>
  <si>
    <t>11/22-오현주 35,295,500원(반환됨) / 11/26-홍석민 40,614,000원(반환안됨)</t>
  </si>
  <si>
    <t>누리서비스 수수료+부가세</t>
  </si>
  <si>
    <t>좋은(홍) 6천지급-2천5백반환/ 2천5백에서 1천은 대표님 가지급금처리 (결론 6000-2500-1000=2500)</t>
  </si>
  <si>
    <t>2021년 1월</t>
  </si>
  <si>
    <t>4/23 누리서비스 111,524,845&lt;-업체지급으로</t>
  </si>
  <si>
    <t>2022년 1월</t>
  </si>
  <si>
    <t>대출(우리은행)</t>
  </si>
  <si>
    <t>박봉철, 주재형</t>
  </si>
  <si>
    <t>삼성생명보험(해약?)</t>
  </si>
  <si>
    <t>삼성생명보험(대출?)</t>
  </si>
  <si>
    <t>신한라이프(대출)</t>
  </si>
  <si>
    <t>하나은행 대출</t>
  </si>
  <si>
    <t>보험해지</t>
  </si>
  <si>
    <t>2016년10월</t>
  </si>
  <si>
    <t>2016년11월</t>
  </si>
  <si>
    <t>2016년12월</t>
  </si>
  <si>
    <t>2017년1월</t>
  </si>
  <si>
    <t>2017년2월</t>
  </si>
  <si>
    <t>2017년3월</t>
  </si>
  <si>
    <t>2017년4월</t>
  </si>
  <si>
    <t>2017년5월</t>
  </si>
  <si>
    <t>2017년6월</t>
  </si>
  <si>
    <t>2017년7월</t>
  </si>
  <si>
    <t>2017년8월</t>
  </si>
  <si>
    <t>2017년9월</t>
  </si>
  <si>
    <t>2017년10월</t>
  </si>
  <si>
    <t>2017년11월</t>
  </si>
  <si>
    <t>2017년12월</t>
  </si>
  <si>
    <t>2018년1월</t>
  </si>
  <si>
    <t>2018년2월</t>
  </si>
  <si>
    <t>2018년3월</t>
  </si>
  <si>
    <t>2018년4월</t>
  </si>
  <si>
    <t>2018년5월</t>
  </si>
  <si>
    <t>2018년6월</t>
  </si>
  <si>
    <t>2018년7월</t>
  </si>
  <si>
    <t>2018년8월</t>
  </si>
  <si>
    <t>2018년9월</t>
  </si>
  <si>
    <t>2018년10월</t>
  </si>
  <si>
    <t>2018년11월</t>
  </si>
  <si>
    <t>2018년12월</t>
  </si>
  <si>
    <t>2019년1월</t>
  </si>
  <si>
    <t>2019년2월</t>
  </si>
  <si>
    <t>2019년3월</t>
  </si>
  <si>
    <t>2019년4월</t>
  </si>
  <si>
    <t>2019년5월</t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</si>
  <si>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</si>
  <si>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</si>
  <si>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</si>
  <si>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</si>
  <si>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</si>
  <si>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</si>
  <si>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</si>
  <si>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</si>
  <si>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</si>
  <si>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</si>
  <si>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</si>
  <si>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</si>
  <si>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</si>
  <si>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</si>
  <si>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</si>
  <si>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</si>
  <si>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</si>
  <si>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</si>
  <si>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</si>
  <si>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2021년1월</t>
  </si>
  <si>
    <t>2021년2월</t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</si>
  <si>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</si>
  <si>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</si>
  <si>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</si>
  <si>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</si>
  <si>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</si>
  <si>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</si>
  <si>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</si>
  <si>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</si>
  <si>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</si>
  <si>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</si>
  <si>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</si>
  <si>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</si>
  <si>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</si>
  <si>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</si>
  <si>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</si>
  <si>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</si>
  <si>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</si>
  <si>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</si>
  <si>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2022년09월</t>
  </si>
  <si>
    <t>2022년10월</t>
  </si>
  <si>
    <t>2022년11월</t>
  </si>
  <si>
    <t>2022년12월</t>
  </si>
  <si>
    <t>2023년1월</t>
  </si>
  <si>
    <t>2023년2월</t>
  </si>
  <si>
    <t>2023년3월</t>
  </si>
  <si>
    <t>2023년4월</t>
  </si>
  <si>
    <t>2023년5월</t>
  </si>
  <si>
    <t>2023년6월</t>
  </si>
  <si>
    <t>2023년7월</t>
  </si>
  <si>
    <t>2023년8월</t>
  </si>
  <si>
    <t>2023년9월</t>
  </si>
  <si>
    <t>2023년10월</t>
  </si>
  <si>
    <t>2023년11월</t>
  </si>
  <si>
    <t>2023년12월</t>
  </si>
  <si>
    <t>2024년1월</t>
  </si>
  <si>
    <t>2024년2월</t>
  </si>
  <si>
    <t>2024년3월</t>
  </si>
  <si>
    <t>2024년4월</t>
  </si>
  <si>
    <t>2024년5월</t>
  </si>
  <si>
    <t>2024년6월</t>
  </si>
  <si>
    <t>2024년7월</t>
  </si>
  <si>
    <t>2024년8월</t>
  </si>
  <si>
    <t>2024년9월</t>
  </si>
  <si>
    <t>2024년10월</t>
  </si>
  <si>
    <t>2024년11월</t>
  </si>
  <si>
    <t>2024년12월</t>
  </si>
  <si>
    <t>2025년1월</t>
  </si>
  <si>
    <t>2025년2월</t>
  </si>
  <si>
    <t>2025년3월</t>
  </si>
  <si>
    <t>2025년4월</t>
  </si>
  <si>
    <t>2025년5월</t>
  </si>
  <si>
    <t>2025년6월</t>
  </si>
  <si>
    <t>2025년7월</t>
  </si>
  <si>
    <t>2025년8월</t>
  </si>
  <si>
    <t>2025년9월</t>
  </si>
  <si>
    <t>2025년10월</t>
  </si>
  <si>
    <t>2025년11월</t>
  </si>
  <si>
    <t>2025년12월</t>
  </si>
  <si>
    <t>2020년 합계</t>
  </si>
  <si>
    <t>2021년 합계</t>
  </si>
  <si>
    <t>2022년 합계</t>
  </si>
  <si>
    <t>2023년 합계</t>
  </si>
  <si>
    <t>2024년 합계</t>
  </si>
  <si>
    <t>2026년 합계</t>
  </si>
  <si>
    <t>하랑</t>
  </si>
  <si>
    <t>동우공영(주)</t>
  </si>
  <si>
    <t>디오라이트</t>
  </si>
  <si>
    <t>이상신(라이트스톰)</t>
  </si>
  <si>
    <t>(주)삼익</t>
  </si>
  <si>
    <t>김정용(샤인컴퍼니)</t>
  </si>
  <si>
    <t>선앤문</t>
  </si>
  <si>
    <t>(주)씨앤에스자산관</t>
  </si>
  <si>
    <t>씨제이이앤엠주식회</t>
  </si>
  <si>
    <t>이영찬(레이허)</t>
  </si>
  <si>
    <t>최인경(밈포인</t>
  </si>
  <si>
    <t>조동석(열린, 썬앤문)</t>
  </si>
  <si>
    <t>파이널스페셜인펙트</t>
  </si>
  <si>
    <t>파이로특수기획(우길택)</t>
  </si>
  <si>
    <t>한국교육방송공</t>
  </si>
  <si>
    <t>(주)만석푸드패</t>
  </si>
  <si>
    <t>하나아트</t>
  </si>
  <si>
    <t>(주)인터비즈시</t>
  </si>
  <si>
    <t>(주)잡플러스</t>
  </si>
  <si>
    <t>(주)열린</t>
  </si>
  <si>
    <t>(주)영우트러스</t>
  </si>
  <si>
    <t>신호준(더막스)</t>
  </si>
  <si>
    <t>(주)안성렌탈</t>
  </si>
  <si>
    <t>(주)한국에이브이</t>
  </si>
  <si>
    <t>김수현(나비특</t>
  </si>
  <si>
    <t>(주)나우글로벌</t>
  </si>
  <si>
    <t>(주)엠씨피인터네셔</t>
  </si>
  <si>
    <t>이용대(강원기업)</t>
  </si>
  <si>
    <t>스파이더(리깅)</t>
  </si>
  <si>
    <t>(주)프레임컴퍼</t>
  </si>
  <si>
    <t>가오프로젝트</t>
  </si>
  <si>
    <t>(주)라이팅코리아-&gt;라이팅코리아프로</t>
  </si>
  <si>
    <t>(주)지엠엠</t>
  </si>
  <si>
    <t>피아에스에프(안정희)</t>
  </si>
  <si>
    <t>우지기업</t>
  </si>
  <si>
    <t>(주)조선호텔</t>
  </si>
  <si>
    <t>에스텍시스템</t>
  </si>
  <si>
    <t>정흠제작(유재구)</t>
  </si>
  <si>
    <t>서영(다토DATO)</t>
  </si>
  <si>
    <t>(주)비포스</t>
  </si>
  <si>
    <t>㈜미라클미디어</t>
  </si>
  <si>
    <t>주)엠엠에스컴퍼니</t>
  </si>
  <si>
    <t>㈜에스에스엘</t>
  </si>
  <si>
    <t>주식회사발렉스서비스</t>
  </si>
  <si>
    <t>서경만(파이로컴)</t>
  </si>
  <si>
    <t>아이서비스(주)</t>
  </si>
  <si>
    <t>삼구아이앤씨</t>
  </si>
  <si>
    <t>뚝도아리수정수센터</t>
  </si>
  <si>
    <t>지에스파크24㈜</t>
  </si>
  <si>
    <t>케이엠파크</t>
  </si>
  <si>
    <t>지에스네트웍스</t>
  </si>
  <si>
    <t>미성엠프로주식회</t>
  </si>
  <si>
    <t>두잉</t>
  </si>
  <si>
    <t>고명철(다토DATO)</t>
  </si>
  <si>
    <t>한국에스웨이</t>
  </si>
  <si>
    <t>주식회사 이시스템</t>
  </si>
  <si>
    <t>윈잉</t>
  </si>
  <si>
    <t>㈜좋은미디어</t>
  </si>
  <si>
    <t>(주)스카이쇼라이트-&gt;(주)스카이쇼랩</t>
  </si>
  <si>
    <t>㈜아이비에스</t>
  </si>
  <si>
    <t>로젠택배</t>
  </si>
  <si>
    <t>두더지오가</t>
  </si>
  <si>
    <t>두잉피플플러스</t>
  </si>
  <si>
    <t>㈜진명스탭스</t>
  </si>
  <si>
    <t>BTMS</t>
  </si>
  <si>
    <t>힐빙코리아</t>
  </si>
  <si>
    <t>서울사대</t>
  </si>
  <si>
    <t>부경에스이에스</t>
  </si>
  <si>
    <t>새론피엠에스</t>
  </si>
  <si>
    <t>정안피엠에스</t>
  </si>
  <si>
    <t>춘천농협</t>
  </si>
  <si>
    <t>㈜고암</t>
  </si>
  <si>
    <t>티지아이</t>
  </si>
  <si>
    <t>조양국제종합물류</t>
  </si>
  <si>
    <t>케어마스터</t>
  </si>
  <si>
    <t>피앤케이네트웍스</t>
  </si>
  <si>
    <t>㈜에스엠서비스</t>
  </si>
  <si>
    <t>㈜쇼라이트</t>
  </si>
  <si>
    <t>완도군내LH1단지</t>
  </si>
  <si>
    <t>㈜칠삼컴퍼니</t>
  </si>
  <si>
    <t>군산-피에이아름다운관리(주)</t>
  </si>
  <si>
    <t>㈜스완씨앤티</t>
  </si>
  <si>
    <t>더라이트컴퍼니</t>
  </si>
  <si>
    <t>스타이벤트컴퍼니</t>
  </si>
  <si>
    <t>광혜원 코아루아파트</t>
  </si>
  <si>
    <t>호산서비스</t>
  </si>
  <si>
    <t>파르나스호텔</t>
  </si>
  <si>
    <t>에이스조명</t>
  </si>
  <si>
    <t>㈜이노서브에프엠</t>
  </si>
  <si>
    <t>호매실(아파트 미화)</t>
  </si>
  <si>
    <t>㈜씨에스큐</t>
  </si>
  <si>
    <t>㈜에이치노바</t>
  </si>
  <si>
    <t>㈜현운서비스</t>
  </si>
  <si>
    <t>㈜엔젤스태프</t>
  </si>
  <si>
    <t>(주)더맨</t>
  </si>
  <si>
    <t>㈜뷰티크-백희살롱</t>
  </si>
  <si>
    <t>삼광컴퍼니주식회사</t>
  </si>
  <si>
    <t>신화에스피씨</t>
  </si>
  <si>
    <t>구분</t>
  </si>
  <si>
    <t>카드 수수료</t>
  </si>
  <si>
    <t>통장입금액</t>
  </si>
  <si>
    <t>금촌</t>
  </si>
  <si>
    <t>문산</t>
  </si>
  <si>
    <t>법원사거리</t>
  </si>
  <si>
    <t>용인</t>
  </si>
  <si>
    <t>다보스병원</t>
  </si>
  <si>
    <t>다보스 일급</t>
  </si>
  <si>
    <t>미지급급여</t>
  </si>
  <si>
    <t>룸메이드</t>
  </si>
  <si>
    <t>경비지도사</t>
  </si>
  <si>
    <t>강남세브 이지우 21~30일 근무분 선지급</t>
  </si>
  <si>
    <r>
      <rPr>
        <rFont val="돋움"/>
        <color theme="1"/>
        <sz val="10.0"/>
      </rPr>
      <t>센트레힐</t>
    </r>
    <r>
      <rPr>
        <rFont val="Arial"/>
        <color theme="1"/>
        <sz val="10.0"/>
      </rPr>
      <t xml:space="preserve"> 807</t>
    </r>
    <r>
      <rPr>
        <rFont val="돋움"/>
        <color theme="1"/>
        <sz val="10.0"/>
      </rPr>
      <t>호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보증금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환수</t>
    </r>
  </si>
  <si>
    <t>기타인건비</t>
  </si>
  <si>
    <t>신촌</t>
  </si>
  <si>
    <t>동성</t>
  </si>
  <si>
    <t>1월 인건비 합계-케이엠파크 제외</t>
  </si>
  <si>
    <t>뭐지?</t>
  </si>
  <si>
    <r>
      <rPr>
        <rFont val="맑은 고딕"/>
        <color theme="1"/>
        <sz val="10.0"/>
      </rPr>
      <t xml:space="preserve">다보스병원 </t>
    </r>
    <r>
      <rPr>
        <rFont val="Arial"/>
        <color theme="1"/>
        <sz val="10.0"/>
      </rPr>
      <t xml:space="preserve">KB </t>
    </r>
    <r>
      <rPr>
        <rFont val="맑은 고딕"/>
        <color theme="1"/>
        <sz val="10.0"/>
      </rPr>
      <t>손해보험 자기부담금</t>
    </r>
  </si>
  <si>
    <t>3/1 지급예정</t>
  </si>
  <si>
    <t>대출원금상환</t>
  </si>
  <si>
    <t>2월 인건비 합계</t>
  </si>
  <si>
    <t>전민근-12/31 근무안해서 환수</t>
  </si>
  <si>
    <t>신은자</t>
  </si>
  <si>
    <t>정병욱(12/24~27 근무안해서 환수)</t>
  </si>
  <si>
    <t>전민근(12/25,29 근무안해서 환수)</t>
  </si>
  <si>
    <t>종로로젠</t>
  </si>
  <si>
    <t>11월, 12월 유령계산서 부가세만 입금</t>
  </si>
  <si>
    <t>기업주식회사 모닝상</t>
  </si>
  <si>
    <t>75698007209642</t>
  </si>
  <si>
    <t>대출실행</t>
  </si>
  <si>
    <t>인지세</t>
  </si>
  <si>
    <t>주식회사 휴먼엠에스 채권할인료</t>
  </si>
  <si>
    <t>김희호</t>
  </si>
  <si>
    <t>주식회사우성</t>
  </si>
  <si>
    <t>파주도시관광공사</t>
  </si>
  <si>
    <t>합계45,109,120</t>
  </si>
  <si>
    <t>보증금 반환(12/30송금분)</t>
  </si>
  <si>
    <t>호매실22</t>
  </si>
  <si>
    <t>코아루아파트</t>
  </si>
  <si>
    <t>부가가치세납부(3/3)</t>
  </si>
  <si>
    <t>(주)두잉씨앤에스-패파1</t>
  </si>
  <si>
    <t>(주)두잉씨앤에스-패파2</t>
  </si>
  <si>
    <t>(주)두잉씨앤에스-패파3</t>
  </si>
  <si>
    <t xml:space="preserve">(주)두잉씨앤에스-더현대 </t>
  </si>
  <si>
    <t>호산서비스-신라</t>
  </si>
  <si>
    <t>호산서비스-풀만</t>
  </si>
  <si>
    <t>호산서비스-용산드래곤</t>
  </si>
  <si>
    <t>(주)케이엠파크-용인세브</t>
  </si>
  <si>
    <t>(주)케이엠파크-동문회관</t>
  </si>
  <si>
    <t>(주)케이엠파크-판교</t>
  </si>
  <si>
    <t>(주)케이엠파크-강남세브</t>
  </si>
  <si>
    <t>(주)케이엠파크-신촌세브</t>
  </si>
  <si>
    <t>(주)윌앤비전-롯데시티명동</t>
  </si>
  <si>
    <t>(주)이노서브에프엠-신라스테이</t>
  </si>
  <si>
    <t>비티엠써비스㈜</t>
  </si>
  <si>
    <t>파견직급여-15명</t>
  </si>
  <si>
    <t>임원급여(2명)</t>
  </si>
  <si>
    <t>직원급여(7명)</t>
  </si>
  <si>
    <t>이종화-오크우드-퇴직금</t>
  </si>
  <si>
    <t>박준식-경비지도사 수수료</t>
  </si>
  <si>
    <t>잡코리아유한책임회-알바몬(2/3)</t>
  </si>
  <si>
    <t>김종분（동광안전산업-A형 표지판)</t>
  </si>
  <si>
    <t>파주 공영주차장</t>
  </si>
  <si>
    <t>이경미-주재형</t>
  </si>
  <si>
    <t>국민건강2412</t>
  </si>
  <si>
    <t>광혜원</t>
  </si>
  <si>
    <t>국민연금2412</t>
  </si>
  <si>
    <t>군산</t>
  </si>
  <si>
    <t>산재보험2412</t>
  </si>
  <si>
    <t>고용보험2412</t>
  </si>
  <si>
    <t>판교</t>
  </si>
  <si>
    <t>합산보험2412</t>
  </si>
  <si>
    <t>코트라</t>
  </si>
  <si>
    <t>호매실</t>
  </si>
  <si>
    <t>퇴직소득세</t>
  </si>
  <si>
    <t>지방소득세</t>
  </si>
  <si>
    <t>김남녕-강남세브(12/2~31,16일결근)</t>
  </si>
  <si>
    <t>삼성화01003</t>
  </si>
  <si>
    <t>파주 입금분</t>
  </si>
  <si>
    <t>ＫＢ손보（주）휴</t>
  </si>
  <si>
    <t>파주 인건비</t>
  </si>
  <si>
    <t>(주)삼구아이앤씨-기흥이케아</t>
  </si>
  <si>
    <t>(주)에스에스엘</t>
  </si>
  <si>
    <t>유한책임회사티지아이</t>
  </si>
  <si>
    <t>삼성01-003건</t>
  </si>
  <si>
    <t>신한약대이자</t>
  </si>
  <si>
    <t>신한라이프2501-056</t>
  </si>
  <si>
    <t>(주)삼구아이앤씨-인터파르</t>
  </si>
  <si>
    <t>(주)윌앤비전-라까사</t>
  </si>
  <si>
    <t>（주）메가프레스-신과장 명함</t>
  </si>
  <si>
    <t>코스콤-본사인증서 갱신</t>
  </si>
  <si>
    <t>강남</t>
  </si>
  <si>
    <t>대신자산신탁주식회-선납월세</t>
  </si>
  <si>
    <t>대신자산신탁주식회-보증금</t>
  </si>
  <si>
    <t>김정아-중개수수료</t>
  </si>
  <si>
    <t>2025년결산</t>
  </si>
  <si>
    <t>(주)삼구아이앤씨-시그니엘</t>
  </si>
  <si>
    <t>(주)삼구아이앤씨-오라카이 대학로</t>
  </si>
  <si>
    <t>의정부시주정차-과태료</t>
  </si>
  <si>
    <t>지방세입금２건-주정차위반과태료</t>
  </si>
  <si>
    <t>약값-소노벨 조예원</t>
  </si>
  <si>
    <t>（주）라이팅코리아프</t>
  </si>
  <si>
    <t>주식회사에이치노바</t>
  </si>
  <si>
    <t>명절상여금-6명</t>
  </si>
  <si>
    <t>5만원상품권19-에스에스지닷컴</t>
  </si>
  <si>
    <t>10만원상품권6-에스에스지닷컴</t>
  </si>
  <si>
    <t>상품권김수만-에스에스지닷컴</t>
  </si>
  <si>
    <t>상품권이상호-에스에스지닷컴</t>
  </si>
  <si>
    <t>상품권이진국-에스에스지닷컴</t>
  </si>
  <si>
    <t>대출이자원가-26일</t>
  </si>
  <si>
    <t>5만원상품권1환불-에스에스지닷컴</t>
  </si>
  <si>
    <t>5만원상품권1-에스에스지닷컴</t>
  </si>
  <si>
    <t>피에이아름다운관리㈜</t>
  </si>
  <si>
    <t>40월 미입금</t>
  </si>
  <si>
    <t>천안기숙사1보증금-장성호</t>
  </si>
  <si>
    <t>천안기숙사1월세-장성호</t>
  </si>
  <si>
    <t>천안기숙사2보증금-신현희</t>
  </si>
  <si>
    <t>천안기숙사2월세-신현희</t>
  </si>
  <si>
    <t>중개수수료-장정애</t>
  </si>
  <si>
    <t>KB생01025</t>
  </si>
  <si>
    <t>삼성생명</t>
  </si>
  <si>
    <t>1월 인건비 합계</t>
  </si>
  <si>
    <t>장성호-천안기숙사3</t>
  </si>
  <si>
    <t>정근미-천안기숙사4</t>
  </si>
  <si>
    <t>마시원-천안기숙사5</t>
  </si>
  <si>
    <t>심재은-천안기숙사6</t>
  </si>
  <si>
    <t>장정애-중개수수료</t>
  </si>
  <si>
    <t>윤준-1/1 지급분</t>
  </si>
  <si>
    <t>박지수-1/31 지급분</t>
  </si>
  <si>
    <t>파주공영주차장</t>
  </si>
  <si>
    <t>대한무역투자진흥공사 상담장 직원 급여(12/20~1/17)-구슬</t>
  </si>
  <si>
    <t>호산서비스-신라슈터</t>
  </si>
  <si>
    <t>호산서비스-신라더티</t>
  </si>
  <si>
    <t>(주)엔젤스태프</t>
  </si>
  <si>
    <t>(주)두잉씨앤에스-카카오픽코마</t>
  </si>
  <si>
    <t>(주)두잉씨앤에스-에피소드용산</t>
  </si>
  <si>
    <t>김혜민</t>
  </si>
  <si>
    <t>광혜원코아루</t>
  </si>
  <si>
    <t>파견직급여-6명</t>
  </si>
  <si>
    <t>직원급여(8명)</t>
  </si>
  <si>
    <t>신솔-퇴직금중간정산</t>
  </si>
  <si>
    <t>잡코리아유한책임회-알바몬(3/3)</t>
  </si>
  <si>
    <t>부가세납부(7회중1회)</t>
  </si>
  <si>
    <t>이경미-용인</t>
  </si>
  <si>
    <t>주문대행</t>
  </si>
  <si>
    <t>국민건강2501</t>
  </si>
  <si>
    <t>국민연금2501</t>
  </si>
  <si>
    <t>산재보험2501</t>
  </si>
  <si>
    <t>고용보험2501</t>
  </si>
  <si>
    <t>합산보험2501</t>
  </si>
  <si>
    <t>(주)윌앤비전-롯데시티</t>
  </si>
  <si>
    <t>삼성화02004</t>
  </si>
  <si>
    <t>김관우</t>
  </si>
  <si>
    <t>(주)두잉씨앤에스-소노벨내국인</t>
  </si>
  <si>
    <t>(주)두잉씨앤에스-소노벨외국인</t>
  </si>
  <si>
    <t>(주)더맨-서초힐튼</t>
  </si>
  <si>
    <t>삼성02-003건</t>
  </si>
  <si>
    <t>신한라이프2502-057</t>
  </si>
  <si>
    <t>(주)삼구아이앤씨-JW메리어트</t>
  </si>
  <si>
    <t>(주)삼구아이앤씨-포시즌스</t>
  </si>
  <si>
    <t>(주)삼구아이앤씨-인터 파르</t>
  </si>
  <si>
    <t>파주-주식회사 스마트피엔지</t>
  </si>
  <si>
    <t>파주-손연순(만두데이)</t>
  </si>
  <si>
    <t>농협배옥현-소노벨기숙사</t>
  </si>
  <si>
    <t>서영화-소노벨기숙사</t>
  </si>
  <si>
    <t>파주-KT5504028602-통신요금</t>
  </si>
  <si>
    <t>대출이자원가-23일</t>
  </si>
  <si>
    <t>한도미사용수수료-23일</t>
  </si>
  <si>
    <t>(주)휴먼엠-대출상환</t>
  </si>
  <si>
    <t>파주 입금분-23일</t>
  </si>
  <si>
    <t>파주 입금분-24일</t>
  </si>
  <si>
    <t>부가세납부(7회중2회)</t>
  </si>
  <si>
    <t>삼성02-008건</t>
  </si>
  <si>
    <t>KB생02026</t>
  </si>
  <si>
    <t>국립국제교육원</t>
  </si>
  <si>
    <t>㈜더맨</t>
  </si>
  <si>
    <t>삼성생명보험-대출</t>
  </si>
  <si>
    <t>파주-주식회사 스마트피엔</t>
  </si>
  <si>
    <t>파주-방혜경</t>
  </si>
  <si>
    <t>J311202934129</t>
  </si>
  <si>
    <t>중진공대출(원금+이자여서 400만원 미납)</t>
  </si>
  <si>
    <t>호산서비스-신라(세탁실)</t>
  </si>
  <si>
    <t>호산서비스-신라(객실)</t>
  </si>
  <si>
    <t>중진공 원금 일부 상환</t>
  </si>
  <si>
    <t>배옥현－기숙사보증금</t>
  </si>
  <si>
    <t>기숙사보증금</t>
  </si>
  <si>
    <t>서영화－기숙사보증금</t>
  </si>
  <si>
    <t>대신자산신탁-기숙사월세</t>
  </si>
  <si>
    <t>기숙사월세</t>
  </si>
  <si>
    <t>농협심재은</t>
  </si>
  <si>
    <t>농협장성호</t>
  </si>
  <si>
    <t>신한마시원</t>
  </si>
  <si>
    <t>농협정근미</t>
  </si>
  <si>
    <t>농협신현희</t>
  </si>
  <si>
    <t>농협배옥현</t>
  </si>
  <si>
    <t>서영화</t>
  </si>
  <si>
    <t>(주)엔젤스테프</t>
  </si>
  <si>
    <t>(주)두잉씨앤에스-제주롯데호텔</t>
  </si>
  <si>
    <t>이소은-퇴직금중간정산</t>
  </si>
  <si>
    <t>국민건강2502</t>
  </si>
  <si>
    <t>국민연금2502</t>
  </si>
  <si>
    <t>산재보험2502</t>
  </si>
  <si>
    <t>고용보험2502</t>
  </si>
  <si>
    <t>합산보험2502</t>
  </si>
  <si>
    <t>이정은-2월급여</t>
  </si>
  <si>
    <t>삼성화03005</t>
  </si>
  <si>
    <t>75691011504252</t>
  </si>
  <si>
    <t>유한책임회사티지아이-반얀트리</t>
  </si>
  <si>
    <t>(주)두잉피플플러스-동서울</t>
  </si>
  <si>
    <t>11일삼광컴퍼니주식회사</t>
  </si>
  <si>
    <t>2/10, 20, 28</t>
  </si>
  <si>
    <t>11일농협주식회사우성</t>
  </si>
  <si>
    <t>12일삼광컴퍼니주식회사</t>
  </si>
  <si>
    <t>12일농협주식회사우성</t>
  </si>
  <si>
    <t>13일1221000428172</t>
  </si>
  <si>
    <t>삼성03-003건</t>
  </si>
  <si>
    <t>15일 이자</t>
  </si>
  <si>
    <t>적금만기이자</t>
  </si>
  <si>
    <t>(주)삼구아이앤씨-JW, 포시즌스</t>
  </si>
  <si>
    <t>신한라이프2503-058</t>
  </si>
  <si>
    <t>박찬영-오크우드-퇴직금</t>
  </si>
  <si>
    <t>㈜더맨-알로프트</t>
  </si>
  <si>
    <t>㈜더맨-파크하얏트</t>
  </si>
  <si>
    <t>이자-22일</t>
  </si>
  <si>
    <t>이자-23일</t>
  </si>
  <si>
    <t>김시연</t>
  </si>
  <si>
    <t>부가세납부(7회중3회)</t>
  </si>
  <si>
    <t>삼성03-008건</t>
  </si>
  <si>
    <t>김숙자(태화루)</t>
  </si>
  <si>
    <t>소노벨 외국인 기숙사 월세</t>
  </si>
  <si>
    <t>30일</t>
  </si>
  <si>
    <t>30일 대출이자원가</t>
  </si>
  <si>
    <t>KB생03027</t>
  </si>
  <si>
    <t>법인세1/2</t>
  </si>
  <si>
    <t>3월 인건비 합계</t>
  </si>
  <si>
    <t>삼성생명보험-보험해지</t>
  </si>
  <si>
    <t>도봉세무서-24년 7월 부가가치세 환급분</t>
  </si>
  <si>
    <t>주식회사더에이치케-현대백화점판교</t>
  </si>
  <si>
    <t>김태우-오입금 반환</t>
  </si>
  <si>
    <t>(주)현운서비스-풀만</t>
  </si>
  <si>
    <t>이경미(2일,3일)</t>
  </si>
  <si>
    <t>㈜엘림비엠에스-용산머큐어호텔</t>
  </si>
  <si>
    <t>신한라이프</t>
  </si>
  <si>
    <t>계약대출</t>
  </si>
  <si>
    <t xml:space="preserve">삼성생명보험 </t>
  </si>
  <si>
    <t xml:space="preserve">대출이자 </t>
  </si>
  <si>
    <t>(주)두잉씨앤에스-제주롯데</t>
  </si>
  <si>
    <t>(주)두잉씨앤에스-채움개인껀데 오입금</t>
  </si>
  <si>
    <t>오입금분 이체(휴먼 기업-&gt;채움개인 우리)</t>
  </si>
  <si>
    <t>세무법인 명성(홍익지점)</t>
  </si>
  <si>
    <t>법인세조정료</t>
  </si>
  <si>
    <t>호산서비스-신라객실</t>
  </si>
  <si>
    <t>배당소득세</t>
  </si>
  <si>
    <t>국민건강2503</t>
  </si>
  <si>
    <t>국민연금2503</t>
  </si>
  <si>
    <t>산재보험2503</t>
  </si>
  <si>
    <t>고용보험2503</t>
  </si>
  <si>
    <t>합산보험2503</t>
  </si>
  <si>
    <t>김야헌-성과급</t>
  </si>
  <si>
    <t>파주 직원 급여</t>
  </si>
  <si>
    <t>3/31계산서 중 3/31 입금분 제외하고 입금</t>
  </si>
  <si>
    <t>(주)삼구아이앤씨-오라카이</t>
  </si>
  <si>
    <t>(주)아이비에스-나인트리</t>
  </si>
  <si>
    <t>삼성화04006</t>
  </si>
  <si>
    <t>유한책임회사 티지아이코리아-반얀트리</t>
  </si>
  <si>
    <t>삼성04-003건</t>
  </si>
  <si>
    <t>신한라이프2504-059</t>
  </si>
  <si>
    <t>(주)삼구아이앤씨-PJ, 포시즌스</t>
  </si>
  <si>
    <t>㈜지앤비시스템-원그로브</t>
  </si>
  <si>
    <t>한전</t>
  </si>
  <si>
    <t>하나 계좌 분리</t>
  </si>
  <si>
    <t>삼성04-007건</t>
  </si>
  <si>
    <t>KB생04028</t>
  </si>
  <si>
    <t>강윤성-28일 근무안해서 환수</t>
  </si>
  <si>
    <t>휴먼-하나</t>
  </si>
  <si>
    <t>4월 인건비 합계</t>
  </si>
  <si>
    <t>하나은행</t>
  </si>
  <si>
    <t>원진호-5일 근무안해서 환수</t>
  </si>
  <si>
    <t>(주)더맨-파크하얏트</t>
  </si>
  <si>
    <t>（중진공）（주）휴먼</t>
  </si>
  <si>
    <t>㈜두잉씨앤에스-더현대</t>
  </si>
  <si>
    <t>호산서비스-신라세탁실</t>
  </si>
  <si>
    <t>대신자산신탁</t>
  </si>
  <si>
    <t>신현희</t>
  </si>
  <si>
    <t>5/2이체분</t>
  </si>
  <si>
    <t>4/29이체분</t>
  </si>
  <si>
    <t>파견직급여(6명)</t>
  </si>
  <si>
    <t>퇴직금중간정산(허다경,전가희)</t>
  </si>
  <si>
    <t>호산-휴먼-채움</t>
  </si>
  <si>
    <t>국민잔액</t>
  </si>
  <si>
    <t>(주)엠엠에스컴퍼니</t>
  </si>
  <si>
    <t>국민연금2504</t>
  </si>
  <si>
    <t>국민건강2504</t>
  </si>
  <si>
    <t>산재보험2504</t>
  </si>
  <si>
    <t>고용보험2504</t>
  </si>
  <si>
    <t>합산보험2504</t>
  </si>
  <si>
    <t>삼성화05007</t>
  </si>
  <si>
    <t>강북구지방소득</t>
  </si>
  <si>
    <t>김제수＿ＪＢ（주）</t>
  </si>
  <si>
    <t>소노벨 기숙사 가스비</t>
  </si>
  <si>
    <t>이경미(채움농협-&gt;휴먼하나)</t>
  </si>
  <si>
    <t>신한라이프2505-060</t>
  </si>
  <si>
    <t>9일 코아루아파트</t>
  </si>
  <si>
    <t>삼성05-003건</t>
  </si>
  <si>
    <t>㈜두잉씨앤에스-소노벨</t>
  </si>
  <si>
    <t>신한(주)썬통신</t>
  </si>
  <si>
    <t>KB생05029</t>
  </si>
  <si>
    <t>하나-&gt;기업</t>
  </si>
  <si>
    <t>금융거래확인서 발급수수료</t>
  </si>
  <si>
    <t>임정화(메가후르츠)</t>
  </si>
  <si>
    <t>국제교육원 간식주문대행</t>
  </si>
  <si>
    <t>5월 인건비 합계</t>
  </si>
  <si>
    <t>소노벨 외국인 기숙사 807호 월세</t>
  </si>
  <si>
    <t>윤민경（모랑정자점</t>
  </si>
  <si>
    <t>국립국제교육원 식사주문대행-현금영수증 발행</t>
  </si>
  <si>
    <t>삼성생명05069</t>
  </si>
  <si>
    <t>삼성생명05000</t>
  </si>
  <si>
    <t>삼성생명05057</t>
  </si>
  <si>
    <t>삼성생명05048</t>
  </si>
  <si>
    <t>삼성생명05041</t>
  </si>
  <si>
    <t>삼성생명05027</t>
  </si>
  <si>
    <t>삼성생명05021</t>
  </si>
  <si>
    <t>대출결산-1일</t>
  </si>
  <si>
    <t>법인세</t>
  </si>
  <si>
    <t>BC-741847213</t>
  </si>
  <si>
    <t>중진공 ㈜휴먼</t>
  </si>
  <si>
    <t>소노벨  기숙사 월세</t>
  </si>
  <si>
    <t>＿ＪＢ（주）</t>
  </si>
  <si>
    <t>다보스, 파주</t>
  </si>
  <si>
    <t>국민건강2505</t>
  </si>
  <si>
    <t>국민연금2505</t>
  </si>
  <si>
    <t>산재보험2505</t>
  </si>
  <si>
    <t>고용보험2505</t>
  </si>
  <si>
    <t>합산보험2505</t>
  </si>
  <si>
    <t>미디어월네트웍스-알바천국 즉시등록</t>
  </si>
  <si>
    <t>삼성화06008</t>
  </si>
  <si>
    <t>협성1001호 반환</t>
  </si>
  <si>
    <t>소노벨 기숙사 보증금 반환</t>
  </si>
  <si>
    <t>삼성06-003건</t>
  </si>
  <si>
    <t>신한라이프2506-061</t>
  </si>
  <si>
    <t>주식회사씨에스큐</t>
  </si>
  <si>
    <t>하나은행 잔액포함</t>
  </si>
  <si>
    <t>금관휘-다보스인건비</t>
  </si>
  <si>
    <t>KT5504028606-파주통신요금</t>
  </si>
  <si>
    <t>우리카드</t>
  </si>
  <si>
    <t>21일 예금이자</t>
  </si>
  <si>
    <t>삼성생명보험㈜</t>
  </si>
  <si>
    <t>보험 해지</t>
  </si>
  <si>
    <t>신한대출상환311202934129</t>
  </si>
  <si>
    <t>부가세 일부납부</t>
  </si>
  <si>
    <t>29일 대출이자원가</t>
  </si>
  <si>
    <t>29일 예금이자</t>
  </si>
  <si>
    <t>김경란-다보스인건비</t>
  </si>
  <si>
    <t>_JB(주)</t>
  </si>
  <si>
    <t>6월 인건비 합계</t>
  </si>
  <si>
    <t>김성민-21일 소노벨 장지원 환수</t>
  </si>
  <si>
    <t>대신자산신탁 주식회</t>
  </si>
  <si>
    <t>쏘카포함</t>
  </si>
  <si>
    <t>재계약시 잔존가액 차액입금</t>
  </si>
  <si>
    <t>김동현</t>
  </si>
  <si>
    <t>신용보증기금-대출연장보증료</t>
  </si>
  <si>
    <t>파주 주차비-5일,6일</t>
  </si>
  <si>
    <t>주식회사씨에스큐-현대 미아</t>
  </si>
  <si>
    <t>(중진공)(주)휴먼</t>
  </si>
  <si>
    <t>퇴직금중간정산-고선옥</t>
  </si>
  <si>
    <t>국세＿주식회사휴먼엠</t>
  </si>
  <si>
    <t>부가세미납분</t>
  </si>
  <si>
    <t>KB생06030</t>
  </si>
  <si>
    <t>국민건강2506</t>
  </si>
  <si>
    <t>국민연금2506</t>
  </si>
  <si>
    <t>산재보험2506</t>
  </si>
  <si>
    <t>고용보험2506</t>
  </si>
  <si>
    <t>합산보험2506</t>
  </si>
  <si>
    <t>삼성생명06070</t>
  </si>
  <si>
    <t>삼성생명06000</t>
  </si>
  <si>
    <t>삼성생명06049</t>
  </si>
  <si>
    <t>삼성생명06042</t>
  </si>
  <si>
    <t>다보스인건비</t>
  </si>
  <si>
    <t>한전(문산분회)</t>
  </si>
  <si>
    <t>파주인건비</t>
  </si>
  <si>
    <t>이혜민, 양정현, 김우정</t>
  </si>
  <si>
    <t>다보스, 파주 일급</t>
  </si>
  <si>
    <t>(주)휴먼엠에스_B</t>
  </si>
  <si>
    <t>BNK렌트비</t>
  </si>
  <si>
    <t>롯데카드 이경미</t>
  </si>
  <si>
    <t>롯데카드 (주)휴먼</t>
  </si>
  <si>
    <t>정일영</t>
  </si>
  <si>
    <t>16일 초과지급분 환수</t>
  </si>
  <si>
    <t>18일 아마존카</t>
  </si>
  <si>
    <t>17일 이체분 환수</t>
  </si>
  <si>
    <t>서윤주-다보스인건비</t>
  </si>
  <si>
    <t>KT5504028607</t>
  </si>
  <si>
    <t>통신요금</t>
  </si>
  <si>
    <t>KT5557045507-21일</t>
  </si>
  <si>
    <t>서울고속도로-톨비</t>
  </si>
  <si>
    <t>의정부-주정차 과태료</t>
  </si>
  <si>
    <t>김정애</t>
  </si>
  <si>
    <t>국립국제교육원 주문대행</t>
  </si>
  <si>
    <t>기업카드대금</t>
  </si>
  <si>
    <t>이민혜(헤이롤)</t>
  </si>
  <si>
    <t>임정화(메가후르츠 판교점)</t>
  </si>
  <si>
    <t>이승룡(이노떡집)</t>
  </si>
  <si>
    <t>나이스인프라 주식회</t>
  </si>
  <si>
    <t>7월 인건비 합계</t>
  </si>
  <si>
    <t>주식회사쏘카</t>
  </si>
  <si>
    <t>주연테크-오피스365 환불</t>
  </si>
  <si>
    <t>카페24호스팅 1년 연장-11,880원</t>
  </si>
  <si>
    <t>직원급여(신재민)</t>
  </si>
  <si>
    <t>완도-신원보증보험료</t>
  </si>
  <si>
    <t>서은진</t>
  </si>
  <si>
    <t>다보스 파견직급여(6명)</t>
  </si>
  <si>
    <t>파주 파견직급여(5명)</t>
  </si>
  <si>
    <t>직원급여(6명-신재민6일입금)</t>
  </si>
  <si>
    <t>주식회사 피앤케이네</t>
  </si>
  <si>
    <t>사회보험합산</t>
  </si>
  <si>
    <t>근로소득세(갑)</t>
  </si>
  <si>
    <t>서울시지방세-주민세</t>
  </si>
  <si>
    <t>서울시지방세</t>
  </si>
  <si>
    <t>나라빌요금충전 5,000원</t>
  </si>
  <si>
    <t>김상수</t>
  </si>
  <si>
    <t>5일 소노벨 근무시 조퇴해서 환수함/휴먼으로 입금해서 채움으로 송금</t>
  </si>
  <si>
    <t>주식회사씨에스큐-현대미아</t>
  </si>
  <si>
    <t>(주)삼구아이앤씨-여의도메리어트, 소노캄고양룸메이드</t>
  </si>
  <si>
    <t>7/31, 8/3</t>
  </si>
  <si>
    <t>(주)삼구아이앤씨-인스파이어룸메이드,베딩</t>
  </si>
  <si>
    <t>7/31, 8/3, 8/11 우림</t>
  </si>
  <si>
    <t>서울고속도로</t>
  </si>
  <si>
    <t>렌터카</t>
  </si>
  <si>
    <t>(주)삼구아이앤씨-소노캄고양 룸메이드</t>
  </si>
  <si>
    <t>8/10, 8/17</t>
  </si>
  <si>
    <t>KT5504028608</t>
  </si>
  <si>
    <t>KT5557045508</t>
  </si>
  <si>
    <t>세금계산서발급예정</t>
  </si>
  <si>
    <t xml:space="preserve">(주)휴먼엠에스 </t>
  </si>
  <si>
    <t>기업카드대금이체</t>
  </si>
  <si>
    <t>(주)휴먼엠(주</t>
  </si>
  <si>
    <t>국민 69470101509403</t>
  </si>
  <si>
    <t>농협 3511271883723</t>
  </si>
  <si>
    <t>7/31미납분</t>
  </si>
  <si>
    <t>(주)휴먼엠에스_삼</t>
  </si>
  <si>
    <t>8월 인건비 합계</t>
  </si>
  <si>
    <t>삼성생명보험(주)</t>
  </si>
  <si>
    <t>세무법인명성(홍익지</t>
  </si>
  <si>
    <t>김동영-파주인건비</t>
  </si>
  <si>
    <t>비씨카드</t>
  </si>
  <si>
    <t>국민건강2508</t>
  </si>
  <si>
    <t>국민연금2508</t>
  </si>
  <si>
    <t>산재보험2508</t>
  </si>
  <si>
    <t>고용보험2508</t>
  </si>
  <si>
    <t>합산보험2508</t>
  </si>
  <si>
    <t>합산보험2507</t>
  </si>
  <si>
    <t>보험료-삼성생명</t>
  </si>
  <si>
    <t>이경미-신촌</t>
  </si>
  <si>
    <t>아파트 파견직급여(6명)</t>
  </si>
  <si>
    <t>다보스 파견직급여(7명)</t>
  </si>
  <si>
    <t>인건비(8/21~31 강남,용인)</t>
  </si>
  <si>
    <t>JB</t>
  </si>
  <si>
    <t>(주)삼구아이앤씨-소노캄, 소노벨</t>
  </si>
  <si>
    <t>오기제-다보스인건비</t>
  </si>
  <si>
    <t>렌트비 송금</t>
  </si>
  <si>
    <t>카드대금 송금</t>
  </si>
  <si>
    <t>김미숙(마리앤마사)</t>
  </si>
  <si>
    <t>국제교육원 주문대행</t>
  </si>
  <si>
    <t>KT5504028609</t>
  </si>
  <si>
    <t>22일 KT5557045509</t>
  </si>
  <si>
    <t>20일 이자</t>
  </si>
  <si>
    <t>지로납부 4002376</t>
  </si>
  <si>
    <t>이자(28일)</t>
  </si>
  <si>
    <t>6월부가세 일부납부</t>
  </si>
  <si>
    <t>9월 인건비 합계</t>
  </si>
  <si>
    <t>황태원(황태원)</t>
  </si>
  <si>
    <t>명절상여금</t>
  </si>
  <si>
    <t>신솔-광혜원청소인건비</t>
  </si>
  <si>
    <t>다보스 급여(8명)</t>
  </si>
  <si>
    <t>파주 급여(5명)</t>
  </si>
  <si>
    <t>9/21~30 케이엠파크 미지급급여</t>
  </si>
  <si>
    <t>소노캄 룸메이드 중 내국인 2명 급여</t>
  </si>
  <si>
    <t>임원급여(1명)</t>
  </si>
  <si>
    <t>퇴직금(김야헌, 신솔, 이소은)</t>
  </si>
  <si>
    <t>국민건강2509</t>
  </si>
  <si>
    <t>합산보험2509</t>
  </si>
  <si>
    <t>국민연금2509</t>
  </si>
  <si>
    <t>산재보험2509</t>
  </si>
  <si>
    <t>고용보험2509</t>
  </si>
  <si>
    <t>김혜미-청소원</t>
  </si>
  <si>
    <t>오영규（클린상사）</t>
  </si>
  <si>
    <t>1221000428172-13일</t>
  </si>
  <si>
    <t>홍진호</t>
  </si>
  <si>
    <t>동문회관 직원 추석선물 구입비</t>
  </si>
  <si>
    <t>포시즌스룸메이드</t>
  </si>
  <si>
    <t>삼성화재주식회사</t>
  </si>
  <si>
    <t>수수료포함</t>
  </si>
  <si>
    <t>10/5, 10/12</t>
  </si>
  <si>
    <t>9/28, 10/5</t>
  </si>
  <si>
    <t>8/9 업무폰 구입비(채움에서 이체) 휴먼 현금영수증 발급분</t>
  </si>
  <si>
    <t>(주)케이엠파크-판교아이스퀘어</t>
  </si>
  <si>
    <t>10/1~10 케이엠파크 미지급급여</t>
  </si>
  <si>
    <t>기숙사810가스비</t>
  </si>
  <si>
    <t>소노벨 기숙사 가스비 810호 7,8월 미납분</t>
  </si>
  <si>
    <t>소노벨 기숙사 807호 월세</t>
  </si>
  <si>
    <t>KT5504028610</t>
  </si>
  <si>
    <t>KT5557045510</t>
  </si>
  <si>
    <t>21일</t>
  </si>
  <si>
    <t>김동영</t>
  </si>
  <si>
    <t>10/12, 10/19</t>
  </si>
  <si>
    <t>광혜원 퇴직급여(이민영, 김말숙, 유혜숙)</t>
  </si>
  <si>
    <t>8/18 잔금</t>
  </si>
  <si>
    <t>수수료500</t>
  </si>
  <si>
    <t>도봉 (210)</t>
  </si>
  <si>
    <t>소노벨 기숙사 810호 가스비</t>
  </si>
  <si>
    <t xml:space="preserve">소노벨 기숙사 가스비  </t>
  </si>
  <si>
    <t>목천협성엠파이어아파</t>
  </si>
  <si>
    <t>소노벨 기숙사 810호 관리비(3개월)-10/31자로 계약종료</t>
  </si>
  <si>
    <t>10/11~20 케이엠파크 미지급급여</t>
  </si>
  <si>
    <t>KB생10034</t>
  </si>
  <si>
    <t>10월 인건비 합계</t>
  </si>
  <si>
    <t>신현희(보증금반환+장기수선충당금-변기뚜겅,방문손잡이)</t>
  </si>
  <si>
    <t>소노벨기숙사 810호 보증금반환</t>
  </si>
  <si>
    <t>주식회사모닝상사</t>
  </si>
  <si>
    <t>완도 경비물품 구입</t>
  </si>
  <si>
    <t>장정애</t>
  </si>
  <si>
    <t>소노벨기숙사 810호 중개수수료</t>
  </si>
  <si>
    <t>24년 2기 확정 미납 부가세 일부납부</t>
  </si>
  <si>
    <t>이체수수료500</t>
  </si>
  <si>
    <t>김충완-다보스인건비</t>
  </si>
  <si>
    <t>홍민정-다보스인건비</t>
  </si>
  <si>
    <t>김정애-마을곳간</t>
  </si>
  <si>
    <t>국립국제교육원 식사주문</t>
  </si>
  <si>
    <t>김미숙（마리앤마사）</t>
  </si>
  <si>
    <t>10/21~말일 케이엠파크 미지급급여</t>
  </si>
  <si>
    <t>주차직원급여(다보스,파주)</t>
  </si>
  <si>
    <t>국민건강2510</t>
  </si>
  <si>
    <t>국민연금2510</t>
  </si>
  <si>
    <t>산재보험2510</t>
  </si>
  <si>
    <t>고용보험2510</t>
  </si>
  <si>
    <t>합산보험2510</t>
  </si>
  <si>
    <t>소노벨 기숙사-센트레힐 가스비</t>
  </si>
  <si>
    <t>삼성화11013</t>
  </si>
  <si>
    <t>파주 식대-4곳 10만원씩</t>
  </si>
  <si>
    <t>양주영</t>
  </si>
  <si>
    <t>다보스 병원 이사장 사돈 조의금</t>
  </si>
  <si>
    <t>배송비</t>
  </si>
  <si>
    <t>KT5504028611</t>
  </si>
  <si>
    <t>KT5557045511</t>
  </si>
  <si>
    <t>김윤정-심플박스</t>
  </si>
  <si>
    <t>김남준-주차인건비</t>
  </si>
  <si>
    <t>선입금300</t>
  </si>
  <si>
    <t>KB생11035</t>
  </si>
  <si>
    <t>주재형선입금</t>
  </si>
  <si>
    <t>농협(주)휴먼엠에</t>
  </si>
  <si>
    <t>다보스무전기 통신요금</t>
  </si>
  <si>
    <t>국민KB_주식회사</t>
  </si>
  <si>
    <t>다보스 주차비 환불요금</t>
  </si>
  <si>
    <t>김희숙（그랑샌드）</t>
  </si>
  <si>
    <t>농협(주)휴먼엠에스</t>
  </si>
  <si>
    <t>국민김남준-다보스인건비</t>
  </si>
  <si>
    <t>신한김동영-파주인건비</t>
  </si>
  <si>
    <t>국민윤정우-다보스인건비</t>
  </si>
  <si>
    <t>소노벨기숙사 가스비</t>
  </si>
  <si>
    <t>11월 인건비 합계</t>
  </si>
  <si>
    <t>보험계약대출</t>
  </si>
  <si>
    <t>다보스 위탁용역료</t>
  </si>
  <si>
    <t>11/11~20 케이엠파크 미지급급여</t>
  </si>
  <si>
    <t>311202934129-1일</t>
  </si>
  <si>
    <t>중진공대출-1일</t>
  </si>
  <si>
    <t>농협한전(문산분회)</t>
  </si>
  <si>
    <t>파주 문산 전기요금</t>
  </si>
  <si>
    <t>다보스 식대</t>
  </si>
  <si>
    <t>다보스 임대료</t>
  </si>
  <si>
    <t>11/21~말일 케이엠파크 미지급급여</t>
  </si>
  <si>
    <t>12/1~9 신촌 미지급급여</t>
  </si>
  <si>
    <t>국민건강2511</t>
  </si>
  <si>
    <t>국민연금2511</t>
  </si>
  <si>
    <t>산재보험2511</t>
  </si>
  <si>
    <t>고용보험2511</t>
  </si>
  <si>
    <t>합산보험2511</t>
  </si>
  <si>
    <t>오태환</t>
  </si>
  <si>
    <t>다보스 영업배상건</t>
  </si>
  <si>
    <t>농협한승철-다보스인건비</t>
  </si>
  <si>
    <t>카카손성호-다보스인건비</t>
  </si>
  <si>
    <t>신한황태원(황태원)-다보스 정수기 생수</t>
  </si>
  <si>
    <t>삼성화12014</t>
  </si>
  <si>
    <t>다보스 시설</t>
  </si>
  <si>
    <t>기업태디(주)</t>
  </si>
  <si>
    <r>
      <rPr>
        <rFont val="돋움"/>
        <color theme="1"/>
        <sz val="10.0"/>
      </rPr>
      <t>다보스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배너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주문건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</si>
  <si>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</si>
  <si>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</si>
  <si>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</si>
  <si>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</si>
  <si>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</si>
  <si>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r>
      <rPr>
        <rFont val="돋움"/>
        <color theme="1"/>
        <sz val="10.0"/>
      </rPr>
      <t>소노벨기숙사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월세</t>
    </r>
  </si>
  <si>
    <t>협성101-417</t>
  </si>
  <si>
    <t>소노벨기숙사 관리비</t>
  </si>
  <si>
    <t>협성101-510</t>
  </si>
  <si>
    <t>협성102-419</t>
  </si>
  <si>
    <t>협성102-1015</t>
  </si>
  <si>
    <t>12/1~10일 케이엠파크 미지급급여</t>
  </si>
  <si>
    <t>KT5504028612</t>
  </si>
  <si>
    <t>KT5557045512</t>
  </si>
  <si>
    <t>김태민-합의금</t>
  </si>
  <si>
    <t>국민윤희중-다보스인건비</t>
  </si>
  <si>
    <t>KB생12036</t>
  </si>
  <si>
    <t>알바몬 1/3</t>
  </si>
  <si>
    <t>12/21, 12/28</t>
  </si>
  <si>
    <t>28일 이자</t>
  </si>
  <si>
    <t>부가가치세 미납분 납부</t>
  </si>
  <si>
    <t>12/11~20 케이엠파크 미지급급여</t>
  </si>
  <si>
    <t>㈜휴먼엠에스</t>
  </si>
  <si>
    <t>대표님</t>
  </si>
  <si>
    <t>12월 인건비 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</si>
</sst>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_ "/>
    <numFmt numFmtId="165" formatCode="mm&quot;월&quot;\ dd&quot;일&quot;"/>
    <numFmt numFmtId="166" formatCode="#,##0_);[Red]\(#,##0\)"/>
    <numFmt numFmtId="167" formatCode="###,##0"/>
    <numFmt numFmtId="168" formatCode="_-* #,##0_-;\-* #,##0_-;_-* &quot;-&quot;_-;_-@"/>
    <numFmt numFmtId="169" formatCode="yyyy-mm-dd"/>
    <numFmt numFmtId="170" formatCode="[$-F800]dddd\,\ mmmm\ dd\,\ yyyy"/>
    <numFmt numFmtId="171" formatCode="m&quot;월&quot;\ d&quot;일&quot;"/>
    <numFmt numFmtId="172" formatCode="#,##0_ ;[Red]\-#,##0\ "/>
    <numFmt numFmtId="173" formatCode="0_ "/>
  </numFmts>
  <fonts count="29">
    <font>
      <sz val="10.0"/>
      <color rgb="FF000000"/>
      <name val="Calibri"/>
      <scheme val="minor"/>
    </font>
    <font>
      <sz val="10.0"/>
      <color theme="1"/>
      <name val="Malgun Gothic"/>
    </font>
    <font>
      <b/>
      <sz val="10.0"/>
      <color theme="1"/>
      <name val="Malgun Gothic"/>
    </font>
    <font>
      <sz val="18.0"/>
      <color theme="1"/>
      <name val="Malgun Gothic"/>
    </font>
    <font/>
    <font>
      <sz val="10.0"/>
      <color theme="1"/>
      <name val="Arial"/>
    </font>
    <font>
      <sz val="10.0"/>
      <color rgb="FFFF0000"/>
      <name val="Malgun Gothic"/>
    </font>
    <font>
      <sz val="10.0"/>
      <color rgb="FF333333"/>
      <name val="Malgun Gothic"/>
    </font>
    <font>
      <sz val="10.0"/>
      <color rgb="FF575757"/>
      <name val="Malgun Gothic"/>
    </font>
    <font>
      <b/>
      <sz val="10.0"/>
      <color rgb="FFFF0000"/>
      <name val="Malgun Gothic"/>
    </font>
    <font>
      <sz val="20.0"/>
      <color theme="1"/>
      <name val="Malgun Gothic"/>
    </font>
    <font>
      <sz val="12.0"/>
      <color theme="1"/>
      <name val="Malgun Gothic"/>
    </font>
    <font>
      <sz val="10.0"/>
      <color rgb="FFFF0000"/>
      <name val="Arial"/>
    </font>
    <font>
      <sz val="10.0"/>
      <color theme="1"/>
      <name val="Dotum"/>
    </font>
    <font>
      <color theme="1"/>
      <name val="Calibri"/>
      <scheme val="minor"/>
    </font>
    <font>
      <sz val="12.0"/>
      <color rgb="FF0070C0"/>
      <name val="Malgun Gothic"/>
    </font>
    <font>
      <sz val="10.0"/>
      <color rgb="FF0070C0"/>
      <name val="Malgun Gothic"/>
    </font>
    <font>
      <b/>
      <sz val="10.0"/>
      <color rgb="FF0070C0"/>
      <name val="Malgun Gothic"/>
    </font>
    <font>
      <u/>
      <sz val="10.0"/>
      <color theme="10"/>
      <name val="Arial"/>
    </font>
    <font>
      <b/>
      <sz val="12.0"/>
      <color theme="1"/>
      <name val="Malgun Gothic"/>
    </font>
    <font>
      <b/>
      <sz val="10.0"/>
      <color theme="4"/>
      <name val="Malgun Gothic"/>
    </font>
    <font>
      <sz val="8.0"/>
      <color theme="1"/>
      <name val="Malgun Gothic"/>
    </font>
    <font>
      <sz val="10.0"/>
      <color rgb="FF000000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9.0"/>
      <color rgb="FFFF0000"/>
      <name val="Malgun Gothic"/>
    </font>
    <font>
      <sz val="9.0"/>
      <color rgb="FF0070C0"/>
      <name val="Malgun Gothic"/>
    </font>
    <font>
      <sz val="11.0"/>
      <color theme="1"/>
      <name val="Malgun Gothic"/>
    </font>
    <font>
      <b/>
      <sz val="11.0"/>
      <color theme="1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8DB3E2"/>
        <bgColor rgb="FF8DB3E2"/>
      </patternFill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A5A5A5"/>
        <bgColor rgb="FFA5A5A5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</fills>
  <borders count="3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2" fillId="0" fontId="2" numFmtId="3" xfId="0" applyAlignment="1" applyBorder="1" applyFont="1" applyNumberFormat="1">
      <alignment vertical="center"/>
    </xf>
    <xf borderId="6" fillId="0" fontId="1" numFmtId="0" xfId="0" applyAlignment="1" applyBorder="1" applyFont="1">
      <alignment horizontal="right" vertical="center"/>
    </xf>
    <xf borderId="0" fillId="0" fontId="3" numFmtId="0" xfId="0" applyAlignment="1" applyFont="1">
      <alignment vertical="center"/>
    </xf>
    <xf borderId="7" fillId="0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2" fillId="2" fontId="1" numFmtId="0" xfId="0" applyAlignment="1" applyBorder="1" applyFont="1">
      <alignment horizontal="left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vertical="center"/>
    </xf>
    <xf borderId="2" fillId="0" fontId="1" numFmtId="0" xfId="0" applyAlignment="1" applyBorder="1" applyFont="1">
      <alignment horizontal="left" vertical="center"/>
    </xf>
    <xf borderId="0" fillId="0" fontId="5" numFmtId="0" xfId="0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horizontal="center" vertical="center"/>
    </xf>
    <xf borderId="2" fillId="0" fontId="1" numFmtId="168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3" xfId="0" applyAlignment="1" applyFont="1" applyNumberFormat="1">
      <alignment horizontal="right" vertical="center"/>
    </xf>
    <xf borderId="0" fillId="0" fontId="6" numFmtId="0" xfId="0" applyAlignment="1" applyFont="1">
      <alignment horizontal="left" vertical="center"/>
    </xf>
    <xf borderId="0" fillId="0" fontId="1" numFmtId="168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left" vertical="center"/>
    </xf>
    <xf borderId="7" fillId="0" fontId="1" numFmtId="0" xfId="0" applyAlignment="1" applyBorder="1" applyFont="1">
      <alignment horizontal="center" vertical="center"/>
    </xf>
    <xf borderId="4" fillId="0" fontId="1" numFmtId="169" xfId="0" applyAlignment="1" applyBorder="1" applyFont="1" applyNumberFormat="1">
      <alignment horizontal="center" vertical="center"/>
    </xf>
    <xf borderId="4" fillId="0" fontId="1" numFmtId="168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left" vertical="center"/>
    </xf>
    <xf borderId="4" fillId="0" fontId="1" numFmtId="165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horizontal="left" vertical="center"/>
    </xf>
    <xf borderId="0" fillId="0" fontId="7" numFmtId="3" xfId="0" applyAlignment="1" applyFont="1" applyNumberFormat="1">
      <alignment horizontal="center" vertical="center"/>
    </xf>
    <xf borderId="4" fillId="0" fontId="1" numFmtId="3" xfId="0" applyAlignment="1" applyBorder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10" fillId="0" fontId="1" numFmtId="16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3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left" vertical="center"/>
    </xf>
    <xf borderId="11" fillId="0" fontId="1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3" fillId="0" fontId="4" numFmtId="0" xfId="0" applyBorder="1" applyFont="1"/>
    <xf borderId="5" fillId="0" fontId="1" numFmtId="164" xfId="0" applyAlignment="1" applyBorder="1" applyFont="1" applyNumberFormat="1">
      <alignment horizontal="center" vertical="center"/>
    </xf>
    <xf quotePrefix="1" borderId="0" fillId="0" fontId="6" numFmtId="165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right" vertical="center"/>
    </xf>
    <xf borderId="10" fillId="0" fontId="1" numFmtId="167" xfId="0" applyAlignment="1" applyBorder="1" applyFont="1" applyNumberFormat="1">
      <alignment horizontal="right" vertical="center"/>
    </xf>
    <xf borderId="0" fillId="0" fontId="6" numFmtId="167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center" vertical="center"/>
    </xf>
    <xf borderId="4" fillId="0" fontId="1" numFmtId="167" xfId="0" applyAlignment="1" applyBorder="1" applyFont="1" applyNumberFormat="1">
      <alignment horizontal="right" vertical="center"/>
    </xf>
    <xf borderId="10" fillId="0" fontId="1" numFmtId="165" xfId="0" applyAlignment="1" applyBorder="1" applyFont="1" applyNumberFormat="1">
      <alignment horizontal="center" vertical="center"/>
    </xf>
    <xf borderId="10" fillId="0" fontId="1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left" vertical="center"/>
    </xf>
    <xf borderId="10" fillId="0" fontId="1" numFmtId="164" xfId="0" applyAlignment="1" applyBorder="1" applyFont="1" applyNumberFormat="1">
      <alignment horizontal="center" vertical="center"/>
    </xf>
    <xf borderId="10" fillId="0" fontId="6" numFmtId="169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6" numFmtId="167" xfId="0" applyAlignment="1" applyBorder="1" applyFont="1" applyNumberFormat="1">
      <alignment horizontal="right" vertical="center"/>
    </xf>
    <xf borderId="10" fillId="0" fontId="6" numFmtId="0" xfId="0" applyAlignment="1" applyBorder="1" applyFont="1">
      <alignment horizontal="left" vertical="center"/>
    </xf>
    <xf borderId="10" fillId="0" fontId="6" numFmtId="164" xfId="0" applyAlignment="1" applyBorder="1" applyFont="1" applyNumberFormat="1">
      <alignment horizontal="center" vertical="center"/>
    </xf>
    <xf borderId="10" fillId="0" fontId="1" numFmtId="168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15" fillId="0" fontId="8" numFmtId="3" xfId="0" applyAlignment="1" applyBorder="1" applyFont="1" applyNumberFormat="1">
      <alignment horizontal="center" shrinkToFit="0" vertical="center" wrapText="1"/>
    </xf>
    <xf borderId="4" fillId="0" fontId="6" numFmtId="169" xfId="0" applyAlignment="1" applyBorder="1" applyFont="1" applyNumberFormat="1">
      <alignment horizontal="center" vertical="center"/>
    </xf>
    <xf borderId="4" fillId="0" fontId="6" numFmtId="167" xfId="0" applyAlignment="1" applyBorder="1" applyFont="1" applyNumberFormat="1">
      <alignment horizontal="right" vertical="center"/>
    </xf>
    <xf borderId="16" fillId="3" fontId="1" numFmtId="0" xfId="0" applyAlignment="1" applyBorder="1" applyFill="1" applyFont="1">
      <alignment horizontal="center" vertical="center"/>
    </xf>
    <xf borderId="0" fillId="0" fontId="6" numFmtId="168" xfId="0" applyAlignment="1" applyFont="1" applyNumberFormat="1">
      <alignment horizontal="right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168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16" fillId="4" fontId="1" numFmtId="169" xfId="0" applyAlignment="1" applyBorder="1" applyFill="1" applyFont="1" applyNumberFormat="1">
      <alignment horizontal="center" vertical="center"/>
    </xf>
    <xf borderId="16" fillId="4" fontId="1" numFmtId="0" xfId="0" applyAlignment="1" applyBorder="1" applyFont="1">
      <alignment horizontal="center" vertical="center"/>
    </xf>
    <xf borderId="16" fillId="4" fontId="1" numFmtId="168" xfId="0" applyAlignment="1" applyBorder="1" applyFont="1" applyNumberFormat="1">
      <alignment horizontal="right" vertical="center"/>
    </xf>
    <xf borderId="16" fillId="4" fontId="1" numFmtId="0" xfId="0" applyAlignment="1" applyBorder="1" applyFont="1">
      <alignment horizontal="left" vertical="center"/>
    </xf>
    <xf borderId="16" fillId="4" fontId="1" numFmtId="165" xfId="0" applyAlignment="1" applyBorder="1" applyFont="1" applyNumberFormat="1">
      <alignment horizontal="center" vertical="center"/>
    </xf>
    <xf borderId="16" fillId="4" fontId="1" numFmtId="164" xfId="0" applyAlignment="1" applyBorder="1" applyFont="1" applyNumberFormat="1">
      <alignment horizontal="center" vertical="center"/>
    </xf>
    <xf borderId="16" fillId="4" fontId="1" numFmtId="168" xfId="0" applyAlignment="1" applyBorder="1" applyFont="1" applyNumberFormat="1">
      <alignment horizontal="center" vertical="center"/>
    </xf>
    <xf borderId="16" fillId="5" fontId="1" numFmtId="169" xfId="0" applyAlignment="1" applyBorder="1" applyFill="1" applyFont="1" applyNumberFormat="1">
      <alignment horizontal="center" vertical="center"/>
    </xf>
    <xf borderId="16" fillId="5" fontId="1" numFmtId="0" xfId="0" applyAlignment="1" applyBorder="1" applyFont="1">
      <alignment horizontal="center" vertical="center"/>
    </xf>
    <xf borderId="16" fillId="5" fontId="1" numFmtId="168" xfId="0" applyAlignment="1" applyBorder="1" applyFont="1" applyNumberFormat="1">
      <alignment horizontal="right" vertical="center"/>
    </xf>
    <xf borderId="16" fillId="5" fontId="1" numFmtId="0" xfId="0" applyAlignment="1" applyBorder="1" applyFont="1">
      <alignment horizontal="left" vertical="center"/>
    </xf>
    <xf borderId="16" fillId="5" fontId="1" numFmtId="165" xfId="0" applyAlignment="1" applyBorder="1" applyFont="1" applyNumberFormat="1">
      <alignment horizontal="center" vertical="center"/>
    </xf>
    <xf borderId="16" fillId="5" fontId="1" numFmtId="164" xfId="0" applyAlignment="1" applyBorder="1" applyFont="1" applyNumberFormat="1">
      <alignment horizontal="center" vertical="center"/>
    </xf>
    <xf borderId="16" fillId="5" fontId="1" numFmtId="168" xfId="0" applyAlignment="1" applyBorder="1" applyFont="1" applyNumberFormat="1">
      <alignment horizontal="center" vertical="center"/>
    </xf>
    <xf borderId="17" fillId="5" fontId="1" numFmtId="169" xfId="0" applyAlignment="1" applyBorder="1" applyFont="1" applyNumberFormat="1">
      <alignment horizontal="center" vertical="center"/>
    </xf>
    <xf borderId="17" fillId="5" fontId="1" numFmtId="0" xfId="0" applyAlignment="1" applyBorder="1" applyFont="1">
      <alignment horizontal="center" vertical="center"/>
    </xf>
    <xf borderId="17" fillId="5" fontId="1" numFmtId="168" xfId="0" applyAlignment="1" applyBorder="1" applyFont="1" applyNumberFormat="1">
      <alignment horizontal="right" vertical="center"/>
    </xf>
    <xf borderId="17" fillId="5" fontId="1" numFmtId="0" xfId="0" applyAlignment="1" applyBorder="1" applyFont="1">
      <alignment horizontal="left" vertical="center"/>
    </xf>
    <xf borderId="17" fillId="5" fontId="1" numFmtId="164" xfId="0" applyAlignment="1" applyBorder="1" applyFont="1" applyNumberFormat="1">
      <alignment horizontal="center" vertical="center"/>
    </xf>
    <xf borderId="17" fillId="5" fontId="1" numFmtId="168" xfId="0" applyAlignment="1" applyBorder="1" applyFont="1" applyNumberFormat="1">
      <alignment horizontal="center" vertical="center"/>
    </xf>
    <xf borderId="16" fillId="6" fontId="1" numFmtId="0" xfId="0" applyAlignment="1" applyBorder="1" applyFill="1" applyFont="1">
      <alignment horizontal="center" vertical="center"/>
    </xf>
    <xf borderId="0" fillId="0" fontId="1" numFmtId="49" xfId="0" applyAlignment="1" applyFont="1" applyNumberFormat="1">
      <alignment horizontal="left" vertical="center"/>
    </xf>
    <xf borderId="0" fillId="0" fontId="1" numFmtId="168" xfId="0" applyAlignment="1" applyFont="1" applyNumberFormat="1">
      <alignment vertical="center"/>
    </xf>
    <xf borderId="0" fillId="0" fontId="1" numFmtId="49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16" fillId="7" fontId="1" numFmtId="0" xfId="0" applyAlignment="1" applyBorder="1" applyFill="1" applyFont="1">
      <alignment horizontal="center" vertical="center"/>
    </xf>
    <xf borderId="16" fillId="7" fontId="6" numFmtId="0" xfId="0" applyAlignment="1" applyBorder="1" applyFont="1">
      <alignment horizontal="center" vertical="center"/>
    </xf>
    <xf borderId="16" fillId="6" fontId="1" numFmtId="168" xfId="0" applyAlignment="1" applyBorder="1" applyFont="1" applyNumberFormat="1">
      <alignment horizontal="right" vertical="center"/>
    </xf>
    <xf borderId="0" fillId="0" fontId="1" numFmtId="169" xfId="0" applyAlignment="1" applyFont="1" applyNumberFormat="1">
      <alignment horizont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166" xfId="0" applyFont="1" applyNumberFormat="1"/>
    <xf borderId="4" fillId="0" fontId="1" numFmtId="166" xfId="0" applyBorder="1" applyFont="1" applyNumberFormat="1"/>
    <xf borderId="18" fillId="2" fontId="1" numFmtId="0" xfId="0" applyAlignment="1" applyBorder="1" applyFon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16" fillId="8" fontId="1" numFmtId="0" xfId="0" applyAlignment="1" applyBorder="1" applyFill="1" applyFont="1">
      <alignment horizontal="center" vertical="center"/>
    </xf>
    <xf borderId="2" fillId="8" fontId="1" numFmtId="3" xfId="0" applyAlignment="1" applyBorder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19" fillId="2" fontId="1" numFmtId="0" xfId="0" applyAlignment="1" applyBorder="1" applyFont="1">
      <alignment horizontal="center" vertical="center"/>
    </xf>
    <xf borderId="20" fillId="2" fontId="1" numFmtId="164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vertical="center"/>
    </xf>
    <xf borderId="2" fillId="0" fontId="5" numFmtId="0" xfId="0" applyAlignment="1" applyBorder="1" applyFont="1">
      <alignment horizontal="center" vertical="center"/>
    </xf>
    <xf borderId="2" fillId="0" fontId="5" numFmtId="3" xfId="0" applyAlignment="1" applyBorder="1" applyFont="1" applyNumberFormat="1">
      <alignment vertical="center"/>
    </xf>
    <xf borderId="7" fillId="0" fontId="5" numFmtId="3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3" xfId="0" applyAlignment="1" applyFont="1" applyNumberFormat="1">
      <alignment vertical="center"/>
    </xf>
    <xf borderId="2" fillId="0" fontId="12" numFmtId="0" xfId="0" applyAlignment="1" applyBorder="1" applyFont="1">
      <alignment horizontal="center" vertical="center"/>
    </xf>
    <xf borderId="2" fillId="0" fontId="12" numFmtId="3" xfId="0" applyAlignment="1" applyBorder="1" applyFont="1" applyNumberFormat="1">
      <alignment vertical="center"/>
    </xf>
    <xf borderId="7" fillId="0" fontId="12" numFmtId="3" xfId="0" applyAlignment="1" applyBorder="1" applyFont="1" applyNumberFormat="1">
      <alignment vertical="center"/>
    </xf>
    <xf borderId="2" fillId="0" fontId="12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2" fillId="0" fontId="5" numFmtId="167" xfId="0" applyAlignment="1" applyBorder="1" applyFont="1" applyNumberFormat="1">
      <alignment horizontal="right" vertical="center"/>
    </xf>
    <xf borderId="2" fillId="0" fontId="5" numFmtId="169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vertical="center"/>
    </xf>
    <xf borderId="2" fillId="0" fontId="5" numFmtId="165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0" fillId="0" fontId="1" numFmtId="3" xfId="0" applyAlignment="1" applyFont="1" applyNumberFormat="1">
      <alignment horizontal="center" vertical="center"/>
    </xf>
    <xf borderId="2" fillId="9" fontId="5" numFmtId="169" xfId="0" applyAlignment="1" applyBorder="1" applyFill="1" applyFont="1" applyNumberFormat="1">
      <alignment horizontal="center" vertical="center"/>
    </xf>
    <xf borderId="2" fillId="9" fontId="5" numFmtId="0" xfId="0" applyAlignment="1" applyBorder="1" applyFont="1">
      <alignment horizontal="center" vertical="center"/>
    </xf>
    <xf borderId="2" fillId="9" fontId="5" numFmtId="167" xfId="0" applyAlignment="1" applyBorder="1" applyFont="1" applyNumberFormat="1">
      <alignment horizontal="right" vertical="center"/>
    </xf>
    <xf borderId="2" fillId="9" fontId="5" numFmtId="0" xfId="0" applyAlignment="1" applyBorder="1" applyFont="1">
      <alignment vertical="center"/>
    </xf>
    <xf borderId="0" fillId="0" fontId="13" numFmtId="0" xfId="0" applyFont="1"/>
    <xf borderId="0" fillId="0" fontId="5" numFmtId="165" xfId="0" applyFont="1" applyNumberFormat="1"/>
    <xf borderId="0" fillId="0" fontId="14" numFmtId="0" xfId="0" applyFont="1"/>
    <xf borderId="0" fillId="0" fontId="5" numFmtId="167" xfId="0" applyFont="1" applyNumberFormat="1"/>
    <xf borderId="0" fillId="0" fontId="13" numFmtId="0" xfId="0" applyAlignment="1" applyFont="1">
      <alignment horizontal="center"/>
    </xf>
    <xf borderId="2" fillId="0" fontId="12" numFmtId="167" xfId="0" applyAlignment="1" applyBorder="1" applyFont="1" applyNumberFormat="1">
      <alignment horizontal="right" vertical="center"/>
    </xf>
    <xf borderId="0" fillId="0" fontId="13" numFmtId="165" xfId="0" applyFont="1" applyNumberFormat="1"/>
    <xf borderId="0" fillId="0" fontId="11" numFmtId="170" xfId="0" applyAlignment="1" applyFont="1" applyNumberFormat="1">
      <alignment horizontal="center" vertical="center"/>
    </xf>
    <xf borderId="0" fillId="0" fontId="15" numFmtId="170" xfId="0" applyAlignment="1" applyFont="1" applyNumberFormat="1">
      <alignment vertical="center"/>
    </xf>
    <xf borderId="0" fillId="0" fontId="1" numFmtId="49" xfId="0" applyAlignment="1" applyFont="1" applyNumberFormat="1">
      <alignment horizontal="right" vertical="center"/>
    </xf>
    <xf borderId="0" fillId="0" fontId="16" numFmtId="164" xfId="0" applyAlignment="1" applyFont="1" applyNumberFormat="1">
      <alignment horizontal="right" vertical="center"/>
    </xf>
    <xf borderId="21" fillId="4" fontId="17" numFmtId="168" xfId="0" applyAlignment="1" applyBorder="1" applyFont="1" applyNumberFormat="1">
      <alignment horizontal="center" vertical="center"/>
    </xf>
    <xf borderId="16" fillId="4" fontId="16" numFmtId="0" xfId="0" applyAlignment="1" applyBorder="1" applyFont="1">
      <alignment horizontal="center" vertical="center"/>
    </xf>
    <xf borderId="16" fillId="4" fontId="17" numFmtId="0" xfId="0" applyAlignment="1" applyBorder="1" applyFont="1">
      <alignment horizontal="center" vertical="center"/>
    </xf>
    <xf borderId="0" fillId="0" fontId="1" numFmtId="168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right" vertical="center"/>
    </xf>
    <xf borderId="0" fillId="0" fontId="16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left" vertical="center"/>
    </xf>
    <xf borderId="22" fillId="0" fontId="4" numFmtId="0" xfId="0" applyBorder="1" applyFont="1"/>
    <xf borderId="0" fillId="0" fontId="16" numFmtId="168" xfId="0" applyAlignment="1" applyFont="1" applyNumberFormat="1">
      <alignment horizontal="right" vertical="center"/>
    </xf>
    <xf borderId="0" fillId="0" fontId="17" numFmtId="168" xfId="0" applyAlignment="1" applyFont="1" applyNumberFormat="1">
      <alignment horizontal="right" vertical="center"/>
    </xf>
    <xf borderId="7" fillId="0" fontId="2" numFmtId="164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2" numFmtId="168" xfId="0" applyAlignment="1" applyFont="1" applyNumberFormat="1">
      <alignment horizontal="right" vertical="center"/>
    </xf>
    <xf borderId="11" fillId="0" fontId="2" numFmtId="164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horizontal="right" vertical="center"/>
    </xf>
    <xf borderId="2" fillId="0" fontId="1" numFmtId="164" xfId="0" applyAlignment="1" applyBorder="1" applyFont="1" applyNumberFormat="1">
      <alignment horizontal="right" vertical="center"/>
    </xf>
    <xf borderId="2" fillId="7" fontId="1" numFmtId="164" xfId="0" applyAlignment="1" applyBorder="1" applyFont="1" applyNumberForma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16" numFmtId="164" xfId="0" applyAlignment="1" applyFont="1" applyNumberFormat="1">
      <alignment vertical="center"/>
    </xf>
    <xf borderId="16" fillId="4" fontId="2" numFmtId="168" xfId="0" applyAlignment="1" applyBorder="1" applyFont="1" applyNumberFormat="1">
      <alignment horizontal="center" vertical="center"/>
    </xf>
    <xf borderId="16" fillId="4" fontId="2" numFmtId="0" xfId="0" applyAlignment="1" applyBorder="1" applyFont="1">
      <alignment horizontal="center" vertical="center"/>
    </xf>
    <xf borderId="12" fillId="0" fontId="2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right" vertical="center"/>
    </xf>
    <xf borderId="3" fillId="0" fontId="1" numFmtId="164" xfId="0" applyAlignment="1" applyBorder="1" applyFont="1" applyNumberFormat="1">
      <alignment horizontal="right" vertical="center"/>
    </xf>
    <xf borderId="24" fillId="7" fontId="1" numFmtId="164" xfId="0" applyAlignment="1" applyBorder="1" applyFont="1" applyNumberFormat="1">
      <alignment horizontal="right" vertical="center"/>
    </xf>
    <xf borderId="23" fillId="0" fontId="4" numFmtId="0" xfId="0" applyBorder="1" applyFont="1"/>
    <xf borderId="0" fillId="0" fontId="5" numFmtId="164" xfId="0" applyFont="1" applyNumberFormat="1"/>
    <xf borderId="14" fillId="0" fontId="4" numFmtId="0" xfId="0" applyBorder="1" applyFont="1"/>
    <xf borderId="14" fillId="0" fontId="1" numFmtId="164" xfId="0" applyAlignment="1" applyBorder="1" applyFont="1" applyNumberFormat="1">
      <alignment horizontal="right" vertical="center"/>
    </xf>
    <xf borderId="6" fillId="0" fontId="1" numFmtId="164" xfId="0" applyAlignment="1" applyBorder="1" applyFont="1" applyNumberFormat="1">
      <alignment horizontal="right" vertical="center"/>
    </xf>
    <xf borderId="2" fillId="0" fontId="16" numFmtId="164" xfId="0" applyAlignment="1" applyBorder="1" applyFont="1" applyNumberFormat="1">
      <alignment vertical="center"/>
    </xf>
    <xf borderId="0" fillId="0" fontId="18" numFmtId="168" xfId="0" applyAlignment="1" applyFont="1" applyNumberFormat="1">
      <alignment horizontal="left" vertical="center"/>
    </xf>
    <xf borderId="12" fillId="0" fontId="1" numFmtId="164" xfId="0" applyAlignment="1" applyBorder="1" applyFont="1" applyNumberFormat="1">
      <alignment horizontal="right" vertical="center"/>
    </xf>
    <xf borderId="11" fillId="0" fontId="1" numFmtId="164" xfId="0" applyAlignment="1" applyBorder="1" applyFont="1" applyNumberFormat="1">
      <alignment horizontal="right" vertical="center"/>
    </xf>
    <xf borderId="10" fillId="0" fontId="1" numFmtId="164" xfId="0" applyAlignment="1" applyBorder="1" applyFont="1" applyNumberFormat="1">
      <alignment horizontal="right" vertical="center"/>
    </xf>
    <xf borderId="8" fillId="0" fontId="1" numFmtId="164" xfId="0" applyAlignment="1" applyBorder="1" applyFont="1" applyNumberFormat="1">
      <alignment horizontal="right" vertical="center"/>
    </xf>
    <xf borderId="9" fillId="0" fontId="1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vertical="center"/>
    </xf>
    <xf borderId="0" fillId="0" fontId="1" numFmtId="49" xfId="0" applyAlignment="1" applyFont="1" applyNumberFormat="1">
      <alignment horizontal="right"/>
    </xf>
    <xf borderId="0" fillId="0" fontId="2" numFmtId="164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left"/>
    </xf>
    <xf borderId="16" fillId="10" fontId="1" numFmtId="164" xfId="0" applyAlignment="1" applyBorder="1" applyFill="1" applyFont="1" applyNumberFormat="1">
      <alignment horizontal="left" vertical="center"/>
    </xf>
    <xf borderId="16" fillId="10" fontId="1" numFmtId="164" xfId="0" applyAlignment="1" applyBorder="1" applyFont="1" applyNumberFormat="1">
      <alignment horizontal="right" vertical="center"/>
    </xf>
    <xf borderId="0" fillId="0" fontId="16" numFmtId="169" xfId="0" applyAlignment="1" applyFont="1" applyNumberFormat="1">
      <alignment vertical="center"/>
    </xf>
    <xf borderId="17" fillId="10" fontId="1" numFmtId="164" xfId="0" applyAlignment="1" applyBorder="1" applyFont="1" applyNumberFormat="1">
      <alignment horizontal="right" vertical="center"/>
    </xf>
    <xf borderId="0" fillId="0" fontId="16" numFmtId="166" xfId="0" applyAlignment="1" applyFont="1" applyNumberFormat="1">
      <alignment horizontal="right" vertical="center"/>
    </xf>
    <xf borderId="0" fillId="0" fontId="19" numFmtId="170" xfId="0" applyAlignment="1" applyFont="1" applyNumberFormat="1">
      <alignment horizontal="center" vertical="center"/>
    </xf>
    <xf borderId="0" fillId="0" fontId="20" numFmtId="168" xfId="0" applyAlignment="1" applyFont="1" applyNumberFormat="1">
      <alignment horizontal="right"/>
    </xf>
    <xf borderId="16" fillId="10" fontId="16" numFmtId="164" xfId="0" applyAlignment="1" applyBorder="1" applyFont="1" applyNumberFormat="1">
      <alignment horizontal="right" vertical="center"/>
    </xf>
    <xf borderId="16" fillId="10" fontId="2" numFmtId="164" xfId="0" applyAlignment="1" applyBorder="1" applyFont="1" applyNumberFormat="1">
      <alignment horizontal="right" vertical="center"/>
    </xf>
    <xf borderId="4" fillId="0" fontId="9" numFmtId="164" xfId="0" applyAlignment="1" applyBorder="1" applyFont="1" applyNumberFormat="1">
      <alignment horizontal="center" vertical="center"/>
    </xf>
    <xf borderId="0" fillId="0" fontId="20" numFmtId="168" xfId="0" applyAlignment="1" applyFont="1" applyNumberFormat="1">
      <alignment horizontal="left"/>
    </xf>
    <xf borderId="0" fillId="0" fontId="20" numFmtId="168" xfId="0" applyAlignment="1" applyFont="1" applyNumberFormat="1">
      <alignment horizontal="right" vertical="center"/>
    </xf>
    <xf quotePrefix="1" borderId="16" fillId="10" fontId="1" numFmtId="164" xfId="0" applyAlignment="1" applyBorder="1" applyFont="1" applyNumberFormat="1">
      <alignment horizontal="left" vertical="center"/>
    </xf>
    <xf borderId="3" fillId="0" fontId="2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quotePrefix="1" borderId="16" fillId="10" fontId="1" numFmtId="164" xfId="0" applyAlignment="1" applyBorder="1" applyFont="1" applyNumberFormat="1">
      <alignment horizontal="right" vertical="center"/>
    </xf>
    <xf borderId="16" fillId="8" fontId="1" numFmtId="168" xfId="0" applyAlignment="1" applyBorder="1" applyFont="1" applyNumberFormat="1">
      <alignment horizontal="center" vertical="center"/>
    </xf>
    <xf borderId="0" fillId="0" fontId="21" numFmtId="164" xfId="0" applyAlignment="1" applyFont="1" applyNumberFormat="1">
      <alignment horizontal="right" vertical="center"/>
    </xf>
    <xf borderId="2" fillId="0" fontId="1" numFmtId="164" xfId="0" applyAlignment="1" applyBorder="1" applyFont="1" applyNumberFormat="1">
      <alignment horizontal="left" vertical="center"/>
    </xf>
    <xf borderId="25" fillId="7" fontId="2" numFmtId="164" xfId="0" applyAlignment="1" applyBorder="1" applyFont="1" applyNumberFormat="1">
      <alignment horizontal="center" vertical="center"/>
    </xf>
    <xf borderId="16" fillId="8" fontId="2" numFmtId="168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left" vertical="center"/>
    </xf>
    <xf borderId="18" fillId="7" fontId="2" numFmtId="16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12" fillId="0" fontId="1" numFmtId="168" xfId="0" applyAlignment="1" applyBorder="1" applyFont="1" applyNumberFormat="1">
      <alignment horizontal="left" vertical="center"/>
    </xf>
    <xf borderId="11" fillId="0" fontId="1" numFmtId="168" xfId="0" applyAlignment="1" applyBorder="1" applyFont="1" applyNumberFormat="1">
      <alignment horizontal="right" vertical="center"/>
    </xf>
    <xf borderId="16" fillId="8" fontId="1" numFmtId="168" xfId="0" applyAlignment="1" applyBorder="1" applyFont="1" applyNumberFormat="1">
      <alignment horizontal="left" vertical="center"/>
    </xf>
    <xf borderId="10" fillId="0" fontId="1" numFmtId="168" xfId="0" applyAlignment="1" applyBorder="1" applyFont="1" applyNumberFormat="1">
      <alignment horizontal="right" vertical="center"/>
    </xf>
    <xf borderId="11" fillId="0" fontId="1" numFmtId="168" xfId="0" applyAlignment="1" applyBorder="1" applyFont="1" applyNumberFormat="1">
      <alignment horizontal="left" vertical="center"/>
    </xf>
    <xf borderId="3" fillId="0" fontId="1" numFmtId="168" xfId="0" applyAlignment="1" applyBorder="1" applyFont="1" applyNumberFormat="1">
      <alignment horizontal="center" vertical="center"/>
    </xf>
    <xf borderId="0" fillId="0" fontId="2" numFmtId="168" xfId="0" applyAlignment="1" applyFont="1" applyNumberFormat="1">
      <alignment horizontal="left" vertical="center"/>
    </xf>
    <xf borderId="3" fillId="0" fontId="1" numFmtId="168" xfId="0" applyAlignment="1" applyBorder="1" applyFont="1" applyNumberFormat="1">
      <alignment horizontal="left" vertical="center"/>
    </xf>
    <xf borderId="3" fillId="0" fontId="1" numFmtId="168" xfId="0" applyAlignment="1" applyBorder="1" applyFont="1" applyNumberFormat="1">
      <alignment horizontal="right" vertical="center"/>
    </xf>
    <xf borderId="23" fillId="0" fontId="1" numFmtId="168" xfId="0" applyAlignment="1" applyBorder="1" applyFont="1" applyNumberFormat="1">
      <alignment horizontal="right" vertical="center"/>
    </xf>
    <xf borderId="6" fillId="0" fontId="1" numFmtId="168" xfId="0" applyAlignment="1" applyBorder="1" applyFont="1" applyNumberFormat="1">
      <alignment horizontal="left" vertical="center"/>
    </xf>
    <xf borderId="6" fillId="0" fontId="1" numFmtId="168" xfId="0" applyAlignment="1" applyBorder="1" applyFont="1" applyNumberFormat="1">
      <alignment horizontal="right" vertical="center"/>
    </xf>
    <xf borderId="6" fillId="0" fontId="1" numFmtId="168" xfId="0" applyAlignment="1" applyBorder="1" applyFont="1" applyNumberFormat="1">
      <alignment horizontal="center" vertical="center"/>
    </xf>
    <xf borderId="0" fillId="0" fontId="16" numFmtId="168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vertical="center"/>
    </xf>
    <xf borderId="11" fillId="0" fontId="1" numFmtId="168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vertical="center"/>
    </xf>
    <xf borderId="6" fillId="0" fontId="1" numFmtId="164" xfId="0" applyAlignment="1" applyBorder="1" applyFont="1" applyNumberFormat="1">
      <alignment vertical="center"/>
    </xf>
    <xf borderId="16" fillId="2" fontId="1" numFmtId="171" xfId="0" applyAlignment="1" applyBorder="1" applyFont="1" applyNumberFormat="1">
      <alignment horizontal="center" vertical="center"/>
    </xf>
    <xf borderId="16" fillId="2" fontId="1" numFmtId="49" xfId="0" applyAlignment="1" applyBorder="1" applyFont="1" applyNumberFormat="1">
      <alignment horizontal="center" vertical="center"/>
    </xf>
    <xf borderId="16" fillId="2" fontId="1" numFmtId="164" xfId="0" applyAlignment="1" applyBorder="1" applyFont="1" applyNumberFormat="1">
      <alignment horizontal="center" vertical="center"/>
    </xf>
    <xf borderId="16" fillId="2" fontId="1" numFmtId="172" xfId="0" applyAlignment="1" applyBorder="1" applyFont="1" applyNumberFormat="1">
      <alignment horizontal="center" vertical="center"/>
    </xf>
    <xf borderId="17" fillId="11" fontId="1" numFmtId="164" xfId="0" applyAlignment="1" applyBorder="1" applyFill="1" applyFont="1" applyNumberFormat="1">
      <alignment horizontal="center" vertical="center"/>
    </xf>
    <xf borderId="16" fillId="12" fontId="1" numFmtId="164" xfId="0" applyAlignment="1" applyBorder="1" applyFill="1" applyFont="1" applyNumberFormat="1">
      <alignment horizontal="center" vertical="center"/>
    </xf>
    <xf borderId="16" fillId="7" fontId="1" numFmtId="168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0" fillId="0" fontId="8" numFmtId="3" xfId="0" applyAlignment="1" applyFont="1" applyNumberFormat="1">
      <alignment horizontal="right" shrinkToFit="0" vertical="center" wrapText="1"/>
    </xf>
    <xf borderId="0" fillId="0" fontId="1" numFmtId="166" xfId="0" applyAlignment="1" applyFont="1" applyNumberFormat="1">
      <alignment vertical="center"/>
    </xf>
    <xf borderId="0" fillId="0" fontId="1" numFmtId="172" xfId="0" applyAlignment="1" applyFont="1" applyNumberFormat="1">
      <alignment horizontal="right" vertical="center"/>
    </xf>
    <xf borderId="16" fillId="13" fontId="1" numFmtId="164" xfId="0" applyAlignment="1" applyBorder="1" applyFill="1" applyFont="1" applyNumberFormat="1">
      <alignment horizontal="center" vertical="center"/>
    </xf>
    <xf borderId="16" fillId="13" fontId="1" numFmtId="164" xfId="0" applyAlignment="1" applyBorder="1" applyFont="1" applyNumberFormat="1">
      <alignment vertical="center"/>
    </xf>
    <xf borderId="0" fillId="0" fontId="1" numFmtId="49" xfId="0" applyAlignment="1" applyFont="1" applyNumberFormat="1">
      <alignment horizontal="center" vertical="center"/>
    </xf>
    <xf borderId="0" fillId="0" fontId="22" numFmtId="168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16" fillId="7" fontId="1" numFmtId="164" xfId="0" applyAlignment="1" applyBorder="1" applyFont="1" applyNumberFormat="1">
      <alignment vertical="center"/>
    </xf>
    <xf borderId="16" fillId="7" fontId="1" numFmtId="168" xfId="0" applyAlignment="1" applyBorder="1" applyFont="1" applyNumberFormat="1">
      <alignment horizontal="left" vertical="center"/>
    </xf>
    <xf borderId="16" fillId="14" fontId="1" numFmtId="166" xfId="0" applyAlignment="1" applyBorder="1" applyFill="1" applyFont="1" applyNumberFormat="1">
      <alignment vertical="center"/>
    </xf>
    <xf borderId="0" fillId="0" fontId="13" numFmtId="168" xfId="0" applyAlignment="1" applyFont="1" applyNumberFormat="1">
      <alignment vertical="center"/>
    </xf>
    <xf quotePrefix="1" borderId="0" fillId="0" fontId="1" numFmtId="168" xfId="0" applyAlignment="1" applyFont="1" applyNumberFormat="1">
      <alignment horizontal="left" vertical="center"/>
    </xf>
    <xf borderId="16" fillId="7" fontId="1" numFmtId="49" xfId="0" applyAlignment="1" applyBorder="1" applyFont="1" applyNumberFormat="1">
      <alignment horizontal="left" vertical="center"/>
    </xf>
    <xf borderId="16" fillId="7" fontId="1" numFmtId="171" xfId="0" applyAlignment="1" applyBorder="1" applyFont="1" applyNumberFormat="1">
      <alignment horizontal="center" vertical="center"/>
    </xf>
    <xf borderId="16" fillId="7" fontId="1" numFmtId="168" xfId="0" applyAlignment="1" applyBorder="1" applyFont="1" applyNumberFormat="1">
      <alignment vertical="center"/>
    </xf>
    <xf borderId="16" fillId="7" fontId="1" numFmtId="166" xfId="0" applyAlignment="1" applyBorder="1" applyFont="1" applyNumberFormat="1">
      <alignment vertical="center"/>
    </xf>
    <xf quotePrefix="1" borderId="0" fillId="0" fontId="1" numFmtId="49" xfId="0" applyAlignment="1" applyFont="1" applyNumberFormat="1">
      <alignment vertical="center"/>
    </xf>
    <xf borderId="0" fillId="0" fontId="23" numFmtId="0" xfId="0" applyAlignment="1" applyFont="1">
      <alignment horizontal="left" vertical="center"/>
    </xf>
    <xf borderId="0" fillId="0" fontId="23" numFmtId="168" xfId="0" applyAlignment="1" applyFont="1" applyNumberFormat="1">
      <alignment vertical="center"/>
    </xf>
    <xf borderId="1" fillId="0" fontId="23" numFmtId="168" xfId="0" applyAlignment="1" applyBorder="1" applyFont="1" applyNumberFormat="1">
      <alignment vertical="center"/>
    </xf>
    <xf borderId="7" fillId="4" fontId="24" numFmtId="168" xfId="0" applyAlignment="1" applyBorder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3" numFmtId="164" xfId="0" applyAlignment="1" applyFont="1" applyNumberFormat="1">
      <alignment vertical="center"/>
    </xf>
    <xf borderId="0" fillId="0" fontId="24" numFmtId="0" xfId="0" applyAlignment="1" applyFont="1">
      <alignment horizontal="right" vertical="center"/>
    </xf>
    <xf borderId="12" fillId="0" fontId="24" numFmtId="168" xfId="0" applyAlignment="1" applyBorder="1" applyFont="1" applyNumberFormat="1">
      <alignment horizontal="center" vertical="center"/>
    </xf>
    <xf borderId="12" fillId="0" fontId="23" numFmtId="168" xfId="0" applyAlignment="1" applyBorder="1" applyFont="1" applyNumberFormat="1">
      <alignment horizontal="center" vertical="center"/>
    </xf>
    <xf borderId="7" fillId="0" fontId="23" numFmtId="168" xfId="0" applyAlignment="1" applyBorder="1" applyFont="1" applyNumberFormat="1">
      <alignment horizontal="center" vertical="center"/>
    </xf>
    <xf borderId="9" fillId="0" fontId="23" numFmtId="168" xfId="0" applyAlignment="1" applyBorder="1" applyFont="1" applyNumberFormat="1">
      <alignment horizontal="center" vertical="center"/>
    </xf>
    <xf borderId="8" fillId="0" fontId="23" numFmtId="168" xfId="0" applyAlignment="1" applyBorder="1" applyFont="1" applyNumberFormat="1">
      <alignment horizontal="center" vertical="center"/>
    </xf>
    <xf borderId="7" fillId="4" fontId="23" numFmtId="168" xfId="0" applyAlignment="1" applyBorder="1" applyFont="1" applyNumberFormat="1">
      <alignment horizontal="center" vertical="center"/>
    </xf>
    <xf borderId="2" fillId="0" fontId="23" numFmtId="168" xfId="0" applyAlignment="1" applyBorder="1" applyFont="1" applyNumberFormat="1">
      <alignment horizontal="center" vertical="center"/>
    </xf>
    <xf borderId="2" fillId="0" fontId="23" numFmtId="168" xfId="0" applyAlignment="1" applyBorder="1" applyFont="1" applyNumberFormat="1">
      <alignment horizontal="left" vertical="center"/>
    </xf>
    <xf borderId="2" fillId="0" fontId="23" numFmtId="0" xfId="0" applyAlignment="1" applyBorder="1" applyFont="1">
      <alignment horizontal="center"/>
    </xf>
    <xf borderId="11" fillId="0" fontId="23" numFmtId="168" xfId="0" applyAlignment="1" applyBorder="1" applyFont="1" applyNumberFormat="1">
      <alignment horizontal="left" vertical="center"/>
    </xf>
    <xf borderId="11" fillId="0" fontId="23" numFmtId="168" xfId="0" applyAlignment="1" applyBorder="1" applyFont="1" applyNumberForma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12" fillId="0" fontId="23" numFmtId="168" xfId="0" applyAlignment="1" applyBorder="1" applyFont="1" applyNumberFormat="1">
      <alignment horizontal="left" vertical="center"/>
    </xf>
    <xf borderId="13" fillId="0" fontId="23" numFmtId="168" xfId="0" applyAlignment="1" applyBorder="1" applyFont="1" applyNumberFormat="1">
      <alignment horizontal="left" vertical="center"/>
    </xf>
    <xf borderId="10" fillId="0" fontId="23" numFmtId="168" xfId="0" applyAlignment="1" applyBorder="1" applyFont="1" applyNumberFormat="1">
      <alignment horizontal="left" vertical="center"/>
    </xf>
    <xf borderId="18" fillId="4" fontId="23" numFmtId="168" xfId="0" applyAlignment="1" applyBorder="1" applyFont="1" applyNumberFormat="1">
      <alignment horizontal="center" vertical="center"/>
    </xf>
    <xf borderId="12" fillId="0" fontId="24" numFmtId="168" xfId="0" applyAlignment="1" applyBorder="1" applyFont="1" applyNumberFormat="1">
      <alignment vertical="center"/>
    </xf>
    <xf borderId="11" fillId="0" fontId="24" numFmtId="168" xfId="0" applyAlignment="1" applyBorder="1" applyFont="1" applyNumberFormat="1">
      <alignment vertical="center"/>
    </xf>
    <xf borderId="10" fillId="0" fontId="24" numFmtId="168" xfId="0" applyAlignment="1" applyBorder="1" applyFont="1" applyNumberFormat="1">
      <alignment vertical="center"/>
    </xf>
    <xf borderId="23" fillId="0" fontId="23" numFmtId="168" xfId="0" applyAlignment="1" applyBorder="1" applyFont="1" applyNumberFormat="1">
      <alignment vertical="center"/>
    </xf>
    <xf borderId="12" fillId="0" fontId="23" numFmtId="168" xfId="0" applyAlignment="1" applyBorder="1" applyFont="1" applyNumberFormat="1">
      <alignment vertical="center"/>
    </xf>
    <xf borderId="10" fillId="0" fontId="23" numFmtId="168" xfId="0" applyAlignment="1" applyBorder="1" applyFont="1" applyNumberFormat="1">
      <alignment vertical="center"/>
    </xf>
    <xf borderId="13" fillId="0" fontId="23" numFmtId="168" xfId="0" applyAlignment="1" applyBorder="1" applyFont="1" applyNumberFormat="1">
      <alignment vertical="center"/>
    </xf>
    <xf borderId="26" fillId="4" fontId="23" numFmtId="168" xfId="0" applyAlignment="1" applyBorder="1" applyFont="1" applyNumberFormat="1">
      <alignment vertical="center"/>
    </xf>
    <xf borderId="27" fillId="4" fontId="23" numFmtId="168" xfId="0" applyAlignment="1" applyBorder="1" applyFont="1" applyNumberFormat="1">
      <alignment vertical="center"/>
    </xf>
    <xf borderId="25" fillId="4" fontId="23" numFmtId="168" xfId="0" applyAlignment="1" applyBorder="1" applyFont="1" applyNumberFormat="1">
      <alignment vertical="center"/>
    </xf>
    <xf borderId="23" fillId="0" fontId="24" numFmtId="0" xfId="0" applyAlignment="1" applyBorder="1" applyFont="1">
      <alignment horizontal="right" vertical="center"/>
    </xf>
    <xf borderId="23" fillId="0" fontId="24" numFmtId="168" xfId="0" applyAlignment="1" applyBorder="1" applyFont="1" applyNumberFormat="1">
      <alignment vertical="center"/>
    </xf>
    <xf borderId="3" fillId="0" fontId="24" numFmtId="168" xfId="0" applyAlignment="1" applyBorder="1" applyFont="1" applyNumberFormat="1">
      <alignment vertical="center"/>
    </xf>
    <xf borderId="0" fillId="0" fontId="24" numFmtId="168" xfId="0" applyAlignment="1" applyFont="1" applyNumberFormat="1">
      <alignment vertical="center"/>
    </xf>
    <xf borderId="28" fillId="4" fontId="23" numFmtId="168" xfId="0" applyAlignment="1" applyBorder="1" applyFont="1" applyNumberFormat="1">
      <alignment vertical="center"/>
    </xf>
    <xf borderId="16" fillId="4" fontId="23" numFmtId="168" xfId="0" applyAlignment="1" applyBorder="1" applyFont="1" applyNumberFormat="1">
      <alignment vertical="center"/>
    </xf>
    <xf borderId="29" fillId="4" fontId="23" numFmtId="168" xfId="0" applyAlignment="1" applyBorder="1" applyFont="1" applyNumberFormat="1">
      <alignment vertical="center"/>
    </xf>
    <xf borderId="23" fillId="0" fontId="23" numFmtId="0" xfId="0" applyAlignment="1" applyBorder="1" applyFont="1">
      <alignment vertical="center"/>
    </xf>
    <xf borderId="14" fillId="0" fontId="24" numFmtId="0" xfId="0" applyAlignment="1" applyBorder="1" applyFont="1">
      <alignment horizontal="right" vertical="center"/>
    </xf>
    <xf borderId="6" fillId="0" fontId="24" numFmtId="168" xfId="0" applyAlignment="1" applyBorder="1" applyFont="1" applyNumberFormat="1">
      <alignment vertical="center"/>
    </xf>
    <xf borderId="4" fillId="0" fontId="24" numFmtId="168" xfId="0" applyAlignment="1" applyBorder="1" applyFont="1" applyNumberFormat="1">
      <alignment vertical="center"/>
    </xf>
    <xf borderId="14" fillId="0" fontId="23" numFmtId="168" xfId="0" applyAlignment="1" applyBorder="1" applyFont="1" applyNumberFormat="1">
      <alignment vertical="center"/>
    </xf>
    <xf borderId="4" fillId="0" fontId="23" numFmtId="168" xfId="0" applyAlignment="1" applyBorder="1" applyFont="1" applyNumberFormat="1">
      <alignment vertical="center"/>
    </xf>
    <xf borderId="5" fillId="0" fontId="23" numFmtId="168" xfId="0" applyAlignment="1" applyBorder="1" applyFont="1" applyNumberFormat="1">
      <alignment vertical="center"/>
    </xf>
    <xf borderId="20" fillId="4" fontId="23" numFmtId="168" xfId="0" applyAlignment="1" applyBorder="1" applyFont="1" applyNumberFormat="1">
      <alignment vertical="center"/>
    </xf>
    <xf borderId="17" fillId="4" fontId="23" numFmtId="168" xfId="0" applyAlignment="1" applyBorder="1" applyFont="1" applyNumberFormat="1">
      <alignment vertical="center"/>
    </xf>
    <xf borderId="30" fillId="4" fontId="23" numFmtId="168" xfId="0" applyAlignment="1" applyBorder="1" applyFont="1" applyNumberFormat="1">
      <alignment vertical="center"/>
    </xf>
    <xf borderId="4" fillId="0" fontId="23" numFmtId="0" xfId="0" applyAlignment="1" applyBorder="1" applyFont="1">
      <alignment vertical="center"/>
    </xf>
    <xf borderId="4" fillId="0" fontId="23" numFmtId="164" xfId="0" applyAlignment="1" applyBorder="1" applyFont="1" applyNumberFormat="1">
      <alignment vertical="center"/>
    </xf>
    <xf borderId="8" fillId="0" fontId="23" numFmtId="0" xfId="0" applyAlignment="1" applyBorder="1" applyFont="1">
      <alignment horizontal="right" vertical="center"/>
    </xf>
    <xf borderId="8" fillId="0" fontId="23" numFmtId="168" xfId="0" applyAlignment="1" applyBorder="1" applyFont="1" applyNumberFormat="1">
      <alignment vertical="center"/>
    </xf>
    <xf borderId="9" fillId="0" fontId="23" numFmtId="168" xfId="0" applyAlignment="1" applyBorder="1" applyFont="1" applyNumberFormat="1">
      <alignment vertical="center"/>
    </xf>
    <xf borderId="8" fillId="0" fontId="23" numFmtId="0" xfId="0" applyAlignment="1" applyBorder="1" applyFont="1">
      <alignment vertical="center"/>
    </xf>
    <xf borderId="8" fillId="0" fontId="23" numFmtId="164" xfId="0" applyAlignment="1" applyBorder="1" applyFont="1" applyNumberFormat="1">
      <alignment vertical="center"/>
    </xf>
    <xf borderId="10" fillId="0" fontId="23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right" vertical="center"/>
    </xf>
    <xf borderId="23" fillId="0" fontId="23" numFmtId="164" xfId="0" applyAlignment="1" applyBorder="1" applyFont="1" applyNumberFormat="1">
      <alignment vertical="center"/>
    </xf>
    <xf borderId="1" fillId="0" fontId="23" numFmtId="164" xfId="0" applyAlignment="1" applyBorder="1" applyFont="1" applyNumberFormat="1">
      <alignment vertical="center"/>
    </xf>
    <xf borderId="28" fillId="4" fontId="23" numFmtId="164" xfId="0" applyAlignment="1" applyBorder="1" applyFont="1" applyNumberFormat="1">
      <alignment vertical="center"/>
    </xf>
    <xf borderId="16" fillId="4" fontId="23" numFmtId="164" xfId="0" applyAlignment="1" applyBorder="1" applyFont="1" applyNumberFormat="1">
      <alignment vertical="center"/>
    </xf>
    <xf borderId="29" fillId="4" fontId="23" numFmtId="164" xfId="0" applyAlignment="1" applyBorder="1" applyFont="1" applyNumberFormat="1">
      <alignment vertical="center"/>
    </xf>
    <xf borderId="20" fillId="4" fontId="23" numFmtId="164" xfId="0" applyAlignment="1" applyBorder="1" applyFont="1" applyNumberFormat="1">
      <alignment vertical="center"/>
    </xf>
    <xf quotePrefix="1" borderId="17" fillId="4" fontId="23" numFmtId="164" xfId="0" applyAlignment="1" applyBorder="1" applyFont="1" applyNumberFormat="1">
      <alignment horizontal="right" vertical="center"/>
    </xf>
    <xf borderId="30" fillId="4" fontId="23" numFmtId="164" xfId="0" applyAlignment="1" applyBorder="1" applyFont="1" applyNumberFormat="1">
      <alignment vertical="center"/>
    </xf>
    <xf borderId="0" fillId="0" fontId="25" numFmtId="0" xfId="0" applyAlignment="1" applyFont="1">
      <alignment vertical="center"/>
    </xf>
    <xf borderId="0" fillId="0" fontId="23" numFmtId="166" xfId="0" applyAlignment="1" applyFont="1" applyNumberFormat="1">
      <alignment vertical="center"/>
    </xf>
    <xf borderId="16" fillId="8" fontId="26" numFmtId="0" xfId="0" applyAlignment="1" applyBorder="1" applyFont="1">
      <alignment vertical="center"/>
    </xf>
    <xf borderId="16" fillId="8" fontId="23" numFmtId="164" xfId="0" applyAlignment="1" applyBorder="1" applyFont="1" applyNumberFormat="1">
      <alignment vertical="center"/>
    </xf>
    <xf borderId="16" fillId="8" fontId="26" numFmtId="3" xfId="0" applyAlignment="1" applyBorder="1" applyFont="1" applyNumberFormat="1">
      <alignment vertical="center"/>
    </xf>
    <xf borderId="4" fillId="0" fontId="24" numFmtId="0" xfId="0" applyAlignment="1" applyBorder="1" applyFont="1">
      <alignment horizontal="right" vertical="center"/>
    </xf>
    <xf borderId="13" fillId="0" fontId="23" numFmtId="164" xfId="0" applyAlignment="1" applyBorder="1" applyFont="1" applyNumberFormat="1">
      <alignment vertical="center"/>
    </xf>
    <xf borderId="17" fillId="8" fontId="26" numFmtId="0" xfId="0" applyAlignment="1" applyBorder="1" applyFont="1">
      <alignment vertical="center"/>
    </xf>
    <xf borderId="17" fillId="8" fontId="23" numFmtId="164" xfId="0" applyAlignment="1" applyBorder="1" applyFont="1" applyNumberFormat="1">
      <alignment vertical="center"/>
    </xf>
    <xf borderId="11" fillId="0" fontId="24" numFmtId="0" xfId="0" applyAlignment="1" applyBorder="1" applyFont="1">
      <alignment horizontal="right" vertical="center"/>
    </xf>
    <xf borderId="13" fillId="0" fontId="24" numFmtId="168" xfId="0" applyAlignment="1" applyBorder="1" applyFont="1" applyNumberFormat="1">
      <alignment vertical="center"/>
    </xf>
    <xf borderId="12" fillId="0" fontId="23" numFmtId="164" xfId="0" applyAlignment="1" applyBorder="1" applyFont="1" applyNumberFormat="1">
      <alignment vertical="center"/>
    </xf>
    <xf borderId="10" fillId="0" fontId="23" numFmtId="164" xfId="0" applyAlignment="1" applyBorder="1" applyFont="1" applyNumberFormat="1">
      <alignment vertical="center"/>
    </xf>
    <xf borderId="16" fillId="8" fontId="1" numFmtId="171" xfId="0" applyAlignment="1" applyBorder="1" applyFont="1" applyNumberFormat="1">
      <alignment horizontal="left" vertical="center"/>
    </xf>
    <xf borderId="3" fillId="0" fontId="24" numFmtId="0" xfId="0" applyAlignment="1" applyBorder="1" applyFont="1">
      <alignment horizontal="right" vertical="center"/>
    </xf>
    <xf borderId="1" fillId="0" fontId="24" numFmtId="168" xfId="0" applyAlignment="1" applyBorder="1" applyFont="1" applyNumberFormat="1">
      <alignment vertical="center"/>
    </xf>
    <xf borderId="0" fillId="0" fontId="23" numFmtId="49" xfId="0" applyAlignment="1" applyFont="1" applyNumberFormat="1">
      <alignment horizontal="left" vertical="center"/>
    </xf>
    <xf borderId="2" fillId="0" fontId="23" numFmtId="164" xfId="0" applyAlignment="1" applyBorder="1" applyFont="1" applyNumberFormat="1">
      <alignment vertical="center"/>
    </xf>
    <xf borderId="6" fillId="0" fontId="24" numFmtId="0" xfId="0" applyAlignment="1" applyBorder="1" applyFont="1">
      <alignment horizontal="right" vertical="center"/>
    </xf>
    <xf borderId="1" fillId="0" fontId="24" numFmtId="0" xfId="0" applyAlignment="1" applyBorder="1" applyFont="1">
      <alignment horizontal="right" vertical="center"/>
    </xf>
    <xf borderId="5" fillId="0" fontId="24" numFmtId="0" xfId="0" applyAlignment="1" applyBorder="1" applyFont="1">
      <alignment horizontal="right" vertical="center"/>
    </xf>
    <xf borderId="14" fillId="0" fontId="23" numFmtId="164" xfId="0" applyAlignment="1" applyBorder="1" applyFont="1" applyNumberFormat="1">
      <alignment vertical="center"/>
    </xf>
    <xf borderId="5" fillId="0" fontId="23" numFmtId="164" xfId="0" applyAlignment="1" applyBorder="1" applyFont="1" applyNumberFormat="1">
      <alignment vertical="center"/>
    </xf>
    <xf borderId="4" fillId="0" fontId="23" numFmtId="49" xfId="0" applyAlignment="1" applyBorder="1" applyFont="1" applyNumberFormat="1">
      <alignment horizontal="left" vertical="center"/>
    </xf>
    <xf borderId="4" fillId="0" fontId="1" numFmtId="169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vertical="center"/>
    </xf>
    <xf borderId="13" fillId="0" fontId="24" numFmtId="0" xfId="0" applyAlignment="1" applyBorder="1" applyFont="1">
      <alignment horizontal="right" vertical="center"/>
    </xf>
    <xf borderId="10" fillId="0" fontId="23" numFmtId="49" xfId="0" applyAlignment="1" applyBorder="1" applyFont="1" applyNumberFormat="1">
      <alignment horizontal="left" vertical="center"/>
    </xf>
    <xf borderId="10" fillId="0" fontId="23" numFmtId="0" xfId="0" applyAlignment="1" applyBorder="1" applyFont="1">
      <alignment vertical="center"/>
    </xf>
    <xf borderId="10" fillId="0" fontId="1" numFmtId="169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vertical="center"/>
    </xf>
    <xf borderId="4" fillId="0" fontId="23" numFmtId="166" xfId="0" applyAlignment="1" applyBorder="1" applyFont="1" applyNumberFormat="1">
      <alignment vertical="center"/>
    </xf>
    <xf borderId="31" fillId="0" fontId="1" numFmtId="164" xfId="0" applyAlignment="1" applyBorder="1" applyFont="1" applyNumberFormat="1">
      <alignment horizontal="right" vertical="center"/>
    </xf>
    <xf borderId="31" fillId="15" fontId="1" numFmtId="164" xfId="0" applyAlignment="1" applyBorder="1" applyFill="1" applyFont="1" applyNumberFormat="1">
      <alignment horizontal="right" vertical="center"/>
    </xf>
    <xf borderId="31" fillId="0" fontId="5" numFmtId="164" xfId="0" applyAlignment="1" applyBorder="1" applyFont="1" applyNumberFormat="1">
      <alignment horizontal="right" vertical="center"/>
    </xf>
    <xf borderId="31" fillId="7" fontId="1" numFmtId="164" xfId="0" applyAlignment="1" applyBorder="1" applyFont="1" applyNumberFormat="1">
      <alignment horizontal="right" vertical="center"/>
    </xf>
    <xf borderId="31" fillId="0" fontId="1" numFmtId="164" xfId="0" applyAlignment="1" applyBorder="1" applyFont="1" applyNumberFormat="1">
      <alignment vertical="center"/>
    </xf>
    <xf borderId="31" fillId="15" fontId="1" numFmtId="164" xfId="0" applyAlignment="1" applyBorder="1" applyFont="1" applyNumberFormat="1">
      <alignment vertical="center"/>
    </xf>
    <xf borderId="31" fillId="0" fontId="2" numFmtId="164" xfId="0" applyAlignment="1" applyBorder="1" applyFont="1" applyNumberFormat="1">
      <alignment horizontal="right" vertical="center"/>
    </xf>
    <xf borderId="31" fillId="8" fontId="1" numFmtId="164" xfId="0" applyAlignment="1" applyBorder="1" applyFont="1" applyNumberFormat="1">
      <alignment horizontal="right" vertical="center"/>
    </xf>
    <xf borderId="31" fillId="0" fontId="1" numFmtId="0" xfId="0" applyAlignment="1" applyBorder="1" applyFont="1">
      <alignment horizontal="right"/>
    </xf>
    <xf borderId="31" fillId="0" fontId="1" numFmtId="0" xfId="0" applyAlignment="1" applyBorder="1" applyFont="1">
      <alignment horizontal="right" vertical="center"/>
    </xf>
    <xf borderId="31" fillId="8" fontId="1" numFmtId="164" xfId="0" applyAlignment="1" applyBorder="1" applyFont="1" applyNumberFormat="1">
      <alignment vertical="center"/>
    </xf>
    <xf borderId="31" fillId="0" fontId="6" numFmtId="164" xfId="0" applyAlignment="1" applyBorder="1" applyFont="1" applyNumberFormat="1">
      <alignment horizontal="right" vertical="center"/>
    </xf>
    <xf borderId="31" fillId="15" fontId="5" numFmtId="164" xfId="0" applyAlignment="1" applyBorder="1" applyFont="1" applyNumberFormat="1">
      <alignment horizontal="right" vertical="center"/>
    </xf>
    <xf borderId="18" fillId="10" fontId="1" numFmtId="0" xfId="0" applyAlignment="1" applyBorder="1" applyFont="1">
      <alignment horizontal="center" vertical="center"/>
    </xf>
    <xf borderId="25" fillId="10" fontId="1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168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1" numFmtId="0" xfId="0" applyAlignment="1" applyBorder="1" applyFont="1">
      <alignment horizontal="left" vertical="center"/>
    </xf>
    <xf borderId="5" fillId="0" fontId="1" numFmtId="168" xfId="0" applyAlignment="1" applyBorder="1" applyFont="1" applyNumberFormat="1">
      <alignment horizontal="center" vertical="center"/>
    </xf>
    <xf borderId="32" fillId="10" fontId="1" numFmtId="0" xfId="0" applyAlignment="1" applyBorder="1" applyFont="1">
      <alignment horizontal="center" vertical="center"/>
    </xf>
    <xf borderId="33" fillId="10" fontId="1" numFmtId="0" xfId="0" applyAlignment="1" applyBorder="1" applyFont="1">
      <alignment horizontal="center" vertical="center"/>
    </xf>
    <xf borderId="2" fillId="10" fontId="28" numFmtId="168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16" fillId="16" fontId="1" numFmtId="168" xfId="0" applyAlignment="1" applyBorder="1" applyFill="1" applyFont="1" applyNumberFormat="1">
      <alignment horizontal="left" vertical="center"/>
    </xf>
    <xf borderId="16" fillId="4" fontId="1" numFmtId="168" xfId="0" applyAlignment="1" applyBorder="1" applyFont="1" applyNumberFormat="1">
      <alignment horizontal="left" vertical="center"/>
    </xf>
    <xf borderId="0" fillId="0" fontId="1" numFmtId="13" xfId="0" applyAlignment="1" applyFont="1" applyNumberFormat="1">
      <alignment horizontal="left" vertical="center"/>
    </xf>
    <xf borderId="16" fillId="6" fontId="1" numFmtId="168" xfId="0" applyAlignment="1" applyBorder="1" applyFont="1" applyNumberFormat="1">
      <alignment vertical="center"/>
    </xf>
    <xf borderId="16" fillId="6" fontId="1" numFmtId="168" xfId="0" applyAlignment="1" applyBorder="1" applyFont="1" applyNumberFormat="1">
      <alignment horizontal="left" vertical="center"/>
    </xf>
    <xf borderId="0" fillId="0" fontId="1" numFmtId="173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shrinkToFit="0" vertical="center" wrapText="1"/>
    </xf>
    <xf borderId="0" fillId="0" fontId="1" numFmtId="171" xfId="0" applyAlignment="1" applyFont="1" applyNumberFormat="1">
      <alignment horizontal="left" vertical="center"/>
    </xf>
    <xf borderId="0" fillId="0" fontId="1" numFmtId="171" xfId="0" applyAlignment="1" applyFont="1" applyNumberFormat="1">
      <alignment vertical="center"/>
    </xf>
    <xf borderId="16" fillId="8" fontId="1" numFmtId="164" xfId="0" applyAlignment="1" applyBorder="1" applyFont="1" applyNumberFormat="1">
      <alignment horizontal="center" vertical="center"/>
    </xf>
    <xf borderId="16" fillId="6" fontId="1" numFmtId="168" xfId="0" applyAlignment="1" applyBorder="1" applyFont="1" applyNumberFormat="1">
      <alignment horizontal="center" vertical="center"/>
    </xf>
    <xf borderId="16" fillId="3" fontId="1" numFmtId="49" xfId="0" applyAlignment="1" applyBorder="1" applyFont="1" applyNumberFormat="1">
      <alignment horizontal="left" vertical="center"/>
    </xf>
    <xf borderId="16" fillId="3" fontId="1" numFmtId="4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mo" id="{9ba99712-2813-4e9d-96b5-bd23d0516f4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J80" dT="2026-03-31T05:43:48.00" personId="{9ba99712-2813-4e9d-96b5-bd23d0516f47}" id="{80bf45e6-0885-4dae-8c55-9e2a8ed56f38}" done="0">
    <x18tc:text xml:space="preserve">25년 5월 인건비 
- 지급은 휴먼에서 하고 신고를 채움에서 한 금액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10.71"/>
    <col customWidth="1" min="3" max="3" width="17.43"/>
    <col customWidth="1" min="4" max="6" width="12.71"/>
    <col customWidth="1" min="7" max="7" width="16.57"/>
    <col customWidth="1" min="8" max="8" width="3.71"/>
    <col customWidth="1" min="9" max="9" width="9.57"/>
    <col customWidth="1" min="10" max="26" width="9.14"/>
  </cols>
  <sheetData>
    <row r="1" ht="15.75" customHeight="1">
      <c r="A1" s="1"/>
      <c r="B1" s="2"/>
      <c r="C1" s="3"/>
      <c r="D1" s="4" t="s">
        <v>0</v>
      </c>
      <c r="E1" s="4" t="s">
        <v>1</v>
      </c>
      <c r="F1" s="5" t="s">
        <v>2</v>
      </c>
      <c r="G1" s="6"/>
      <c r="H1" s="1"/>
    </row>
    <row r="2" ht="21.0" customHeight="1">
      <c r="A2" s="1"/>
      <c r="B2" s="7"/>
      <c r="C2" s="8" t="s">
        <v>3</v>
      </c>
      <c r="D2" s="9">
        <f t="shared" ref="D2:F2" si="1">SUM(D5:D1126)</f>
        <v>27002375</v>
      </c>
      <c r="E2" s="9">
        <f t="shared" si="1"/>
        <v>25000770</v>
      </c>
      <c r="F2" s="9">
        <f t="shared" si="1"/>
        <v>2001605</v>
      </c>
      <c r="G2" s="10"/>
      <c r="H2" s="1"/>
    </row>
    <row r="3" ht="30.0" customHeight="1">
      <c r="A3" s="11"/>
      <c r="B3" s="12" t="s">
        <v>4</v>
      </c>
      <c r="C3" s="13"/>
      <c r="D3" s="13"/>
      <c r="E3" s="13"/>
      <c r="F3" s="13"/>
      <c r="G3" s="14"/>
      <c r="H3" s="11"/>
    </row>
    <row r="4" ht="15.75" customHeight="1">
      <c r="A4" s="1"/>
      <c r="B4" s="4" t="s">
        <v>5</v>
      </c>
      <c r="C4" s="4" t="s">
        <v>6</v>
      </c>
      <c r="D4" s="4" t="s">
        <v>0</v>
      </c>
      <c r="E4" s="4" t="s">
        <v>1</v>
      </c>
      <c r="F4" s="5" t="s">
        <v>2</v>
      </c>
      <c r="G4" s="15" t="s">
        <v>7</v>
      </c>
      <c r="H4" s="1"/>
    </row>
    <row r="5" ht="15.75" customHeight="1">
      <c r="A5" s="1">
        <f t="shared" ref="A5:A7" si="2">ROW(A5)-4</f>
        <v>1</v>
      </c>
      <c r="B5" s="16">
        <v>46096.0</v>
      </c>
      <c r="C5" s="17" t="s">
        <v>8</v>
      </c>
      <c r="D5" s="18">
        <v>1.6467275E7</v>
      </c>
      <c r="E5" s="18">
        <v>1.497025E7</v>
      </c>
      <c r="F5" s="18">
        <v>1497025.0</v>
      </c>
      <c r="G5" s="19" t="s">
        <v>9</v>
      </c>
      <c r="H5" s="1"/>
    </row>
    <row r="6" ht="15.75" customHeight="1">
      <c r="A6" s="1">
        <f t="shared" si="2"/>
        <v>2</v>
      </c>
      <c r="B6" s="16">
        <v>46096.0</v>
      </c>
      <c r="C6" s="17" t="s">
        <v>8</v>
      </c>
      <c r="D6" s="18">
        <v>5550380.0</v>
      </c>
      <c r="E6" s="18">
        <v>5045800.0</v>
      </c>
      <c r="F6" s="18">
        <v>504580.0</v>
      </c>
      <c r="G6" s="19" t="s">
        <v>10</v>
      </c>
      <c r="H6" s="1"/>
    </row>
    <row r="7" ht="15.75" customHeight="1">
      <c r="A7" s="1">
        <f t="shared" si="2"/>
        <v>3</v>
      </c>
      <c r="B7" s="16">
        <v>46101.0</v>
      </c>
      <c r="C7" s="17" t="s">
        <v>11</v>
      </c>
      <c r="D7" s="18">
        <v>4984720.0</v>
      </c>
      <c r="E7" s="18">
        <v>4984720.0</v>
      </c>
      <c r="F7" s="18">
        <v>0.0</v>
      </c>
      <c r="G7" s="19" t="s">
        <v>12</v>
      </c>
      <c r="H7" s="1"/>
    </row>
    <row r="8" ht="15.75" customHeight="1">
      <c r="A8" s="1"/>
      <c r="B8" s="16"/>
      <c r="C8" s="17"/>
      <c r="D8" s="18"/>
      <c r="E8" s="18"/>
      <c r="F8" s="18"/>
      <c r="G8" s="19"/>
      <c r="H8" s="1"/>
    </row>
    <row r="9" ht="15.75" customHeight="1">
      <c r="A9" s="1"/>
      <c r="B9" s="16"/>
      <c r="C9" s="17"/>
      <c r="D9" s="18"/>
      <c r="E9" s="18"/>
      <c r="F9" s="18"/>
      <c r="G9" s="19"/>
      <c r="H9" s="1"/>
      <c r="I9" s="20"/>
    </row>
    <row r="10" ht="15.75" customHeight="1">
      <c r="A10" s="1"/>
      <c r="B10" s="16"/>
      <c r="C10" s="17"/>
      <c r="D10" s="18"/>
      <c r="E10" s="18"/>
      <c r="F10" s="18"/>
      <c r="G10" s="19"/>
      <c r="H10" s="1"/>
    </row>
    <row r="11" ht="15.75" customHeight="1">
      <c r="A11" s="1"/>
      <c r="B11" s="16"/>
      <c r="C11" s="17"/>
      <c r="D11" s="18"/>
      <c r="E11" s="18"/>
      <c r="F11" s="18"/>
      <c r="G11" s="19"/>
      <c r="H11" s="1"/>
    </row>
    <row r="12" ht="15.0" customHeight="1">
      <c r="A12" s="1"/>
      <c r="B12" s="16"/>
      <c r="C12" s="17"/>
      <c r="D12" s="18"/>
      <c r="E12" s="18"/>
      <c r="F12" s="18"/>
      <c r="G12" s="19"/>
      <c r="H12" s="1"/>
    </row>
    <row r="13" ht="15.75" customHeight="1">
      <c r="A13" s="1"/>
      <c r="B13" s="16"/>
      <c r="C13" s="17"/>
      <c r="D13" s="18"/>
      <c r="E13" s="18"/>
      <c r="F13" s="18"/>
      <c r="G13" s="19"/>
      <c r="H13" s="1"/>
    </row>
    <row r="14" ht="15.75" customHeight="1">
      <c r="A14" s="1"/>
      <c r="B14" s="16"/>
      <c r="C14" s="17"/>
      <c r="D14" s="18"/>
      <c r="E14" s="18"/>
      <c r="F14" s="18"/>
      <c r="G14" s="19"/>
      <c r="H14" s="1"/>
    </row>
    <row r="15" ht="15.75" customHeight="1">
      <c r="A15" s="1"/>
      <c r="B15" s="16"/>
      <c r="C15" s="17"/>
      <c r="D15" s="18"/>
      <c r="E15" s="18"/>
      <c r="F15" s="18"/>
      <c r="G15" s="19"/>
      <c r="H15" s="1"/>
    </row>
    <row r="16" ht="15.75" customHeight="1">
      <c r="A16" s="1"/>
      <c r="B16" s="16"/>
      <c r="C16" s="17"/>
      <c r="D16" s="18"/>
      <c r="E16" s="18"/>
      <c r="F16" s="18"/>
      <c r="G16" s="19"/>
      <c r="H16" s="1"/>
    </row>
    <row r="17" ht="15.75" customHeight="1">
      <c r="A17" s="1"/>
      <c r="B17" s="16"/>
      <c r="C17" s="17"/>
      <c r="D17" s="18"/>
      <c r="E17" s="18"/>
      <c r="F17" s="18"/>
      <c r="G17" s="19"/>
      <c r="H17" s="1"/>
    </row>
    <row r="18" ht="15.75" customHeight="1">
      <c r="A18" s="1"/>
      <c r="B18" s="16"/>
      <c r="C18" s="17"/>
      <c r="D18" s="18"/>
      <c r="E18" s="18"/>
      <c r="F18" s="18"/>
      <c r="G18" s="19"/>
      <c r="H18" s="1"/>
    </row>
    <row r="19" ht="15.75" customHeight="1">
      <c r="A19" s="1"/>
      <c r="B19" s="16"/>
      <c r="C19" s="17"/>
      <c r="D19" s="18"/>
      <c r="E19" s="18"/>
      <c r="F19" s="18"/>
      <c r="G19" s="19"/>
      <c r="H19" s="1"/>
    </row>
    <row r="20" ht="15.75" customHeight="1">
      <c r="A20" s="1"/>
      <c r="B20" s="16"/>
      <c r="C20" s="17"/>
      <c r="D20" s="18"/>
      <c r="E20" s="18"/>
      <c r="F20" s="18"/>
      <c r="G20" s="19"/>
      <c r="H20" s="1"/>
    </row>
    <row r="21" ht="15.75" customHeight="1">
      <c r="A21" s="1"/>
      <c r="B21" s="16"/>
      <c r="C21" s="17"/>
      <c r="D21" s="18"/>
      <c r="E21" s="18"/>
      <c r="F21" s="18"/>
      <c r="G21" s="19"/>
      <c r="H21" s="1"/>
    </row>
    <row r="22" ht="15.75" customHeight="1">
      <c r="A22" s="1"/>
      <c r="B22" s="16"/>
      <c r="C22" s="17"/>
      <c r="D22" s="18"/>
      <c r="E22" s="18"/>
      <c r="F22" s="18"/>
      <c r="G22" s="19"/>
      <c r="H22" s="1"/>
    </row>
    <row r="23" ht="15.75" customHeight="1">
      <c r="A23" s="1"/>
      <c r="B23" s="16"/>
      <c r="C23" s="17"/>
      <c r="D23" s="18"/>
      <c r="E23" s="18"/>
      <c r="F23" s="18"/>
      <c r="G23" s="19"/>
      <c r="H23" s="1"/>
    </row>
    <row r="24" ht="15.75" customHeight="1">
      <c r="A24" s="1"/>
      <c r="B24" s="16"/>
      <c r="C24" s="17"/>
      <c r="D24" s="18"/>
      <c r="E24" s="18"/>
      <c r="F24" s="18"/>
      <c r="G24" s="19"/>
      <c r="H24" s="1"/>
    </row>
    <row r="25" ht="15.75" customHeight="1">
      <c r="A25" s="1"/>
      <c r="B25" s="16"/>
      <c r="C25" s="17"/>
      <c r="D25" s="18"/>
      <c r="E25" s="18"/>
      <c r="F25" s="18"/>
      <c r="G25" s="19"/>
      <c r="H25" s="1"/>
    </row>
    <row r="26" ht="15.75" customHeight="1">
      <c r="A26" s="1"/>
      <c r="B26" s="16"/>
      <c r="C26" s="17"/>
      <c r="D26" s="18"/>
      <c r="E26" s="18"/>
      <c r="F26" s="18"/>
      <c r="G26" s="19"/>
      <c r="H26" s="1"/>
    </row>
    <row r="27" ht="15.75" customHeight="1">
      <c r="A27" s="1"/>
      <c r="B27" s="16"/>
      <c r="C27" s="17"/>
      <c r="D27" s="18"/>
      <c r="E27" s="18"/>
      <c r="F27" s="18"/>
      <c r="G27" s="19"/>
      <c r="H27" s="1"/>
    </row>
    <row r="28" ht="15.75" customHeight="1">
      <c r="A28" s="1"/>
      <c r="B28" s="16"/>
      <c r="C28" s="17"/>
      <c r="D28" s="18"/>
      <c r="E28" s="18"/>
      <c r="F28" s="18"/>
      <c r="G28" s="19"/>
      <c r="H28" s="1"/>
    </row>
    <row r="29" ht="15.75" customHeight="1">
      <c r="A29" s="1"/>
      <c r="B29" s="16"/>
      <c r="C29" s="17"/>
      <c r="D29" s="18"/>
      <c r="E29" s="18"/>
      <c r="F29" s="18"/>
      <c r="G29" s="19"/>
      <c r="H29" s="1"/>
    </row>
    <row r="30" ht="15.75" customHeight="1">
      <c r="A30" s="1"/>
      <c r="B30" s="16"/>
      <c r="C30" s="17"/>
      <c r="D30" s="18"/>
      <c r="E30" s="18"/>
      <c r="F30" s="18"/>
      <c r="G30" s="19"/>
      <c r="H30" s="1"/>
    </row>
    <row r="31" ht="15.75" customHeight="1">
      <c r="A31" s="1"/>
      <c r="B31" s="16"/>
      <c r="C31" s="17"/>
      <c r="D31" s="18"/>
      <c r="E31" s="18"/>
      <c r="F31" s="18"/>
      <c r="G31" s="19"/>
      <c r="H31" s="1"/>
    </row>
    <row r="32" ht="15.75" customHeight="1">
      <c r="A32" s="1"/>
      <c r="B32" s="16"/>
      <c r="C32" s="17"/>
      <c r="D32" s="18"/>
      <c r="E32" s="18"/>
      <c r="F32" s="18"/>
      <c r="G32" s="19"/>
      <c r="H32" s="1"/>
    </row>
    <row r="33" ht="15.75" customHeight="1">
      <c r="A33" s="1"/>
      <c r="B33" s="16"/>
      <c r="C33" s="17"/>
      <c r="D33" s="18"/>
      <c r="E33" s="18"/>
      <c r="F33" s="18"/>
      <c r="G33" s="19"/>
      <c r="H33" s="1"/>
    </row>
    <row r="34" ht="15.75" customHeight="1">
      <c r="A34" s="1"/>
      <c r="B34" s="16"/>
      <c r="C34" s="17"/>
      <c r="D34" s="18"/>
      <c r="E34" s="18"/>
      <c r="F34" s="18"/>
      <c r="G34" s="19"/>
      <c r="H34" s="1"/>
    </row>
    <row r="35" ht="15.75" customHeight="1">
      <c r="A35" s="1"/>
      <c r="B35" s="16"/>
      <c r="C35" s="17"/>
      <c r="D35" s="18"/>
      <c r="E35" s="18"/>
      <c r="F35" s="18"/>
      <c r="G35" s="19"/>
      <c r="H35" s="1"/>
    </row>
    <row r="36" ht="15.75" customHeight="1">
      <c r="A36" s="1"/>
      <c r="B36" s="16"/>
      <c r="C36" s="17"/>
      <c r="D36" s="18"/>
      <c r="E36" s="18"/>
      <c r="F36" s="18"/>
      <c r="G36" s="19"/>
      <c r="H36" s="1"/>
    </row>
    <row r="37" ht="15.75" customHeight="1">
      <c r="A37" s="1"/>
      <c r="B37" s="16"/>
      <c r="C37" s="17"/>
      <c r="D37" s="18"/>
      <c r="E37" s="18"/>
      <c r="F37" s="18"/>
      <c r="G37" s="19"/>
      <c r="H37" s="1"/>
    </row>
    <row r="38" ht="15.75" customHeight="1">
      <c r="A38" s="1"/>
      <c r="B38" s="16"/>
      <c r="C38" s="17"/>
      <c r="D38" s="18"/>
      <c r="E38" s="18"/>
      <c r="F38" s="18"/>
      <c r="G38" s="19"/>
      <c r="H38" s="1"/>
    </row>
    <row r="39" ht="15.75" customHeight="1">
      <c r="A39" s="1"/>
      <c r="B39" s="16"/>
      <c r="C39" s="17"/>
      <c r="D39" s="18"/>
      <c r="E39" s="18"/>
      <c r="F39" s="18"/>
      <c r="G39" s="19"/>
      <c r="H39" s="1"/>
    </row>
    <row r="40" ht="15.75" customHeight="1">
      <c r="A40" s="1"/>
      <c r="B40" s="16"/>
      <c r="C40" s="17"/>
      <c r="D40" s="18"/>
      <c r="E40" s="18"/>
      <c r="F40" s="18"/>
      <c r="G40" s="19"/>
      <c r="H40" s="1"/>
    </row>
    <row r="41" ht="15.75" customHeight="1">
      <c r="A41" s="1"/>
      <c r="B41" s="16"/>
      <c r="C41" s="17"/>
      <c r="D41" s="18"/>
      <c r="E41" s="18"/>
      <c r="F41" s="18"/>
      <c r="G41" s="19"/>
      <c r="H41" s="1"/>
    </row>
    <row r="42" ht="15.75" customHeight="1">
      <c r="A42" s="1"/>
      <c r="B42" s="16"/>
      <c r="C42" s="17"/>
      <c r="D42" s="18"/>
      <c r="E42" s="18"/>
      <c r="F42" s="18"/>
      <c r="G42" s="19"/>
      <c r="H42" s="1"/>
    </row>
    <row r="43" ht="15.75" customHeight="1">
      <c r="A43" s="1"/>
      <c r="B43" s="16"/>
      <c r="C43" s="17"/>
      <c r="D43" s="18"/>
      <c r="E43" s="18"/>
      <c r="F43" s="18"/>
      <c r="G43" s="19"/>
      <c r="H43" s="1"/>
    </row>
    <row r="44" ht="15.75" customHeight="1">
      <c r="A44" s="1"/>
      <c r="B44" s="16"/>
      <c r="C44" s="17"/>
      <c r="D44" s="18"/>
      <c r="E44" s="18"/>
      <c r="F44" s="18"/>
      <c r="G44" s="19"/>
      <c r="H44" s="1"/>
    </row>
    <row r="45" ht="15.75" customHeight="1">
      <c r="A45" s="1"/>
      <c r="B45" s="16"/>
      <c r="C45" s="17"/>
      <c r="D45" s="18"/>
      <c r="E45" s="18"/>
      <c r="F45" s="18"/>
      <c r="G45" s="19"/>
      <c r="H45" s="1"/>
    </row>
    <row r="46" ht="15.75" customHeight="1">
      <c r="A46" s="1"/>
      <c r="B46" s="16"/>
      <c r="C46" s="17"/>
      <c r="D46" s="18"/>
      <c r="E46" s="18"/>
      <c r="F46" s="18"/>
      <c r="G46" s="19"/>
      <c r="H46" s="1"/>
    </row>
    <row r="47" ht="15.75" customHeight="1">
      <c r="A47" s="1"/>
      <c r="B47" s="16"/>
      <c r="C47" s="17"/>
      <c r="D47" s="18"/>
      <c r="E47" s="18"/>
      <c r="F47" s="18"/>
      <c r="G47" s="19"/>
      <c r="H47" s="1"/>
    </row>
    <row r="48" ht="15.75" customHeight="1">
      <c r="A48" s="1"/>
      <c r="B48" s="16"/>
      <c r="C48" s="17"/>
      <c r="D48" s="18"/>
      <c r="E48" s="18"/>
      <c r="F48" s="18"/>
      <c r="G48" s="19"/>
      <c r="H48" s="1"/>
    </row>
    <row r="49" ht="15.75" customHeight="1">
      <c r="A49" s="1"/>
      <c r="B49" s="16"/>
      <c r="C49" s="17"/>
      <c r="D49" s="18"/>
      <c r="E49" s="18"/>
      <c r="F49" s="18"/>
      <c r="G49" s="19"/>
      <c r="H49" s="1"/>
    </row>
    <row r="50" ht="15.75" customHeight="1">
      <c r="A50" s="1"/>
      <c r="B50" s="16"/>
      <c r="C50" s="17"/>
      <c r="D50" s="18"/>
      <c r="E50" s="18"/>
      <c r="F50" s="18"/>
      <c r="G50" s="19"/>
      <c r="H50" s="1"/>
    </row>
    <row r="51" ht="15.75" customHeight="1">
      <c r="A51" s="1"/>
      <c r="B51" s="16"/>
      <c r="C51" s="17"/>
      <c r="D51" s="18"/>
      <c r="E51" s="18"/>
      <c r="F51" s="18"/>
      <c r="G51" s="19"/>
      <c r="H51" s="1"/>
    </row>
    <row r="52" ht="15.75" customHeight="1">
      <c r="A52" s="1"/>
      <c r="B52" s="16"/>
      <c r="C52" s="17"/>
      <c r="D52" s="18"/>
      <c r="E52" s="18"/>
      <c r="F52" s="18"/>
      <c r="G52" s="19"/>
      <c r="H52" s="1"/>
    </row>
    <row r="53" ht="15.75" customHeight="1">
      <c r="A53" s="1"/>
      <c r="B53" s="16"/>
      <c r="C53" s="17"/>
      <c r="D53" s="18"/>
      <c r="E53" s="18"/>
      <c r="F53" s="18"/>
      <c r="G53" s="19"/>
      <c r="H53" s="1"/>
    </row>
    <row r="54" ht="15.75" customHeight="1">
      <c r="A54" s="1"/>
      <c r="B54" s="16"/>
      <c r="C54" s="17"/>
      <c r="D54" s="18"/>
      <c r="E54" s="18"/>
      <c r="F54" s="18"/>
      <c r="G54" s="19"/>
      <c r="H54" s="1"/>
    </row>
    <row r="55" ht="15.75" customHeight="1">
      <c r="A55" s="1"/>
      <c r="B55" s="16"/>
      <c r="C55" s="17"/>
      <c r="D55" s="18"/>
      <c r="E55" s="18"/>
      <c r="F55" s="18"/>
      <c r="G55" s="19"/>
      <c r="H55" s="1"/>
    </row>
    <row r="56" ht="15.75" customHeight="1">
      <c r="A56" s="1"/>
      <c r="B56" s="16"/>
      <c r="C56" s="17"/>
      <c r="D56" s="18"/>
      <c r="E56" s="18"/>
      <c r="F56" s="18"/>
      <c r="G56" s="19"/>
      <c r="H56" s="1"/>
    </row>
    <row r="57" ht="15.75" customHeight="1">
      <c r="A57" s="1"/>
      <c r="B57" s="16"/>
      <c r="C57" s="17"/>
      <c r="D57" s="18"/>
      <c r="E57" s="18"/>
      <c r="F57" s="18"/>
      <c r="G57" s="19"/>
      <c r="H57" s="1"/>
    </row>
    <row r="58" ht="15.75" customHeight="1">
      <c r="A58" s="1"/>
      <c r="B58" s="16"/>
      <c r="C58" s="17"/>
      <c r="D58" s="18"/>
      <c r="E58" s="18"/>
      <c r="F58" s="18"/>
      <c r="G58" s="19"/>
      <c r="H58" s="1"/>
    </row>
    <row r="59" ht="15.75" customHeight="1">
      <c r="A59" s="1"/>
      <c r="B59" s="16"/>
      <c r="C59" s="17"/>
      <c r="D59" s="18"/>
      <c r="E59" s="18"/>
      <c r="F59" s="18"/>
      <c r="G59" s="19"/>
      <c r="H59" s="1"/>
    </row>
    <row r="60" ht="15.75" customHeight="1">
      <c r="A60" s="1"/>
      <c r="B60" s="16"/>
      <c r="C60" s="17"/>
      <c r="D60" s="18"/>
      <c r="E60" s="18"/>
      <c r="F60" s="18"/>
      <c r="G60" s="19"/>
      <c r="H60" s="1"/>
    </row>
    <row r="61" ht="15.75" customHeight="1">
      <c r="A61" s="1"/>
      <c r="B61" s="16"/>
      <c r="C61" s="17"/>
      <c r="D61" s="18"/>
      <c r="E61" s="18"/>
      <c r="F61" s="18"/>
      <c r="G61" s="19"/>
      <c r="H61" s="1"/>
    </row>
    <row r="62" ht="15.75" customHeight="1">
      <c r="A62" s="1"/>
      <c r="B62" s="16"/>
      <c r="C62" s="17"/>
      <c r="D62" s="18"/>
      <c r="E62" s="18"/>
      <c r="F62" s="18"/>
      <c r="G62" s="19"/>
      <c r="H62" s="1"/>
    </row>
    <row r="63" ht="15.75" customHeight="1">
      <c r="A63" s="1"/>
      <c r="B63" s="16"/>
      <c r="C63" s="17"/>
      <c r="D63" s="18"/>
      <c r="E63" s="18"/>
      <c r="F63" s="18"/>
      <c r="G63" s="19"/>
      <c r="H63" s="1"/>
    </row>
    <row r="64" ht="15.75" customHeight="1">
      <c r="A64" s="1"/>
      <c r="B64" s="16"/>
      <c r="C64" s="17"/>
      <c r="D64" s="18"/>
      <c r="E64" s="18"/>
      <c r="F64" s="18"/>
      <c r="G64" s="19"/>
      <c r="H64" s="1"/>
    </row>
    <row r="65" ht="15.75" customHeight="1">
      <c r="A65" s="1"/>
      <c r="B65" s="16"/>
      <c r="C65" s="17"/>
      <c r="D65" s="18"/>
      <c r="E65" s="18"/>
      <c r="F65" s="18"/>
      <c r="G65" s="19"/>
      <c r="H65" s="1"/>
    </row>
    <row r="66" ht="15.75" customHeight="1">
      <c r="A66" s="1"/>
      <c r="B66" s="16"/>
      <c r="C66" s="17"/>
      <c r="D66" s="18"/>
      <c r="E66" s="18"/>
      <c r="F66" s="18"/>
      <c r="G66" s="19"/>
      <c r="H66" s="1"/>
    </row>
    <row r="67" ht="15.75" customHeight="1">
      <c r="A67" s="1"/>
      <c r="B67" s="16"/>
      <c r="C67" s="17"/>
      <c r="D67" s="18"/>
      <c r="E67" s="18"/>
      <c r="F67" s="18"/>
      <c r="G67" s="19"/>
      <c r="H67" s="1"/>
    </row>
    <row r="68" ht="15.75" customHeight="1">
      <c r="A68" s="1"/>
      <c r="B68" s="16"/>
      <c r="C68" s="17"/>
      <c r="D68" s="18"/>
      <c r="E68" s="18"/>
      <c r="F68" s="18"/>
      <c r="G68" s="19"/>
      <c r="H68" s="1"/>
    </row>
    <row r="69" ht="15.75" customHeight="1">
      <c r="A69" s="1"/>
      <c r="B69" s="16"/>
      <c r="C69" s="17"/>
      <c r="D69" s="18"/>
      <c r="E69" s="18"/>
      <c r="F69" s="18"/>
      <c r="G69" s="19"/>
      <c r="H69" s="1"/>
    </row>
    <row r="70" ht="15.75" customHeight="1">
      <c r="A70" s="1"/>
      <c r="B70" s="16"/>
      <c r="C70" s="17"/>
      <c r="D70" s="18"/>
      <c r="E70" s="18"/>
      <c r="F70" s="18"/>
      <c r="G70" s="19"/>
      <c r="H70" s="1"/>
    </row>
    <row r="71" ht="15.75" customHeight="1">
      <c r="A71" s="1"/>
      <c r="B71" s="16"/>
      <c r="C71" s="17"/>
      <c r="D71" s="18"/>
      <c r="E71" s="18"/>
      <c r="F71" s="18"/>
      <c r="G71" s="19"/>
      <c r="H71" s="1"/>
    </row>
    <row r="72" ht="15.75" customHeight="1">
      <c r="A72" s="1"/>
      <c r="B72" s="16"/>
      <c r="C72" s="17"/>
      <c r="D72" s="18"/>
      <c r="E72" s="18"/>
      <c r="F72" s="18"/>
      <c r="G72" s="19"/>
      <c r="H72" s="1"/>
    </row>
    <row r="73" ht="15.75" customHeight="1">
      <c r="A73" s="1"/>
      <c r="B73" s="16"/>
      <c r="C73" s="17"/>
      <c r="D73" s="18"/>
      <c r="E73" s="18"/>
      <c r="F73" s="18"/>
      <c r="G73" s="19"/>
      <c r="H73" s="1"/>
    </row>
    <row r="74" ht="15.75" customHeight="1">
      <c r="A74" s="1"/>
      <c r="B74" s="16"/>
      <c r="C74" s="17"/>
      <c r="D74" s="18"/>
      <c r="E74" s="18"/>
      <c r="F74" s="18"/>
      <c r="G74" s="19"/>
      <c r="H74" s="1"/>
    </row>
    <row r="75" ht="15.75" customHeight="1">
      <c r="A75" s="1"/>
      <c r="B75" s="16"/>
      <c r="C75" s="17"/>
      <c r="D75" s="18"/>
      <c r="E75" s="18"/>
      <c r="F75" s="18"/>
      <c r="G75" s="19"/>
      <c r="H75" s="1"/>
    </row>
    <row r="76" ht="15.75" customHeight="1">
      <c r="A76" s="1"/>
      <c r="B76" s="16"/>
      <c r="C76" s="17"/>
      <c r="D76" s="18"/>
      <c r="E76" s="18"/>
      <c r="F76" s="18"/>
      <c r="G76" s="19"/>
      <c r="H76" s="1"/>
    </row>
    <row r="77" ht="15.75" customHeight="1">
      <c r="A77" s="1"/>
      <c r="B77" s="16"/>
      <c r="C77" s="17"/>
      <c r="D77" s="18"/>
      <c r="E77" s="18"/>
      <c r="F77" s="18"/>
      <c r="G77" s="19"/>
      <c r="H77" s="1"/>
    </row>
    <row r="78" ht="15.75" customHeight="1">
      <c r="A78" s="1"/>
      <c r="B78" s="16"/>
      <c r="C78" s="17"/>
      <c r="D78" s="18"/>
      <c r="E78" s="18"/>
      <c r="F78" s="18"/>
      <c r="G78" s="19"/>
      <c r="H78" s="1"/>
    </row>
    <row r="79" ht="15.75" customHeight="1">
      <c r="A79" s="1"/>
      <c r="B79" s="16"/>
      <c r="C79" s="17"/>
      <c r="D79" s="18"/>
      <c r="E79" s="18"/>
      <c r="F79" s="18"/>
      <c r="G79" s="19"/>
      <c r="H79" s="1"/>
    </row>
    <row r="80" ht="15.75" customHeight="1">
      <c r="A80" s="1"/>
      <c r="B80" s="16"/>
      <c r="C80" s="17"/>
      <c r="D80" s="18"/>
      <c r="E80" s="18"/>
      <c r="F80" s="18"/>
      <c r="G80" s="19"/>
      <c r="H80" s="1"/>
    </row>
    <row r="81" ht="15.75" customHeight="1">
      <c r="A81" s="1"/>
      <c r="B81" s="16"/>
      <c r="C81" s="17"/>
      <c r="D81" s="18"/>
      <c r="E81" s="18"/>
      <c r="F81" s="18"/>
      <c r="G81" s="19"/>
      <c r="H81" s="1"/>
    </row>
    <row r="82" ht="15.75" customHeight="1">
      <c r="A82" s="1"/>
      <c r="B82" s="16"/>
      <c r="C82" s="17"/>
      <c r="D82" s="18"/>
      <c r="E82" s="18"/>
      <c r="F82" s="18"/>
      <c r="G82" s="19"/>
      <c r="H82" s="1"/>
    </row>
    <row r="83" ht="15.75" customHeight="1">
      <c r="A83" s="1"/>
      <c r="B83" s="16"/>
      <c r="C83" s="17"/>
      <c r="D83" s="18"/>
      <c r="E83" s="18"/>
      <c r="F83" s="18"/>
      <c r="G83" s="19"/>
      <c r="H83" s="1"/>
    </row>
    <row r="84" ht="15.75" customHeight="1">
      <c r="A84" s="1"/>
      <c r="B84" s="16"/>
      <c r="C84" s="17"/>
      <c r="D84" s="18"/>
      <c r="E84" s="18"/>
      <c r="F84" s="18"/>
      <c r="G84" s="19"/>
      <c r="H84" s="1"/>
    </row>
    <row r="85" ht="15.75" customHeight="1">
      <c r="A85" s="1"/>
      <c r="B85" s="16"/>
      <c r="C85" s="17"/>
      <c r="D85" s="18"/>
      <c r="E85" s="18"/>
      <c r="F85" s="18"/>
      <c r="G85" s="19"/>
      <c r="H85" s="1"/>
    </row>
    <row r="86" ht="15.75" customHeight="1">
      <c r="A86" s="1"/>
      <c r="B86" s="16"/>
      <c r="C86" s="17"/>
      <c r="D86" s="18"/>
      <c r="E86" s="18"/>
      <c r="F86" s="18"/>
      <c r="G86" s="19"/>
      <c r="H86" s="1"/>
    </row>
    <row r="87" ht="15.75" customHeight="1">
      <c r="A87" s="1"/>
      <c r="B87" s="16"/>
      <c r="C87" s="17"/>
      <c r="D87" s="18"/>
      <c r="E87" s="18"/>
      <c r="F87" s="18"/>
      <c r="G87" s="19"/>
      <c r="H87" s="1"/>
    </row>
    <row r="88" ht="15.75" customHeight="1">
      <c r="A88" s="1"/>
      <c r="B88" s="16"/>
      <c r="C88" s="17"/>
      <c r="D88" s="18"/>
      <c r="E88" s="18"/>
      <c r="F88" s="18"/>
      <c r="G88" s="19"/>
      <c r="H88" s="1"/>
    </row>
    <row r="89" ht="15.75" customHeight="1">
      <c r="A89" s="1"/>
      <c r="B89" s="16"/>
      <c r="C89" s="17"/>
      <c r="D89" s="18"/>
      <c r="E89" s="18"/>
      <c r="F89" s="18"/>
      <c r="G89" s="19"/>
      <c r="H89" s="1"/>
    </row>
    <row r="90" ht="15.75" customHeight="1">
      <c r="A90" s="1"/>
      <c r="B90" s="16"/>
      <c r="C90" s="17"/>
      <c r="D90" s="18"/>
      <c r="E90" s="18"/>
      <c r="F90" s="18"/>
      <c r="G90" s="19"/>
      <c r="H90" s="1"/>
    </row>
    <row r="91" ht="15.75" customHeight="1">
      <c r="A91" s="1"/>
      <c r="B91" s="16"/>
      <c r="C91" s="17"/>
      <c r="D91" s="18"/>
      <c r="E91" s="18"/>
      <c r="F91" s="18"/>
      <c r="G91" s="19"/>
      <c r="H91" s="1"/>
    </row>
    <row r="92" ht="15.75" customHeight="1">
      <c r="A92" s="1"/>
      <c r="B92" s="16"/>
      <c r="C92" s="17"/>
      <c r="D92" s="18"/>
      <c r="E92" s="18"/>
      <c r="F92" s="18"/>
      <c r="G92" s="19"/>
      <c r="H92" s="1"/>
    </row>
    <row r="93" ht="15.75" customHeight="1">
      <c r="A93" s="1"/>
      <c r="B93" s="16"/>
      <c r="C93" s="17"/>
      <c r="D93" s="18"/>
      <c r="E93" s="18"/>
      <c r="F93" s="18"/>
      <c r="G93" s="19"/>
      <c r="H93" s="1"/>
    </row>
    <row r="94" ht="15.75" customHeight="1">
      <c r="A94" s="1"/>
      <c r="B94" s="16"/>
      <c r="C94" s="17"/>
      <c r="D94" s="18"/>
      <c r="E94" s="18"/>
      <c r="F94" s="18"/>
      <c r="G94" s="19"/>
      <c r="H94" s="1"/>
    </row>
    <row r="95" ht="15.75" customHeight="1">
      <c r="A95" s="1"/>
      <c r="B95" s="16"/>
      <c r="C95" s="17"/>
      <c r="D95" s="18"/>
      <c r="E95" s="18"/>
      <c r="F95" s="18"/>
      <c r="G95" s="19"/>
      <c r="H95" s="1"/>
    </row>
    <row r="96" ht="15.75" customHeight="1">
      <c r="A96" s="1"/>
      <c r="B96" s="16"/>
      <c r="C96" s="17"/>
      <c r="D96" s="18"/>
      <c r="E96" s="18"/>
      <c r="F96" s="18"/>
      <c r="G96" s="19"/>
      <c r="H96" s="1"/>
    </row>
    <row r="97" ht="15.75" customHeight="1">
      <c r="A97" s="1"/>
      <c r="B97" s="16"/>
      <c r="C97" s="17"/>
      <c r="D97" s="18"/>
      <c r="E97" s="18"/>
      <c r="F97" s="18"/>
      <c r="G97" s="19"/>
      <c r="H97" s="1"/>
    </row>
    <row r="98" ht="15.75" customHeight="1">
      <c r="A98" s="1"/>
      <c r="B98" s="16"/>
      <c r="C98" s="17"/>
      <c r="D98" s="18"/>
      <c r="E98" s="18"/>
      <c r="F98" s="18"/>
      <c r="G98" s="19"/>
      <c r="H98" s="1"/>
    </row>
    <row r="99" ht="15.75" customHeight="1">
      <c r="A99" s="1"/>
      <c r="B99" s="16"/>
      <c r="C99" s="17"/>
      <c r="D99" s="18"/>
      <c r="E99" s="18"/>
      <c r="F99" s="18"/>
      <c r="G99" s="19"/>
      <c r="H99" s="1"/>
    </row>
    <row r="100" ht="15.75" customHeight="1">
      <c r="A100" s="1"/>
      <c r="B100" s="16"/>
      <c r="C100" s="17"/>
      <c r="D100" s="18"/>
      <c r="E100" s="18"/>
      <c r="F100" s="18"/>
      <c r="G100" s="19"/>
      <c r="H100" s="1"/>
    </row>
    <row r="101" ht="15.75" customHeight="1">
      <c r="A101" s="1"/>
      <c r="B101" s="16"/>
      <c r="C101" s="17"/>
      <c r="D101" s="18"/>
      <c r="E101" s="18"/>
      <c r="F101" s="18"/>
      <c r="G101" s="19"/>
      <c r="H101" s="1"/>
    </row>
    <row r="102" ht="15.75" customHeight="1">
      <c r="A102" s="1"/>
      <c r="B102" s="16"/>
      <c r="C102" s="17"/>
      <c r="D102" s="18"/>
      <c r="E102" s="18"/>
      <c r="F102" s="18"/>
      <c r="G102" s="19"/>
      <c r="H102" s="1"/>
    </row>
    <row r="103" ht="15.75" customHeight="1">
      <c r="A103" s="1"/>
      <c r="B103" s="16"/>
      <c r="C103" s="17"/>
      <c r="D103" s="18"/>
      <c r="E103" s="18"/>
      <c r="F103" s="18"/>
      <c r="G103" s="19"/>
      <c r="H103" s="1"/>
    </row>
    <row r="104" ht="15.75" customHeight="1">
      <c r="A104" s="1"/>
      <c r="B104" s="16"/>
      <c r="C104" s="17"/>
      <c r="D104" s="18"/>
      <c r="E104" s="18"/>
      <c r="F104" s="18"/>
      <c r="G104" s="19"/>
      <c r="H104" s="1"/>
    </row>
    <row r="105" ht="15.75" customHeight="1">
      <c r="A105" s="1"/>
      <c r="B105" s="16"/>
      <c r="C105" s="17"/>
      <c r="D105" s="18"/>
      <c r="E105" s="18"/>
      <c r="F105" s="18"/>
      <c r="G105" s="19"/>
      <c r="H105" s="1"/>
    </row>
    <row r="106" ht="15.75" customHeight="1">
      <c r="A106" s="1"/>
      <c r="B106" s="16"/>
      <c r="C106" s="17"/>
      <c r="D106" s="18"/>
      <c r="E106" s="18"/>
      <c r="F106" s="18"/>
      <c r="G106" s="19"/>
      <c r="H106" s="1"/>
    </row>
    <row r="107" ht="15.75" customHeight="1">
      <c r="A107" s="1"/>
      <c r="B107" s="16"/>
      <c r="C107" s="17"/>
      <c r="D107" s="18"/>
      <c r="E107" s="18"/>
      <c r="F107" s="18"/>
      <c r="G107" s="19"/>
      <c r="H107" s="1"/>
    </row>
    <row r="108" ht="15.75" customHeight="1">
      <c r="A108" s="1"/>
      <c r="B108" s="16"/>
      <c r="C108" s="17"/>
      <c r="D108" s="18"/>
      <c r="E108" s="18"/>
      <c r="F108" s="18"/>
      <c r="G108" s="19"/>
      <c r="H108" s="1"/>
    </row>
    <row r="109" ht="15.75" customHeight="1">
      <c r="A109" s="1"/>
      <c r="B109" s="16"/>
      <c r="C109" s="17"/>
      <c r="D109" s="18"/>
      <c r="E109" s="18"/>
      <c r="F109" s="18"/>
      <c r="G109" s="19"/>
      <c r="H109" s="1"/>
    </row>
    <row r="110" ht="15.75" customHeight="1">
      <c r="A110" s="1"/>
      <c r="B110" s="16"/>
      <c r="C110" s="17"/>
      <c r="D110" s="18"/>
      <c r="E110" s="18"/>
      <c r="F110" s="18"/>
      <c r="G110" s="19"/>
      <c r="H110" s="1"/>
    </row>
    <row r="111" ht="15.75" customHeight="1">
      <c r="A111" s="1"/>
      <c r="B111" s="16"/>
      <c r="C111" s="17"/>
      <c r="D111" s="18"/>
      <c r="E111" s="18"/>
      <c r="F111" s="18"/>
      <c r="G111" s="19"/>
      <c r="H111" s="1"/>
    </row>
    <row r="112" ht="15.75" customHeight="1">
      <c r="A112" s="1"/>
      <c r="B112" s="16"/>
      <c r="C112" s="17"/>
      <c r="D112" s="18"/>
      <c r="E112" s="18"/>
      <c r="F112" s="18"/>
      <c r="G112" s="19"/>
      <c r="H112" s="1"/>
    </row>
    <row r="113" ht="15.75" customHeight="1">
      <c r="A113" s="1"/>
      <c r="B113" s="16"/>
      <c r="C113" s="17"/>
      <c r="D113" s="18"/>
      <c r="E113" s="18"/>
      <c r="F113" s="18"/>
      <c r="G113" s="19"/>
      <c r="H113" s="1"/>
    </row>
    <row r="114" ht="15.75" customHeight="1">
      <c r="A114" s="1"/>
      <c r="B114" s="16"/>
      <c r="C114" s="17"/>
      <c r="D114" s="18"/>
      <c r="E114" s="18"/>
      <c r="F114" s="18"/>
      <c r="G114" s="19"/>
      <c r="H114" s="1"/>
    </row>
    <row r="115" ht="15.75" customHeight="1">
      <c r="A115" s="1"/>
      <c r="B115" s="16"/>
      <c r="C115" s="17"/>
      <c r="D115" s="18"/>
      <c r="E115" s="18"/>
      <c r="F115" s="18"/>
      <c r="G115" s="19"/>
      <c r="H115" s="1"/>
    </row>
    <row r="116" ht="15.75" customHeight="1">
      <c r="A116" s="1"/>
      <c r="B116" s="16"/>
      <c r="C116" s="17"/>
      <c r="D116" s="18"/>
      <c r="E116" s="18"/>
      <c r="F116" s="18"/>
      <c r="G116" s="19"/>
      <c r="H116" s="1"/>
    </row>
    <row r="117" ht="15.75" customHeight="1">
      <c r="A117" s="1"/>
      <c r="B117" s="16"/>
      <c r="C117" s="17"/>
      <c r="D117" s="18"/>
      <c r="E117" s="18"/>
      <c r="F117" s="18"/>
      <c r="G117" s="19"/>
      <c r="H117" s="1"/>
    </row>
    <row r="118" ht="15.75" customHeight="1">
      <c r="A118" s="1"/>
      <c r="B118" s="16"/>
      <c r="C118" s="17"/>
      <c r="D118" s="18"/>
      <c r="E118" s="18"/>
      <c r="F118" s="18"/>
      <c r="G118" s="19"/>
      <c r="H118" s="1"/>
    </row>
    <row r="119" ht="15.75" customHeight="1">
      <c r="A119" s="1"/>
      <c r="B119" s="16"/>
      <c r="C119" s="17"/>
      <c r="D119" s="18"/>
      <c r="E119" s="18"/>
      <c r="F119" s="18"/>
      <c r="G119" s="19"/>
      <c r="H119" s="1"/>
    </row>
    <row r="120" ht="15.75" customHeight="1">
      <c r="A120" s="1"/>
      <c r="B120" s="16"/>
      <c r="C120" s="17"/>
      <c r="D120" s="18"/>
      <c r="E120" s="18"/>
      <c r="F120" s="18"/>
      <c r="G120" s="19"/>
      <c r="H120" s="1"/>
    </row>
    <row r="121" ht="15.75" customHeight="1">
      <c r="A121" s="1"/>
      <c r="B121" s="16"/>
      <c r="C121" s="17"/>
      <c r="D121" s="18"/>
      <c r="E121" s="18"/>
      <c r="F121" s="18"/>
      <c r="G121" s="19"/>
      <c r="H121" s="1"/>
    </row>
    <row r="122" ht="15.75" customHeight="1">
      <c r="A122" s="1"/>
      <c r="B122" s="16"/>
      <c r="C122" s="17"/>
      <c r="D122" s="18"/>
      <c r="E122" s="18"/>
      <c r="F122" s="18"/>
      <c r="G122" s="19"/>
      <c r="H122" s="1"/>
    </row>
    <row r="123" ht="15.75" customHeight="1">
      <c r="A123" s="1"/>
      <c r="B123" s="16"/>
      <c r="C123" s="17"/>
      <c r="D123" s="18"/>
      <c r="E123" s="18"/>
      <c r="F123" s="18"/>
      <c r="G123" s="19"/>
      <c r="H123" s="1"/>
    </row>
    <row r="124" ht="15.75" customHeight="1">
      <c r="A124" s="1"/>
      <c r="B124" s="16"/>
      <c r="C124" s="17"/>
      <c r="D124" s="18"/>
      <c r="E124" s="18"/>
      <c r="F124" s="18"/>
      <c r="G124" s="19"/>
      <c r="H124" s="1"/>
    </row>
    <row r="125" ht="15.75" customHeight="1">
      <c r="A125" s="1"/>
      <c r="B125" s="16"/>
      <c r="C125" s="17"/>
      <c r="D125" s="18"/>
      <c r="E125" s="18"/>
      <c r="F125" s="18"/>
      <c r="G125" s="19"/>
      <c r="H125" s="1"/>
    </row>
    <row r="126" ht="15.75" customHeight="1">
      <c r="A126" s="1"/>
      <c r="B126" s="16"/>
      <c r="C126" s="17"/>
      <c r="D126" s="18"/>
      <c r="E126" s="18"/>
      <c r="F126" s="18"/>
      <c r="G126" s="19"/>
      <c r="H126" s="1"/>
    </row>
    <row r="127" ht="15.75" customHeight="1">
      <c r="A127" s="1"/>
      <c r="B127" s="16"/>
      <c r="C127" s="17"/>
      <c r="D127" s="18"/>
      <c r="E127" s="18"/>
      <c r="F127" s="18"/>
      <c r="G127" s="19"/>
      <c r="H127" s="1"/>
    </row>
    <row r="128" ht="15.75" customHeight="1">
      <c r="A128" s="1"/>
      <c r="B128" s="16"/>
      <c r="C128" s="17"/>
      <c r="D128" s="18"/>
      <c r="E128" s="18"/>
      <c r="F128" s="18"/>
      <c r="G128" s="19"/>
      <c r="H128" s="1"/>
    </row>
    <row r="129" ht="15.75" customHeight="1">
      <c r="A129" s="1"/>
      <c r="B129" s="16"/>
      <c r="C129" s="17"/>
      <c r="D129" s="18"/>
      <c r="E129" s="18"/>
      <c r="F129" s="18"/>
      <c r="G129" s="19"/>
      <c r="H129" s="1"/>
    </row>
    <row r="130" ht="15.75" customHeight="1">
      <c r="A130" s="1"/>
      <c r="B130" s="16"/>
      <c r="C130" s="17"/>
      <c r="D130" s="18"/>
      <c r="E130" s="18"/>
      <c r="F130" s="18"/>
      <c r="G130" s="19"/>
      <c r="H130" s="1"/>
    </row>
    <row r="131" ht="15.75" customHeight="1">
      <c r="A131" s="1"/>
      <c r="B131" s="16"/>
      <c r="C131" s="17"/>
      <c r="D131" s="18"/>
      <c r="E131" s="18"/>
      <c r="F131" s="18"/>
      <c r="G131" s="19"/>
      <c r="H131" s="1"/>
    </row>
    <row r="132" ht="15.75" customHeight="1">
      <c r="A132" s="1"/>
      <c r="B132" s="16"/>
      <c r="C132" s="17"/>
      <c r="D132" s="18"/>
      <c r="E132" s="18"/>
      <c r="F132" s="18"/>
      <c r="G132" s="19"/>
      <c r="H132" s="1"/>
    </row>
    <row r="133" ht="15.75" customHeight="1">
      <c r="A133" s="1"/>
      <c r="B133" s="16"/>
      <c r="C133" s="17"/>
      <c r="D133" s="18"/>
      <c r="E133" s="18"/>
      <c r="F133" s="18"/>
      <c r="G133" s="19"/>
      <c r="H133" s="1"/>
    </row>
    <row r="134" ht="15.75" customHeight="1">
      <c r="A134" s="1"/>
      <c r="B134" s="16"/>
      <c r="C134" s="17"/>
      <c r="D134" s="18"/>
      <c r="E134" s="18"/>
      <c r="F134" s="18"/>
      <c r="G134" s="19"/>
      <c r="H134" s="1"/>
    </row>
    <row r="135" ht="15.75" customHeight="1">
      <c r="A135" s="1"/>
      <c r="B135" s="16"/>
      <c r="C135" s="17"/>
      <c r="D135" s="18"/>
      <c r="E135" s="18"/>
      <c r="F135" s="18"/>
      <c r="G135" s="19"/>
      <c r="H135" s="1"/>
    </row>
    <row r="136" ht="15.75" customHeight="1">
      <c r="A136" s="1"/>
      <c r="B136" s="16"/>
      <c r="C136" s="17"/>
      <c r="D136" s="18"/>
      <c r="E136" s="18"/>
      <c r="F136" s="18"/>
      <c r="G136" s="19"/>
      <c r="H136" s="1"/>
    </row>
    <row r="137" ht="15.75" customHeight="1">
      <c r="A137" s="1"/>
      <c r="B137" s="16"/>
      <c r="C137" s="17"/>
      <c r="D137" s="18"/>
      <c r="E137" s="18"/>
      <c r="F137" s="18"/>
      <c r="G137" s="19"/>
      <c r="H137" s="1"/>
    </row>
    <row r="138" ht="15.75" customHeight="1">
      <c r="A138" s="1"/>
      <c r="B138" s="16"/>
      <c r="C138" s="17"/>
      <c r="D138" s="18"/>
      <c r="E138" s="18"/>
      <c r="F138" s="18"/>
      <c r="G138" s="19"/>
      <c r="H138" s="1"/>
    </row>
    <row r="139" ht="15.75" customHeight="1">
      <c r="A139" s="1"/>
      <c r="B139" s="16"/>
      <c r="C139" s="17"/>
      <c r="D139" s="18"/>
      <c r="E139" s="18"/>
      <c r="F139" s="18"/>
      <c r="G139" s="19"/>
      <c r="H139" s="1"/>
    </row>
    <row r="140" ht="15.75" customHeight="1">
      <c r="A140" s="1"/>
      <c r="B140" s="16"/>
      <c r="C140" s="17"/>
      <c r="D140" s="18"/>
      <c r="E140" s="18"/>
      <c r="F140" s="18"/>
      <c r="G140" s="19"/>
      <c r="H140" s="1"/>
    </row>
    <row r="141" ht="15.75" customHeight="1">
      <c r="A141" s="1"/>
      <c r="B141" s="16"/>
      <c r="C141" s="17"/>
      <c r="D141" s="18"/>
      <c r="E141" s="18"/>
      <c r="F141" s="18"/>
      <c r="G141" s="19"/>
      <c r="H141" s="1"/>
    </row>
    <row r="142" ht="15.75" customHeight="1">
      <c r="A142" s="1"/>
      <c r="B142" s="16"/>
      <c r="C142" s="17"/>
      <c r="D142" s="18"/>
      <c r="E142" s="18"/>
      <c r="F142" s="18"/>
      <c r="G142" s="19"/>
      <c r="H142" s="1"/>
    </row>
    <row r="143" ht="15.75" customHeight="1">
      <c r="A143" s="1"/>
      <c r="B143" s="16"/>
      <c r="C143" s="17"/>
      <c r="D143" s="18"/>
      <c r="E143" s="18"/>
      <c r="F143" s="18"/>
      <c r="G143" s="19"/>
      <c r="H143" s="1"/>
    </row>
    <row r="144" ht="15.75" customHeight="1">
      <c r="A144" s="1"/>
      <c r="B144" s="16"/>
      <c r="C144" s="17"/>
      <c r="D144" s="18"/>
      <c r="E144" s="18"/>
      <c r="F144" s="18"/>
      <c r="G144" s="19"/>
      <c r="H144" s="1"/>
    </row>
    <row r="145" ht="15.75" customHeight="1">
      <c r="A145" s="1"/>
      <c r="B145" s="16"/>
      <c r="C145" s="17"/>
      <c r="D145" s="18"/>
      <c r="E145" s="18"/>
      <c r="F145" s="18"/>
      <c r="G145" s="19"/>
      <c r="H145" s="1"/>
    </row>
    <row r="146" ht="15.75" customHeight="1">
      <c r="A146" s="1"/>
      <c r="B146" s="16"/>
      <c r="C146" s="17"/>
      <c r="D146" s="18"/>
      <c r="E146" s="18"/>
      <c r="F146" s="18"/>
      <c r="G146" s="19"/>
      <c r="H146" s="1"/>
    </row>
    <row r="147" ht="15.75" customHeight="1">
      <c r="A147" s="1"/>
      <c r="B147" s="16"/>
      <c r="C147" s="17"/>
      <c r="D147" s="18"/>
      <c r="E147" s="18"/>
      <c r="F147" s="18"/>
      <c r="G147" s="19"/>
      <c r="H147" s="1"/>
    </row>
    <row r="148" ht="15.75" customHeight="1">
      <c r="A148" s="1"/>
      <c r="B148" s="16"/>
      <c r="C148" s="17"/>
      <c r="D148" s="18"/>
      <c r="E148" s="18"/>
      <c r="F148" s="18"/>
      <c r="G148" s="19"/>
      <c r="H148" s="1"/>
    </row>
    <row r="149" ht="15.75" customHeight="1">
      <c r="A149" s="1"/>
      <c r="B149" s="16"/>
      <c r="C149" s="17"/>
      <c r="D149" s="18"/>
      <c r="E149" s="18"/>
      <c r="F149" s="18"/>
      <c r="G149" s="19"/>
      <c r="H149" s="1"/>
    </row>
    <row r="150" ht="15.75" customHeight="1">
      <c r="A150" s="1"/>
      <c r="B150" s="16"/>
      <c r="C150" s="17"/>
      <c r="D150" s="18"/>
      <c r="E150" s="18"/>
      <c r="F150" s="18"/>
      <c r="G150" s="19"/>
      <c r="H150" s="1"/>
    </row>
    <row r="151" ht="15.75" customHeight="1">
      <c r="A151" s="1"/>
      <c r="B151" s="16"/>
      <c r="C151" s="17"/>
      <c r="D151" s="18"/>
      <c r="E151" s="18"/>
      <c r="F151" s="18"/>
      <c r="G151" s="19"/>
      <c r="H151" s="1"/>
    </row>
    <row r="152" ht="15.75" customHeight="1">
      <c r="A152" s="1"/>
      <c r="B152" s="16"/>
      <c r="C152" s="17"/>
      <c r="D152" s="18"/>
      <c r="E152" s="18"/>
      <c r="F152" s="18"/>
      <c r="G152" s="19"/>
      <c r="H152" s="1"/>
    </row>
    <row r="153" ht="15.75" customHeight="1">
      <c r="A153" s="1"/>
      <c r="B153" s="16"/>
      <c r="C153" s="17"/>
      <c r="D153" s="18"/>
      <c r="E153" s="18"/>
      <c r="F153" s="18"/>
      <c r="G153" s="19"/>
      <c r="H153" s="1"/>
    </row>
    <row r="154" ht="15.75" customHeight="1">
      <c r="A154" s="1"/>
      <c r="B154" s="16"/>
      <c r="C154" s="17"/>
      <c r="D154" s="18"/>
      <c r="E154" s="18"/>
      <c r="F154" s="18"/>
      <c r="G154" s="19"/>
      <c r="H154" s="1"/>
    </row>
    <row r="155" ht="15.75" customHeight="1">
      <c r="A155" s="1"/>
      <c r="B155" s="16"/>
      <c r="C155" s="17"/>
      <c r="D155" s="18"/>
      <c r="E155" s="18"/>
      <c r="F155" s="18"/>
      <c r="G155" s="19"/>
      <c r="H155" s="1"/>
    </row>
    <row r="156" ht="15.75" customHeight="1">
      <c r="A156" s="1"/>
      <c r="B156" s="16"/>
      <c r="C156" s="17"/>
      <c r="D156" s="18"/>
      <c r="E156" s="18"/>
      <c r="F156" s="18"/>
      <c r="G156" s="19"/>
      <c r="H156" s="1"/>
    </row>
    <row r="157" ht="15.75" customHeight="1">
      <c r="A157" s="1"/>
      <c r="B157" s="16"/>
      <c r="C157" s="17"/>
      <c r="D157" s="18"/>
      <c r="E157" s="18"/>
      <c r="F157" s="18"/>
      <c r="G157" s="19"/>
      <c r="H157" s="1"/>
    </row>
    <row r="158" ht="15.75" customHeight="1">
      <c r="A158" s="1"/>
      <c r="B158" s="16"/>
      <c r="C158" s="17"/>
      <c r="D158" s="18"/>
      <c r="E158" s="18"/>
      <c r="F158" s="18"/>
      <c r="G158" s="19"/>
      <c r="H158" s="1"/>
    </row>
    <row r="159" ht="15.75" customHeight="1">
      <c r="A159" s="1"/>
      <c r="B159" s="16"/>
      <c r="C159" s="17"/>
      <c r="D159" s="18"/>
      <c r="E159" s="18"/>
      <c r="F159" s="18"/>
      <c r="G159" s="19"/>
      <c r="H159" s="1"/>
    </row>
    <row r="160" ht="15.75" customHeight="1">
      <c r="A160" s="1"/>
      <c r="B160" s="16"/>
      <c r="C160" s="17"/>
      <c r="D160" s="18"/>
      <c r="E160" s="18"/>
      <c r="F160" s="18"/>
      <c r="G160" s="19"/>
      <c r="H160" s="1"/>
    </row>
    <row r="161" ht="15.75" customHeight="1">
      <c r="A161" s="1"/>
      <c r="B161" s="16"/>
      <c r="C161" s="17"/>
      <c r="D161" s="18"/>
      <c r="E161" s="18"/>
      <c r="F161" s="18"/>
      <c r="G161" s="19"/>
      <c r="H161" s="1"/>
    </row>
    <row r="162" ht="15.75" customHeight="1">
      <c r="A162" s="1"/>
      <c r="B162" s="16"/>
      <c r="C162" s="17"/>
      <c r="D162" s="18"/>
      <c r="E162" s="18"/>
      <c r="F162" s="18"/>
      <c r="G162" s="19"/>
      <c r="H162" s="1"/>
    </row>
    <row r="163" ht="15.75" customHeight="1">
      <c r="A163" s="1"/>
      <c r="B163" s="16"/>
      <c r="C163" s="17"/>
      <c r="D163" s="18"/>
      <c r="E163" s="18"/>
      <c r="F163" s="18"/>
      <c r="G163" s="19"/>
      <c r="H163" s="1"/>
    </row>
    <row r="164" ht="15.75" customHeight="1">
      <c r="A164" s="1"/>
      <c r="B164" s="16"/>
      <c r="C164" s="17"/>
      <c r="D164" s="18"/>
      <c r="E164" s="18"/>
      <c r="F164" s="18"/>
      <c r="G164" s="19"/>
      <c r="H164" s="1"/>
    </row>
    <row r="165" ht="15.75" customHeight="1">
      <c r="A165" s="1"/>
      <c r="B165" s="16"/>
      <c r="C165" s="17"/>
      <c r="D165" s="18"/>
      <c r="E165" s="18"/>
      <c r="F165" s="18"/>
      <c r="G165" s="19"/>
      <c r="H165" s="1"/>
    </row>
    <row r="166" ht="15.75" customHeight="1">
      <c r="A166" s="1"/>
      <c r="B166" s="16"/>
      <c r="C166" s="17"/>
      <c r="D166" s="18"/>
      <c r="E166" s="18"/>
      <c r="F166" s="18"/>
      <c r="G166" s="19"/>
      <c r="H166" s="1"/>
    </row>
    <row r="167" ht="15.75" customHeight="1">
      <c r="A167" s="1"/>
      <c r="B167" s="16"/>
      <c r="C167" s="17"/>
      <c r="D167" s="18"/>
      <c r="E167" s="18"/>
      <c r="F167" s="18"/>
      <c r="G167" s="19"/>
      <c r="H167" s="1"/>
    </row>
    <row r="168" ht="15.75" customHeight="1">
      <c r="A168" s="1"/>
      <c r="B168" s="16"/>
      <c r="C168" s="17"/>
      <c r="D168" s="18"/>
      <c r="E168" s="18"/>
      <c r="F168" s="18"/>
      <c r="G168" s="19"/>
      <c r="H168" s="1"/>
    </row>
    <row r="169" ht="15.75" customHeight="1">
      <c r="A169" s="1"/>
      <c r="B169" s="16"/>
      <c r="C169" s="17"/>
      <c r="D169" s="18"/>
      <c r="E169" s="18"/>
      <c r="F169" s="18"/>
      <c r="G169" s="19"/>
      <c r="H169" s="1"/>
    </row>
    <row r="170" ht="15.75" customHeight="1">
      <c r="A170" s="1"/>
      <c r="B170" s="16"/>
      <c r="C170" s="17"/>
      <c r="D170" s="18"/>
      <c r="E170" s="18"/>
      <c r="F170" s="18"/>
      <c r="G170" s="19"/>
      <c r="H170" s="1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G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57"/>
    <col customWidth="1" min="2" max="2" width="20.14"/>
    <col customWidth="1" min="3" max="5" width="13.29"/>
    <col customWidth="1" min="6" max="6" width="20.14"/>
    <col customWidth="1" min="7" max="7" width="11.0"/>
    <col customWidth="1" min="8" max="8" width="4.14"/>
    <col customWidth="1" min="9" max="10" width="14.14"/>
    <col customWidth="1" min="11" max="11" width="12.71"/>
    <col customWidth="1" min="12" max="13" width="13.29"/>
    <col customWidth="1" min="14" max="16" width="14.43"/>
    <col customWidth="1" min="17" max="19" width="15.86"/>
  </cols>
  <sheetData>
    <row r="1" ht="19.5" customHeight="1">
      <c r="A1" s="21" t="s">
        <v>13</v>
      </c>
      <c r="H1" s="22"/>
      <c r="I1" s="23" t="s">
        <v>14</v>
      </c>
      <c r="J1" s="23">
        <f>SUM(D4:D314)</f>
        <v>978891830</v>
      </c>
      <c r="K1" s="24">
        <f>SUM(D315:D885)</f>
        <v>2238896840</v>
      </c>
      <c r="L1" s="25">
        <f>SUM(D886:D1358)</f>
        <v>2400598440</v>
      </c>
      <c r="M1" s="25">
        <f>SUM(D1359:D1684)</f>
        <v>2412642418</v>
      </c>
      <c r="N1" s="26">
        <f>SUM(D1685:D2109)</f>
        <v>3186033695</v>
      </c>
      <c r="O1" s="26">
        <f>SUM(D2110:D2732)</f>
        <v>4952107244</v>
      </c>
      <c r="P1" s="26">
        <f>SUM(D2733:D3375)</f>
        <v>4127550188</v>
      </c>
      <c r="Q1" s="26">
        <f>SUM(D3376:D3961)</f>
        <v>5324478103</v>
      </c>
      <c r="R1" s="26">
        <f>SUM(D3962:D4237)</f>
        <v>3563807712</v>
      </c>
      <c r="S1" s="26">
        <f>SUM(D4238:D4441)</f>
        <v>645778498</v>
      </c>
    </row>
    <row r="2" ht="19.5" customHeight="1">
      <c r="H2" s="22"/>
      <c r="I2" s="23" t="s">
        <v>15</v>
      </c>
      <c r="J2" s="23">
        <f>SUM(E4:E314)</f>
        <v>97889176</v>
      </c>
      <c r="K2" s="23">
        <f>SUM(E315:E885)</f>
        <v>223889682</v>
      </c>
      <c r="L2" s="25">
        <f>SUM(E886:E1358)</f>
        <v>240059844</v>
      </c>
      <c r="M2" s="25">
        <f>SUM(E1359:E1684)</f>
        <v>241264240</v>
      </c>
      <c r="N2" s="26">
        <f>SUM(E1685:E2109)</f>
        <v>318603368</v>
      </c>
      <c r="O2" s="26">
        <f>SUM(E2110:E2732)</f>
        <v>495210738</v>
      </c>
      <c r="P2" s="26">
        <f>SUM(E2733:E3375)</f>
        <v>401842478.3</v>
      </c>
      <c r="Q2" s="26">
        <f>SUM(E3376:E3961)</f>
        <v>493523666</v>
      </c>
      <c r="R2" s="26">
        <f>SUM(E3962:E4237)</f>
        <v>338738423</v>
      </c>
      <c r="S2" s="26">
        <f>SUM(E4238:E4441)</f>
        <v>63082955</v>
      </c>
    </row>
    <row r="3" ht="15.75" customHeight="1">
      <c r="A3" s="27" t="s">
        <v>5</v>
      </c>
      <c r="B3" s="2" t="s">
        <v>6</v>
      </c>
      <c r="C3" s="28" t="s">
        <v>0</v>
      </c>
      <c r="D3" s="28" t="s">
        <v>1</v>
      </c>
      <c r="E3" s="28" t="s">
        <v>2</v>
      </c>
      <c r="F3" s="2" t="s">
        <v>16</v>
      </c>
      <c r="G3" s="2" t="s">
        <v>17</v>
      </c>
      <c r="H3" s="22"/>
      <c r="I3" s="29"/>
      <c r="J3" s="28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</row>
    <row r="4" ht="15.75" customHeight="1">
      <c r="A4" s="30" t="s">
        <v>28</v>
      </c>
      <c r="B4" s="31" t="s">
        <v>29</v>
      </c>
      <c r="C4" s="32">
        <v>-1.8271E7</v>
      </c>
      <c r="D4" s="32">
        <v>-1.661E7</v>
      </c>
      <c r="E4" s="32">
        <v>-1661000.0</v>
      </c>
      <c r="F4" s="33" t="s">
        <v>30</v>
      </c>
      <c r="G4" s="31" t="s">
        <v>31</v>
      </c>
      <c r="H4" s="33"/>
      <c r="I4" s="29"/>
      <c r="J4" s="2"/>
      <c r="K4" s="2"/>
      <c r="L4" s="2"/>
      <c r="M4" s="2"/>
      <c r="N4" s="2"/>
      <c r="O4" s="2"/>
      <c r="P4" s="2"/>
      <c r="Q4" s="2"/>
      <c r="R4" s="2"/>
      <c r="S4" s="2"/>
    </row>
    <row r="5" ht="15.75" customHeight="1">
      <c r="A5" s="30" t="s">
        <v>28</v>
      </c>
      <c r="B5" s="31" t="s">
        <v>29</v>
      </c>
      <c r="C5" s="32">
        <v>-1.7611E7</v>
      </c>
      <c r="D5" s="32">
        <v>-1.601E7</v>
      </c>
      <c r="E5" s="32">
        <v>-1601000.0</v>
      </c>
      <c r="F5" s="33" t="s">
        <v>32</v>
      </c>
      <c r="G5" s="31" t="s">
        <v>31</v>
      </c>
      <c r="H5" s="33"/>
      <c r="I5" s="29"/>
      <c r="J5" s="2"/>
      <c r="K5" s="2"/>
      <c r="L5" s="2"/>
      <c r="M5" s="2"/>
      <c r="N5" s="2"/>
      <c r="O5" s="2"/>
      <c r="P5" s="2"/>
      <c r="Q5" s="2"/>
      <c r="R5" s="2"/>
      <c r="S5" s="2"/>
    </row>
    <row r="6" ht="15.75" customHeight="1">
      <c r="A6" s="30" t="s">
        <v>28</v>
      </c>
      <c r="B6" s="31" t="s">
        <v>29</v>
      </c>
      <c r="C6" s="32">
        <v>1.7611E7</v>
      </c>
      <c r="D6" s="32">
        <v>1.601E7</v>
      </c>
      <c r="E6" s="32">
        <v>1601000.0</v>
      </c>
      <c r="F6" s="33" t="s">
        <v>32</v>
      </c>
      <c r="G6" s="31" t="s">
        <v>31</v>
      </c>
      <c r="H6" s="33"/>
      <c r="I6" s="29"/>
      <c r="J6" s="2"/>
      <c r="K6" s="2"/>
      <c r="L6" s="2"/>
      <c r="M6" s="2"/>
      <c r="N6" s="2"/>
      <c r="O6" s="2"/>
      <c r="P6" s="2"/>
      <c r="Q6" s="2"/>
      <c r="R6" s="2"/>
      <c r="S6" s="2"/>
    </row>
    <row r="7" ht="15.75" customHeight="1">
      <c r="A7" s="30" t="s">
        <v>28</v>
      </c>
      <c r="B7" s="31" t="s">
        <v>29</v>
      </c>
      <c r="C7" s="32">
        <v>1.8271E7</v>
      </c>
      <c r="D7" s="32">
        <v>1.661E7</v>
      </c>
      <c r="E7" s="32">
        <v>1661000.0</v>
      </c>
      <c r="F7" s="33" t="s">
        <v>30</v>
      </c>
      <c r="G7" s="31" t="s">
        <v>31</v>
      </c>
      <c r="H7" s="33"/>
      <c r="I7" s="29"/>
      <c r="J7" s="2"/>
      <c r="K7" s="2"/>
      <c r="L7" s="2"/>
      <c r="M7" s="2"/>
      <c r="N7" s="2"/>
      <c r="O7" s="2"/>
      <c r="P7" s="2"/>
      <c r="Q7" s="2"/>
      <c r="R7" s="2"/>
      <c r="S7" s="2"/>
    </row>
    <row r="8" ht="15.75" customHeight="1">
      <c r="A8" s="27" t="s">
        <v>33</v>
      </c>
      <c r="B8" s="2" t="s">
        <v>29</v>
      </c>
      <c r="C8" s="34">
        <f t="shared" ref="C8:C21" si="1">SUM(D8:E8)</f>
        <v>8767000</v>
      </c>
      <c r="D8" s="34">
        <v>7970000.0</v>
      </c>
      <c r="E8" s="34">
        <v>797000.0</v>
      </c>
      <c r="F8" s="22" t="s">
        <v>34</v>
      </c>
      <c r="G8" s="35">
        <v>42831.0</v>
      </c>
      <c r="H8" s="36"/>
      <c r="I8" s="29"/>
      <c r="J8" s="2"/>
      <c r="K8" s="2"/>
      <c r="L8" s="2"/>
      <c r="M8" s="2"/>
      <c r="N8" s="2"/>
      <c r="O8" s="2"/>
      <c r="P8" s="2"/>
      <c r="Q8" s="2"/>
      <c r="R8" s="2"/>
      <c r="S8" s="2"/>
    </row>
    <row r="9" ht="15.75" customHeight="1">
      <c r="A9" s="27" t="s">
        <v>28</v>
      </c>
      <c r="B9" s="2" t="s">
        <v>29</v>
      </c>
      <c r="C9" s="34">
        <f t="shared" si="1"/>
        <v>17127000</v>
      </c>
      <c r="D9" s="34">
        <v>1.557E7</v>
      </c>
      <c r="E9" s="34">
        <v>1557000.0</v>
      </c>
      <c r="F9" s="22" t="s">
        <v>32</v>
      </c>
      <c r="G9" s="35">
        <v>42836.0</v>
      </c>
      <c r="H9" s="36"/>
      <c r="I9" s="29"/>
      <c r="J9" s="2"/>
      <c r="K9" s="2"/>
      <c r="L9" s="2"/>
      <c r="M9" s="2"/>
      <c r="N9" s="2"/>
      <c r="O9" s="2"/>
      <c r="P9" s="2"/>
      <c r="Q9" s="2"/>
      <c r="R9" s="2"/>
      <c r="S9" s="2"/>
    </row>
    <row r="10" ht="15.75" customHeight="1">
      <c r="A10" s="27" t="s">
        <v>28</v>
      </c>
      <c r="B10" s="2" t="s">
        <v>29</v>
      </c>
      <c r="C10" s="34">
        <f t="shared" si="1"/>
        <v>17853000</v>
      </c>
      <c r="D10" s="34">
        <v>1.623E7</v>
      </c>
      <c r="E10" s="34">
        <v>1623000.0</v>
      </c>
      <c r="F10" s="22" t="s">
        <v>35</v>
      </c>
      <c r="G10" s="35">
        <v>42836.0</v>
      </c>
      <c r="H10" s="36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5.75" customHeight="1">
      <c r="A11" s="27" t="s">
        <v>36</v>
      </c>
      <c r="B11" s="2" t="s">
        <v>29</v>
      </c>
      <c r="C11" s="34">
        <f t="shared" si="1"/>
        <v>10351000</v>
      </c>
      <c r="D11" s="34">
        <v>9410000.0</v>
      </c>
      <c r="E11" s="34">
        <v>941000.0</v>
      </c>
      <c r="F11" s="22" t="s">
        <v>37</v>
      </c>
      <c r="G11" s="35">
        <v>42839.0</v>
      </c>
      <c r="H11" s="36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15.75" customHeight="1">
      <c r="A12" s="27" t="s">
        <v>38</v>
      </c>
      <c r="B12" s="2" t="s">
        <v>29</v>
      </c>
      <c r="C12" s="34">
        <f t="shared" si="1"/>
        <v>7623000</v>
      </c>
      <c r="D12" s="34">
        <v>6930000.0</v>
      </c>
      <c r="E12" s="34">
        <v>693000.0</v>
      </c>
      <c r="F12" s="22" t="s">
        <v>39</v>
      </c>
      <c r="G12" s="35">
        <v>42842.0</v>
      </c>
      <c r="H12" s="36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5.75" customHeight="1">
      <c r="A13" s="27" t="s">
        <v>38</v>
      </c>
      <c r="B13" s="2" t="s">
        <v>29</v>
      </c>
      <c r="C13" s="34">
        <f t="shared" si="1"/>
        <v>6336000</v>
      </c>
      <c r="D13" s="34">
        <v>5760000.0</v>
      </c>
      <c r="E13" s="34">
        <v>576000.0</v>
      </c>
      <c r="F13" s="22" t="s">
        <v>40</v>
      </c>
      <c r="G13" s="35">
        <v>42842.0</v>
      </c>
      <c r="H13" s="36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5.75" customHeight="1">
      <c r="A14" s="27" t="s">
        <v>41</v>
      </c>
      <c r="B14" s="2" t="s">
        <v>29</v>
      </c>
      <c r="C14" s="34">
        <f t="shared" si="1"/>
        <v>18018000</v>
      </c>
      <c r="D14" s="34">
        <v>1.638E7</v>
      </c>
      <c r="E14" s="34">
        <v>1638000.0</v>
      </c>
      <c r="F14" s="22" t="s">
        <v>42</v>
      </c>
      <c r="G14" s="35">
        <v>42844.0</v>
      </c>
      <c r="H14" s="36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5.75" customHeight="1">
      <c r="A15" s="27" t="s">
        <v>43</v>
      </c>
      <c r="B15" s="2" t="s">
        <v>44</v>
      </c>
      <c r="C15" s="34">
        <f t="shared" si="1"/>
        <v>32599600</v>
      </c>
      <c r="D15" s="34">
        <v>2.9636E7</v>
      </c>
      <c r="E15" s="34">
        <v>2963600.0</v>
      </c>
      <c r="F15" s="22" t="s">
        <v>34</v>
      </c>
      <c r="G15" s="35">
        <v>42845.0</v>
      </c>
      <c r="H15" s="36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5.75" customHeight="1">
      <c r="A16" s="27" t="s">
        <v>45</v>
      </c>
      <c r="B16" s="2" t="s">
        <v>46</v>
      </c>
      <c r="C16" s="34">
        <f t="shared" si="1"/>
        <v>6105000</v>
      </c>
      <c r="D16" s="34">
        <v>5550000.0</v>
      </c>
      <c r="E16" s="34">
        <v>555000.0</v>
      </c>
      <c r="F16" s="22" t="s">
        <v>34</v>
      </c>
      <c r="G16" s="35">
        <v>42853.0</v>
      </c>
      <c r="H16" s="36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5.75" customHeight="1">
      <c r="A17" s="27" t="s">
        <v>47</v>
      </c>
      <c r="B17" s="2" t="s">
        <v>29</v>
      </c>
      <c r="C17" s="34">
        <f t="shared" si="1"/>
        <v>15356000</v>
      </c>
      <c r="D17" s="34">
        <v>1.396E7</v>
      </c>
      <c r="E17" s="34">
        <v>1396000.0</v>
      </c>
      <c r="F17" s="22" t="s">
        <v>48</v>
      </c>
      <c r="G17" s="35">
        <v>42853.0</v>
      </c>
      <c r="H17" s="36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5.75" customHeight="1">
      <c r="A18" s="27" t="s">
        <v>47</v>
      </c>
      <c r="B18" s="2" t="s">
        <v>29</v>
      </c>
      <c r="C18" s="34">
        <f t="shared" si="1"/>
        <v>3960000</v>
      </c>
      <c r="D18" s="34">
        <v>3600000.0</v>
      </c>
      <c r="E18" s="34">
        <v>360000.0</v>
      </c>
      <c r="F18" s="22" t="s">
        <v>49</v>
      </c>
      <c r="G18" s="35">
        <v>42867.0</v>
      </c>
      <c r="H18" s="36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5.75" customHeight="1">
      <c r="A19" s="27" t="s">
        <v>50</v>
      </c>
      <c r="B19" s="2" t="s">
        <v>51</v>
      </c>
      <c r="C19" s="34">
        <f t="shared" si="1"/>
        <v>16500000</v>
      </c>
      <c r="D19" s="34">
        <v>1.5E7</v>
      </c>
      <c r="E19" s="34">
        <v>1500000.0</v>
      </c>
      <c r="F19" s="22" t="s">
        <v>34</v>
      </c>
      <c r="G19" s="35">
        <v>42874.0</v>
      </c>
      <c r="H19" s="36"/>
      <c r="I19" s="37" t="s">
        <v>52</v>
      </c>
      <c r="J19" s="13"/>
      <c r="K19" s="14"/>
      <c r="L19" s="2"/>
      <c r="M19" s="2"/>
      <c r="N19" s="2"/>
      <c r="O19" s="2"/>
      <c r="P19" s="2"/>
      <c r="Q19" s="2"/>
      <c r="R19" s="2"/>
      <c r="S19" s="2"/>
    </row>
    <row r="20" ht="15.75" customHeight="1">
      <c r="A20" s="27" t="s">
        <v>50</v>
      </c>
      <c r="B20" s="2" t="s">
        <v>29</v>
      </c>
      <c r="C20" s="34">
        <f t="shared" si="1"/>
        <v>3960000</v>
      </c>
      <c r="D20" s="34">
        <v>3600000.0</v>
      </c>
      <c r="E20" s="34">
        <v>360000.0</v>
      </c>
      <c r="F20" s="22" t="s">
        <v>53</v>
      </c>
      <c r="G20" s="35">
        <v>42853.0</v>
      </c>
      <c r="H20" s="36"/>
      <c r="I20" s="23" t="s">
        <v>3</v>
      </c>
      <c r="J20" s="17" t="s">
        <v>54</v>
      </c>
      <c r="K20" s="17" t="s">
        <v>2</v>
      </c>
      <c r="L20" s="2"/>
      <c r="M20" s="2"/>
      <c r="N20" s="2"/>
      <c r="O20" s="2"/>
      <c r="P20" s="2"/>
      <c r="Q20" s="2"/>
      <c r="R20" s="2"/>
      <c r="S20" s="2"/>
    </row>
    <row r="21" ht="15.75" customHeight="1">
      <c r="A21" s="38" t="s">
        <v>50</v>
      </c>
      <c r="B21" s="7" t="s">
        <v>29</v>
      </c>
      <c r="C21" s="39">
        <f t="shared" si="1"/>
        <v>12188000</v>
      </c>
      <c r="D21" s="39">
        <v>1.108E7</v>
      </c>
      <c r="E21" s="39">
        <v>1108000.0</v>
      </c>
      <c r="F21" s="40" t="s">
        <v>55</v>
      </c>
      <c r="G21" s="41">
        <v>42867.0</v>
      </c>
      <c r="H21" s="42"/>
      <c r="I21" s="23">
        <f t="shared" ref="I21:K21" si="2">SUM(C4:C21)</f>
        <v>176743600</v>
      </c>
      <c r="J21" s="23">
        <f t="shared" si="2"/>
        <v>160676000</v>
      </c>
      <c r="K21" s="23">
        <f t="shared" si="2"/>
        <v>16067600</v>
      </c>
      <c r="L21" s="7"/>
      <c r="M21" s="7"/>
      <c r="N21" s="7"/>
      <c r="O21" s="7"/>
      <c r="P21" s="7"/>
      <c r="Q21" s="7"/>
      <c r="R21" s="7"/>
      <c r="S21" s="7"/>
    </row>
    <row r="22" ht="15.75" customHeight="1">
      <c r="A22" s="30" t="s">
        <v>56</v>
      </c>
      <c r="B22" s="31" t="s">
        <v>29</v>
      </c>
      <c r="C22" s="32">
        <v>-6336000.0</v>
      </c>
      <c r="D22" s="32">
        <v>-5760000.0</v>
      </c>
      <c r="E22" s="32">
        <v>-576000.0</v>
      </c>
      <c r="F22" s="33" t="s">
        <v>57</v>
      </c>
      <c r="G22" s="31" t="s">
        <v>31</v>
      </c>
      <c r="H22" s="33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5.75" customHeight="1">
      <c r="A23" s="30" t="s">
        <v>56</v>
      </c>
      <c r="B23" s="31" t="s">
        <v>29</v>
      </c>
      <c r="C23" s="32">
        <v>6336000.0</v>
      </c>
      <c r="D23" s="32">
        <v>5760000.0</v>
      </c>
      <c r="E23" s="32">
        <v>576000.0</v>
      </c>
      <c r="F23" s="33" t="s">
        <v>57</v>
      </c>
      <c r="G23" s="31" t="s">
        <v>31</v>
      </c>
      <c r="H23" s="33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5.75" customHeight="1">
      <c r="A24" s="27" t="s">
        <v>56</v>
      </c>
      <c r="B24" s="2" t="s">
        <v>29</v>
      </c>
      <c r="C24" s="34">
        <f t="shared" ref="C24:C31" si="3">SUM(D24:E24)</f>
        <v>6556000</v>
      </c>
      <c r="D24" s="34">
        <v>5960000.0</v>
      </c>
      <c r="E24" s="34">
        <v>596000.0</v>
      </c>
      <c r="F24" s="22" t="s">
        <v>58</v>
      </c>
      <c r="G24" s="35">
        <v>42866.0</v>
      </c>
      <c r="H24" s="36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5.75" customHeight="1">
      <c r="A25" s="27" t="s">
        <v>59</v>
      </c>
      <c r="B25" s="2" t="s">
        <v>29</v>
      </c>
      <c r="C25" s="34">
        <f t="shared" si="3"/>
        <v>28468000</v>
      </c>
      <c r="D25" s="34">
        <v>2.588E7</v>
      </c>
      <c r="E25" s="34">
        <v>2588000.0</v>
      </c>
      <c r="F25" s="22" t="s">
        <v>60</v>
      </c>
      <c r="G25" s="35">
        <v>42866.0</v>
      </c>
      <c r="H25" s="36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5.75" customHeight="1">
      <c r="A26" s="27" t="s">
        <v>61</v>
      </c>
      <c r="B26" s="2" t="s">
        <v>51</v>
      </c>
      <c r="C26" s="34">
        <f t="shared" si="3"/>
        <v>31240000</v>
      </c>
      <c r="D26" s="34">
        <v>2.84E7</v>
      </c>
      <c r="E26" s="34">
        <v>2840000.0</v>
      </c>
      <c r="F26" s="22" t="s">
        <v>62</v>
      </c>
      <c r="G26" s="35">
        <v>42881.0</v>
      </c>
      <c r="H26" s="22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5.75" customHeight="1">
      <c r="A27" s="27" t="s">
        <v>61</v>
      </c>
      <c r="B27" s="2" t="s">
        <v>29</v>
      </c>
      <c r="C27" s="34">
        <f t="shared" si="3"/>
        <v>9460000</v>
      </c>
      <c r="D27" s="34">
        <v>8600000.0</v>
      </c>
      <c r="E27" s="34">
        <v>860000.0</v>
      </c>
      <c r="F27" s="22" t="s">
        <v>63</v>
      </c>
      <c r="G27" s="35">
        <v>42867.0</v>
      </c>
      <c r="H27" s="36"/>
      <c r="I27" s="29"/>
      <c r="J27" s="43"/>
      <c r="K27" s="2"/>
      <c r="L27" s="2"/>
      <c r="M27" s="2"/>
      <c r="N27" s="2"/>
      <c r="O27" s="2"/>
      <c r="P27" s="2"/>
      <c r="Q27" s="2"/>
      <c r="R27" s="2"/>
      <c r="S27" s="2"/>
    </row>
    <row r="28" ht="15.75" customHeight="1">
      <c r="A28" s="27" t="s">
        <v>64</v>
      </c>
      <c r="B28" s="2" t="s">
        <v>29</v>
      </c>
      <c r="C28" s="34">
        <f t="shared" si="3"/>
        <v>12540000</v>
      </c>
      <c r="D28" s="34">
        <v>1.14E7</v>
      </c>
      <c r="E28" s="34">
        <v>1140000.0</v>
      </c>
      <c r="F28" s="22" t="s">
        <v>65</v>
      </c>
      <c r="G28" s="35">
        <v>42877.0</v>
      </c>
      <c r="H28" s="36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5.75" customHeight="1">
      <c r="A29" s="27" t="s">
        <v>64</v>
      </c>
      <c r="B29" s="2" t="s">
        <v>29</v>
      </c>
      <c r="C29" s="34">
        <f t="shared" si="3"/>
        <v>2640000</v>
      </c>
      <c r="D29" s="34">
        <v>2400000.0</v>
      </c>
      <c r="E29" s="34">
        <v>240000.0</v>
      </c>
      <c r="F29" s="22" t="s">
        <v>66</v>
      </c>
      <c r="G29" s="35">
        <v>42877.0</v>
      </c>
      <c r="H29" s="36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5.75" customHeight="1">
      <c r="A30" s="27" t="s">
        <v>67</v>
      </c>
      <c r="B30" s="2" t="s">
        <v>29</v>
      </c>
      <c r="C30" s="34">
        <f t="shared" si="3"/>
        <v>11396000</v>
      </c>
      <c r="D30" s="34">
        <v>1.036E7</v>
      </c>
      <c r="E30" s="34">
        <v>1036000.0</v>
      </c>
      <c r="F30" s="22" t="s">
        <v>68</v>
      </c>
      <c r="G30" s="35">
        <v>42895.0</v>
      </c>
      <c r="H30" s="22"/>
      <c r="I30" s="37" t="s">
        <v>69</v>
      </c>
      <c r="J30" s="13"/>
      <c r="K30" s="14"/>
      <c r="L30" s="2"/>
      <c r="M30" s="2"/>
      <c r="N30" s="2"/>
      <c r="O30" s="2"/>
      <c r="P30" s="2"/>
      <c r="Q30" s="2"/>
      <c r="R30" s="2"/>
      <c r="S30" s="2"/>
    </row>
    <row r="31" ht="15.75" customHeight="1">
      <c r="A31" s="27" t="s">
        <v>70</v>
      </c>
      <c r="B31" s="2" t="s">
        <v>51</v>
      </c>
      <c r="C31" s="34">
        <f t="shared" si="3"/>
        <v>12573000</v>
      </c>
      <c r="D31" s="34">
        <v>1.143E7</v>
      </c>
      <c r="E31" s="34">
        <v>1143000.0</v>
      </c>
      <c r="F31" s="22" t="s">
        <v>71</v>
      </c>
      <c r="G31" s="35">
        <v>42898.0</v>
      </c>
      <c r="H31" s="22"/>
      <c r="I31" s="23" t="s">
        <v>3</v>
      </c>
      <c r="J31" s="17" t="s">
        <v>54</v>
      </c>
      <c r="K31" s="17" t="s">
        <v>2</v>
      </c>
      <c r="L31" s="2"/>
      <c r="M31" s="2"/>
      <c r="N31" s="2"/>
      <c r="O31" s="2"/>
      <c r="P31" s="2"/>
      <c r="Q31" s="2"/>
      <c r="R31" s="2"/>
      <c r="S31" s="2"/>
    </row>
    <row r="32" ht="15.75" customHeight="1">
      <c r="A32" s="38">
        <v>42886.0</v>
      </c>
      <c r="B32" s="7" t="s">
        <v>29</v>
      </c>
      <c r="C32" s="44">
        <v>1.1264E7</v>
      </c>
      <c r="D32" s="44">
        <v>1.024E7</v>
      </c>
      <c r="E32" s="44">
        <v>1024000.0</v>
      </c>
      <c r="F32" s="40" t="s">
        <v>72</v>
      </c>
      <c r="G32" s="41">
        <v>42895.0</v>
      </c>
      <c r="H32" s="40"/>
      <c r="I32" s="23">
        <f t="shared" ref="I32:K32" si="4">SUM(C22:C32)</f>
        <v>126137000</v>
      </c>
      <c r="J32" s="23">
        <f t="shared" si="4"/>
        <v>114670000</v>
      </c>
      <c r="K32" s="23">
        <f t="shared" si="4"/>
        <v>11467000</v>
      </c>
      <c r="L32" s="7"/>
      <c r="M32" s="7"/>
      <c r="N32" s="7"/>
      <c r="O32" s="7"/>
      <c r="P32" s="7"/>
      <c r="Q32" s="7"/>
      <c r="R32" s="7"/>
      <c r="S32" s="7"/>
    </row>
    <row r="33" ht="15.75" customHeight="1">
      <c r="A33" s="27" t="s">
        <v>73</v>
      </c>
      <c r="B33" s="2" t="s">
        <v>29</v>
      </c>
      <c r="C33" s="45">
        <v>1.16655E7</v>
      </c>
      <c r="D33" s="45">
        <v>1.0605E7</v>
      </c>
      <c r="E33" s="45">
        <v>1060500.0</v>
      </c>
      <c r="F33" s="22" t="s">
        <v>74</v>
      </c>
      <c r="G33" s="35">
        <v>42916.0</v>
      </c>
      <c r="H33" s="22"/>
      <c r="I33" s="29"/>
      <c r="J33" s="28"/>
      <c r="K33" s="2"/>
      <c r="L33" s="2"/>
      <c r="M33" s="2"/>
      <c r="N33" s="2"/>
      <c r="O33" s="2"/>
      <c r="P33" s="2"/>
      <c r="Q33" s="2"/>
      <c r="R33" s="2"/>
      <c r="S33" s="2"/>
    </row>
    <row r="34" ht="15.75" customHeight="1">
      <c r="A34" s="30" t="s">
        <v>73</v>
      </c>
      <c r="B34" s="31" t="s">
        <v>29</v>
      </c>
      <c r="C34" s="32">
        <v>1.1671E7</v>
      </c>
      <c r="D34" s="32">
        <v>1.061E7</v>
      </c>
      <c r="E34" s="32">
        <v>1061000.0</v>
      </c>
      <c r="F34" s="33" t="s">
        <v>74</v>
      </c>
      <c r="G34" s="31" t="s">
        <v>31</v>
      </c>
      <c r="H34" s="22"/>
      <c r="I34" s="29"/>
      <c r="J34" s="28"/>
      <c r="K34" s="2"/>
      <c r="L34" s="2"/>
      <c r="M34" s="2"/>
      <c r="N34" s="2"/>
      <c r="O34" s="2"/>
      <c r="P34" s="2"/>
      <c r="Q34" s="2"/>
      <c r="R34" s="2"/>
      <c r="S34" s="2"/>
    </row>
    <row r="35" ht="15.75" customHeight="1">
      <c r="A35" s="30" t="s">
        <v>75</v>
      </c>
      <c r="B35" s="31" t="s">
        <v>51</v>
      </c>
      <c r="C35" s="32">
        <v>-3168000.0</v>
      </c>
      <c r="D35" s="32">
        <v>-2880000.0</v>
      </c>
      <c r="E35" s="32">
        <v>-288000.0</v>
      </c>
      <c r="F35" s="33" t="s">
        <v>76</v>
      </c>
      <c r="G35" s="31" t="s">
        <v>31</v>
      </c>
      <c r="H35" s="22"/>
      <c r="I35" s="29"/>
      <c r="J35" s="28"/>
      <c r="K35" s="2"/>
      <c r="L35" s="2"/>
      <c r="M35" s="2"/>
      <c r="N35" s="2"/>
      <c r="O35" s="2"/>
      <c r="P35" s="2"/>
      <c r="Q35" s="2"/>
      <c r="R35" s="2"/>
      <c r="S35" s="2"/>
    </row>
    <row r="36" ht="15.75" customHeight="1">
      <c r="A36" s="30" t="s">
        <v>75</v>
      </c>
      <c r="B36" s="31" t="s">
        <v>51</v>
      </c>
      <c r="C36" s="32">
        <v>3168000.0</v>
      </c>
      <c r="D36" s="32">
        <v>2880000.0</v>
      </c>
      <c r="E36" s="32">
        <v>288000.0</v>
      </c>
      <c r="F36" s="33" t="s">
        <v>76</v>
      </c>
      <c r="G36" s="31" t="s">
        <v>31</v>
      </c>
      <c r="H36" s="22"/>
      <c r="I36" s="37" t="s">
        <v>77</v>
      </c>
      <c r="J36" s="13"/>
      <c r="K36" s="14"/>
      <c r="L36" s="2"/>
      <c r="M36" s="2"/>
      <c r="N36" s="2"/>
      <c r="O36" s="2"/>
      <c r="P36" s="2"/>
      <c r="Q36" s="2"/>
      <c r="R36" s="2"/>
      <c r="S36" s="2"/>
    </row>
    <row r="37" ht="15.75" customHeight="1">
      <c r="A37" s="30" t="s">
        <v>78</v>
      </c>
      <c r="B37" s="31" t="s">
        <v>29</v>
      </c>
      <c r="C37" s="32">
        <v>-1.1671E7</v>
      </c>
      <c r="D37" s="32">
        <v>-1.061E7</v>
      </c>
      <c r="E37" s="32">
        <v>-1061000.0</v>
      </c>
      <c r="F37" s="33" t="s">
        <v>74</v>
      </c>
      <c r="G37" s="31" t="s">
        <v>31</v>
      </c>
      <c r="H37" s="22"/>
      <c r="I37" s="23" t="s">
        <v>3</v>
      </c>
      <c r="J37" s="17" t="s">
        <v>54</v>
      </c>
      <c r="K37" s="17" t="s">
        <v>2</v>
      </c>
      <c r="L37" s="2"/>
      <c r="M37" s="2"/>
      <c r="N37" s="2"/>
      <c r="O37" s="2"/>
      <c r="P37" s="2"/>
      <c r="Q37" s="2"/>
      <c r="R37" s="2"/>
      <c r="S37" s="2"/>
    </row>
    <row r="38" ht="15.75" customHeight="1">
      <c r="A38" s="27" t="s">
        <v>79</v>
      </c>
      <c r="B38" s="2" t="s">
        <v>29</v>
      </c>
      <c r="C38" s="45">
        <v>1.232E7</v>
      </c>
      <c r="D38" s="45">
        <v>1.12E7</v>
      </c>
      <c r="E38" s="45">
        <v>1120000.0</v>
      </c>
      <c r="F38" s="22" t="s">
        <v>80</v>
      </c>
      <c r="G38" s="41">
        <v>42927.0</v>
      </c>
      <c r="H38" s="40"/>
      <c r="I38" s="23">
        <f t="shared" ref="I38:K38" si="5">SUM(C33:C38)</f>
        <v>23985500</v>
      </c>
      <c r="J38" s="23">
        <f t="shared" si="5"/>
        <v>21805000</v>
      </c>
      <c r="K38" s="23">
        <f t="shared" si="5"/>
        <v>2180500</v>
      </c>
      <c r="L38" s="7"/>
      <c r="M38" s="7"/>
      <c r="N38" s="7"/>
      <c r="O38" s="7"/>
      <c r="P38" s="7"/>
      <c r="Q38" s="7"/>
      <c r="R38" s="7"/>
      <c r="S38" s="7"/>
    </row>
    <row r="39" ht="15.75" customHeight="1">
      <c r="A39" s="46" t="s">
        <v>81</v>
      </c>
      <c r="B39" s="47" t="s">
        <v>51</v>
      </c>
      <c r="C39" s="48">
        <v>3168000.0</v>
      </c>
      <c r="D39" s="48">
        <v>2880000.0</v>
      </c>
      <c r="E39" s="48">
        <v>288000.0</v>
      </c>
      <c r="F39" s="49" t="s">
        <v>76</v>
      </c>
      <c r="G39" s="31" t="s">
        <v>82</v>
      </c>
      <c r="H39" s="22"/>
      <c r="I39" s="29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5.75" customHeight="1">
      <c r="A40" s="27" t="s">
        <v>83</v>
      </c>
      <c r="B40" s="2" t="s">
        <v>51</v>
      </c>
      <c r="C40" s="45">
        <v>4752000.0</v>
      </c>
      <c r="D40" s="45">
        <v>4320000.0</v>
      </c>
      <c r="E40" s="45">
        <v>432000.0</v>
      </c>
      <c r="F40" s="22" t="s">
        <v>84</v>
      </c>
      <c r="G40" s="35">
        <v>42942.0</v>
      </c>
      <c r="H40" s="22"/>
      <c r="I40" s="29"/>
      <c r="J40" s="28"/>
      <c r="K40" s="2"/>
      <c r="L40" s="2"/>
      <c r="M40" s="2"/>
      <c r="N40" s="2"/>
      <c r="O40" s="2"/>
      <c r="P40" s="2"/>
      <c r="Q40" s="2"/>
      <c r="R40" s="2"/>
      <c r="S40" s="2"/>
    </row>
    <row r="41" ht="15.75" customHeight="1">
      <c r="A41" s="27" t="s">
        <v>85</v>
      </c>
      <c r="B41" s="2" t="s">
        <v>51</v>
      </c>
      <c r="C41" s="45">
        <v>2079000.0</v>
      </c>
      <c r="D41" s="45">
        <v>1890000.0</v>
      </c>
      <c r="E41" s="45">
        <v>189000.0</v>
      </c>
      <c r="F41" s="22" t="s">
        <v>86</v>
      </c>
      <c r="G41" s="35">
        <v>42948.0</v>
      </c>
      <c r="H41" s="22"/>
      <c r="I41" s="29"/>
      <c r="J41" s="28"/>
      <c r="K41" s="2"/>
      <c r="L41" s="2"/>
      <c r="M41" s="2"/>
      <c r="N41" s="2"/>
      <c r="O41" s="2"/>
      <c r="P41" s="2"/>
      <c r="Q41" s="2"/>
      <c r="R41" s="2"/>
      <c r="S41" s="2"/>
    </row>
    <row r="42" ht="15.75" customHeight="1">
      <c r="A42" s="27" t="s">
        <v>87</v>
      </c>
      <c r="B42" s="2" t="s">
        <v>51</v>
      </c>
      <c r="C42" s="45">
        <v>1980000.0</v>
      </c>
      <c r="D42" s="45">
        <v>1800000.0</v>
      </c>
      <c r="E42" s="45">
        <v>180000.0</v>
      </c>
      <c r="F42" s="22" t="s">
        <v>88</v>
      </c>
      <c r="G42" s="35">
        <v>42948.0</v>
      </c>
      <c r="H42" s="22"/>
      <c r="I42" s="29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5.75" customHeight="1">
      <c r="A43" s="27" t="s">
        <v>89</v>
      </c>
      <c r="B43" s="2" t="s">
        <v>29</v>
      </c>
      <c r="C43" s="45">
        <v>1.452E7</v>
      </c>
      <c r="D43" s="45">
        <v>1.32E7</v>
      </c>
      <c r="E43" s="45">
        <v>1320000.0</v>
      </c>
      <c r="F43" s="22" t="s">
        <v>90</v>
      </c>
      <c r="G43" s="35">
        <v>42972.0</v>
      </c>
      <c r="H43" s="22"/>
      <c r="I43" s="29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5.75" customHeight="1">
      <c r="A44" s="30" t="s">
        <v>89</v>
      </c>
      <c r="B44" s="31" t="s">
        <v>29</v>
      </c>
      <c r="C44" s="32">
        <v>-1.4531E7</v>
      </c>
      <c r="D44" s="32">
        <v>-1.321E7</v>
      </c>
      <c r="E44" s="32">
        <v>-1321000.0</v>
      </c>
      <c r="F44" s="33" t="s">
        <v>90</v>
      </c>
      <c r="G44" s="31" t="s">
        <v>31</v>
      </c>
      <c r="H44" s="22"/>
      <c r="I44" s="29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5.75" customHeight="1">
      <c r="A45" s="27" t="s">
        <v>89</v>
      </c>
      <c r="B45" s="2" t="s">
        <v>29</v>
      </c>
      <c r="C45" s="45">
        <v>4785000.0</v>
      </c>
      <c r="D45" s="45">
        <v>4350000.0</v>
      </c>
      <c r="E45" s="45">
        <v>435000.0</v>
      </c>
      <c r="F45" s="22" t="s">
        <v>91</v>
      </c>
      <c r="G45" s="35">
        <v>42972.0</v>
      </c>
      <c r="H45" s="22"/>
      <c r="I45" s="29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5.75" customHeight="1">
      <c r="A46" s="27" t="s">
        <v>89</v>
      </c>
      <c r="B46" s="2" t="s">
        <v>29</v>
      </c>
      <c r="C46" s="45">
        <v>3135000.0</v>
      </c>
      <c r="D46" s="45">
        <v>2850000.0</v>
      </c>
      <c r="E46" s="45">
        <v>285000.0</v>
      </c>
      <c r="F46" s="22" t="s">
        <v>92</v>
      </c>
      <c r="G46" s="35">
        <v>42972.0</v>
      </c>
      <c r="H46" s="22"/>
      <c r="I46" s="29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5.75" customHeight="1">
      <c r="A47" s="27" t="s">
        <v>89</v>
      </c>
      <c r="B47" s="2" t="s">
        <v>29</v>
      </c>
      <c r="C47" s="45">
        <v>4312000.0</v>
      </c>
      <c r="D47" s="45">
        <v>3920000.0</v>
      </c>
      <c r="E47" s="45">
        <v>392000.0</v>
      </c>
      <c r="F47" s="22" t="s">
        <v>93</v>
      </c>
      <c r="G47" s="35">
        <v>42972.0</v>
      </c>
      <c r="H47" s="22"/>
      <c r="I47" s="29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5.75" customHeight="1">
      <c r="A48" s="30" t="s">
        <v>89</v>
      </c>
      <c r="B48" s="31" t="s">
        <v>29</v>
      </c>
      <c r="C48" s="32">
        <v>1.4531E7</v>
      </c>
      <c r="D48" s="32">
        <v>1.321E7</v>
      </c>
      <c r="E48" s="32">
        <v>1321000.0</v>
      </c>
      <c r="F48" s="33" t="s">
        <v>90</v>
      </c>
      <c r="G48" s="31" t="s">
        <v>31</v>
      </c>
      <c r="H48" s="22"/>
      <c r="I48" s="37" t="s">
        <v>94</v>
      </c>
      <c r="J48" s="13"/>
      <c r="K48" s="14"/>
      <c r="L48" s="2"/>
      <c r="M48" s="2"/>
      <c r="N48" s="2"/>
      <c r="O48" s="2"/>
      <c r="P48" s="2"/>
      <c r="Q48" s="2"/>
      <c r="R48" s="2"/>
      <c r="S48" s="2"/>
    </row>
    <row r="49" ht="15.75" customHeight="1">
      <c r="A49" s="27" t="s">
        <v>89</v>
      </c>
      <c r="B49" s="2" t="s">
        <v>29</v>
      </c>
      <c r="C49" s="45">
        <v>726000.0</v>
      </c>
      <c r="D49" s="45">
        <v>660000.0</v>
      </c>
      <c r="E49" s="45">
        <v>66000.0</v>
      </c>
      <c r="F49" s="22" t="s">
        <v>95</v>
      </c>
      <c r="G49" s="35">
        <v>42972.0</v>
      </c>
      <c r="H49" s="22"/>
      <c r="I49" s="50" t="s">
        <v>3</v>
      </c>
      <c r="J49" s="51" t="s">
        <v>54</v>
      </c>
      <c r="K49" s="51" t="s">
        <v>2</v>
      </c>
      <c r="L49" s="2"/>
      <c r="M49" s="2"/>
      <c r="N49" s="2"/>
      <c r="O49" s="2"/>
      <c r="P49" s="2"/>
      <c r="Q49" s="2"/>
      <c r="R49" s="2"/>
      <c r="S49" s="2"/>
    </row>
    <row r="50" ht="15.75" customHeight="1">
      <c r="A50" s="38" t="s">
        <v>89</v>
      </c>
      <c r="B50" s="7" t="s">
        <v>51</v>
      </c>
      <c r="C50" s="44">
        <v>1980000.0</v>
      </c>
      <c r="D50" s="44">
        <v>1800000.0</v>
      </c>
      <c r="E50" s="44">
        <v>180000.0</v>
      </c>
      <c r="F50" s="40" t="s">
        <v>96</v>
      </c>
      <c r="G50" s="41">
        <v>42956.0</v>
      </c>
      <c r="H50" s="40"/>
      <c r="I50" s="23">
        <f t="shared" ref="I50:K50" si="6">SUM(C39:C50)</f>
        <v>41437000</v>
      </c>
      <c r="J50" s="23">
        <f t="shared" si="6"/>
        <v>37670000</v>
      </c>
      <c r="K50" s="23">
        <f t="shared" si="6"/>
        <v>3767000</v>
      </c>
      <c r="L50" s="7"/>
      <c r="M50" s="7"/>
      <c r="N50" s="7"/>
      <c r="O50" s="7"/>
      <c r="P50" s="7"/>
      <c r="Q50" s="7"/>
      <c r="R50" s="7"/>
      <c r="S50" s="7"/>
    </row>
    <row r="51" ht="15.75" customHeight="1">
      <c r="A51" s="27" t="s">
        <v>97</v>
      </c>
      <c r="B51" s="2" t="s">
        <v>98</v>
      </c>
      <c r="C51" s="45">
        <v>8470000.0</v>
      </c>
      <c r="D51" s="45">
        <v>7700000.0</v>
      </c>
      <c r="E51" s="45">
        <v>770000.0</v>
      </c>
      <c r="F51" s="22" t="s">
        <v>99</v>
      </c>
      <c r="G51" s="35">
        <v>42989.0</v>
      </c>
      <c r="H51" s="22"/>
      <c r="I51" s="29"/>
      <c r="J51" s="29"/>
      <c r="K51" s="29"/>
      <c r="L51" s="2"/>
      <c r="M51" s="2"/>
      <c r="N51" s="2"/>
      <c r="O51" s="2"/>
      <c r="P51" s="2"/>
      <c r="Q51" s="2"/>
      <c r="R51" s="2"/>
      <c r="S51" s="2"/>
    </row>
    <row r="52" ht="15.75" customHeight="1">
      <c r="A52" s="27" t="s">
        <v>97</v>
      </c>
      <c r="B52" s="2" t="s">
        <v>51</v>
      </c>
      <c r="C52" s="45">
        <v>1980000.0</v>
      </c>
      <c r="D52" s="45">
        <v>1800000.0</v>
      </c>
      <c r="E52" s="45">
        <v>180000.0</v>
      </c>
      <c r="F52" s="22" t="s">
        <v>100</v>
      </c>
      <c r="G52" s="35">
        <v>42965.0</v>
      </c>
      <c r="H52" s="22"/>
      <c r="I52" s="29"/>
      <c r="J52" s="29"/>
      <c r="K52" s="29"/>
      <c r="L52" s="2"/>
      <c r="M52" s="2"/>
      <c r="N52" s="2"/>
      <c r="O52" s="2"/>
      <c r="P52" s="2"/>
      <c r="Q52" s="2"/>
      <c r="R52" s="2"/>
      <c r="S52" s="2"/>
    </row>
    <row r="53" ht="15.75" customHeight="1">
      <c r="A53" s="27" t="s">
        <v>101</v>
      </c>
      <c r="B53" s="2" t="s">
        <v>102</v>
      </c>
      <c r="C53" s="45">
        <v>440000.0</v>
      </c>
      <c r="D53" s="45">
        <v>400000.0</v>
      </c>
      <c r="E53" s="45">
        <v>40000.0</v>
      </c>
      <c r="F53" s="22" t="s">
        <v>103</v>
      </c>
      <c r="G53" s="35">
        <v>42956.0</v>
      </c>
      <c r="H53" s="22"/>
      <c r="I53" s="29"/>
      <c r="J53" s="28"/>
      <c r="K53" s="2"/>
      <c r="L53" s="2"/>
      <c r="M53" s="2"/>
      <c r="N53" s="2"/>
      <c r="O53" s="2"/>
      <c r="P53" s="2"/>
      <c r="Q53" s="2"/>
      <c r="R53" s="2"/>
      <c r="S53" s="2"/>
    </row>
    <row r="54" ht="15.75" customHeight="1">
      <c r="A54" s="27" t="s">
        <v>101</v>
      </c>
      <c r="B54" s="2" t="s">
        <v>102</v>
      </c>
      <c r="C54" s="45">
        <v>1760000.0</v>
      </c>
      <c r="D54" s="45">
        <v>1600000.0</v>
      </c>
      <c r="E54" s="45">
        <v>160000.0</v>
      </c>
      <c r="F54" s="22" t="s">
        <v>104</v>
      </c>
      <c r="G54" s="35">
        <v>42956.0</v>
      </c>
      <c r="H54" s="22"/>
      <c r="I54" s="29"/>
      <c r="J54" s="28"/>
      <c r="K54" s="2"/>
      <c r="L54" s="2"/>
      <c r="M54" s="2"/>
      <c r="N54" s="2"/>
      <c r="O54" s="2"/>
      <c r="P54" s="2"/>
      <c r="Q54" s="2"/>
      <c r="R54" s="2"/>
      <c r="S54" s="2"/>
    </row>
    <row r="55" ht="15.75" customHeight="1">
      <c r="A55" s="27" t="s">
        <v>101</v>
      </c>
      <c r="B55" s="2" t="s">
        <v>102</v>
      </c>
      <c r="C55" s="45">
        <v>880000.0</v>
      </c>
      <c r="D55" s="45">
        <v>800000.0</v>
      </c>
      <c r="E55" s="45">
        <v>80000.0</v>
      </c>
      <c r="F55" s="22" t="s">
        <v>105</v>
      </c>
      <c r="G55" s="35">
        <v>42956.0</v>
      </c>
      <c r="H55" s="22"/>
      <c r="I55" s="29"/>
      <c r="J55" s="28"/>
      <c r="K55" s="2"/>
      <c r="L55" s="2"/>
      <c r="M55" s="2"/>
      <c r="N55" s="2"/>
      <c r="O55" s="2"/>
      <c r="P55" s="2"/>
      <c r="Q55" s="2"/>
      <c r="R55" s="2"/>
      <c r="S55" s="2"/>
    </row>
    <row r="56" ht="15.75" customHeight="1">
      <c r="A56" s="27" t="s">
        <v>101</v>
      </c>
      <c r="B56" s="2" t="s">
        <v>102</v>
      </c>
      <c r="C56" s="45">
        <v>1584000.0</v>
      </c>
      <c r="D56" s="45">
        <v>1440000.0</v>
      </c>
      <c r="E56" s="45">
        <v>144000.0</v>
      </c>
      <c r="F56" s="22" t="s">
        <v>106</v>
      </c>
      <c r="G56" s="35">
        <v>42957.0</v>
      </c>
      <c r="H56" s="22"/>
      <c r="I56" s="29"/>
      <c r="J56" s="28"/>
      <c r="K56" s="2"/>
      <c r="L56" s="2"/>
      <c r="M56" s="2"/>
      <c r="N56" s="2"/>
      <c r="O56" s="2"/>
      <c r="P56" s="2"/>
      <c r="Q56" s="2"/>
      <c r="R56" s="2"/>
      <c r="S56" s="2"/>
    </row>
    <row r="57" ht="15.75" customHeight="1">
      <c r="A57" s="27" t="s">
        <v>107</v>
      </c>
      <c r="B57" s="2" t="s">
        <v>102</v>
      </c>
      <c r="C57" s="45">
        <v>792000.0</v>
      </c>
      <c r="D57" s="45">
        <v>720000.0</v>
      </c>
      <c r="E57" s="45">
        <v>72000.0</v>
      </c>
      <c r="F57" s="22" t="s">
        <v>108</v>
      </c>
      <c r="G57" s="35">
        <v>42957.0</v>
      </c>
      <c r="H57" s="22"/>
      <c r="I57" s="29"/>
      <c r="J57" s="28"/>
      <c r="K57" s="2"/>
      <c r="L57" s="2"/>
      <c r="M57" s="2"/>
      <c r="N57" s="2"/>
      <c r="O57" s="2"/>
      <c r="P57" s="2"/>
      <c r="Q57" s="2"/>
      <c r="R57" s="2"/>
      <c r="S57" s="2"/>
    </row>
    <row r="58" ht="15.75" customHeight="1">
      <c r="A58" s="27" t="s">
        <v>109</v>
      </c>
      <c r="B58" s="2" t="s">
        <v>102</v>
      </c>
      <c r="C58" s="45">
        <v>704000.0</v>
      </c>
      <c r="D58" s="45">
        <v>640000.0</v>
      </c>
      <c r="E58" s="45">
        <v>64000.0</v>
      </c>
      <c r="F58" s="22" t="s">
        <v>110</v>
      </c>
      <c r="G58" s="35">
        <v>42965.0</v>
      </c>
      <c r="H58" s="22"/>
      <c r="I58" s="29"/>
      <c r="J58" s="28"/>
      <c r="K58" s="2"/>
      <c r="L58" s="2"/>
      <c r="M58" s="2"/>
      <c r="N58" s="2"/>
      <c r="O58" s="2"/>
      <c r="P58" s="2"/>
      <c r="Q58" s="2"/>
      <c r="R58" s="2"/>
      <c r="S58" s="2"/>
    </row>
    <row r="59" ht="15.75" customHeight="1">
      <c r="A59" s="27" t="s">
        <v>109</v>
      </c>
      <c r="B59" s="2" t="s">
        <v>102</v>
      </c>
      <c r="C59" s="45">
        <v>968000.0</v>
      </c>
      <c r="D59" s="45">
        <v>880000.0</v>
      </c>
      <c r="E59" s="45">
        <v>88000.0</v>
      </c>
      <c r="F59" s="22" t="s">
        <v>104</v>
      </c>
      <c r="G59" s="35">
        <v>42964.0</v>
      </c>
      <c r="H59" s="22"/>
      <c r="I59" s="29"/>
      <c r="J59" s="28"/>
      <c r="K59" s="2"/>
      <c r="L59" s="2"/>
      <c r="M59" s="2"/>
      <c r="N59" s="2"/>
      <c r="O59" s="2"/>
      <c r="P59" s="2"/>
      <c r="Q59" s="2"/>
      <c r="R59" s="2"/>
      <c r="S59" s="2"/>
    </row>
    <row r="60" ht="15.75" customHeight="1">
      <c r="A60" s="27" t="s">
        <v>109</v>
      </c>
      <c r="B60" s="2" t="s">
        <v>102</v>
      </c>
      <c r="C60" s="45">
        <v>1320000.0</v>
      </c>
      <c r="D60" s="45">
        <v>1200000.0</v>
      </c>
      <c r="E60" s="45">
        <v>120000.0</v>
      </c>
      <c r="F60" s="22" t="s">
        <v>105</v>
      </c>
      <c r="G60" s="35">
        <v>42964.0</v>
      </c>
      <c r="H60" s="22"/>
      <c r="I60" s="29"/>
      <c r="J60" s="28"/>
      <c r="K60" s="2"/>
      <c r="L60" s="2"/>
      <c r="M60" s="2"/>
      <c r="N60" s="2"/>
      <c r="O60" s="2"/>
      <c r="P60" s="2"/>
      <c r="Q60" s="2"/>
      <c r="R60" s="2"/>
      <c r="S60" s="2"/>
    </row>
    <row r="61" ht="15.75" customHeight="1">
      <c r="A61" s="27" t="s">
        <v>109</v>
      </c>
      <c r="B61" s="2" t="s">
        <v>102</v>
      </c>
      <c r="C61" s="45">
        <v>1232000.0</v>
      </c>
      <c r="D61" s="45">
        <v>1120000.0</v>
      </c>
      <c r="E61" s="45">
        <v>112000.0</v>
      </c>
      <c r="F61" s="22" t="s">
        <v>111</v>
      </c>
      <c r="G61" s="35">
        <v>42965.0</v>
      </c>
      <c r="H61" s="22"/>
      <c r="I61" s="29"/>
      <c r="J61" s="28"/>
      <c r="K61" s="2"/>
      <c r="L61" s="2"/>
      <c r="M61" s="2"/>
      <c r="N61" s="2"/>
      <c r="O61" s="2"/>
      <c r="P61" s="2"/>
      <c r="Q61" s="2"/>
      <c r="R61" s="2"/>
      <c r="S61" s="2"/>
    </row>
    <row r="62" ht="15.75" customHeight="1">
      <c r="A62" s="27" t="s">
        <v>109</v>
      </c>
      <c r="B62" s="2" t="s">
        <v>51</v>
      </c>
      <c r="C62" s="45">
        <v>1320000.0</v>
      </c>
      <c r="D62" s="45">
        <v>1200000.0</v>
      </c>
      <c r="E62" s="45">
        <v>120000.0</v>
      </c>
      <c r="F62" s="22" t="s">
        <v>112</v>
      </c>
      <c r="G62" s="35">
        <v>42970.0</v>
      </c>
      <c r="H62" s="22"/>
      <c r="I62" s="29"/>
      <c r="J62" s="28"/>
      <c r="K62" s="2"/>
      <c r="L62" s="2"/>
      <c r="M62" s="2"/>
      <c r="N62" s="2"/>
      <c r="O62" s="2"/>
      <c r="P62" s="2"/>
      <c r="Q62" s="2"/>
      <c r="R62" s="2"/>
      <c r="S62" s="2"/>
    </row>
    <row r="63" ht="15.75" customHeight="1">
      <c r="A63" s="30" t="s">
        <v>113</v>
      </c>
      <c r="B63" s="31" t="s">
        <v>51</v>
      </c>
      <c r="C63" s="32">
        <v>3168000.0</v>
      </c>
      <c r="D63" s="32">
        <v>2880000.0</v>
      </c>
      <c r="E63" s="32">
        <v>288000.0</v>
      </c>
      <c r="F63" s="33" t="s">
        <v>114</v>
      </c>
      <c r="G63" s="31" t="s">
        <v>31</v>
      </c>
      <c r="H63" s="22"/>
      <c r="I63" s="29"/>
      <c r="J63" s="28"/>
      <c r="K63" s="2"/>
      <c r="L63" s="2"/>
      <c r="M63" s="2"/>
      <c r="N63" s="2"/>
      <c r="O63" s="2"/>
      <c r="P63" s="2"/>
      <c r="Q63" s="2"/>
      <c r="R63" s="2"/>
      <c r="S63" s="2"/>
    </row>
    <row r="64" ht="15.75" customHeight="1">
      <c r="A64" s="30" t="s">
        <v>113</v>
      </c>
      <c r="B64" s="31" t="s">
        <v>51</v>
      </c>
      <c r="C64" s="32">
        <v>-3168000.0</v>
      </c>
      <c r="D64" s="32">
        <v>-2880000.0</v>
      </c>
      <c r="E64" s="32">
        <v>-288000.0</v>
      </c>
      <c r="F64" s="33" t="s">
        <v>76</v>
      </c>
      <c r="G64" s="31" t="s">
        <v>82</v>
      </c>
      <c r="H64" s="22"/>
      <c r="I64" s="29"/>
      <c r="J64" s="28"/>
      <c r="K64" s="2"/>
      <c r="L64" s="2"/>
      <c r="M64" s="2"/>
      <c r="N64" s="2"/>
      <c r="O64" s="2"/>
      <c r="P64" s="2"/>
      <c r="Q64" s="2"/>
      <c r="R64" s="2"/>
      <c r="S64" s="2"/>
    </row>
    <row r="65" ht="15.75" customHeight="1">
      <c r="A65" s="27" t="s">
        <v>115</v>
      </c>
      <c r="B65" s="2" t="s">
        <v>51</v>
      </c>
      <c r="C65" s="45">
        <v>3168000.0</v>
      </c>
      <c r="D65" s="45">
        <v>2880000.0</v>
      </c>
      <c r="E65" s="45">
        <v>288000.0</v>
      </c>
      <c r="F65" s="22" t="s">
        <v>76</v>
      </c>
      <c r="G65" s="35">
        <v>42970.0</v>
      </c>
      <c r="H65" s="22"/>
      <c r="I65" s="29"/>
      <c r="J65" s="28"/>
      <c r="K65" s="2"/>
      <c r="L65" s="2"/>
      <c r="M65" s="2"/>
      <c r="N65" s="2"/>
      <c r="O65" s="2"/>
      <c r="P65" s="2"/>
      <c r="Q65" s="2"/>
      <c r="R65" s="2"/>
      <c r="S65" s="2"/>
    </row>
    <row r="66" ht="15.75" customHeight="1">
      <c r="A66" s="30" t="s">
        <v>115</v>
      </c>
      <c r="B66" s="31" t="s">
        <v>51</v>
      </c>
      <c r="C66" s="32">
        <v>-3168000.0</v>
      </c>
      <c r="D66" s="32">
        <v>-2880000.0</v>
      </c>
      <c r="E66" s="32">
        <v>-288000.0</v>
      </c>
      <c r="F66" s="33" t="s">
        <v>76</v>
      </c>
      <c r="G66" s="31" t="s">
        <v>31</v>
      </c>
      <c r="H66" s="22"/>
      <c r="I66" s="29"/>
      <c r="J66" s="28"/>
      <c r="K66" s="2"/>
      <c r="L66" s="2"/>
      <c r="M66" s="2"/>
      <c r="N66" s="2"/>
      <c r="O66" s="2"/>
      <c r="P66" s="2"/>
      <c r="Q66" s="2"/>
      <c r="R66" s="2"/>
      <c r="S66" s="2"/>
    </row>
    <row r="67" ht="15.75" customHeight="1">
      <c r="A67" s="27" t="s">
        <v>116</v>
      </c>
      <c r="B67" s="2" t="s">
        <v>102</v>
      </c>
      <c r="C67" s="45">
        <v>616000.0</v>
      </c>
      <c r="D67" s="45">
        <v>560000.0</v>
      </c>
      <c r="E67" s="45">
        <v>56000.0</v>
      </c>
      <c r="F67" s="22" t="s">
        <v>110</v>
      </c>
      <c r="G67" s="35">
        <v>42969.0</v>
      </c>
      <c r="H67" s="22"/>
      <c r="I67" s="29"/>
      <c r="J67" s="28"/>
      <c r="K67" s="2"/>
      <c r="L67" s="2"/>
      <c r="M67" s="2"/>
      <c r="N67" s="2"/>
      <c r="O67" s="2"/>
      <c r="P67" s="2"/>
      <c r="Q67" s="2"/>
      <c r="R67" s="2"/>
      <c r="S67" s="2"/>
    </row>
    <row r="68" ht="15.75" customHeight="1">
      <c r="A68" s="27" t="s">
        <v>116</v>
      </c>
      <c r="B68" s="2" t="s">
        <v>102</v>
      </c>
      <c r="C68" s="45">
        <v>880000.0</v>
      </c>
      <c r="D68" s="45">
        <v>800000.0</v>
      </c>
      <c r="E68" s="45">
        <v>80000.0</v>
      </c>
      <c r="F68" s="22" t="s">
        <v>105</v>
      </c>
      <c r="G68" s="35">
        <v>42969.0</v>
      </c>
      <c r="H68" s="22"/>
      <c r="I68" s="29"/>
      <c r="J68" s="28"/>
      <c r="K68" s="2"/>
      <c r="L68" s="2"/>
      <c r="M68" s="2"/>
      <c r="N68" s="2"/>
      <c r="O68" s="2"/>
      <c r="P68" s="2"/>
      <c r="Q68" s="2"/>
      <c r="R68" s="2"/>
      <c r="S68" s="2"/>
    </row>
    <row r="69" ht="15.75" customHeight="1">
      <c r="A69" s="27" t="s">
        <v>116</v>
      </c>
      <c r="B69" s="2" t="s">
        <v>102</v>
      </c>
      <c r="C69" s="45">
        <v>616000.0</v>
      </c>
      <c r="D69" s="45">
        <v>560000.0</v>
      </c>
      <c r="E69" s="45">
        <v>56000.0</v>
      </c>
      <c r="F69" s="22" t="s">
        <v>104</v>
      </c>
      <c r="G69" s="35">
        <v>42969.0</v>
      </c>
      <c r="H69" s="22"/>
      <c r="I69" s="29"/>
      <c r="J69" s="28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7" t="s">
        <v>116</v>
      </c>
      <c r="B70" s="2" t="s">
        <v>102</v>
      </c>
      <c r="C70" s="45">
        <v>1408000.0</v>
      </c>
      <c r="D70" s="45">
        <v>1280000.0</v>
      </c>
      <c r="E70" s="45">
        <v>128000.0</v>
      </c>
      <c r="F70" s="22" t="s">
        <v>111</v>
      </c>
      <c r="G70" s="35">
        <v>42975.0</v>
      </c>
      <c r="H70" s="22"/>
      <c r="I70" s="29"/>
      <c r="J70" s="28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7" t="s">
        <v>117</v>
      </c>
      <c r="B71" s="2" t="s">
        <v>51</v>
      </c>
      <c r="C71" s="45">
        <v>1320000.0</v>
      </c>
      <c r="D71" s="45">
        <v>1200000.0</v>
      </c>
      <c r="E71" s="45">
        <v>120000.0</v>
      </c>
      <c r="F71" s="22" t="s">
        <v>118</v>
      </c>
      <c r="G71" s="35">
        <v>42979.0</v>
      </c>
      <c r="H71" s="22"/>
      <c r="I71" s="29"/>
      <c r="J71" s="28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7" t="s">
        <v>119</v>
      </c>
      <c r="B72" s="2" t="s">
        <v>46</v>
      </c>
      <c r="C72" s="45">
        <v>2024000.0</v>
      </c>
      <c r="D72" s="45">
        <v>1840000.0</v>
      </c>
      <c r="E72" s="45">
        <v>184000.0</v>
      </c>
      <c r="F72" s="22" t="s">
        <v>106</v>
      </c>
      <c r="G72" s="35">
        <v>42972.0</v>
      </c>
      <c r="H72" s="22"/>
      <c r="I72" s="29"/>
      <c r="J72" s="28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7" t="s">
        <v>120</v>
      </c>
      <c r="B73" s="2" t="s">
        <v>102</v>
      </c>
      <c r="C73" s="45">
        <v>528000.0</v>
      </c>
      <c r="D73" s="45">
        <v>480000.0</v>
      </c>
      <c r="E73" s="45">
        <v>48000.0</v>
      </c>
      <c r="F73" s="22" t="s">
        <v>105</v>
      </c>
      <c r="G73" s="35">
        <v>42976.0</v>
      </c>
      <c r="H73" s="22"/>
      <c r="I73" s="29"/>
      <c r="J73" s="28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7" t="s">
        <v>120</v>
      </c>
      <c r="B74" s="2" t="s">
        <v>102</v>
      </c>
      <c r="C74" s="45">
        <v>880000.0</v>
      </c>
      <c r="D74" s="45">
        <v>800000.0</v>
      </c>
      <c r="E74" s="45">
        <v>80000.0</v>
      </c>
      <c r="F74" s="22" t="s">
        <v>104</v>
      </c>
      <c r="G74" s="35">
        <v>42976.0</v>
      </c>
      <c r="H74" s="22"/>
      <c r="I74" s="29"/>
      <c r="J74" s="28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7" t="s">
        <v>120</v>
      </c>
      <c r="B75" s="2" t="s">
        <v>51</v>
      </c>
      <c r="C75" s="45">
        <v>1320000.0</v>
      </c>
      <c r="D75" s="45">
        <v>1200000.0</v>
      </c>
      <c r="E75" s="45">
        <v>120000.0</v>
      </c>
      <c r="F75" s="22" t="s">
        <v>121</v>
      </c>
      <c r="G75" s="35">
        <v>42991.0</v>
      </c>
      <c r="H75" s="22"/>
      <c r="I75" s="29"/>
      <c r="J75" s="28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7" t="s">
        <v>120</v>
      </c>
      <c r="B76" s="2" t="s">
        <v>102</v>
      </c>
      <c r="C76" s="45">
        <v>1408000.0</v>
      </c>
      <c r="D76" s="45">
        <v>1280000.0</v>
      </c>
      <c r="E76" s="45">
        <v>128000.0</v>
      </c>
      <c r="F76" s="22" t="s">
        <v>111</v>
      </c>
      <c r="G76" s="35">
        <v>42977.0</v>
      </c>
      <c r="H76" s="22"/>
      <c r="I76" s="29"/>
      <c r="J76" s="28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7" t="s">
        <v>122</v>
      </c>
      <c r="B77" s="2" t="s">
        <v>29</v>
      </c>
      <c r="C77" s="45">
        <v>2871000.0</v>
      </c>
      <c r="D77" s="45">
        <v>2610000.0</v>
      </c>
      <c r="E77" s="45">
        <v>261000.0</v>
      </c>
      <c r="F77" s="22" t="s">
        <v>91</v>
      </c>
      <c r="G77" s="35">
        <v>42993.0</v>
      </c>
      <c r="H77" s="22"/>
      <c r="I77" s="29"/>
      <c r="J77" s="29"/>
      <c r="K77" s="29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30" t="s">
        <v>122</v>
      </c>
      <c r="B78" s="31" t="s">
        <v>29</v>
      </c>
      <c r="C78" s="32">
        <v>2893000.0</v>
      </c>
      <c r="D78" s="32">
        <v>2630000.0</v>
      </c>
      <c r="E78" s="32">
        <v>263000.0</v>
      </c>
      <c r="F78" s="33" t="s">
        <v>91</v>
      </c>
      <c r="G78" s="31" t="s">
        <v>31</v>
      </c>
      <c r="H78" s="22"/>
      <c r="I78" s="29"/>
      <c r="J78" s="29"/>
      <c r="K78" s="29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7" t="s">
        <v>122</v>
      </c>
      <c r="B79" s="2" t="s">
        <v>29</v>
      </c>
      <c r="C79" s="45">
        <v>1.6104E7</v>
      </c>
      <c r="D79" s="45">
        <v>1.464E7</v>
      </c>
      <c r="E79" s="45">
        <v>1464000.0</v>
      </c>
      <c r="F79" s="22" t="s">
        <v>90</v>
      </c>
      <c r="G79" s="35">
        <v>42993.0</v>
      </c>
      <c r="H79" s="22"/>
      <c r="I79" s="29"/>
      <c r="J79" s="29"/>
      <c r="K79" s="29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7" t="s">
        <v>122</v>
      </c>
      <c r="B80" s="2" t="s">
        <v>29</v>
      </c>
      <c r="C80" s="45">
        <v>4048000.0</v>
      </c>
      <c r="D80" s="45">
        <v>3680000.0</v>
      </c>
      <c r="E80" s="45">
        <v>368000.0</v>
      </c>
      <c r="F80" s="22" t="s">
        <v>93</v>
      </c>
      <c r="G80" s="35">
        <v>42993.0</v>
      </c>
      <c r="H80" s="22"/>
      <c r="I80" s="29"/>
      <c r="J80" s="29"/>
      <c r="K80" s="29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7" t="s">
        <v>122</v>
      </c>
      <c r="B81" s="2" t="s">
        <v>29</v>
      </c>
      <c r="C81" s="45">
        <v>1815000.0</v>
      </c>
      <c r="D81" s="45">
        <v>1650000.0</v>
      </c>
      <c r="E81" s="45">
        <v>165000.0</v>
      </c>
      <c r="F81" s="22" t="s">
        <v>92</v>
      </c>
      <c r="G81" s="35">
        <v>42993.0</v>
      </c>
      <c r="H81" s="22"/>
      <c r="I81" s="37" t="s">
        <v>123</v>
      </c>
      <c r="J81" s="13"/>
      <c r="K81" s="14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7" t="s">
        <v>122</v>
      </c>
      <c r="B82" s="2" t="s">
        <v>29</v>
      </c>
      <c r="C82" s="45">
        <v>1573000.0</v>
      </c>
      <c r="D82" s="45">
        <v>1430000.0</v>
      </c>
      <c r="E82" s="45">
        <v>143000.0</v>
      </c>
      <c r="F82" s="22" t="s">
        <v>95</v>
      </c>
      <c r="G82" s="35">
        <v>42993.0</v>
      </c>
      <c r="H82" s="22"/>
      <c r="I82" s="52" t="s">
        <v>3</v>
      </c>
      <c r="J82" s="51" t="s">
        <v>54</v>
      </c>
      <c r="K82" s="53" t="s">
        <v>2</v>
      </c>
      <c r="L82" s="2"/>
      <c r="M82" s="2"/>
      <c r="N82" s="2"/>
      <c r="O82" s="2"/>
      <c r="P82" s="2"/>
      <c r="Q82" s="2"/>
      <c r="R82" s="2"/>
      <c r="S82" s="2"/>
    </row>
    <row r="83" ht="15.75" customHeight="1">
      <c r="A83" s="38" t="s">
        <v>122</v>
      </c>
      <c r="B83" s="7" t="s">
        <v>102</v>
      </c>
      <c r="C83" s="44">
        <v>7206430.0</v>
      </c>
      <c r="D83" s="44">
        <v>6551300.0</v>
      </c>
      <c r="E83" s="44">
        <v>655130.0</v>
      </c>
      <c r="F83" s="40" t="s">
        <v>111</v>
      </c>
      <c r="G83" s="41">
        <v>42984.0</v>
      </c>
      <c r="H83" s="40"/>
      <c r="I83" s="54">
        <f t="shared" ref="I83:K83" si="7">SUM(C51:C83)</f>
        <v>68960430</v>
      </c>
      <c r="J83" s="54">
        <f t="shared" si="7"/>
        <v>62691300</v>
      </c>
      <c r="K83" s="55">
        <f t="shared" si="7"/>
        <v>6269130</v>
      </c>
      <c r="L83" s="7"/>
      <c r="M83" s="7"/>
      <c r="N83" s="7"/>
      <c r="O83" s="7"/>
      <c r="P83" s="7"/>
      <c r="Q83" s="7"/>
      <c r="R83" s="7"/>
      <c r="S83" s="7"/>
    </row>
    <row r="84" ht="15.75" customHeight="1">
      <c r="A84" s="27" t="s">
        <v>124</v>
      </c>
      <c r="B84" s="2" t="s">
        <v>102</v>
      </c>
      <c r="C84" s="45">
        <v>616000.0</v>
      </c>
      <c r="D84" s="45">
        <v>560000.0</v>
      </c>
      <c r="E84" s="45">
        <v>56000.0</v>
      </c>
      <c r="F84" s="22" t="s">
        <v>103</v>
      </c>
      <c r="G84" s="35">
        <v>42984.0</v>
      </c>
      <c r="H84" s="22"/>
      <c r="I84" s="29"/>
      <c r="J84" s="28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7" t="s">
        <v>124</v>
      </c>
      <c r="B85" s="2" t="s">
        <v>102</v>
      </c>
      <c r="C85" s="45">
        <v>1034000.0</v>
      </c>
      <c r="D85" s="45">
        <v>940000.0</v>
      </c>
      <c r="E85" s="45">
        <v>94000.0</v>
      </c>
      <c r="F85" s="22" t="s">
        <v>105</v>
      </c>
      <c r="G85" s="35">
        <v>42984.0</v>
      </c>
      <c r="H85" s="22"/>
      <c r="I85" s="29"/>
      <c r="J85" s="28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7" t="s">
        <v>124</v>
      </c>
      <c r="B86" s="2" t="s">
        <v>102</v>
      </c>
      <c r="C86" s="45">
        <v>3201000.0</v>
      </c>
      <c r="D86" s="45">
        <v>2910000.0</v>
      </c>
      <c r="E86" s="45">
        <v>291000.0</v>
      </c>
      <c r="F86" s="22" t="s">
        <v>104</v>
      </c>
      <c r="G86" s="35">
        <v>42984.0</v>
      </c>
      <c r="H86" s="22"/>
      <c r="I86" s="29"/>
      <c r="J86" s="28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7" t="s">
        <v>124</v>
      </c>
      <c r="B87" s="2" t="s">
        <v>102</v>
      </c>
      <c r="C87" s="45">
        <v>704000.0</v>
      </c>
      <c r="D87" s="45">
        <v>640000.0</v>
      </c>
      <c r="E87" s="45">
        <v>64000.0</v>
      </c>
      <c r="F87" s="22" t="s">
        <v>110</v>
      </c>
      <c r="G87" s="35">
        <v>42985.0</v>
      </c>
      <c r="H87" s="22"/>
      <c r="I87" s="29"/>
      <c r="J87" s="28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7" t="s">
        <v>124</v>
      </c>
      <c r="B88" s="2" t="s">
        <v>102</v>
      </c>
      <c r="C88" s="45">
        <v>1848000.0</v>
      </c>
      <c r="D88" s="45">
        <v>1680000.0</v>
      </c>
      <c r="E88" s="45">
        <v>168000.0</v>
      </c>
      <c r="F88" s="22" t="s">
        <v>111</v>
      </c>
      <c r="G88" s="35">
        <v>42984.0</v>
      </c>
      <c r="H88" s="22"/>
      <c r="I88" s="29"/>
      <c r="J88" s="28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30" t="s">
        <v>125</v>
      </c>
      <c r="B89" s="31" t="s">
        <v>51</v>
      </c>
      <c r="C89" s="32">
        <v>-1980000.0</v>
      </c>
      <c r="D89" s="32">
        <v>-1800000.0</v>
      </c>
      <c r="E89" s="32">
        <v>-180000.0</v>
      </c>
      <c r="F89" s="33" t="s">
        <v>126</v>
      </c>
      <c r="G89" s="31" t="s">
        <v>31</v>
      </c>
      <c r="H89" s="22"/>
      <c r="I89" s="29"/>
      <c r="J89" s="29"/>
      <c r="K89" s="29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30" t="s">
        <v>125</v>
      </c>
      <c r="B90" s="31" t="s">
        <v>51</v>
      </c>
      <c r="C90" s="32">
        <v>1980000.0</v>
      </c>
      <c r="D90" s="32">
        <v>1800000.0</v>
      </c>
      <c r="E90" s="32">
        <v>180000.0</v>
      </c>
      <c r="F90" s="33" t="s">
        <v>126</v>
      </c>
      <c r="G90" s="31" t="s">
        <v>31</v>
      </c>
      <c r="H90" s="22"/>
      <c r="I90" s="29"/>
      <c r="J90" s="28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30" t="s">
        <v>127</v>
      </c>
      <c r="B91" s="31" t="s">
        <v>29</v>
      </c>
      <c r="C91" s="32">
        <v>-2893000.0</v>
      </c>
      <c r="D91" s="32">
        <v>-2630000.0</v>
      </c>
      <c r="E91" s="32">
        <v>-263000.0</v>
      </c>
      <c r="F91" s="33" t="s">
        <v>91</v>
      </c>
      <c r="G91" s="31" t="s">
        <v>31</v>
      </c>
      <c r="H91" s="22"/>
      <c r="I91" s="29"/>
      <c r="J91" s="28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7" t="s">
        <v>128</v>
      </c>
      <c r="B92" s="2" t="s">
        <v>102</v>
      </c>
      <c r="C92" s="45">
        <v>880000.0</v>
      </c>
      <c r="D92" s="45">
        <v>800000.0</v>
      </c>
      <c r="E92" s="45">
        <v>80000.0</v>
      </c>
      <c r="F92" s="22" t="s">
        <v>111</v>
      </c>
      <c r="G92" s="35">
        <v>42991.0</v>
      </c>
      <c r="H92" s="22"/>
      <c r="I92" s="29"/>
      <c r="J92" s="28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7" t="s">
        <v>129</v>
      </c>
      <c r="B93" s="2" t="s">
        <v>102</v>
      </c>
      <c r="C93" s="45">
        <v>792000.0</v>
      </c>
      <c r="D93" s="45">
        <v>720000.0</v>
      </c>
      <c r="E93" s="45">
        <v>72000.0</v>
      </c>
      <c r="F93" s="22" t="s">
        <v>105</v>
      </c>
      <c r="G93" s="35">
        <v>42990.0</v>
      </c>
      <c r="H93" s="22"/>
      <c r="I93" s="29"/>
      <c r="J93" s="28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7" t="s">
        <v>129</v>
      </c>
      <c r="B94" s="2" t="s">
        <v>102</v>
      </c>
      <c r="C94" s="45">
        <v>1760000.0</v>
      </c>
      <c r="D94" s="45">
        <v>1600000.0</v>
      </c>
      <c r="E94" s="45">
        <v>160000.0</v>
      </c>
      <c r="F94" s="22" t="s">
        <v>104</v>
      </c>
      <c r="G94" s="35">
        <v>42990.0</v>
      </c>
      <c r="H94" s="22"/>
      <c r="I94" s="29"/>
      <c r="J94" s="28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7" t="s">
        <v>129</v>
      </c>
      <c r="B95" s="2" t="s">
        <v>102</v>
      </c>
      <c r="C95" s="45">
        <v>528000.0</v>
      </c>
      <c r="D95" s="45">
        <v>480000.0</v>
      </c>
      <c r="E95" s="45">
        <v>48000.0</v>
      </c>
      <c r="F95" s="22" t="s">
        <v>110</v>
      </c>
      <c r="G95" s="35">
        <v>42993.0</v>
      </c>
      <c r="H95" s="22"/>
      <c r="I95" s="29"/>
      <c r="J95" s="28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7" t="s">
        <v>129</v>
      </c>
      <c r="B96" s="2" t="s">
        <v>130</v>
      </c>
      <c r="C96" s="45">
        <v>1639000.0</v>
      </c>
      <c r="D96" s="45">
        <v>1490000.0</v>
      </c>
      <c r="E96" s="45">
        <v>149000.0</v>
      </c>
      <c r="F96" s="22" t="s">
        <v>131</v>
      </c>
      <c r="G96" s="35">
        <v>42991.0</v>
      </c>
      <c r="H96" s="22"/>
      <c r="I96" s="29"/>
      <c r="J96" s="28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7" t="s">
        <v>132</v>
      </c>
      <c r="B97" s="2" t="s">
        <v>51</v>
      </c>
      <c r="C97" s="45">
        <v>3300000.0</v>
      </c>
      <c r="D97" s="45">
        <v>3000000.0</v>
      </c>
      <c r="E97" s="45">
        <v>300000.0</v>
      </c>
      <c r="F97" s="22" t="s">
        <v>133</v>
      </c>
      <c r="G97" s="35">
        <v>43005.0</v>
      </c>
      <c r="H97" s="22"/>
      <c r="I97" s="29"/>
      <c r="J97" s="28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7" t="s">
        <v>134</v>
      </c>
      <c r="B98" s="2" t="s">
        <v>102</v>
      </c>
      <c r="C98" s="45">
        <v>528000.0</v>
      </c>
      <c r="D98" s="45">
        <v>480000.0</v>
      </c>
      <c r="E98" s="45">
        <v>48000.0</v>
      </c>
      <c r="F98" s="22" t="s">
        <v>105</v>
      </c>
      <c r="G98" s="35">
        <v>42996.0</v>
      </c>
      <c r="H98" s="22"/>
      <c r="I98" s="29"/>
      <c r="J98" s="28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7" t="s">
        <v>134</v>
      </c>
      <c r="B99" s="2" t="s">
        <v>102</v>
      </c>
      <c r="C99" s="45">
        <v>2376000.0</v>
      </c>
      <c r="D99" s="45">
        <v>2160000.0</v>
      </c>
      <c r="E99" s="45">
        <v>216000.0</v>
      </c>
      <c r="F99" s="22" t="s">
        <v>104</v>
      </c>
      <c r="G99" s="35">
        <v>42996.0</v>
      </c>
      <c r="H99" s="22"/>
      <c r="I99" s="29"/>
      <c r="J99" s="28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7" t="s">
        <v>134</v>
      </c>
      <c r="B100" s="2" t="s">
        <v>102</v>
      </c>
      <c r="C100" s="45">
        <v>1232000.0</v>
      </c>
      <c r="D100" s="45">
        <v>1120000.0</v>
      </c>
      <c r="E100" s="45">
        <v>112000.0</v>
      </c>
      <c r="F100" s="22" t="s">
        <v>111</v>
      </c>
      <c r="G100" s="35">
        <v>42998.0</v>
      </c>
      <c r="H100" s="22"/>
      <c r="I100" s="29"/>
      <c r="J100" s="28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7" t="s">
        <v>135</v>
      </c>
      <c r="B101" s="2" t="s">
        <v>46</v>
      </c>
      <c r="C101" s="45">
        <v>803000.0</v>
      </c>
      <c r="D101" s="45">
        <v>730000.0</v>
      </c>
      <c r="E101" s="45">
        <v>73000.0</v>
      </c>
      <c r="F101" s="22" t="s">
        <v>106</v>
      </c>
      <c r="G101" s="35">
        <v>43000.0</v>
      </c>
      <c r="H101" s="22"/>
      <c r="I101" s="29"/>
      <c r="J101" s="28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7" t="s">
        <v>136</v>
      </c>
      <c r="B102" s="2" t="s">
        <v>130</v>
      </c>
      <c r="C102" s="45">
        <v>1408000.0</v>
      </c>
      <c r="D102" s="45">
        <v>1280000.0</v>
      </c>
      <c r="E102" s="45">
        <v>128000.0</v>
      </c>
      <c r="F102" s="22" t="s">
        <v>137</v>
      </c>
      <c r="G102" s="35">
        <v>43000.0</v>
      </c>
      <c r="H102" s="22"/>
      <c r="I102" s="29"/>
      <c r="J102" s="28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7" t="s">
        <v>136</v>
      </c>
      <c r="B103" s="2" t="s">
        <v>44</v>
      </c>
      <c r="C103" s="45">
        <v>2.33475E7</v>
      </c>
      <c r="D103" s="45">
        <v>2.1225E7</v>
      </c>
      <c r="E103" s="45">
        <v>2122500.0</v>
      </c>
      <c r="F103" s="22" t="s">
        <v>138</v>
      </c>
      <c r="G103" s="35">
        <v>43006.0</v>
      </c>
      <c r="H103" s="22"/>
      <c r="I103" s="29"/>
      <c r="J103" s="28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7" t="s">
        <v>139</v>
      </c>
      <c r="B104" s="2" t="s">
        <v>140</v>
      </c>
      <c r="C104" s="45">
        <v>4070000.0</v>
      </c>
      <c r="D104" s="45">
        <v>3700000.0</v>
      </c>
      <c r="E104" s="45">
        <v>370000.0</v>
      </c>
      <c r="F104" s="22" t="s">
        <v>141</v>
      </c>
      <c r="G104" s="35">
        <v>43000.0</v>
      </c>
      <c r="H104" s="22"/>
      <c r="I104" s="29"/>
      <c r="J104" s="28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7" t="s">
        <v>139</v>
      </c>
      <c r="B105" s="2" t="s">
        <v>140</v>
      </c>
      <c r="C105" s="45">
        <v>3410635.0</v>
      </c>
      <c r="D105" s="45">
        <v>3100578.0</v>
      </c>
      <c r="E105" s="45">
        <v>310057.0</v>
      </c>
      <c r="F105" s="22" t="s">
        <v>142</v>
      </c>
      <c r="G105" s="35">
        <v>43000.0</v>
      </c>
      <c r="H105" s="22"/>
      <c r="I105" s="29"/>
      <c r="J105" s="28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7" t="s">
        <v>143</v>
      </c>
      <c r="B106" s="2" t="s">
        <v>144</v>
      </c>
      <c r="C106" s="45">
        <v>7020750.0</v>
      </c>
      <c r="D106" s="45">
        <v>6382500.0</v>
      </c>
      <c r="E106" s="45">
        <v>638250.0</v>
      </c>
      <c r="F106" s="22" t="s">
        <v>106</v>
      </c>
      <c r="G106" s="35">
        <v>43000.0</v>
      </c>
      <c r="H106" s="22"/>
      <c r="I106" s="29"/>
      <c r="J106" s="28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7" t="s">
        <v>145</v>
      </c>
      <c r="B107" s="2" t="s">
        <v>102</v>
      </c>
      <c r="C107" s="45">
        <v>1056000.0</v>
      </c>
      <c r="D107" s="45">
        <v>960000.0</v>
      </c>
      <c r="E107" s="45">
        <v>96000.0</v>
      </c>
      <c r="F107" s="22" t="s">
        <v>105</v>
      </c>
      <c r="G107" s="35">
        <v>43003.0</v>
      </c>
      <c r="H107" s="22"/>
      <c r="I107" s="29"/>
      <c r="J107" s="28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7" t="s">
        <v>145</v>
      </c>
      <c r="B108" s="2" t="s">
        <v>102</v>
      </c>
      <c r="C108" s="45">
        <v>1468500.0</v>
      </c>
      <c r="D108" s="45">
        <v>1335000.0</v>
      </c>
      <c r="E108" s="45">
        <v>133500.0</v>
      </c>
      <c r="F108" s="22" t="s">
        <v>104</v>
      </c>
      <c r="G108" s="35">
        <v>43003.0</v>
      </c>
      <c r="H108" s="22"/>
      <c r="I108" s="29"/>
      <c r="J108" s="28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7" t="s">
        <v>145</v>
      </c>
      <c r="B109" s="2" t="s">
        <v>102</v>
      </c>
      <c r="C109" s="45">
        <v>968000.0</v>
      </c>
      <c r="D109" s="45">
        <v>880000.0</v>
      </c>
      <c r="E109" s="45">
        <v>88000.0</v>
      </c>
      <c r="F109" s="22" t="s">
        <v>111</v>
      </c>
      <c r="G109" s="35">
        <v>43007.0</v>
      </c>
      <c r="H109" s="22"/>
      <c r="I109" s="29"/>
      <c r="J109" s="28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7" t="s">
        <v>146</v>
      </c>
      <c r="B110" s="2" t="s">
        <v>102</v>
      </c>
      <c r="C110" s="45">
        <v>2205500.0</v>
      </c>
      <c r="D110" s="45">
        <v>2005000.0</v>
      </c>
      <c r="E110" s="45">
        <v>200500.0</v>
      </c>
      <c r="F110" s="22" t="s">
        <v>147</v>
      </c>
      <c r="G110" s="35">
        <v>43005.0</v>
      </c>
      <c r="H110" s="22"/>
      <c r="I110" s="29"/>
      <c r="J110" s="28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7" t="s">
        <v>146</v>
      </c>
      <c r="B111" s="2" t="s">
        <v>102</v>
      </c>
      <c r="C111" s="45">
        <v>440000.0</v>
      </c>
      <c r="D111" s="45">
        <v>400000.0</v>
      </c>
      <c r="E111" s="45">
        <v>40000.0</v>
      </c>
      <c r="F111" s="22" t="s">
        <v>108</v>
      </c>
      <c r="G111" s="35">
        <v>43006.0</v>
      </c>
      <c r="H111" s="22"/>
      <c r="I111" s="29"/>
      <c r="J111" s="28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7" t="s">
        <v>148</v>
      </c>
      <c r="B112" s="2" t="s">
        <v>46</v>
      </c>
      <c r="C112" s="45">
        <v>3223000.0</v>
      </c>
      <c r="D112" s="45">
        <v>2930000.0</v>
      </c>
      <c r="E112" s="45">
        <v>293000.0</v>
      </c>
      <c r="F112" s="22" t="s">
        <v>106</v>
      </c>
      <c r="G112" s="35">
        <v>43006.0</v>
      </c>
      <c r="H112" s="22"/>
      <c r="I112" s="29"/>
      <c r="J112" s="28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7" t="s">
        <v>149</v>
      </c>
      <c r="B113" s="2" t="s">
        <v>150</v>
      </c>
      <c r="C113" s="45">
        <v>4521000.0</v>
      </c>
      <c r="D113" s="45">
        <v>4110000.0</v>
      </c>
      <c r="E113" s="45">
        <v>411000.0</v>
      </c>
      <c r="F113" s="22" t="s">
        <v>106</v>
      </c>
      <c r="G113" s="35">
        <v>43038.0</v>
      </c>
      <c r="H113" s="22"/>
      <c r="I113" s="29"/>
      <c r="J113" s="28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7" t="s">
        <v>149</v>
      </c>
      <c r="B114" s="2" t="s">
        <v>151</v>
      </c>
      <c r="C114" s="45">
        <v>1584000.0</v>
      </c>
      <c r="D114" s="45">
        <v>1440000.0</v>
      </c>
      <c r="E114" s="45">
        <v>144000.0</v>
      </c>
      <c r="F114" s="22" t="s">
        <v>106</v>
      </c>
      <c r="G114" s="35">
        <v>43098.0</v>
      </c>
      <c r="H114" s="22"/>
      <c r="I114" s="29"/>
      <c r="J114" s="28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7" t="s">
        <v>149</v>
      </c>
      <c r="B115" s="2" t="s">
        <v>144</v>
      </c>
      <c r="C115" s="45">
        <v>3751000.0</v>
      </c>
      <c r="D115" s="45">
        <v>3410000.0</v>
      </c>
      <c r="E115" s="45">
        <v>341000.0</v>
      </c>
      <c r="F115" s="22" t="s">
        <v>106</v>
      </c>
      <c r="G115" s="35">
        <v>43008.0</v>
      </c>
      <c r="H115" s="22"/>
      <c r="I115" s="29"/>
      <c r="J115" s="28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7" t="s">
        <v>149</v>
      </c>
      <c r="B116" s="2" t="s">
        <v>152</v>
      </c>
      <c r="C116" s="45">
        <v>7161000.0</v>
      </c>
      <c r="D116" s="45">
        <v>6510000.0</v>
      </c>
      <c r="E116" s="45">
        <v>651000.0</v>
      </c>
      <c r="F116" s="22" t="s">
        <v>153</v>
      </c>
      <c r="G116" s="35">
        <v>43007.0</v>
      </c>
      <c r="H116" s="22"/>
      <c r="I116" s="29"/>
      <c r="J116" s="28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7" t="s">
        <v>149</v>
      </c>
      <c r="B117" s="2" t="s">
        <v>154</v>
      </c>
      <c r="C117" s="45">
        <v>1815000.0</v>
      </c>
      <c r="D117" s="45">
        <v>1650000.0</v>
      </c>
      <c r="E117" s="45">
        <v>165000.0</v>
      </c>
      <c r="F117" s="22" t="s">
        <v>106</v>
      </c>
      <c r="G117" s="35">
        <v>43006.0</v>
      </c>
      <c r="H117" s="22"/>
      <c r="I117" s="29"/>
      <c r="J117" s="28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7" t="s">
        <v>155</v>
      </c>
      <c r="B118" s="2" t="s">
        <v>156</v>
      </c>
      <c r="C118" s="45">
        <v>1862520.0</v>
      </c>
      <c r="D118" s="45">
        <v>1693200.0</v>
      </c>
      <c r="E118" s="45">
        <v>169320.0</v>
      </c>
      <c r="F118" s="22" t="s">
        <v>106</v>
      </c>
      <c r="G118" s="35">
        <v>43070.0</v>
      </c>
      <c r="H118" s="22"/>
      <c r="I118" s="29"/>
      <c r="J118" s="28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7" t="s">
        <v>155</v>
      </c>
      <c r="B119" s="2" t="s">
        <v>102</v>
      </c>
      <c r="C119" s="45">
        <v>2200000.0</v>
      </c>
      <c r="D119" s="45">
        <v>2000000.0</v>
      </c>
      <c r="E119" s="45">
        <v>200000.0</v>
      </c>
      <c r="F119" s="22" t="s">
        <v>104</v>
      </c>
      <c r="G119" s="35">
        <v>43007.0</v>
      </c>
      <c r="H119" s="22"/>
      <c r="I119" s="29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7" t="s">
        <v>157</v>
      </c>
      <c r="B120" s="2" t="s">
        <v>29</v>
      </c>
      <c r="C120" s="45">
        <v>5621000.0</v>
      </c>
      <c r="D120" s="45">
        <v>5110000.0</v>
      </c>
      <c r="E120" s="45">
        <v>511000.0</v>
      </c>
      <c r="F120" s="22" t="s">
        <v>91</v>
      </c>
      <c r="G120" s="35">
        <v>43024.0</v>
      </c>
      <c r="H120" s="22"/>
      <c r="I120" s="29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7" t="s">
        <v>157</v>
      </c>
      <c r="B121" s="2" t="s">
        <v>29</v>
      </c>
      <c r="C121" s="45">
        <v>1732500.0</v>
      </c>
      <c r="D121" s="45">
        <v>1575000.0</v>
      </c>
      <c r="E121" s="45">
        <v>157500.0</v>
      </c>
      <c r="F121" s="22" t="s">
        <v>92</v>
      </c>
      <c r="G121" s="35">
        <v>43024.0</v>
      </c>
      <c r="H121" s="22"/>
      <c r="I121" s="29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7" t="s">
        <v>157</v>
      </c>
      <c r="B122" s="2" t="s">
        <v>29</v>
      </c>
      <c r="C122" s="45">
        <v>3696000.0</v>
      </c>
      <c r="D122" s="45">
        <v>3360000.0</v>
      </c>
      <c r="E122" s="45">
        <v>336000.0</v>
      </c>
      <c r="F122" s="22" t="s">
        <v>93</v>
      </c>
      <c r="G122" s="35">
        <v>43024.0</v>
      </c>
      <c r="H122" s="22"/>
      <c r="I122" s="29"/>
      <c r="J122" s="29"/>
      <c r="K122" s="29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7" t="s">
        <v>157</v>
      </c>
      <c r="B123" s="2" t="s">
        <v>29</v>
      </c>
      <c r="C123" s="45">
        <v>1.2936E7</v>
      </c>
      <c r="D123" s="45">
        <v>1.176E7</v>
      </c>
      <c r="E123" s="45">
        <v>1176000.0</v>
      </c>
      <c r="F123" s="22" t="s">
        <v>90</v>
      </c>
      <c r="G123" s="35">
        <v>43024.0</v>
      </c>
      <c r="H123" s="22"/>
      <c r="I123" s="29"/>
      <c r="J123" s="29"/>
      <c r="K123" s="29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7" t="s">
        <v>157</v>
      </c>
      <c r="B124" s="2" t="s">
        <v>158</v>
      </c>
      <c r="C124" s="45">
        <v>4367000.0</v>
      </c>
      <c r="D124" s="45">
        <v>3970000.0</v>
      </c>
      <c r="E124" s="45">
        <v>397000.0</v>
      </c>
      <c r="F124" s="22" t="s">
        <v>106</v>
      </c>
      <c r="G124" s="35">
        <v>43024.0</v>
      </c>
      <c r="H124" s="22"/>
      <c r="I124" s="29"/>
      <c r="J124" s="29"/>
      <c r="K124" s="29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7" t="s">
        <v>157</v>
      </c>
      <c r="B125" s="2" t="s">
        <v>158</v>
      </c>
      <c r="C125" s="45">
        <v>1232000.0</v>
      </c>
      <c r="D125" s="45">
        <v>1120000.0</v>
      </c>
      <c r="E125" s="45">
        <v>112000.0</v>
      </c>
      <c r="F125" s="22" t="s">
        <v>159</v>
      </c>
      <c r="G125" s="35">
        <v>43024.0</v>
      </c>
      <c r="H125" s="22"/>
      <c r="I125" s="29"/>
      <c r="J125" s="29"/>
      <c r="K125" s="29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7" t="s">
        <v>157</v>
      </c>
      <c r="B126" s="2" t="s">
        <v>160</v>
      </c>
      <c r="C126" s="45">
        <v>924000.0</v>
      </c>
      <c r="D126" s="45">
        <v>840000.0</v>
      </c>
      <c r="E126" s="45">
        <v>84000.0</v>
      </c>
      <c r="F126" s="22" t="s">
        <v>106</v>
      </c>
      <c r="G126" s="35">
        <v>43021.0</v>
      </c>
      <c r="H126" s="22"/>
      <c r="I126" s="29"/>
      <c r="J126" s="29"/>
      <c r="K126" s="29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7" t="s">
        <v>157</v>
      </c>
      <c r="B127" s="2" t="s">
        <v>102</v>
      </c>
      <c r="C127" s="45">
        <v>3426500.0</v>
      </c>
      <c r="D127" s="45">
        <v>3115000.0</v>
      </c>
      <c r="E127" s="45">
        <v>311500.0</v>
      </c>
      <c r="F127" s="22" t="s">
        <v>161</v>
      </c>
      <c r="G127" s="35">
        <v>43020.0</v>
      </c>
      <c r="H127" s="22"/>
      <c r="I127" s="29"/>
      <c r="J127" s="29"/>
      <c r="K127" s="29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7" t="s">
        <v>157</v>
      </c>
      <c r="B128" s="2" t="s">
        <v>140</v>
      </c>
      <c r="C128" s="45">
        <v>7634000.0</v>
      </c>
      <c r="D128" s="45">
        <v>6940000.0</v>
      </c>
      <c r="E128" s="45">
        <v>694000.0</v>
      </c>
      <c r="F128" s="22" t="s">
        <v>162</v>
      </c>
      <c r="G128" s="35">
        <v>43019.0</v>
      </c>
      <c r="H128" s="22"/>
      <c r="I128" s="29"/>
      <c r="J128" s="29"/>
      <c r="K128" s="29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7" t="s">
        <v>157</v>
      </c>
      <c r="B129" s="2" t="s">
        <v>140</v>
      </c>
      <c r="C129" s="45">
        <v>3971677.0</v>
      </c>
      <c r="D129" s="45">
        <v>3610616.0</v>
      </c>
      <c r="E129" s="45">
        <v>361061.0</v>
      </c>
      <c r="F129" s="22" t="s">
        <v>163</v>
      </c>
      <c r="G129" s="35">
        <v>43019.0</v>
      </c>
      <c r="H129" s="22"/>
      <c r="I129" s="56" t="s">
        <v>164</v>
      </c>
      <c r="J129" s="57"/>
      <c r="K129" s="58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7" t="s">
        <v>157</v>
      </c>
      <c r="B130" s="2" t="s">
        <v>102</v>
      </c>
      <c r="C130" s="45">
        <v>7076102.0</v>
      </c>
      <c r="D130" s="45">
        <v>6432820.0</v>
      </c>
      <c r="E130" s="45">
        <v>643282.0</v>
      </c>
      <c r="F130" s="22" t="s">
        <v>111</v>
      </c>
      <c r="G130" s="35">
        <v>43018.0</v>
      </c>
      <c r="H130" s="22"/>
      <c r="I130" s="52" t="s">
        <v>3</v>
      </c>
      <c r="J130" s="51" t="s">
        <v>54</v>
      </c>
      <c r="K130" s="53" t="s">
        <v>2</v>
      </c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7" t="s">
        <v>157</v>
      </c>
      <c r="B131" s="2" t="s">
        <v>140</v>
      </c>
      <c r="C131" s="45">
        <v>1.1206327E7</v>
      </c>
      <c r="D131" s="45">
        <v>1.018757E7</v>
      </c>
      <c r="E131" s="45">
        <v>1018757.0</v>
      </c>
      <c r="F131" s="22" t="s">
        <v>165</v>
      </c>
      <c r="G131" s="41">
        <v>43019.0</v>
      </c>
      <c r="H131" s="40"/>
      <c r="I131" s="54">
        <f t="shared" ref="I131:K131" si="8">SUM(C84:C131)</f>
        <v>153683511</v>
      </c>
      <c r="J131" s="55">
        <f t="shared" si="8"/>
        <v>139712284</v>
      </c>
      <c r="K131" s="59">
        <f t="shared" si="8"/>
        <v>13971227</v>
      </c>
      <c r="L131" s="7"/>
      <c r="M131" s="7"/>
      <c r="N131" s="7"/>
      <c r="O131" s="7"/>
      <c r="P131" s="7"/>
      <c r="Q131" s="7"/>
      <c r="R131" s="7"/>
      <c r="S131" s="7"/>
    </row>
    <row r="132" ht="15.75" customHeight="1">
      <c r="A132" s="46" t="s">
        <v>166</v>
      </c>
      <c r="B132" s="47" t="s">
        <v>51</v>
      </c>
      <c r="C132" s="48">
        <v>3960000.0</v>
      </c>
      <c r="D132" s="48">
        <v>3600000.0</v>
      </c>
      <c r="E132" s="48">
        <v>360000.0</v>
      </c>
      <c r="F132" s="49" t="s">
        <v>167</v>
      </c>
      <c r="G132" s="35">
        <v>43042.0</v>
      </c>
      <c r="H132" s="22"/>
      <c r="I132" s="29"/>
      <c r="J132" s="28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7" t="s">
        <v>166</v>
      </c>
      <c r="B133" s="2" t="s">
        <v>130</v>
      </c>
      <c r="C133" s="45">
        <v>968000.0</v>
      </c>
      <c r="D133" s="45">
        <v>880000.0</v>
      </c>
      <c r="E133" s="45">
        <v>88000.0</v>
      </c>
      <c r="F133" s="22" t="s">
        <v>106</v>
      </c>
      <c r="G133" s="35">
        <v>43010.0</v>
      </c>
      <c r="H133" s="22"/>
      <c r="I133" s="29"/>
      <c r="J133" s="28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7" t="s">
        <v>166</v>
      </c>
      <c r="B134" s="2" t="s">
        <v>102</v>
      </c>
      <c r="C134" s="45">
        <v>528000.0</v>
      </c>
      <c r="D134" s="45">
        <v>480000.0</v>
      </c>
      <c r="E134" s="45">
        <v>48000.0</v>
      </c>
      <c r="F134" s="22" t="s">
        <v>111</v>
      </c>
      <c r="G134" s="35">
        <v>43018.0</v>
      </c>
      <c r="H134" s="22"/>
      <c r="I134" s="29"/>
      <c r="J134" s="28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7" t="s">
        <v>168</v>
      </c>
      <c r="B135" s="2" t="s">
        <v>102</v>
      </c>
      <c r="C135" s="45">
        <v>440000.0</v>
      </c>
      <c r="D135" s="45">
        <v>400000.0</v>
      </c>
      <c r="E135" s="45">
        <v>40000.0</v>
      </c>
      <c r="F135" s="22" t="s">
        <v>105</v>
      </c>
      <c r="G135" s="35">
        <v>43018.0</v>
      </c>
      <c r="H135" s="22"/>
      <c r="I135" s="29"/>
      <c r="J135" s="28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7" t="s">
        <v>168</v>
      </c>
      <c r="B136" s="2" t="s">
        <v>102</v>
      </c>
      <c r="C136" s="45">
        <v>825000.0</v>
      </c>
      <c r="D136" s="45">
        <v>750000.0</v>
      </c>
      <c r="E136" s="45">
        <v>75000.0</v>
      </c>
      <c r="F136" s="22" t="s">
        <v>104</v>
      </c>
      <c r="G136" s="35">
        <v>43018.0</v>
      </c>
      <c r="H136" s="22"/>
      <c r="I136" s="29"/>
      <c r="J136" s="28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7" t="s">
        <v>168</v>
      </c>
      <c r="B137" s="2" t="s">
        <v>102</v>
      </c>
      <c r="C137" s="45">
        <v>1232000.0</v>
      </c>
      <c r="D137" s="45">
        <v>1120000.0</v>
      </c>
      <c r="E137" s="45">
        <v>112000.0</v>
      </c>
      <c r="F137" s="22" t="s">
        <v>111</v>
      </c>
      <c r="G137" s="35">
        <v>43021.0</v>
      </c>
      <c r="H137" s="22"/>
      <c r="I137" s="29"/>
      <c r="J137" s="28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7" t="s">
        <v>168</v>
      </c>
      <c r="B138" s="2" t="s">
        <v>102</v>
      </c>
      <c r="C138" s="45">
        <v>6781500.0</v>
      </c>
      <c r="D138" s="45">
        <v>6165000.0</v>
      </c>
      <c r="E138" s="45">
        <v>616500.0</v>
      </c>
      <c r="F138" s="22" t="s">
        <v>169</v>
      </c>
      <c r="G138" s="35">
        <v>43020.0</v>
      </c>
      <c r="H138" s="22"/>
      <c r="I138" s="29"/>
      <c r="J138" s="28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7" t="s">
        <v>170</v>
      </c>
      <c r="B139" s="2" t="s">
        <v>102</v>
      </c>
      <c r="C139" s="45">
        <v>440000.0</v>
      </c>
      <c r="D139" s="45">
        <v>400000.0</v>
      </c>
      <c r="E139" s="45">
        <v>40000.0</v>
      </c>
      <c r="F139" s="22" t="s">
        <v>104</v>
      </c>
      <c r="G139" s="35">
        <v>43024.0</v>
      </c>
      <c r="H139" s="22"/>
      <c r="I139" s="29"/>
      <c r="J139" s="28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7" t="s">
        <v>170</v>
      </c>
      <c r="B140" s="2" t="s">
        <v>102</v>
      </c>
      <c r="C140" s="45">
        <v>440000.0</v>
      </c>
      <c r="D140" s="45">
        <v>400000.0</v>
      </c>
      <c r="E140" s="45">
        <v>40000.0</v>
      </c>
      <c r="F140" s="22" t="s">
        <v>103</v>
      </c>
      <c r="G140" s="35">
        <v>43024.0</v>
      </c>
      <c r="H140" s="22"/>
      <c r="I140" s="29"/>
      <c r="J140" s="28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7" t="s">
        <v>171</v>
      </c>
      <c r="B141" s="2" t="s">
        <v>140</v>
      </c>
      <c r="C141" s="45">
        <v>1.4069E7</v>
      </c>
      <c r="D141" s="45">
        <v>1.279E7</v>
      </c>
      <c r="E141" s="45">
        <v>1279000.0</v>
      </c>
      <c r="F141" s="22" t="s">
        <v>172</v>
      </c>
      <c r="G141" s="35">
        <v>43028.0</v>
      </c>
      <c r="H141" s="22" t="s">
        <v>173</v>
      </c>
      <c r="I141" s="29"/>
      <c r="J141" s="2"/>
      <c r="K141" s="28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30" t="s">
        <v>171</v>
      </c>
      <c r="B142" s="31" t="s">
        <v>140</v>
      </c>
      <c r="C142" s="32">
        <v>-1.54759E7</v>
      </c>
      <c r="D142" s="32">
        <v>-1.4069E7</v>
      </c>
      <c r="E142" s="32">
        <v>-1406900.0</v>
      </c>
      <c r="F142" s="33" t="s">
        <v>172</v>
      </c>
      <c r="G142" s="60" t="s">
        <v>31</v>
      </c>
      <c r="H142" s="33" t="s">
        <v>174</v>
      </c>
      <c r="I142" s="61"/>
      <c r="J142" s="31"/>
      <c r="K142" s="62"/>
      <c r="L142" s="31"/>
      <c r="M142" s="31"/>
      <c r="N142" s="31"/>
      <c r="O142" s="31"/>
      <c r="P142" s="31"/>
      <c r="Q142" s="31"/>
      <c r="R142" s="31"/>
      <c r="S142" s="31"/>
    </row>
    <row r="143" ht="15.75" customHeight="1">
      <c r="A143" s="27" t="s">
        <v>171</v>
      </c>
      <c r="B143" s="2" t="s">
        <v>140</v>
      </c>
      <c r="C143" s="45">
        <v>1650000.0</v>
      </c>
      <c r="D143" s="45">
        <v>1500000.0</v>
      </c>
      <c r="E143" s="45">
        <v>150000.0</v>
      </c>
      <c r="F143" s="22" t="s">
        <v>175</v>
      </c>
      <c r="G143" s="35">
        <v>43028.0</v>
      </c>
      <c r="H143" s="22" t="s">
        <v>176</v>
      </c>
      <c r="I143" s="29"/>
      <c r="J143" s="2"/>
      <c r="K143" s="28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30" t="s">
        <v>171</v>
      </c>
      <c r="B144" s="31" t="s">
        <v>140</v>
      </c>
      <c r="C144" s="32">
        <v>1.54759E7</v>
      </c>
      <c r="D144" s="32">
        <v>1.4069E7</v>
      </c>
      <c r="E144" s="32">
        <v>1406900.0</v>
      </c>
      <c r="F144" s="33" t="s">
        <v>172</v>
      </c>
      <c r="G144" s="60" t="s">
        <v>31</v>
      </c>
      <c r="H144" s="33" t="s">
        <v>174</v>
      </c>
      <c r="I144" s="61"/>
      <c r="J144" s="31"/>
      <c r="K144" s="62"/>
      <c r="L144" s="31"/>
      <c r="M144" s="31"/>
      <c r="N144" s="31"/>
      <c r="O144" s="31"/>
      <c r="P144" s="31"/>
      <c r="Q144" s="31"/>
      <c r="R144" s="31"/>
      <c r="S144" s="31"/>
    </row>
    <row r="145" ht="15.75" customHeight="1">
      <c r="A145" s="27" t="s">
        <v>171</v>
      </c>
      <c r="B145" s="2" t="s">
        <v>140</v>
      </c>
      <c r="C145" s="45">
        <v>4457142.0</v>
      </c>
      <c r="D145" s="45">
        <v>4051948.0</v>
      </c>
      <c r="E145" s="45">
        <v>405194.0</v>
      </c>
      <c r="F145" s="22" t="s">
        <v>172</v>
      </c>
      <c r="G145" s="35">
        <v>43028.0</v>
      </c>
      <c r="H145" s="22" t="s">
        <v>177</v>
      </c>
      <c r="I145" s="29"/>
      <c r="J145" s="2"/>
      <c r="K145" s="28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7" t="s">
        <v>171</v>
      </c>
      <c r="B146" s="2" t="s">
        <v>140</v>
      </c>
      <c r="C146" s="45">
        <v>5238013.0</v>
      </c>
      <c r="D146" s="45">
        <v>4761830.0</v>
      </c>
      <c r="E146" s="45">
        <v>476183.0</v>
      </c>
      <c r="F146" s="22" t="s">
        <v>178</v>
      </c>
      <c r="G146" s="35">
        <v>43028.0</v>
      </c>
      <c r="H146" s="22" t="s">
        <v>179</v>
      </c>
      <c r="I146" s="29"/>
      <c r="J146" s="2"/>
      <c r="K146" s="28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7" t="s">
        <v>171</v>
      </c>
      <c r="B147" s="2" t="s">
        <v>102</v>
      </c>
      <c r="C147" s="45">
        <v>880000.0</v>
      </c>
      <c r="D147" s="45">
        <v>800000.0</v>
      </c>
      <c r="E147" s="45">
        <v>80000.0</v>
      </c>
      <c r="F147" s="22" t="s">
        <v>111</v>
      </c>
      <c r="G147" s="35">
        <v>43026.0</v>
      </c>
      <c r="H147" s="22"/>
      <c r="I147" s="29"/>
      <c r="J147" s="28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7" t="s">
        <v>180</v>
      </c>
      <c r="B148" s="2" t="s">
        <v>46</v>
      </c>
      <c r="C148" s="45">
        <v>594000.0</v>
      </c>
      <c r="D148" s="45">
        <v>540000.0</v>
      </c>
      <c r="E148" s="45">
        <v>54000.0</v>
      </c>
      <c r="F148" s="22" t="s">
        <v>106</v>
      </c>
      <c r="G148" s="35">
        <v>43025.0</v>
      </c>
      <c r="H148" s="22"/>
      <c r="I148" s="29"/>
      <c r="J148" s="28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7" t="s">
        <v>181</v>
      </c>
      <c r="B149" s="2" t="s">
        <v>140</v>
      </c>
      <c r="C149" s="45">
        <v>176000.0</v>
      </c>
      <c r="D149" s="45">
        <v>160000.0</v>
      </c>
      <c r="E149" s="45">
        <v>16000.0</v>
      </c>
      <c r="F149" s="22" t="s">
        <v>182</v>
      </c>
      <c r="G149" s="35">
        <v>43038.0</v>
      </c>
      <c r="H149" s="22"/>
      <c r="I149" s="29"/>
      <c r="J149" s="28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7" t="s">
        <v>181</v>
      </c>
      <c r="B150" s="2" t="s">
        <v>144</v>
      </c>
      <c r="C150" s="45">
        <v>3564000.0</v>
      </c>
      <c r="D150" s="45">
        <v>3240000.0</v>
      </c>
      <c r="E150" s="45">
        <v>324000.0</v>
      </c>
      <c r="F150" s="22" t="s">
        <v>106</v>
      </c>
      <c r="G150" s="35">
        <v>43027.0</v>
      </c>
      <c r="H150" s="22"/>
      <c r="I150" s="29"/>
      <c r="J150" s="28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7" t="s">
        <v>183</v>
      </c>
      <c r="B151" s="2" t="s">
        <v>51</v>
      </c>
      <c r="C151" s="45">
        <v>6160000.0</v>
      </c>
      <c r="D151" s="45">
        <v>5600000.0</v>
      </c>
      <c r="E151" s="45">
        <v>560000.0</v>
      </c>
      <c r="F151" s="22" t="s">
        <v>184</v>
      </c>
      <c r="G151" s="35">
        <v>43035.0</v>
      </c>
      <c r="H151" s="22"/>
      <c r="I151" s="29"/>
      <c r="J151" s="28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7" t="s">
        <v>185</v>
      </c>
      <c r="B152" s="2" t="s">
        <v>102</v>
      </c>
      <c r="C152" s="45">
        <v>1430000.0</v>
      </c>
      <c r="D152" s="45">
        <v>1300000.0</v>
      </c>
      <c r="E152" s="45">
        <v>130000.0</v>
      </c>
      <c r="F152" s="22" t="s">
        <v>105</v>
      </c>
      <c r="G152" s="35">
        <v>43031.0</v>
      </c>
      <c r="H152" s="22"/>
      <c r="I152" s="29"/>
      <c r="J152" s="28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7" t="s">
        <v>185</v>
      </c>
      <c r="B153" s="2" t="s">
        <v>102</v>
      </c>
      <c r="C153" s="45">
        <v>440000.0</v>
      </c>
      <c r="D153" s="45">
        <v>400000.0</v>
      </c>
      <c r="E153" s="45">
        <v>40000.0</v>
      </c>
      <c r="F153" s="22" t="s">
        <v>104</v>
      </c>
      <c r="G153" s="35">
        <v>43031.0</v>
      </c>
      <c r="H153" s="22"/>
      <c r="I153" s="29"/>
      <c r="J153" s="28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7" t="s">
        <v>185</v>
      </c>
      <c r="B154" s="2" t="s">
        <v>102</v>
      </c>
      <c r="C154" s="45">
        <v>440000.0</v>
      </c>
      <c r="D154" s="45">
        <v>400000.0</v>
      </c>
      <c r="E154" s="45">
        <v>40000.0</v>
      </c>
      <c r="F154" s="22" t="s">
        <v>103</v>
      </c>
      <c r="G154" s="35">
        <v>43031.0</v>
      </c>
      <c r="H154" s="22"/>
      <c r="I154" s="29"/>
      <c r="J154" s="28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7" t="s">
        <v>185</v>
      </c>
      <c r="B155" s="2" t="s">
        <v>102</v>
      </c>
      <c r="C155" s="45">
        <v>1144000.0</v>
      </c>
      <c r="D155" s="45">
        <v>1040000.0</v>
      </c>
      <c r="E155" s="45">
        <v>104000.0</v>
      </c>
      <c r="F155" s="22" t="s">
        <v>111</v>
      </c>
      <c r="G155" s="35">
        <v>43033.0</v>
      </c>
      <c r="H155" s="22"/>
      <c r="I155" s="29"/>
      <c r="J155" s="28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7" t="s">
        <v>186</v>
      </c>
      <c r="B156" s="2" t="s">
        <v>102</v>
      </c>
      <c r="C156" s="45">
        <v>3608000.0</v>
      </c>
      <c r="D156" s="45">
        <v>3280000.0</v>
      </c>
      <c r="E156" s="45">
        <v>328000.0</v>
      </c>
      <c r="F156" s="22" t="s">
        <v>147</v>
      </c>
      <c r="G156" s="35">
        <v>43035.0</v>
      </c>
      <c r="H156" s="22"/>
      <c r="I156" s="29"/>
      <c r="J156" s="28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30" t="s">
        <v>186</v>
      </c>
      <c r="B157" s="31" t="s">
        <v>140</v>
      </c>
      <c r="C157" s="32">
        <v>-176000.0</v>
      </c>
      <c r="D157" s="32">
        <v>-160000.0</v>
      </c>
      <c r="E157" s="32">
        <v>-16000.0</v>
      </c>
      <c r="F157" s="33" t="s">
        <v>187</v>
      </c>
      <c r="G157" s="60" t="s">
        <v>31</v>
      </c>
      <c r="H157" s="22"/>
      <c r="I157" s="29"/>
      <c r="J157" s="28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30" t="s">
        <v>186</v>
      </c>
      <c r="B158" s="31" t="s">
        <v>140</v>
      </c>
      <c r="C158" s="32">
        <v>176000.0</v>
      </c>
      <c r="D158" s="32">
        <v>160000.0</v>
      </c>
      <c r="E158" s="32">
        <v>16000.0</v>
      </c>
      <c r="F158" s="33" t="s">
        <v>187</v>
      </c>
      <c r="G158" s="60" t="s">
        <v>31</v>
      </c>
      <c r="H158" s="22"/>
      <c r="I158" s="29"/>
      <c r="J158" s="28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7" t="s">
        <v>188</v>
      </c>
      <c r="B159" s="2" t="s">
        <v>102</v>
      </c>
      <c r="C159" s="45">
        <v>1606000.0</v>
      </c>
      <c r="D159" s="45">
        <v>1460000.0</v>
      </c>
      <c r="E159" s="45">
        <v>146000.0</v>
      </c>
      <c r="F159" s="22" t="s">
        <v>108</v>
      </c>
      <c r="G159" s="35">
        <v>43035.0</v>
      </c>
      <c r="H159" s="22"/>
      <c r="I159" s="29"/>
      <c r="J159" s="28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7" t="s">
        <v>189</v>
      </c>
      <c r="B160" s="2" t="s">
        <v>51</v>
      </c>
      <c r="C160" s="45">
        <v>2640000.0</v>
      </c>
      <c r="D160" s="45">
        <v>2400000.0</v>
      </c>
      <c r="E160" s="45">
        <v>240000.0</v>
      </c>
      <c r="F160" s="22" t="s">
        <v>190</v>
      </c>
      <c r="G160" s="35">
        <v>43042.0</v>
      </c>
      <c r="H160" s="22"/>
      <c r="I160" s="29"/>
      <c r="J160" s="28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7" t="s">
        <v>189</v>
      </c>
      <c r="B161" s="2" t="s">
        <v>102</v>
      </c>
      <c r="C161" s="45">
        <v>1232000.0</v>
      </c>
      <c r="D161" s="45">
        <v>1120000.0</v>
      </c>
      <c r="E161" s="45">
        <v>112000.0</v>
      </c>
      <c r="F161" s="22" t="s">
        <v>111</v>
      </c>
      <c r="G161" s="35">
        <v>43039.0</v>
      </c>
      <c r="H161" s="22"/>
      <c r="I161" s="29"/>
      <c r="J161" s="28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7" t="s">
        <v>189</v>
      </c>
      <c r="B162" s="2" t="s">
        <v>102</v>
      </c>
      <c r="C162" s="45">
        <v>880000.0</v>
      </c>
      <c r="D162" s="45">
        <v>800000.0</v>
      </c>
      <c r="E162" s="45">
        <v>80000.0</v>
      </c>
      <c r="F162" s="22" t="s">
        <v>104</v>
      </c>
      <c r="G162" s="35">
        <v>43038.0</v>
      </c>
      <c r="H162" s="22"/>
      <c r="I162" s="29"/>
      <c r="J162" s="28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7" t="s">
        <v>189</v>
      </c>
      <c r="B163" s="2" t="s">
        <v>102</v>
      </c>
      <c r="C163" s="45">
        <v>1408000.0</v>
      </c>
      <c r="D163" s="45">
        <v>1280000.0</v>
      </c>
      <c r="E163" s="45">
        <v>128000.0</v>
      </c>
      <c r="F163" s="22" t="s">
        <v>105</v>
      </c>
      <c r="G163" s="35">
        <v>43038.0</v>
      </c>
      <c r="H163" s="22"/>
      <c r="I163" s="29"/>
      <c r="J163" s="28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7" t="s">
        <v>191</v>
      </c>
      <c r="B164" s="2" t="s">
        <v>156</v>
      </c>
      <c r="C164" s="45">
        <v>2106500.0</v>
      </c>
      <c r="D164" s="45">
        <v>1915000.0</v>
      </c>
      <c r="E164" s="45">
        <v>191500.0</v>
      </c>
      <c r="F164" s="22" t="s">
        <v>106</v>
      </c>
      <c r="G164" s="35">
        <v>43070.0</v>
      </c>
      <c r="H164" s="22"/>
      <c r="I164" s="29"/>
      <c r="J164" s="28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7" t="s">
        <v>191</v>
      </c>
      <c r="B165" s="2" t="s">
        <v>158</v>
      </c>
      <c r="C165" s="45">
        <v>4290000.0</v>
      </c>
      <c r="D165" s="45">
        <v>3900000.0</v>
      </c>
      <c r="E165" s="45">
        <v>390000.0</v>
      </c>
      <c r="F165" s="22" t="s">
        <v>106</v>
      </c>
      <c r="G165" s="35">
        <v>43054.0</v>
      </c>
      <c r="H165" s="22"/>
      <c r="I165" s="29"/>
      <c r="J165" s="28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7" t="s">
        <v>191</v>
      </c>
      <c r="B166" s="2" t="s">
        <v>102</v>
      </c>
      <c r="C166" s="45">
        <v>167662.0</v>
      </c>
      <c r="D166" s="45">
        <v>152420.0</v>
      </c>
      <c r="E166" s="45">
        <v>15242.0</v>
      </c>
      <c r="F166" s="22" t="s">
        <v>192</v>
      </c>
      <c r="G166" s="35">
        <v>43045.0</v>
      </c>
      <c r="H166" s="22"/>
      <c r="I166" s="29"/>
      <c r="J166" s="28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7" t="s">
        <v>191</v>
      </c>
      <c r="B167" s="2" t="s">
        <v>193</v>
      </c>
      <c r="C167" s="45">
        <v>4840000.0</v>
      </c>
      <c r="D167" s="45">
        <v>4400000.0</v>
      </c>
      <c r="E167" s="45">
        <v>440000.0</v>
      </c>
      <c r="F167" s="22" t="s">
        <v>106</v>
      </c>
      <c r="G167" s="35">
        <v>43048.0</v>
      </c>
      <c r="H167" s="22"/>
      <c r="I167" s="29"/>
      <c r="J167" s="28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7" t="s">
        <v>191</v>
      </c>
      <c r="B168" s="2" t="s">
        <v>140</v>
      </c>
      <c r="C168" s="45">
        <v>1.4784E7</v>
      </c>
      <c r="D168" s="45">
        <v>1.344E7</v>
      </c>
      <c r="E168" s="45">
        <v>1344000.0</v>
      </c>
      <c r="F168" s="22" t="s">
        <v>194</v>
      </c>
      <c r="G168" s="35">
        <v>43049.0</v>
      </c>
      <c r="H168" s="22"/>
      <c r="I168" s="29"/>
      <c r="J168" s="28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7" t="s">
        <v>191</v>
      </c>
      <c r="B169" s="2" t="s">
        <v>140</v>
      </c>
      <c r="C169" s="45">
        <v>5051257.0</v>
      </c>
      <c r="D169" s="45">
        <v>4592052.0</v>
      </c>
      <c r="E169" s="45">
        <v>459205.0</v>
      </c>
      <c r="F169" s="22" t="s">
        <v>195</v>
      </c>
      <c r="G169" s="35">
        <v>43049.0</v>
      </c>
      <c r="H169" s="22"/>
      <c r="I169" s="29"/>
      <c r="J169" s="28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7" t="s">
        <v>191</v>
      </c>
      <c r="B170" s="2" t="s">
        <v>152</v>
      </c>
      <c r="C170" s="45">
        <v>5082000.0</v>
      </c>
      <c r="D170" s="45">
        <v>4620000.0</v>
      </c>
      <c r="E170" s="45">
        <v>462000.0</v>
      </c>
      <c r="F170" s="22" t="s">
        <v>196</v>
      </c>
      <c r="G170" s="35">
        <v>43042.0</v>
      </c>
      <c r="H170" s="22"/>
      <c r="I170" s="29"/>
      <c r="J170" s="28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7" t="s">
        <v>191</v>
      </c>
      <c r="B171" s="2" t="s">
        <v>29</v>
      </c>
      <c r="C171" s="45">
        <v>1.056E7</v>
      </c>
      <c r="D171" s="45">
        <v>9600000.0</v>
      </c>
      <c r="E171" s="45">
        <v>960000.0</v>
      </c>
      <c r="F171" s="22" t="s">
        <v>90</v>
      </c>
      <c r="G171" s="35">
        <v>43054.0</v>
      </c>
      <c r="H171" s="22"/>
      <c r="I171" s="29"/>
      <c r="J171" s="28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7" t="s">
        <v>191</v>
      </c>
      <c r="B172" s="2" t="s">
        <v>29</v>
      </c>
      <c r="C172" s="45">
        <v>176000.0</v>
      </c>
      <c r="D172" s="45">
        <v>160000.0</v>
      </c>
      <c r="E172" s="45">
        <v>16000.0</v>
      </c>
      <c r="F172" s="22" t="s">
        <v>197</v>
      </c>
      <c r="G172" s="35">
        <v>43054.0</v>
      </c>
      <c r="H172" s="22"/>
      <c r="I172" s="29"/>
      <c r="J172" s="28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7" t="s">
        <v>191</v>
      </c>
      <c r="B173" s="2" t="s">
        <v>29</v>
      </c>
      <c r="C173" s="45">
        <v>165000.0</v>
      </c>
      <c r="D173" s="45">
        <v>150000.0</v>
      </c>
      <c r="E173" s="45">
        <v>15000.0</v>
      </c>
      <c r="F173" s="22" t="s">
        <v>92</v>
      </c>
      <c r="G173" s="35">
        <v>43054.0</v>
      </c>
      <c r="H173" s="22"/>
      <c r="I173" s="29"/>
      <c r="J173" s="28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7" t="s">
        <v>191</v>
      </c>
      <c r="B174" s="2" t="s">
        <v>29</v>
      </c>
      <c r="C174" s="45">
        <v>2464000.0</v>
      </c>
      <c r="D174" s="45">
        <v>2240000.0</v>
      </c>
      <c r="E174" s="45">
        <v>224000.0</v>
      </c>
      <c r="F174" s="22" t="s">
        <v>91</v>
      </c>
      <c r="G174" s="35">
        <v>43054.0</v>
      </c>
      <c r="H174" s="22"/>
      <c r="I174" s="29"/>
      <c r="J174" s="28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7" t="s">
        <v>191</v>
      </c>
      <c r="B175" s="2" t="s">
        <v>29</v>
      </c>
      <c r="C175" s="45">
        <v>2992000.0</v>
      </c>
      <c r="D175" s="45">
        <v>2720000.0</v>
      </c>
      <c r="E175" s="45">
        <v>272000.0</v>
      </c>
      <c r="F175" s="22" t="s">
        <v>93</v>
      </c>
      <c r="G175" s="35">
        <v>43054.0</v>
      </c>
      <c r="H175" s="22"/>
      <c r="I175" s="29"/>
      <c r="J175" s="28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7" t="s">
        <v>191</v>
      </c>
      <c r="B176" s="2" t="s">
        <v>29</v>
      </c>
      <c r="C176" s="45">
        <v>1496000.0</v>
      </c>
      <c r="D176" s="45">
        <v>1360000.0</v>
      </c>
      <c r="E176" s="45">
        <v>136000.0</v>
      </c>
      <c r="F176" s="22" t="s">
        <v>198</v>
      </c>
      <c r="G176" s="35">
        <v>43054.0</v>
      </c>
      <c r="H176" s="22"/>
      <c r="I176" s="29"/>
      <c r="J176" s="28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7" t="s">
        <v>191</v>
      </c>
      <c r="B177" s="2" t="s">
        <v>199</v>
      </c>
      <c r="C177" s="45">
        <v>880000.0</v>
      </c>
      <c r="D177" s="45">
        <v>800000.0</v>
      </c>
      <c r="E177" s="45">
        <v>80000.0</v>
      </c>
      <c r="F177" s="22" t="s">
        <v>200</v>
      </c>
      <c r="G177" s="35">
        <v>43046.0</v>
      </c>
      <c r="H177" s="22"/>
      <c r="I177" s="29"/>
      <c r="J177" s="28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7" t="s">
        <v>191</v>
      </c>
      <c r="B178" s="2" t="s">
        <v>140</v>
      </c>
      <c r="C178" s="45">
        <v>330000.0</v>
      </c>
      <c r="D178" s="45">
        <v>300000.0</v>
      </c>
      <c r="E178" s="45">
        <v>30000.0</v>
      </c>
      <c r="F178" s="22" t="s">
        <v>201</v>
      </c>
      <c r="G178" s="35">
        <v>43049.0</v>
      </c>
      <c r="H178" s="22"/>
      <c r="I178" s="29"/>
      <c r="J178" s="28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7" t="s">
        <v>191</v>
      </c>
      <c r="B179" s="2" t="s">
        <v>140</v>
      </c>
      <c r="C179" s="45">
        <v>594000.0</v>
      </c>
      <c r="D179" s="45">
        <v>540000.0</v>
      </c>
      <c r="E179" s="45">
        <v>54000.0</v>
      </c>
      <c r="F179" s="22" t="s">
        <v>202</v>
      </c>
      <c r="G179" s="35">
        <v>43049.0</v>
      </c>
      <c r="H179" s="22"/>
      <c r="I179" s="29"/>
      <c r="J179" s="28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7" t="s">
        <v>191</v>
      </c>
      <c r="B180" s="2" t="s">
        <v>203</v>
      </c>
      <c r="C180" s="45">
        <v>5302000.0</v>
      </c>
      <c r="D180" s="45">
        <v>4820000.0</v>
      </c>
      <c r="E180" s="45">
        <v>482000.0</v>
      </c>
      <c r="F180" s="22" t="s">
        <v>106</v>
      </c>
      <c r="G180" s="35">
        <v>43040.0</v>
      </c>
      <c r="H180" s="22"/>
      <c r="I180" s="29"/>
      <c r="J180" s="28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30" t="s">
        <v>191</v>
      </c>
      <c r="B181" s="31" t="s">
        <v>140</v>
      </c>
      <c r="C181" s="32">
        <v>-594000.0</v>
      </c>
      <c r="D181" s="32">
        <v>-540000.0</v>
      </c>
      <c r="E181" s="32">
        <v>-54000.0</v>
      </c>
      <c r="F181" s="33" t="s">
        <v>202</v>
      </c>
      <c r="G181" s="31" t="s">
        <v>31</v>
      </c>
      <c r="H181" s="33"/>
      <c r="I181" s="61"/>
      <c r="J181" s="62"/>
      <c r="K181" s="31"/>
      <c r="L181" s="31"/>
      <c r="M181" s="31"/>
      <c r="N181" s="31"/>
      <c r="O181" s="31"/>
      <c r="P181" s="31"/>
      <c r="Q181" s="31"/>
      <c r="R181" s="31"/>
      <c r="S181" s="31"/>
    </row>
    <row r="182" ht="15.75" customHeight="1">
      <c r="A182" s="27" t="s">
        <v>191</v>
      </c>
      <c r="B182" s="2" t="s">
        <v>160</v>
      </c>
      <c r="C182" s="45">
        <v>858000.0</v>
      </c>
      <c r="D182" s="45">
        <v>780000.0</v>
      </c>
      <c r="E182" s="45">
        <v>78000.0</v>
      </c>
      <c r="F182" s="22" t="s">
        <v>106</v>
      </c>
      <c r="G182" s="35">
        <v>43046.0</v>
      </c>
      <c r="H182" s="22"/>
      <c r="I182" s="29"/>
      <c r="J182" s="28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7" t="s">
        <v>191</v>
      </c>
      <c r="B183" s="2" t="s">
        <v>204</v>
      </c>
      <c r="C183" s="45">
        <v>660000.0</v>
      </c>
      <c r="D183" s="45">
        <v>600000.0</v>
      </c>
      <c r="E183" s="45">
        <v>60000.0</v>
      </c>
      <c r="F183" s="22" t="s">
        <v>106</v>
      </c>
      <c r="G183" s="35">
        <v>43042.0</v>
      </c>
      <c r="H183" s="22"/>
      <c r="I183" s="29"/>
      <c r="J183" s="28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7" t="s">
        <v>191</v>
      </c>
      <c r="B184" s="2" t="s">
        <v>144</v>
      </c>
      <c r="C184" s="45">
        <v>1804000.0</v>
      </c>
      <c r="D184" s="45">
        <v>1640000.0</v>
      </c>
      <c r="E184" s="45">
        <v>164000.0</v>
      </c>
      <c r="F184" s="22" t="s">
        <v>106</v>
      </c>
      <c r="G184" s="35">
        <v>43041.0</v>
      </c>
      <c r="H184" s="22"/>
      <c r="I184" s="29"/>
      <c r="J184" s="28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30" t="s">
        <v>191</v>
      </c>
      <c r="B185" s="31" t="s">
        <v>140</v>
      </c>
      <c r="C185" s="32">
        <v>594000.0</v>
      </c>
      <c r="D185" s="32">
        <v>540000.0</v>
      </c>
      <c r="E185" s="32">
        <v>54000.0</v>
      </c>
      <c r="F185" s="33" t="s">
        <v>202</v>
      </c>
      <c r="G185" s="31" t="s">
        <v>31</v>
      </c>
      <c r="H185" s="33"/>
      <c r="I185" s="61"/>
      <c r="J185" s="62"/>
      <c r="K185" s="31"/>
      <c r="L185" s="31"/>
      <c r="M185" s="31"/>
      <c r="N185" s="31"/>
      <c r="O185" s="31"/>
      <c r="P185" s="31"/>
      <c r="Q185" s="31"/>
      <c r="R185" s="31"/>
      <c r="S185" s="31"/>
    </row>
    <row r="186" ht="15.75" customHeight="1">
      <c r="A186" s="27" t="s">
        <v>191</v>
      </c>
      <c r="B186" s="2" t="s">
        <v>102</v>
      </c>
      <c r="C186" s="45">
        <v>6448575.0</v>
      </c>
      <c r="D186" s="45">
        <v>5862341.0</v>
      </c>
      <c r="E186" s="45">
        <v>586234.0</v>
      </c>
      <c r="F186" s="22" t="s">
        <v>111</v>
      </c>
      <c r="G186" s="35">
        <v>43041.0</v>
      </c>
      <c r="H186" s="22"/>
      <c r="I186" s="29"/>
      <c r="J186" s="28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30" t="s">
        <v>191</v>
      </c>
      <c r="B187" s="31" t="s">
        <v>102</v>
      </c>
      <c r="C187" s="32">
        <v>-7093432.0</v>
      </c>
      <c r="D187" s="32">
        <v>-6448575.0</v>
      </c>
      <c r="E187" s="32">
        <v>-644857.0</v>
      </c>
      <c r="F187" s="33" t="s">
        <v>111</v>
      </c>
      <c r="G187" s="31" t="s">
        <v>31</v>
      </c>
      <c r="H187" s="33"/>
      <c r="I187" s="61"/>
      <c r="J187" s="31"/>
      <c r="K187" s="31"/>
      <c r="L187" s="31"/>
      <c r="M187" s="31"/>
      <c r="N187" s="31"/>
      <c r="O187" s="31"/>
      <c r="P187" s="31"/>
      <c r="Q187" s="31"/>
      <c r="R187" s="31"/>
      <c r="S187" s="31"/>
    </row>
    <row r="188" ht="15.75" customHeight="1">
      <c r="A188" s="30" t="s">
        <v>191</v>
      </c>
      <c r="B188" s="31" t="s">
        <v>102</v>
      </c>
      <c r="C188" s="32">
        <v>7093432.0</v>
      </c>
      <c r="D188" s="32">
        <v>6448575.0</v>
      </c>
      <c r="E188" s="32">
        <v>644857.0</v>
      </c>
      <c r="F188" s="33" t="s">
        <v>111</v>
      </c>
      <c r="G188" s="31" t="s">
        <v>31</v>
      </c>
      <c r="H188" s="33"/>
      <c r="I188" s="37" t="s">
        <v>205</v>
      </c>
      <c r="J188" s="13"/>
      <c r="K188" s="14"/>
      <c r="L188" s="31"/>
      <c r="M188" s="31"/>
      <c r="N188" s="31"/>
      <c r="O188" s="31"/>
      <c r="P188" s="31"/>
      <c r="Q188" s="31"/>
      <c r="R188" s="31"/>
      <c r="S188" s="31"/>
    </row>
    <row r="189" ht="15.75" customHeight="1">
      <c r="A189" s="27" t="s">
        <v>191</v>
      </c>
      <c r="B189" s="2" t="s">
        <v>102</v>
      </c>
      <c r="C189" s="45">
        <v>2376000.0</v>
      </c>
      <c r="D189" s="45">
        <v>2160000.0</v>
      </c>
      <c r="E189" s="45">
        <v>216000.0</v>
      </c>
      <c r="F189" s="22" t="s">
        <v>206</v>
      </c>
      <c r="G189" s="35">
        <v>43045.0</v>
      </c>
      <c r="H189" s="22"/>
      <c r="I189" s="52" t="s">
        <v>3</v>
      </c>
      <c r="J189" s="51" t="s">
        <v>54</v>
      </c>
      <c r="K189" s="53" t="s">
        <v>2</v>
      </c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38" t="s">
        <v>191</v>
      </c>
      <c r="B190" s="7" t="s">
        <v>140</v>
      </c>
      <c r="C190" s="44">
        <v>5205200.0</v>
      </c>
      <c r="D190" s="44">
        <v>4732000.0</v>
      </c>
      <c r="E190" s="44">
        <v>473200.0</v>
      </c>
      <c r="F190" s="40" t="s">
        <v>178</v>
      </c>
      <c r="G190" s="41">
        <v>43049.0</v>
      </c>
      <c r="H190" s="40"/>
      <c r="I190" s="54">
        <f t="shared" ref="I190:K190" si="9">SUM(C132:C190)</f>
        <v>145862849</v>
      </c>
      <c r="J190" s="54">
        <f t="shared" si="9"/>
        <v>132602591</v>
      </c>
      <c r="K190" s="55">
        <f t="shared" si="9"/>
        <v>13260258</v>
      </c>
      <c r="L190" s="7"/>
      <c r="M190" s="7"/>
      <c r="N190" s="7"/>
      <c r="O190" s="7"/>
      <c r="P190" s="7"/>
      <c r="Q190" s="7"/>
      <c r="R190" s="7"/>
      <c r="S190" s="7"/>
    </row>
    <row r="191" ht="15.75" customHeight="1">
      <c r="A191" s="27" t="s">
        <v>207</v>
      </c>
      <c r="B191" s="2" t="s">
        <v>102</v>
      </c>
      <c r="C191" s="45">
        <v>880000.0</v>
      </c>
      <c r="D191" s="45">
        <v>800000.0</v>
      </c>
      <c r="E191" s="45">
        <v>80000.0</v>
      </c>
      <c r="F191" s="22" t="s">
        <v>208</v>
      </c>
      <c r="G191" s="35">
        <v>43042.0</v>
      </c>
      <c r="H191" s="22"/>
      <c r="I191" s="29"/>
      <c r="J191" s="28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7" t="s">
        <v>207</v>
      </c>
      <c r="B192" s="2" t="s">
        <v>102</v>
      </c>
      <c r="C192" s="45">
        <v>880000.0</v>
      </c>
      <c r="D192" s="45">
        <v>800000.0</v>
      </c>
      <c r="E192" s="45">
        <v>80000.0</v>
      </c>
      <c r="F192" s="22" t="s">
        <v>209</v>
      </c>
      <c r="G192" s="35">
        <v>43042.0</v>
      </c>
      <c r="H192" s="22"/>
      <c r="I192" s="29"/>
      <c r="J192" s="28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7" t="s">
        <v>207</v>
      </c>
      <c r="B193" s="2" t="s">
        <v>102</v>
      </c>
      <c r="C193" s="45">
        <v>4092000.0</v>
      </c>
      <c r="D193" s="45">
        <v>3720000.0</v>
      </c>
      <c r="E193" s="45">
        <v>372000.0</v>
      </c>
      <c r="F193" s="22" t="s">
        <v>210</v>
      </c>
      <c r="G193" s="35">
        <v>43041.0</v>
      </c>
      <c r="H193" s="22"/>
      <c r="I193" s="29"/>
      <c r="J193" s="28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7" t="s">
        <v>211</v>
      </c>
      <c r="B194" s="2" t="s">
        <v>29</v>
      </c>
      <c r="C194" s="45">
        <v>297000.0</v>
      </c>
      <c r="D194" s="45">
        <v>270000.0</v>
      </c>
      <c r="E194" s="45">
        <v>27000.0</v>
      </c>
      <c r="F194" s="22" t="s">
        <v>212</v>
      </c>
      <c r="G194" s="35">
        <v>43089.0</v>
      </c>
      <c r="H194" s="22"/>
      <c r="I194" s="29"/>
      <c r="J194" s="28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7" t="s">
        <v>211</v>
      </c>
      <c r="B195" s="2" t="s">
        <v>102</v>
      </c>
      <c r="C195" s="45">
        <v>3283500.0</v>
      </c>
      <c r="D195" s="45">
        <v>2985000.0</v>
      </c>
      <c r="E195" s="45">
        <v>298500.0</v>
      </c>
      <c r="F195" s="22" t="s">
        <v>213</v>
      </c>
      <c r="G195" s="35">
        <v>43049.0</v>
      </c>
      <c r="H195" s="22"/>
      <c r="I195" s="29"/>
      <c r="J195" s="28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7" t="s">
        <v>211</v>
      </c>
      <c r="B196" s="2" t="s">
        <v>102</v>
      </c>
      <c r="C196" s="45">
        <v>880000.0</v>
      </c>
      <c r="D196" s="45">
        <v>800000.0</v>
      </c>
      <c r="E196" s="45">
        <v>80000.0</v>
      </c>
      <c r="F196" s="22" t="s">
        <v>111</v>
      </c>
      <c r="G196" s="35">
        <v>43046.0</v>
      </c>
      <c r="H196" s="22"/>
      <c r="I196" s="29"/>
      <c r="J196" s="28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7" t="s">
        <v>214</v>
      </c>
      <c r="B197" s="2" t="s">
        <v>102</v>
      </c>
      <c r="C197" s="45">
        <v>440000.0</v>
      </c>
      <c r="D197" s="45">
        <v>400000.0</v>
      </c>
      <c r="E197" s="45">
        <v>40000.0</v>
      </c>
      <c r="F197" s="22" t="s">
        <v>104</v>
      </c>
      <c r="G197" s="35">
        <v>43046.0</v>
      </c>
      <c r="H197" s="22"/>
      <c r="I197" s="29"/>
      <c r="J197" s="28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7" t="s">
        <v>214</v>
      </c>
      <c r="B198" s="2" t="s">
        <v>102</v>
      </c>
      <c r="C198" s="45">
        <v>880000.0</v>
      </c>
      <c r="D198" s="45">
        <v>800000.0</v>
      </c>
      <c r="E198" s="45">
        <v>80000.0</v>
      </c>
      <c r="F198" s="22" t="s">
        <v>105</v>
      </c>
      <c r="G198" s="35">
        <v>43046.0</v>
      </c>
      <c r="H198" s="22"/>
      <c r="I198" s="29"/>
      <c r="J198" s="28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7" t="s">
        <v>215</v>
      </c>
      <c r="B199" s="2" t="s">
        <v>102</v>
      </c>
      <c r="C199" s="45">
        <v>1870000.0</v>
      </c>
      <c r="D199" s="45">
        <v>1700000.0</v>
      </c>
      <c r="E199" s="45">
        <v>170000.0</v>
      </c>
      <c r="F199" s="22" t="s">
        <v>110</v>
      </c>
      <c r="G199" s="35">
        <v>43055.0</v>
      </c>
      <c r="H199" s="22"/>
      <c r="I199" s="29"/>
      <c r="J199" s="28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7" t="s">
        <v>215</v>
      </c>
      <c r="B200" s="2" t="s">
        <v>102</v>
      </c>
      <c r="C200" s="45">
        <v>440000.0</v>
      </c>
      <c r="D200" s="45">
        <v>400000.0</v>
      </c>
      <c r="E200" s="45">
        <v>40000.0</v>
      </c>
      <c r="F200" s="22" t="s">
        <v>103</v>
      </c>
      <c r="G200" s="35">
        <v>43054.0</v>
      </c>
      <c r="H200" s="22"/>
      <c r="I200" s="29"/>
      <c r="J200" s="28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7" t="s">
        <v>215</v>
      </c>
      <c r="B201" s="2" t="s">
        <v>102</v>
      </c>
      <c r="C201" s="45">
        <v>3960000.0</v>
      </c>
      <c r="D201" s="45">
        <v>3600000.0</v>
      </c>
      <c r="E201" s="45">
        <v>360000.0</v>
      </c>
      <c r="F201" s="22" t="s">
        <v>105</v>
      </c>
      <c r="G201" s="35">
        <v>43053.0</v>
      </c>
      <c r="H201" s="22"/>
      <c r="I201" s="29"/>
      <c r="J201" s="28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7" t="s">
        <v>215</v>
      </c>
      <c r="B202" s="2" t="s">
        <v>102</v>
      </c>
      <c r="C202" s="45">
        <v>880000.0</v>
      </c>
      <c r="D202" s="45">
        <v>800000.0</v>
      </c>
      <c r="E202" s="45">
        <v>80000.0</v>
      </c>
      <c r="F202" s="22" t="s">
        <v>104</v>
      </c>
      <c r="G202" s="35">
        <v>43053.0</v>
      </c>
      <c r="H202" s="22"/>
      <c r="I202" s="29"/>
      <c r="J202" s="28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7" t="s">
        <v>215</v>
      </c>
      <c r="B203" s="2" t="s">
        <v>102</v>
      </c>
      <c r="C203" s="45">
        <v>1056000.0</v>
      </c>
      <c r="D203" s="45">
        <v>960000.0</v>
      </c>
      <c r="E203" s="45">
        <v>96000.0</v>
      </c>
      <c r="F203" s="22" t="s">
        <v>111</v>
      </c>
      <c r="G203" s="35">
        <v>43053.0</v>
      </c>
      <c r="H203" s="22"/>
      <c r="I203" s="29"/>
      <c r="J203" s="28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7" t="s">
        <v>216</v>
      </c>
      <c r="B204" s="2" t="s">
        <v>102</v>
      </c>
      <c r="C204" s="45">
        <v>4246000.0</v>
      </c>
      <c r="D204" s="45">
        <v>3860000.0</v>
      </c>
      <c r="E204" s="45">
        <v>386000.0</v>
      </c>
      <c r="F204" s="22" t="s">
        <v>147</v>
      </c>
      <c r="G204" s="35">
        <v>43054.0</v>
      </c>
      <c r="H204" s="22"/>
      <c r="I204" s="29"/>
      <c r="J204" s="28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7" t="s">
        <v>217</v>
      </c>
      <c r="B205" s="2" t="s">
        <v>140</v>
      </c>
      <c r="C205" s="45">
        <v>3842694.0</v>
      </c>
      <c r="D205" s="45">
        <v>3493359.0</v>
      </c>
      <c r="E205" s="45">
        <v>349335.0</v>
      </c>
      <c r="F205" s="22" t="s">
        <v>218</v>
      </c>
      <c r="G205" s="35">
        <v>43060.0</v>
      </c>
      <c r="H205" s="22"/>
      <c r="I205" s="29"/>
      <c r="J205" s="28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7" t="s">
        <v>217</v>
      </c>
      <c r="B206" s="2" t="s">
        <v>140</v>
      </c>
      <c r="C206" s="45">
        <v>7183000.0</v>
      </c>
      <c r="D206" s="45">
        <v>6530000.0</v>
      </c>
      <c r="E206" s="45">
        <v>653000.0</v>
      </c>
      <c r="F206" s="22" t="s">
        <v>219</v>
      </c>
      <c r="G206" s="35">
        <v>43060.0</v>
      </c>
      <c r="H206" s="22"/>
      <c r="I206" s="29"/>
      <c r="J206" s="28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7" t="s">
        <v>217</v>
      </c>
      <c r="B207" s="2" t="s">
        <v>140</v>
      </c>
      <c r="C207" s="45">
        <v>4479288.0</v>
      </c>
      <c r="D207" s="45">
        <v>4072080.0</v>
      </c>
      <c r="E207" s="45">
        <v>407208.0</v>
      </c>
      <c r="F207" s="22" t="s">
        <v>178</v>
      </c>
      <c r="G207" s="35">
        <v>43059.0</v>
      </c>
      <c r="H207" s="22"/>
      <c r="I207" s="29"/>
      <c r="J207" s="28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7" t="s">
        <v>217</v>
      </c>
      <c r="B208" s="2" t="s">
        <v>140</v>
      </c>
      <c r="C208" s="45">
        <v>77000.0</v>
      </c>
      <c r="D208" s="45">
        <v>70000.0</v>
      </c>
      <c r="E208" s="45">
        <v>7000.0</v>
      </c>
      <c r="F208" s="22" t="s">
        <v>220</v>
      </c>
      <c r="G208" s="35">
        <v>43059.0</v>
      </c>
      <c r="H208" s="22"/>
      <c r="I208" s="29"/>
      <c r="J208" s="28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7" t="s">
        <v>221</v>
      </c>
      <c r="B209" s="2" t="s">
        <v>102</v>
      </c>
      <c r="C209" s="45">
        <v>1276000.0</v>
      </c>
      <c r="D209" s="45">
        <v>1160000.0</v>
      </c>
      <c r="E209" s="45">
        <v>116000.0</v>
      </c>
      <c r="F209" s="22" t="s">
        <v>147</v>
      </c>
      <c r="G209" s="35">
        <v>43063.0</v>
      </c>
      <c r="H209" s="22"/>
      <c r="I209" s="29"/>
      <c r="J209" s="28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7" t="s">
        <v>221</v>
      </c>
      <c r="B210" s="2" t="s">
        <v>199</v>
      </c>
      <c r="C210" s="45">
        <v>1056000.0</v>
      </c>
      <c r="D210" s="45">
        <v>960000.0</v>
      </c>
      <c r="E210" s="45">
        <v>96000.0</v>
      </c>
      <c r="F210" s="22" t="s">
        <v>200</v>
      </c>
      <c r="G210" s="35">
        <v>43081.0</v>
      </c>
      <c r="H210" s="22"/>
      <c r="I210" s="29"/>
      <c r="J210" s="28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7" t="s">
        <v>221</v>
      </c>
      <c r="B211" s="2" t="s">
        <v>144</v>
      </c>
      <c r="C211" s="45">
        <v>2398000.0</v>
      </c>
      <c r="D211" s="45">
        <v>2180000.0</v>
      </c>
      <c r="E211" s="45">
        <v>218000.0</v>
      </c>
      <c r="F211" s="22" t="s">
        <v>106</v>
      </c>
      <c r="G211" s="35">
        <v>43059.0</v>
      </c>
      <c r="H211" s="22"/>
      <c r="I211" s="29"/>
      <c r="J211" s="28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7" t="s">
        <v>221</v>
      </c>
      <c r="B212" s="2" t="s">
        <v>102</v>
      </c>
      <c r="C212" s="45">
        <v>4394500.0</v>
      </c>
      <c r="D212" s="45">
        <v>3995000.0</v>
      </c>
      <c r="E212" s="45">
        <v>399500.0</v>
      </c>
      <c r="F212" s="22" t="s">
        <v>104</v>
      </c>
      <c r="G212" s="35">
        <v>43059.0</v>
      </c>
      <c r="H212" s="22"/>
      <c r="I212" s="29"/>
      <c r="J212" s="28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7" t="s">
        <v>221</v>
      </c>
      <c r="B213" s="2" t="s">
        <v>130</v>
      </c>
      <c r="C213" s="45">
        <v>88000.0</v>
      </c>
      <c r="D213" s="45">
        <v>80000.0</v>
      </c>
      <c r="E213" s="45">
        <v>8000.0</v>
      </c>
      <c r="F213" s="22" t="s">
        <v>222</v>
      </c>
      <c r="G213" s="35">
        <v>43059.0</v>
      </c>
      <c r="H213" s="22"/>
      <c r="I213" s="29"/>
      <c r="J213" s="28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7" t="s">
        <v>221</v>
      </c>
      <c r="B214" s="2" t="s">
        <v>102</v>
      </c>
      <c r="C214" s="45">
        <v>880000.0</v>
      </c>
      <c r="D214" s="45">
        <v>800000.0</v>
      </c>
      <c r="E214" s="45">
        <v>80000.0</v>
      </c>
      <c r="F214" s="22" t="s">
        <v>104</v>
      </c>
      <c r="G214" s="35">
        <v>43059.0</v>
      </c>
      <c r="H214" s="22"/>
      <c r="I214" s="29"/>
      <c r="J214" s="28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7" t="s">
        <v>221</v>
      </c>
      <c r="B215" s="2" t="s">
        <v>102</v>
      </c>
      <c r="C215" s="45">
        <v>704000.0</v>
      </c>
      <c r="D215" s="45">
        <v>640000.0</v>
      </c>
      <c r="E215" s="45">
        <v>64000.0</v>
      </c>
      <c r="F215" s="22" t="s">
        <v>105</v>
      </c>
      <c r="G215" s="35">
        <v>43059.0</v>
      </c>
      <c r="H215" s="22"/>
      <c r="I215" s="29"/>
      <c r="J215" s="28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7" t="s">
        <v>221</v>
      </c>
      <c r="B216" s="2" t="s">
        <v>102</v>
      </c>
      <c r="C216" s="45">
        <v>1881000.0</v>
      </c>
      <c r="D216" s="45">
        <v>1710000.0</v>
      </c>
      <c r="E216" s="45">
        <v>171000.0</v>
      </c>
      <c r="F216" s="22" t="s">
        <v>223</v>
      </c>
      <c r="G216" s="35">
        <v>43059.0</v>
      </c>
      <c r="H216" s="22"/>
      <c r="I216" s="29"/>
      <c r="J216" s="28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7" t="s">
        <v>224</v>
      </c>
      <c r="B217" s="2" t="s">
        <v>102</v>
      </c>
      <c r="C217" s="45">
        <v>616000.0</v>
      </c>
      <c r="D217" s="45">
        <v>560000.0</v>
      </c>
      <c r="E217" s="45">
        <v>56000.0</v>
      </c>
      <c r="F217" s="22" t="s">
        <v>147</v>
      </c>
      <c r="G217" s="35">
        <v>43075.0</v>
      </c>
      <c r="H217" s="22"/>
      <c r="I217" s="29"/>
      <c r="J217" s="28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7" t="s">
        <v>224</v>
      </c>
      <c r="B218" s="2" t="s">
        <v>102</v>
      </c>
      <c r="C218" s="45">
        <v>154880.0</v>
      </c>
      <c r="D218" s="45">
        <v>140800.0</v>
      </c>
      <c r="E218" s="45">
        <v>14080.0</v>
      </c>
      <c r="F218" s="22" t="s">
        <v>225</v>
      </c>
      <c r="G218" s="35">
        <v>43067.0</v>
      </c>
      <c r="H218" s="22"/>
      <c r="I218" s="29"/>
      <c r="J218" s="28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7" t="s">
        <v>224</v>
      </c>
      <c r="B219" s="2" t="s">
        <v>102</v>
      </c>
      <c r="C219" s="45">
        <v>1881000.0</v>
      </c>
      <c r="D219" s="45">
        <v>1710000.0</v>
      </c>
      <c r="E219" s="45">
        <v>171000.0</v>
      </c>
      <c r="F219" s="22" t="s">
        <v>223</v>
      </c>
      <c r="G219" s="35">
        <v>43067.0</v>
      </c>
      <c r="H219" s="22"/>
      <c r="I219" s="29"/>
      <c r="J219" s="28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7" t="s">
        <v>226</v>
      </c>
      <c r="B220" s="2" t="s">
        <v>51</v>
      </c>
      <c r="C220" s="45">
        <v>1.001E7</v>
      </c>
      <c r="D220" s="45">
        <v>9100000.0</v>
      </c>
      <c r="E220" s="45">
        <v>910000.0</v>
      </c>
      <c r="F220" s="22" t="s">
        <v>227</v>
      </c>
      <c r="G220" s="35">
        <v>43073.0</v>
      </c>
      <c r="H220" s="22"/>
      <c r="I220" s="29"/>
      <c r="J220" s="28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7" t="s">
        <v>226</v>
      </c>
      <c r="B221" s="2" t="s">
        <v>102</v>
      </c>
      <c r="C221" s="45">
        <v>880000.0</v>
      </c>
      <c r="D221" s="45">
        <v>800000.0</v>
      </c>
      <c r="E221" s="45">
        <v>80000.0</v>
      </c>
      <c r="F221" s="22" t="s">
        <v>104</v>
      </c>
      <c r="G221" s="35">
        <v>43070.0</v>
      </c>
      <c r="H221" s="22"/>
      <c r="I221" s="29"/>
      <c r="J221" s="28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7" t="s">
        <v>226</v>
      </c>
      <c r="B222" s="2" t="s">
        <v>102</v>
      </c>
      <c r="C222" s="45">
        <v>704000.0</v>
      </c>
      <c r="D222" s="45">
        <v>640000.0</v>
      </c>
      <c r="E222" s="45">
        <v>64000.0</v>
      </c>
      <c r="F222" s="22" t="s">
        <v>105</v>
      </c>
      <c r="G222" s="35">
        <v>43070.0</v>
      </c>
      <c r="H222" s="22"/>
      <c r="I222" s="29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7" t="s">
        <v>228</v>
      </c>
      <c r="B223" s="2" t="s">
        <v>102</v>
      </c>
      <c r="C223" s="45">
        <v>3912420.0</v>
      </c>
      <c r="D223" s="45">
        <v>3556746.0</v>
      </c>
      <c r="E223" s="45">
        <v>355674.0</v>
      </c>
      <c r="F223" s="22" t="s">
        <v>229</v>
      </c>
      <c r="G223" s="35">
        <v>43080.0</v>
      </c>
      <c r="H223" s="22"/>
      <c r="I223" s="29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7" t="s">
        <v>228</v>
      </c>
      <c r="B224" s="2" t="s">
        <v>203</v>
      </c>
      <c r="C224" s="45">
        <v>6116000.0</v>
      </c>
      <c r="D224" s="45">
        <v>5560000.0</v>
      </c>
      <c r="E224" s="45">
        <v>556000.0</v>
      </c>
      <c r="F224" s="22" t="s">
        <v>106</v>
      </c>
      <c r="G224" s="35">
        <v>43077.0</v>
      </c>
      <c r="H224" s="22"/>
      <c r="I224" s="29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7" t="s">
        <v>228</v>
      </c>
      <c r="B225" s="2" t="s">
        <v>150</v>
      </c>
      <c r="C225" s="45">
        <v>748000.0</v>
      </c>
      <c r="D225" s="45">
        <v>680000.0</v>
      </c>
      <c r="E225" s="45">
        <v>68000.0</v>
      </c>
      <c r="F225" s="22" t="s">
        <v>106</v>
      </c>
      <c r="G225" s="35">
        <v>43097.0</v>
      </c>
      <c r="H225" s="22"/>
      <c r="I225" s="29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7" t="s">
        <v>228</v>
      </c>
      <c r="B226" s="2" t="s">
        <v>151</v>
      </c>
      <c r="C226" s="45">
        <v>737000.0</v>
      </c>
      <c r="D226" s="45">
        <v>670000.0</v>
      </c>
      <c r="E226" s="45">
        <v>67000.0</v>
      </c>
      <c r="F226" s="22" t="s">
        <v>106</v>
      </c>
      <c r="G226" s="35">
        <v>43098.0</v>
      </c>
      <c r="H226" s="22"/>
      <c r="I226" s="29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7" t="s">
        <v>228</v>
      </c>
      <c r="B227" s="2" t="s">
        <v>102</v>
      </c>
      <c r="C227" s="45">
        <v>6644030.0</v>
      </c>
      <c r="D227" s="45">
        <v>6040028.0</v>
      </c>
      <c r="E227" s="45">
        <v>604002.0</v>
      </c>
      <c r="F227" s="22" t="s">
        <v>111</v>
      </c>
      <c r="G227" s="35">
        <v>43077.0</v>
      </c>
      <c r="H227" s="22"/>
      <c r="I227" s="29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7" t="s">
        <v>228</v>
      </c>
      <c r="B228" s="2" t="s">
        <v>158</v>
      </c>
      <c r="C228" s="45">
        <v>594000.0</v>
      </c>
      <c r="D228" s="45">
        <v>540000.0</v>
      </c>
      <c r="E228" s="45">
        <v>54000.0</v>
      </c>
      <c r="F228" s="22" t="s">
        <v>106</v>
      </c>
      <c r="G228" s="35">
        <v>43084.0</v>
      </c>
      <c r="H228" s="22"/>
      <c r="I228" s="29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7" t="s">
        <v>228</v>
      </c>
      <c r="B229" s="2" t="s">
        <v>140</v>
      </c>
      <c r="C229" s="45">
        <v>5060000.0</v>
      </c>
      <c r="D229" s="45">
        <v>4600000.0</v>
      </c>
      <c r="E229" s="45">
        <v>460000.0</v>
      </c>
      <c r="F229" s="22" t="s">
        <v>230</v>
      </c>
      <c r="G229" s="35">
        <v>43080.0</v>
      </c>
      <c r="H229" s="22"/>
      <c r="I229" s="29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30" t="s">
        <v>228</v>
      </c>
      <c r="B230" s="31" t="s">
        <v>140</v>
      </c>
      <c r="C230" s="32">
        <v>-5566000.0</v>
      </c>
      <c r="D230" s="32">
        <v>-5060000.0</v>
      </c>
      <c r="E230" s="32">
        <v>-506000.0</v>
      </c>
      <c r="F230" s="33" t="s">
        <v>231</v>
      </c>
      <c r="G230" s="31" t="s">
        <v>31</v>
      </c>
      <c r="H230" s="22"/>
      <c r="I230" s="29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30" t="s">
        <v>228</v>
      </c>
      <c r="B231" s="31" t="s">
        <v>102</v>
      </c>
      <c r="C231" s="32">
        <v>-3827678.0</v>
      </c>
      <c r="D231" s="32">
        <v>-3479708.0</v>
      </c>
      <c r="E231" s="32">
        <v>-347970.0</v>
      </c>
      <c r="F231" s="33" t="s">
        <v>111</v>
      </c>
      <c r="G231" s="31" t="s">
        <v>31</v>
      </c>
      <c r="H231" s="22"/>
      <c r="I231" s="29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30" t="s">
        <v>228</v>
      </c>
      <c r="B232" s="31" t="s">
        <v>102</v>
      </c>
      <c r="C232" s="32">
        <v>3827678.0</v>
      </c>
      <c r="D232" s="32">
        <v>3479708.0</v>
      </c>
      <c r="E232" s="32">
        <v>347970.0</v>
      </c>
      <c r="F232" s="33" t="s">
        <v>111</v>
      </c>
      <c r="G232" s="31" t="s">
        <v>31</v>
      </c>
      <c r="H232" s="22"/>
      <c r="I232" s="29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7" t="s">
        <v>228</v>
      </c>
      <c r="B233" s="2" t="s">
        <v>152</v>
      </c>
      <c r="C233" s="45">
        <v>1.2023E7</v>
      </c>
      <c r="D233" s="45">
        <v>1.093E7</v>
      </c>
      <c r="E233" s="45">
        <v>1093000.0</v>
      </c>
      <c r="F233" s="22" t="s">
        <v>232</v>
      </c>
      <c r="G233" s="35">
        <v>43083.0</v>
      </c>
      <c r="H233" s="22"/>
      <c r="I233" s="29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7" t="s">
        <v>228</v>
      </c>
      <c r="B234" s="2" t="s">
        <v>193</v>
      </c>
      <c r="C234" s="45">
        <v>2904000.0</v>
      </c>
      <c r="D234" s="45">
        <v>2640000.0</v>
      </c>
      <c r="E234" s="45">
        <v>264000.0</v>
      </c>
      <c r="F234" s="22" t="s">
        <v>106</v>
      </c>
      <c r="G234" s="35">
        <v>43083.0</v>
      </c>
      <c r="H234" s="22"/>
      <c r="I234" s="29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7" t="s">
        <v>228</v>
      </c>
      <c r="B235" s="2" t="s">
        <v>29</v>
      </c>
      <c r="C235" s="45">
        <v>3432000.0</v>
      </c>
      <c r="D235" s="45">
        <v>3120000.0</v>
      </c>
      <c r="E235" s="45">
        <v>312000.0</v>
      </c>
      <c r="F235" s="22" t="s">
        <v>198</v>
      </c>
      <c r="G235" s="35">
        <v>43089.0</v>
      </c>
      <c r="H235" s="22"/>
      <c r="I235" s="29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7" t="s">
        <v>228</v>
      </c>
      <c r="B236" s="2" t="s">
        <v>29</v>
      </c>
      <c r="C236" s="45">
        <v>1072500.0</v>
      </c>
      <c r="D236" s="45">
        <v>975000.0</v>
      </c>
      <c r="E236" s="45">
        <v>97500.0</v>
      </c>
      <c r="F236" s="22" t="s">
        <v>92</v>
      </c>
      <c r="G236" s="35">
        <v>43089.0</v>
      </c>
      <c r="H236" s="22"/>
      <c r="I236" s="29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7" t="s">
        <v>228</v>
      </c>
      <c r="B237" s="2" t="s">
        <v>29</v>
      </c>
      <c r="C237" s="45">
        <v>4224000.0</v>
      </c>
      <c r="D237" s="45">
        <v>3840000.0</v>
      </c>
      <c r="E237" s="45">
        <v>384000.0</v>
      </c>
      <c r="F237" s="22" t="s">
        <v>93</v>
      </c>
      <c r="G237" s="35">
        <v>43089.0</v>
      </c>
      <c r="H237" s="22"/>
      <c r="I237" s="29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7" t="s">
        <v>228</v>
      </c>
      <c r="B238" s="2" t="s">
        <v>29</v>
      </c>
      <c r="C238" s="45">
        <v>1.2936E7</v>
      </c>
      <c r="D238" s="45">
        <v>1.176E7</v>
      </c>
      <c r="E238" s="45">
        <v>1176000.0</v>
      </c>
      <c r="F238" s="22" t="s">
        <v>90</v>
      </c>
      <c r="G238" s="35">
        <v>43089.0</v>
      </c>
      <c r="H238" s="22"/>
      <c r="I238" s="29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7" t="s">
        <v>228</v>
      </c>
      <c r="B239" s="2" t="s">
        <v>140</v>
      </c>
      <c r="C239" s="45">
        <v>4035795.0</v>
      </c>
      <c r="D239" s="45">
        <v>3668905.0</v>
      </c>
      <c r="E239" s="45">
        <v>366890.0</v>
      </c>
      <c r="F239" s="22" t="s">
        <v>233</v>
      </c>
      <c r="G239" s="35">
        <v>43080.0</v>
      </c>
      <c r="H239" s="22"/>
      <c r="I239" s="29"/>
      <c r="J239" s="28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7" t="s">
        <v>228</v>
      </c>
      <c r="B240" s="2" t="s">
        <v>234</v>
      </c>
      <c r="C240" s="45">
        <v>1023000.0</v>
      </c>
      <c r="D240" s="45">
        <v>930000.0</v>
      </c>
      <c r="E240" s="45">
        <v>93000.0</v>
      </c>
      <c r="F240" s="22" t="s">
        <v>106</v>
      </c>
      <c r="G240" s="35">
        <v>43465.0</v>
      </c>
      <c r="H240" s="22"/>
      <c r="I240" s="29"/>
      <c r="J240" s="28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7" t="s">
        <v>228</v>
      </c>
      <c r="B241" s="2" t="s">
        <v>140</v>
      </c>
      <c r="C241" s="45">
        <v>4288680.0</v>
      </c>
      <c r="D241" s="45">
        <v>3898800.0</v>
      </c>
      <c r="E241" s="45">
        <v>389880.0</v>
      </c>
      <c r="F241" s="22" t="s">
        <v>235</v>
      </c>
      <c r="G241" s="35">
        <v>43080.0</v>
      </c>
      <c r="H241" s="22"/>
      <c r="I241" s="29"/>
      <c r="J241" s="28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7" t="s">
        <v>228</v>
      </c>
      <c r="B242" s="2" t="s">
        <v>140</v>
      </c>
      <c r="C242" s="45">
        <v>374000.0</v>
      </c>
      <c r="D242" s="45">
        <v>340000.0</v>
      </c>
      <c r="E242" s="45">
        <v>34000.0</v>
      </c>
      <c r="F242" s="22" t="s">
        <v>236</v>
      </c>
      <c r="G242" s="35">
        <v>43080.0</v>
      </c>
      <c r="H242" s="22"/>
      <c r="I242" s="29"/>
      <c r="J242" s="28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30" t="s">
        <v>228</v>
      </c>
      <c r="B243" s="31" t="s">
        <v>140</v>
      </c>
      <c r="C243" s="32">
        <v>5566000.0</v>
      </c>
      <c r="D243" s="32">
        <v>5060000.0</v>
      </c>
      <c r="E243" s="32">
        <v>506000.0</v>
      </c>
      <c r="F243" s="33" t="s">
        <v>237</v>
      </c>
      <c r="G243" s="31" t="s">
        <v>31</v>
      </c>
      <c r="H243" s="22"/>
      <c r="I243" s="29"/>
      <c r="J243" s="28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7" t="s">
        <v>228</v>
      </c>
      <c r="B244" s="2" t="s">
        <v>140</v>
      </c>
      <c r="C244" s="45">
        <v>3868829.0</v>
      </c>
      <c r="D244" s="45">
        <v>3517118.0</v>
      </c>
      <c r="E244" s="45">
        <v>351711.0</v>
      </c>
      <c r="F244" s="22" t="s">
        <v>238</v>
      </c>
      <c r="G244" s="35">
        <v>43080.0</v>
      </c>
      <c r="H244" s="22"/>
      <c r="I244" s="29"/>
      <c r="J244" s="28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7" t="s">
        <v>228</v>
      </c>
      <c r="B245" s="2" t="s">
        <v>140</v>
      </c>
      <c r="C245" s="45">
        <v>2486000.0</v>
      </c>
      <c r="D245" s="45">
        <v>2260000.0</v>
      </c>
      <c r="E245" s="45">
        <v>226000.0</v>
      </c>
      <c r="F245" s="22" t="s">
        <v>201</v>
      </c>
      <c r="G245" s="35">
        <v>43080.0</v>
      </c>
      <c r="H245" s="22"/>
      <c r="I245" s="29"/>
      <c r="J245" s="28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7" t="s">
        <v>228</v>
      </c>
      <c r="B246" s="2" t="s">
        <v>144</v>
      </c>
      <c r="C246" s="45">
        <v>1540000.0</v>
      </c>
      <c r="D246" s="45">
        <v>1400000.0</v>
      </c>
      <c r="E246" s="45">
        <v>140000.0</v>
      </c>
      <c r="F246" s="22" t="s">
        <v>106</v>
      </c>
      <c r="G246" s="35">
        <v>43075.0</v>
      </c>
      <c r="H246" s="22"/>
      <c r="I246" s="37" t="s">
        <v>239</v>
      </c>
      <c r="J246" s="13"/>
      <c r="K246" s="14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7" t="s">
        <v>228</v>
      </c>
      <c r="B247" s="2" t="s">
        <v>102</v>
      </c>
      <c r="C247" s="45">
        <v>1188000.0</v>
      </c>
      <c r="D247" s="45">
        <v>1080000.0</v>
      </c>
      <c r="E247" s="45">
        <v>108000.0</v>
      </c>
      <c r="F247" s="22" t="s">
        <v>108</v>
      </c>
      <c r="G247" s="35">
        <v>43075.0</v>
      </c>
      <c r="H247" s="22"/>
      <c r="I247" s="50" t="s">
        <v>3</v>
      </c>
      <c r="J247" s="51" t="s">
        <v>54</v>
      </c>
      <c r="K247" s="51" t="s">
        <v>2</v>
      </c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38" t="s">
        <v>228</v>
      </c>
      <c r="B248" s="7" t="s">
        <v>160</v>
      </c>
      <c r="C248" s="44">
        <v>440000.0</v>
      </c>
      <c r="D248" s="44">
        <v>400000.0</v>
      </c>
      <c r="E248" s="44">
        <v>40000.0</v>
      </c>
      <c r="F248" s="40" t="s">
        <v>106</v>
      </c>
      <c r="G248" s="41">
        <v>43075.0</v>
      </c>
      <c r="H248" s="40"/>
      <c r="I248" s="55">
        <f t="shared" ref="I248:K248" si="10">SUM(C191:C248)</f>
        <v>146237116</v>
      </c>
      <c r="J248" s="55">
        <f t="shared" si="10"/>
        <v>132942836</v>
      </c>
      <c r="K248" s="55">
        <f t="shared" si="10"/>
        <v>13294280</v>
      </c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27" t="s">
        <v>240</v>
      </c>
      <c r="B249" s="2" t="s">
        <v>102</v>
      </c>
      <c r="C249" s="45">
        <v>440000.0</v>
      </c>
      <c r="D249" s="45">
        <v>400000.0</v>
      </c>
      <c r="E249" s="45">
        <v>40000.0</v>
      </c>
      <c r="F249" s="22" t="s">
        <v>209</v>
      </c>
      <c r="G249" s="35">
        <v>43073.0</v>
      </c>
      <c r="H249" s="22"/>
      <c r="I249" s="29"/>
      <c r="J249" s="28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7" t="s">
        <v>240</v>
      </c>
      <c r="B250" s="2" t="s">
        <v>102</v>
      </c>
      <c r="C250" s="45">
        <v>528000.0</v>
      </c>
      <c r="D250" s="45">
        <v>480000.0</v>
      </c>
      <c r="E250" s="45">
        <v>48000.0</v>
      </c>
      <c r="F250" s="22" t="s">
        <v>105</v>
      </c>
      <c r="G250" s="35">
        <v>43073.0</v>
      </c>
      <c r="H250" s="22"/>
      <c r="I250" s="29"/>
      <c r="J250" s="28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7" t="s">
        <v>240</v>
      </c>
      <c r="B251" s="2" t="s">
        <v>102</v>
      </c>
      <c r="C251" s="45">
        <v>3276350.0</v>
      </c>
      <c r="D251" s="45">
        <v>2978500.0</v>
      </c>
      <c r="E251" s="45">
        <v>297850.0</v>
      </c>
      <c r="F251" s="22" t="s">
        <v>104</v>
      </c>
      <c r="G251" s="35">
        <v>43073.0</v>
      </c>
      <c r="H251" s="22"/>
      <c r="I251" s="29"/>
      <c r="J251" s="28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7" t="s">
        <v>240</v>
      </c>
      <c r="B252" s="2" t="s">
        <v>102</v>
      </c>
      <c r="C252" s="45">
        <v>440000.0</v>
      </c>
      <c r="D252" s="45">
        <v>400000.0</v>
      </c>
      <c r="E252" s="45">
        <v>40000.0</v>
      </c>
      <c r="F252" s="22" t="s">
        <v>104</v>
      </c>
      <c r="G252" s="35">
        <v>43073.0</v>
      </c>
      <c r="H252" s="22"/>
      <c r="I252" s="29"/>
      <c r="J252" s="28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7" t="s">
        <v>241</v>
      </c>
      <c r="B253" s="2" t="s">
        <v>102</v>
      </c>
      <c r="C253" s="45">
        <v>3443000.0</v>
      </c>
      <c r="D253" s="45">
        <v>3130000.0</v>
      </c>
      <c r="E253" s="45">
        <v>313000.0</v>
      </c>
      <c r="F253" s="22" t="s">
        <v>229</v>
      </c>
      <c r="G253" s="35">
        <v>43075.0</v>
      </c>
      <c r="H253" s="22"/>
      <c r="I253" s="29"/>
      <c r="J253" s="28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7" t="s">
        <v>242</v>
      </c>
      <c r="B254" s="2" t="s">
        <v>102</v>
      </c>
      <c r="C254" s="45">
        <v>2121680.0</v>
      </c>
      <c r="D254" s="45">
        <v>1928800.0</v>
      </c>
      <c r="E254" s="45">
        <v>192880.0</v>
      </c>
      <c r="F254" s="22" t="s">
        <v>147</v>
      </c>
      <c r="G254" s="35">
        <v>43082.0</v>
      </c>
      <c r="H254" s="22"/>
      <c r="I254" s="29"/>
      <c r="J254" s="28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7" t="s">
        <v>243</v>
      </c>
      <c r="B255" s="2" t="s">
        <v>51</v>
      </c>
      <c r="C255" s="45">
        <v>1.6016E7</v>
      </c>
      <c r="D255" s="45">
        <v>1.456E7</v>
      </c>
      <c r="E255" s="45">
        <v>1456000.0</v>
      </c>
      <c r="F255" s="22" t="s">
        <v>106</v>
      </c>
      <c r="G255" s="35">
        <v>43084.0</v>
      </c>
      <c r="H255" s="22"/>
      <c r="I255" s="29"/>
      <c r="J255" s="28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7" t="s">
        <v>243</v>
      </c>
      <c r="B256" s="2" t="s">
        <v>102</v>
      </c>
      <c r="C256" s="45">
        <v>176000.0</v>
      </c>
      <c r="D256" s="45">
        <v>160000.0</v>
      </c>
      <c r="E256" s="45">
        <v>16000.0</v>
      </c>
      <c r="F256" s="22" t="s">
        <v>111</v>
      </c>
      <c r="G256" s="35">
        <v>43081.0</v>
      </c>
      <c r="H256" s="22"/>
      <c r="I256" s="29"/>
      <c r="J256" s="28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7" t="s">
        <v>244</v>
      </c>
      <c r="B257" s="2" t="s">
        <v>102</v>
      </c>
      <c r="C257" s="45">
        <v>2519000.0</v>
      </c>
      <c r="D257" s="45">
        <v>2290000.0</v>
      </c>
      <c r="E257" s="45">
        <v>229000.0</v>
      </c>
      <c r="F257" s="22" t="s">
        <v>229</v>
      </c>
      <c r="G257" s="35">
        <v>43082.0</v>
      </c>
      <c r="H257" s="22"/>
      <c r="I257" s="29"/>
      <c r="J257" s="28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7" t="s">
        <v>244</v>
      </c>
      <c r="B258" s="2" t="s">
        <v>102</v>
      </c>
      <c r="C258" s="45">
        <v>440000.0</v>
      </c>
      <c r="D258" s="45">
        <v>400000.0</v>
      </c>
      <c r="E258" s="45">
        <v>40000.0</v>
      </c>
      <c r="F258" s="22" t="s">
        <v>104</v>
      </c>
      <c r="G258" s="35">
        <v>43081.0</v>
      </c>
      <c r="H258" s="22"/>
      <c r="I258" s="29"/>
      <c r="J258" s="28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7" t="s">
        <v>244</v>
      </c>
      <c r="B259" s="2" t="s">
        <v>102</v>
      </c>
      <c r="C259" s="45">
        <v>1408000.0</v>
      </c>
      <c r="D259" s="45">
        <v>1280000.0</v>
      </c>
      <c r="E259" s="45">
        <v>128000.0</v>
      </c>
      <c r="F259" s="22" t="s">
        <v>105</v>
      </c>
      <c r="G259" s="35">
        <v>43081.0</v>
      </c>
      <c r="H259" s="22"/>
      <c r="I259" s="29"/>
      <c r="J259" s="28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30" t="s">
        <v>244</v>
      </c>
      <c r="B260" s="31" t="s">
        <v>102</v>
      </c>
      <c r="C260" s="32">
        <v>-1848000.0</v>
      </c>
      <c r="D260" s="32">
        <v>-1680000.0</v>
      </c>
      <c r="E260" s="32">
        <v>-168000.0</v>
      </c>
      <c r="F260" s="33" t="s">
        <v>105</v>
      </c>
      <c r="G260" s="31" t="s">
        <v>31</v>
      </c>
      <c r="H260" s="22"/>
      <c r="I260" s="29"/>
      <c r="J260" s="28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30" t="s">
        <v>244</v>
      </c>
      <c r="B261" s="31" t="s">
        <v>102</v>
      </c>
      <c r="C261" s="32">
        <v>1848000.0</v>
      </c>
      <c r="D261" s="32">
        <v>1680000.0</v>
      </c>
      <c r="E261" s="32">
        <v>168000.0</v>
      </c>
      <c r="F261" s="33" t="s">
        <v>105</v>
      </c>
      <c r="G261" s="31" t="s">
        <v>31</v>
      </c>
      <c r="H261" s="22"/>
      <c r="I261" s="29"/>
      <c r="J261" s="28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7" t="s">
        <v>245</v>
      </c>
      <c r="B262" s="2" t="s">
        <v>140</v>
      </c>
      <c r="C262" s="45">
        <v>5474661.0</v>
      </c>
      <c r="D262" s="45">
        <v>4976965.0</v>
      </c>
      <c r="E262" s="45">
        <v>497696.0</v>
      </c>
      <c r="F262" s="22" t="s">
        <v>246</v>
      </c>
      <c r="G262" s="35">
        <v>43090.0</v>
      </c>
      <c r="H262" s="22"/>
      <c r="I262" s="29"/>
      <c r="J262" s="28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7" t="s">
        <v>245</v>
      </c>
      <c r="B263" s="2" t="s">
        <v>140</v>
      </c>
      <c r="C263" s="45">
        <v>902000.0</v>
      </c>
      <c r="D263" s="45">
        <v>820000.0</v>
      </c>
      <c r="E263" s="45">
        <v>82000.0</v>
      </c>
      <c r="F263" s="22" t="s">
        <v>220</v>
      </c>
      <c r="G263" s="35">
        <v>43090.0</v>
      </c>
      <c r="H263" s="22"/>
      <c r="I263" s="29"/>
      <c r="J263" s="28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7" t="s">
        <v>245</v>
      </c>
      <c r="B264" s="2" t="s">
        <v>140</v>
      </c>
      <c r="C264" s="45">
        <v>4917000.0</v>
      </c>
      <c r="D264" s="45">
        <v>4470000.0</v>
      </c>
      <c r="E264" s="45">
        <v>447000.0</v>
      </c>
      <c r="F264" s="22" t="s">
        <v>247</v>
      </c>
      <c r="G264" s="35">
        <v>43090.0</v>
      </c>
      <c r="H264" s="22"/>
      <c r="I264" s="29"/>
      <c r="J264" s="28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7" t="s">
        <v>245</v>
      </c>
      <c r="B265" s="2" t="s">
        <v>140</v>
      </c>
      <c r="C265" s="45">
        <v>5880901.0</v>
      </c>
      <c r="D265" s="45">
        <v>5346274.0</v>
      </c>
      <c r="E265" s="45">
        <v>534627.0</v>
      </c>
      <c r="F265" s="22" t="s">
        <v>248</v>
      </c>
      <c r="G265" s="35">
        <v>43090.0</v>
      </c>
      <c r="H265" s="22"/>
      <c r="I265" s="29"/>
      <c r="J265" s="28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7" t="s">
        <v>245</v>
      </c>
      <c r="B266" s="2" t="s">
        <v>140</v>
      </c>
      <c r="C266" s="45">
        <v>4955808.0</v>
      </c>
      <c r="D266" s="45">
        <v>4505280.0</v>
      </c>
      <c r="E266" s="45">
        <v>450528.0</v>
      </c>
      <c r="F266" s="22" t="s">
        <v>178</v>
      </c>
      <c r="G266" s="35">
        <v>43090.0</v>
      </c>
      <c r="H266" s="22"/>
      <c r="I266" s="29"/>
      <c r="J266" s="28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30" t="s">
        <v>245</v>
      </c>
      <c r="B267" s="31" t="s">
        <v>140</v>
      </c>
      <c r="C267" s="32">
        <v>-4576000.0</v>
      </c>
      <c r="D267" s="32">
        <v>-4160000.0</v>
      </c>
      <c r="E267" s="32">
        <v>-416000.0</v>
      </c>
      <c r="F267" s="33" t="s">
        <v>249</v>
      </c>
      <c r="G267" s="31" t="s">
        <v>31</v>
      </c>
      <c r="H267" s="22"/>
      <c r="I267" s="29"/>
      <c r="J267" s="28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30" t="s">
        <v>245</v>
      </c>
      <c r="B268" s="31" t="s">
        <v>140</v>
      </c>
      <c r="C268" s="32">
        <v>4576000.0</v>
      </c>
      <c r="D268" s="32">
        <v>4160000.0</v>
      </c>
      <c r="E268" s="32">
        <v>416000.0</v>
      </c>
      <c r="F268" s="33" t="s">
        <v>250</v>
      </c>
      <c r="G268" s="31" t="s">
        <v>31</v>
      </c>
      <c r="H268" s="22"/>
      <c r="I268" s="29"/>
      <c r="J268" s="28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7" t="s">
        <v>251</v>
      </c>
      <c r="B269" s="2" t="s">
        <v>102</v>
      </c>
      <c r="C269" s="45">
        <v>715000.0</v>
      </c>
      <c r="D269" s="45">
        <v>650000.0</v>
      </c>
      <c r="E269" s="45">
        <v>65000.0</v>
      </c>
      <c r="F269" s="22" t="s">
        <v>105</v>
      </c>
      <c r="G269" s="35">
        <v>43088.0</v>
      </c>
      <c r="H269" s="22"/>
      <c r="I269" s="29"/>
      <c r="J269" s="28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7" t="s">
        <v>251</v>
      </c>
      <c r="B270" s="2" t="s">
        <v>102</v>
      </c>
      <c r="C270" s="45">
        <v>616000.0</v>
      </c>
      <c r="D270" s="45">
        <v>560000.0</v>
      </c>
      <c r="E270" s="45">
        <v>56000.0</v>
      </c>
      <c r="F270" s="22" t="s">
        <v>104</v>
      </c>
      <c r="G270" s="35">
        <v>43088.0</v>
      </c>
      <c r="H270" s="22"/>
      <c r="I270" s="29"/>
      <c r="J270" s="28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7" t="s">
        <v>251</v>
      </c>
      <c r="B271" s="2" t="s">
        <v>102</v>
      </c>
      <c r="C271" s="45">
        <v>1656600.0</v>
      </c>
      <c r="D271" s="45">
        <v>1506000.0</v>
      </c>
      <c r="E271" s="45">
        <v>150600.0</v>
      </c>
      <c r="F271" s="22" t="s">
        <v>104</v>
      </c>
      <c r="G271" s="35">
        <v>43088.0</v>
      </c>
      <c r="H271" s="22"/>
      <c r="I271" s="29"/>
      <c r="J271" s="28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7" t="s">
        <v>251</v>
      </c>
      <c r="B272" s="2" t="s">
        <v>102</v>
      </c>
      <c r="C272" s="45">
        <v>1848000.0</v>
      </c>
      <c r="D272" s="45">
        <v>1680000.0</v>
      </c>
      <c r="E272" s="45">
        <v>168000.0</v>
      </c>
      <c r="F272" s="22" t="s">
        <v>229</v>
      </c>
      <c r="G272" s="35">
        <v>43088.0</v>
      </c>
      <c r="H272" s="22"/>
      <c r="I272" s="29"/>
      <c r="J272" s="28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7" t="s">
        <v>251</v>
      </c>
      <c r="B273" s="2" t="s">
        <v>102</v>
      </c>
      <c r="C273" s="45">
        <v>1562000.0</v>
      </c>
      <c r="D273" s="45">
        <v>1420000.0</v>
      </c>
      <c r="E273" s="45">
        <v>142000.0</v>
      </c>
      <c r="F273" s="22" t="s">
        <v>110</v>
      </c>
      <c r="G273" s="35">
        <v>43088.0</v>
      </c>
      <c r="H273" s="22"/>
      <c r="I273" s="29"/>
      <c r="J273" s="28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7" t="s">
        <v>251</v>
      </c>
      <c r="B274" s="2" t="s">
        <v>102</v>
      </c>
      <c r="C274" s="45">
        <v>1243000.0</v>
      </c>
      <c r="D274" s="45">
        <v>1130000.0</v>
      </c>
      <c r="E274" s="45">
        <v>113000.0</v>
      </c>
      <c r="F274" s="22" t="s">
        <v>147</v>
      </c>
      <c r="G274" s="35">
        <v>43089.0</v>
      </c>
      <c r="H274" s="22"/>
      <c r="I274" s="29"/>
      <c r="J274" s="28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7" t="s">
        <v>252</v>
      </c>
      <c r="B275" s="2" t="s">
        <v>144</v>
      </c>
      <c r="C275" s="45">
        <v>4532000.0</v>
      </c>
      <c r="D275" s="45">
        <v>4120000.0</v>
      </c>
      <c r="E275" s="45">
        <v>412000.0</v>
      </c>
      <c r="F275" s="22" t="s">
        <v>106</v>
      </c>
      <c r="G275" s="35">
        <v>43095.0</v>
      </c>
      <c r="H275" s="22"/>
      <c r="I275" s="29"/>
      <c r="J275" s="28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30" t="s">
        <v>253</v>
      </c>
      <c r="B276" s="31" t="s">
        <v>29</v>
      </c>
      <c r="C276" s="32">
        <v>-660000.0</v>
      </c>
      <c r="D276" s="32">
        <v>-600000.0</v>
      </c>
      <c r="E276" s="32">
        <v>-60000.0</v>
      </c>
      <c r="F276" s="33" t="s">
        <v>254</v>
      </c>
      <c r="G276" s="31" t="s">
        <v>31</v>
      </c>
      <c r="H276" s="22"/>
      <c r="I276" s="29"/>
      <c r="J276" s="28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30" t="s">
        <v>253</v>
      </c>
      <c r="B277" s="31" t="s">
        <v>51</v>
      </c>
      <c r="C277" s="32">
        <v>-1.41185E7</v>
      </c>
      <c r="D277" s="32">
        <v>-1.2835E7</v>
      </c>
      <c r="E277" s="32">
        <v>-1283500.0</v>
      </c>
      <c r="F277" s="33" t="s">
        <v>227</v>
      </c>
      <c r="G277" s="31" t="s">
        <v>31</v>
      </c>
      <c r="H277" s="22"/>
      <c r="I277" s="29"/>
      <c r="J277" s="28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7" t="s">
        <v>253</v>
      </c>
      <c r="B278" s="2" t="s">
        <v>151</v>
      </c>
      <c r="C278" s="45">
        <v>616000.0</v>
      </c>
      <c r="D278" s="45">
        <v>560000.0</v>
      </c>
      <c r="E278" s="45">
        <v>56000.0</v>
      </c>
      <c r="F278" s="22" t="s">
        <v>106</v>
      </c>
      <c r="G278" s="35">
        <v>43098.0</v>
      </c>
      <c r="H278" s="22"/>
      <c r="I278" s="29"/>
      <c r="J278" s="28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30" t="s">
        <v>253</v>
      </c>
      <c r="B279" s="31" t="s">
        <v>29</v>
      </c>
      <c r="C279" s="32">
        <v>660000.0</v>
      </c>
      <c r="D279" s="32">
        <v>600000.0</v>
      </c>
      <c r="E279" s="32">
        <v>60000.0</v>
      </c>
      <c r="F279" s="33" t="s">
        <v>254</v>
      </c>
      <c r="G279" s="31" t="s">
        <v>31</v>
      </c>
      <c r="H279" s="22"/>
      <c r="I279" s="29"/>
      <c r="J279" s="28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30" t="s">
        <v>253</v>
      </c>
      <c r="B280" s="31" t="s">
        <v>51</v>
      </c>
      <c r="C280" s="32">
        <v>1.41185E7</v>
      </c>
      <c r="D280" s="32">
        <v>1.2835E7</v>
      </c>
      <c r="E280" s="32">
        <v>1283500.0</v>
      </c>
      <c r="F280" s="33" t="s">
        <v>227</v>
      </c>
      <c r="G280" s="31" t="s">
        <v>31</v>
      </c>
      <c r="H280" s="22"/>
      <c r="I280" s="29"/>
      <c r="J280" s="28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7" t="s">
        <v>253</v>
      </c>
      <c r="B281" s="2" t="s">
        <v>102</v>
      </c>
      <c r="C281" s="45">
        <v>1881000.0</v>
      </c>
      <c r="D281" s="45">
        <v>1710000.0</v>
      </c>
      <c r="E281" s="45">
        <v>171000.0</v>
      </c>
      <c r="F281" s="22" t="s">
        <v>229</v>
      </c>
      <c r="G281" s="35">
        <v>43097.0</v>
      </c>
      <c r="H281" s="22"/>
      <c r="I281" s="29"/>
      <c r="J281" s="28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7" t="s">
        <v>253</v>
      </c>
      <c r="B282" s="2" t="s">
        <v>102</v>
      </c>
      <c r="C282" s="45">
        <v>2486000.0</v>
      </c>
      <c r="D282" s="45">
        <v>2260000.0</v>
      </c>
      <c r="E282" s="45">
        <v>226000.0</v>
      </c>
      <c r="F282" s="22" t="s">
        <v>110</v>
      </c>
      <c r="G282" s="35">
        <v>43102.0</v>
      </c>
      <c r="H282" s="22"/>
      <c r="I282" s="29"/>
      <c r="J282" s="28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7" t="s">
        <v>253</v>
      </c>
      <c r="B283" s="2" t="s">
        <v>102</v>
      </c>
      <c r="C283" s="45">
        <v>1936000.0</v>
      </c>
      <c r="D283" s="45">
        <v>1760000.0</v>
      </c>
      <c r="E283" s="45">
        <v>176000.0</v>
      </c>
      <c r="F283" s="22" t="s">
        <v>229</v>
      </c>
      <c r="G283" s="35">
        <v>43102.0</v>
      </c>
      <c r="H283" s="22"/>
      <c r="I283" s="29"/>
      <c r="J283" s="28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7" t="s">
        <v>253</v>
      </c>
      <c r="B284" s="2" t="s">
        <v>102</v>
      </c>
      <c r="C284" s="45">
        <v>2904000.0</v>
      </c>
      <c r="D284" s="45">
        <v>2640000.0</v>
      </c>
      <c r="E284" s="45">
        <v>264000.0</v>
      </c>
      <c r="F284" s="22" t="s">
        <v>147</v>
      </c>
      <c r="G284" s="35">
        <v>43097.0</v>
      </c>
      <c r="H284" s="22"/>
      <c r="I284" s="29"/>
      <c r="J284" s="28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7" t="s">
        <v>253</v>
      </c>
      <c r="B285" s="2" t="s">
        <v>102</v>
      </c>
      <c r="C285" s="45">
        <v>715000.0</v>
      </c>
      <c r="D285" s="45">
        <v>650000.0</v>
      </c>
      <c r="E285" s="45">
        <v>65000.0</v>
      </c>
      <c r="F285" s="22" t="s">
        <v>105</v>
      </c>
      <c r="G285" s="35">
        <v>43096.0</v>
      </c>
      <c r="H285" s="22"/>
      <c r="I285" s="29"/>
      <c r="J285" s="28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7" t="s">
        <v>253</v>
      </c>
      <c r="B286" s="2" t="s">
        <v>102</v>
      </c>
      <c r="C286" s="45">
        <v>880000.0</v>
      </c>
      <c r="D286" s="45">
        <v>800000.0</v>
      </c>
      <c r="E286" s="45">
        <v>80000.0</v>
      </c>
      <c r="F286" s="22" t="s">
        <v>104</v>
      </c>
      <c r="G286" s="35">
        <v>43096.0</v>
      </c>
      <c r="H286" s="22"/>
      <c r="I286" s="29"/>
      <c r="J286" s="28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7" t="s">
        <v>253</v>
      </c>
      <c r="B287" s="2" t="s">
        <v>102</v>
      </c>
      <c r="C287" s="45">
        <v>1782000.0</v>
      </c>
      <c r="D287" s="45">
        <v>1620000.0</v>
      </c>
      <c r="E287" s="45">
        <v>162000.0</v>
      </c>
      <c r="F287" s="22" t="s">
        <v>223</v>
      </c>
      <c r="G287" s="35">
        <v>43096.0</v>
      </c>
      <c r="H287" s="22"/>
      <c r="I287" s="29"/>
      <c r="J287" s="28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7" t="s">
        <v>255</v>
      </c>
      <c r="B288" s="2" t="s">
        <v>51</v>
      </c>
      <c r="C288" s="45">
        <v>1.41185E7</v>
      </c>
      <c r="D288" s="45">
        <v>1.2835E7</v>
      </c>
      <c r="E288" s="45">
        <v>1283500.0</v>
      </c>
      <c r="F288" s="22" t="s">
        <v>227</v>
      </c>
      <c r="G288" s="35">
        <v>43103.0</v>
      </c>
      <c r="H288" s="22"/>
      <c r="I288" s="29"/>
      <c r="J288" s="28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7" t="s">
        <v>255</v>
      </c>
      <c r="B289" s="2" t="s">
        <v>256</v>
      </c>
      <c r="C289" s="45">
        <v>1551000.0</v>
      </c>
      <c r="D289" s="45">
        <v>1410000.0</v>
      </c>
      <c r="E289" s="45">
        <v>141000.0</v>
      </c>
      <c r="F289" s="22" t="s">
        <v>106</v>
      </c>
      <c r="G289" s="35">
        <v>43118.0</v>
      </c>
      <c r="H289" s="22"/>
      <c r="I289" s="29"/>
      <c r="J289" s="28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7" t="s">
        <v>257</v>
      </c>
      <c r="B290" s="2" t="s">
        <v>144</v>
      </c>
      <c r="C290" s="45">
        <v>9718500.0</v>
      </c>
      <c r="D290" s="45">
        <v>8835000.0</v>
      </c>
      <c r="E290" s="45">
        <v>883500.0</v>
      </c>
      <c r="F290" s="22" t="s">
        <v>106</v>
      </c>
      <c r="G290" s="35">
        <v>43099.0</v>
      </c>
      <c r="H290" s="22"/>
      <c r="I290" s="29"/>
      <c r="J290" s="28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7" t="s">
        <v>258</v>
      </c>
      <c r="B291" s="2" t="s">
        <v>102</v>
      </c>
      <c r="C291" s="45">
        <v>3520000.0</v>
      </c>
      <c r="D291" s="45">
        <v>3200000.0</v>
      </c>
      <c r="E291" s="45">
        <v>320000.0</v>
      </c>
      <c r="F291" s="22" t="s">
        <v>147</v>
      </c>
      <c r="G291" s="35">
        <v>43111.0</v>
      </c>
      <c r="H291" s="22"/>
      <c r="I291" s="29"/>
      <c r="J291" s="28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7" t="s">
        <v>258</v>
      </c>
      <c r="B292" s="2" t="s">
        <v>259</v>
      </c>
      <c r="C292" s="45">
        <v>154000.0</v>
      </c>
      <c r="D292" s="45">
        <v>140000.0</v>
      </c>
      <c r="E292" s="45">
        <v>14000.0</v>
      </c>
      <c r="F292" s="22" t="s">
        <v>106</v>
      </c>
      <c r="G292" s="35">
        <v>43110.0</v>
      </c>
      <c r="H292" s="22"/>
      <c r="I292" s="29"/>
      <c r="J292" s="28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7" t="s">
        <v>258</v>
      </c>
      <c r="B293" s="2" t="s">
        <v>140</v>
      </c>
      <c r="C293" s="45">
        <v>396000.0</v>
      </c>
      <c r="D293" s="45">
        <v>360000.0</v>
      </c>
      <c r="E293" s="45">
        <v>36000.0</v>
      </c>
      <c r="F293" s="22" t="s">
        <v>202</v>
      </c>
      <c r="G293" s="35">
        <v>43110.0</v>
      </c>
      <c r="H293" s="22"/>
      <c r="I293" s="29"/>
      <c r="J293" s="28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7" t="s">
        <v>258</v>
      </c>
      <c r="B294" s="2" t="s">
        <v>156</v>
      </c>
      <c r="C294" s="45">
        <v>462000.0</v>
      </c>
      <c r="D294" s="45">
        <v>420000.0</v>
      </c>
      <c r="E294" s="45">
        <v>42000.0</v>
      </c>
      <c r="F294" s="22" t="s">
        <v>106</v>
      </c>
      <c r="G294" s="35">
        <v>43139.0</v>
      </c>
      <c r="H294" s="22"/>
      <c r="I294" s="29"/>
      <c r="J294" s="28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7" t="s">
        <v>258</v>
      </c>
      <c r="B295" s="2" t="s">
        <v>158</v>
      </c>
      <c r="C295" s="45">
        <v>484000.0</v>
      </c>
      <c r="D295" s="45">
        <v>440000.0</v>
      </c>
      <c r="E295" s="45">
        <v>44000.0</v>
      </c>
      <c r="F295" s="22" t="s">
        <v>106</v>
      </c>
      <c r="G295" s="35">
        <v>43115.0</v>
      </c>
      <c r="H295" s="22"/>
      <c r="I295" s="29"/>
      <c r="J295" s="28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7" t="s">
        <v>258</v>
      </c>
      <c r="B296" s="2" t="s">
        <v>29</v>
      </c>
      <c r="C296" s="45">
        <v>5280000.0</v>
      </c>
      <c r="D296" s="45">
        <v>4800000.0</v>
      </c>
      <c r="E296" s="45">
        <v>480000.0</v>
      </c>
      <c r="F296" s="22" t="s">
        <v>197</v>
      </c>
      <c r="G296" s="35">
        <v>43115.0</v>
      </c>
      <c r="H296" s="22"/>
      <c r="I296" s="29"/>
      <c r="J296" s="28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7" t="s">
        <v>258</v>
      </c>
      <c r="B297" s="2" t="s">
        <v>29</v>
      </c>
      <c r="C297" s="45">
        <v>4752000.0</v>
      </c>
      <c r="D297" s="45">
        <v>4320000.0</v>
      </c>
      <c r="E297" s="45">
        <v>432000.0</v>
      </c>
      <c r="F297" s="22" t="s">
        <v>93</v>
      </c>
      <c r="G297" s="35">
        <v>43115.0</v>
      </c>
      <c r="H297" s="22"/>
      <c r="I297" s="29"/>
      <c r="J297" s="28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7" t="s">
        <v>258</v>
      </c>
      <c r="B298" s="2" t="s">
        <v>29</v>
      </c>
      <c r="C298" s="45">
        <v>1.1528E7</v>
      </c>
      <c r="D298" s="45">
        <v>1.048E7</v>
      </c>
      <c r="E298" s="45">
        <v>1048000.0</v>
      </c>
      <c r="F298" s="22" t="s">
        <v>90</v>
      </c>
      <c r="G298" s="35">
        <v>43115.0</v>
      </c>
      <c r="H298" s="22"/>
      <c r="I298" s="29"/>
      <c r="J298" s="28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7" t="s">
        <v>258</v>
      </c>
      <c r="B299" s="2" t="s">
        <v>260</v>
      </c>
      <c r="C299" s="45">
        <v>374000.0</v>
      </c>
      <c r="D299" s="45">
        <v>340000.0</v>
      </c>
      <c r="E299" s="45">
        <v>34000.0</v>
      </c>
      <c r="F299" s="22" t="s">
        <v>106</v>
      </c>
      <c r="G299" s="35">
        <v>43106.0</v>
      </c>
      <c r="H299" s="22"/>
      <c r="I299" s="29"/>
      <c r="J299" s="28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7" t="s">
        <v>258</v>
      </c>
      <c r="B300" s="2" t="s">
        <v>140</v>
      </c>
      <c r="C300" s="45">
        <v>1.0747E7</v>
      </c>
      <c r="D300" s="45">
        <v>9770000.0</v>
      </c>
      <c r="E300" s="45">
        <v>977000.0</v>
      </c>
      <c r="F300" s="22" t="s">
        <v>261</v>
      </c>
      <c r="G300" s="35">
        <v>43110.0</v>
      </c>
      <c r="H300" s="22"/>
      <c r="I300" s="29"/>
      <c r="J300" s="28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7" t="s">
        <v>258</v>
      </c>
      <c r="B301" s="2" t="s">
        <v>140</v>
      </c>
      <c r="C301" s="45">
        <v>4950000.0</v>
      </c>
      <c r="D301" s="45">
        <v>4500000.0</v>
      </c>
      <c r="E301" s="45">
        <v>450000.0</v>
      </c>
      <c r="F301" s="22" t="s">
        <v>262</v>
      </c>
      <c r="G301" s="35">
        <v>43110.0</v>
      </c>
      <c r="H301" s="22"/>
      <c r="I301" s="29"/>
      <c r="J301" s="28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7" t="s">
        <v>258</v>
      </c>
      <c r="B302" s="2" t="s">
        <v>193</v>
      </c>
      <c r="C302" s="45">
        <v>2420000.0</v>
      </c>
      <c r="D302" s="45">
        <v>2200000.0</v>
      </c>
      <c r="E302" s="45">
        <v>220000.0</v>
      </c>
      <c r="F302" s="22" t="s">
        <v>106</v>
      </c>
      <c r="G302" s="35">
        <v>43112.0</v>
      </c>
      <c r="H302" s="22"/>
      <c r="I302" s="29"/>
      <c r="J302" s="28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7" t="s">
        <v>258</v>
      </c>
      <c r="B303" s="2" t="s">
        <v>102</v>
      </c>
      <c r="C303" s="45">
        <v>2585000.0</v>
      </c>
      <c r="D303" s="45">
        <v>2350000.0</v>
      </c>
      <c r="E303" s="45">
        <v>235000.0</v>
      </c>
      <c r="F303" s="22" t="s">
        <v>229</v>
      </c>
      <c r="G303" s="35">
        <v>43104.0</v>
      </c>
      <c r="H303" s="22"/>
      <c r="I303" s="29"/>
      <c r="J303" s="28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7" t="s">
        <v>258</v>
      </c>
      <c r="B304" s="2" t="s">
        <v>152</v>
      </c>
      <c r="C304" s="45">
        <v>5280000.0</v>
      </c>
      <c r="D304" s="45">
        <v>4800000.0</v>
      </c>
      <c r="E304" s="45">
        <v>480000.0</v>
      </c>
      <c r="F304" s="22" t="s">
        <v>263</v>
      </c>
      <c r="G304" s="35">
        <v>43132.0</v>
      </c>
      <c r="H304" s="22"/>
      <c r="I304" s="29"/>
      <c r="J304" s="28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7" t="s">
        <v>258</v>
      </c>
      <c r="B305" s="2" t="s">
        <v>203</v>
      </c>
      <c r="C305" s="45">
        <v>8789000.0</v>
      </c>
      <c r="D305" s="45">
        <v>7990000.0</v>
      </c>
      <c r="E305" s="45">
        <v>799000.0</v>
      </c>
      <c r="F305" s="22" t="s">
        <v>106</v>
      </c>
      <c r="G305" s="35">
        <v>43103.0</v>
      </c>
      <c r="H305" s="22"/>
      <c r="I305" s="29"/>
      <c r="J305" s="28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7" t="s">
        <v>258</v>
      </c>
      <c r="B306" s="2" t="s">
        <v>140</v>
      </c>
      <c r="C306" s="45">
        <v>1012000.0</v>
      </c>
      <c r="D306" s="45">
        <v>920000.0</v>
      </c>
      <c r="E306" s="45">
        <v>92000.0</v>
      </c>
      <c r="F306" s="22" t="s">
        <v>220</v>
      </c>
      <c r="G306" s="35">
        <v>43110.0</v>
      </c>
      <c r="H306" s="22"/>
      <c r="I306" s="29"/>
      <c r="J306" s="28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7" t="s">
        <v>258</v>
      </c>
      <c r="B307" s="2" t="s">
        <v>264</v>
      </c>
      <c r="C307" s="45">
        <v>5214000.0</v>
      </c>
      <c r="D307" s="45">
        <v>4740000.0</v>
      </c>
      <c r="E307" s="45">
        <v>474000.0</v>
      </c>
      <c r="F307" s="22" t="s">
        <v>106</v>
      </c>
      <c r="G307" s="35">
        <v>43103.0</v>
      </c>
      <c r="H307" s="22"/>
      <c r="I307" s="29"/>
      <c r="J307" s="28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7" t="s">
        <v>258</v>
      </c>
      <c r="B308" s="2" t="s">
        <v>199</v>
      </c>
      <c r="C308" s="45">
        <v>440000.0</v>
      </c>
      <c r="D308" s="45">
        <v>400000.0</v>
      </c>
      <c r="E308" s="45">
        <v>40000.0</v>
      </c>
      <c r="F308" s="22" t="s">
        <v>200</v>
      </c>
      <c r="G308" s="35">
        <v>43103.0</v>
      </c>
      <c r="H308" s="22"/>
      <c r="I308" s="29"/>
      <c r="J308" s="28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7" t="s">
        <v>258</v>
      </c>
      <c r="B309" s="2" t="s">
        <v>102</v>
      </c>
      <c r="C309" s="45">
        <v>1232000.0</v>
      </c>
      <c r="D309" s="45">
        <v>1120000.0</v>
      </c>
      <c r="E309" s="45">
        <v>112000.0</v>
      </c>
      <c r="F309" s="22" t="s">
        <v>147</v>
      </c>
      <c r="G309" s="35">
        <v>43103.0</v>
      </c>
      <c r="H309" s="22"/>
      <c r="I309" s="29"/>
      <c r="J309" s="28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7" t="s">
        <v>258</v>
      </c>
      <c r="B310" s="2" t="s">
        <v>140</v>
      </c>
      <c r="C310" s="45">
        <v>2079000.0</v>
      </c>
      <c r="D310" s="45">
        <v>1890000.0</v>
      </c>
      <c r="E310" s="45">
        <v>189000.0</v>
      </c>
      <c r="F310" s="22" t="s">
        <v>201</v>
      </c>
      <c r="G310" s="35">
        <v>43110.0</v>
      </c>
      <c r="H310" s="22"/>
      <c r="I310" s="29"/>
      <c r="J310" s="28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7" t="s">
        <v>258</v>
      </c>
      <c r="B311" s="2" t="s">
        <v>234</v>
      </c>
      <c r="C311" s="45">
        <v>4411000.0</v>
      </c>
      <c r="D311" s="45">
        <v>4010000.0</v>
      </c>
      <c r="E311" s="45">
        <v>401000.0</v>
      </c>
      <c r="F311" s="22" t="s">
        <v>106</v>
      </c>
      <c r="G311" s="35">
        <v>43199.0</v>
      </c>
      <c r="H311" s="22"/>
      <c r="I311" s="29"/>
      <c r="J311" s="28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7" t="s">
        <v>258</v>
      </c>
      <c r="B312" s="2" t="s">
        <v>102</v>
      </c>
      <c r="C312" s="45">
        <v>440000.0</v>
      </c>
      <c r="D312" s="45">
        <v>400000.0</v>
      </c>
      <c r="E312" s="45">
        <v>40000.0</v>
      </c>
      <c r="F312" s="22" t="s">
        <v>229</v>
      </c>
      <c r="G312" s="35">
        <v>43104.0</v>
      </c>
      <c r="H312" s="22"/>
      <c r="I312" s="37" t="s">
        <v>265</v>
      </c>
      <c r="J312" s="13"/>
      <c r="K312" s="14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7" t="s">
        <v>258</v>
      </c>
      <c r="B313" s="2" t="s">
        <v>51</v>
      </c>
      <c r="C313" s="45">
        <v>704000.0</v>
      </c>
      <c r="D313" s="45">
        <v>640000.0</v>
      </c>
      <c r="E313" s="45">
        <v>64000.0</v>
      </c>
      <c r="F313" s="22" t="s">
        <v>266</v>
      </c>
      <c r="G313" s="35">
        <v>43110.0</v>
      </c>
      <c r="H313" s="22"/>
      <c r="I313" s="52" t="s">
        <v>3</v>
      </c>
      <c r="J313" s="51" t="s">
        <v>54</v>
      </c>
      <c r="K313" s="53" t="s">
        <v>2</v>
      </c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7" t="s">
        <v>258</v>
      </c>
      <c r="B314" s="2" t="s">
        <v>51</v>
      </c>
      <c r="C314" s="45">
        <v>1.2782E7</v>
      </c>
      <c r="D314" s="45">
        <v>1.162E7</v>
      </c>
      <c r="E314" s="45">
        <v>1162000.0</v>
      </c>
      <c r="F314" s="22" t="s">
        <v>227</v>
      </c>
      <c r="G314" s="41">
        <v>43105.0</v>
      </c>
      <c r="H314" s="40"/>
      <c r="I314" s="54">
        <f t="shared" ref="I314:K314" si="11">SUM(C249:C314)</f>
        <v>193734000</v>
      </c>
      <c r="J314" s="54">
        <f t="shared" si="11"/>
        <v>176121819</v>
      </c>
      <c r="K314" s="55">
        <f t="shared" si="11"/>
        <v>17612181</v>
      </c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46" t="s">
        <v>267</v>
      </c>
      <c r="B315" s="47" t="s">
        <v>102</v>
      </c>
      <c r="C315" s="48">
        <v>528000.0</v>
      </c>
      <c r="D315" s="48">
        <v>480000.0</v>
      </c>
      <c r="E315" s="48">
        <v>48000.0</v>
      </c>
      <c r="F315" s="49" t="s">
        <v>105</v>
      </c>
      <c r="G315" s="35">
        <v>43102.0</v>
      </c>
      <c r="H315" s="22"/>
      <c r="I315" s="29"/>
      <c r="J315" s="28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7" t="s">
        <v>267</v>
      </c>
      <c r="B316" s="2" t="s">
        <v>102</v>
      </c>
      <c r="C316" s="45">
        <v>880000.0</v>
      </c>
      <c r="D316" s="45">
        <v>800000.0</v>
      </c>
      <c r="E316" s="45">
        <v>80000.0</v>
      </c>
      <c r="F316" s="22" t="s">
        <v>104</v>
      </c>
      <c r="G316" s="35">
        <v>43102.0</v>
      </c>
      <c r="H316" s="22"/>
      <c r="I316" s="29"/>
      <c r="J316" s="28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7" t="s">
        <v>268</v>
      </c>
      <c r="B317" s="2" t="s">
        <v>102</v>
      </c>
      <c r="C317" s="45">
        <v>2123000.0</v>
      </c>
      <c r="D317" s="45">
        <v>1930000.0</v>
      </c>
      <c r="E317" s="45">
        <v>193000.0</v>
      </c>
      <c r="F317" s="22" t="s">
        <v>147</v>
      </c>
      <c r="G317" s="35">
        <v>43110.0</v>
      </c>
      <c r="H317" s="22"/>
      <c r="I317" s="29"/>
      <c r="J317" s="28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7" t="s">
        <v>269</v>
      </c>
      <c r="B318" s="2" t="s">
        <v>51</v>
      </c>
      <c r="C318" s="45">
        <v>1.67959E7</v>
      </c>
      <c r="D318" s="45">
        <v>1.5269E7</v>
      </c>
      <c r="E318" s="45">
        <v>1526900.0</v>
      </c>
      <c r="F318" s="22" t="s">
        <v>227</v>
      </c>
      <c r="G318" s="35">
        <v>43117.0</v>
      </c>
      <c r="H318" s="22"/>
      <c r="I318" s="29"/>
      <c r="J318" s="28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7" t="s">
        <v>270</v>
      </c>
      <c r="B319" s="2" t="s">
        <v>102</v>
      </c>
      <c r="C319" s="45">
        <v>462000.0</v>
      </c>
      <c r="D319" s="45">
        <v>420000.0</v>
      </c>
      <c r="E319" s="45">
        <v>42000.0</v>
      </c>
      <c r="F319" s="22" t="s">
        <v>229</v>
      </c>
      <c r="G319" s="35">
        <v>43118.0</v>
      </c>
      <c r="H319" s="22"/>
      <c r="I319" s="29"/>
      <c r="J319" s="28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7" t="s">
        <v>270</v>
      </c>
      <c r="B320" s="2" t="s">
        <v>51</v>
      </c>
      <c r="C320" s="45">
        <v>4214100.0</v>
      </c>
      <c r="D320" s="45">
        <v>3831000.0</v>
      </c>
      <c r="E320" s="45">
        <v>383100.0</v>
      </c>
      <c r="F320" s="22" t="s">
        <v>271</v>
      </c>
      <c r="G320" s="35">
        <v>43124.0</v>
      </c>
      <c r="H320" s="22"/>
      <c r="I320" s="29"/>
      <c r="J320" s="28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7" t="s">
        <v>270</v>
      </c>
      <c r="B321" s="2" t="s">
        <v>51</v>
      </c>
      <c r="C321" s="45">
        <v>1.46839E7</v>
      </c>
      <c r="D321" s="45">
        <v>1.3349E7</v>
      </c>
      <c r="E321" s="45">
        <v>1334900.0</v>
      </c>
      <c r="F321" s="22" t="s">
        <v>272</v>
      </c>
      <c r="G321" s="35">
        <v>43122.0</v>
      </c>
      <c r="H321" s="22"/>
      <c r="I321" s="29"/>
      <c r="J321" s="28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7" t="s">
        <v>273</v>
      </c>
      <c r="B322" s="2" t="s">
        <v>102</v>
      </c>
      <c r="C322" s="45">
        <v>814000.0</v>
      </c>
      <c r="D322" s="45">
        <v>740000.0</v>
      </c>
      <c r="E322" s="45">
        <v>74000.0</v>
      </c>
      <c r="F322" s="22" t="s">
        <v>209</v>
      </c>
      <c r="G322" s="35">
        <v>43123.0</v>
      </c>
      <c r="H322" s="22"/>
      <c r="I322" s="29"/>
      <c r="J322" s="28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7" t="s">
        <v>273</v>
      </c>
      <c r="B323" s="2" t="s">
        <v>102</v>
      </c>
      <c r="C323" s="45">
        <v>660000.0</v>
      </c>
      <c r="D323" s="45">
        <v>600000.0</v>
      </c>
      <c r="E323" s="45">
        <v>60000.0</v>
      </c>
      <c r="F323" s="22" t="s">
        <v>104</v>
      </c>
      <c r="G323" s="35">
        <v>43123.0</v>
      </c>
      <c r="H323" s="22"/>
      <c r="I323" s="29"/>
      <c r="J323" s="28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7" t="s">
        <v>274</v>
      </c>
      <c r="B324" s="2" t="s">
        <v>140</v>
      </c>
      <c r="C324" s="45">
        <v>1056000.0</v>
      </c>
      <c r="D324" s="45">
        <v>960000.0</v>
      </c>
      <c r="E324" s="45">
        <v>96000.0</v>
      </c>
      <c r="F324" s="22" t="s">
        <v>201</v>
      </c>
      <c r="G324" s="35">
        <v>43122.0</v>
      </c>
      <c r="H324" s="22"/>
      <c r="I324" s="29"/>
      <c r="J324" s="28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7" t="s">
        <v>275</v>
      </c>
      <c r="B325" s="2" t="s">
        <v>140</v>
      </c>
      <c r="C325" s="45">
        <v>2310000.0</v>
      </c>
      <c r="D325" s="45">
        <v>2100000.0</v>
      </c>
      <c r="E325" s="45">
        <v>210000.0</v>
      </c>
      <c r="F325" s="22" t="s">
        <v>276</v>
      </c>
      <c r="G325" s="35">
        <v>43122.0</v>
      </c>
      <c r="H325" s="22"/>
      <c r="I325" s="29"/>
      <c r="J325" s="28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7" t="s">
        <v>275</v>
      </c>
      <c r="B326" s="2" t="s">
        <v>140</v>
      </c>
      <c r="C326" s="45">
        <v>1379400.0</v>
      </c>
      <c r="D326" s="45">
        <v>1254000.0</v>
      </c>
      <c r="E326" s="45">
        <v>125400.0</v>
      </c>
      <c r="F326" s="22" t="s">
        <v>277</v>
      </c>
      <c r="G326" s="35">
        <v>43122.0</v>
      </c>
      <c r="H326" s="22"/>
      <c r="I326" s="29"/>
      <c r="J326" s="28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7" t="s">
        <v>275</v>
      </c>
      <c r="B327" s="2" t="s">
        <v>102</v>
      </c>
      <c r="C327" s="45">
        <v>1045000.0</v>
      </c>
      <c r="D327" s="45">
        <v>950000.0</v>
      </c>
      <c r="E327" s="45">
        <v>95000.0</v>
      </c>
      <c r="F327" s="22" t="s">
        <v>229</v>
      </c>
      <c r="G327" s="35">
        <v>43122.0</v>
      </c>
      <c r="H327" s="22"/>
      <c r="I327" s="29"/>
      <c r="J327" s="28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7" t="s">
        <v>278</v>
      </c>
      <c r="B328" s="2" t="s">
        <v>140</v>
      </c>
      <c r="C328" s="45">
        <v>5758500.0</v>
      </c>
      <c r="D328" s="45">
        <v>5235000.0</v>
      </c>
      <c r="E328" s="45">
        <v>523500.0</v>
      </c>
      <c r="F328" s="22" t="s">
        <v>172</v>
      </c>
      <c r="G328" s="35">
        <v>43122.0</v>
      </c>
      <c r="H328" s="22"/>
      <c r="I328" s="29"/>
      <c r="J328" s="28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7" t="s">
        <v>279</v>
      </c>
      <c r="B329" s="2" t="s">
        <v>51</v>
      </c>
      <c r="C329" s="45">
        <v>1.23266E7</v>
      </c>
      <c r="D329" s="45">
        <v>1.1206E7</v>
      </c>
      <c r="E329" s="45">
        <v>1120600.0</v>
      </c>
      <c r="F329" s="22" t="s">
        <v>227</v>
      </c>
      <c r="G329" s="35">
        <v>43129.0</v>
      </c>
      <c r="H329" s="22"/>
      <c r="I329" s="29"/>
      <c r="J329" s="28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7" t="s">
        <v>280</v>
      </c>
      <c r="B330" s="2" t="s">
        <v>102</v>
      </c>
      <c r="C330" s="45">
        <v>638000.0</v>
      </c>
      <c r="D330" s="45">
        <v>580000.0</v>
      </c>
      <c r="E330" s="45">
        <v>58000.0</v>
      </c>
      <c r="F330" s="22" t="s">
        <v>209</v>
      </c>
      <c r="G330" s="35">
        <v>43124.0</v>
      </c>
      <c r="H330" s="22"/>
      <c r="I330" s="29"/>
      <c r="J330" s="28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7" t="s">
        <v>281</v>
      </c>
      <c r="B331" s="2" t="s">
        <v>102</v>
      </c>
      <c r="C331" s="45">
        <v>770000.0</v>
      </c>
      <c r="D331" s="45">
        <v>700000.0</v>
      </c>
      <c r="E331" s="45">
        <v>70000.0</v>
      </c>
      <c r="F331" s="22" t="s">
        <v>282</v>
      </c>
      <c r="G331" s="35">
        <v>43129.0</v>
      </c>
      <c r="H331" s="22"/>
      <c r="I331" s="29"/>
      <c r="J331" s="28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7" t="s">
        <v>283</v>
      </c>
      <c r="B332" s="2" t="s">
        <v>102</v>
      </c>
      <c r="C332" s="45">
        <v>616000.0</v>
      </c>
      <c r="D332" s="45">
        <v>560000.0</v>
      </c>
      <c r="E332" s="45">
        <v>56000.0</v>
      </c>
      <c r="F332" s="22" t="s">
        <v>209</v>
      </c>
      <c r="G332" s="35">
        <v>43137.0</v>
      </c>
      <c r="H332" s="22"/>
      <c r="I332" s="29"/>
      <c r="J332" s="28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7" t="s">
        <v>284</v>
      </c>
      <c r="B333" s="2" t="s">
        <v>199</v>
      </c>
      <c r="C333" s="45">
        <v>198000.0</v>
      </c>
      <c r="D333" s="45">
        <v>180000.0</v>
      </c>
      <c r="E333" s="45">
        <v>18000.0</v>
      </c>
      <c r="F333" s="22" t="s">
        <v>285</v>
      </c>
      <c r="G333" s="35">
        <v>43130.0</v>
      </c>
      <c r="H333" s="22"/>
      <c r="I333" s="29"/>
      <c r="J333" s="28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7" t="s">
        <v>284</v>
      </c>
      <c r="B334" s="2" t="s">
        <v>51</v>
      </c>
      <c r="C334" s="45">
        <v>9089300.0</v>
      </c>
      <c r="D334" s="45">
        <v>8263000.0</v>
      </c>
      <c r="E334" s="45">
        <v>826300.0</v>
      </c>
      <c r="F334" s="22" t="s">
        <v>227</v>
      </c>
      <c r="G334" s="35">
        <v>43136.0</v>
      </c>
      <c r="H334" s="22"/>
      <c r="I334" s="29"/>
      <c r="J334" s="28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7" t="s">
        <v>286</v>
      </c>
      <c r="B335" s="2" t="s">
        <v>151</v>
      </c>
      <c r="C335" s="45">
        <v>583000.0</v>
      </c>
      <c r="D335" s="45">
        <v>530000.0</v>
      </c>
      <c r="E335" s="45">
        <v>53000.0</v>
      </c>
      <c r="F335" s="22" t="s">
        <v>106</v>
      </c>
      <c r="G335" s="35">
        <v>43188.0</v>
      </c>
      <c r="H335" s="22"/>
      <c r="I335" s="29"/>
      <c r="J335" s="28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7" t="s">
        <v>286</v>
      </c>
      <c r="B336" s="2" t="s">
        <v>234</v>
      </c>
      <c r="C336" s="45">
        <v>1061500.0</v>
      </c>
      <c r="D336" s="45">
        <v>965000.0</v>
      </c>
      <c r="E336" s="45">
        <v>96500.0</v>
      </c>
      <c r="F336" s="22" t="s">
        <v>106</v>
      </c>
      <c r="G336" s="35">
        <v>43199.0</v>
      </c>
      <c r="H336" s="22"/>
      <c r="I336" s="29"/>
      <c r="J336" s="28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7" t="s">
        <v>286</v>
      </c>
      <c r="B337" s="2" t="s">
        <v>29</v>
      </c>
      <c r="C337" s="45">
        <v>7821000.0</v>
      </c>
      <c r="D337" s="45">
        <v>7110000.0</v>
      </c>
      <c r="E337" s="45">
        <v>711000.0</v>
      </c>
      <c r="F337" s="22" t="s">
        <v>93</v>
      </c>
      <c r="G337" s="35">
        <v>43157.0</v>
      </c>
      <c r="H337" s="22"/>
      <c r="I337" s="29"/>
      <c r="J337" s="28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7" t="s">
        <v>286</v>
      </c>
      <c r="B338" s="2" t="s">
        <v>29</v>
      </c>
      <c r="C338" s="45">
        <v>1.0197E7</v>
      </c>
      <c r="D338" s="45">
        <v>9270000.0</v>
      </c>
      <c r="E338" s="45">
        <v>927000.0</v>
      </c>
      <c r="F338" s="22" t="s">
        <v>90</v>
      </c>
      <c r="G338" s="35">
        <v>43157.0</v>
      </c>
      <c r="H338" s="22"/>
      <c r="I338" s="29"/>
      <c r="J338" s="28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7" t="s">
        <v>286</v>
      </c>
      <c r="B339" s="2" t="s">
        <v>140</v>
      </c>
      <c r="C339" s="45">
        <v>4708000.0</v>
      </c>
      <c r="D339" s="45">
        <v>4280000.0</v>
      </c>
      <c r="E339" s="45">
        <v>428000.0</v>
      </c>
      <c r="F339" s="22" t="s">
        <v>172</v>
      </c>
      <c r="G339" s="35">
        <v>43143.0</v>
      </c>
      <c r="H339" s="22"/>
      <c r="I339" s="29"/>
      <c r="J339" s="28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7" t="s">
        <v>286</v>
      </c>
      <c r="B340" s="2" t="s">
        <v>140</v>
      </c>
      <c r="C340" s="45">
        <v>753500.0</v>
      </c>
      <c r="D340" s="45">
        <v>685000.0</v>
      </c>
      <c r="E340" s="45">
        <v>68500.0</v>
      </c>
      <c r="F340" s="22" t="s">
        <v>201</v>
      </c>
      <c r="G340" s="35">
        <v>43143.0</v>
      </c>
      <c r="H340" s="22"/>
      <c r="I340" s="29"/>
      <c r="J340" s="28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7" t="s">
        <v>286</v>
      </c>
      <c r="B341" s="2" t="s">
        <v>140</v>
      </c>
      <c r="C341" s="45">
        <v>1188000.0</v>
      </c>
      <c r="D341" s="45">
        <v>1080000.0</v>
      </c>
      <c r="E341" s="45">
        <v>108000.0</v>
      </c>
      <c r="F341" s="22" t="s">
        <v>287</v>
      </c>
      <c r="G341" s="35">
        <v>43143.0</v>
      </c>
      <c r="H341" s="22"/>
      <c r="I341" s="29"/>
      <c r="J341" s="28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7" t="s">
        <v>286</v>
      </c>
      <c r="B342" s="2" t="s">
        <v>156</v>
      </c>
      <c r="C342" s="45">
        <v>440000.0</v>
      </c>
      <c r="D342" s="45">
        <v>400000.0</v>
      </c>
      <c r="E342" s="45">
        <v>40000.0</v>
      </c>
      <c r="F342" s="22" t="s">
        <v>106</v>
      </c>
      <c r="G342" s="35">
        <v>43139.0</v>
      </c>
      <c r="H342" s="22"/>
      <c r="I342" s="29"/>
      <c r="J342" s="28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7" t="s">
        <v>286</v>
      </c>
      <c r="B343" s="2" t="s">
        <v>51</v>
      </c>
      <c r="C343" s="45">
        <v>5808000.0</v>
      </c>
      <c r="D343" s="45">
        <v>5280000.0</v>
      </c>
      <c r="E343" s="45">
        <v>528000.0</v>
      </c>
      <c r="F343" s="22" t="s">
        <v>288</v>
      </c>
      <c r="G343" s="35">
        <v>43143.0</v>
      </c>
      <c r="H343" s="22"/>
      <c r="I343" s="29"/>
      <c r="J343" s="28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7" t="s">
        <v>286</v>
      </c>
      <c r="B344" s="2" t="s">
        <v>203</v>
      </c>
      <c r="C344" s="45">
        <v>1980000.0</v>
      </c>
      <c r="D344" s="45">
        <v>1800000.0</v>
      </c>
      <c r="E344" s="45">
        <v>180000.0</v>
      </c>
      <c r="F344" s="22" t="s">
        <v>106</v>
      </c>
      <c r="G344" s="35">
        <v>43136.0</v>
      </c>
      <c r="H344" s="22"/>
      <c r="I344" s="37" t="s">
        <v>289</v>
      </c>
      <c r="J344" s="13"/>
      <c r="K344" s="14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7" t="s">
        <v>286</v>
      </c>
      <c r="B345" s="2" t="s">
        <v>102</v>
      </c>
      <c r="C345" s="45">
        <v>682000.0</v>
      </c>
      <c r="D345" s="45">
        <v>620000.0</v>
      </c>
      <c r="E345" s="45">
        <v>62000.0</v>
      </c>
      <c r="F345" s="22" t="s">
        <v>282</v>
      </c>
      <c r="G345" s="35">
        <v>43133.0</v>
      </c>
      <c r="H345" s="22"/>
      <c r="I345" s="52" t="s">
        <v>3</v>
      </c>
      <c r="J345" s="51" t="s">
        <v>54</v>
      </c>
      <c r="K345" s="53" t="s">
        <v>2</v>
      </c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38" t="s">
        <v>286</v>
      </c>
      <c r="B346" s="7" t="s">
        <v>152</v>
      </c>
      <c r="C346" s="44">
        <v>1.2034E7</v>
      </c>
      <c r="D346" s="44">
        <v>1.094E7</v>
      </c>
      <c r="E346" s="44">
        <v>1094000.0</v>
      </c>
      <c r="F346" s="40" t="s">
        <v>106</v>
      </c>
      <c r="G346" s="41">
        <v>43132.0</v>
      </c>
      <c r="H346" s="40"/>
      <c r="I346" s="54">
        <f t="shared" ref="I346:K346" si="12">SUM(C315:C346)</f>
        <v>123603700</v>
      </c>
      <c r="J346" s="54">
        <f t="shared" si="12"/>
        <v>112367000</v>
      </c>
      <c r="K346" s="55">
        <f t="shared" si="12"/>
        <v>11236700</v>
      </c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27" t="s">
        <v>290</v>
      </c>
      <c r="B347" s="2" t="s">
        <v>51</v>
      </c>
      <c r="C347" s="45">
        <v>7700000.0</v>
      </c>
      <c r="D347" s="45">
        <v>7000000.0</v>
      </c>
      <c r="E347" s="45">
        <v>700000.0</v>
      </c>
      <c r="F347" s="22" t="s">
        <v>227</v>
      </c>
      <c r="G347" s="35">
        <v>43150.0</v>
      </c>
      <c r="H347" s="22"/>
      <c r="I347" s="29"/>
      <c r="J347" s="28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7" t="s">
        <v>290</v>
      </c>
      <c r="B348" s="2" t="s">
        <v>102</v>
      </c>
      <c r="C348" s="45">
        <v>396000.0</v>
      </c>
      <c r="D348" s="45">
        <v>360000.0</v>
      </c>
      <c r="E348" s="45">
        <v>36000.0</v>
      </c>
      <c r="F348" s="22" t="s">
        <v>208</v>
      </c>
      <c r="G348" s="35">
        <v>43137.0</v>
      </c>
      <c r="H348" s="22"/>
      <c r="I348" s="29"/>
      <c r="J348" s="28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7" t="s">
        <v>290</v>
      </c>
      <c r="B349" s="2" t="s">
        <v>102</v>
      </c>
      <c r="C349" s="45">
        <v>616000.0</v>
      </c>
      <c r="D349" s="45">
        <v>560000.0</v>
      </c>
      <c r="E349" s="45">
        <v>56000.0</v>
      </c>
      <c r="F349" s="22" t="s">
        <v>209</v>
      </c>
      <c r="G349" s="35">
        <v>43140.0</v>
      </c>
      <c r="H349" s="22"/>
      <c r="I349" s="29"/>
      <c r="J349" s="28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7" t="s">
        <v>291</v>
      </c>
      <c r="B350" s="2" t="s">
        <v>102</v>
      </c>
      <c r="C350" s="45">
        <v>1155000.0</v>
      </c>
      <c r="D350" s="45">
        <v>1050000.0</v>
      </c>
      <c r="E350" s="45">
        <v>105000.0</v>
      </c>
      <c r="F350" s="22" t="s">
        <v>282</v>
      </c>
      <c r="G350" s="35">
        <v>43139.0</v>
      </c>
      <c r="H350" s="22"/>
      <c r="I350" s="29"/>
      <c r="J350" s="28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7" t="s">
        <v>292</v>
      </c>
      <c r="B351" s="2" t="s">
        <v>293</v>
      </c>
      <c r="C351" s="45">
        <v>1672000.0</v>
      </c>
      <c r="D351" s="45">
        <v>1520000.0</v>
      </c>
      <c r="E351" s="45">
        <v>152000.0</v>
      </c>
      <c r="F351" s="22" t="s">
        <v>288</v>
      </c>
      <c r="G351" s="35">
        <v>43143.0</v>
      </c>
      <c r="H351" s="22"/>
      <c r="I351" s="29"/>
      <c r="J351" s="28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7" t="s">
        <v>294</v>
      </c>
      <c r="B352" s="2" t="s">
        <v>51</v>
      </c>
      <c r="C352" s="45">
        <v>7854000.0</v>
      </c>
      <c r="D352" s="45">
        <v>7140000.0</v>
      </c>
      <c r="E352" s="45">
        <v>714000.0</v>
      </c>
      <c r="F352" s="22" t="s">
        <v>227</v>
      </c>
      <c r="G352" s="35">
        <v>43152.0</v>
      </c>
      <c r="H352" s="22"/>
      <c r="I352" s="29"/>
      <c r="J352" s="28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7" t="s">
        <v>295</v>
      </c>
      <c r="B353" s="2" t="s">
        <v>293</v>
      </c>
      <c r="C353" s="45">
        <v>2552000.0</v>
      </c>
      <c r="D353" s="45">
        <v>2320000.0</v>
      </c>
      <c r="E353" s="45">
        <v>232000.0</v>
      </c>
      <c r="F353" s="22" t="s">
        <v>288</v>
      </c>
      <c r="G353" s="35">
        <v>43144.0</v>
      </c>
      <c r="H353" s="22"/>
      <c r="I353" s="29"/>
      <c r="J353" s="28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7" t="s">
        <v>295</v>
      </c>
      <c r="B354" s="2" t="s">
        <v>102</v>
      </c>
      <c r="C354" s="45">
        <v>693000.0</v>
      </c>
      <c r="D354" s="45">
        <v>630000.0</v>
      </c>
      <c r="E354" s="45">
        <v>63000.0</v>
      </c>
      <c r="F354" s="22" t="s">
        <v>209</v>
      </c>
      <c r="G354" s="35">
        <v>43144.0</v>
      </c>
      <c r="H354" s="22"/>
      <c r="I354" s="29"/>
      <c r="J354" s="28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7" t="s">
        <v>296</v>
      </c>
      <c r="B355" s="2" t="s">
        <v>102</v>
      </c>
      <c r="C355" s="45">
        <v>1210000.0</v>
      </c>
      <c r="D355" s="45">
        <v>1100000.0</v>
      </c>
      <c r="E355" s="45">
        <v>110000.0</v>
      </c>
      <c r="F355" s="22" t="s">
        <v>282</v>
      </c>
      <c r="G355" s="35">
        <v>43150.0</v>
      </c>
      <c r="H355" s="22"/>
      <c r="I355" s="29"/>
      <c r="J355" s="28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7" t="s">
        <v>297</v>
      </c>
      <c r="B356" s="2" t="s">
        <v>140</v>
      </c>
      <c r="C356" s="45">
        <v>7474500.0</v>
      </c>
      <c r="D356" s="45">
        <v>6795000.0</v>
      </c>
      <c r="E356" s="45">
        <v>679500.0</v>
      </c>
      <c r="F356" s="22" t="s">
        <v>172</v>
      </c>
      <c r="G356" s="35">
        <v>43152.0</v>
      </c>
      <c r="H356" s="22"/>
      <c r="I356" s="29"/>
      <c r="J356" s="28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7" t="s">
        <v>297</v>
      </c>
      <c r="B357" s="2" t="s">
        <v>293</v>
      </c>
      <c r="C357" s="45">
        <v>1936000.0</v>
      </c>
      <c r="D357" s="45">
        <v>1760000.0</v>
      </c>
      <c r="E357" s="45">
        <v>176000.0</v>
      </c>
      <c r="F357" s="22" t="s">
        <v>288</v>
      </c>
      <c r="G357" s="35">
        <v>43152.0</v>
      </c>
      <c r="H357" s="22"/>
      <c r="I357" s="29"/>
      <c r="J357" s="28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7" t="s">
        <v>297</v>
      </c>
      <c r="B358" s="2" t="s">
        <v>102</v>
      </c>
      <c r="C358" s="45">
        <v>297000.0</v>
      </c>
      <c r="D358" s="45">
        <v>270000.0</v>
      </c>
      <c r="E358" s="45">
        <v>27000.0</v>
      </c>
      <c r="F358" s="22" t="s">
        <v>209</v>
      </c>
      <c r="G358" s="35">
        <v>43157.0</v>
      </c>
      <c r="H358" s="22"/>
      <c r="I358" s="29"/>
      <c r="J358" s="28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7" t="s">
        <v>297</v>
      </c>
      <c r="B359" s="2" t="s">
        <v>140</v>
      </c>
      <c r="C359" s="45">
        <v>555500.0</v>
      </c>
      <c r="D359" s="45">
        <v>505000.0</v>
      </c>
      <c r="E359" s="45">
        <v>50500.0</v>
      </c>
      <c r="F359" s="22" t="s">
        <v>201</v>
      </c>
      <c r="G359" s="35">
        <v>43152.0</v>
      </c>
      <c r="H359" s="22"/>
      <c r="I359" s="29"/>
      <c r="J359" s="28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7" t="s">
        <v>297</v>
      </c>
      <c r="B360" s="2" t="s">
        <v>140</v>
      </c>
      <c r="C360" s="45">
        <v>8288500.0</v>
      </c>
      <c r="D360" s="45">
        <v>7535000.0</v>
      </c>
      <c r="E360" s="45">
        <v>753500.0</v>
      </c>
      <c r="F360" s="22" t="s">
        <v>277</v>
      </c>
      <c r="G360" s="35">
        <v>43152.0</v>
      </c>
      <c r="H360" s="22"/>
      <c r="I360" s="29"/>
      <c r="J360" s="28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7" t="s">
        <v>297</v>
      </c>
      <c r="B361" s="2" t="s">
        <v>140</v>
      </c>
      <c r="C361" s="45">
        <v>1694000.0</v>
      </c>
      <c r="D361" s="45">
        <v>1540000.0</v>
      </c>
      <c r="E361" s="45">
        <v>154000.0</v>
      </c>
      <c r="F361" s="22" t="s">
        <v>298</v>
      </c>
      <c r="G361" s="35">
        <v>43152.0</v>
      </c>
      <c r="H361" s="22"/>
      <c r="I361" s="29"/>
      <c r="J361" s="28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7" t="s">
        <v>297</v>
      </c>
      <c r="B362" s="2" t="s">
        <v>140</v>
      </c>
      <c r="C362" s="45">
        <v>6168800.0</v>
      </c>
      <c r="D362" s="45">
        <v>5608000.0</v>
      </c>
      <c r="E362" s="45">
        <v>560800.0</v>
      </c>
      <c r="F362" s="22" t="s">
        <v>299</v>
      </c>
      <c r="G362" s="35">
        <v>43152.0</v>
      </c>
      <c r="H362" s="22"/>
      <c r="I362" s="29"/>
      <c r="J362" s="28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7" t="s">
        <v>300</v>
      </c>
      <c r="B363" s="2" t="s">
        <v>51</v>
      </c>
      <c r="C363" s="45">
        <v>8270900.0</v>
      </c>
      <c r="D363" s="45">
        <v>7519000.0</v>
      </c>
      <c r="E363" s="45">
        <v>751900.0</v>
      </c>
      <c r="F363" s="22" t="s">
        <v>227</v>
      </c>
      <c r="G363" s="35">
        <v>43157.0</v>
      </c>
      <c r="H363" s="22"/>
      <c r="I363" s="29"/>
      <c r="J363" s="28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7" t="s">
        <v>301</v>
      </c>
      <c r="B364" s="2" t="s">
        <v>102</v>
      </c>
      <c r="C364" s="63">
        <v>869000.0</v>
      </c>
      <c r="D364" s="63">
        <v>790000.0</v>
      </c>
      <c r="E364" s="63">
        <v>79000.0</v>
      </c>
      <c r="F364" s="22" t="s">
        <v>282</v>
      </c>
      <c r="G364" s="35">
        <v>43154.0</v>
      </c>
      <c r="H364" s="22"/>
      <c r="I364" s="29"/>
      <c r="J364" s="28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7" t="s">
        <v>302</v>
      </c>
      <c r="B365" s="2" t="s">
        <v>102</v>
      </c>
      <c r="C365" s="63">
        <v>1540000.0</v>
      </c>
      <c r="D365" s="63">
        <v>1400000.0</v>
      </c>
      <c r="E365" s="63">
        <v>140000.0</v>
      </c>
      <c r="F365" s="22" t="s">
        <v>147</v>
      </c>
      <c r="G365" s="35">
        <v>43161.0</v>
      </c>
      <c r="H365" s="22"/>
      <c r="I365" s="29"/>
      <c r="J365" s="28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7" t="s">
        <v>302</v>
      </c>
      <c r="B366" s="2" t="s">
        <v>102</v>
      </c>
      <c r="C366" s="63">
        <v>891000.0</v>
      </c>
      <c r="D366" s="63">
        <v>810000.0</v>
      </c>
      <c r="E366" s="63">
        <v>81000.0</v>
      </c>
      <c r="F366" s="22" t="s">
        <v>147</v>
      </c>
      <c r="G366" s="35">
        <v>43161.0</v>
      </c>
      <c r="H366" s="22"/>
      <c r="I366" s="29"/>
      <c r="J366" s="28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7" t="s">
        <v>302</v>
      </c>
      <c r="B367" s="2" t="s">
        <v>102</v>
      </c>
      <c r="C367" s="63">
        <v>297000.0</v>
      </c>
      <c r="D367" s="63">
        <v>270000.0</v>
      </c>
      <c r="E367" s="63">
        <v>27000.0</v>
      </c>
      <c r="F367" s="22" t="s">
        <v>208</v>
      </c>
      <c r="G367" s="35">
        <v>43158.0</v>
      </c>
      <c r="H367" s="22"/>
      <c r="I367" s="29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7" t="s">
        <v>302</v>
      </c>
      <c r="B368" s="2" t="s">
        <v>293</v>
      </c>
      <c r="C368" s="63">
        <v>704000.0</v>
      </c>
      <c r="D368" s="63">
        <v>640000.0</v>
      </c>
      <c r="E368" s="63">
        <v>64000.0</v>
      </c>
      <c r="F368" s="22" t="s">
        <v>288</v>
      </c>
      <c r="G368" s="35">
        <v>43159.0</v>
      </c>
      <c r="H368" s="22"/>
      <c r="I368" s="29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7" t="s">
        <v>303</v>
      </c>
      <c r="B369" s="2" t="s">
        <v>102</v>
      </c>
      <c r="C369" s="63">
        <v>6226000.0</v>
      </c>
      <c r="D369" s="63">
        <v>5660000.0</v>
      </c>
      <c r="E369" s="63">
        <v>566000.0</v>
      </c>
      <c r="F369" s="22" t="s">
        <v>282</v>
      </c>
      <c r="G369" s="35">
        <v>43171.0</v>
      </c>
      <c r="H369" s="22" t="s">
        <v>304</v>
      </c>
      <c r="I369" s="29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7" t="s">
        <v>303</v>
      </c>
      <c r="B370" s="2" t="s">
        <v>140</v>
      </c>
      <c r="C370" s="63">
        <v>1.2045E7</v>
      </c>
      <c r="D370" s="63">
        <v>1.095E7</v>
      </c>
      <c r="E370" s="63">
        <v>1095000.0</v>
      </c>
      <c r="F370" s="22" t="s">
        <v>172</v>
      </c>
      <c r="G370" s="35">
        <v>43171.0</v>
      </c>
      <c r="H370" s="22"/>
      <c r="I370" s="29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7" t="s">
        <v>303</v>
      </c>
      <c r="B371" s="2" t="s">
        <v>140</v>
      </c>
      <c r="C371" s="63">
        <v>5381523.0</v>
      </c>
      <c r="D371" s="63">
        <v>4892294.0</v>
      </c>
      <c r="E371" s="63">
        <v>489229.0</v>
      </c>
      <c r="F371" s="22" t="s">
        <v>172</v>
      </c>
      <c r="G371" s="35">
        <v>43171.0</v>
      </c>
      <c r="H371" s="22" t="s">
        <v>304</v>
      </c>
      <c r="I371" s="29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7" t="s">
        <v>303</v>
      </c>
      <c r="B372" s="2" t="s">
        <v>156</v>
      </c>
      <c r="C372" s="63">
        <v>913000.0</v>
      </c>
      <c r="D372" s="63">
        <v>830000.0</v>
      </c>
      <c r="E372" s="63">
        <v>83000.0</v>
      </c>
      <c r="F372" s="22" t="s">
        <v>106</v>
      </c>
      <c r="G372" s="35">
        <v>43192.0</v>
      </c>
      <c r="H372" s="22"/>
      <c r="I372" s="29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7" t="s">
        <v>303</v>
      </c>
      <c r="B373" s="2" t="s">
        <v>158</v>
      </c>
      <c r="C373" s="63">
        <v>1672000.0</v>
      </c>
      <c r="D373" s="63">
        <v>1520000.0</v>
      </c>
      <c r="E373" s="63">
        <v>152000.0</v>
      </c>
      <c r="F373" s="22" t="s">
        <v>106</v>
      </c>
      <c r="G373" s="35">
        <v>43174.0</v>
      </c>
      <c r="H373" s="22"/>
      <c r="I373" s="29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7" t="s">
        <v>303</v>
      </c>
      <c r="B374" s="2" t="s">
        <v>234</v>
      </c>
      <c r="C374" s="63">
        <v>143000.0</v>
      </c>
      <c r="D374" s="63">
        <v>130000.0</v>
      </c>
      <c r="E374" s="63">
        <v>13000.0</v>
      </c>
      <c r="F374" s="22" t="s">
        <v>106</v>
      </c>
      <c r="G374" s="35">
        <v>43199.0</v>
      </c>
      <c r="H374" s="22"/>
      <c r="I374" s="29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7" t="s">
        <v>303</v>
      </c>
      <c r="B375" s="2" t="s">
        <v>150</v>
      </c>
      <c r="C375" s="63">
        <v>220000.0</v>
      </c>
      <c r="D375" s="63">
        <v>200000.0</v>
      </c>
      <c r="E375" s="63">
        <v>20000.0</v>
      </c>
      <c r="F375" s="22" t="s">
        <v>106</v>
      </c>
      <c r="G375" s="35">
        <v>43167.0</v>
      </c>
      <c r="H375" s="22"/>
      <c r="I375" s="29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7" t="s">
        <v>303</v>
      </c>
      <c r="B376" s="2" t="s">
        <v>151</v>
      </c>
      <c r="C376" s="63">
        <v>1694000.0</v>
      </c>
      <c r="D376" s="63">
        <v>1540000.0</v>
      </c>
      <c r="E376" s="63">
        <v>154000.0</v>
      </c>
      <c r="F376" s="22" t="s">
        <v>106</v>
      </c>
      <c r="G376" s="35">
        <v>43188.0</v>
      </c>
      <c r="H376" s="22"/>
      <c r="I376" s="29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7" t="s">
        <v>303</v>
      </c>
      <c r="B377" s="2" t="s">
        <v>29</v>
      </c>
      <c r="C377" s="63">
        <v>7920000.0</v>
      </c>
      <c r="D377" s="63">
        <v>7200000.0</v>
      </c>
      <c r="E377" s="63">
        <v>720000.0</v>
      </c>
      <c r="F377" s="22" t="s">
        <v>305</v>
      </c>
      <c r="G377" s="35">
        <v>43179.0</v>
      </c>
      <c r="H377" s="22"/>
      <c r="I377" s="29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7" t="s">
        <v>303</v>
      </c>
      <c r="B378" s="2" t="s">
        <v>29</v>
      </c>
      <c r="C378" s="63">
        <v>3080000.0</v>
      </c>
      <c r="D378" s="63">
        <v>2800000.0</v>
      </c>
      <c r="E378" s="63">
        <v>280000.0</v>
      </c>
      <c r="F378" s="22" t="s">
        <v>306</v>
      </c>
      <c r="G378" s="35">
        <v>43179.0</v>
      </c>
      <c r="H378" s="22"/>
      <c r="I378" s="29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7" t="s">
        <v>303</v>
      </c>
      <c r="B379" s="2" t="s">
        <v>29</v>
      </c>
      <c r="C379" s="63">
        <v>5643000.0</v>
      </c>
      <c r="D379" s="63">
        <v>5130000.0</v>
      </c>
      <c r="E379" s="63">
        <v>513000.0</v>
      </c>
      <c r="F379" s="22" t="s">
        <v>90</v>
      </c>
      <c r="G379" s="35">
        <v>43179.0</v>
      </c>
      <c r="H379" s="22"/>
      <c r="I379" s="29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7" t="s">
        <v>303</v>
      </c>
      <c r="B380" s="2" t="s">
        <v>29</v>
      </c>
      <c r="C380" s="63">
        <v>6039000.0</v>
      </c>
      <c r="D380" s="63">
        <v>5490000.0</v>
      </c>
      <c r="E380" s="63">
        <v>549000.0</v>
      </c>
      <c r="F380" s="22" t="s">
        <v>93</v>
      </c>
      <c r="G380" s="35">
        <v>43179.0</v>
      </c>
      <c r="H380" s="22"/>
      <c r="I380" s="29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7" t="s">
        <v>303</v>
      </c>
      <c r="B381" s="2" t="s">
        <v>140</v>
      </c>
      <c r="C381" s="63">
        <v>3533260.0</v>
      </c>
      <c r="D381" s="63">
        <v>3212055.0</v>
      </c>
      <c r="E381" s="63">
        <v>321205.0</v>
      </c>
      <c r="F381" s="22" t="s">
        <v>277</v>
      </c>
      <c r="G381" s="35">
        <v>43171.0</v>
      </c>
      <c r="H381" s="22" t="s">
        <v>304</v>
      </c>
      <c r="I381" s="29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7" t="s">
        <v>303</v>
      </c>
      <c r="B382" s="2" t="s">
        <v>140</v>
      </c>
      <c r="C382" s="63">
        <v>1.8146128E7</v>
      </c>
      <c r="D382" s="63">
        <v>1.649648E7</v>
      </c>
      <c r="E382" s="63">
        <v>1649648.0</v>
      </c>
      <c r="F382" s="22" t="s">
        <v>307</v>
      </c>
      <c r="G382" s="35">
        <v>43171.0</v>
      </c>
      <c r="H382" s="22" t="s">
        <v>304</v>
      </c>
      <c r="I382" s="29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7" t="s">
        <v>303</v>
      </c>
      <c r="B383" s="2" t="s">
        <v>140</v>
      </c>
      <c r="C383" s="63">
        <v>6318741.0</v>
      </c>
      <c r="D383" s="63">
        <v>5744310.0</v>
      </c>
      <c r="E383" s="63">
        <v>574431.0</v>
      </c>
      <c r="F383" s="22" t="s">
        <v>308</v>
      </c>
      <c r="G383" s="35">
        <v>43171.0</v>
      </c>
      <c r="H383" s="22" t="s">
        <v>304</v>
      </c>
      <c r="I383" s="29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7" t="s">
        <v>303</v>
      </c>
      <c r="B384" s="2" t="s">
        <v>140</v>
      </c>
      <c r="C384" s="63">
        <v>115905.0</v>
      </c>
      <c r="D384" s="63">
        <v>105369.0</v>
      </c>
      <c r="E384" s="63">
        <v>10536.0</v>
      </c>
      <c r="F384" s="22" t="s">
        <v>201</v>
      </c>
      <c r="G384" s="35">
        <v>43171.0</v>
      </c>
      <c r="H384" s="22" t="s">
        <v>304</v>
      </c>
      <c r="I384" s="29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7" t="s">
        <v>303</v>
      </c>
      <c r="B385" s="2" t="s">
        <v>140</v>
      </c>
      <c r="C385" s="63">
        <v>3589344.0</v>
      </c>
      <c r="D385" s="63">
        <v>3263040.0</v>
      </c>
      <c r="E385" s="63">
        <v>326304.0</v>
      </c>
      <c r="F385" s="22" t="s">
        <v>309</v>
      </c>
      <c r="G385" s="35">
        <v>43171.0</v>
      </c>
      <c r="H385" s="22" t="s">
        <v>304</v>
      </c>
      <c r="I385" s="29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7" t="s">
        <v>303</v>
      </c>
      <c r="B386" s="2" t="s">
        <v>140</v>
      </c>
      <c r="C386" s="63">
        <v>3133900.0</v>
      </c>
      <c r="D386" s="63">
        <v>2849000.0</v>
      </c>
      <c r="E386" s="63">
        <v>284900.0</v>
      </c>
      <c r="F386" s="22" t="s">
        <v>298</v>
      </c>
      <c r="G386" s="35">
        <v>43171.0</v>
      </c>
      <c r="H386" s="22"/>
      <c r="I386" s="29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7" t="s">
        <v>303</v>
      </c>
      <c r="B387" s="2" t="s">
        <v>140</v>
      </c>
      <c r="C387" s="63">
        <v>1.19977E7</v>
      </c>
      <c r="D387" s="63">
        <v>1.0907E7</v>
      </c>
      <c r="E387" s="63">
        <v>1090700.0</v>
      </c>
      <c r="F387" s="22" t="s">
        <v>299</v>
      </c>
      <c r="G387" s="35">
        <v>43171.0</v>
      </c>
      <c r="H387" s="22"/>
      <c r="I387" s="29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7" t="s">
        <v>303</v>
      </c>
      <c r="B388" s="2" t="s">
        <v>140</v>
      </c>
      <c r="C388" s="63">
        <v>1062600.0</v>
      </c>
      <c r="D388" s="63">
        <v>966000.0</v>
      </c>
      <c r="E388" s="63">
        <v>96600.0</v>
      </c>
      <c r="F388" s="22" t="s">
        <v>201</v>
      </c>
      <c r="G388" s="35">
        <v>43171.0</v>
      </c>
      <c r="H388" s="22"/>
      <c r="I388" s="29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7" t="s">
        <v>303</v>
      </c>
      <c r="B389" s="2" t="s">
        <v>140</v>
      </c>
      <c r="C389" s="63">
        <v>1.38303E7</v>
      </c>
      <c r="D389" s="63">
        <v>1.2573E7</v>
      </c>
      <c r="E389" s="63">
        <v>1257300.0</v>
      </c>
      <c r="F389" s="22" t="s">
        <v>277</v>
      </c>
      <c r="G389" s="35">
        <v>43171.0</v>
      </c>
      <c r="H389" s="22"/>
      <c r="I389" s="37" t="s">
        <v>310</v>
      </c>
      <c r="J389" s="13"/>
      <c r="K389" s="14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7" t="s">
        <v>303</v>
      </c>
      <c r="B390" s="2" t="s">
        <v>160</v>
      </c>
      <c r="C390" s="63">
        <v>533500.0</v>
      </c>
      <c r="D390" s="63">
        <v>485000.0</v>
      </c>
      <c r="E390" s="63">
        <v>48500.0</v>
      </c>
      <c r="F390" s="22" t="s">
        <v>106</v>
      </c>
      <c r="G390" s="35">
        <v>43167.0</v>
      </c>
      <c r="H390" s="22"/>
      <c r="I390" s="52" t="s">
        <v>3</v>
      </c>
      <c r="J390" s="51" t="s">
        <v>54</v>
      </c>
      <c r="K390" s="53" t="s">
        <v>2</v>
      </c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7" t="s">
        <v>303</v>
      </c>
      <c r="B391" s="2" t="s">
        <v>102</v>
      </c>
      <c r="C391" s="63">
        <v>1287000.0</v>
      </c>
      <c r="D391" s="63">
        <v>1170000.0</v>
      </c>
      <c r="E391" s="63">
        <v>117000.0</v>
      </c>
      <c r="F391" s="22" t="s">
        <v>282</v>
      </c>
      <c r="G391" s="41">
        <v>43175.0</v>
      </c>
      <c r="H391" s="40"/>
      <c r="I391" s="54">
        <f t="shared" ref="I391:K391" si="13">SUM(C347:C391)</f>
        <v>177359101</v>
      </c>
      <c r="J391" s="54">
        <f t="shared" si="13"/>
        <v>161235548</v>
      </c>
      <c r="K391" s="55">
        <f t="shared" si="13"/>
        <v>16123553</v>
      </c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46" t="s">
        <v>311</v>
      </c>
      <c r="B392" s="47" t="s">
        <v>29</v>
      </c>
      <c r="C392" s="64">
        <v>660000.0</v>
      </c>
      <c r="D392" s="64">
        <v>600000.0</v>
      </c>
      <c r="E392" s="64">
        <v>60000.0</v>
      </c>
      <c r="F392" s="49" t="s">
        <v>95</v>
      </c>
      <c r="G392" s="35">
        <v>43179.0</v>
      </c>
      <c r="H392" s="22"/>
      <c r="I392" s="29"/>
      <c r="J392" s="29"/>
      <c r="K392" s="29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7" t="s">
        <v>312</v>
      </c>
      <c r="B393" s="2" t="s">
        <v>102</v>
      </c>
      <c r="C393" s="63">
        <v>1001000.0</v>
      </c>
      <c r="D393" s="63">
        <v>910000.0</v>
      </c>
      <c r="E393" s="63">
        <v>91000.0</v>
      </c>
      <c r="F393" s="22" t="s">
        <v>208</v>
      </c>
      <c r="G393" s="35">
        <v>43167.0</v>
      </c>
      <c r="H393" s="22"/>
      <c r="I393" s="29"/>
      <c r="J393" s="28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7" t="s">
        <v>312</v>
      </c>
      <c r="B394" s="2" t="s">
        <v>102</v>
      </c>
      <c r="C394" s="63">
        <v>440000.0</v>
      </c>
      <c r="D394" s="63">
        <v>400000.0</v>
      </c>
      <c r="E394" s="63">
        <v>40000.0</v>
      </c>
      <c r="F394" s="22" t="s">
        <v>209</v>
      </c>
      <c r="G394" s="35">
        <v>43167.0</v>
      </c>
      <c r="H394" s="22" t="s">
        <v>304</v>
      </c>
      <c r="I394" s="29"/>
      <c r="J394" s="28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7" t="s">
        <v>312</v>
      </c>
      <c r="B395" s="2" t="s">
        <v>102</v>
      </c>
      <c r="C395" s="63">
        <v>660000.0</v>
      </c>
      <c r="D395" s="63">
        <v>600000.0</v>
      </c>
      <c r="E395" s="63">
        <v>60000.0</v>
      </c>
      <c r="F395" s="22" t="s">
        <v>210</v>
      </c>
      <c r="G395" s="35">
        <v>43167.0</v>
      </c>
      <c r="H395" s="22" t="s">
        <v>304</v>
      </c>
      <c r="I395" s="29"/>
      <c r="J395" s="28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7" t="s">
        <v>312</v>
      </c>
      <c r="B396" s="2" t="s">
        <v>293</v>
      </c>
      <c r="C396" s="63">
        <v>616000.0</v>
      </c>
      <c r="D396" s="63">
        <v>560000.0</v>
      </c>
      <c r="E396" s="63">
        <v>56000.0</v>
      </c>
      <c r="F396" s="22" t="s">
        <v>288</v>
      </c>
      <c r="G396" s="35">
        <v>43166.0</v>
      </c>
      <c r="H396" s="22"/>
      <c r="I396" s="29"/>
      <c r="J396" s="28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7" t="s">
        <v>313</v>
      </c>
      <c r="B397" s="2" t="s">
        <v>102</v>
      </c>
      <c r="C397" s="63">
        <v>759000.0</v>
      </c>
      <c r="D397" s="63">
        <v>690000.0</v>
      </c>
      <c r="E397" s="63">
        <v>69000.0</v>
      </c>
      <c r="F397" s="22" t="s">
        <v>229</v>
      </c>
      <c r="G397" s="35">
        <v>43167.0</v>
      </c>
      <c r="H397" s="22"/>
      <c r="I397" s="29"/>
      <c r="J397" s="28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7" t="s">
        <v>313</v>
      </c>
      <c r="B398" s="2" t="s">
        <v>102</v>
      </c>
      <c r="C398" s="63">
        <v>550000.0</v>
      </c>
      <c r="D398" s="63">
        <v>500000.0</v>
      </c>
      <c r="E398" s="63">
        <v>50000.0</v>
      </c>
      <c r="F398" s="22" t="s">
        <v>105</v>
      </c>
      <c r="G398" s="35">
        <v>43175.0</v>
      </c>
      <c r="H398" s="22" t="s">
        <v>304</v>
      </c>
      <c r="I398" s="29"/>
      <c r="J398" s="28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7" t="s">
        <v>314</v>
      </c>
      <c r="B399" s="2" t="s">
        <v>102</v>
      </c>
      <c r="C399" s="63">
        <v>2651000.0</v>
      </c>
      <c r="D399" s="63">
        <v>2410000.0</v>
      </c>
      <c r="E399" s="63">
        <v>241000.0</v>
      </c>
      <c r="F399" s="22" t="s">
        <v>147</v>
      </c>
      <c r="G399" s="35">
        <v>43185.0</v>
      </c>
      <c r="H399" s="22"/>
      <c r="I399" s="29"/>
      <c r="J399" s="28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7" t="s">
        <v>314</v>
      </c>
      <c r="B400" s="2" t="s">
        <v>51</v>
      </c>
      <c r="C400" s="63">
        <v>968000.0</v>
      </c>
      <c r="D400" s="63">
        <v>880000.0</v>
      </c>
      <c r="E400" s="63">
        <v>88000.0</v>
      </c>
      <c r="F400" s="22" t="s">
        <v>227</v>
      </c>
      <c r="G400" s="35">
        <v>43178.0</v>
      </c>
      <c r="H400" s="22"/>
      <c r="I400" s="29"/>
      <c r="J400" s="28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7" t="s">
        <v>315</v>
      </c>
      <c r="B401" s="2" t="s">
        <v>102</v>
      </c>
      <c r="C401" s="63">
        <v>693000.0</v>
      </c>
      <c r="D401" s="63">
        <v>630000.0</v>
      </c>
      <c r="E401" s="63">
        <v>63000.0</v>
      </c>
      <c r="F401" s="22" t="s">
        <v>210</v>
      </c>
      <c r="G401" s="35">
        <v>43175.0</v>
      </c>
      <c r="H401" s="22" t="s">
        <v>304</v>
      </c>
      <c r="I401" s="29"/>
      <c r="J401" s="28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7" t="s">
        <v>315</v>
      </c>
      <c r="B402" s="2" t="s">
        <v>102</v>
      </c>
      <c r="C402" s="63">
        <v>1188000.0</v>
      </c>
      <c r="D402" s="63">
        <v>1080000.0</v>
      </c>
      <c r="E402" s="63">
        <v>108000.0</v>
      </c>
      <c r="F402" s="22" t="s">
        <v>208</v>
      </c>
      <c r="G402" s="35">
        <v>43175.0</v>
      </c>
      <c r="H402" s="22"/>
      <c r="I402" s="29"/>
      <c r="J402" s="28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7" t="s">
        <v>315</v>
      </c>
      <c r="B403" s="2" t="s">
        <v>102</v>
      </c>
      <c r="C403" s="63">
        <v>550000.0</v>
      </c>
      <c r="D403" s="63">
        <v>500000.0</v>
      </c>
      <c r="E403" s="63">
        <v>50000.0</v>
      </c>
      <c r="F403" s="22" t="s">
        <v>208</v>
      </c>
      <c r="G403" s="35">
        <v>43175.0</v>
      </c>
      <c r="H403" s="22" t="s">
        <v>304</v>
      </c>
      <c r="I403" s="29"/>
      <c r="J403" s="28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7" t="s">
        <v>315</v>
      </c>
      <c r="B404" s="2" t="s">
        <v>102</v>
      </c>
      <c r="C404" s="63">
        <v>3696000.0</v>
      </c>
      <c r="D404" s="63">
        <v>3360000.0</v>
      </c>
      <c r="E404" s="63">
        <v>336000.0</v>
      </c>
      <c r="F404" s="22" t="s">
        <v>223</v>
      </c>
      <c r="G404" s="35">
        <v>43172.0</v>
      </c>
      <c r="H404" s="22"/>
      <c r="I404" s="29"/>
      <c r="J404" s="28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7" t="s">
        <v>316</v>
      </c>
      <c r="B405" s="2" t="s">
        <v>102</v>
      </c>
      <c r="C405" s="63">
        <v>935000.0</v>
      </c>
      <c r="D405" s="63">
        <v>850000.0</v>
      </c>
      <c r="E405" s="63">
        <v>85000.0</v>
      </c>
      <c r="F405" s="22" t="s">
        <v>282</v>
      </c>
      <c r="G405" s="35">
        <v>43175.0</v>
      </c>
      <c r="H405" s="22"/>
      <c r="I405" s="29"/>
      <c r="J405" s="28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7" t="s">
        <v>317</v>
      </c>
      <c r="B406" s="2" t="s">
        <v>102</v>
      </c>
      <c r="C406" s="63">
        <v>3805450.0</v>
      </c>
      <c r="D406" s="63">
        <v>3459500.0</v>
      </c>
      <c r="E406" s="63">
        <v>345950.0</v>
      </c>
      <c r="F406" s="22" t="s">
        <v>210</v>
      </c>
      <c r="G406" s="35">
        <v>43175.0</v>
      </c>
      <c r="H406" s="22" t="s">
        <v>304</v>
      </c>
      <c r="I406" s="29"/>
      <c r="J406" s="28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7" t="s">
        <v>317</v>
      </c>
      <c r="B407" s="2" t="s">
        <v>140</v>
      </c>
      <c r="C407" s="63">
        <v>2032800.0</v>
      </c>
      <c r="D407" s="63">
        <v>1848000.0</v>
      </c>
      <c r="E407" s="63">
        <v>184800.0</v>
      </c>
      <c r="F407" s="22" t="s">
        <v>298</v>
      </c>
      <c r="G407" s="35">
        <v>43180.0</v>
      </c>
      <c r="H407" s="22"/>
      <c r="I407" s="29"/>
      <c r="J407" s="28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7" t="s">
        <v>317</v>
      </c>
      <c r="B408" s="2" t="s">
        <v>140</v>
      </c>
      <c r="C408" s="63">
        <v>5255800.0</v>
      </c>
      <c r="D408" s="63">
        <v>4778000.0</v>
      </c>
      <c r="E408" s="63">
        <v>477800.0</v>
      </c>
      <c r="F408" s="22" t="s">
        <v>299</v>
      </c>
      <c r="G408" s="35">
        <v>43180.0</v>
      </c>
      <c r="H408" s="22"/>
      <c r="I408" s="29"/>
      <c r="J408" s="28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7" t="s">
        <v>317</v>
      </c>
      <c r="B409" s="2" t="s">
        <v>140</v>
      </c>
      <c r="C409" s="63">
        <v>990000.0</v>
      </c>
      <c r="D409" s="63">
        <v>900000.0</v>
      </c>
      <c r="E409" s="63">
        <v>90000.0</v>
      </c>
      <c r="F409" s="22" t="s">
        <v>201</v>
      </c>
      <c r="G409" s="35">
        <v>43180.0</v>
      </c>
      <c r="H409" s="22"/>
      <c r="I409" s="29"/>
      <c r="J409" s="28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7" t="s">
        <v>317</v>
      </c>
      <c r="B410" s="2" t="s">
        <v>140</v>
      </c>
      <c r="C410" s="63">
        <v>1.65891E7</v>
      </c>
      <c r="D410" s="63">
        <v>1.5081E7</v>
      </c>
      <c r="E410" s="63">
        <v>1508100.0</v>
      </c>
      <c r="F410" s="22" t="s">
        <v>277</v>
      </c>
      <c r="G410" s="35">
        <v>43180.0</v>
      </c>
      <c r="H410" s="22"/>
      <c r="I410" s="29"/>
      <c r="J410" s="28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7" t="s">
        <v>317</v>
      </c>
      <c r="B411" s="2" t="s">
        <v>140</v>
      </c>
      <c r="C411" s="63">
        <v>7711000.0</v>
      </c>
      <c r="D411" s="63">
        <v>7010000.0</v>
      </c>
      <c r="E411" s="63">
        <v>701000.0</v>
      </c>
      <c r="F411" s="22" t="s">
        <v>172</v>
      </c>
      <c r="G411" s="35">
        <v>43180.0</v>
      </c>
      <c r="H411" s="22"/>
      <c r="I411" s="29"/>
      <c r="J411" s="28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7" t="s">
        <v>318</v>
      </c>
      <c r="B412" s="2" t="s">
        <v>102</v>
      </c>
      <c r="C412" s="63">
        <v>693000.0</v>
      </c>
      <c r="D412" s="63">
        <v>630000.0</v>
      </c>
      <c r="E412" s="63">
        <v>63000.0</v>
      </c>
      <c r="F412" s="22" t="s">
        <v>147</v>
      </c>
      <c r="G412" s="35">
        <v>43180.0</v>
      </c>
      <c r="H412" s="22"/>
      <c r="I412" s="29"/>
      <c r="J412" s="28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7" t="s">
        <v>319</v>
      </c>
      <c r="B413" s="2" t="s">
        <v>102</v>
      </c>
      <c r="C413" s="63">
        <v>2332000.0</v>
      </c>
      <c r="D413" s="63">
        <v>2120000.0</v>
      </c>
      <c r="E413" s="63">
        <v>212000.0</v>
      </c>
      <c r="F413" s="22" t="s">
        <v>208</v>
      </c>
      <c r="G413" s="35">
        <v>43182.0</v>
      </c>
      <c r="H413" s="22"/>
      <c r="I413" s="29"/>
      <c r="J413" s="28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7" t="s">
        <v>320</v>
      </c>
      <c r="B414" s="2" t="s">
        <v>102</v>
      </c>
      <c r="C414" s="63">
        <v>742500.0</v>
      </c>
      <c r="D414" s="63">
        <v>675000.0</v>
      </c>
      <c r="E414" s="63">
        <v>67500.0</v>
      </c>
      <c r="F414" s="22" t="s">
        <v>282</v>
      </c>
      <c r="G414" s="35">
        <v>43181.0</v>
      </c>
      <c r="H414" s="22"/>
      <c r="I414" s="29"/>
      <c r="J414" s="28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7" t="s">
        <v>321</v>
      </c>
      <c r="B415" s="2" t="s">
        <v>102</v>
      </c>
      <c r="C415" s="63">
        <v>495000.0</v>
      </c>
      <c r="D415" s="63">
        <v>450000.0</v>
      </c>
      <c r="E415" s="63">
        <v>45000.0</v>
      </c>
      <c r="F415" s="22" t="s">
        <v>147</v>
      </c>
      <c r="G415" s="35">
        <v>43186.0</v>
      </c>
      <c r="H415" s="22"/>
      <c r="I415" s="29"/>
      <c r="J415" s="28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7" t="s">
        <v>322</v>
      </c>
      <c r="B416" s="2" t="s">
        <v>102</v>
      </c>
      <c r="C416" s="63">
        <v>660000.0</v>
      </c>
      <c r="D416" s="63">
        <v>600000.0</v>
      </c>
      <c r="E416" s="63">
        <v>60000.0</v>
      </c>
      <c r="F416" s="22" t="s">
        <v>282</v>
      </c>
      <c r="G416" s="35">
        <v>43192.0</v>
      </c>
      <c r="H416" s="22"/>
      <c r="I416" s="29"/>
      <c r="J416" s="28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7" t="s">
        <v>322</v>
      </c>
      <c r="B417" s="2" t="s">
        <v>102</v>
      </c>
      <c r="C417" s="63">
        <v>2024000.0</v>
      </c>
      <c r="D417" s="63">
        <v>1840000.0</v>
      </c>
      <c r="E417" s="63">
        <v>184000.0</v>
      </c>
      <c r="F417" s="22" t="s">
        <v>208</v>
      </c>
      <c r="G417" s="35">
        <v>43189.0</v>
      </c>
      <c r="H417" s="22"/>
      <c r="I417" s="29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7" t="s">
        <v>323</v>
      </c>
      <c r="B418" s="2" t="s">
        <v>324</v>
      </c>
      <c r="C418" s="63">
        <v>1012000.0</v>
      </c>
      <c r="D418" s="63">
        <v>920000.0</v>
      </c>
      <c r="E418" s="63">
        <v>92000.0</v>
      </c>
      <c r="F418" s="22" t="s">
        <v>106</v>
      </c>
      <c r="G418" s="35">
        <v>43238.0</v>
      </c>
      <c r="H418" s="22"/>
      <c r="I418" s="29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30" t="s">
        <v>323</v>
      </c>
      <c r="B419" s="31" t="s">
        <v>234</v>
      </c>
      <c r="C419" s="65">
        <v>-1012000.0</v>
      </c>
      <c r="D419" s="65">
        <v>-920000.0</v>
      </c>
      <c r="E419" s="65">
        <v>-92000.0</v>
      </c>
      <c r="F419" s="33" t="s">
        <v>106</v>
      </c>
      <c r="G419" s="66" t="s">
        <v>31</v>
      </c>
      <c r="H419" s="22"/>
      <c r="I419" s="29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7" t="s">
        <v>323</v>
      </c>
      <c r="B420" s="2" t="s">
        <v>156</v>
      </c>
      <c r="C420" s="63">
        <v>1716000.0</v>
      </c>
      <c r="D420" s="63">
        <v>1560000.0</v>
      </c>
      <c r="E420" s="63">
        <v>156000.0</v>
      </c>
      <c r="F420" s="22" t="s">
        <v>106</v>
      </c>
      <c r="G420" s="35">
        <v>43236.0</v>
      </c>
      <c r="H420" s="22"/>
      <c r="I420" s="29"/>
      <c r="J420" s="28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30" t="s">
        <v>323</v>
      </c>
      <c r="B421" s="31" t="s">
        <v>234</v>
      </c>
      <c r="C421" s="65">
        <v>1012000.0</v>
      </c>
      <c r="D421" s="65">
        <v>920000.0</v>
      </c>
      <c r="E421" s="65">
        <v>92000.0</v>
      </c>
      <c r="F421" s="33" t="s">
        <v>106</v>
      </c>
      <c r="G421" s="31" t="s">
        <v>31</v>
      </c>
      <c r="H421" s="22"/>
      <c r="I421" s="29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7" t="s">
        <v>323</v>
      </c>
      <c r="B422" s="2" t="s">
        <v>151</v>
      </c>
      <c r="C422" s="63">
        <v>214500.0</v>
      </c>
      <c r="D422" s="63">
        <v>195000.0</v>
      </c>
      <c r="E422" s="63">
        <v>19500.0</v>
      </c>
      <c r="F422" s="22" t="s">
        <v>106</v>
      </c>
      <c r="G422" s="35">
        <v>43237.0</v>
      </c>
      <c r="H422" s="22"/>
      <c r="I422" s="29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7" t="s">
        <v>323</v>
      </c>
      <c r="B423" s="2" t="s">
        <v>29</v>
      </c>
      <c r="C423" s="63">
        <v>4664000.0</v>
      </c>
      <c r="D423" s="63">
        <v>4240000.0</v>
      </c>
      <c r="E423" s="63">
        <v>424000.0</v>
      </c>
      <c r="F423" s="22" t="s">
        <v>306</v>
      </c>
      <c r="G423" s="35">
        <v>43215.0</v>
      </c>
      <c r="H423" s="22"/>
      <c r="I423" s="29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7" t="s">
        <v>323</v>
      </c>
      <c r="B424" s="2" t="s">
        <v>29</v>
      </c>
      <c r="C424" s="63">
        <v>1485000.0</v>
      </c>
      <c r="D424" s="63">
        <v>1350000.0</v>
      </c>
      <c r="E424" s="63">
        <v>135000.0</v>
      </c>
      <c r="F424" s="22" t="s">
        <v>305</v>
      </c>
      <c r="G424" s="35">
        <v>43215.0</v>
      </c>
      <c r="H424" s="22"/>
      <c r="I424" s="29"/>
      <c r="J424" s="28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7" t="s">
        <v>323</v>
      </c>
      <c r="B425" s="2" t="s">
        <v>29</v>
      </c>
      <c r="C425" s="63">
        <v>5621000.0</v>
      </c>
      <c r="D425" s="63">
        <v>5110000.0</v>
      </c>
      <c r="E425" s="63">
        <v>511000.0</v>
      </c>
      <c r="F425" s="22" t="s">
        <v>93</v>
      </c>
      <c r="G425" s="35">
        <v>43215.0</v>
      </c>
      <c r="H425" s="22"/>
      <c r="I425" s="29"/>
      <c r="J425" s="28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7" t="s">
        <v>323</v>
      </c>
      <c r="B426" s="2" t="s">
        <v>29</v>
      </c>
      <c r="C426" s="63">
        <v>8316000.0</v>
      </c>
      <c r="D426" s="63">
        <v>7560000.0</v>
      </c>
      <c r="E426" s="63">
        <v>756000.0</v>
      </c>
      <c r="F426" s="22" t="s">
        <v>90</v>
      </c>
      <c r="G426" s="35">
        <v>43215.0</v>
      </c>
      <c r="H426" s="22"/>
      <c r="I426" s="29"/>
      <c r="J426" s="28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7" t="s">
        <v>323</v>
      </c>
      <c r="B427" s="2" t="s">
        <v>140</v>
      </c>
      <c r="C427" s="63">
        <v>1760000.0</v>
      </c>
      <c r="D427" s="63">
        <v>1600000.0</v>
      </c>
      <c r="E427" s="63">
        <v>160000.0</v>
      </c>
      <c r="F427" s="22" t="s">
        <v>298</v>
      </c>
      <c r="G427" s="35">
        <v>43200.0</v>
      </c>
      <c r="H427" s="22"/>
      <c r="I427" s="29"/>
      <c r="J427" s="28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7" t="s">
        <v>323</v>
      </c>
      <c r="B428" s="2" t="s">
        <v>140</v>
      </c>
      <c r="C428" s="63">
        <v>3366000.0</v>
      </c>
      <c r="D428" s="63">
        <v>3060000.0</v>
      </c>
      <c r="E428" s="63">
        <v>306000.0</v>
      </c>
      <c r="F428" s="22" t="s">
        <v>325</v>
      </c>
      <c r="G428" s="35">
        <v>43200.0</v>
      </c>
      <c r="H428" s="22"/>
      <c r="I428" s="29"/>
      <c r="J428" s="28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7" t="s">
        <v>323</v>
      </c>
      <c r="B429" s="2" t="s">
        <v>140</v>
      </c>
      <c r="C429" s="63">
        <v>495000.0</v>
      </c>
      <c r="D429" s="63">
        <v>450000.0</v>
      </c>
      <c r="E429" s="63">
        <v>45000.0</v>
      </c>
      <c r="F429" s="22" t="s">
        <v>201</v>
      </c>
      <c r="G429" s="35">
        <v>43200.0</v>
      </c>
      <c r="H429" s="22"/>
      <c r="I429" s="37" t="s">
        <v>326</v>
      </c>
      <c r="J429" s="13"/>
      <c r="K429" s="14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7" t="s">
        <v>323</v>
      </c>
      <c r="B430" s="2" t="s">
        <v>140</v>
      </c>
      <c r="C430" s="63">
        <v>4235000.0</v>
      </c>
      <c r="D430" s="63">
        <v>3850000.0</v>
      </c>
      <c r="E430" s="63">
        <v>385000.0</v>
      </c>
      <c r="F430" s="22" t="s">
        <v>277</v>
      </c>
      <c r="G430" s="35">
        <v>43200.0</v>
      </c>
      <c r="H430" s="22"/>
      <c r="I430" s="52" t="s">
        <v>3</v>
      </c>
      <c r="J430" s="51" t="s">
        <v>54</v>
      </c>
      <c r="K430" s="53" t="s">
        <v>2</v>
      </c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7" t="s">
        <v>323</v>
      </c>
      <c r="B431" s="2" t="s">
        <v>140</v>
      </c>
      <c r="C431" s="63">
        <v>1.22705E7</v>
      </c>
      <c r="D431" s="63">
        <v>1.1155E7</v>
      </c>
      <c r="E431" s="63">
        <v>1115500.0</v>
      </c>
      <c r="F431" s="22" t="s">
        <v>172</v>
      </c>
      <c r="G431" s="41">
        <v>43200.0</v>
      </c>
      <c r="H431" s="40"/>
      <c r="I431" s="54">
        <f t="shared" ref="I431:K431" si="14">SUM(C392:C431)</f>
        <v>103852650</v>
      </c>
      <c r="J431" s="54">
        <f t="shared" si="14"/>
        <v>94411500</v>
      </c>
      <c r="K431" s="55">
        <f t="shared" si="14"/>
        <v>9441150</v>
      </c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46" t="s">
        <v>327</v>
      </c>
      <c r="B432" s="47" t="s">
        <v>293</v>
      </c>
      <c r="C432" s="64">
        <v>352000.0</v>
      </c>
      <c r="D432" s="64">
        <v>320000.0</v>
      </c>
      <c r="E432" s="64">
        <v>32000.0</v>
      </c>
      <c r="F432" s="49" t="s">
        <v>288</v>
      </c>
      <c r="G432" s="35">
        <v>43195.0</v>
      </c>
      <c r="H432" s="22"/>
      <c r="I432" s="29"/>
      <c r="J432" s="28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7" t="s">
        <v>327</v>
      </c>
      <c r="B433" s="2" t="s">
        <v>102</v>
      </c>
      <c r="C433" s="63">
        <v>1881000.0</v>
      </c>
      <c r="D433" s="63">
        <v>1710000.0</v>
      </c>
      <c r="E433" s="63">
        <v>171000.0</v>
      </c>
      <c r="F433" s="22" t="s">
        <v>208</v>
      </c>
      <c r="G433" s="35">
        <v>43195.0</v>
      </c>
      <c r="H433" s="22"/>
      <c r="I433" s="29"/>
      <c r="J433" s="28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7" t="s">
        <v>327</v>
      </c>
      <c r="B434" s="2" t="s">
        <v>102</v>
      </c>
      <c r="C434" s="63">
        <v>891000.0</v>
      </c>
      <c r="D434" s="63">
        <v>810000.0</v>
      </c>
      <c r="E434" s="63">
        <v>81000.0</v>
      </c>
      <c r="F434" s="22" t="s">
        <v>147</v>
      </c>
      <c r="G434" s="35">
        <v>43195.0</v>
      </c>
      <c r="H434" s="22"/>
      <c r="I434" s="29"/>
      <c r="J434" s="28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7" t="s">
        <v>328</v>
      </c>
      <c r="B435" s="2" t="s">
        <v>102</v>
      </c>
      <c r="C435" s="63">
        <v>660000.0</v>
      </c>
      <c r="D435" s="63">
        <v>600000.0</v>
      </c>
      <c r="E435" s="63">
        <v>60000.0</v>
      </c>
      <c r="F435" s="22" t="s">
        <v>282</v>
      </c>
      <c r="G435" s="35">
        <v>43222.0</v>
      </c>
      <c r="H435" s="22"/>
      <c r="I435" s="29"/>
      <c r="J435" s="28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7" t="s">
        <v>329</v>
      </c>
      <c r="B436" s="2" t="s">
        <v>102</v>
      </c>
      <c r="C436" s="63">
        <v>693000.0</v>
      </c>
      <c r="D436" s="63">
        <v>630000.0</v>
      </c>
      <c r="E436" s="63">
        <v>63000.0</v>
      </c>
      <c r="F436" s="22" t="s">
        <v>223</v>
      </c>
      <c r="G436" s="35">
        <v>43199.0</v>
      </c>
      <c r="H436" s="22"/>
      <c r="I436" s="29"/>
      <c r="J436" s="28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7" t="s">
        <v>329</v>
      </c>
      <c r="B437" s="2" t="s">
        <v>102</v>
      </c>
      <c r="C437" s="63">
        <v>2178000.0</v>
      </c>
      <c r="D437" s="63">
        <v>1980000.0</v>
      </c>
      <c r="E437" s="63">
        <v>198000.0</v>
      </c>
      <c r="F437" s="22" t="s">
        <v>208</v>
      </c>
      <c r="G437" s="35">
        <v>43199.0</v>
      </c>
      <c r="H437" s="22"/>
      <c r="I437" s="29"/>
      <c r="J437" s="28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7" t="s">
        <v>330</v>
      </c>
      <c r="B438" s="2" t="s">
        <v>293</v>
      </c>
      <c r="C438" s="63">
        <v>528000.0</v>
      </c>
      <c r="D438" s="63">
        <v>480000.0</v>
      </c>
      <c r="E438" s="63">
        <v>48000.0</v>
      </c>
      <c r="F438" s="22" t="s">
        <v>288</v>
      </c>
      <c r="G438" s="35">
        <v>43201.0</v>
      </c>
      <c r="H438" s="22"/>
      <c r="I438" s="29"/>
      <c r="J438" s="28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7" t="s">
        <v>331</v>
      </c>
      <c r="B439" s="2" t="s">
        <v>102</v>
      </c>
      <c r="C439" s="63">
        <v>759000.0</v>
      </c>
      <c r="D439" s="63">
        <v>690000.0</v>
      </c>
      <c r="E439" s="63">
        <v>69000.0</v>
      </c>
      <c r="F439" s="22" t="s">
        <v>282</v>
      </c>
      <c r="G439" s="35">
        <v>43222.0</v>
      </c>
      <c r="H439" s="22"/>
      <c r="I439" s="29"/>
      <c r="J439" s="28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7" t="s">
        <v>332</v>
      </c>
      <c r="B440" s="2" t="s">
        <v>102</v>
      </c>
      <c r="C440" s="63">
        <v>3096500.0</v>
      </c>
      <c r="D440" s="63">
        <v>2815000.0</v>
      </c>
      <c r="E440" s="63">
        <v>281500.0</v>
      </c>
      <c r="F440" s="22" t="s">
        <v>147</v>
      </c>
      <c r="G440" s="35">
        <v>43222.0</v>
      </c>
      <c r="H440" s="22"/>
      <c r="I440" s="29"/>
      <c r="J440" s="28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7" t="s">
        <v>333</v>
      </c>
      <c r="B441" s="2" t="s">
        <v>102</v>
      </c>
      <c r="C441" s="63">
        <v>6068150.0</v>
      </c>
      <c r="D441" s="63">
        <v>5516500.0</v>
      </c>
      <c r="E441" s="63">
        <v>551650.0</v>
      </c>
      <c r="F441" s="22" t="s">
        <v>210</v>
      </c>
      <c r="G441" s="35">
        <v>43224.0</v>
      </c>
      <c r="H441" s="22" t="s">
        <v>304</v>
      </c>
      <c r="I441" s="29"/>
      <c r="J441" s="28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7" t="s">
        <v>333</v>
      </c>
      <c r="B442" s="2" t="s">
        <v>102</v>
      </c>
      <c r="C442" s="63">
        <v>693000.0</v>
      </c>
      <c r="D442" s="63">
        <v>630000.0</v>
      </c>
      <c r="E442" s="63">
        <v>63000.0</v>
      </c>
      <c r="F442" s="22" t="s">
        <v>223</v>
      </c>
      <c r="G442" s="35">
        <v>43237.0</v>
      </c>
      <c r="H442" s="22"/>
      <c r="I442" s="29"/>
      <c r="J442" s="28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7" t="s">
        <v>333</v>
      </c>
      <c r="B443" s="2" t="s">
        <v>140</v>
      </c>
      <c r="C443" s="63">
        <v>1556500.0</v>
      </c>
      <c r="D443" s="63">
        <v>1415000.0</v>
      </c>
      <c r="E443" s="63">
        <v>141500.0</v>
      </c>
      <c r="F443" s="22" t="s">
        <v>287</v>
      </c>
      <c r="G443" s="35">
        <v>43210.0</v>
      </c>
      <c r="H443" s="22"/>
      <c r="I443" s="29"/>
      <c r="J443" s="28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7" t="s">
        <v>333</v>
      </c>
      <c r="B444" s="2" t="s">
        <v>140</v>
      </c>
      <c r="C444" s="63">
        <v>1.54792E7</v>
      </c>
      <c r="D444" s="63">
        <v>1.4072E7</v>
      </c>
      <c r="E444" s="63">
        <v>1407200.0</v>
      </c>
      <c r="F444" s="22" t="s">
        <v>172</v>
      </c>
      <c r="G444" s="35">
        <v>43210.0</v>
      </c>
      <c r="H444" s="22"/>
      <c r="I444" s="29"/>
      <c r="J444" s="28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7" t="s">
        <v>333</v>
      </c>
      <c r="B445" s="2" t="s">
        <v>140</v>
      </c>
      <c r="C445" s="63">
        <v>396000.0</v>
      </c>
      <c r="D445" s="63">
        <v>360000.0</v>
      </c>
      <c r="E445" s="63">
        <v>36000.0</v>
      </c>
      <c r="F445" s="22" t="s">
        <v>201</v>
      </c>
      <c r="G445" s="35">
        <v>43210.0</v>
      </c>
      <c r="H445" s="22"/>
      <c r="I445" s="29"/>
      <c r="J445" s="28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7" t="s">
        <v>333</v>
      </c>
      <c r="B446" s="2" t="s">
        <v>140</v>
      </c>
      <c r="C446" s="63">
        <v>435600.0</v>
      </c>
      <c r="D446" s="63">
        <v>396000.0</v>
      </c>
      <c r="E446" s="63">
        <v>39600.0</v>
      </c>
      <c r="F446" s="22" t="s">
        <v>277</v>
      </c>
      <c r="G446" s="35">
        <v>43210.0</v>
      </c>
      <c r="H446" s="22"/>
      <c r="I446" s="29"/>
      <c r="J446" s="28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7" t="s">
        <v>333</v>
      </c>
      <c r="B447" s="2" t="s">
        <v>140</v>
      </c>
      <c r="C447" s="63">
        <v>847000.0</v>
      </c>
      <c r="D447" s="63">
        <v>770000.0</v>
      </c>
      <c r="E447" s="63">
        <v>77000.0</v>
      </c>
      <c r="F447" s="22" t="s">
        <v>299</v>
      </c>
      <c r="G447" s="35">
        <v>43210.0</v>
      </c>
      <c r="H447" s="22"/>
      <c r="I447" s="29"/>
      <c r="J447" s="28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7" t="s">
        <v>333</v>
      </c>
      <c r="B448" s="2" t="s">
        <v>102</v>
      </c>
      <c r="C448" s="63">
        <v>2288000.0</v>
      </c>
      <c r="D448" s="63">
        <v>2080000.0</v>
      </c>
      <c r="E448" s="63">
        <v>208000.0</v>
      </c>
      <c r="F448" s="22" t="s">
        <v>208</v>
      </c>
      <c r="G448" s="35">
        <v>43237.0</v>
      </c>
      <c r="H448" s="22"/>
      <c r="I448" s="29"/>
      <c r="J448" s="28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7" t="s">
        <v>333</v>
      </c>
      <c r="B449" s="2" t="s">
        <v>102</v>
      </c>
      <c r="C449" s="63">
        <v>2475000.0</v>
      </c>
      <c r="D449" s="63">
        <v>2250000.0</v>
      </c>
      <c r="E449" s="63">
        <v>225000.0</v>
      </c>
      <c r="F449" s="22" t="s">
        <v>147</v>
      </c>
      <c r="G449" s="35">
        <v>43245.0</v>
      </c>
      <c r="H449" s="22"/>
      <c r="I449" s="29"/>
      <c r="J449" s="28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7">
        <v>43209.0</v>
      </c>
      <c r="B450" s="2" t="s">
        <v>102</v>
      </c>
      <c r="C450" s="63">
        <v>869000.0</v>
      </c>
      <c r="D450" s="63">
        <v>790000.0</v>
      </c>
      <c r="E450" s="63">
        <v>79000.0</v>
      </c>
      <c r="F450" s="22" t="s">
        <v>282</v>
      </c>
      <c r="G450" s="35">
        <v>43245.0</v>
      </c>
      <c r="H450" s="22"/>
      <c r="I450" s="29"/>
      <c r="J450" s="28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7">
        <v>43209.0</v>
      </c>
      <c r="B451" s="2" t="s">
        <v>293</v>
      </c>
      <c r="C451" s="63">
        <v>440000.0</v>
      </c>
      <c r="D451" s="63">
        <v>400000.0</v>
      </c>
      <c r="E451" s="63">
        <v>40000.0</v>
      </c>
      <c r="F451" s="22" t="s">
        <v>288</v>
      </c>
      <c r="G451" s="35">
        <v>43214.0</v>
      </c>
      <c r="H451" s="22"/>
      <c r="I451" s="29"/>
      <c r="J451" s="28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7" t="s">
        <v>334</v>
      </c>
      <c r="B452" s="2" t="s">
        <v>102</v>
      </c>
      <c r="C452" s="63">
        <v>693000.0</v>
      </c>
      <c r="D452" s="63">
        <v>630000.0</v>
      </c>
      <c r="E452" s="63">
        <v>63000.0</v>
      </c>
      <c r="F452" s="22" t="s">
        <v>223</v>
      </c>
      <c r="G452" s="35">
        <v>43237.0</v>
      </c>
      <c r="H452" s="22"/>
      <c r="I452" s="29"/>
      <c r="J452" s="28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7" t="s">
        <v>334</v>
      </c>
      <c r="B453" s="2" t="s">
        <v>102</v>
      </c>
      <c r="C453" s="63">
        <v>1232000.0</v>
      </c>
      <c r="D453" s="63">
        <v>1120000.0</v>
      </c>
      <c r="E453" s="63">
        <v>112000.0</v>
      </c>
      <c r="F453" s="22" t="s">
        <v>208</v>
      </c>
      <c r="G453" s="35">
        <v>43237.0</v>
      </c>
      <c r="H453" s="22"/>
      <c r="I453" s="29"/>
      <c r="J453" s="28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7" t="s">
        <v>334</v>
      </c>
      <c r="B454" s="2" t="s">
        <v>102</v>
      </c>
      <c r="C454" s="63">
        <v>1881000.0</v>
      </c>
      <c r="D454" s="63">
        <v>1710000.0</v>
      </c>
      <c r="E454" s="63">
        <v>171000.0</v>
      </c>
      <c r="F454" s="22" t="s">
        <v>147</v>
      </c>
      <c r="G454" s="35">
        <v>43245.0</v>
      </c>
      <c r="H454" s="22"/>
      <c r="I454" s="29"/>
      <c r="J454" s="28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7" t="s">
        <v>335</v>
      </c>
      <c r="B455" s="2" t="s">
        <v>102</v>
      </c>
      <c r="C455" s="63">
        <v>858000.0</v>
      </c>
      <c r="D455" s="63">
        <v>780000.0</v>
      </c>
      <c r="E455" s="63">
        <v>78000.0</v>
      </c>
      <c r="F455" s="22" t="s">
        <v>282</v>
      </c>
      <c r="G455" s="35">
        <v>43245.0</v>
      </c>
      <c r="H455" s="22"/>
      <c r="I455" s="29"/>
      <c r="J455" s="28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7" t="s">
        <v>336</v>
      </c>
      <c r="B456" s="2" t="s">
        <v>152</v>
      </c>
      <c r="C456" s="45">
        <v>561000.0</v>
      </c>
      <c r="D456" s="45">
        <v>510000.0</v>
      </c>
      <c r="E456" s="45">
        <v>51000.0</v>
      </c>
      <c r="F456" s="22" t="s">
        <v>106</v>
      </c>
      <c r="G456" s="35">
        <v>43221.0</v>
      </c>
      <c r="H456" s="22"/>
      <c r="I456" s="29"/>
      <c r="J456" s="28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7" t="s">
        <v>337</v>
      </c>
      <c r="B457" s="2" t="s">
        <v>102</v>
      </c>
      <c r="C457" s="63">
        <v>1.00793E7</v>
      </c>
      <c r="D457" s="63">
        <v>9163000.0</v>
      </c>
      <c r="E457" s="63">
        <v>916300.0</v>
      </c>
      <c r="F457" s="22" t="s">
        <v>210</v>
      </c>
      <c r="G457" s="35">
        <v>43230.0</v>
      </c>
      <c r="H457" s="22" t="s">
        <v>304</v>
      </c>
      <c r="I457" s="29"/>
      <c r="J457" s="28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30" t="s">
        <v>337</v>
      </c>
      <c r="B458" s="31" t="s">
        <v>102</v>
      </c>
      <c r="C458" s="65">
        <v>-8022300.0</v>
      </c>
      <c r="D458" s="65">
        <v>-7293000.0</v>
      </c>
      <c r="E458" s="65">
        <v>-729300.0</v>
      </c>
      <c r="F458" s="33" t="s">
        <v>210</v>
      </c>
      <c r="G458" s="66" t="s">
        <v>31</v>
      </c>
      <c r="H458" s="33"/>
      <c r="I458" s="61"/>
      <c r="J458" s="62"/>
      <c r="K458" s="31"/>
      <c r="L458" s="31"/>
      <c r="M458" s="31"/>
      <c r="N458" s="31"/>
      <c r="O458" s="31"/>
      <c r="P458" s="31"/>
      <c r="Q458" s="31"/>
      <c r="R458" s="31"/>
      <c r="S458" s="31"/>
    </row>
    <row r="459" ht="15.75" customHeight="1">
      <c r="A459" s="30" t="s">
        <v>337</v>
      </c>
      <c r="B459" s="31" t="s">
        <v>102</v>
      </c>
      <c r="C459" s="65">
        <v>8022300.0</v>
      </c>
      <c r="D459" s="65">
        <v>7293000.0</v>
      </c>
      <c r="E459" s="65">
        <v>729300.0</v>
      </c>
      <c r="F459" s="33" t="s">
        <v>210</v>
      </c>
      <c r="G459" s="66" t="s">
        <v>31</v>
      </c>
      <c r="H459" s="33"/>
      <c r="I459" s="61"/>
      <c r="J459" s="62"/>
      <c r="K459" s="31"/>
      <c r="L459" s="31"/>
      <c r="M459" s="31"/>
      <c r="N459" s="31"/>
      <c r="O459" s="31"/>
      <c r="P459" s="31"/>
      <c r="Q459" s="31"/>
      <c r="R459" s="31"/>
      <c r="S459" s="31"/>
    </row>
    <row r="460" ht="15.75" customHeight="1">
      <c r="A460" s="30" t="s">
        <v>337</v>
      </c>
      <c r="B460" s="31" t="s">
        <v>102</v>
      </c>
      <c r="C460" s="65">
        <v>-1.00793E7</v>
      </c>
      <c r="D460" s="65">
        <v>-9163000.0</v>
      </c>
      <c r="E460" s="65">
        <v>-916300.0</v>
      </c>
      <c r="F460" s="33" t="s">
        <v>210</v>
      </c>
      <c r="G460" s="66" t="s">
        <v>31</v>
      </c>
      <c r="H460" s="33"/>
      <c r="I460" s="61"/>
      <c r="J460" s="62"/>
      <c r="K460" s="31"/>
      <c r="L460" s="31"/>
      <c r="M460" s="31"/>
      <c r="N460" s="31"/>
      <c r="O460" s="31"/>
      <c r="P460" s="31"/>
      <c r="Q460" s="31"/>
      <c r="R460" s="31"/>
      <c r="S460" s="31"/>
    </row>
    <row r="461" ht="15.75" customHeight="1">
      <c r="A461" s="27" t="s">
        <v>337</v>
      </c>
      <c r="B461" s="2" t="s">
        <v>102</v>
      </c>
      <c r="C461" s="63">
        <v>8581168.0</v>
      </c>
      <c r="D461" s="63">
        <v>7801062.0</v>
      </c>
      <c r="E461" s="63">
        <v>780106.0</v>
      </c>
      <c r="F461" s="22" t="s">
        <v>282</v>
      </c>
      <c r="G461" s="35">
        <v>43230.0</v>
      </c>
      <c r="H461" s="22" t="s">
        <v>304</v>
      </c>
      <c r="I461" s="29"/>
      <c r="J461" s="28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30" t="s">
        <v>337</v>
      </c>
      <c r="B462" s="31" t="s">
        <v>102</v>
      </c>
      <c r="C462" s="65">
        <v>-847000.0</v>
      </c>
      <c r="D462" s="65">
        <v>-770000.0</v>
      </c>
      <c r="E462" s="65">
        <v>-77000.0</v>
      </c>
      <c r="F462" s="33" t="s">
        <v>282</v>
      </c>
      <c r="G462" s="66" t="s">
        <v>31</v>
      </c>
      <c r="H462" s="33"/>
      <c r="I462" s="61"/>
      <c r="J462" s="62"/>
      <c r="K462" s="31"/>
      <c r="L462" s="31"/>
      <c r="M462" s="31"/>
      <c r="N462" s="31"/>
      <c r="O462" s="31"/>
      <c r="P462" s="31"/>
      <c r="Q462" s="31"/>
      <c r="R462" s="31"/>
      <c r="S462" s="31"/>
    </row>
    <row r="463" ht="15.75" customHeight="1">
      <c r="A463" s="27" t="s">
        <v>337</v>
      </c>
      <c r="B463" s="2" t="s">
        <v>140</v>
      </c>
      <c r="C463" s="63">
        <v>1.221E7</v>
      </c>
      <c r="D463" s="63">
        <v>1.11E7</v>
      </c>
      <c r="E463" s="63">
        <v>1110000.0</v>
      </c>
      <c r="F463" s="22" t="s">
        <v>299</v>
      </c>
      <c r="G463" s="35">
        <v>43230.0</v>
      </c>
      <c r="H463" s="22" t="s">
        <v>304</v>
      </c>
      <c r="I463" s="29"/>
      <c r="J463" s="28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7" t="s">
        <v>337</v>
      </c>
      <c r="B464" s="2" t="s">
        <v>140</v>
      </c>
      <c r="C464" s="63">
        <v>792000.0</v>
      </c>
      <c r="D464" s="63">
        <v>720000.0</v>
      </c>
      <c r="E464" s="63">
        <v>72000.0</v>
      </c>
      <c r="F464" s="22" t="s">
        <v>338</v>
      </c>
      <c r="G464" s="35">
        <v>43230.0</v>
      </c>
      <c r="H464" s="22" t="s">
        <v>304</v>
      </c>
      <c r="I464" s="29"/>
      <c r="J464" s="28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7" t="s">
        <v>337</v>
      </c>
      <c r="B465" s="2" t="s">
        <v>140</v>
      </c>
      <c r="C465" s="63">
        <v>5940000.0</v>
      </c>
      <c r="D465" s="63">
        <v>5400000.0</v>
      </c>
      <c r="E465" s="63">
        <v>540000.0</v>
      </c>
      <c r="F465" s="22" t="s">
        <v>339</v>
      </c>
      <c r="G465" s="35">
        <v>43230.0</v>
      </c>
      <c r="H465" s="22" t="s">
        <v>304</v>
      </c>
      <c r="I465" s="29"/>
      <c r="J465" s="28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7" t="s">
        <v>337</v>
      </c>
      <c r="B466" s="2" t="s">
        <v>140</v>
      </c>
      <c r="C466" s="63">
        <v>3418800.0</v>
      </c>
      <c r="D466" s="63">
        <v>3108000.0</v>
      </c>
      <c r="E466" s="63">
        <v>310800.0</v>
      </c>
      <c r="F466" s="22" t="s">
        <v>340</v>
      </c>
      <c r="G466" s="35">
        <v>43230.0</v>
      </c>
      <c r="H466" s="22" t="s">
        <v>304</v>
      </c>
      <c r="I466" s="29"/>
      <c r="J466" s="28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7" t="s">
        <v>337</v>
      </c>
      <c r="B467" s="2" t="s">
        <v>140</v>
      </c>
      <c r="C467" s="63">
        <v>4075500.0</v>
      </c>
      <c r="D467" s="63">
        <v>3705000.0</v>
      </c>
      <c r="E467" s="63">
        <v>370500.0</v>
      </c>
      <c r="F467" s="22" t="s">
        <v>341</v>
      </c>
      <c r="G467" s="35">
        <v>43230.0</v>
      </c>
      <c r="H467" s="22" t="s">
        <v>304</v>
      </c>
      <c r="I467" s="29"/>
      <c r="J467" s="28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30" t="s">
        <v>337</v>
      </c>
      <c r="B468" s="31" t="s">
        <v>102</v>
      </c>
      <c r="C468" s="65">
        <v>1.00793E7</v>
      </c>
      <c r="D468" s="65">
        <v>9163000.0</v>
      </c>
      <c r="E468" s="65">
        <v>916300.0</v>
      </c>
      <c r="F468" s="33" t="s">
        <v>210</v>
      </c>
      <c r="G468" s="66" t="s">
        <v>31</v>
      </c>
      <c r="H468" s="33"/>
      <c r="I468" s="61"/>
      <c r="J468" s="62"/>
      <c r="K468" s="31"/>
      <c r="L468" s="31"/>
      <c r="M468" s="31"/>
      <c r="N468" s="31"/>
      <c r="O468" s="31"/>
      <c r="P468" s="31"/>
      <c r="Q468" s="31"/>
      <c r="R468" s="31"/>
      <c r="S468" s="31"/>
    </row>
    <row r="469" ht="15.75" customHeight="1">
      <c r="A469" s="27" t="s">
        <v>337</v>
      </c>
      <c r="B469" s="2" t="s">
        <v>140</v>
      </c>
      <c r="C469" s="63">
        <v>592900.0</v>
      </c>
      <c r="D469" s="63">
        <v>539000.0</v>
      </c>
      <c r="E469" s="63">
        <v>53900.0</v>
      </c>
      <c r="F469" s="22" t="s">
        <v>298</v>
      </c>
      <c r="G469" s="35">
        <v>43230.0</v>
      </c>
      <c r="H469" s="22"/>
      <c r="I469" s="29"/>
      <c r="J469" s="28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7" t="s">
        <v>337</v>
      </c>
      <c r="B470" s="2" t="s">
        <v>140</v>
      </c>
      <c r="C470" s="63">
        <v>990000.0</v>
      </c>
      <c r="D470" s="63">
        <v>900000.0</v>
      </c>
      <c r="E470" s="63">
        <v>90000.0</v>
      </c>
      <c r="F470" s="22" t="s">
        <v>287</v>
      </c>
      <c r="G470" s="35">
        <v>43230.0</v>
      </c>
      <c r="H470" s="22"/>
      <c r="I470" s="29"/>
      <c r="J470" s="28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7" t="s">
        <v>337</v>
      </c>
      <c r="B471" s="2" t="s">
        <v>140</v>
      </c>
      <c r="C471" s="63">
        <v>677600.0</v>
      </c>
      <c r="D471" s="63">
        <v>616000.0</v>
      </c>
      <c r="E471" s="63">
        <v>61600.0</v>
      </c>
      <c r="F471" s="22" t="s">
        <v>299</v>
      </c>
      <c r="G471" s="35">
        <v>43230.0</v>
      </c>
      <c r="H471" s="22"/>
      <c r="I471" s="29"/>
      <c r="J471" s="28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7" t="s">
        <v>337</v>
      </c>
      <c r="B472" s="2" t="s">
        <v>140</v>
      </c>
      <c r="C472" s="63">
        <v>517000.0</v>
      </c>
      <c r="D472" s="63">
        <v>470000.0</v>
      </c>
      <c r="E472" s="63">
        <v>47000.0</v>
      </c>
      <c r="F472" s="22" t="s">
        <v>338</v>
      </c>
      <c r="G472" s="35">
        <v>43230.0</v>
      </c>
      <c r="H472" s="22"/>
      <c r="I472" s="29"/>
      <c r="J472" s="28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7" t="s">
        <v>337</v>
      </c>
      <c r="B473" s="2" t="s">
        <v>140</v>
      </c>
      <c r="C473" s="63">
        <v>1.0461E7</v>
      </c>
      <c r="D473" s="63">
        <v>9510000.0</v>
      </c>
      <c r="E473" s="63">
        <v>951000.0</v>
      </c>
      <c r="F473" s="22" t="s">
        <v>339</v>
      </c>
      <c r="G473" s="35">
        <v>43230.0</v>
      </c>
      <c r="H473" s="22"/>
      <c r="I473" s="29"/>
      <c r="J473" s="28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7" t="s">
        <v>337</v>
      </c>
      <c r="B474" s="2" t="s">
        <v>102</v>
      </c>
      <c r="C474" s="63">
        <v>891000.0</v>
      </c>
      <c r="D474" s="63">
        <v>810000.0</v>
      </c>
      <c r="E474" s="63">
        <v>81000.0</v>
      </c>
      <c r="F474" s="22" t="s">
        <v>223</v>
      </c>
      <c r="G474" s="35">
        <v>43237.0</v>
      </c>
      <c r="H474" s="22"/>
      <c r="I474" s="29"/>
      <c r="J474" s="28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7" t="s">
        <v>337</v>
      </c>
      <c r="B475" s="2" t="s">
        <v>102</v>
      </c>
      <c r="C475" s="63">
        <v>2277000.0</v>
      </c>
      <c r="D475" s="63">
        <v>2070000.0</v>
      </c>
      <c r="E475" s="63">
        <v>207000.0</v>
      </c>
      <c r="F475" s="22" t="s">
        <v>208</v>
      </c>
      <c r="G475" s="35">
        <v>43236.0</v>
      </c>
      <c r="H475" s="22"/>
      <c r="I475" s="29"/>
      <c r="J475" s="28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7" t="s">
        <v>337</v>
      </c>
      <c r="B476" s="2" t="s">
        <v>342</v>
      </c>
      <c r="C476" s="63">
        <v>5076500.0</v>
      </c>
      <c r="D476" s="63">
        <v>4615000.0</v>
      </c>
      <c r="E476" s="63">
        <v>461500.0</v>
      </c>
      <c r="F476" s="22" t="s">
        <v>106</v>
      </c>
      <c r="G476" s="35">
        <v>43224.0</v>
      </c>
      <c r="H476" s="22"/>
      <c r="I476" s="29"/>
      <c r="J476" s="28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7" t="s">
        <v>337</v>
      </c>
      <c r="B477" s="2" t="s">
        <v>29</v>
      </c>
      <c r="C477" s="63">
        <v>3861000.0</v>
      </c>
      <c r="D477" s="63">
        <v>3510000.0</v>
      </c>
      <c r="E477" s="63">
        <v>351000.0</v>
      </c>
      <c r="F477" s="22" t="s">
        <v>93</v>
      </c>
      <c r="G477" s="35">
        <v>43245.0</v>
      </c>
      <c r="H477" s="22"/>
      <c r="I477" s="29"/>
      <c r="J477" s="28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30" t="s">
        <v>337</v>
      </c>
      <c r="B478" s="31" t="s">
        <v>29</v>
      </c>
      <c r="C478" s="65">
        <v>-4356000.0</v>
      </c>
      <c r="D478" s="65">
        <v>-3960000.0</v>
      </c>
      <c r="E478" s="65">
        <v>-396000.0</v>
      </c>
      <c r="F478" s="33" t="s">
        <v>93</v>
      </c>
      <c r="G478" s="66" t="s">
        <v>31</v>
      </c>
      <c r="H478" s="33"/>
      <c r="I478" s="61"/>
      <c r="J478" s="62"/>
      <c r="K478" s="31"/>
      <c r="L478" s="31"/>
      <c r="M478" s="31"/>
      <c r="N478" s="31"/>
      <c r="O478" s="31"/>
      <c r="P478" s="31"/>
      <c r="Q478" s="31"/>
      <c r="R478" s="31"/>
      <c r="S478" s="31"/>
    </row>
    <row r="479" ht="15.75" customHeight="1">
      <c r="A479" s="27" t="s">
        <v>337</v>
      </c>
      <c r="B479" s="2" t="s">
        <v>29</v>
      </c>
      <c r="C479" s="63">
        <v>3872000.0</v>
      </c>
      <c r="D479" s="63">
        <v>3520000.0</v>
      </c>
      <c r="E479" s="63">
        <v>352000.0</v>
      </c>
      <c r="F479" s="22" t="s">
        <v>306</v>
      </c>
      <c r="G479" s="35">
        <v>43245.0</v>
      </c>
      <c r="H479" s="22"/>
      <c r="I479" s="29"/>
      <c r="J479" s="28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30" t="s">
        <v>337</v>
      </c>
      <c r="B480" s="31" t="s">
        <v>29</v>
      </c>
      <c r="C480" s="65">
        <v>4356000.0</v>
      </c>
      <c r="D480" s="65">
        <v>3960000.0</v>
      </c>
      <c r="E480" s="65">
        <v>396000.0</v>
      </c>
      <c r="F480" s="33" t="s">
        <v>93</v>
      </c>
      <c r="G480" s="66" t="s">
        <v>31</v>
      </c>
      <c r="H480" s="33"/>
      <c r="I480" s="61"/>
      <c r="J480" s="62"/>
      <c r="K480" s="31"/>
      <c r="L480" s="31"/>
      <c r="M480" s="31"/>
      <c r="N480" s="31"/>
      <c r="O480" s="31"/>
      <c r="P480" s="31"/>
      <c r="Q480" s="31"/>
      <c r="R480" s="31"/>
      <c r="S480" s="31"/>
    </row>
    <row r="481" ht="15.75" customHeight="1">
      <c r="A481" s="27" t="s">
        <v>337</v>
      </c>
      <c r="B481" s="2" t="s">
        <v>29</v>
      </c>
      <c r="C481" s="63">
        <v>9009000.0</v>
      </c>
      <c r="D481" s="63">
        <v>8190000.0</v>
      </c>
      <c r="E481" s="63">
        <v>819000.0</v>
      </c>
      <c r="F481" s="22" t="s">
        <v>90</v>
      </c>
      <c r="G481" s="35">
        <v>43245.0</v>
      </c>
      <c r="H481" s="22"/>
      <c r="I481" s="29"/>
      <c r="J481" s="28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30" t="s">
        <v>337</v>
      </c>
      <c r="B482" s="31" t="s">
        <v>102</v>
      </c>
      <c r="C482" s="65">
        <v>847000.0</v>
      </c>
      <c r="D482" s="65">
        <v>770000.0</v>
      </c>
      <c r="E482" s="65">
        <v>77000.0</v>
      </c>
      <c r="F482" s="33" t="s">
        <v>282</v>
      </c>
      <c r="G482" s="66" t="s">
        <v>31</v>
      </c>
      <c r="H482" s="33"/>
      <c r="I482" s="61"/>
      <c r="J482" s="62"/>
      <c r="K482" s="31"/>
      <c r="L482" s="31"/>
      <c r="M482" s="31"/>
      <c r="N482" s="31"/>
      <c r="O482" s="31"/>
      <c r="P482" s="31"/>
      <c r="Q482" s="31"/>
      <c r="R482" s="31"/>
      <c r="S482" s="31"/>
    </row>
    <row r="483" ht="15.75" customHeight="1">
      <c r="A483" s="27" t="s">
        <v>337</v>
      </c>
      <c r="B483" s="2" t="s">
        <v>102</v>
      </c>
      <c r="C483" s="63">
        <v>1980000.0</v>
      </c>
      <c r="D483" s="63">
        <v>1800000.0</v>
      </c>
      <c r="E483" s="63">
        <v>180000.0</v>
      </c>
      <c r="F483" s="22" t="s">
        <v>147</v>
      </c>
      <c r="G483" s="35">
        <v>43245.0</v>
      </c>
      <c r="H483" s="22"/>
      <c r="I483" s="29"/>
      <c r="J483" s="28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7" t="s">
        <v>337</v>
      </c>
      <c r="B484" s="2" t="s">
        <v>156</v>
      </c>
      <c r="C484" s="63">
        <v>827640.0</v>
      </c>
      <c r="D484" s="63">
        <v>752400.0</v>
      </c>
      <c r="E484" s="63">
        <v>75240.0</v>
      </c>
      <c r="F484" s="22" t="s">
        <v>106</v>
      </c>
      <c r="G484" s="35">
        <v>43236.0</v>
      </c>
      <c r="H484" s="22"/>
      <c r="I484" s="29"/>
      <c r="J484" s="28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7" t="s">
        <v>337</v>
      </c>
      <c r="B485" s="2" t="s">
        <v>256</v>
      </c>
      <c r="C485" s="63">
        <v>2244000.0</v>
      </c>
      <c r="D485" s="63">
        <v>2040000.0</v>
      </c>
      <c r="E485" s="63">
        <v>204000.0</v>
      </c>
      <c r="F485" s="22" t="s">
        <v>106</v>
      </c>
      <c r="G485" s="35">
        <v>43252.0</v>
      </c>
      <c r="H485" s="22"/>
      <c r="I485" s="29"/>
      <c r="J485" s="28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7" t="s">
        <v>337</v>
      </c>
      <c r="B486" s="2" t="s">
        <v>324</v>
      </c>
      <c r="C486" s="63">
        <v>143000.0</v>
      </c>
      <c r="D486" s="63">
        <v>130000.0</v>
      </c>
      <c r="E486" s="63">
        <v>13000.0</v>
      </c>
      <c r="F486" s="22" t="s">
        <v>106</v>
      </c>
      <c r="G486" s="35">
        <v>43238.0</v>
      </c>
      <c r="H486" s="22"/>
      <c r="I486" s="29"/>
      <c r="J486" s="28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7" t="s">
        <v>337</v>
      </c>
      <c r="B487" s="2" t="s">
        <v>158</v>
      </c>
      <c r="C487" s="63">
        <v>1320000.0</v>
      </c>
      <c r="D487" s="63">
        <v>1200000.0</v>
      </c>
      <c r="E487" s="63">
        <v>120000.0</v>
      </c>
      <c r="F487" s="22" t="s">
        <v>106</v>
      </c>
      <c r="G487" s="35">
        <v>43235.0</v>
      </c>
      <c r="H487" s="22"/>
      <c r="I487" s="29"/>
      <c r="J487" s="28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7" t="s">
        <v>337</v>
      </c>
      <c r="B488" s="2" t="s">
        <v>204</v>
      </c>
      <c r="C488" s="63">
        <v>572000.0</v>
      </c>
      <c r="D488" s="63">
        <v>520000.0</v>
      </c>
      <c r="E488" s="63">
        <v>52000.0</v>
      </c>
      <c r="F488" s="22" t="s">
        <v>106</v>
      </c>
      <c r="G488" s="35">
        <v>43224.0</v>
      </c>
      <c r="H488" s="22"/>
      <c r="I488" s="29"/>
      <c r="J488" s="28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7" t="s">
        <v>337</v>
      </c>
      <c r="B489" s="2" t="s">
        <v>150</v>
      </c>
      <c r="C489" s="63">
        <v>990000.0</v>
      </c>
      <c r="D489" s="63">
        <v>900000.0</v>
      </c>
      <c r="E489" s="63">
        <v>90000.0</v>
      </c>
      <c r="F489" s="22" t="s">
        <v>106</v>
      </c>
      <c r="G489" s="35">
        <v>43230.0</v>
      </c>
      <c r="H489" s="22"/>
      <c r="I489" s="29"/>
      <c r="J489" s="28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7" t="s">
        <v>337</v>
      </c>
      <c r="B490" s="2" t="s">
        <v>151</v>
      </c>
      <c r="C490" s="63">
        <v>511500.0</v>
      </c>
      <c r="D490" s="63">
        <v>465000.0</v>
      </c>
      <c r="E490" s="63">
        <v>46500.0</v>
      </c>
      <c r="F490" s="22" t="s">
        <v>106</v>
      </c>
      <c r="G490" s="35">
        <v>43236.0</v>
      </c>
      <c r="H490" s="22"/>
      <c r="I490" s="29"/>
      <c r="J490" s="28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7" t="s">
        <v>337</v>
      </c>
      <c r="B491" s="2" t="s">
        <v>203</v>
      </c>
      <c r="C491" s="63">
        <v>2970000.0</v>
      </c>
      <c r="D491" s="63">
        <v>2700000.0</v>
      </c>
      <c r="E491" s="63">
        <v>270000.0</v>
      </c>
      <c r="F491" s="22" t="s">
        <v>106</v>
      </c>
      <c r="G491" s="35">
        <v>43224.0</v>
      </c>
      <c r="H491" s="22"/>
      <c r="I491" s="37" t="s">
        <v>52</v>
      </c>
      <c r="J491" s="13"/>
      <c r="K491" s="14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7" t="s">
        <v>337</v>
      </c>
      <c r="B492" s="2" t="s">
        <v>160</v>
      </c>
      <c r="C492" s="63">
        <v>968000.0</v>
      </c>
      <c r="D492" s="63">
        <v>880000.0</v>
      </c>
      <c r="E492" s="63">
        <v>88000.0</v>
      </c>
      <c r="F492" s="22" t="s">
        <v>106</v>
      </c>
      <c r="G492" s="35">
        <v>43224.0</v>
      </c>
      <c r="H492" s="22"/>
      <c r="I492" s="23" t="s">
        <v>3</v>
      </c>
      <c r="J492" s="17" t="s">
        <v>54</v>
      </c>
      <c r="K492" s="17" t="s">
        <v>2</v>
      </c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38" t="s">
        <v>337</v>
      </c>
      <c r="B493" s="7" t="s">
        <v>343</v>
      </c>
      <c r="C493" s="67">
        <v>71500.0</v>
      </c>
      <c r="D493" s="67">
        <v>65000.0</v>
      </c>
      <c r="E493" s="67">
        <v>6500.0</v>
      </c>
      <c r="F493" s="40" t="s">
        <v>106</v>
      </c>
      <c r="G493" s="41">
        <v>43222.0</v>
      </c>
      <c r="H493" s="40"/>
      <c r="I493" s="23">
        <f t="shared" ref="I493:K493" si="15">SUM(C432:C493)</f>
        <v>143730358</v>
      </c>
      <c r="J493" s="23">
        <f t="shared" si="15"/>
        <v>130663962</v>
      </c>
      <c r="K493" s="23">
        <f t="shared" si="15"/>
        <v>13066396</v>
      </c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27">
        <v>43222.0</v>
      </c>
      <c r="B494" s="2" t="s">
        <v>102</v>
      </c>
      <c r="C494" s="63">
        <v>847000.0</v>
      </c>
      <c r="D494" s="63">
        <v>770000.0</v>
      </c>
      <c r="E494" s="63">
        <v>77000.0</v>
      </c>
      <c r="F494" s="22" t="s">
        <v>282</v>
      </c>
      <c r="G494" s="35">
        <v>43251.0</v>
      </c>
      <c r="H494" s="22"/>
      <c r="I494" s="29"/>
      <c r="J494" s="28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30" t="s">
        <v>344</v>
      </c>
      <c r="B495" s="31" t="s">
        <v>102</v>
      </c>
      <c r="C495" s="65">
        <v>-8581168.0</v>
      </c>
      <c r="D495" s="65">
        <v>-7801062.0</v>
      </c>
      <c r="E495" s="65">
        <v>-780106.0</v>
      </c>
      <c r="F495" s="33" t="s">
        <v>282</v>
      </c>
      <c r="G495" s="66" t="s">
        <v>31</v>
      </c>
      <c r="H495" s="33"/>
      <c r="I495" s="61"/>
      <c r="J495" s="31"/>
      <c r="K495" s="31"/>
      <c r="L495" s="31"/>
      <c r="M495" s="31"/>
      <c r="N495" s="31"/>
      <c r="O495" s="31"/>
      <c r="P495" s="31"/>
      <c r="Q495" s="31"/>
      <c r="R495" s="31"/>
      <c r="S495" s="31"/>
    </row>
    <row r="496" ht="15.75" customHeight="1">
      <c r="A496" s="27" t="s">
        <v>344</v>
      </c>
      <c r="B496" s="2" t="s">
        <v>293</v>
      </c>
      <c r="C496" s="63">
        <v>352000.0</v>
      </c>
      <c r="D496" s="63">
        <v>320000.0</v>
      </c>
      <c r="E496" s="63">
        <v>32000.0</v>
      </c>
      <c r="F496" s="22" t="s">
        <v>288</v>
      </c>
      <c r="G496" s="35">
        <v>43230.0</v>
      </c>
      <c r="H496" s="22"/>
      <c r="I496" s="29"/>
      <c r="J496" s="28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30" t="s">
        <v>344</v>
      </c>
      <c r="B497" s="31" t="s">
        <v>102</v>
      </c>
      <c r="C497" s="65">
        <v>8581168.0</v>
      </c>
      <c r="D497" s="65">
        <v>7801062.0</v>
      </c>
      <c r="E497" s="65">
        <v>780106.0</v>
      </c>
      <c r="F497" s="33" t="s">
        <v>282</v>
      </c>
      <c r="G497" s="66" t="s">
        <v>31</v>
      </c>
      <c r="H497" s="22"/>
      <c r="I497" s="29"/>
      <c r="J497" s="28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7">
        <v>43229.0</v>
      </c>
      <c r="B498" s="2" t="s">
        <v>102</v>
      </c>
      <c r="C498" s="63">
        <v>847000.0</v>
      </c>
      <c r="D498" s="63">
        <v>770000.0</v>
      </c>
      <c r="E498" s="63">
        <v>77000.0</v>
      </c>
      <c r="F498" s="22" t="s">
        <v>282</v>
      </c>
      <c r="G498" s="35">
        <v>43251.0</v>
      </c>
      <c r="H498" s="22"/>
      <c r="I498" s="29"/>
      <c r="J498" s="29"/>
      <c r="K498" s="29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7">
        <v>43229.0</v>
      </c>
      <c r="B499" s="2" t="s">
        <v>102</v>
      </c>
      <c r="C499" s="63">
        <v>2002000.0</v>
      </c>
      <c r="D499" s="63">
        <v>1820000.0</v>
      </c>
      <c r="E499" s="63">
        <v>182000.0</v>
      </c>
      <c r="F499" s="22" t="s">
        <v>208</v>
      </c>
      <c r="G499" s="35">
        <v>43236.0</v>
      </c>
      <c r="H499" s="22"/>
      <c r="I499" s="29"/>
      <c r="J499" s="28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7">
        <v>43229.0</v>
      </c>
      <c r="B500" s="2" t="s">
        <v>102</v>
      </c>
      <c r="C500" s="63">
        <v>2695000.0</v>
      </c>
      <c r="D500" s="63">
        <v>2450000.0</v>
      </c>
      <c r="E500" s="63">
        <v>245000.0</v>
      </c>
      <c r="F500" s="22" t="s">
        <v>147</v>
      </c>
      <c r="G500" s="35">
        <v>43251.0</v>
      </c>
      <c r="H500" s="22"/>
      <c r="I500" s="29"/>
      <c r="J500" s="28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7" t="s">
        <v>345</v>
      </c>
      <c r="B501" s="2" t="s">
        <v>140</v>
      </c>
      <c r="C501" s="63">
        <v>1.353E7</v>
      </c>
      <c r="D501" s="63">
        <v>1.23E7</v>
      </c>
      <c r="E501" s="63">
        <v>1230000.0</v>
      </c>
      <c r="F501" s="22" t="s">
        <v>299</v>
      </c>
      <c r="G501" s="35">
        <v>43245.0</v>
      </c>
      <c r="H501" s="22" t="s">
        <v>304</v>
      </c>
      <c r="I501" s="29"/>
      <c r="J501" s="28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7" t="s">
        <v>345</v>
      </c>
      <c r="B502" s="2" t="s">
        <v>140</v>
      </c>
      <c r="C502" s="63">
        <v>2502720.0</v>
      </c>
      <c r="D502" s="63">
        <v>2275200.0</v>
      </c>
      <c r="E502" s="63">
        <v>227520.0</v>
      </c>
      <c r="F502" s="22" t="s">
        <v>277</v>
      </c>
      <c r="G502" s="35">
        <v>43245.0</v>
      </c>
      <c r="H502" s="22" t="s">
        <v>304</v>
      </c>
      <c r="I502" s="29"/>
      <c r="J502" s="28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7" t="s">
        <v>345</v>
      </c>
      <c r="B503" s="2" t="s">
        <v>140</v>
      </c>
      <c r="C503" s="63">
        <v>99000.0</v>
      </c>
      <c r="D503" s="63">
        <v>90000.0</v>
      </c>
      <c r="E503" s="63">
        <v>9000.0</v>
      </c>
      <c r="F503" s="22" t="s">
        <v>201</v>
      </c>
      <c r="G503" s="35">
        <v>43245.0</v>
      </c>
      <c r="H503" s="22" t="s">
        <v>304</v>
      </c>
      <c r="I503" s="29"/>
      <c r="J503" s="28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7" t="s">
        <v>345</v>
      </c>
      <c r="B504" s="2" t="s">
        <v>140</v>
      </c>
      <c r="C504" s="63">
        <v>3833500.0</v>
      </c>
      <c r="D504" s="63">
        <v>3485000.0</v>
      </c>
      <c r="E504" s="63">
        <v>348500.0</v>
      </c>
      <c r="F504" s="22" t="s">
        <v>346</v>
      </c>
      <c r="G504" s="35">
        <v>43245.0</v>
      </c>
      <c r="H504" s="22" t="s">
        <v>304</v>
      </c>
      <c r="I504" s="29"/>
      <c r="J504" s="28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7" t="s">
        <v>345</v>
      </c>
      <c r="B505" s="2" t="s">
        <v>140</v>
      </c>
      <c r="C505" s="63">
        <v>6039000.0</v>
      </c>
      <c r="D505" s="63">
        <v>5490000.0</v>
      </c>
      <c r="E505" s="63">
        <v>549000.0</v>
      </c>
      <c r="F505" s="22" t="s">
        <v>339</v>
      </c>
      <c r="G505" s="35">
        <v>43245.0</v>
      </c>
      <c r="H505" s="22" t="s">
        <v>304</v>
      </c>
      <c r="I505" s="29"/>
      <c r="J505" s="28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7" t="s">
        <v>345</v>
      </c>
      <c r="B506" s="2" t="s">
        <v>140</v>
      </c>
      <c r="C506" s="63">
        <v>254100.0</v>
      </c>
      <c r="D506" s="63">
        <v>231000.0</v>
      </c>
      <c r="E506" s="63">
        <v>23100.0</v>
      </c>
      <c r="F506" s="22" t="s">
        <v>298</v>
      </c>
      <c r="G506" s="35">
        <v>43245.0</v>
      </c>
      <c r="H506" s="22"/>
      <c r="I506" s="29"/>
      <c r="J506" s="28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7" t="s">
        <v>345</v>
      </c>
      <c r="B507" s="2" t="s">
        <v>140</v>
      </c>
      <c r="C507" s="63">
        <v>297000.0</v>
      </c>
      <c r="D507" s="63">
        <v>270000.0</v>
      </c>
      <c r="E507" s="63">
        <v>27000.0</v>
      </c>
      <c r="F507" s="22" t="s">
        <v>287</v>
      </c>
      <c r="G507" s="35">
        <v>43245.0</v>
      </c>
      <c r="H507" s="22"/>
      <c r="I507" s="29"/>
      <c r="J507" s="28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7" t="s">
        <v>345</v>
      </c>
      <c r="B508" s="2" t="s">
        <v>140</v>
      </c>
      <c r="C508" s="63">
        <v>931700.0</v>
      </c>
      <c r="D508" s="63">
        <v>847000.0</v>
      </c>
      <c r="E508" s="63">
        <v>84700.0</v>
      </c>
      <c r="F508" s="22" t="s">
        <v>299</v>
      </c>
      <c r="G508" s="35">
        <v>43245.0</v>
      </c>
      <c r="H508" s="22"/>
      <c r="I508" s="29"/>
      <c r="J508" s="28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7" t="s">
        <v>345</v>
      </c>
      <c r="B509" s="2" t="s">
        <v>140</v>
      </c>
      <c r="C509" s="63">
        <v>396000.0</v>
      </c>
      <c r="D509" s="63">
        <v>360000.0</v>
      </c>
      <c r="E509" s="63">
        <v>36000.0</v>
      </c>
      <c r="F509" s="22" t="s">
        <v>338</v>
      </c>
      <c r="G509" s="35">
        <v>43245.0</v>
      </c>
      <c r="H509" s="22"/>
      <c r="I509" s="29"/>
      <c r="J509" s="28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7" t="s">
        <v>345</v>
      </c>
      <c r="B510" s="2" t="s">
        <v>140</v>
      </c>
      <c r="C510" s="63">
        <v>641520.0</v>
      </c>
      <c r="D510" s="63">
        <v>583200.0</v>
      </c>
      <c r="E510" s="63">
        <v>58320.0</v>
      </c>
      <c r="F510" s="22" t="s">
        <v>340</v>
      </c>
      <c r="G510" s="35">
        <v>43245.0</v>
      </c>
      <c r="H510" s="22"/>
      <c r="I510" s="29"/>
      <c r="J510" s="28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7" t="s">
        <v>345</v>
      </c>
      <c r="B511" s="2" t="s">
        <v>140</v>
      </c>
      <c r="C511" s="63">
        <v>1.2254E7</v>
      </c>
      <c r="D511" s="63">
        <v>1.114E7</v>
      </c>
      <c r="E511" s="63">
        <v>1114000.0</v>
      </c>
      <c r="F511" s="22" t="s">
        <v>339</v>
      </c>
      <c r="G511" s="35">
        <v>43245.0</v>
      </c>
      <c r="H511" s="22"/>
      <c r="I511" s="29"/>
      <c r="J511" s="28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7">
        <v>43235.0</v>
      </c>
      <c r="B512" s="2" t="s">
        <v>102</v>
      </c>
      <c r="C512" s="63">
        <v>5759600.0</v>
      </c>
      <c r="D512" s="63">
        <v>5236000.0</v>
      </c>
      <c r="E512" s="63">
        <v>523600.0</v>
      </c>
      <c r="F512" s="22" t="s">
        <v>210</v>
      </c>
      <c r="G512" s="35">
        <v>43251.0</v>
      </c>
      <c r="H512" s="22" t="s">
        <v>304</v>
      </c>
      <c r="I512" s="29"/>
      <c r="J512" s="28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7">
        <v>43235.0</v>
      </c>
      <c r="B513" s="2" t="s">
        <v>102</v>
      </c>
      <c r="C513" s="63">
        <v>693000.0</v>
      </c>
      <c r="D513" s="63">
        <v>630000.0</v>
      </c>
      <c r="E513" s="63">
        <v>63000.0</v>
      </c>
      <c r="F513" s="22" t="s">
        <v>223</v>
      </c>
      <c r="G513" s="35">
        <v>43251.0</v>
      </c>
      <c r="H513" s="22"/>
      <c r="I513" s="29"/>
      <c r="J513" s="28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7">
        <v>43235.0</v>
      </c>
      <c r="B514" s="2" t="s">
        <v>102</v>
      </c>
      <c r="C514" s="63">
        <v>1991000.0</v>
      </c>
      <c r="D514" s="63">
        <v>1810000.0</v>
      </c>
      <c r="E514" s="63">
        <v>181000.0</v>
      </c>
      <c r="F514" s="22" t="s">
        <v>208</v>
      </c>
      <c r="G514" s="35">
        <v>43251.0</v>
      </c>
      <c r="H514" s="22"/>
      <c r="I514" s="29"/>
      <c r="J514" s="28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7">
        <v>43235.0</v>
      </c>
      <c r="B515" s="2" t="s">
        <v>102</v>
      </c>
      <c r="C515" s="63">
        <v>2882000.0</v>
      </c>
      <c r="D515" s="63">
        <v>2620000.0</v>
      </c>
      <c r="E515" s="63">
        <v>262000.0</v>
      </c>
      <c r="F515" s="22" t="s">
        <v>147</v>
      </c>
      <c r="G515" s="35">
        <v>43251.0</v>
      </c>
      <c r="H515" s="22"/>
      <c r="I515" s="29"/>
      <c r="J515" s="28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7">
        <v>43236.0</v>
      </c>
      <c r="B516" s="2" t="s">
        <v>102</v>
      </c>
      <c r="C516" s="63">
        <v>792000.0</v>
      </c>
      <c r="D516" s="63">
        <v>720000.0</v>
      </c>
      <c r="E516" s="63">
        <v>72000.0</v>
      </c>
      <c r="F516" s="22" t="s">
        <v>208</v>
      </c>
      <c r="G516" s="35">
        <v>43251.0</v>
      </c>
      <c r="H516" s="22" t="s">
        <v>304</v>
      </c>
      <c r="I516" s="29"/>
      <c r="J516" s="28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7">
        <v>43236.0</v>
      </c>
      <c r="B517" s="2" t="s">
        <v>102</v>
      </c>
      <c r="C517" s="63">
        <v>1760550.0</v>
      </c>
      <c r="D517" s="63">
        <v>1600500.0</v>
      </c>
      <c r="E517" s="63">
        <v>160050.0</v>
      </c>
      <c r="F517" s="22" t="s">
        <v>208</v>
      </c>
      <c r="G517" s="35">
        <v>43251.0</v>
      </c>
      <c r="H517" s="22" t="s">
        <v>304</v>
      </c>
      <c r="I517" s="29"/>
      <c r="J517" s="28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7">
        <v>43237.0</v>
      </c>
      <c r="B518" s="2" t="s">
        <v>102</v>
      </c>
      <c r="C518" s="63">
        <v>440000.0</v>
      </c>
      <c r="D518" s="63">
        <v>400000.0</v>
      </c>
      <c r="E518" s="63">
        <v>40000.0</v>
      </c>
      <c r="F518" s="22" t="s">
        <v>208</v>
      </c>
      <c r="G518" s="35">
        <v>43251.0</v>
      </c>
      <c r="H518" s="22" t="s">
        <v>304</v>
      </c>
      <c r="I518" s="29"/>
      <c r="J518" s="28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7">
        <v>43243.0</v>
      </c>
      <c r="B519" s="2" t="s">
        <v>102</v>
      </c>
      <c r="C519" s="63">
        <v>1573000.0</v>
      </c>
      <c r="D519" s="63">
        <v>1430000.0</v>
      </c>
      <c r="E519" s="63">
        <v>143000.0</v>
      </c>
      <c r="F519" s="22" t="s">
        <v>208</v>
      </c>
      <c r="G519" s="35">
        <v>43251.0</v>
      </c>
      <c r="H519" s="22"/>
      <c r="I519" s="29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7">
        <v>43244.0</v>
      </c>
      <c r="B520" s="2" t="s">
        <v>102</v>
      </c>
      <c r="C520" s="63">
        <v>1881000.0</v>
      </c>
      <c r="D520" s="63">
        <v>1710000.0</v>
      </c>
      <c r="E520" s="63">
        <v>171000.0</v>
      </c>
      <c r="F520" s="22" t="s">
        <v>147</v>
      </c>
      <c r="G520" s="35">
        <v>43252.0</v>
      </c>
      <c r="H520" s="22"/>
      <c r="I520" s="29"/>
      <c r="J520" s="28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7">
        <v>43250.0</v>
      </c>
      <c r="B521" s="2" t="s">
        <v>102</v>
      </c>
      <c r="C521" s="63">
        <v>1804000.0</v>
      </c>
      <c r="D521" s="63">
        <v>1640000.0</v>
      </c>
      <c r="E521" s="63">
        <v>164000.0</v>
      </c>
      <c r="F521" s="22" t="s">
        <v>208</v>
      </c>
      <c r="G521" s="35">
        <v>43251.0</v>
      </c>
      <c r="H521" s="22"/>
      <c r="I521" s="29"/>
      <c r="J521" s="28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7">
        <v>43250.0</v>
      </c>
      <c r="B522" s="2" t="s">
        <v>102</v>
      </c>
      <c r="C522" s="63">
        <v>1881000.0</v>
      </c>
      <c r="D522" s="63">
        <v>1710000.0</v>
      </c>
      <c r="E522" s="63">
        <v>171000.0</v>
      </c>
      <c r="F522" s="22" t="s">
        <v>147</v>
      </c>
      <c r="G522" s="35">
        <v>43269.0</v>
      </c>
      <c r="H522" s="22"/>
      <c r="I522" s="29"/>
      <c r="J522" s="28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7" t="s">
        <v>347</v>
      </c>
      <c r="B523" s="2" t="s">
        <v>342</v>
      </c>
      <c r="C523" s="63">
        <v>3113000.0</v>
      </c>
      <c r="D523" s="63">
        <v>2830000.0</v>
      </c>
      <c r="E523" s="63">
        <v>283000.0</v>
      </c>
      <c r="F523" s="22" t="s">
        <v>106</v>
      </c>
      <c r="G523" s="35">
        <v>43259.0</v>
      </c>
      <c r="H523" s="22"/>
      <c r="I523" s="29"/>
      <c r="J523" s="28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7" t="s">
        <v>347</v>
      </c>
      <c r="B524" s="2" t="s">
        <v>156</v>
      </c>
      <c r="C524" s="63">
        <v>1474000.0</v>
      </c>
      <c r="D524" s="63">
        <v>1340000.0</v>
      </c>
      <c r="E524" s="63">
        <v>134000.0</v>
      </c>
      <c r="F524" s="22" t="s">
        <v>106</v>
      </c>
      <c r="G524" s="35">
        <v>43291.0</v>
      </c>
      <c r="H524" s="22"/>
      <c r="I524" s="29"/>
      <c r="J524" s="28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7" t="s">
        <v>347</v>
      </c>
      <c r="B525" s="2" t="s">
        <v>256</v>
      </c>
      <c r="C525" s="63">
        <v>5577000.0</v>
      </c>
      <c r="D525" s="63">
        <v>5070000.0</v>
      </c>
      <c r="E525" s="63">
        <v>507000.0</v>
      </c>
      <c r="F525" s="22" t="s">
        <v>106</v>
      </c>
      <c r="G525" s="31" t="s">
        <v>348</v>
      </c>
      <c r="H525" s="22"/>
      <c r="I525" s="29"/>
      <c r="J525" s="28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7" t="s">
        <v>347</v>
      </c>
      <c r="B526" s="2" t="s">
        <v>324</v>
      </c>
      <c r="C526" s="63">
        <v>3866500.0</v>
      </c>
      <c r="D526" s="63">
        <v>3515000.0</v>
      </c>
      <c r="E526" s="63">
        <v>351500.0</v>
      </c>
      <c r="F526" s="22" t="s">
        <v>106</v>
      </c>
      <c r="G526" s="35">
        <v>43262.0</v>
      </c>
      <c r="H526" s="22"/>
      <c r="I526" s="29"/>
      <c r="J526" s="28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7" t="s">
        <v>347</v>
      </c>
      <c r="B527" s="2" t="s">
        <v>150</v>
      </c>
      <c r="C527" s="63">
        <v>583000.0</v>
      </c>
      <c r="D527" s="63">
        <v>530000.0</v>
      </c>
      <c r="E527" s="63">
        <v>53000.0</v>
      </c>
      <c r="F527" s="22" t="s">
        <v>106</v>
      </c>
      <c r="G527" s="35">
        <v>43262.0</v>
      </c>
      <c r="H527" s="22"/>
      <c r="I527" s="29"/>
      <c r="J527" s="28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7" t="s">
        <v>347</v>
      </c>
      <c r="B528" s="2" t="s">
        <v>140</v>
      </c>
      <c r="C528" s="63">
        <v>3549700.0</v>
      </c>
      <c r="D528" s="63">
        <v>3227000.0</v>
      </c>
      <c r="E528" s="63">
        <v>322700.0</v>
      </c>
      <c r="F528" s="22" t="s">
        <v>349</v>
      </c>
      <c r="G528" s="35">
        <v>43262.0</v>
      </c>
      <c r="H528" s="22"/>
      <c r="I528" s="29"/>
      <c r="J528" s="28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7" t="s">
        <v>347</v>
      </c>
      <c r="B529" s="2" t="s">
        <v>140</v>
      </c>
      <c r="C529" s="63">
        <v>338800.0</v>
      </c>
      <c r="D529" s="63">
        <v>308000.0</v>
      </c>
      <c r="E529" s="63">
        <v>30800.0</v>
      </c>
      <c r="F529" s="22" t="s">
        <v>298</v>
      </c>
      <c r="G529" s="35">
        <v>43262.0</v>
      </c>
      <c r="H529" s="22"/>
      <c r="I529" s="29"/>
      <c r="J529" s="28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7" t="s">
        <v>347</v>
      </c>
      <c r="B530" s="2" t="s">
        <v>140</v>
      </c>
      <c r="C530" s="63">
        <v>495000.0</v>
      </c>
      <c r="D530" s="63">
        <v>450000.0</v>
      </c>
      <c r="E530" s="63">
        <v>45000.0</v>
      </c>
      <c r="F530" s="22" t="s">
        <v>287</v>
      </c>
      <c r="G530" s="35">
        <v>43262.0</v>
      </c>
      <c r="H530" s="22"/>
      <c r="I530" s="29"/>
      <c r="J530" s="28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7" t="s">
        <v>347</v>
      </c>
      <c r="B531" s="2" t="s">
        <v>140</v>
      </c>
      <c r="C531" s="63">
        <v>338800.0</v>
      </c>
      <c r="D531" s="63">
        <v>308000.0</v>
      </c>
      <c r="E531" s="63">
        <v>30800.0</v>
      </c>
      <c r="F531" s="22" t="s">
        <v>299</v>
      </c>
      <c r="G531" s="35">
        <v>43262.0</v>
      </c>
      <c r="H531" s="22"/>
      <c r="I531" s="29"/>
      <c r="J531" s="28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7" t="s">
        <v>347</v>
      </c>
      <c r="B532" s="2" t="s">
        <v>140</v>
      </c>
      <c r="C532" s="63">
        <v>297000.0</v>
      </c>
      <c r="D532" s="63">
        <v>270000.0</v>
      </c>
      <c r="E532" s="63">
        <v>27000.0</v>
      </c>
      <c r="F532" s="22" t="s">
        <v>201</v>
      </c>
      <c r="G532" s="35">
        <v>43262.0</v>
      </c>
      <c r="H532" s="22"/>
      <c r="I532" s="29"/>
      <c r="J532" s="28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7" t="s">
        <v>347</v>
      </c>
      <c r="B533" s="2" t="s">
        <v>140</v>
      </c>
      <c r="C533" s="63">
        <v>521400.0</v>
      </c>
      <c r="D533" s="63">
        <v>474000.0</v>
      </c>
      <c r="E533" s="63">
        <v>47400.0</v>
      </c>
      <c r="F533" s="22" t="s">
        <v>277</v>
      </c>
      <c r="G533" s="35">
        <v>43262.0</v>
      </c>
      <c r="H533" s="22"/>
      <c r="I533" s="29"/>
      <c r="J533" s="28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7" t="s">
        <v>347</v>
      </c>
      <c r="B534" s="2" t="s">
        <v>140</v>
      </c>
      <c r="C534" s="63">
        <v>1.38105E7</v>
      </c>
      <c r="D534" s="63">
        <v>1.2555E7</v>
      </c>
      <c r="E534" s="63">
        <v>1255500.0</v>
      </c>
      <c r="F534" s="22" t="s">
        <v>339</v>
      </c>
      <c r="G534" s="35">
        <v>43262.0</v>
      </c>
      <c r="H534" s="22"/>
      <c r="I534" s="29"/>
      <c r="J534" s="28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7" t="s">
        <v>347</v>
      </c>
      <c r="B535" s="2" t="s">
        <v>140</v>
      </c>
      <c r="C535" s="63">
        <v>3657500.0</v>
      </c>
      <c r="D535" s="63">
        <v>3325000.0</v>
      </c>
      <c r="E535" s="63">
        <v>332500.0</v>
      </c>
      <c r="F535" s="22" t="s">
        <v>346</v>
      </c>
      <c r="G535" s="35">
        <v>43262.0</v>
      </c>
      <c r="H535" s="22" t="s">
        <v>304</v>
      </c>
      <c r="I535" s="29"/>
      <c r="J535" s="28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7" t="s">
        <v>347</v>
      </c>
      <c r="B536" s="2" t="s">
        <v>140</v>
      </c>
      <c r="C536" s="63">
        <v>2815560.0</v>
      </c>
      <c r="D536" s="63">
        <v>2559600.0</v>
      </c>
      <c r="E536" s="63">
        <v>255960.0</v>
      </c>
      <c r="F536" s="22" t="s">
        <v>277</v>
      </c>
      <c r="G536" s="35">
        <v>43262.0</v>
      </c>
      <c r="H536" s="22" t="s">
        <v>304</v>
      </c>
      <c r="I536" s="29"/>
      <c r="J536" s="28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7" t="s">
        <v>347</v>
      </c>
      <c r="B537" s="2" t="s">
        <v>140</v>
      </c>
      <c r="C537" s="63">
        <v>5841000.0</v>
      </c>
      <c r="D537" s="63">
        <v>5310000.0</v>
      </c>
      <c r="E537" s="63">
        <v>531000.0</v>
      </c>
      <c r="F537" s="22" t="s">
        <v>339</v>
      </c>
      <c r="G537" s="35">
        <v>43262.0</v>
      </c>
      <c r="H537" s="22" t="s">
        <v>304</v>
      </c>
      <c r="I537" s="29"/>
      <c r="J537" s="28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7" t="s">
        <v>347</v>
      </c>
      <c r="B538" s="2" t="s">
        <v>140</v>
      </c>
      <c r="C538" s="63">
        <v>1.331E7</v>
      </c>
      <c r="D538" s="63">
        <v>1.21E7</v>
      </c>
      <c r="E538" s="63">
        <v>1210000.0</v>
      </c>
      <c r="F538" s="22" t="s">
        <v>299</v>
      </c>
      <c r="G538" s="35">
        <v>43262.0</v>
      </c>
      <c r="H538" s="22" t="s">
        <v>304</v>
      </c>
      <c r="I538" s="29"/>
      <c r="J538" s="28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7" t="s">
        <v>347</v>
      </c>
      <c r="B539" s="2" t="s">
        <v>102</v>
      </c>
      <c r="C539" s="63">
        <v>6828800.0</v>
      </c>
      <c r="D539" s="63">
        <v>6208000.0</v>
      </c>
      <c r="E539" s="63">
        <v>620800.0</v>
      </c>
      <c r="F539" s="22" t="s">
        <v>282</v>
      </c>
      <c r="G539" s="35">
        <v>43269.0</v>
      </c>
      <c r="H539" s="22" t="s">
        <v>304</v>
      </c>
      <c r="I539" s="29"/>
      <c r="J539" s="28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7" t="s">
        <v>347</v>
      </c>
      <c r="B540" s="2" t="s">
        <v>29</v>
      </c>
      <c r="C540" s="63">
        <v>198000.0</v>
      </c>
      <c r="D540" s="63">
        <v>180000.0</v>
      </c>
      <c r="E540" s="63">
        <v>18000.0</v>
      </c>
      <c r="F540" s="22" t="s">
        <v>350</v>
      </c>
      <c r="G540" s="35">
        <v>43276.0</v>
      </c>
      <c r="H540" s="22"/>
      <c r="I540" s="29"/>
      <c r="J540" s="28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7" t="s">
        <v>347</v>
      </c>
      <c r="B541" s="2" t="s">
        <v>29</v>
      </c>
      <c r="C541" s="63">
        <v>1188000.0</v>
      </c>
      <c r="D541" s="63">
        <v>1080000.0</v>
      </c>
      <c r="E541" s="63">
        <v>108000.0</v>
      </c>
      <c r="F541" s="22" t="s">
        <v>305</v>
      </c>
      <c r="G541" s="35">
        <v>43276.0</v>
      </c>
      <c r="H541" s="22"/>
      <c r="I541" s="29"/>
      <c r="J541" s="28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7" t="s">
        <v>347</v>
      </c>
      <c r="B542" s="2" t="s">
        <v>29</v>
      </c>
      <c r="C542" s="63">
        <v>8657000.0</v>
      </c>
      <c r="D542" s="63">
        <v>7870000.0</v>
      </c>
      <c r="E542" s="63">
        <v>787000.0</v>
      </c>
      <c r="F542" s="22" t="s">
        <v>306</v>
      </c>
      <c r="G542" s="35">
        <v>43276.0</v>
      </c>
      <c r="H542" s="22"/>
      <c r="I542" s="29"/>
      <c r="J542" s="28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7" t="s">
        <v>347</v>
      </c>
      <c r="B543" s="2" t="s">
        <v>29</v>
      </c>
      <c r="C543" s="63">
        <v>2970000.0</v>
      </c>
      <c r="D543" s="63">
        <v>2700000.0</v>
      </c>
      <c r="E543" s="63">
        <v>270000.0</v>
      </c>
      <c r="F543" s="22" t="s">
        <v>93</v>
      </c>
      <c r="G543" s="35">
        <v>43276.0</v>
      </c>
      <c r="H543" s="22"/>
      <c r="I543" s="29"/>
      <c r="J543" s="28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7" t="s">
        <v>347</v>
      </c>
      <c r="B544" s="2" t="s">
        <v>29</v>
      </c>
      <c r="C544" s="63">
        <v>1.0395E7</v>
      </c>
      <c r="D544" s="63">
        <v>9450000.0</v>
      </c>
      <c r="E544" s="63">
        <v>945000.0</v>
      </c>
      <c r="F544" s="22" t="s">
        <v>90</v>
      </c>
      <c r="G544" s="35">
        <v>43276.0</v>
      </c>
      <c r="H544" s="22"/>
      <c r="I544" s="29"/>
      <c r="J544" s="28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7">
        <v>43251.0</v>
      </c>
      <c r="B545" s="2" t="s">
        <v>160</v>
      </c>
      <c r="C545" s="63">
        <v>5346000.0</v>
      </c>
      <c r="D545" s="63">
        <v>4860000.0</v>
      </c>
      <c r="E545" s="63">
        <v>486000.0</v>
      </c>
      <c r="F545" s="22" t="s">
        <v>106</v>
      </c>
      <c r="G545" s="35">
        <v>43273.0</v>
      </c>
      <c r="H545" s="22"/>
      <c r="I545" s="29"/>
      <c r="J545" s="28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7" t="s">
        <v>347</v>
      </c>
      <c r="B546" s="2" t="s">
        <v>203</v>
      </c>
      <c r="C546" s="63">
        <v>2321000.0</v>
      </c>
      <c r="D546" s="63">
        <v>2110000.0</v>
      </c>
      <c r="E546" s="63">
        <v>211000.0</v>
      </c>
      <c r="F546" s="22" t="s">
        <v>106</v>
      </c>
      <c r="G546" s="35">
        <v>43256.0</v>
      </c>
      <c r="H546" s="22"/>
      <c r="I546" s="29"/>
      <c r="J546" s="28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7" t="s">
        <v>347</v>
      </c>
      <c r="B547" s="2" t="s">
        <v>193</v>
      </c>
      <c r="C547" s="63">
        <v>778800.0</v>
      </c>
      <c r="D547" s="63">
        <v>708000.0</v>
      </c>
      <c r="E547" s="63">
        <v>70800.0</v>
      </c>
      <c r="F547" s="22" t="s">
        <v>351</v>
      </c>
      <c r="G547" s="35">
        <v>43263.0</v>
      </c>
      <c r="H547" s="22"/>
      <c r="I547" s="37" t="s">
        <v>69</v>
      </c>
      <c r="J547" s="13"/>
      <c r="K547" s="14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7" t="s">
        <v>347</v>
      </c>
      <c r="B548" s="2" t="s">
        <v>152</v>
      </c>
      <c r="C548" s="63">
        <v>6479000.0</v>
      </c>
      <c r="D548" s="63">
        <v>5890000.0</v>
      </c>
      <c r="E548" s="63">
        <v>589000.0</v>
      </c>
      <c r="F548" s="22" t="s">
        <v>106</v>
      </c>
      <c r="G548" s="35">
        <v>43280.0</v>
      </c>
      <c r="H548" s="22"/>
      <c r="I548" s="23" t="s">
        <v>3</v>
      </c>
      <c r="J548" s="17" t="s">
        <v>54</v>
      </c>
      <c r="K548" s="17" t="s">
        <v>2</v>
      </c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38" t="s">
        <v>347</v>
      </c>
      <c r="B549" s="7" t="s">
        <v>102</v>
      </c>
      <c r="C549" s="67">
        <v>6376700.0</v>
      </c>
      <c r="D549" s="67">
        <v>5797000.0</v>
      </c>
      <c r="E549" s="67">
        <v>579700.0</v>
      </c>
      <c r="F549" s="40" t="s">
        <v>210</v>
      </c>
      <c r="G549" s="41">
        <v>43251.0</v>
      </c>
      <c r="H549" s="40" t="s">
        <v>304</v>
      </c>
      <c r="I549" s="23">
        <f t="shared" ref="I549:K549" si="16">SUM(C494:C549)</f>
        <v>180105750</v>
      </c>
      <c r="J549" s="23">
        <f t="shared" si="16"/>
        <v>163732500</v>
      </c>
      <c r="K549" s="23">
        <f t="shared" si="16"/>
        <v>16373250</v>
      </c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27">
        <v>43255.0</v>
      </c>
      <c r="B550" s="2" t="s">
        <v>102</v>
      </c>
      <c r="C550" s="63">
        <v>550000.0</v>
      </c>
      <c r="D550" s="63">
        <v>500000.0</v>
      </c>
      <c r="E550" s="63">
        <v>50000.0</v>
      </c>
      <c r="F550" s="22" t="s">
        <v>223</v>
      </c>
      <c r="G550" s="35">
        <v>43269.0</v>
      </c>
      <c r="H550" s="22"/>
      <c r="I550" s="29"/>
      <c r="J550" s="28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7">
        <v>43255.0</v>
      </c>
      <c r="B551" s="2" t="s">
        <v>102</v>
      </c>
      <c r="C551" s="63">
        <v>1397000.0</v>
      </c>
      <c r="D551" s="63">
        <v>1270000.0</v>
      </c>
      <c r="E551" s="63">
        <v>127000.0</v>
      </c>
      <c r="F551" s="22" t="s">
        <v>208</v>
      </c>
      <c r="G551" s="35">
        <v>43269.0</v>
      </c>
      <c r="H551" s="22"/>
      <c r="I551" s="29"/>
      <c r="J551" s="28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7">
        <v>43255.0</v>
      </c>
      <c r="B552" s="2" t="s">
        <v>102</v>
      </c>
      <c r="C552" s="63">
        <v>2200000.0</v>
      </c>
      <c r="D552" s="63">
        <v>2000000.0</v>
      </c>
      <c r="E552" s="63">
        <v>200000.0</v>
      </c>
      <c r="F552" s="22" t="s">
        <v>147</v>
      </c>
      <c r="G552" s="35">
        <v>43269.0</v>
      </c>
      <c r="H552" s="22"/>
      <c r="I552" s="29"/>
      <c r="J552" s="28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7">
        <v>43263.0</v>
      </c>
      <c r="B553" s="2" t="s">
        <v>102</v>
      </c>
      <c r="C553" s="63">
        <v>1507000.0</v>
      </c>
      <c r="D553" s="63">
        <v>1370000.0</v>
      </c>
      <c r="E553" s="63">
        <v>137000.0</v>
      </c>
      <c r="F553" s="22" t="s">
        <v>147</v>
      </c>
      <c r="G553" s="35">
        <v>43269.0</v>
      </c>
      <c r="H553" s="22"/>
      <c r="I553" s="29"/>
      <c r="J553" s="28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7">
        <v>43265.0</v>
      </c>
      <c r="B554" s="2" t="s">
        <v>102</v>
      </c>
      <c r="C554" s="63">
        <v>1182500.0</v>
      </c>
      <c r="D554" s="63">
        <v>1075000.0</v>
      </c>
      <c r="E554" s="63">
        <v>107500.0</v>
      </c>
      <c r="F554" s="22" t="s">
        <v>208</v>
      </c>
      <c r="G554" s="35">
        <v>43269.0</v>
      </c>
      <c r="H554" s="22"/>
      <c r="I554" s="29"/>
      <c r="J554" s="28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7">
        <v>43265.0</v>
      </c>
      <c r="B555" s="2" t="s">
        <v>102</v>
      </c>
      <c r="C555" s="63">
        <v>467500.0</v>
      </c>
      <c r="D555" s="63">
        <v>425000.0</v>
      </c>
      <c r="E555" s="63">
        <v>42500.0</v>
      </c>
      <c r="F555" s="22" t="s">
        <v>223</v>
      </c>
      <c r="G555" s="35">
        <v>43269.0</v>
      </c>
      <c r="H555" s="22"/>
      <c r="I555" s="29"/>
      <c r="J555" s="28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7" t="s">
        <v>352</v>
      </c>
      <c r="B556" s="2" t="s">
        <v>140</v>
      </c>
      <c r="C556" s="63">
        <v>1.166E7</v>
      </c>
      <c r="D556" s="63">
        <v>1.06E7</v>
      </c>
      <c r="E556" s="63">
        <v>1060000.0</v>
      </c>
      <c r="F556" s="22" t="s">
        <v>299</v>
      </c>
      <c r="G556" s="35">
        <v>43276.0</v>
      </c>
      <c r="H556" s="22" t="s">
        <v>304</v>
      </c>
      <c r="I556" s="29"/>
      <c r="J556" s="28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30" t="s">
        <v>352</v>
      </c>
      <c r="B557" s="31" t="s">
        <v>140</v>
      </c>
      <c r="C557" s="65">
        <v>-1.155E7</v>
      </c>
      <c r="D557" s="65">
        <v>-1.05E7</v>
      </c>
      <c r="E557" s="65">
        <v>-1050000.0</v>
      </c>
      <c r="F557" s="33" t="s">
        <v>299</v>
      </c>
      <c r="G557" s="31" t="s">
        <v>31</v>
      </c>
      <c r="H557" s="33"/>
      <c r="I557" s="29"/>
      <c r="J557" s="28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30" t="s">
        <v>352</v>
      </c>
      <c r="B558" s="31" t="s">
        <v>140</v>
      </c>
      <c r="C558" s="65">
        <v>1.155E7</v>
      </c>
      <c r="D558" s="65">
        <v>1.05E7</v>
      </c>
      <c r="E558" s="65">
        <v>1050000.0</v>
      </c>
      <c r="F558" s="33" t="s">
        <v>299</v>
      </c>
      <c r="G558" s="31" t="s">
        <v>31</v>
      </c>
      <c r="H558" s="33"/>
      <c r="I558" s="29"/>
      <c r="J558" s="28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7" t="s">
        <v>352</v>
      </c>
      <c r="B559" s="2" t="s">
        <v>140</v>
      </c>
      <c r="C559" s="63">
        <v>2612500.0</v>
      </c>
      <c r="D559" s="63">
        <v>2375000.0</v>
      </c>
      <c r="E559" s="63">
        <v>237500.0</v>
      </c>
      <c r="F559" s="22" t="s">
        <v>346</v>
      </c>
      <c r="G559" s="35">
        <v>43276.0</v>
      </c>
      <c r="H559" s="22" t="s">
        <v>304</v>
      </c>
      <c r="I559" s="29"/>
      <c r="J559" s="28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7" t="s">
        <v>352</v>
      </c>
      <c r="B560" s="2" t="s">
        <v>140</v>
      </c>
      <c r="C560" s="63">
        <v>2711280.0</v>
      </c>
      <c r="D560" s="63">
        <v>2464800.0</v>
      </c>
      <c r="E560" s="63">
        <v>246480.0</v>
      </c>
      <c r="F560" s="22" t="s">
        <v>277</v>
      </c>
      <c r="G560" s="35">
        <v>43276.0</v>
      </c>
      <c r="H560" s="22" t="s">
        <v>304</v>
      </c>
      <c r="I560" s="29"/>
      <c r="J560" s="28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7" t="s">
        <v>352</v>
      </c>
      <c r="B561" s="2" t="s">
        <v>140</v>
      </c>
      <c r="C561" s="63">
        <v>4257000.0</v>
      </c>
      <c r="D561" s="63">
        <v>3870000.0</v>
      </c>
      <c r="E561" s="63">
        <v>387000.0</v>
      </c>
      <c r="F561" s="22" t="s">
        <v>339</v>
      </c>
      <c r="G561" s="35">
        <v>43276.0</v>
      </c>
      <c r="H561" s="22" t="s">
        <v>304</v>
      </c>
      <c r="I561" s="29"/>
      <c r="J561" s="28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7" t="s">
        <v>352</v>
      </c>
      <c r="B562" s="2" t="s">
        <v>140</v>
      </c>
      <c r="C562" s="63">
        <v>6692400.0</v>
      </c>
      <c r="D562" s="63">
        <v>6084000.0</v>
      </c>
      <c r="E562" s="63">
        <v>608400.0</v>
      </c>
      <c r="F562" s="22" t="s">
        <v>349</v>
      </c>
      <c r="G562" s="35">
        <v>43276.0</v>
      </c>
      <c r="H562" s="22"/>
      <c r="I562" s="29"/>
      <c r="J562" s="28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7" t="s">
        <v>352</v>
      </c>
      <c r="B563" s="2" t="s">
        <v>140</v>
      </c>
      <c r="C563" s="63">
        <v>297000.0</v>
      </c>
      <c r="D563" s="63">
        <v>270000.0</v>
      </c>
      <c r="E563" s="63">
        <v>27000.0</v>
      </c>
      <c r="F563" s="22" t="s">
        <v>287</v>
      </c>
      <c r="G563" s="35">
        <v>43276.0</v>
      </c>
      <c r="H563" s="22"/>
      <c r="I563" s="29"/>
      <c r="J563" s="28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7" t="s">
        <v>352</v>
      </c>
      <c r="B564" s="2" t="s">
        <v>140</v>
      </c>
      <c r="C564" s="63">
        <v>1147080.0</v>
      </c>
      <c r="D564" s="63">
        <v>1042800.0</v>
      </c>
      <c r="E564" s="63">
        <v>104280.0</v>
      </c>
      <c r="F564" s="22" t="s">
        <v>277</v>
      </c>
      <c r="G564" s="35">
        <v>43276.0</v>
      </c>
      <c r="H564" s="22"/>
      <c r="I564" s="29"/>
      <c r="J564" s="28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7" t="s">
        <v>352</v>
      </c>
      <c r="B565" s="2" t="s">
        <v>140</v>
      </c>
      <c r="C565" s="63">
        <v>1.08955E7</v>
      </c>
      <c r="D565" s="63">
        <v>9905000.0</v>
      </c>
      <c r="E565" s="63">
        <v>990500.0</v>
      </c>
      <c r="F565" s="22" t="s">
        <v>339</v>
      </c>
      <c r="G565" s="35">
        <v>43276.0</v>
      </c>
      <c r="H565" s="22"/>
      <c r="I565" s="29"/>
      <c r="J565" s="28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7">
        <v>43266.0</v>
      </c>
      <c r="B566" s="2" t="s">
        <v>102</v>
      </c>
      <c r="C566" s="63">
        <v>1199000.0</v>
      </c>
      <c r="D566" s="63">
        <v>1090000.0</v>
      </c>
      <c r="E566" s="63">
        <v>109000.0</v>
      </c>
      <c r="F566" s="22" t="s">
        <v>147</v>
      </c>
      <c r="G566" s="35">
        <v>43283.0</v>
      </c>
      <c r="H566" s="22"/>
      <c r="I566" s="29"/>
      <c r="J566" s="28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7">
        <v>43266.0</v>
      </c>
      <c r="B567" s="2" t="s">
        <v>102</v>
      </c>
      <c r="C567" s="63">
        <v>594000.0</v>
      </c>
      <c r="D567" s="63">
        <v>540000.0</v>
      </c>
      <c r="E567" s="63">
        <v>54000.0</v>
      </c>
      <c r="F567" s="22" t="s">
        <v>210</v>
      </c>
      <c r="G567" s="35">
        <v>43269.0</v>
      </c>
      <c r="H567" s="22"/>
      <c r="I567" s="29"/>
      <c r="J567" s="28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7">
        <v>43266.0</v>
      </c>
      <c r="B568" s="2" t="s">
        <v>102</v>
      </c>
      <c r="C568" s="63">
        <v>297000.0</v>
      </c>
      <c r="D568" s="63">
        <v>270000.0</v>
      </c>
      <c r="E568" s="63">
        <v>27000.0</v>
      </c>
      <c r="F568" s="22" t="s">
        <v>208</v>
      </c>
      <c r="G568" s="35">
        <v>43269.0</v>
      </c>
      <c r="H568" s="22"/>
      <c r="I568" s="29"/>
      <c r="J568" s="28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7">
        <v>43266.0</v>
      </c>
      <c r="B569" s="2" t="s">
        <v>102</v>
      </c>
      <c r="C569" s="63">
        <v>4525400.0</v>
      </c>
      <c r="D569" s="63">
        <v>4114000.0</v>
      </c>
      <c r="E569" s="63">
        <v>411400.0</v>
      </c>
      <c r="F569" s="22" t="s">
        <v>210</v>
      </c>
      <c r="G569" s="35">
        <v>43269.0</v>
      </c>
      <c r="H569" s="22" t="s">
        <v>304</v>
      </c>
      <c r="I569" s="29"/>
      <c r="J569" s="28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7" t="s">
        <v>353</v>
      </c>
      <c r="B570" s="2" t="s">
        <v>354</v>
      </c>
      <c r="C570" s="63">
        <v>1683000.0</v>
      </c>
      <c r="D570" s="63">
        <v>1530000.0</v>
      </c>
      <c r="E570" s="63">
        <v>153000.0</v>
      </c>
      <c r="F570" s="22" t="s">
        <v>106</v>
      </c>
      <c r="G570" s="35">
        <v>43286.0</v>
      </c>
      <c r="H570" s="22"/>
      <c r="I570" s="29"/>
      <c r="J570" s="28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7">
        <v>43280.0</v>
      </c>
      <c r="B571" s="2" t="s">
        <v>343</v>
      </c>
      <c r="C571" s="63">
        <v>880000.0</v>
      </c>
      <c r="D571" s="63">
        <v>800000.0</v>
      </c>
      <c r="E571" s="63">
        <v>80000.0</v>
      </c>
      <c r="F571" s="22" t="s">
        <v>106</v>
      </c>
      <c r="G571" s="35">
        <v>43280.0</v>
      </c>
      <c r="H571" s="22"/>
      <c r="I571" s="29"/>
      <c r="J571" s="28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7" t="s">
        <v>355</v>
      </c>
      <c r="B572" s="2" t="s">
        <v>102</v>
      </c>
      <c r="C572" s="63">
        <v>7793500.0</v>
      </c>
      <c r="D572" s="63">
        <v>7085000.0</v>
      </c>
      <c r="E572" s="63">
        <v>708500.0</v>
      </c>
      <c r="F572" s="22" t="s">
        <v>282</v>
      </c>
      <c r="G572" s="35">
        <v>43297.0</v>
      </c>
      <c r="H572" s="22" t="s">
        <v>304</v>
      </c>
      <c r="I572" s="29"/>
      <c r="J572" s="28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7" t="s">
        <v>355</v>
      </c>
      <c r="B573" s="2" t="s">
        <v>29</v>
      </c>
      <c r="C573" s="63">
        <v>2640000.0</v>
      </c>
      <c r="D573" s="63">
        <v>2400000.0</v>
      </c>
      <c r="E573" s="63">
        <v>240000.0</v>
      </c>
      <c r="F573" s="22" t="s">
        <v>306</v>
      </c>
      <c r="G573" s="35">
        <v>43312.0</v>
      </c>
      <c r="H573" s="22"/>
      <c r="I573" s="29"/>
      <c r="J573" s="28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30" t="s">
        <v>355</v>
      </c>
      <c r="B574" s="31" t="s">
        <v>29</v>
      </c>
      <c r="C574" s="65">
        <v>-3344000.0</v>
      </c>
      <c r="D574" s="65">
        <v>-3040000.0</v>
      </c>
      <c r="E574" s="65">
        <v>-304000.0</v>
      </c>
      <c r="F574" s="33" t="s">
        <v>306</v>
      </c>
      <c r="G574" s="66" t="s">
        <v>31</v>
      </c>
      <c r="H574" s="22"/>
      <c r="I574" s="29"/>
      <c r="J574" s="28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7" t="s">
        <v>355</v>
      </c>
      <c r="B575" s="2" t="s">
        <v>160</v>
      </c>
      <c r="C575" s="63">
        <v>3817000.0</v>
      </c>
      <c r="D575" s="63">
        <v>3470000.0</v>
      </c>
      <c r="E575" s="63">
        <v>347000.0</v>
      </c>
      <c r="F575" s="22" t="s">
        <v>106</v>
      </c>
      <c r="G575" s="35">
        <v>43299.0</v>
      </c>
      <c r="H575" s="22"/>
      <c r="I575" s="29"/>
      <c r="J575" s="28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7" t="s">
        <v>355</v>
      </c>
      <c r="B576" s="2" t="s">
        <v>156</v>
      </c>
      <c r="C576" s="63">
        <v>440000.0</v>
      </c>
      <c r="D576" s="63">
        <v>400000.0</v>
      </c>
      <c r="E576" s="63">
        <v>40000.0</v>
      </c>
      <c r="F576" s="22" t="s">
        <v>106</v>
      </c>
      <c r="G576" s="35">
        <v>43287.0</v>
      </c>
      <c r="H576" s="22"/>
      <c r="I576" s="29"/>
      <c r="J576" s="28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7" t="s">
        <v>355</v>
      </c>
      <c r="B577" s="2" t="s">
        <v>256</v>
      </c>
      <c r="C577" s="63">
        <v>1705000.0</v>
      </c>
      <c r="D577" s="63">
        <v>1550000.0</v>
      </c>
      <c r="E577" s="63">
        <v>155000.0</v>
      </c>
      <c r="F577" s="22" t="s">
        <v>106</v>
      </c>
      <c r="G577" s="31" t="s">
        <v>348</v>
      </c>
      <c r="H577" s="22"/>
      <c r="I577" s="29"/>
      <c r="J577" s="28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7" t="s">
        <v>355</v>
      </c>
      <c r="B578" s="2" t="s">
        <v>324</v>
      </c>
      <c r="C578" s="63">
        <v>621500.0</v>
      </c>
      <c r="D578" s="63">
        <v>565000.0</v>
      </c>
      <c r="E578" s="63">
        <v>56500.0</v>
      </c>
      <c r="F578" s="22" t="s">
        <v>106</v>
      </c>
      <c r="G578" s="35">
        <v>43294.0</v>
      </c>
      <c r="H578" s="22"/>
      <c r="I578" s="29"/>
      <c r="J578" s="28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7" t="s">
        <v>355</v>
      </c>
      <c r="B579" s="2" t="s">
        <v>150</v>
      </c>
      <c r="C579" s="63">
        <v>418000.0</v>
      </c>
      <c r="D579" s="63">
        <v>380000.0</v>
      </c>
      <c r="E579" s="63">
        <v>38000.0</v>
      </c>
      <c r="F579" s="22" t="s">
        <v>106</v>
      </c>
      <c r="G579" s="35">
        <v>43291.0</v>
      </c>
      <c r="H579" s="22"/>
      <c r="I579" s="29"/>
      <c r="J579" s="28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7" t="s">
        <v>355</v>
      </c>
      <c r="B580" s="2" t="s">
        <v>151</v>
      </c>
      <c r="C580" s="63">
        <v>1012000.0</v>
      </c>
      <c r="D580" s="63">
        <v>920000.0</v>
      </c>
      <c r="E580" s="63">
        <v>92000.0</v>
      </c>
      <c r="F580" s="22" t="s">
        <v>106</v>
      </c>
      <c r="G580" s="35">
        <v>43332.0</v>
      </c>
      <c r="H580" s="22"/>
      <c r="I580" s="29"/>
      <c r="J580" s="28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7" t="s">
        <v>355</v>
      </c>
      <c r="B581" s="2" t="s">
        <v>193</v>
      </c>
      <c r="C581" s="63">
        <v>154000.0</v>
      </c>
      <c r="D581" s="63">
        <v>140000.0</v>
      </c>
      <c r="E581" s="63">
        <v>14000.0</v>
      </c>
      <c r="F581" s="22" t="s">
        <v>351</v>
      </c>
      <c r="G581" s="35">
        <v>43293.0</v>
      </c>
      <c r="H581" s="22"/>
      <c r="I581" s="29"/>
      <c r="J581" s="28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7" t="s">
        <v>355</v>
      </c>
      <c r="B582" s="2" t="s">
        <v>140</v>
      </c>
      <c r="C582" s="63">
        <v>5544000.0</v>
      </c>
      <c r="D582" s="63">
        <v>5040000.0</v>
      </c>
      <c r="E582" s="63">
        <v>504000.0</v>
      </c>
      <c r="F582" s="22" t="s">
        <v>172</v>
      </c>
      <c r="G582" s="35">
        <v>43291.0</v>
      </c>
      <c r="H582" s="22" t="s">
        <v>304</v>
      </c>
      <c r="I582" s="29"/>
      <c r="J582" s="28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7" t="s">
        <v>355</v>
      </c>
      <c r="B583" s="2" t="s">
        <v>140</v>
      </c>
      <c r="C583" s="63">
        <v>1.287E7</v>
      </c>
      <c r="D583" s="63">
        <v>1.17E7</v>
      </c>
      <c r="E583" s="63">
        <v>1170000.0</v>
      </c>
      <c r="F583" s="22" t="s">
        <v>299</v>
      </c>
      <c r="G583" s="35">
        <v>43291.0</v>
      </c>
      <c r="H583" s="22" t="s">
        <v>304</v>
      </c>
      <c r="I583" s="29"/>
      <c r="J583" s="28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7" t="s">
        <v>355</v>
      </c>
      <c r="B584" s="2" t="s">
        <v>140</v>
      </c>
      <c r="C584" s="63">
        <v>2711280.0</v>
      </c>
      <c r="D584" s="63">
        <v>2464800.0</v>
      </c>
      <c r="E584" s="63">
        <v>246480.0</v>
      </c>
      <c r="F584" s="22" t="s">
        <v>277</v>
      </c>
      <c r="G584" s="35">
        <v>43291.0</v>
      </c>
      <c r="H584" s="22" t="s">
        <v>304</v>
      </c>
      <c r="I584" s="29"/>
      <c r="J584" s="28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7" t="s">
        <v>355</v>
      </c>
      <c r="B585" s="2" t="s">
        <v>140</v>
      </c>
      <c r="C585" s="63">
        <v>2508000.0</v>
      </c>
      <c r="D585" s="63">
        <v>2280000.0</v>
      </c>
      <c r="E585" s="63">
        <v>228000.0</v>
      </c>
      <c r="F585" s="22" t="s">
        <v>356</v>
      </c>
      <c r="G585" s="35">
        <v>43291.0</v>
      </c>
      <c r="H585" s="22" t="s">
        <v>304</v>
      </c>
      <c r="I585" s="29"/>
      <c r="J585" s="28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7" t="s">
        <v>355</v>
      </c>
      <c r="B586" s="2" t="s">
        <v>140</v>
      </c>
      <c r="C586" s="63">
        <v>792000.0</v>
      </c>
      <c r="D586" s="63">
        <v>720000.0</v>
      </c>
      <c r="E586" s="63">
        <v>72000.0</v>
      </c>
      <c r="F586" s="22" t="s">
        <v>309</v>
      </c>
      <c r="G586" s="35">
        <v>43291.0</v>
      </c>
      <c r="H586" s="22" t="s">
        <v>304</v>
      </c>
      <c r="I586" s="29"/>
      <c r="J586" s="28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7" t="s">
        <v>355</v>
      </c>
      <c r="B587" s="2" t="s">
        <v>140</v>
      </c>
      <c r="C587" s="63">
        <v>282700.0</v>
      </c>
      <c r="D587" s="63">
        <v>257000.0</v>
      </c>
      <c r="E587" s="63">
        <v>25700.0</v>
      </c>
      <c r="F587" s="22" t="s">
        <v>298</v>
      </c>
      <c r="G587" s="35">
        <v>43291.0</v>
      </c>
      <c r="H587" s="22"/>
      <c r="I587" s="29"/>
      <c r="J587" s="28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7" t="s">
        <v>355</v>
      </c>
      <c r="B588" s="2" t="s">
        <v>140</v>
      </c>
      <c r="C588" s="63">
        <v>4913700.0</v>
      </c>
      <c r="D588" s="63">
        <v>4467000.0</v>
      </c>
      <c r="E588" s="63">
        <v>446700.0</v>
      </c>
      <c r="F588" s="22" t="s">
        <v>349</v>
      </c>
      <c r="G588" s="35">
        <v>43291.0</v>
      </c>
      <c r="H588" s="22"/>
      <c r="I588" s="29"/>
      <c r="J588" s="28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7" t="s">
        <v>355</v>
      </c>
      <c r="B589" s="2" t="s">
        <v>140</v>
      </c>
      <c r="C589" s="63">
        <v>198000.0</v>
      </c>
      <c r="D589" s="63">
        <v>180000.0</v>
      </c>
      <c r="E589" s="63">
        <v>18000.0</v>
      </c>
      <c r="F589" s="22" t="s">
        <v>287</v>
      </c>
      <c r="G589" s="35">
        <v>43291.0</v>
      </c>
      <c r="H589" s="22"/>
      <c r="I589" s="29"/>
      <c r="J589" s="28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7" t="s">
        <v>355</v>
      </c>
      <c r="B590" s="2" t="s">
        <v>140</v>
      </c>
      <c r="C590" s="63">
        <v>2046000.0</v>
      </c>
      <c r="D590" s="63">
        <v>1860000.0</v>
      </c>
      <c r="E590" s="63">
        <v>186000.0</v>
      </c>
      <c r="F590" s="22" t="s">
        <v>340</v>
      </c>
      <c r="G590" s="35">
        <v>43291.0</v>
      </c>
      <c r="H590" s="22"/>
      <c r="I590" s="29"/>
      <c r="J590" s="28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7" t="s">
        <v>355</v>
      </c>
      <c r="B591" s="2" t="s">
        <v>140</v>
      </c>
      <c r="C591" s="63">
        <v>8162000.0</v>
      </c>
      <c r="D591" s="63">
        <v>7420000.0</v>
      </c>
      <c r="E591" s="63">
        <v>742000.0</v>
      </c>
      <c r="F591" s="22" t="s">
        <v>339</v>
      </c>
      <c r="G591" s="35">
        <v>43291.0</v>
      </c>
      <c r="H591" s="22"/>
      <c r="I591" s="29"/>
      <c r="J591" s="28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7" t="s">
        <v>355</v>
      </c>
      <c r="B592" s="2" t="s">
        <v>29</v>
      </c>
      <c r="C592" s="63">
        <v>99000.0</v>
      </c>
      <c r="D592" s="63">
        <v>90000.0</v>
      </c>
      <c r="E592" s="63">
        <v>9000.0</v>
      </c>
      <c r="F592" s="22" t="s">
        <v>357</v>
      </c>
      <c r="G592" s="35">
        <v>43312.0</v>
      </c>
      <c r="H592" s="22"/>
      <c r="I592" s="29"/>
      <c r="J592" s="28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7" t="s">
        <v>355</v>
      </c>
      <c r="B593" s="2" t="s">
        <v>29</v>
      </c>
      <c r="C593" s="63">
        <v>2112000.0</v>
      </c>
      <c r="D593" s="63">
        <v>1920000.0</v>
      </c>
      <c r="E593" s="63">
        <v>192000.0</v>
      </c>
      <c r="F593" s="22" t="s">
        <v>358</v>
      </c>
      <c r="G593" s="35">
        <v>43312.0</v>
      </c>
      <c r="H593" s="22"/>
      <c r="I593" s="29"/>
      <c r="J593" s="28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7" t="s">
        <v>355</v>
      </c>
      <c r="B594" s="2" t="s">
        <v>29</v>
      </c>
      <c r="C594" s="63">
        <v>6930000.0</v>
      </c>
      <c r="D594" s="63">
        <v>6300000.0</v>
      </c>
      <c r="E594" s="63">
        <v>630000.0</v>
      </c>
      <c r="F594" s="22" t="s">
        <v>350</v>
      </c>
      <c r="G594" s="35">
        <v>43312.0</v>
      </c>
      <c r="H594" s="22"/>
      <c r="I594" s="29"/>
      <c r="J594" s="28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7" t="s">
        <v>355</v>
      </c>
      <c r="B595" s="2" t="s">
        <v>29</v>
      </c>
      <c r="C595" s="63">
        <v>1.0395E7</v>
      </c>
      <c r="D595" s="63">
        <v>9450000.0</v>
      </c>
      <c r="E595" s="63">
        <v>945000.0</v>
      </c>
      <c r="F595" s="22" t="s">
        <v>305</v>
      </c>
      <c r="G595" s="35">
        <v>43312.0</v>
      </c>
      <c r="H595" s="22"/>
      <c r="I595" s="29"/>
      <c r="J595" s="28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30" t="s">
        <v>355</v>
      </c>
      <c r="B596" s="31" t="s">
        <v>29</v>
      </c>
      <c r="C596" s="65">
        <v>3344000.0</v>
      </c>
      <c r="D596" s="65">
        <v>3040000.0</v>
      </c>
      <c r="E596" s="65">
        <v>304000.0</v>
      </c>
      <c r="F596" s="33" t="s">
        <v>306</v>
      </c>
      <c r="G596" s="66" t="s">
        <v>31</v>
      </c>
      <c r="H596" s="22"/>
      <c r="I596" s="29"/>
      <c r="J596" s="28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7" t="s">
        <v>355</v>
      </c>
      <c r="B597" s="2" t="s">
        <v>29</v>
      </c>
      <c r="C597" s="63">
        <v>4158000.0</v>
      </c>
      <c r="D597" s="63">
        <v>3780000.0</v>
      </c>
      <c r="E597" s="63">
        <v>378000.0</v>
      </c>
      <c r="F597" s="22" t="s">
        <v>93</v>
      </c>
      <c r="G597" s="35">
        <v>43312.0</v>
      </c>
      <c r="H597" s="22"/>
      <c r="I597" s="29"/>
      <c r="J597" s="28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7" t="s">
        <v>355</v>
      </c>
      <c r="B598" s="2" t="s">
        <v>29</v>
      </c>
      <c r="C598" s="63">
        <v>9504000.0</v>
      </c>
      <c r="D598" s="63">
        <v>8640000.0</v>
      </c>
      <c r="E598" s="63">
        <v>864000.0</v>
      </c>
      <c r="F598" s="22" t="s">
        <v>90</v>
      </c>
      <c r="G598" s="35">
        <v>43312.0</v>
      </c>
      <c r="H598" s="22"/>
      <c r="I598" s="29"/>
      <c r="J598" s="28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7">
        <v>43281.0</v>
      </c>
      <c r="B599" s="2" t="s">
        <v>203</v>
      </c>
      <c r="C599" s="63">
        <v>2640000.0</v>
      </c>
      <c r="D599" s="63">
        <v>2400000.0</v>
      </c>
      <c r="E599" s="63">
        <v>240000.0</v>
      </c>
      <c r="F599" s="22" t="s">
        <v>106</v>
      </c>
      <c r="G599" s="35">
        <v>43284.0</v>
      </c>
      <c r="H599" s="22"/>
      <c r="I599" s="29"/>
      <c r="J599" s="28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7">
        <v>43281.0</v>
      </c>
      <c r="B600" s="2" t="s">
        <v>102</v>
      </c>
      <c r="C600" s="63">
        <v>4466000.0</v>
      </c>
      <c r="D600" s="63">
        <v>4060000.0</v>
      </c>
      <c r="E600" s="63">
        <v>406000.0</v>
      </c>
      <c r="F600" s="22" t="s">
        <v>147</v>
      </c>
      <c r="G600" s="35">
        <v>43297.0</v>
      </c>
      <c r="H600" s="22"/>
      <c r="I600" s="29"/>
      <c r="J600" s="28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7">
        <v>43281.0</v>
      </c>
      <c r="B601" s="2" t="s">
        <v>342</v>
      </c>
      <c r="C601" s="63">
        <v>3113000.0</v>
      </c>
      <c r="D601" s="63">
        <v>2830000.0</v>
      </c>
      <c r="E601" s="63">
        <v>283000.0</v>
      </c>
      <c r="F601" s="22" t="s">
        <v>106</v>
      </c>
      <c r="G601" s="35">
        <v>43286.0</v>
      </c>
      <c r="H601" s="22"/>
      <c r="I601" s="29"/>
      <c r="J601" s="28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7">
        <v>43281.0</v>
      </c>
      <c r="B602" s="2" t="s">
        <v>102</v>
      </c>
      <c r="C602" s="63">
        <v>7199500.0</v>
      </c>
      <c r="D602" s="63">
        <v>6545000.0</v>
      </c>
      <c r="E602" s="63">
        <v>654500.0</v>
      </c>
      <c r="F602" s="22" t="s">
        <v>210</v>
      </c>
      <c r="G602" s="35">
        <v>43283.0</v>
      </c>
      <c r="H602" s="22" t="s">
        <v>304</v>
      </c>
      <c r="I602" s="37" t="s">
        <v>77</v>
      </c>
      <c r="J602" s="13"/>
      <c r="K602" s="14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7">
        <v>43281.0</v>
      </c>
      <c r="B603" s="2" t="s">
        <v>102</v>
      </c>
      <c r="C603" s="63">
        <v>1870000.0</v>
      </c>
      <c r="D603" s="63">
        <v>1700000.0</v>
      </c>
      <c r="E603" s="63">
        <v>170000.0</v>
      </c>
      <c r="F603" s="22" t="s">
        <v>223</v>
      </c>
      <c r="G603" s="35">
        <v>43283.0</v>
      </c>
      <c r="H603" s="22"/>
      <c r="I603" s="23" t="s">
        <v>3</v>
      </c>
      <c r="J603" s="17" t="s">
        <v>54</v>
      </c>
      <c r="K603" s="17" t="s">
        <v>2</v>
      </c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7">
        <v>43281.0</v>
      </c>
      <c r="B604" s="2" t="s">
        <v>102</v>
      </c>
      <c r="C604" s="63">
        <v>3586000.0</v>
      </c>
      <c r="D604" s="63">
        <v>3260000.0</v>
      </c>
      <c r="E604" s="63">
        <v>326000.0</v>
      </c>
      <c r="F604" s="22" t="s">
        <v>208</v>
      </c>
      <c r="G604" s="35">
        <v>43283.0</v>
      </c>
      <c r="H604" s="40"/>
      <c r="I604" s="23">
        <f t="shared" ref="I604:K604" si="17">SUM(C550:C604)</f>
        <v>171456340</v>
      </c>
      <c r="J604" s="23">
        <f t="shared" si="17"/>
        <v>155869400</v>
      </c>
      <c r="K604" s="23">
        <f t="shared" si="17"/>
        <v>15586940</v>
      </c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46" t="s">
        <v>359</v>
      </c>
      <c r="B605" s="47" t="s">
        <v>140</v>
      </c>
      <c r="C605" s="64">
        <v>9130000.0</v>
      </c>
      <c r="D605" s="64">
        <v>8300000.0</v>
      </c>
      <c r="E605" s="64">
        <v>830000.0</v>
      </c>
      <c r="F605" s="49" t="s">
        <v>299</v>
      </c>
      <c r="G605" s="68">
        <v>43311.0</v>
      </c>
      <c r="H605" s="22" t="s">
        <v>304</v>
      </c>
      <c r="I605" s="29"/>
      <c r="J605" s="29"/>
      <c r="K605" s="29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7" t="s">
        <v>359</v>
      </c>
      <c r="B606" s="2" t="s">
        <v>140</v>
      </c>
      <c r="C606" s="63">
        <v>1452000.0</v>
      </c>
      <c r="D606" s="63">
        <v>1320000.0</v>
      </c>
      <c r="E606" s="63">
        <v>132000.0</v>
      </c>
      <c r="F606" s="22" t="s">
        <v>309</v>
      </c>
      <c r="G606" s="35">
        <v>43311.0</v>
      </c>
      <c r="H606" s="22" t="s">
        <v>304</v>
      </c>
      <c r="I606" s="29"/>
      <c r="J606" s="29"/>
      <c r="K606" s="29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7" t="s">
        <v>359</v>
      </c>
      <c r="B607" s="2" t="s">
        <v>140</v>
      </c>
      <c r="C607" s="63">
        <v>521400.0</v>
      </c>
      <c r="D607" s="63">
        <v>474000.0</v>
      </c>
      <c r="E607" s="63">
        <v>47400.0</v>
      </c>
      <c r="F607" s="22" t="s">
        <v>277</v>
      </c>
      <c r="G607" s="35">
        <v>43311.0</v>
      </c>
      <c r="H607" s="22" t="s">
        <v>304</v>
      </c>
      <c r="I607" s="29"/>
      <c r="J607" s="29"/>
      <c r="K607" s="29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7" t="s">
        <v>359</v>
      </c>
      <c r="B608" s="2" t="s">
        <v>140</v>
      </c>
      <c r="C608" s="63">
        <v>6435000.0</v>
      </c>
      <c r="D608" s="63">
        <v>5850000.0</v>
      </c>
      <c r="E608" s="63">
        <v>585000.0</v>
      </c>
      <c r="F608" s="22" t="s">
        <v>339</v>
      </c>
      <c r="G608" s="35">
        <v>43311.0</v>
      </c>
      <c r="H608" s="22" t="s">
        <v>304</v>
      </c>
      <c r="I608" s="29"/>
      <c r="J608" s="29"/>
      <c r="K608" s="29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7" t="s">
        <v>359</v>
      </c>
      <c r="B609" s="2" t="s">
        <v>140</v>
      </c>
      <c r="C609" s="63">
        <v>2926000.0</v>
      </c>
      <c r="D609" s="63">
        <v>2660000.0</v>
      </c>
      <c r="E609" s="63">
        <v>266000.0</v>
      </c>
      <c r="F609" s="22" t="s">
        <v>360</v>
      </c>
      <c r="G609" s="35">
        <v>43311.0</v>
      </c>
      <c r="H609" s="22" t="s">
        <v>304</v>
      </c>
      <c r="I609" s="29"/>
      <c r="J609" s="29"/>
      <c r="K609" s="29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7" t="s">
        <v>359</v>
      </c>
      <c r="B610" s="2" t="s">
        <v>140</v>
      </c>
      <c r="C610" s="63">
        <v>6285400.0</v>
      </c>
      <c r="D610" s="63">
        <v>5714000.0</v>
      </c>
      <c r="E610" s="63">
        <v>571400.0</v>
      </c>
      <c r="F610" s="22" t="s">
        <v>358</v>
      </c>
      <c r="G610" s="35">
        <v>43311.0</v>
      </c>
      <c r="H610" s="22"/>
      <c r="I610" s="29"/>
      <c r="J610" s="29"/>
      <c r="K610" s="29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7" t="s">
        <v>359</v>
      </c>
      <c r="B611" s="2" t="s">
        <v>140</v>
      </c>
      <c r="C611" s="63">
        <v>988900.0</v>
      </c>
      <c r="D611" s="63">
        <v>899000.0</v>
      </c>
      <c r="E611" s="63">
        <v>89900.0</v>
      </c>
      <c r="F611" s="22" t="s">
        <v>298</v>
      </c>
      <c r="G611" s="35">
        <v>43311.0</v>
      </c>
      <c r="H611" s="22"/>
      <c r="I611" s="29"/>
      <c r="J611" s="29"/>
      <c r="K611" s="29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7" t="s">
        <v>359</v>
      </c>
      <c r="B612" s="2" t="s">
        <v>140</v>
      </c>
      <c r="C612" s="63">
        <v>4257000.0</v>
      </c>
      <c r="D612" s="63">
        <v>3870000.0</v>
      </c>
      <c r="E612" s="63">
        <v>387000.0</v>
      </c>
      <c r="F612" s="22" t="s">
        <v>349</v>
      </c>
      <c r="G612" s="35">
        <v>43311.0</v>
      </c>
      <c r="H612" s="22"/>
      <c r="I612" s="29"/>
      <c r="J612" s="29"/>
      <c r="K612" s="29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7" t="s">
        <v>359</v>
      </c>
      <c r="B613" s="2" t="s">
        <v>140</v>
      </c>
      <c r="C613" s="63">
        <v>480700.0</v>
      </c>
      <c r="D613" s="63">
        <v>437000.0</v>
      </c>
      <c r="E613" s="63">
        <v>43700.0</v>
      </c>
      <c r="F613" s="22" t="s">
        <v>287</v>
      </c>
      <c r="G613" s="35">
        <v>43311.0</v>
      </c>
      <c r="H613" s="22"/>
      <c r="I613" s="29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7" t="s">
        <v>359</v>
      </c>
      <c r="B614" s="2" t="s">
        <v>140</v>
      </c>
      <c r="C614" s="63">
        <v>1590600.0</v>
      </c>
      <c r="D614" s="63">
        <v>1446000.0</v>
      </c>
      <c r="E614" s="63">
        <v>144600.0</v>
      </c>
      <c r="F614" s="22" t="s">
        <v>277</v>
      </c>
      <c r="G614" s="35">
        <v>43311.0</v>
      </c>
      <c r="H614" s="22"/>
      <c r="I614" s="29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7" t="s">
        <v>359</v>
      </c>
      <c r="B615" s="2" t="s">
        <v>140</v>
      </c>
      <c r="C615" s="63">
        <v>6264500.0</v>
      </c>
      <c r="D615" s="63">
        <v>5695000.0</v>
      </c>
      <c r="E615" s="63">
        <v>569500.0</v>
      </c>
      <c r="F615" s="22" t="s">
        <v>339</v>
      </c>
      <c r="G615" s="35">
        <v>43311.0</v>
      </c>
      <c r="H615" s="22"/>
      <c r="I615" s="29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7" t="s">
        <v>359</v>
      </c>
      <c r="B616" s="2" t="s">
        <v>102</v>
      </c>
      <c r="C616" s="63">
        <v>5357000.0</v>
      </c>
      <c r="D616" s="63">
        <v>4870000.0</v>
      </c>
      <c r="E616" s="63">
        <v>487000.0</v>
      </c>
      <c r="F616" s="22" t="s">
        <v>147</v>
      </c>
      <c r="G616" s="35">
        <v>43312.0</v>
      </c>
      <c r="H616" s="22"/>
      <c r="I616" s="29"/>
      <c r="J616" s="2"/>
      <c r="K616" s="69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7" t="s">
        <v>359</v>
      </c>
      <c r="B617" s="2" t="s">
        <v>102</v>
      </c>
      <c r="C617" s="63">
        <v>5348200.0</v>
      </c>
      <c r="D617" s="63">
        <v>4862000.0</v>
      </c>
      <c r="E617" s="63">
        <v>486200.0</v>
      </c>
      <c r="F617" s="22" t="s">
        <v>104</v>
      </c>
      <c r="G617" s="35">
        <v>43312.0</v>
      </c>
      <c r="H617" s="22" t="s">
        <v>304</v>
      </c>
      <c r="I617" s="29"/>
      <c r="J617" s="2"/>
      <c r="K617" s="70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7" t="s">
        <v>359</v>
      </c>
      <c r="B618" s="2" t="s">
        <v>102</v>
      </c>
      <c r="C618" s="63">
        <v>2288000.0</v>
      </c>
      <c r="D618" s="63">
        <v>2080000.0</v>
      </c>
      <c r="E618" s="63">
        <v>208000.0</v>
      </c>
      <c r="F618" s="22" t="s">
        <v>208</v>
      </c>
      <c r="G618" s="35">
        <v>43312.0</v>
      </c>
      <c r="H618" s="22"/>
      <c r="I618" s="29"/>
      <c r="J618" s="2"/>
      <c r="K618" s="70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7" t="s">
        <v>359</v>
      </c>
      <c r="B619" s="2" t="s">
        <v>102</v>
      </c>
      <c r="C619" s="63">
        <v>3267000.0</v>
      </c>
      <c r="D619" s="63">
        <v>2970000.0</v>
      </c>
      <c r="E619" s="63">
        <v>297000.0</v>
      </c>
      <c r="F619" s="22" t="s">
        <v>361</v>
      </c>
      <c r="G619" s="35">
        <v>43312.0</v>
      </c>
      <c r="H619" s="22"/>
      <c r="I619" s="29"/>
      <c r="J619" s="2"/>
      <c r="K619" s="70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7" t="s">
        <v>362</v>
      </c>
      <c r="B620" s="2" t="s">
        <v>203</v>
      </c>
      <c r="C620" s="63">
        <v>3267000.0</v>
      </c>
      <c r="D620" s="63">
        <v>2970000.0</v>
      </c>
      <c r="E620" s="63">
        <v>297000.0</v>
      </c>
      <c r="F620" s="22" t="s">
        <v>106</v>
      </c>
      <c r="G620" s="35">
        <v>43314.0</v>
      </c>
      <c r="H620" s="22"/>
      <c r="I620" s="29"/>
      <c r="J620" s="2"/>
      <c r="K620" s="70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7" t="s">
        <v>362</v>
      </c>
      <c r="B621" s="2" t="s">
        <v>102</v>
      </c>
      <c r="C621" s="63">
        <v>561000.0</v>
      </c>
      <c r="D621" s="63">
        <v>510000.0</v>
      </c>
      <c r="E621" s="63">
        <v>51000.0</v>
      </c>
      <c r="F621" s="22" t="s">
        <v>210</v>
      </c>
      <c r="G621" s="35">
        <v>43318.0</v>
      </c>
      <c r="H621" s="22"/>
      <c r="I621" s="29"/>
      <c r="J621" s="2"/>
      <c r="K621" s="70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7" t="s">
        <v>362</v>
      </c>
      <c r="B622" s="2" t="s">
        <v>102</v>
      </c>
      <c r="C622" s="63">
        <v>3564000.0</v>
      </c>
      <c r="D622" s="63">
        <v>3240000.0</v>
      </c>
      <c r="E622" s="63">
        <v>324000.0</v>
      </c>
      <c r="F622" s="22" t="s">
        <v>361</v>
      </c>
      <c r="G622" s="35">
        <v>43318.0</v>
      </c>
      <c r="H622" s="22"/>
      <c r="I622" s="29"/>
      <c r="J622" s="2"/>
      <c r="K622" s="70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7" t="s">
        <v>362</v>
      </c>
      <c r="B623" s="2" t="s">
        <v>102</v>
      </c>
      <c r="C623" s="63">
        <v>2365000.0</v>
      </c>
      <c r="D623" s="63">
        <v>2150000.0</v>
      </c>
      <c r="E623" s="63">
        <v>215000.0</v>
      </c>
      <c r="F623" s="22" t="s">
        <v>208</v>
      </c>
      <c r="G623" s="35">
        <v>43318.0</v>
      </c>
      <c r="H623" s="22"/>
      <c r="I623" s="29"/>
      <c r="J623" s="2"/>
      <c r="K623" s="70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7" t="s">
        <v>362</v>
      </c>
      <c r="B624" s="2" t="s">
        <v>363</v>
      </c>
      <c r="C624" s="63">
        <v>3356793.0</v>
      </c>
      <c r="D624" s="63">
        <v>3051630.0</v>
      </c>
      <c r="E624" s="63">
        <v>305163.0</v>
      </c>
      <c r="F624" s="22" t="s">
        <v>106</v>
      </c>
      <c r="G624" s="35">
        <v>43320.0</v>
      </c>
      <c r="H624" s="22"/>
      <c r="I624" s="29"/>
      <c r="J624" s="2"/>
      <c r="K624" s="70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30" t="s">
        <v>362</v>
      </c>
      <c r="B625" s="31" t="s">
        <v>342</v>
      </c>
      <c r="C625" s="65">
        <v>-3356793.0</v>
      </c>
      <c r="D625" s="65">
        <v>-3051630.0</v>
      </c>
      <c r="E625" s="65">
        <v>-305163.0</v>
      </c>
      <c r="F625" s="33" t="s">
        <v>106</v>
      </c>
      <c r="G625" s="66" t="s">
        <v>31</v>
      </c>
      <c r="H625" s="22"/>
      <c r="I625" s="29"/>
      <c r="J625" s="2"/>
      <c r="K625" s="70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7" t="s">
        <v>362</v>
      </c>
      <c r="B626" s="2" t="s">
        <v>160</v>
      </c>
      <c r="C626" s="63">
        <v>1386000.0</v>
      </c>
      <c r="D626" s="63">
        <v>1260000.0</v>
      </c>
      <c r="E626" s="63">
        <v>126000.0</v>
      </c>
      <c r="F626" s="22" t="s">
        <v>106</v>
      </c>
      <c r="G626" s="35">
        <v>43333.0</v>
      </c>
      <c r="H626" s="22"/>
      <c r="I626" s="29"/>
      <c r="J626" s="2"/>
      <c r="K626" s="70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30" t="s">
        <v>362</v>
      </c>
      <c r="B627" s="31" t="s">
        <v>342</v>
      </c>
      <c r="C627" s="65">
        <v>3356793.0</v>
      </c>
      <c r="D627" s="65">
        <v>3051630.0</v>
      </c>
      <c r="E627" s="65">
        <v>305163.0</v>
      </c>
      <c r="F627" s="33" t="s">
        <v>106</v>
      </c>
      <c r="G627" s="66" t="s">
        <v>31</v>
      </c>
      <c r="H627" s="22"/>
      <c r="I627" s="29"/>
      <c r="J627" s="2"/>
      <c r="K627" s="70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7" t="s">
        <v>362</v>
      </c>
      <c r="B628" s="2" t="s">
        <v>140</v>
      </c>
      <c r="C628" s="63">
        <v>5.08464E7</v>
      </c>
      <c r="D628" s="63">
        <v>4.6224E7</v>
      </c>
      <c r="E628" s="63">
        <v>4622400.0</v>
      </c>
      <c r="F628" s="22" t="s">
        <v>358</v>
      </c>
      <c r="G628" s="35">
        <v>43322.0</v>
      </c>
      <c r="H628" s="22"/>
      <c r="I628" s="29"/>
      <c r="J628" s="2"/>
      <c r="K628" s="70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30" t="s">
        <v>362</v>
      </c>
      <c r="B629" s="31" t="s">
        <v>140</v>
      </c>
      <c r="C629" s="65">
        <v>-5.11764E7</v>
      </c>
      <c r="D629" s="65">
        <v>-4.6524E7</v>
      </c>
      <c r="E629" s="65">
        <v>-4652400.0</v>
      </c>
      <c r="F629" s="33" t="s">
        <v>358</v>
      </c>
      <c r="G629" s="66" t="s">
        <v>31</v>
      </c>
      <c r="H629" s="22"/>
      <c r="I629" s="29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7" t="s">
        <v>362</v>
      </c>
      <c r="B630" s="2" t="s">
        <v>102</v>
      </c>
      <c r="C630" s="63">
        <v>9031000.0</v>
      </c>
      <c r="D630" s="63">
        <v>8210000.0</v>
      </c>
      <c r="E630" s="63">
        <v>821000.0</v>
      </c>
      <c r="F630" s="22" t="s">
        <v>282</v>
      </c>
      <c r="G630" s="35">
        <v>43322.0</v>
      </c>
      <c r="H630" s="22" t="s">
        <v>304</v>
      </c>
      <c r="I630" s="29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7" t="s">
        <v>362</v>
      </c>
      <c r="B631" s="2" t="s">
        <v>102</v>
      </c>
      <c r="C631" s="63">
        <v>209000.0</v>
      </c>
      <c r="D631" s="63">
        <v>190000.0</v>
      </c>
      <c r="E631" s="63">
        <v>19000.0</v>
      </c>
      <c r="F631" s="22" t="s">
        <v>364</v>
      </c>
      <c r="G631" s="35">
        <v>43343.0</v>
      </c>
      <c r="H631" s="22"/>
      <c r="I631" s="29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7" t="s">
        <v>362</v>
      </c>
      <c r="B632" s="2" t="s">
        <v>140</v>
      </c>
      <c r="C632" s="63">
        <v>8360000.0</v>
      </c>
      <c r="D632" s="63">
        <v>7600000.0</v>
      </c>
      <c r="E632" s="63">
        <v>760000.0</v>
      </c>
      <c r="F632" s="22" t="s">
        <v>299</v>
      </c>
      <c r="G632" s="35">
        <v>43322.0</v>
      </c>
      <c r="H632" s="22" t="s">
        <v>304</v>
      </c>
      <c r="I632" s="29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7" t="s">
        <v>362</v>
      </c>
      <c r="B633" s="2" t="s">
        <v>140</v>
      </c>
      <c r="C633" s="63">
        <v>660000.0</v>
      </c>
      <c r="D633" s="63">
        <v>600000.0</v>
      </c>
      <c r="E633" s="63">
        <v>60000.0</v>
      </c>
      <c r="F633" s="22" t="s">
        <v>309</v>
      </c>
      <c r="G633" s="35">
        <v>43322.0</v>
      </c>
      <c r="H633" s="22" t="s">
        <v>304</v>
      </c>
      <c r="I633" s="29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7" t="s">
        <v>362</v>
      </c>
      <c r="B634" s="2" t="s">
        <v>140</v>
      </c>
      <c r="C634" s="63">
        <v>6831000.0</v>
      </c>
      <c r="D634" s="63">
        <v>6210000.0</v>
      </c>
      <c r="E634" s="63">
        <v>621000.0</v>
      </c>
      <c r="F634" s="22" t="s">
        <v>339</v>
      </c>
      <c r="G634" s="35">
        <v>43322.0</v>
      </c>
      <c r="H634" s="22" t="s">
        <v>304</v>
      </c>
      <c r="I634" s="29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7" t="s">
        <v>362</v>
      </c>
      <c r="B635" s="2" t="s">
        <v>140</v>
      </c>
      <c r="C635" s="63">
        <v>9922000.0</v>
      </c>
      <c r="D635" s="63">
        <v>9020000.0</v>
      </c>
      <c r="E635" s="63">
        <v>902000.0</v>
      </c>
      <c r="F635" s="22" t="s">
        <v>358</v>
      </c>
      <c r="G635" s="35">
        <v>43322.0</v>
      </c>
      <c r="H635" s="22" t="s">
        <v>304</v>
      </c>
      <c r="I635" s="29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7" t="s">
        <v>362</v>
      </c>
      <c r="B636" s="2" t="s">
        <v>140</v>
      </c>
      <c r="C636" s="63">
        <v>2299000.0</v>
      </c>
      <c r="D636" s="63">
        <v>2090000.0</v>
      </c>
      <c r="E636" s="63">
        <v>209000.0</v>
      </c>
      <c r="F636" s="22" t="s">
        <v>341</v>
      </c>
      <c r="G636" s="35">
        <v>43322.0</v>
      </c>
      <c r="H636" s="22" t="s">
        <v>304</v>
      </c>
      <c r="I636" s="29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7" t="s">
        <v>362</v>
      </c>
      <c r="B637" s="2" t="s">
        <v>140</v>
      </c>
      <c r="C637" s="63">
        <v>1751200.0</v>
      </c>
      <c r="D637" s="63">
        <v>1592000.0</v>
      </c>
      <c r="E637" s="63">
        <v>159200.0</v>
      </c>
      <c r="F637" s="22" t="s">
        <v>299</v>
      </c>
      <c r="G637" s="35">
        <v>43322.0</v>
      </c>
      <c r="H637" s="22"/>
      <c r="I637" s="29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30" t="s">
        <v>362</v>
      </c>
      <c r="B638" s="31" t="s">
        <v>140</v>
      </c>
      <c r="C638" s="65">
        <v>5.11764E7</v>
      </c>
      <c r="D638" s="65">
        <v>4.6524E7</v>
      </c>
      <c r="E638" s="65">
        <v>4652400.0</v>
      </c>
      <c r="F638" s="33" t="s">
        <v>358</v>
      </c>
      <c r="G638" s="66" t="s">
        <v>31</v>
      </c>
      <c r="H638" s="22"/>
      <c r="I638" s="29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7" t="s">
        <v>362</v>
      </c>
      <c r="B639" s="2" t="s">
        <v>140</v>
      </c>
      <c r="C639" s="63">
        <v>946000.0</v>
      </c>
      <c r="D639" s="63">
        <v>860000.0</v>
      </c>
      <c r="E639" s="63">
        <v>86000.0</v>
      </c>
      <c r="F639" s="22" t="s">
        <v>298</v>
      </c>
      <c r="G639" s="35">
        <v>43322.0</v>
      </c>
      <c r="H639" s="22"/>
      <c r="I639" s="29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7" t="s">
        <v>362</v>
      </c>
      <c r="B640" s="2" t="s">
        <v>140</v>
      </c>
      <c r="C640" s="63">
        <v>4455000.0</v>
      </c>
      <c r="D640" s="63">
        <v>4050000.0</v>
      </c>
      <c r="E640" s="63">
        <v>405000.0</v>
      </c>
      <c r="F640" s="22" t="s">
        <v>349</v>
      </c>
      <c r="G640" s="35">
        <v>43322.0</v>
      </c>
      <c r="H640" s="22"/>
      <c r="I640" s="29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7" t="s">
        <v>362</v>
      </c>
      <c r="B641" s="2" t="s">
        <v>140</v>
      </c>
      <c r="C641" s="63">
        <v>297000.0</v>
      </c>
      <c r="D641" s="63">
        <v>270000.0</v>
      </c>
      <c r="E641" s="63">
        <v>27000.0</v>
      </c>
      <c r="F641" s="22" t="s">
        <v>287</v>
      </c>
      <c r="G641" s="35">
        <v>43322.0</v>
      </c>
      <c r="H641" s="22"/>
      <c r="I641" s="29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7" t="s">
        <v>362</v>
      </c>
      <c r="B642" s="2" t="s">
        <v>140</v>
      </c>
      <c r="C642" s="63">
        <v>6176940.0</v>
      </c>
      <c r="D642" s="63">
        <v>5615400.0</v>
      </c>
      <c r="E642" s="63">
        <v>561540.0</v>
      </c>
      <c r="F642" s="22" t="s">
        <v>277</v>
      </c>
      <c r="G642" s="35">
        <v>43322.0</v>
      </c>
      <c r="H642" s="22"/>
      <c r="I642" s="29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7" t="s">
        <v>362</v>
      </c>
      <c r="B643" s="2" t="s">
        <v>140</v>
      </c>
      <c r="C643" s="63">
        <v>5098500.0</v>
      </c>
      <c r="D643" s="63">
        <v>4635000.0</v>
      </c>
      <c r="E643" s="63">
        <v>463500.0</v>
      </c>
      <c r="F643" s="22" t="s">
        <v>339</v>
      </c>
      <c r="G643" s="35">
        <v>43322.0</v>
      </c>
      <c r="H643" s="22"/>
      <c r="I643" s="29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7" t="s">
        <v>362</v>
      </c>
      <c r="B644" s="2" t="s">
        <v>151</v>
      </c>
      <c r="C644" s="63">
        <v>704000.0</v>
      </c>
      <c r="D644" s="63">
        <v>640000.0</v>
      </c>
      <c r="E644" s="63">
        <v>64000.0</v>
      </c>
      <c r="F644" s="22" t="s">
        <v>106</v>
      </c>
      <c r="G644" s="35">
        <v>43332.0</v>
      </c>
      <c r="H644" s="22"/>
      <c r="I644" s="29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7" t="s">
        <v>362</v>
      </c>
      <c r="B645" s="2" t="s">
        <v>102</v>
      </c>
      <c r="C645" s="63">
        <v>9682200.0</v>
      </c>
      <c r="D645" s="63">
        <v>8802000.0</v>
      </c>
      <c r="E645" s="63">
        <v>880200.0</v>
      </c>
      <c r="F645" s="22" t="s">
        <v>147</v>
      </c>
      <c r="G645" s="35">
        <v>43320.0</v>
      </c>
      <c r="H645" s="22"/>
      <c r="I645" s="29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7" t="s">
        <v>362</v>
      </c>
      <c r="B646" s="2" t="s">
        <v>29</v>
      </c>
      <c r="C646" s="63">
        <v>924000.0</v>
      </c>
      <c r="D646" s="63">
        <v>840000.0</v>
      </c>
      <c r="E646" s="63">
        <v>84000.0</v>
      </c>
      <c r="F646" s="22" t="s">
        <v>95</v>
      </c>
      <c r="G646" s="35">
        <v>43328.0</v>
      </c>
      <c r="H646" s="22"/>
      <c r="I646" s="29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7" t="s">
        <v>362</v>
      </c>
      <c r="B647" s="2" t="s">
        <v>29</v>
      </c>
      <c r="C647" s="63">
        <v>8613000.0</v>
      </c>
      <c r="D647" s="63">
        <v>7830000.0</v>
      </c>
      <c r="E647" s="63">
        <v>783000.0</v>
      </c>
      <c r="F647" s="22" t="s">
        <v>350</v>
      </c>
      <c r="G647" s="35">
        <v>43328.0</v>
      </c>
      <c r="H647" s="22"/>
      <c r="I647" s="29"/>
      <c r="J647" s="28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7" t="s">
        <v>362</v>
      </c>
      <c r="B648" s="2" t="s">
        <v>29</v>
      </c>
      <c r="C648" s="63">
        <v>1.6731E7</v>
      </c>
      <c r="D648" s="63">
        <v>1.521E7</v>
      </c>
      <c r="E648" s="63">
        <v>1521000.0</v>
      </c>
      <c r="F648" s="22" t="s">
        <v>305</v>
      </c>
      <c r="G648" s="35">
        <v>43328.0</v>
      </c>
      <c r="H648" s="22"/>
      <c r="I648" s="29"/>
      <c r="J648" s="28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7" t="s">
        <v>362</v>
      </c>
      <c r="B649" s="2" t="s">
        <v>29</v>
      </c>
      <c r="C649" s="63">
        <v>3146000.0</v>
      </c>
      <c r="D649" s="63">
        <v>2860000.0</v>
      </c>
      <c r="E649" s="63">
        <v>286000.0</v>
      </c>
      <c r="F649" s="22" t="s">
        <v>306</v>
      </c>
      <c r="G649" s="35">
        <v>43328.0</v>
      </c>
      <c r="H649" s="22"/>
      <c r="I649" s="29"/>
      <c r="J649" s="28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7" t="s">
        <v>362</v>
      </c>
      <c r="B650" s="2" t="s">
        <v>29</v>
      </c>
      <c r="C650" s="63">
        <v>3465000.0</v>
      </c>
      <c r="D650" s="63">
        <v>3150000.0</v>
      </c>
      <c r="E650" s="63">
        <v>315000.0</v>
      </c>
      <c r="F650" s="22" t="s">
        <v>93</v>
      </c>
      <c r="G650" s="35">
        <v>43328.0</v>
      </c>
      <c r="H650" s="22"/>
      <c r="I650" s="29"/>
      <c r="J650" s="28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7" t="s">
        <v>362</v>
      </c>
      <c r="B651" s="2" t="s">
        <v>29</v>
      </c>
      <c r="C651" s="63">
        <v>1.0197E7</v>
      </c>
      <c r="D651" s="63">
        <v>9270000.0</v>
      </c>
      <c r="E651" s="63">
        <v>927000.0</v>
      </c>
      <c r="F651" s="22" t="s">
        <v>90</v>
      </c>
      <c r="G651" s="35">
        <v>43328.0</v>
      </c>
      <c r="H651" s="33"/>
      <c r="I651" s="37" t="s">
        <v>94</v>
      </c>
      <c r="J651" s="13"/>
      <c r="K651" s="14"/>
      <c r="L651" s="31"/>
      <c r="M651" s="31"/>
      <c r="N651" s="31"/>
      <c r="O651" s="31"/>
      <c r="P651" s="31"/>
      <c r="Q651" s="31"/>
      <c r="R651" s="31"/>
      <c r="S651" s="31"/>
    </row>
    <row r="652" ht="15.75" customHeight="1">
      <c r="A652" s="27" t="s">
        <v>362</v>
      </c>
      <c r="B652" s="2" t="s">
        <v>102</v>
      </c>
      <c r="C652" s="63">
        <v>5475250.0</v>
      </c>
      <c r="D652" s="63">
        <v>4977500.0</v>
      </c>
      <c r="E652" s="63">
        <v>497750.0</v>
      </c>
      <c r="F652" s="22" t="s">
        <v>210</v>
      </c>
      <c r="G652" s="35">
        <v>43318.0</v>
      </c>
      <c r="H652" s="22" t="s">
        <v>304</v>
      </c>
      <c r="I652" s="23" t="s">
        <v>3</v>
      </c>
      <c r="J652" s="17" t="s">
        <v>54</v>
      </c>
      <c r="K652" s="17" t="s">
        <v>2</v>
      </c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7" t="s">
        <v>362</v>
      </c>
      <c r="B653" s="2" t="s">
        <v>293</v>
      </c>
      <c r="C653" s="63">
        <v>440000.0</v>
      </c>
      <c r="D653" s="63">
        <v>400000.0</v>
      </c>
      <c r="E653" s="63">
        <v>40000.0</v>
      </c>
      <c r="F653" s="22" t="s">
        <v>288</v>
      </c>
      <c r="G653" s="35">
        <v>43318.0</v>
      </c>
      <c r="H653" s="71"/>
      <c r="I653" s="23">
        <f t="shared" ref="I653:K653" si="18">SUM(C605:C653)</f>
        <v>237351983</v>
      </c>
      <c r="J653" s="23">
        <f t="shared" si="18"/>
        <v>215774530</v>
      </c>
      <c r="K653" s="23">
        <f t="shared" si="18"/>
        <v>21577453</v>
      </c>
      <c r="L653" s="72"/>
      <c r="M653" s="72"/>
      <c r="N653" s="72"/>
      <c r="O653" s="72"/>
      <c r="P653" s="72"/>
      <c r="Q653" s="72"/>
      <c r="R653" s="72"/>
      <c r="S653" s="72"/>
    </row>
    <row r="654" ht="15.75" customHeight="1">
      <c r="A654" s="46" t="s">
        <v>365</v>
      </c>
      <c r="B654" s="47" t="s">
        <v>366</v>
      </c>
      <c r="C654" s="64">
        <v>396000.0</v>
      </c>
      <c r="D654" s="64">
        <v>360000.0</v>
      </c>
      <c r="E654" s="64">
        <v>36000.0</v>
      </c>
      <c r="F654" s="49" t="s">
        <v>106</v>
      </c>
      <c r="G654" s="68">
        <v>43321.0</v>
      </c>
      <c r="H654" s="22"/>
      <c r="I654" s="29"/>
      <c r="J654" s="28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7" t="s">
        <v>365</v>
      </c>
      <c r="B655" s="2" t="s">
        <v>152</v>
      </c>
      <c r="C655" s="63">
        <v>3960000.0</v>
      </c>
      <c r="D655" s="63">
        <v>3600000.0</v>
      </c>
      <c r="E655" s="63">
        <v>360000.0</v>
      </c>
      <c r="F655" s="22" t="s">
        <v>106</v>
      </c>
      <c r="G655" s="35">
        <v>43347.0</v>
      </c>
      <c r="H655" s="22"/>
      <c r="I655" s="29"/>
      <c r="J655" s="28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7" t="s">
        <v>367</v>
      </c>
      <c r="B656" s="2" t="s">
        <v>102</v>
      </c>
      <c r="C656" s="63">
        <v>495000.0</v>
      </c>
      <c r="D656" s="63">
        <v>450000.0</v>
      </c>
      <c r="E656" s="63">
        <v>45000.0</v>
      </c>
      <c r="F656" s="22" t="s">
        <v>364</v>
      </c>
      <c r="G656" s="35">
        <v>43360.0</v>
      </c>
      <c r="H656" s="22"/>
      <c r="I656" s="29"/>
      <c r="J656" s="28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7" t="s">
        <v>367</v>
      </c>
      <c r="B657" s="2" t="s">
        <v>140</v>
      </c>
      <c r="C657" s="63">
        <v>2376000.0</v>
      </c>
      <c r="D657" s="63">
        <v>2160000.0</v>
      </c>
      <c r="E657" s="63">
        <v>216000.0</v>
      </c>
      <c r="F657" s="22" t="s">
        <v>368</v>
      </c>
      <c r="G657" s="35">
        <v>43342.0</v>
      </c>
      <c r="H657" s="22" t="s">
        <v>304</v>
      </c>
      <c r="I657" s="29"/>
      <c r="J657" s="28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7" t="s">
        <v>367</v>
      </c>
      <c r="B658" s="2" t="s">
        <v>140</v>
      </c>
      <c r="C658" s="63">
        <v>1.39172E7</v>
      </c>
      <c r="D658" s="63">
        <v>1.2652E7</v>
      </c>
      <c r="E658" s="63">
        <v>1265200.0</v>
      </c>
      <c r="F658" s="22" t="s">
        <v>299</v>
      </c>
      <c r="G658" s="35">
        <v>43342.0</v>
      </c>
      <c r="H658" s="22" t="s">
        <v>304</v>
      </c>
      <c r="I658" s="29"/>
      <c r="J658" s="28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7" t="s">
        <v>367</v>
      </c>
      <c r="B659" s="2" t="s">
        <v>140</v>
      </c>
      <c r="C659" s="63">
        <v>7029000.0</v>
      </c>
      <c r="D659" s="63">
        <v>6390000.0</v>
      </c>
      <c r="E659" s="63">
        <v>639000.0</v>
      </c>
      <c r="F659" s="22" t="s">
        <v>339</v>
      </c>
      <c r="G659" s="35">
        <v>43342.0</v>
      </c>
      <c r="H659" s="22" t="s">
        <v>304</v>
      </c>
      <c r="I659" s="29"/>
      <c r="J659" s="28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7" t="s">
        <v>367</v>
      </c>
      <c r="B660" s="2" t="s">
        <v>140</v>
      </c>
      <c r="C660" s="63">
        <v>625680.0</v>
      </c>
      <c r="D660" s="63">
        <v>568800.0</v>
      </c>
      <c r="E660" s="63">
        <v>56880.0</v>
      </c>
      <c r="F660" s="22" t="s">
        <v>277</v>
      </c>
      <c r="G660" s="35">
        <v>43339.0</v>
      </c>
      <c r="H660" s="22" t="s">
        <v>304</v>
      </c>
      <c r="I660" s="29"/>
      <c r="J660" s="28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7" t="s">
        <v>367</v>
      </c>
      <c r="B661" s="2" t="s">
        <v>140</v>
      </c>
      <c r="C661" s="63">
        <v>5788200.0</v>
      </c>
      <c r="D661" s="63">
        <v>5262000.0</v>
      </c>
      <c r="E661" s="63">
        <v>526200.0</v>
      </c>
      <c r="F661" s="22" t="s">
        <v>299</v>
      </c>
      <c r="G661" s="35">
        <v>43342.0</v>
      </c>
      <c r="H661" s="22"/>
      <c r="I661" s="29"/>
      <c r="J661" s="28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7" t="s">
        <v>367</v>
      </c>
      <c r="B662" s="2" t="s">
        <v>140</v>
      </c>
      <c r="C662" s="63">
        <v>1.08988E8</v>
      </c>
      <c r="D662" s="63">
        <v>9.908E7</v>
      </c>
      <c r="E662" s="63">
        <v>9908000.0</v>
      </c>
      <c r="F662" s="22" t="s">
        <v>358</v>
      </c>
      <c r="G662" s="35">
        <v>43339.0</v>
      </c>
      <c r="H662" s="22" t="s">
        <v>304</v>
      </c>
      <c r="I662" s="29">
        <v>9020000.0</v>
      </c>
      <c r="J662" s="28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7" t="s">
        <v>367</v>
      </c>
      <c r="B663" s="2" t="s">
        <v>140</v>
      </c>
      <c r="C663" s="63">
        <v>847000.0</v>
      </c>
      <c r="D663" s="63">
        <v>770000.0</v>
      </c>
      <c r="E663" s="63">
        <v>77000.0</v>
      </c>
      <c r="F663" s="22" t="s">
        <v>298</v>
      </c>
      <c r="G663" s="35">
        <v>43342.0</v>
      </c>
      <c r="H663" s="22"/>
      <c r="I663" s="29"/>
      <c r="J663" s="28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7" t="s">
        <v>367</v>
      </c>
      <c r="B664" s="2" t="s">
        <v>140</v>
      </c>
      <c r="C664" s="63">
        <v>4257000.0</v>
      </c>
      <c r="D664" s="63">
        <v>3870000.0</v>
      </c>
      <c r="E664" s="63">
        <v>387000.0</v>
      </c>
      <c r="F664" s="22" t="s">
        <v>349</v>
      </c>
      <c r="G664" s="35">
        <v>43342.0</v>
      </c>
      <c r="H664" s="22"/>
      <c r="I664" s="29"/>
      <c r="J664" s="28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7" t="s">
        <v>367</v>
      </c>
      <c r="B665" s="2" t="s">
        <v>140</v>
      </c>
      <c r="C665" s="63">
        <v>396000.0</v>
      </c>
      <c r="D665" s="63">
        <v>360000.0</v>
      </c>
      <c r="E665" s="63">
        <v>36000.0</v>
      </c>
      <c r="F665" s="22" t="s">
        <v>287</v>
      </c>
      <c r="G665" s="35">
        <v>43342.0</v>
      </c>
      <c r="H665" s="22"/>
      <c r="I665" s="29"/>
      <c r="J665" s="28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7" t="s">
        <v>367</v>
      </c>
      <c r="B666" s="2" t="s">
        <v>140</v>
      </c>
      <c r="C666" s="63">
        <v>605000.0</v>
      </c>
      <c r="D666" s="63">
        <v>550000.0</v>
      </c>
      <c r="E666" s="63">
        <v>55000.0</v>
      </c>
      <c r="F666" s="22" t="s">
        <v>201</v>
      </c>
      <c r="G666" s="35">
        <v>43342.0</v>
      </c>
      <c r="H666" s="22"/>
      <c r="I666" s="29"/>
      <c r="J666" s="28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7" t="s">
        <v>367</v>
      </c>
      <c r="B667" s="2" t="s">
        <v>140</v>
      </c>
      <c r="C667" s="63">
        <v>3.927E7</v>
      </c>
      <c r="D667" s="63">
        <v>3.57E7</v>
      </c>
      <c r="E667" s="63">
        <v>3570000.0</v>
      </c>
      <c r="F667" s="22" t="s">
        <v>277</v>
      </c>
      <c r="G667" s="35">
        <v>43339.0</v>
      </c>
      <c r="H667" s="22"/>
      <c r="I667" s="29"/>
      <c r="J667" s="28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7" t="s">
        <v>367</v>
      </c>
      <c r="B668" s="2" t="s">
        <v>140</v>
      </c>
      <c r="C668" s="63">
        <v>7375500.0</v>
      </c>
      <c r="D668" s="63">
        <v>6705000.0</v>
      </c>
      <c r="E668" s="63">
        <v>670500.0</v>
      </c>
      <c r="F668" s="22" t="s">
        <v>339</v>
      </c>
      <c r="G668" s="35">
        <v>43342.0</v>
      </c>
      <c r="H668" s="22"/>
      <c r="I668" s="29"/>
      <c r="J668" s="28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7" t="s">
        <v>367</v>
      </c>
      <c r="B669" s="2" t="s">
        <v>140</v>
      </c>
      <c r="C669" s="63">
        <v>3861000.0</v>
      </c>
      <c r="D669" s="63">
        <v>3510000.0</v>
      </c>
      <c r="E669" s="63">
        <v>351000.0</v>
      </c>
      <c r="F669" s="22" t="s">
        <v>360</v>
      </c>
      <c r="G669" s="35">
        <v>43342.0</v>
      </c>
      <c r="H669" s="22" t="s">
        <v>304</v>
      </c>
      <c r="I669" s="29">
        <v>3420000.0</v>
      </c>
      <c r="J669" s="28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7" t="s">
        <v>367</v>
      </c>
      <c r="B670" s="2" t="s">
        <v>102</v>
      </c>
      <c r="C670" s="63">
        <v>217800.0</v>
      </c>
      <c r="D670" s="63">
        <v>198000.0</v>
      </c>
      <c r="E670" s="63">
        <v>19800.0</v>
      </c>
      <c r="F670" s="22" t="s">
        <v>208</v>
      </c>
      <c r="G670" s="35">
        <v>43343.0</v>
      </c>
      <c r="H670" s="22" t="s">
        <v>304</v>
      </c>
      <c r="I670" s="29"/>
      <c r="J670" s="28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7" t="s">
        <v>367</v>
      </c>
      <c r="B671" s="2" t="s">
        <v>102</v>
      </c>
      <c r="C671" s="63">
        <v>3599750.0</v>
      </c>
      <c r="D671" s="63">
        <v>3272500.0</v>
      </c>
      <c r="E671" s="63">
        <v>327250.0</v>
      </c>
      <c r="F671" s="22" t="s">
        <v>210</v>
      </c>
      <c r="G671" s="35">
        <v>43343.0</v>
      </c>
      <c r="H671" s="22" t="s">
        <v>304</v>
      </c>
      <c r="I671" s="29"/>
      <c r="J671" s="28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7" t="s">
        <v>367</v>
      </c>
      <c r="B672" s="2" t="s">
        <v>102</v>
      </c>
      <c r="C672" s="63">
        <v>1.8876E7</v>
      </c>
      <c r="D672" s="63">
        <v>1.716E7</v>
      </c>
      <c r="E672" s="63">
        <v>1716000.0</v>
      </c>
      <c r="F672" s="22" t="s">
        <v>147</v>
      </c>
      <c r="G672" s="35">
        <v>43343.0</v>
      </c>
      <c r="H672" s="22"/>
      <c r="I672" s="29"/>
      <c r="J672" s="28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7" t="s">
        <v>367</v>
      </c>
      <c r="B673" s="2" t="s">
        <v>102</v>
      </c>
      <c r="C673" s="63">
        <v>3795000.0</v>
      </c>
      <c r="D673" s="63">
        <v>3450000.0</v>
      </c>
      <c r="E673" s="63">
        <v>345000.0</v>
      </c>
      <c r="F673" s="22" t="s">
        <v>361</v>
      </c>
      <c r="G673" s="35">
        <v>43343.0</v>
      </c>
      <c r="H673" s="22"/>
      <c r="I673" s="29"/>
      <c r="J673" s="28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7" t="s">
        <v>367</v>
      </c>
      <c r="B674" s="2" t="s">
        <v>102</v>
      </c>
      <c r="C674" s="63">
        <v>3707000.0</v>
      </c>
      <c r="D674" s="63">
        <v>3370000.0</v>
      </c>
      <c r="E674" s="63">
        <v>337000.0</v>
      </c>
      <c r="F674" s="22" t="s">
        <v>208</v>
      </c>
      <c r="G674" s="35">
        <v>43343.0</v>
      </c>
      <c r="H674" s="22"/>
      <c r="I674" s="29"/>
      <c r="J674" s="28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7" t="s">
        <v>367</v>
      </c>
      <c r="B675" s="2" t="s">
        <v>102</v>
      </c>
      <c r="C675" s="63">
        <v>748000.0</v>
      </c>
      <c r="D675" s="63">
        <v>680000.0</v>
      </c>
      <c r="E675" s="63">
        <v>68000.0</v>
      </c>
      <c r="F675" s="22" t="s">
        <v>210</v>
      </c>
      <c r="G675" s="35">
        <v>43343.0</v>
      </c>
      <c r="H675" s="22"/>
      <c r="I675" s="29"/>
      <c r="J675" s="28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7">
        <v>43337.0</v>
      </c>
      <c r="B676" s="2" t="s">
        <v>102</v>
      </c>
      <c r="C676" s="63">
        <v>7348000.0</v>
      </c>
      <c r="D676" s="63">
        <v>6680000.0</v>
      </c>
      <c r="E676" s="63">
        <v>668000.0</v>
      </c>
      <c r="F676" s="22" t="s">
        <v>147</v>
      </c>
      <c r="G676" s="35">
        <v>43343.0</v>
      </c>
      <c r="H676" s="22"/>
      <c r="I676" s="29"/>
      <c r="J676" s="28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7">
        <v>43339.0</v>
      </c>
      <c r="B677" s="2" t="s">
        <v>102</v>
      </c>
      <c r="C677" s="63">
        <v>4070000.0</v>
      </c>
      <c r="D677" s="63">
        <v>3700000.0</v>
      </c>
      <c r="E677" s="63">
        <v>370000.0</v>
      </c>
      <c r="F677" s="22" t="s">
        <v>208</v>
      </c>
      <c r="G677" s="35">
        <v>43348.0</v>
      </c>
      <c r="H677" s="22"/>
      <c r="I677" s="29"/>
      <c r="J677" s="28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7">
        <v>43339.0</v>
      </c>
      <c r="B678" s="2" t="s">
        <v>102</v>
      </c>
      <c r="C678" s="63">
        <v>2178000.0</v>
      </c>
      <c r="D678" s="63">
        <v>1980000.0</v>
      </c>
      <c r="E678" s="63">
        <v>198000.0</v>
      </c>
      <c r="F678" s="22" t="s">
        <v>361</v>
      </c>
      <c r="G678" s="35">
        <v>43348.0</v>
      </c>
      <c r="H678" s="22"/>
      <c r="I678" s="29"/>
      <c r="J678" s="28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7">
        <v>43343.0</v>
      </c>
      <c r="B679" s="2" t="s">
        <v>102</v>
      </c>
      <c r="C679" s="63">
        <v>1.091783E7</v>
      </c>
      <c r="D679" s="63">
        <v>9925300.0</v>
      </c>
      <c r="E679" s="63">
        <v>992530.0</v>
      </c>
      <c r="F679" s="22" t="s">
        <v>282</v>
      </c>
      <c r="G679" s="35">
        <v>43353.0</v>
      </c>
      <c r="H679" s="22" t="s">
        <v>304</v>
      </c>
      <c r="I679" s="29"/>
      <c r="J679" s="28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7">
        <v>43343.0</v>
      </c>
      <c r="B680" s="2" t="s">
        <v>150</v>
      </c>
      <c r="C680" s="63">
        <v>2051500.0</v>
      </c>
      <c r="D680" s="63">
        <v>1865000.0</v>
      </c>
      <c r="E680" s="63">
        <v>186500.0</v>
      </c>
      <c r="F680" s="22" t="s">
        <v>106</v>
      </c>
      <c r="G680" s="35">
        <v>43383.0</v>
      </c>
      <c r="H680" s="22"/>
      <c r="I680" s="29"/>
      <c r="J680" s="28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7" t="s">
        <v>369</v>
      </c>
      <c r="B681" s="2" t="s">
        <v>140</v>
      </c>
      <c r="C681" s="63">
        <v>1.182412E7</v>
      </c>
      <c r="D681" s="63">
        <v>1.07492E7</v>
      </c>
      <c r="E681" s="63">
        <v>1074920.0</v>
      </c>
      <c r="F681" s="22" t="s">
        <v>299</v>
      </c>
      <c r="G681" s="35">
        <v>43353.0</v>
      </c>
      <c r="H681" s="22" t="s">
        <v>304</v>
      </c>
      <c r="I681" s="29"/>
      <c r="J681" s="28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7" t="s">
        <v>369</v>
      </c>
      <c r="B682" s="2" t="s">
        <v>102</v>
      </c>
      <c r="C682" s="63">
        <v>3564000.0</v>
      </c>
      <c r="D682" s="63">
        <v>3240000.0</v>
      </c>
      <c r="E682" s="63">
        <v>324000.0</v>
      </c>
      <c r="F682" s="22" t="s">
        <v>147</v>
      </c>
      <c r="G682" s="35">
        <v>43360.0</v>
      </c>
      <c r="H682" s="22"/>
      <c r="I682" s="29"/>
      <c r="J682" s="28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7" t="s">
        <v>369</v>
      </c>
      <c r="B683" s="2" t="s">
        <v>370</v>
      </c>
      <c r="C683" s="63">
        <v>874500.0</v>
      </c>
      <c r="D683" s="63">
        <v>795000.0</v>
      </c>
      <c r="E683" s="63">
        <v>79500.0</v>
      </c>
      <c r="F683" s="22" t="s">
        <v>106</v>
      </c>
      <c r="G683" s="35">
        <v>43354.0</v>
      </c>
      <c r="H683" s="22"/>
      <c r="I683" s="29"/>
      <c r="J683" s="28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7" t="s">
        <v>369</v>
      </c>
      <c r="B684" s="2" t="s">
        <v>203</v>
      </c>
      <c r="C684" s="63">
        <v>3036000.0</v>
      </c>
      <c r="D684" s="63">
        <v>2760000.0</v>
      </c>
      <c r="E684" s="63">
        <v>276000.0</v>
      </c>
      <c r="F684" s="22" t="s">
        <v>106</v>
      </c>
      <c r="G684" s="35">
        <v>43348.0</v>
      </c>
      <c r="H684" s="22"/>
      <c r="I684" s="29"/>
      <c r="J684" s="28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7" t="s">
        <v>369</v>
      </c>
      <c r="B685" s="2" t="s">
        <v>102</v>
      </c>
      <c r="C685" s="63">
        <v>4253150.0</v>
      </c>
      <c r="D685" s="63">
        <v>3866500.0</v>
      </c>
      <c r="E685" s="63">
        <v>386650.0</v>
      </c>
      <c r="F685" s="22" t="s">
        <v>210</v>
      </c>
      <c r="G685" s="35">
        <v>43348.0</v>
      </c>
      <c r="H685" s="22" t="s">
        <v>304</v>
      </c>
      <c r="I685" s="29"/>
      <c r="J685" s="28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7" t="s">
        <v>369</v>
      </c>
      <c r="B686" s="2" t="s">
        <v>140</v>
      </c>
      <c r="C686" s="63">
        <v>264000.0</v>
      </c>
      <c r="D686" s="63">
        <v>240000.0</v>
      </c>
      <c r="E686" s="63">
        <v>24000.0</v>
      </c>
      <c r="F686" s="22" t="s">
        <v>368</v>
      </c>
      <c r="G686" s="35">
        <v>43353.0</v>
      </c>
      <c r="H686" s="22" t="s">
        <v>304</v>
      </c>
      <c r="I686" s="29"/>
      <c r="J686" s="28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7" t="s">
        <v>369</v>
      </c>
      <c r="B687" s="2" t="s">
        <v>140</v>
      </c>
      <c r="C687" s="63">
        <v>7722000.0</v>
      </c>
      <c r="D687" s="63">
        <v>7020000.0</v>
      </c>
      <c r="E687" s="63">
        <v>702000.0</v>
      </c>
      <c r="F687" s="22" t="s">
        <v>339</v>
      </c>
      <c r="G687" s="35">
        <v>43353.0</v>
      </c>
      <c r="H687" s="22" t="s">
        <v>304</v>
      </c>
      <c r="I687" s="29"/>
      <c r="J687" s="28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7" t="s">
        <v>369</v>
      </c>
      <c r="B688" s="2" t="s">
        <v>140</v>
      </c>
      <c r="C688" s="63">
        <v>1635480.0</v>
      </c>
      <c r="D688" s="63">
        <v>1486800.0</v>
      </c>
      <c r="E688" s="63">
        <v>148680.0</v>
      </c>
      <c r="F688" s="22" t="s">
        <v>340</v>
      </c>
      <c r="G688" s="35">
        <v>43353.0</v>
      </c>
      <c r="H688" s="22" t="s">
        <v>304</v>
      </c>
      <c r="I688" s="29"/>
      <c r="J688" s="28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7" t="s">
        <v>369</v>
      </c>
      <c r="B689" s="2" t="s">
        <v>140</v>
      </c>
      <c r="C689" s="63">
        <v>2398000.0</v>
      </c>
      <c r="D689" s="63">
        <v>2180000.0</v>
      </c>
      <c r="E689" s="63">
        <v>218000.0</v>
      </c>
      <c r="F689" s="22" t="s">
        <v>360</v>
      </c>
      <c r="G689" s="35">
        <v>43353.0</v>
      </c>
      <c r="H689" s="22" t="s">
        <v>304</v>
      </c>
      <c r="I689" s="29">
        <v>2090000.0</v>
      </c>
      <c r="J689" s="28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7" t="s">
        <v>369</v>
      </c>
      <c r="B690" s="2" t="s">
        <v>140</v>
      </c>
      <c r="C690" s="63">
        <v>7.5845E7</v>
      </c>
      <c r="D690" s="63">
        <v>6.895E7</v>
      </c>
      <c r="E690" s="63">
        <v>6895000.0</v>
      </c>
      <c r="F690" s="22" t="s">
        <v>358</v>
      </c>
      <c r="G690" s="35">
        <v>43353.0</v>
      </c>
      <c r="H690" s="22" t="s">
        <v>304</v>
      </c>
      <c r="I690" s="29">
        <v>8140000.0</v>
      </c>
      <c r="J690" s="28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7" t="s">
        <v>369</v>
      </c>
      <c r="B691" s="2" t="s">
        <v>140</v>
      </c>
      <c r="C691" s="63">
        <v>2230800.0</v>
      </c>
      <c r="D691" s="63">
        <v>2028000.0</v>
      </c>
      <c r="E691" s="63">
        <v>202800.0</v>
      </c>
      <c r="F691" s="22" t="s">
        <v>299</v>
      </c>
      <c r="G691" s="35">
        <v>43353.0</v>
      </c>
      <c r="H691" s="22"/>
      <c r="I691" s="29"/>
      <c r="J691" s="28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7" t="s">
        <v>369</v>
      </c>
      <c r="B692" s="2" t="s">
        <v>140</v>
      </c>
      <c r="C692" s="63">
        <v>677600.0</v>
      </c>
      <c r="D692" s="63">
        <v>616000.0</v>
      </c>
      <c r="E692" s="63">
        <v>61600.0</v>
      </c>
      <c r="F692" s="22" t="s">
        <v>298</v>
      </c>
      <c r="G692" s="35">
        <v>43353.0</v>
      </c>
      <c r="H692" s="22"/>
      <c r="I692" s="29"/>
      <c r="J692" s="28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7" t="s">
        <v>369</v>
      </c>
      <c r="B693" s="2" t="s">
        <v>140</v>
      </c>
      <c r="C693" s="63">
        <v>3465000.0</v>
      </c>
      <c r="D693" s="63">
        <v>3150000.0</v>
      </c>
      <c r="E693" s="63">
        <v>315000.0</v>
      </c>
      <c r="F693" s="22" t="s">
        <v>349</v>
      </c>
      <c r="G693" s="35">
        <v>43353.0</v>
      </c>
      <c r="H693" s="22"/>
      <c r="I693" s="29"/>
      <c r="J693" s="28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7" t="s">
        <v>369</v>
      </c>
      <c r="B694" s="2" t="s">
        <v>140</v>
      </c>
      <c r="C694" s="63">
        <v>495000.0</v>
      </c>
      <c r="D694" s="63">
        <v>450000.0</v>
      </c>
      <c r="E694" s="63">
        <v>45000.0</v>
      </c>
      <c r="F694" s="22" t="s">
        <v>287</v>
      </c>
      <c r="G694" s="35">
        <v>43353.0</v>
      </c>
      <c r="H694" s="22"/>
      <c r="I694" s="29"/>
      <c r="J694" s="28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7" t="s">
        <v>369</v>
      </c>
      <c r="B695" s="2" t="s">
        <v>140</v>
      </c>
      <c r="C695" s="63">
        <v>302500.0</v>
      </c>
      <c r="D695" s="63">
        <v>275000.0</v>
      </c>
      <c r="E695" s="63">
        <v>27500.0</v>
      </c>
      <c r="F695" s="22" t="s">
        <v>338</v>
      </c>
      <c r="G695" s="35">
        <v>43353.0</v>
      </c>
      <c r="H695" s="22"/>
      <c r="I695" s="29"/>
      <c r="J695" s="28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7" t="s">
        <v>369</v>
      </c>
      <c r="B696" s="2" t="s">
        <v>140</v>
      </c>
      <c r="C696" s="63">
        <v>9455380.0</v>
      </c>
      <c r="D696" s="63">
        <v>8595800.0</v>
      </c>
      <c r="E696" s="63">
        <v>859580.0</v>
      </c>
      <c r="F696" s="22" t="s">
        <v>340</v>
      </c>
      <c r="G696" s="35">
        <v>43353.0</v>
      </c>
      <c r="H696" s="22"/>
      <c r="I696" s="29"/>
      <c r="J696" s="28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7" t="s">
        <v>369</v>
      </c>
      <c r="B697" s="2" t="s">
        <v>140</v>
      </c>
      <c r="C697" s="63">
        <v>3701500.0</v>
      </c>
      <c r="D697" s="63">
        <v>3365000.0</v>
      </c>
      <c r="E697" s="63">
        <v>336500.0</v>
      </c>
      <c r="F697" s="22" t="s">
        <v>339</v>
      </c>
      <c r="G697" s="35">
        <v>43353.0</v>
      </c>
      <c r="H697" s="22"/>
      <c r="I697" s="29"/>
      <c r="J697" s="28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7" t="s">
        <v>369</v>
      </c>
      <c r="B698" s="2" t="s">
        <v>293</v>
      </c>
      <c r="C698" s="63">
        <v>220000.0</v>
      </c>
      <c r="D698" s="63">
        <v>200000.0</v>
      </c>
      <c r="E698" s="63">
        <v>20000.0</v>
      </c>
      <c r="F698" s="22" t="s">
        <v>371</v>
      </c>
      <c r="G698" s="35">
        <v>43354.0</v>
      </c>
      <c r="H698" s="22"/>
      <c r="I698" s="29"/>
      <c r="J698" s="28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7" t="s">
        <v>369</v>
      </c>
      <c r="B699" s="2" t="s">
        <v>293</v>
      </c>
      <c r="C699" s="63">
        <v>2799500.0</v>
      </c>
      <c r="D699" s="63">
        <v>2545000.0</v>
      </c>
      <c r="E699" s="63">
        <v>254500.0</v>
      </c>
      <c r="F699" s="22" t="s">
        <v>288</v>
      </c>
      <c r="G699" s="35">
        <v>43354.0</v>
      </c>
      <c r="H699" s="22"/>
      <c r="I699" s="29"/>
      <c r="J699" s="28"/>
      <c r="K699" s="2"/>
      <c r="L699" s="2"/>
      <c r="M699" s="2"/>
      <c r="N699" s="31"/>
      <c r="O699" s="31"/>
      <c r="P699" s="31"/>
      <c r="Q699" s="31"/>
      <c r="R699" s="31"/>
      <c r="S699" s="31"/>
    </row>
    <row r="700" ht="15.75" customHeight="1">
      <c r="A700" s="27" t="s">
        <v>369</v>
      </c>
      <c r="B700" s="2" t="s">
        <v>29</v>
      </c>
      <c r="C700" s="63">
        <v>8712000.0</v>
      </c>
      <c r="D700" s="63">
        <v>7920000.0</v>
      </c>
      <c r="E700" s="63">
        <v>792000.0</v>
      </c>
      <c r="F700" s="22" t="s">
        <v>350</v>
      </c>
      <c r="G700" s="35">
        <v>43360.0</v>
      </c>
      <c r="H700" s="22"/>
      <c r="I700" s="29"/>
      <c r="J700" s="28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30" t="s">
        <v>369</v>
      </c>
      <c r="B701" s="31" t="s">
        <v>29</v>
      </c>
      <c r="C701" s="65">
        <v>-5643000.0</v>
      </c>
      <c r="D701" s="65">
        <v>-5130000.0</v>
      </c>
      <c r="E701" s="65">
        <v>-513000.0</v>
      </c>
      <c r="F701" s="33" t="s">
        <v>350</v>
      </c>
      <c r="G701" s="31" t="s">
        <v>31</v>
      </c>
      <c r="H701" s="33"/>
      <c r="I701" s="61"/>
      <c r="J701" s="62"/>
      <c r="K701" s="31"/>
      <c r="L701" s="31"/>
      <c r="M701" s="31"/>
      <c r="N701" s="31"/>
      <c r="O701" s="31"/>
      <c r="P701" s="31"/>
      <c r="Q701" s="31"/>
      <c r="R701" s="31"/>
      <c r="S701" s="31"/>
    </row>
    <row r="702" ht="15.75" customHeight="1">
      <c r="A702" s="27" t="s">
        <v>369</v>
      </c>
      <c r="B702" s="2" t="s">
        <v>29</v>
      </c>
      <c r="C702" s="63">
        <v>1.1979E7</v>
      </c>
      <c r="D702" s="63">
        <v>1.089E7</v>
      </c>
      <c r="E702" s="63">
        <v>1089000.0</v>
      </c>
      <c r="F702" s="22" t="s">
        <v>90</v>
      </c>
      <c r="G702" s="35">
        <v>43360.0</v>
      </c>
      <c r="H702" s="22"/>
      <c r="I702" s="29"/>
      <c r="J702" s="28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30" t="s">
        <v>369</v>
      </c>
      <c r="B703" s="31" t="s">
        <v>29</v>
      </c>
      <c r="C703" s="65">
        <v>-8712000.0</v>
      </c>
      <c r="D703" s="65">
        <v>-7920000.0</v>
      </c>
      <c r="E703" s="65">
        <v>-792000.0</v>
      </c>
      <c r="F703" s="33" t="s">
        <v>90</v>
      </c>
      <c r="G703" s="31" t="s">
        <v>31</v>
      </c>
      <c r="H703" s="33"/>
      <c r="I703" s="61"/>
      <c r="J703" s="62"/>
      <c r="K703" s="31"/>
      <c r="L703" s="31"/>
      <c r="M703" s="31"/>
      <c r="N703" s="2"/>
      <c r="O703" s="2"/>
      <c r="P703" s="2"/>
      <c r="Q703" s="2"/>
      <c r="R703" s="2"/>
      <c r="S703" s="2"/>
    </row>
    <row r="704" ht="15.75" customHeight="1">
      <c r="A704" s="27" t="s">
        <v>369</v>
      </c>
      <c r="B704" s="2" t="s">
        <v>193</v>
      </c>
      <c r="C704" s="63">
        <v>2376000.0</v>
      </c>
      <c r="D704" s="63">
        <v>2160000.0</v>
      </c>
      <c r="E704" s="63">
        <v>216000.0</v>
      </c>
      <c r="F704" s="22" t="s">
        <v>351</v>
      </c>
      <c r="G704" s="35">
        <v>43356.0</v>
      </c>
      <c r="H704" s="22"/>
      <c r="I704" s="29"/>
      <c r="J704" s="28"/>
      <c r="K704" s="2"/>
      <c r="L704" s="2"/>
      <c r="M704" s="2"/>
      <c r="N704" s="31"/>
      <c r="O704" s="31"/>
      <c r="P704" s="31"/>
      <c r="Q704" s="31"/>
      <c r="R704" s="31"/>
      <c r="S704" s="31"/>
    </row>
    <row r="705" ht="15.75" customHeight="1">
      <c r="A705" s="27" t="s">
        <v>369</v>
      </c>
      <c r="B705" s="2" t="s">
        <v>29</v>
      </c>
      <c r="C705" s="63">
        <v>1716000.0</v>
      </c>
      <c r="D705" s="63">
        <v>1560000.0</v>
      </c>
      <c r="E705" s="63">
        <v>156000.0</v>
      </c>
      <c r="F705" s="22" t="s">
        <v>95</v>
      </c>
      <c r="G705" s="35">
        <v>43360.0</v>
      </c>
      <c r="H705" s="22"/>
      <c r="I705" s="29"/>
      <c r="J705" s="28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30" t="s">
        <v>369</v>
      </c>
      <c r="B706" s="31" t="s">
        <v>29</v>
      </c>
      <c r="C706" s="65">
        <v>5643000.0</v>
      </c>
      <c r="D706" s="65">
        <v>5130000.0</v>
      </c>
      <c r="E706" s="65">
        <v>513000.0</v>
      </c>
      <c r="F706" s="33" t="s">
        <v>350</v>
      </c>
      <c r="G706" s="31" t="s">
        <v>31</v>
      </c>
      <c r="H706" s="33"/>
      <c r="I706" s="61"/>
      <c r="J706" s="62"/>
      <c r="K706" s="31"/>
      <c r="L706" s="31"/>
      <c r="M706" s="31"/>
      <c r="N706" s="2"/>
      <c r="O706" s="2"/>
      <c r="P706" s="2"/>
      <c r="Q706" s="2"/>
      <c r="R706" s="2"/>
      <c r="S706" s="2"/>
    </row>
    <row r="707" ht="15.75" customHeight="1">
      <c r="A707" s="27" t="s">
        <v>369</v>
      </c>
      <c r="B707" s="2" t="s">
        <v>29</v>
      </c>
      <c r="C707" s="63">
        <v>1.683E7</v>
      </c>
      <c r="D707" s="63">
        <v>1.53E7</v>
      </c>
      <c r="E707" s="63">
        <v>1530000.0</v>
      </c>
      <c r="F707" s="22" t="s">
        <v>305</v>
      </c>
      <c r="G707" s="35">
        <v>43360.0</v>
      </c>
      <c r="H707" s="22"/>
      <c r="I707" s="29"/>
      <c r="J707" s="28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7" t="s">
        <v>369</v>
      </c>
      <c r="B708" s="2" t="s">
        <v>29</v>
      </c>
      <c r="C708" s="63">
        <v>1232000.0</v>
      </c>
      <c r="D708" s="63">
        <v>1120000.0</v>
      </c>
      <c r="E708" s="63">
        <v>112000.0</v>
      </c>
      <c r="F708" s="22" t="s">
        <v>306</v>
      </c>
      <c r="G708" s="35">
        <v>43360.0</v>
      </c>
      <c r="H708" s="22"/>
      <c r="I708" s="29"/>
      <c r="J708" s="28"/>
      <c r="K708" s="2"/>
      <c r="L708" s="2"/>
      <c r="M708" s="2"/>
      <c r="N708" s="31"/>
      <c r="O708" s="31"/>
      <c r="P708" s="31"/>
      <c r="Q708" s="31"/>
      <c r="R708" s="31"/>
      <c r="S708" s="31"/>
    </row>
    <row r="709" ht="15.75" customHeight="1">
      <c r="A709" s="27" t="s">
        <v>369</v>
      </c>
      <c r="B709" s="2" t="s">
        <v>29</v>
      </c>
      <c r="C709" s="63">
        <v>6237000.0</v>
      </c>
      <c r="D709" s="63">
        <v>5670000.0</v>
      </c>
      <c r="E709" s="63">
        <v>567000.0</v>
      </c>
      <c r="F709" s="22" t="s">
        <v>93</v>
      </c>
      <c r="G709" s="35">
        <v>43360.0</v>
      </c>
      <c r="H709" s="22"/>
      <c r="I709" s="29"/>
      <c r="J709" s="28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30" t="s">
        <v>369</v>
      </c>
      <c r="B710" s="31" t="s">
        <v>29</v>
      </c>
      <c r="C710" s="65">
        <v>8712000.0</v>
      </c>
      <c r="D710" s="65">
        <v>7920000.0</v>
      </c>
      <c r="E710" s="65">
        <v>792000.0</v>
      </c>
      <c r="F710" s="33" t="s">
        <v>90</v>
      </c>
      <c r="G710" s="31" t="s">
        <v>31</v>
      </c>
      <c r="H710" s="33"/>
      <c r="I710" s="37" t="s">
        <v>123</v>
      </c>
      <c r="J710" s="13"/>
      <c r="K710" s="14"/>
      <c r="L710" s="31"/>
      <c r="M710" s="31"/>
      <c r="N710" s="7"/>
      <c r="O710" s="7"/>
      <c r="P710" s="7"/>
      <c r="Q710" s="7"/>
      <c r="R710" s="7"/>
      <c r="S710" s="7"/>
    </row>
    <row r="711" ht="15.75" customHeight="1">
      <c r="A711" s="27" t="s">
        <v>369</v>
      </c>
      <c r="B711" s="2" t="s">
        <v>160</v>
      </c>
      <c r="C711" s="63">
        <v>1980000.0</v>
      </c>
      <c r="D711" s="63">
        <v>1800000.0</v>
      </c>
      <c r="E711" s="63">
        <v>180000.0</v>
      </c>
      <c r="F711" s="22" t="s">
        <v>106</v>
      </c>
      <c r="G711" s="35">
        <v>43364.0</v>
      </c>
      <c r="H711" s="22"/>
      <c r="I711" s="23" t="s">
        <v>3</v>
      </c>
      <c r="J711" s="17" t="s">
        <v>54</v>
      </c>
      <c r="K711" s="17" t="s">
        <v>2</v>
      </c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7" t="s">
        <v>369</v>
      </c>
      <c r="B712" s="2" t="s">
        <v>372</v>
      </c>
      <c r="C712" s="63">
        <v>5434000.0</v>
      </c>
      <c r="D712" s="63">
        <v>4940000.0</v>
      </c>
      <c r="E712" s="63">
        <v>494000.0</v>
      </c>
      <c r="F712" s="22" t="s">
        <v>373</v>
      </c>
      <c r="G712" s="41">
        <v>43357.0</v>
      </c>
      <c r="H712" s="40"/>
      <c r="I712" s="23">
        <f t="shared" ref="I712:K712" si="19">SUM(C654:C712)</f>
        <v>448954990</v>
      </c>
      <c r="J712" s="23">
        <f t="shared" si="19"/>
        <v>408140900</v>
      </c>
      <c r="K712" s="23">
        <f t="shared" si="19"/>
        <v>40814090</v>
      </c>
      <c r="L712" s="7"/>
      <c r="M712" s="7"/>
      <c r="N712" s="2"/>
      <c r="O712" s="2"/>
      <c r="P712" s="2"/>
      <c r="Q712" s="2"/>
      <c r="R712" s="2"/>
      <c r="S712" s="2"/>
    </row>
    <row r="713" ht="15.75" customHeight="1">
      <c r="A713" s="46" t="s">
        <v>374</v>
      </c>
      <c r="B713" s="47" t="s">
        <v>102</v>
      </c>
      <c r="C713" s="64">
        <v>3652000.0</v>
      </c>
      <c r="D713" s="64">
        <v>3320000.0</v>
      </c>
      <c r="E713" s="64">
        <v>332000.0</v>
      </c>
      <c r="F713" s="49" t="s">
        <v>361</v>
      </c>
      <c r="G713" s="35">
        <v>43360.0</v>
      </c>
      <c r="H713" s="22"/>
      <c r="I713" s="29"/>
      <c r="J713" s="28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7" t="s">
        <v>375</v>
      </c>
      <c r="B714" s="2" t="s">
        <v>102</v>
      </c>
      <c r="C714" s="63">
        <v>5656750.0</v>
      </c>
      <c r="D714" s="63">
        <v>5142500.0</v>
      </c>
      <c r="E714" s="63">
        <v>514250.0</v>
      </c>
      <c r="F714" s="22" t="s">
        <v>210</v>
      </c>
      <c r="G714" s="35">
        <v>43371.0</v>
      </c>
      <c r="H714" s="22" t="s">
        <v>304</v>
      </c>
      <c r="I714" s="29"/>
      <c r="J714" s="28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7" t="s">
        <v>375</v>
      </c>
      <c r="B715" s="2" t="s">
        <v>102</v>
      </c>
      <c r="C715" s="63">
        <v>4092000.0</v>
      </c>
      <c r="D715" s="63">
        <v>3720000.0</v>
      </c>
      <c r="E715" s="63">
        <v>372000.0</v>
      </c>
      <c r="F715" s="22" t="s">
        <v>361</v>
      </c>
      <c r="G715" s="35">
        <v>43378.0</v>
      </c>
      <c r="H715" s="22"/>
      <c r="I715" s="29"/>
      <c r="J715" s="28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7" t="s">
        <v>375</v>
      </c>
      <c r="B716" s="2" t="s">
        <v>102</v>
      </c>
      <c r="C716" s="63">
        <v>792000.0</v>
      </c>
      <c r="D716" s="63">
        <v>720000.0</v>
      </c>
      <c r="E716" s="63">
        <v>72000.0</v>
      </c>
      <c r="F716" s="22" t="s">
        <v>208</v>
      </c>
      <c r="G716" s="35">
        <v>43378.0</v>
      </c>
      <c r="H716" s="22"/>
      <c r="I716" s="29"/>
      <c r="J716" s="28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7" t="s">
        <v>375</v>
      </c>
      <c r="B717" s="2" t="s">
        <v>102</v>
      </c>
      <c r="C717" s="63">
        <v>7563600.0</v>
      </c>
      <c r="D717" s="63">
        <v>6876000.0</v>
      </c>
      <c r="E717" s="63">
        <v>687600.0</v>
      </c>
      <c r="F717" s="22" t="s">
        <v>147</v>
      </c>
      <c r="G717" s="35">
        <v>43374.0</v>
      </c>
      <c r="H717" s="22"/>
      <c r="I717" s="29"/>
      <c r="J717" s="28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7">
        <v>43358.0</v>
      </c>
      <c r="B718" s="2" t="s">
        <v>102</v>
      </c>
      <c r="C718" s="63">
        <v>2079000.0</v>
      </c>
      <c r="D718" s="63">
        <v>1890000.0</v>
      </c>
      <c r="E718" s="63">
        <v>189000.0</v>
      </c>
      <c r="F718" s="22" t="s">
        <v>364</v>
      </c>
      <c r="G718" s="35">
        <v>43371.0</v>
      </c>
      <c r="H718" s="22"/>
      <c r="I718" s="29"/>
      <c r="J718" s="28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30" t="s">
        <v>375</v>
      </c>
      <c r="B719" s="31" t="s">
        <v>102</v>
      </c>
      <c r="C719" s="65">
        <v>-5656750.0</v>
      </c>
      <c r="D719" s="65">
        <v>-5142500.0</v>
      </c>
      <c r="E719" s="65">
        <v>-514250.0</v>
      </c>
      <c r="F719" s="33" t="s">
        <v>210</v>
      </c>
      <c r="G719" s="31" t="s">
        <v>31</v>
      </c>
      <c r="H719" s="22"/>
      <c r="I719" s="29"/>
      <c r="J719" s="28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30" t="s">
        <v>375</v>
      </c>
      <c r="B720" s="31" t="s">
        <v>102</v>
      </c>
      <c r="C720" s="65">
        <v>5656750.0</v>
      </c>
      <c r="D720" s="65">
        <v>5142500.0</v>
      </c>
      <c r="E720" s="65">
        <v>514250.0</v>
      </c>
      <c r="F720" s="33" t="s">
        <v>210</v>
      </c>
      <c r="G720" s="31" t="s">
        <v>31</v>
      </c>
      <c r="H720" s="22"/>
      <c r="I720" s="29"/>
      <c r="J720" s="28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7" t="s">
        <v>376</v>
      </c>
      <c r="B721" s="2" t="s">
        <v>140</v>
      </c>
      <c r="C721" s="63">
        <v>2.7951E7</v>
      </c>
      <c r="D721" s="63">
        <v>2.541E7</v>
      </c>
      <c r="E721" s="63">
        <v>2541000.0</v>
      </c>
      <c r="F721" s="22" t="s">
        <v>358</v>
      </c>
      <c r="G721" s="35">
        <v>43363.0</v>
      </c>
      <c r="H721" s="22"/>
      <c r="I721" s="29"/>
      <c r="J721" s="28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7" t="s">
        <v>376</v>
      </c>
      <c r="B722" s="2" t="s">
        <v>140</v>
      </c>
      <c r="C722" s="63">
        <v>660000.0</v>
      </c>
      <c r="D722" s="63">
        <v>600000.0</v>
      </c>
      <c r="E722" s="63">
        <v>60000.0</v>
      </c>
      <c r="F722" s="22" t="s">
        <v>377</v>
      </c>
      <c r="G722" s="35">
        <v>43363.0</v>
      </c>
      <c r="H722" s="22"/>
      <c r="I722" s="29"/>
      <c r="J722" s="28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7" t="s">
        <v>376</v>
      </c>
      <c r="B723" s="2" t="s">
        <v>140</v>
      </c>
      <c r="C723" s="63">
        <v>3630000.0</v>
      </c>
      <c r="D723" s="63">
        <v>3300000.0</v>
      </c>
      <c r="E723" s="63">
        <v>330000.0</v>
      </c>
      <c r="F723" s="22" t="s">
        <v>299</v>
      </c>
      <c r="G723" s="35">
        <v>43363.0</v>
      </c>
      <c r="H723" s="22"/>
      <c r="I723" s="29"/>
      <c r="J723" s="28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7" t="s">
        <v>376</v>
      </c>
      <c r="B724" s="2" t="s">
        <v>140</v>
      </c>
      <c r="C724" s="63">
        <v>677600.0</v>
      </c>
      <c r="D724" s="63">
        <v>616000.0</v>
      </c>
      <c r="E724" s="63">
        <v>61600.0</v>
      </c>
      <c r="F724" s="22" t="s">
        <v>298</v>
      </c>
      <c r="G724" s="35">
        <v>43363.0</v>
      </c>
      <c r="H724" s="22"/>
      <c r="I724" s="29"/>
      <c r="J724" s="28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7" t="s">
        <v>376</v>
      </c>
      <c r="B725" s="2" t="s">
        <v>140</v>
      </c>
      <c r="C725" s="63">
        <v>3564000.0</v>
      </c>
      <c r="D725" s="63">
        <v>3240000.0</v>
      </c>
      <c r="E725" s="63">
        <v>324000.0</v>
      </c>
      <c r="F725" s="22" t="s">
        <v>349</v>
      </c>
      <c r="G725" s="35">
        <v>43363.0</v>
      </c>
      <c r="H725" s="22"/>
      <c r="I725" s="29"/>
      <c r="J725" s="28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7" t="s">
        <v>376</v>
      </c>
      <c r="B726" s="2" t="s">
        <v>140</v>
      </c>
      <c r="C726" s="63">
        <v>99000.0</v>
      </c>
      <c r="D726" s="63">
        <v>90000.0</v>
      </c>
      <c r="E726" s="63">
        <v>9000.0</v>
      </c>
      <c r="F726" s="22" t="s">
        <v>287</v>
      </c>
      <c r="G726" s="35">
        <v>43363.0</v>
      </c>
      <c r="H726" s="22"/>
      <c r="I726" s="29"/>
      <c r="J726" s="28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7" t="s">
        <v>376</v>
      </c>
      <c r="B727" s="2" t="s">
        <v>140</v>
      </c>
      <c r="C727" s="63">
        <v>292600.0</v>
      </c>
      <c r="D727" s="63">
        <v>266000.0</v>
      </c>
      <c r="E727" s="63">
        <v>26600.0</v>
      </c>
      <c r="F727" s="22" t="s">
        <v>201</v>
      </c>
      <c r="G727" s="35">
        <v>43363.0</v>
      </c>
      <c r="H727" s="22"/>
      <c r="I727" s="29"/>
      <c r="J727" s="28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7" t="s">
        <v>376</v>
      </c>
      <c r="B728" s="2" t="s">
        <v>140</v>
      </c>
      <c r="C728" s="63">
        <v>351120.0</v>
      </c>
      <c r="D728" s="63">
        <v>319200.0</v>
      </c>
      <c r="E728" s="63">
        <v>31920.0</v>
      </c>
      <c r="F728" s="22" t="s">
        <v>277</v>
      </c>
      <c r="G728" s="35">
        <v>43363.0</v>
      </c>
      <c r="H728" s="22"/>
      <c r="I728" s="29"/>
      <c r="J728" s="28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7" t="s">
        <v>376</v>
      </c>
      <c r="B729" s="2" t="s">
        <v>140</v>
      </c>
      <c r="C729" s="63">
        <v>2964500.0</v>
      </c>
      <c r="D729" s="63">
        <v>2695000.0</v>
      </c>
      <c r="E729" s="63">
        <v>269500.0</v>
      </c>
      <c r="F729" s="22" t="s">
        <v>339</v>
      </c>
      <c r="G729" s="35">
        <v>43363.0</v>
      </c>
      <c r="H729" s="22"/>
      <c r="I729" s="29"/>
      <c r="J729" s="28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7" t="s">
        <v>378</v>
      </c>
      <c r="B730" s="2" t="s">
        <v>29</v>
      </c>
      <c r="C730" s="63">
        <v>3696000.0</v>
      </c>
      <c r="D730" s="63">
        <v>3360000.0</v>
      </c>
      <c r="E730" s="63">
        <v>336000.0</v>
      </c>
      <c r="F730" s="22" t="s">
        <v>358</v>
      </c>
      <c r="G730" s="35">
        <v>43395.0</v>
      </c>
      <c r="H730" s="22"/>
      <c r="I730" s="29"/>
      <c r="J730" s="28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7" t="s">
        <v>378</v>
      </c>
      <c r="B731" s="2" t="s">
        <v>29</v>
      </c>
      <c r="C731" s="63">
        <v>5346000.0</v>
      </c>
      <c r="D731" s="63">
        <v>4860000.0</v>
      </c>
      <c r="E731" s="63">
        <v>486000.0</v>
      </c>
      <c r="F731" s="22" t="s">
        <v>197</v>
      </c>
      <c r="G731" s="35">
        <v>43395.0</v>
      </c>
      <c r="H731" s="22"/>
      <c r="I731" s="29"/>
      <c r="J731" s="28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7" t="s">
        <v>378</v>
      </c>
      <c r="B732" s="2" t="s">
        <v>29</v>
      </c>
      <c r="C732" s="63">
        <v>1.67035E7</v>
      </c>
      <c r="D732" s="63">
        <v>1.5185E7</v>
      </c>
      <c r="E732" s="63">
        <v>1518500.0</v>
      </c>
      <c r="F732" s="22" t="s">
        <v>198</v>
      </c>
      <c r="G732" s="35">
        <v>43395.0</v>
      </c>
      <c r="H732" s="22"/>
      <c r="I732" s="29"/>
      <c r="J732" s="28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7" t="s">
        <v>378</v>
      </c>
      <c r="B733" s="2" t="s">
        <v>29</v>
      </c>
      <c r="C733" s="63">
        <v>2640000.0</v>
      </c>
      <c r="D733" s="63">
        <v>2400000.0</v>
      </c>
      <c r="E733" s="63">
        <v>240000.0</v>
      </c>
      <c r="F733" s="22" t="s">
        <v>306</v>
      </c>
      <c r="G733" s="35">
        <v>43395.0</v>
      </c>
      <c r="H733" s="22"/>
      <c r="I733" s="29"/>
      <c r="J733" s="28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7" t="s">
        <v>378</v>
      </c>
      <c r="B734" s="2" t="s">
        <v>29</v>
      </c>
      <c r="C734" s="63">
        <v>3663000.0</v>
      </c>
      <c r="D734" s="63">
        <v>3330000.0</v>
      </c>
      <c r="E734" s="63">
        <v>333000.0</v>
      </c>
      <c r="F734" s="22" t="s">
        <v>93</v>
      </c>
      <c r="G734" s="35">
        <v>43395.0</v>
      </c>
      <c r="H734" s="22"/>
      <c r="I734" s="29"/>
      <c r="J734" s="28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7" t="s">
        <v>378</v>
      </c>
      <c r="B735" s="2" t="s">
        <v>29</v>
      </c>
      <c r="C735" s="63">
        <v>1.1286E7</v>
      </c>
      <c r="D735" s="63">
        <v>1.026E7</v>
      </c>
      <c r="E735" s="63">
        <v>1026000.0</v>
      </c>
      <c r="F735" s="22" t="s">
        <v>90</v>
      </c>
      <c r="G735" s="35">
        <v>43395.0</v>
      </c>
      <c r="H735" s="22"/>
      <c r="I735" s="29"/>
      <c r="J735" s="28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7" t="s">
        <v>378</v>
      </c>
      <c r="B736" s="2" t="s">
        <v>156</v>
      </c>
      <c r="C736" s="63">
        <v>484000.0</v>
      </c>
      <c r="D736" s="63">
        <v>440000.0</v>
      </c>
      <c r="E736" s="63">
        <v>44000.0</v>
      </c>
      <c r="F736" s="22" t="s">
        <v>106</v>
      </c>
      <c r="G736" s="35">
        <v>43378.0</v>
      </c>
      <c r="H736" s="22"/>
      <c r="I736" s="29"/>
      <c r="J736" s="28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7" t="s">
        <v>378</v>
      </c>
      <c r="B737" s="2" t="s">
        <v>158</v>
      </c>
      <c r="C737" s="63">
        <v>1650000.0</v>
      </c>
      <c r="D737" s="63">
        <v>1500000.0</v>
      </c>
      <c r="E737" s="63">
        <v>150000.0</v>
      </c>
      <c r="F737" s="22" t="s">
        <v>106</v>
      </c>
      <c r="G737" s="35">
        <v>43388.0</v>
      </c>
      <c r="H737" s="22"/>
      <c r="I737" s="29"/>
      <c r="J737" s="28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7">
        <v>43373.0</v>
      </c>
      <c r="B738" s="2" t="s">
        <v>160</v>
      </c>
      <c r="C738" s="63">
        <v>4752000.0</v>
      </c>
      <c r="D738" s="63">
        <v>4320000.0</v>
      </c>
      <c r="E738" s="63">
        <v>432000.0</v>
      </c>
      <c r="F738" s="22" t="s">
        <v>106</v>
      </c>
      <c r="G738" s="35">
        <v>43403.0</v>
      </c>
      <c r="H738" s="22"/>
      <c r="I738" s="29"/>
      <c r="J738" s="28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7" t="s">
        <v>378</v>
      </c>
      <c r="B739" s="2" t="s">
        <v>140</v>
      </c>
      <c r="C739" s="63">
        <v>3813700.0</v>
      </c>
      <c r="D739" s="63">
        <v>3467000.0</v>
      </c>
      <c r="E739" s="63">
        <v>346700.0</v>
      </c>
      <c r="F739" s="22" t="s">
        <v>299</v>
      </c>
      <c r="G739" s="35">
        <v>43383.0</v>
      </c>
      <c r="H739" s="22"/>
      <c r="I739" s="29"/>
      <c r="J739" s="28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7" t="s">
        <v>378</v>
      </c>
      <c r="B740" s="2" t="s">
        <v>140</v>
      </c>
      <c r="C740" s="63">
        <v>3.3935E7</v>
      </c>
      <c r="D740" s="63">
        <v>3.085E7</v>
      </c>
      <c r="E740" s="63">
        <v>3085000.0</v>
      </c>
      <c r="F740" s="22" t="s">
        <v>358</v>
      </c>
      <c r="G740" s="35">
        <v>43383.0</v>
      </c>
      <c r="H740" s="22"/>
      <c r="I740" s="29"/>
      <c r="J740" s="28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7" t="s">
        <v>378</v>
      </c>
      <c r="B741" s="2" t="s">
        <v>140</v>
      </c>
      <c r="C741" s="63">
        <v>338800.0</v>
      </c>
      <c r="D741" s="63">
        <v>308000.0</v>
      </c>
      <c r="E741" s="63">
        <v>30800.0</v>
      </c>
      <c r="F741" s="22" t="s">
        <v>298</v>
      </c>
      <c r="G741" s="35">
        <v>43383.0</v>
      </c>
      <c r="H741" s="22"/>
      <c r="I741" s="29"/>
      <c r="J741" s="28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7" t="s">
        <v>378</v>
      </c>
      <c r="B742" s="2" t="s">
        <v>140</v>
      </c>
      <c r="C742" s="63">
        <v>4416500.0</v>
      </c>
      <c r="D742" s="63">
        <v>4015000.0</v>
      </c>
      <c r="E742" s="63">
        <v>401500.0</v>
      </c>
      <c r="F742" s="22" t="s">
        <v>349</v>
      </c>
      <c r="G742" s="35">
        <v>43383.0</v>
      </c>
      <c r="H742" s="22"/>
      <c r="I742" s="29"/>
      <c r="J742" s="28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7" t="s">
        <v>378</v>
      </c>
      <c r="B743" s="2" t="s">
        <v>140</v>
      </c>
      <c r="C743" s="63">
        <v>920700.0</v>
      </c>
      <c r="D743" s="63">
        <v>837000.0</v>
      </c>
      <c r="E743" s="63">
        <v>83700.0</v>
      </c>
      <c r="F743" s="22" t="s">
        <v>201</v>
      </c>
      <c r="G743" s="35">
        <v>43383.0</v>
      </c>
      <c r="H743" s="22"/>
      <c r="I743" s="29"/>
      <c r="J743" s="28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7" t="s">
        <v>378</v>
      </c>
      <c r="B744" s="2" t="s">
        <v>140</v>
      </c>
      <c r="C744" s="63">
        <v>2067120.0</v>
      </c>
      <c r="D744" s="63">
        <v>1879200.0</v>
      </c>
      <c r="E744" s="63">
        <v>187920.0</v>
      </c>
      <c r="F744" s="22" t="s">
        <v>277</v>
      </c>
      <c r="G744" s="35">
        <v>43383.0</v>
      </c>
      <c r="H744" s="22"/>
      <c r="I744" s="29"/>
      <c r="J744" s="28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7" t="s">
        <v>378</v>
      </c>
      <c r="B745" s="2" t="s">
        <v>140</v>
      </c>
      <c r="C745" s="63">
        <v>4565000.0</v>
      </c>
      <c r="D745" s="63">
        <v>4150000.0</v>
      </c>
      <c r="E745" s="63">
        <v>415000.0</v>
      </c>
      <c r="F745" s="22" t="s">
        <v>339</v>
      </c>
      <c r="G745" s="35">
        <v>43383.0</v>
      </c>
      <c r="H745" s="22"/>
      <c r="I745" s="37" t="s">
        <v>164</v>
      </c>
      <c r="J745" s="13"/>
      <c r="K745" s="14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7">
        <v>43373.0</v>
      </c>
      <c r="B746" s="2" t="s">
        <v>102</v>
      </c>
      <c r="C746" s="63">
        <v>8045400.0</v>
      </c>
      <c r="D746" s="63">
        <v>7314000.0</v>
      </c>
      <c r="E746" s="63">
        <v>731400.0</v>
      </c>
      <c r="F746" s="22" t="s">
        <v>147</v>
      </c>
      <c r="G746" s="35">
        <v>43378.0</v>
      </c>
      <c r="H746" s="22"/>
      <c r="I746" s="23" t="s">
        <v>3</v>
      </c>
      <c r="J746" s="17" t="s">
        <v>54</v>
      </c>
      <c r="K746" s="17" t="s">
        <v>2</v>
      </c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38">
        <v>43373.0</v>
      </c>
      <c r="B747" s="7" t="s">
        <v>102</v>
      </c>
      <c r="C747" s="67">
        <v>2899600.0</v>
      </c>
      <c r="D747" s="67">
        <v>2636000.0</v>
      </c>
      <c r="E747" s="67">
        <v>263600.0</v>
      </c>
      <c r="F747" s="40" t="s">
        <v>364</v>
      </c>
      <c r="G747" s="41">
        <v>43378.0</v>
      </c>
      <c r="H747" s="40"/>
      <c r="I747" s="23">
        <f t="shared" ref="I747:K747" si="20">SUM(C713:C747)</f>
        <v>175247490</v>
      </c>
      <c r="J747" s="23">
        <f t="shared" si="20"/>
        <v>159315900</v>
      </c>
      <c r="K747" s="23">
        <f t="shared" si="20"/>
        <v>15931590</v>
      </c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27">
        <v>43377.0</v>
      </c>
      <c r="B748" s="2" t="s">
        <v>204</v>
      </c>
      <c r="C748" s="45">
        <v>748000.0</v>
      </c>
      <c r="D748" s="45">
        <v>680000.0</v>
      </c>
      <c r="E748" s="45">
        <v>68000.0</v>
      </c>
      <c r="F748" s="22" t="s">
        <v>106</v>
      </c>
      <c r="G748" s="35">
        <v>43383.0</v>
      </c>
      <c r="H748" s="22"/>
      <c r="I748" s="29"/>
      <c r="J748" s="28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7">
        <v>43379.0</v>
      </c>
      <c r="B749" s="2" t="s">
        <v>160</v>
      </c>
      <c r="C749" s="63">
        <v>2640000.0</v>
      </c>
      <c r="D749" s="63">
        <v>2400000.0</v>
      </c>
      <c r="E749" s="63">
        <v>240000.0</v>
      </c>
      <c r="F749" s="22" t="s">
        <v>379</v>
      </c>
      <c r="G749" s="35">
        <v>43462.0</v>
      </c>
      <c r="H749" s="22"/>
      <c r="I749" s="29"/>
      <c r="J749" s="28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7">
        <v>43379.0</v>
      </c>
      <c r="B750" s="2" t="s">
        <v>158</v>
      </c>
      <c r="C750" s="63">
        <v>2200000.0</v>
      </c>
      <c r="D750" s="63">
        <v>2000000.0</v>
      </c>
      <c r="E750" s="63">
        <v>200000.0</v>
      </c>
      <c r="F750" s="22" t="s">
        <v>380</v>
      </c>
      <c r="G750" s="35">
        <v>43451.0</v>
      </c>
      <c r="H750" s="22"/>
      <c r="I750" s="29"/>
      <c r="J750" s="28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7" t="s">
        <v>381</v>
      </c>
      <c r="B751" s="2" t="s">
        <v>44</v>
      </c>
      <c r="C751" s="63">
        <v>3388000.0</v>
      </c>
      <c r="D751" s="63">
        <v>3080000.0</v>
      </c>
      <c r="E751" s="63">
        <v>308000.0</v>
      </c>
      <c r="F751" s="22" t="s">
        <v>106</v>
      </c>
      <c r="G751" s="35">
        <v>43392.0</v>
      </c>
      <c r="H751" s="22"/>
      <c r="I751" s="29"/>
      <c r="J751" s="28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7" t="s">
        <v>382</v>
      </c>
      <c r="B752" s="2" t="s">
        <v>140</v>
      </c>
      <c r="C752" s="63">
        <v>3094300.0</v>
      </c>
      <c r="D752" s="63">
        <v>2813000.0</v>
      </c>
      <c r="E752" s="63">
        <v>281300.0</v>
      </c>
      <c r="F752" s="22" t="s">
        <v>299</v>
      </c>
      <c r="G752" s="35">
        <v>43395.0</v>
      </c>
      <c r="H752" s="22"/>
      <c r="I752" s="29"/>
      <c r="J752" s="28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7" t="s">
        <v>382</v>
      </c>
      <c r="B753" s="2" t="s">
        <v>140</v>
      </c>
      <c r="C753" s="63">
        <v>6688000.0</v>
      </c>
      <c r="D753" s="63">
        <v>6080000.0</v>
      </c>
      <c r="E753" s="63">
        <v>608000.0</v>
      </c>
      <c r="F753" s="22" t="s">
        <v>358</v>
      </c>
      <c r="G753" s="35">
        <v>43395.0</v>
      </c>
      <c r="H753" s="22"/>
      <c r="I753" s="29"/>
      <c r="J753" s="28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7" t="s">
        <v>382</v>
      </c>
      <c r="B754" s="2" t="s">
        <v>140</v>
      </c>
      <c r="C754" s="63">
        <v>3795000.0</v>
      </c>
      <c r="D754" s="63">
        <v>3450000.0</v>
      </c>
      <c r="E754" s="63">
        <v>345000.0</v>
      </c>
      <c r="F754" s="22" t="s">
        <v>383</v>
      </c>
      <c r="G754" s="35">
        <v>43395.0</v>
      </c>
      <c r="H754" s="22"/>
      <c r="I754" s="29"/>
      <c r="J754" s="28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7" t="s">
        <v>382</v>
      </c>
      <c r="B755" s="2" t="s">
        <v>140</v>
      </c>
      <c r="C755" s="63">
        <v>423500.0</v>
      </c>
      <c r="D755" s="63">
        <v>385000.0</v>
      </c>
      <c r="E755" s="63">
        <v>38500.0</v>
      </c>
      <c r="F755" s="22" t="s">
        <v>338</v>
      </c>
      <c r="G755" s="35">
        <v>43395.0</v>
      </c>
      <c r="H755" s="22"/>
      <c r="I755" s="29"/>
      <c r="J755" s="28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7" t="s">
        <v>382</v>
      </c>
      <c r="B756" s="2" t="s">
        <v>140</v>
      </c>
      <c r="C756" s="63">
        <v>7452500.0</v>
      </c>
      <c r="D756" s="63">
        <v>6775000.0</v>
      </c>
      <c r="E756" s="63">
        <v>677500.0</v>
      </c>
      <c r="F756" s="22" t="s">
        <v>339</v>
      </c>
      <c r="G756" s="35">
        <v>43395.0</v>
      </c>
      <c r="H756" s="22"/>
      <c r="I756" s="29"/>
      <c r="J756" s="28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7" t="s">
        <v>382</v>
      </c>
      <c r="B757" s="2" t="s">
        <v>102</v>
      </c>
      <c r="C757" s="63">
        <v>4523200.0</v>
      </c>
      <c r="D757" s="63">
        <v>4112000.0</v>
      </c>
      <c r="E757" s="63">
        <v>411200.0</v>
      </c>
      <c r="F757" s="22" t="s">
        <v>147</v>
      </c>
      <c r="G757" s="35">
        <v>43404.0</v>
      </c>
      <c r="H757" s="22"/>
      <c r="I757" s="29"/>
      <c r="J757" s="28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7" t="s">
        <v>382</v>
      </c>
      <c r="B758" s="2" t="s">
        <v>102</v>
      </c>
      <c r="C758" s="63">
        <v>3097600.0</v>
      </c>
      <c r="D758" s="63">
        <v>2816000.0</v>
      </c>
      <c r="E758" s="63">
        <v>281600.0</v>
      </c>
      <c r="F758" s="22" t="s">
        <v>364</v>
      </c>
      <c r="G758" s="35">
        <v>43404.0</v>
      </c>
      <c r="H758" s="22"/>
      <c r="I758" s="29"/>
      <c r="J758" s="28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7" t="s">
        <v>384</v>
      </c>
      <c r="B759" s="2" t="s">
        <v>29</v>
      </c>
      <c r="C759" s="63">
        <v>2376000.0</v>
      </c>
      <c r="D759" s="63">
        <v>2160000.0</v>
      </c>
      <c r="E759" s="63">
        <v>216000.0</v>
      </c>
      <c r="F759" s="22" t="s">
        <v>358</v>
      </c>
      <c r="G759" s="35">
        <v>43427.0</v>
      </c>
      <c r="H759" s="22"/>
      <c r="I759" s="29"/>
      <c r="J759" s="28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7" t="s">
        <v>384</v>
      </c>
      <c r="B760" s="2" t="s">
        <v>29</v>
      </c>
      <c r="C760" s="63">
        <v>7722000.0</v>
      </c>
      <c r="D760" s="63">
        <v>7020000.0</v>
      </c>
      <c r="E760" s="63">
        <v>702000.0</v>
      </c>
      <c r="F760" s="22" t="s">
        <v>350</v>
      </c>
      <c r="G760" s="35">
        <v>43427.0</v>
      </c>
      <c r="H760" s="22"/>
      <c r="I760" s="29"/>
      <c r="J760" s="28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7" t="s">
        <v>384</v>
      </c>
      <c r="B761" s="2" t="s">
        <v>29</v>
      </c>
      <c r="C761" s="63">
        <v>2.2473E7</v>
      </c>
      <c r="D761" s="63">
        <v>2.043E7</v>
      </c>
      <c r="E761" s="63">
        <v>2043000.0</v>
      </c>
      <c r="F761" s="22" t="s">
        <v>305</v>
      </c>
      <c r="G761" s="35">
        <v>43427.0</v>
      </c>
      <c r="H761" s="22"/>
      <c r="I761" s="29"/>
      <c r="J761" s="28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7" t="s">
        <v>384</v>
      </c>
      <c r="B762" s="2" t="s">
        <v>29</v>
      </c>
      <c r="C762" s="63">
        <v>4224000.0</v>
      </c>
      <c r="D762" s="63">
        <v>3840000.0</v>
      </c>
      <c r="E762" s="63">
        <v>384000.0</v>
      </c>
      <c r="F762" s="22" t="s">
        <v>306</v>
      </c>
      <c r="G762" s="35">
        <v>43427.0</v>
      </c>
      <c r="H762" s="22"/>
      <c r="I762" s="29"/>
      <c r="J762" s="28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7" t="s">
        <v>384</v>
      </c>
      <c r="B763" s="2" t="s">
        <v>29</v>
      </c>
      <c r="C763" s="63">
        <v>5742000.0</v>
      </c>
      <c r="D763" s="63">
        <v>5220000.0</v>
      </c>
      <c r="E763" s="63">
        <v>522000.0</v>
      </c>
      <c r="F763" s="22" t="s">
        <v>93</v>
      </c>
      <c r="G763" s="35">
        <v>43427.0</v>
      </c>
      <c r="H763" s="22"/>
      <c r="I763" s="29"/>
      <c r="J763" s="28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7" t="s">
        <v>384</v>
      </c>
      <c r="B764" s="2" t="s">
        <v>29</v>
      </c>
      <c r="C764" s="63">
        <v>1.5444E7</v>
      </c>
      <c r="D764" s="63">
        <v>1.404E7</v>
      </c>
      <c r="E764" s="63">
        <v>1404000.0</v>
      </c>
      <c r="F764" s="22" t="s">
        <v>90</v>
      </c>
      <c r="G764" s="35">
        <v>43427.0</v>
      </c>
      <c r="H764" s="22"/>
      <c r="I764" s="29"/>
      <c r="J764" s="28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7" t="s">
        <v>384</v>
      </c>
      <c r="B765" s="2" t="s">
        <v>158</v>
      </c>
      <c r="C765" s="63">
        <v>3300000.0</v>
      </c>
      <c r="D765" s="63">
        <v>3000000.0</v>
      </c>
      <c r="E765" s="63">
        <v>300000.0</v>
      </c>
      <c r="F765" s="22" t="s">
        <v>106</v>
      </c>
      <c r="G765" s="35">
        <v>43419.0</v>
      </c>
      <c r="H765" s="22"/>
      <c r="I765" s="29"/>
      <c r="J765" s="28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30" t="s">
        <v>384</v>
      </c>
      <c r="B766" s="31" t="s">
        <v>158</v>
      </c>
      <c r="C766" s="65">
        <v>-2926000.0</v>
      </c>
      <c r="D766" s="65">
        <v>-2660000.0</v>
      </c>
      <c r="E766" s="65">
        <v>-266000.0</v>
      </c>
      <c r="F766" s="33" t="s">
        <v>106</v>
      </c>
      <c r="G766" s="66" t="s">
        <v>31</v>
      </c>
      <c r="H766" s="33"/>
      <c r="I766" s="61"/>
      <c r="J766" s="62"/>
      <c r="K766" s="31"/>
      <c r="L766" s="31"/>
      <c r="M766" s="31"/>
      <c r="N766" s="31"/>
      <c r="O766" s="31"/>
      <c r="P766" s="31"/>
      <c r="Q766" s="31"/>
      <c r="R766" s="31"/>
      <c r="S766" s="31"/>
    </row>
    <row r="767" ht="15.75" customHeight="1">
      <c r="A767" s="27" t="s">
        <v>384</v>
      </c>
      <c r="B767" s="2" t="s">
        <v>203</v>
      </c>
      <c r="C767" s="63">
        <v>2849000.0</v>
      </c>
      <c r="D767" s="63">
        <v>2590000.0</v>
      </c>
      <c r="E767" s="63">
        <v>259000.0</v>
      </c>
      <c r="F767" s="22" t="s">
        <v>106</v>
      </c>
      <c r="G767" s="35">
        <v>43418.0</v>
      </c>
      <c r="H767" s="22"/>
      <c r="I767" s="29"/>
      <c r="J767" s="28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30" t="s">
        <v>384</v>
      </c>
      <c r="B768" s="31" t="s">
        <v>203</v>
      </c>
      <c r="C768" s="65">
        <v>-3223000.0</v>
      </c>
      <c r="D768" s="65">
        <v>-2930000.0</v>
      </c>
      <c r="E768" s="65">
        <v>-293000.0</v>
      </c>
      <c r="F768" s="33" t="s">
        <v>106</v>
      </c>
      <c r="G768" s="66" t="s">
        <v>31</v>
      </c>
      <c r="H768" s="33"/>
      <c r="I768" s="61"/>
      <c r="J768" s="62"/>
      <c r="K768" s="31"/>
      <c r="L768" s="31"/>
      <c r="M768" s="31"/>
      <c r="N768" s="31"/>
      <c r="O768" s="31"/>
      <c r="P768" s="31"/>
      <c r="Q768" s="31"/>
      <c r="R768" s="31"/>
      <c r="S768" s="31"/>
    </row>
    <row r="769" ht="15.75" customHeight="1">
      <c r="A769" s="27" t="s">
        <v>384</v>
      </c>
      <c r="B769" s="2" t="s">
        <v>193</v>
      </c>
      <c r="C769" s="63">
        <v>6996000.0</v>
      </c>
      <c r="D769" s="63">
        <v>6360000.0</v>
      </c>
      <c r="E769" s="63">
        <v>636000.0</v>
      </c>
      <c r="F769" s="22" t="s">
        <v>385</v>
      </c>
      <c r="G769" s="35">
        <v>43412.0</v>
      </c>
      <c r="H769" s="22"/>
      <c r="I769" s="29"/>
      <c r="J769" s="28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7" t="s">
        <v>384</v>
      </c>
      <c r="B770" s="2" t="s">
        <v>140</v>
      </c>
      <c r="C770" s="63">
        <v>508200.0</v>
      </c>
      <c r="D770" s="63">
        <v>462000.0</v>
      </c>
      <c r="E770" s="63">
        <v>46200.0</v>
      </c>
      <c r="F770" s="22" t="s">
        <v>298</v>
      </c>
      <c r="G770" s="35">
        <v>43416.0</v>
      </c>
      <c r="H770" s="22"/>
      <c r="I770" s="29"/>
      <c r="J770" s="28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7" t="s">
        <v>384</v>
      </c>
      <c r="B771" s="2" t="s">
        <v>140</v>
      </c>
      <c r="C771" s="63">
        <v>2840200.0</v>
      </c>
      <c r="D771" s="63">
        <v>2582000.0</v>
      </c>
      <c r="E771" s="63">
        <v>258200.0</v>
      </c>
      <c r="F771" s="22" t="s">
        <v>299</v>
      </c>
      <c r="G771" s="35">
        <v>43416.0</v>
      </c>
      <c r="H771" s="22"/>
      <c r="I771" s="29"/>
      <c r="J771" s="28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7" t="s">
        <v>384</v>
      </c>
      <c r="B772" s="2" t="s">
        <v>140</v>
      </c>
      <c r="C772" s="63">
        <v>8481000.0</v>
      </c>
      <c r="D772" s="63">
        <v>7710000.0</v>
      </c>
      <c r="E772" s="63">
        <v>771000.0</v>
      </c>
      <c r="F772" s="22" t="s">
        <v>358</v>
      </c>
      <c r="G772" s="35">
        <v>43416.0</v>
      </c>
      <c r="H772" s="22"/>
      <c r="I772" s="29"/>
      <c r="J772" s="28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7" t="s">
        <v>384</v>
      </c>
      <c r="B773" s="2" t="s">
        <v>140</v>
      </c>
      <c r="C773" s="63">
        <v>4257000.0</v>
      </c>
      <c r="D773" s="63">
        <v>3870000.0</v>
      </c>
      <c r="E773" s="63">
        <v>387000.0</v>
      </c>
      <c r="F773" s="22" t="s">
        <v>349</v>
      </c>
      <c r="G773" s="35">
        <v>43416.0</v>
      </c>
      <c r="H773" s="22"/>
      <c r="I773" s="29"/>
      <c r="J773" s="28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7" t="s">
        <v>384</v>
      </c>
      <c r="B774" s="2" t="s">
        <v>140</v>
      </c>
      <c r="C774" s="63">
        <v>363000.0</v>
      </c>
      <c r="D774" s="63">
        <v>330000.0</v>
      </c>
      <c r="E774" s="63">
        <v>33000.0</v>
      </c>
      <c r="F774" s="22" t="s">
        <v>201</v>
      </c>
      <c r="G774" s="35">
        <v>43416.0</v>
      </c>
      <c r="H774" s="22"/>
      <c r="I774" s="29"/>
      <c r="J774" s="28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7" t="s">
        <v>384</v>
      </c>
      <c r="B775" s="2" t="s">
        <v>140</v>
      </c>
      <c r="C775" s="63">
        <v>7471200.0</v>
      </c>
      <c r="D775" s="63">
        <v>6792000.0</v>
      </c>
      <c r="E775" s="63">
        <v>679200.0</v>
      </c>
      <c r="F775" s="22" t="s">
        <v>339</v>
      </c>
      <c r="G775" s="35">
        <v>43416.0</v>
      </c>
      <c r="H775" s="22"/>
      <c r="I775" s="29"/>
      <c r="J775" s="28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7" t="s">
        <v>384</v>
      </c>
      <c r="B776" s="2" t="s">
        <v>160</v>
      </c>
      <c r="C776" s="63">
        <v>7969500.0</v>
      </c>
      <c r="D776" s="63">
        <v>7245000.0</v>
      </c>
      <c r="E776" s="63">
        <v>724500.0</v>
      </c>
      <c r="F776" s="22" t="s">
        <v>106</v>
      </c>
      <c r="G776" s="35">
        <v>43462.0</v>
      </c>
      <c r="H776" s="22"/>
      <c r="I776" s="29"/>
      <c r="J776" s="28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30" t="s">
        <v>384</v>
      </c>
      <c r="B777" s="31" t="s">
        <v>158</v>
      </c>
      <c r="C777" s="65">
        <v>2926000.0</v>
      </c>
      <c r="D777" s="65">
        <v>2660000.0</v>
      </c>
      <c r="E777" s="65">
        <v>266000.0</v>
      </c>
      <c r="F777" s="33" t="s">
        <v>106</v>
      </c>
      <c r="G777" s="66" t="s">
        <v>31</v>
      </c>
      <c r="H777" s="33"/>
      <c r="I777" s="61"/>
      <c r="J777" s="62"/>
      <c r="K777" s="31"/>
      <c r="L777" s="31"/>
      <c r="M777" s="31"/>
      <c r="N777" s="31"/>
      <c r="O777" s="31"/>
      <c r="P777" s="31"/>
      <c r="Q777" s="31"/>
      <c r="R777" s="31"/>
      <c r="S777" s="31"/>
    </row>
    <row r="778" ht="15.75" customHeight="1">
      <c r="A778" s="27" t="s">
        <v>384</v>
      </c>
      <c r="B778" s="2" t="s">
        <v>324</v>
      </c>
      <c r="C778" s="63">
        <v>583000.0</v>
      </c>
      <c r="D778" s="63">
        <v>530000.0</v>
      </c>
      <c r="E778" s="63">
        <v>53000.0</v>
      </c>
      <c r="F778" s="22" t="s">
        <v>106</v>
      </c>
      <c r="G778" s="35">
        <v>43434.0</v>
      </c>
      <c r="H778" s="22"/>
      <c r="I778" s="29"/>
      <c r="J778" s="28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7" t="s">
        <v>384</v>
      </c>
      <c r="B779" s="2" t="s">
        <v>204</v>
      </c>
      <c r="C779" s="63">
        <v>1760000.0</v>
      </c>
      <c r="D779" s="63">
        <v>1600000.0</v>
      </c>
      <c r="E779" s="63">
        <v>160000.0</v>
      </c>
      <c r="F779" s="22" t="s">
        <v>106</v>
      </c>
      <c r="G779" s="35">
        <v>43424.0</v>
      </c>
      <c r="H779" s="22"/>
      <c r="I779" s="29"/>
      <c r="J779" s="28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7" t="s">
        <v>384</v>
      </c>
      <c r="B780" s="2" t="s">
        <v>150</v>
      </c>
      <c r="C780" s="63">
        <v>4488000.0</v>
      </c>
      <c r="D780" s="63">
        <v>4080000.0</v>
      </c>
      <c r="E780" s="63">
        <v>408000.0</v>
      </c>
      <c r="F780" s="22" t="s">
        <v>106</v>
      </c>
      <c r="G780" s="35">
        <v>43445.0</v>
      </c>
      <c r="H780" s="22"/>
      <c r="I780" s="29"/>
      <c r="J780" s="28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30" t="s">
        <v>384</v>
      </c>
      <c r="B781" s="31" t="s">
        <v>203</v>
      </c>
      <c r="C781" s="65">
        <v>3223000.0</v>
      </c>
      <c r="D781" s="65">
        <v>2930000.0</v>
      </c>
      <c r="E781" s="65">
        <v>293000.0</v>
      </c>
      <c r="F781" s="33" t="s">
        <v>106</v>
      </c>
      <c r="G781" s="66" t="s">
        <v>31</v>
      </c>
      <c r="H781" s="22"/>
      <c r="I781" s="37" t="s">
        <v>205</v>
      </c>
      <c r="J781" s="13"/>
      <c r="K781" s="14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7" t="s">
        <v>384</v>
      </c>
      <c r="B782" s="2" t="s">
        <v>370</v>
      </c>
      <c r="C782" s="63">
        <v>440000.0</v>
      </c>
      <c r="D782" s="63">
        <v>400000.0</v>
      </c>
      <c r="E782" s="63">
        <v>40000.0</v>
      </c>
      <c r="F782" s="22" t="s">
        <v>106</v>
      </c>
      <c r="G782" s="35">
        <v>43434.0</v>
      </c>
      <c r="H782" s="22"/>
      <c r="I782" s="23" t="s">
        <v>3</v>
      </c>
      <c r="J782" s="17" t="s">
        <v>54</v>
      </c>
      <c r="K782" s="17" t="s">
        <v>2</v>
      </c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7">
        <v>43404.0</v>
      </c>
      <c r="B783" s="2" t="s">
        <v>102</v>
      </c>
      <c r="C783" s="63">
        <v>3069000.0</v>
      </c>
      <c r="D783" s="63">
        <v>2790000.0</v>
      </c>
      <c r="E783" s="63">
        <v>279000.0</v>
      </c>
      <c r="F783" s="22" t="s">
        <v>364</v>
      </c>
      <c r="G783" s="35">
        <v>43423.0</v>
      </c>
      <c r="H783" s="40"/>
      <c r="I783" s="23">
        <f t="shared" ref="I783:K783" si="21">SUM(C748:C783)</f>
        <v>151406200</v>
      </c>
      <c r="J783" s="23">
        <f t="shared" si="21"/>
        <v>137642000</v>
      </c>
      <c r="K783" s="23">
        <f t="shared" si="21"/>
        <v>13764200</v>
      </c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46" t="s">
        <v>386</v>
      </c>
      <c r="B784" s="47" t="s">
        <v>387</v>
      </c>
      <c r="C784" s="64">
        <v>726000.0</v>
      </c>
      <c r="D784" s="64">
        <v>660000.0</v>
      </c>
      <c r="E784" s="64">
        <v>66000.0</v>
      </c>
      <c r="F784" s="49" t="s">
        <v>106</v>
      </c>
      <c r="G784" s="68">
        <v>43434.0</v>
      </c>
      <c r="H784" s="22"/>
      <c r="I784" s="29"/>
      <c r="J784" s="29"/>
      <c r="K784" s="29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7" t="s">
        <v>388</v>
      </c>
      <c r="B785" s="2" t="s">
        <v>102</v>
      </c>
      <c r="C785" s="63">
        <v>1.032735E7</v>
      </c>
      <c r="D785" s="63">
        <v>9388500.0</v>
      </c>
      <c r="E785" s="63">
        <v>938850.0</v>
      </c>
      <c r="F785" s="22" t="s">
        <v>210</v>
      </c>
      <c r="G785" s="35">
        <v>43434.0</v>
      </c>
      <c r="H785" s="22" t="s">
        <v>304</v>
      </c>
      <c r="I785" s="29"/>
      <c r="J785" s="29"/>
      <c r="K785" s="29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7" t="s">
        <v>388</v>
      </c>
      <c r="B786" s="2" t="s">
        <v>140</v>
      </c>
      <c r="C786" s="63">
        <v>1.140898E7</v>
      </c>
      <c r="D786" s="63">
        <v>1.03718E7</v>
      </c>
      <c r="E786" s="63">
        <v>1037180.0</v>
      </c>
      <c r="F786" s="22" t="s">
        <v>299</v>
      </c>
      <c r="G786" s="35">
        <v>43434.0</v>
      </c>
      <c r="H786" s="22" t="s">
        <v>304</v>
      </c>
      <c r="I786" s="29"/>
      <c r="J786" s="29"/>
      <c r="K786" s="29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7" t="s">
        <v>388</v>
      </c>
      <c r="B787" s="2" t="s">
        <v>140</v>
      </c>
      <c r="C787" s="63">
        <v>6336000.0</v>
      </c>
      <c r="D787" s="63">
        <v>5760000.0</v>
      </c>
      <c r="E787" s="63">
        <v>576000.0</v>
      </c>
      <c r="F787" s="22" t="s">
        <v>339</v>
      </c>
      <c r="G787" s="35">
        <v>43427.0</v>
      </c>
      <c r="H787" s="22" t="s">
        <v>304</v>
      </c>
      <c r="I787" s="29"/>
      <c r="J787" s="29"/>
      <c r="K787" s="29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7" t="s">
        <v>388</v>
      </c>
      <c r="B788" s="2" t="s">
        <v>140</v>
      </c>
      <c r="C788" s="63">
        <v>2612500.0</v>
      </c>
      <c r="D788" s="63">
        <v>2375000.0</v>
      </c>
      <c r="E788" s="63">
        <v>237500.0</v>
      </c>
      <c r="F788" s="22" t="s">
        <v>389</v>
      </c>
      <c r="G788" s="35">
        <v>43427.0</v>
      </c>
      <c r="H788" s="22" t="s">
        <v>304</v>
      </c>
      <c r="I788" s="29"/>
      <c r="J788" s="29"/>
      <c r="K788" s="29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7" t="s">
        <v>388</v>
      </c>
      <c r="B789" s="2" t="s">
        <v>140</v>
      </c>
      <c r="C789" s="63">
        <v>2711280.0</v>
      </c>
      <c r="D789" s="63">
        <v>2464800.0</v>
      </c>
      <c r="E789" s="63">
        <v>246480.0</v>
      </c>
      <c r="F789" s="22" t="s">
        <v>277</v>
      </c>
      <c r="G789" s="35">
        <v>43427.0</v>
      </c>
      <c r="H789" s="22" t="s">
        <v>304</v>
      </c>
      <c r="I789" s="29"/>
      <c r="J789" s="29"/>
      <c r="K789" s="29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7" t="s">
        <v>388</v>
      </c>
      <c r="B790" s="2" t="s">
        <v>102</v>
      </c>
      <c r="C790" s="63">
        <v>99000.0</v>
      </c>
      <c r="D790" s="63">
        <v>90000.0</v>
      </c>
      <c r="E790" s="63">
        <v>9000.0</v>
      </c>
      <c r="F790" s="22" t="s">
        <v>364</v>
      </c>
      <c r="G790" s="35">
        <v>43465.0</v>
      </c>
      <c r="H790" s="22"/>
      <c r="I790" s="29"/>
      <c r="J790" s="29"/>
      <c r="K790" s="29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7" t="s">
        <v>388</v>
      </c>
      <c r="B791" s="2" t="s">
        <v>140</v>
      </c>
      <c r="C791" s="63">
        <v>132000.0</v>
      </c>
      <c r="D791" s="63">
        <v>120000.0</v>
      </c>
      <c r="E791" s="63">
        <v>12000.0</v>
      </c>
      <c r="F791" s="22" t="s">
        <v>390</v>
      </c>
      <c r="G791" s="35">
        <v>43424.0</v>
      </c>
      <c r="H791" s="22"/>
      <c r="I791" s="29"/>
      <c r="J791" s="29"/>
      <c r="K791" s="29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7" t="s">
        <v>388</v>
      </c>
      <c r="B792" s="2" t="s">
        <v>140</v>
      </c>
      <c r="C792" s="63">
        <v>762300.0</v>
      </c>
      <c r="D792" s="63">
        <v>693000.0</v>
      </c>
      <c r="E792" s="63">
        <v>69300.0</v>
      </c>
      <c r="F792" s="22" t="s">
        <v>298</v>
      </c>
      <c r="G792" s="35">
        <v>43424.0</v>
      </c>
      <c r="H792" s="22"/>
      <c r="I792" s="29"/>
      <c r="J792" s="29"/>
      <c r="K792" s="29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7" t="s">
        <v>388</v>
      </c>
      <c r="B793" s="2" t="s">
        <v>140</v>
      </c>
      <c r="C793" s="63">
        <v>2952400.0</v>
      </c>
      <c r="D793" s="63">
        <v>2684000.0</v>
      </c>
      <c r="E793" s="63">
        <v>268400.0</v>
      </c>
      <c r="F793" s="22" t="s">
        <v>299</v>
      </c>
      <c r="G793" s="35">
        <v>43424.0</v>
      </c>
      <c r="H793" s="22"/>
      <c r="I793" s="29"/>
      <c r="J793" s="29"/>
      <c r="K793" s="29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7" t="s">
        <v>388</v>
      </c>
      <c r="B794" s="2" t="s">
        <v>140</v>
      </c>
      <c r="C794" s="63">
        <v>1.6071E7</v>
      </c>
      <c r="D794" s="63">
        <v>1.461E7</v>
      </c>
      <c r="E794" s="63">
        <v>1461000.0</v>
      </c>
      <c r="F794" s="22" t="s">
        <v>358</v>
      </c>
      <c r="G794" s="35">
        <v>43424.0</v>
      </c>
      <c r="H794" s="22"/>
      <c r="I794" s="29"/>
      <c r="J794" s="29"/>
      <c r="K794" s="29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7" t="s">
        <v>388</v>
      </c>
      <c r="B795" s="2" t="s">
        <v>140</v>
      </c>
      <c r="C795" s="63">
        <v>4158000.0</v>
      </c>
      <c r="D795" s="63">
        <v>3780000.0</v>
      </c>
      <c r="E795" s="63">
        <v>378000.0</v>
      </c>
      <c r="F795" s="22" t="s">
        <v>349</v>
      </c>
      <c r="G795" s="35">
        <v>43424.0</v>
      </c>
      <c r="H795" s="22"/>
      <c r="I795" s="29"/>
      <c r="J795" s="29"/>
      <c r="K795" s="29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7" t="s">
        <v>388</v>
      </c>
      <c r="B796" s="2" t="s">
        <v>140</v>
      </c>
      <c r="C796" s="63">
        <v>665500.0</v>
      </c>
      <c r="D796" s="63">
        <v>605000.0</v>
      </c>
      <c r="E796" s="63">
        <v>60500.0</v>
      </c>
      <c r="F796" s="22" t="s">
        <v>201</v>
      </c>
      <c r="G796" s="35">
        <v>43424.0</v>
      </c>
      <c r="H796" s="22"/>
      <c r="I796" s="29"/>
      <c r="J796" s="29"/>
      <c r="K796" s="29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7" t="s">
        <v>388</v>
      </c>
      <c r="B797" s="2" t="s">
        <v>140</v>
      </c>
      <c r="C797" s="63">
        <v>6600000.0</v>
      </c>
      <c r="D797" s="63">
        <v>6000000.0</v>
      </c>
      <c r="E797" s="63">
        <v>600000.0</v>
      </c>
      <c r="F797" s="22" t="s">
        <v>339</v>
      </c>
      <c r="G797" s="35">
        <v>43424.0</v>
      </c>
      <c r="H797" s="22"/>
      <c r="I797" s="29"/>
      <c r="J797" s="29"/>
      <c r="K797" s="29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7" t="s">
        <v>388</v>
      </c>
      <c r="B798" s="2" t="s">
        <v>102</v>
      </c>
      <c r="C798" s="63">
        <v>1.327491E7</v>
      </c>
      <c r="D798" s="63">
        <v>1.20681E7</v>
      </c>
      <c r="E798" s="63">
        <v>1206810.0</v>
      </c>
      <c r="F798" s="22" t="s">
        <v>282</v>
      </c>
      <c r="G798" s="35">
        <v>43423.0</v>
      </c>
      <c r="H798" s="22" t="s">
        <v>304</v>
      </c>
      <c r="I798" s="29"/>
      <c r="J798" s="29"/>
      <c r="K798" s="29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7" t="s">
        <v>388</v>
      </c>
      <c r="B799" s="2" t="s">
        <v>102</v>
      </c>
      <c r="C799" s="63">
        <v>4774000.0</v>
      </c>
      <c r="D799" s="63">
        <v>4340000.0</v>
      </c>
      <c r="E799" s="63">
        <v>434000.0</v>
      </c>
      <c r="F799" s="22" t="s">
        <v>361</v>
      </c>
      <c r="G799" s="35">
        <v>43423.0</v>
      </c>
      <c r="H799" s="22" t="s">
        <v>304</v>
      </c>
      <c r="I799" s="29"/>
      <c r="J799" s="28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7" t="s">
        <v>388</v>
      </c>
      <c r="B800" s="2" t="s">
        <v>102</v>
      </c>
      <c r="C800" s="63">
        <v>5896000.0</v>
      </c>
      <c r="D800" s="63">
        <v>5360000.0</v>
      </c>
      <c r="E800" s="63">
        <v>536000.0</v>
      </c>
      <c r="F800" s="22" t="s">
        <v>208</v>
      </c>
      <c r="G800" s="35">
        <v>43423.0</v>
      </c>
      <c r="H800" s="22" t="s">
        <v>304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7" t="s">
        <v>388</v>
      </c>
      <c r="B801" s="2" t="s">
        <v>102</v>
      </c>
      <c r="C801" s="63">
        <v>1837000.0</v>
      </c>
      <c r="D801" s="63">
        <v>1670000.0</v>
      </c>
      <c r="E801" s="63">
        <v>167000.0</v>
      </c>
      <c r="F801" s="22" t="s">
        <v>391</v>
      </c>
      <c r="G801" s="35">
        <v>43423.0</v>
      </c>
      <c r="H801" s="2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7" t="s">
        <v>392</v>
      </c>
      <c r="B802" s="2" t="s">
        <v>140</v>
      </c>
      <c r="C802" s="63">
        <v>8301700.0</v>
      </c>
      <c r="D802" s="63">
        <v>7547000.0</v>
      </c>
      <c r="E802" s="63">
        <v>754700.0</v>
      </c>
      <c r="F802" s="22" t="s">
        <v>299</v>
      </c>
      <c r="G802" s="35">
        <v>43444.0</v>
      </c>
      <c r="H802" s="22" t="s">
        <v>304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7" t="s">
        <v>392</v>
      </c>
      <c r="B803" s="2" t="s">
        <v>29</v>
      </c>
      <c r="C803" s="63">
        <v>9702000.0</v>
      </c>
      <c r="D803" s="63">
        <v>8820000.0</v>
      </c>
      <c r="E803" s="63">
        <v>882000.0</v>
      </c>
      <c r="F803" s="22" t="s">
        <v>350</v>
      </c>
      <c r="G803" s="35">
        <v>43462.0</v>
      </c>
      <c r="H803" s="2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7" t="s">
        <v>392</v>
      </c>
      <c r="B804" s="2" t="s">
        <v>29</v>
      </c>
      <c r="C804" s="63">
        <v>2.1879E7</v>
      </c>
      <c r="D804" s="63">
        <v>1.989E7</v>
      </c>
      <c r="E804" s="63">
        <v>1989000.0</v>
      </c>
      <c r="F804" s="22" t="s">
        <v>305</v>
      </c>
      <c r="G804" s="35">
        <v>43462.0</v>
      </c>
      <c r="H804" s="2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7" t="s">
        <v>392</v>
      </c>
      <c r="B805" s="2" t="s">
        <v>29</v>
      </c>
      <c r="C805" s="63">
        <v>5016000.0</v>
      </c>
      <c r="D805" s="63">
        <v>4560000.0</v>
      </c>
      <c r="E805" s="63">
        <v>456000.0</v>
      </c>
      <c r="F805" s="22" t="s">
        <v>306</v>
      </c>
      <c r="G805" s="35">
        <v>43462.0</v>
      </c>
      <c r="H805" s="2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7" t="s">
        <v>392</v>
      </c>
      <c r="B806" s="2" t="s">
        <v>29</v>
      </c>
      <c r="C806" s="63">
        <v>6534000.0</v>
      </c>
      <c r="D806" s="63">
        <v>5940000.0</v>
      </c>
      <c r="E806" s="63">
        <v>594000.0</v>
      </c>
      <c r="F806" s="22" t="s">
        <v>93</v>
      </c>
      <c r="G806" s="35">
        <v>43462.0</v>
      </c>
      <c r="H806" s="2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7" t="s">
        <v>392</v>
      </c>
      <c r="B807" s="2" t="s">
        <v>29</v>
      </c>
      <c r="C807" s="63">
        <v>1.4652E7</v>
      </c>
      <c r="D807" s="63">
        <v>1.332E7</v>
      </c>
      <c r="E807" s="63">
        <v>1332000.0</v>
      </c>
      <c r="F807" s="22" t="s">
        <v>90</v>
      </c>
      <c r="G807" s="35">
        <v>43462.0</v>
      </c>
      <c r="H807" s="2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7" t="s">
        <v>392</v>
      </c>
      <c r="B808" s="2" t="s">
        <v>324</v>
      </c>
      <c r="C808" s="63">
        <v>319000.0</v>
      </c>
      <c r="D808" s="63">
        <v>290000.0</v>
      </c>
      <c r="E808" s="63">
        <v>29000.0</v>
      </c>
      <c r="F808" s="22" t="s">
        <v>106</v>
      </c>
      <c r="G808" s="35">
        <v>43483.0</v>
      </c>
      <c r="H808" s="2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7" t="s">
        <v>392</v>
      </c>
      <c r="B809" s="2" t="s">
        <v>158</v>
      </c>
      <c r="C809" s="63">
        <v>2233000.0</v>
      </c>
      <c r="D809" s="63">
        <v>2030000.0</v>
      </c>
      <c r="E809" s="63">
        <v>203000.0</v>
      </c>
      <c r="F809" s="22" t="s">
        <v>106</v>
      </c>
      <c r="G809" s="35">
        <v>43451.0</v>
      </c>
      <c r="H809" s="2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7" t="s">
        <v>392</v>
      </c>
      <c r="B810" s="2" t="s">
        <v>366</v>
      </c>
      <c r="C810" s="63">
        <v>869000.0</v>
      </c>
      <c r="D810" s="63">
        <v>790000.0</v>
      </c>
      <c r="E810" s="63">
        <v>79000.0</v>
      </c>
      <c r="F810" s="22" t="s">
        <v>106</v>
      </c>
      <c r="G810" s="35">
        <v>43445.0</v>
      </c>
      <c r="H810" s="2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7" t="s">
        <v>392</v>
      </c>
      <c r="B811" s="2" t="s">
        <v>150</v>
      </c>
      <c r="C811" s="63">
        <v>1584000.0</v>
      </c>
      <c r="D811" s="63">
        <v>1440000.0</v>
      </c>
      <c r="E811" s="63">
        <v>144000.0</v>
      </c>
      <c r="F811" s="22" t="s">
        <v>106</v>
      </c>
      <c r="G811" s="35">
        <v>43465.0</v>
      </c>
      <c r="H811" s="2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7" t="s">
        <v>392</v>
      </c>
      <c r="B812" s="2" t="s">
        <v>151</v>
      </c>
      <c r="C812" s="63">
        <v>2673000.0</v>
      </c>
      <c r="D812" s="63">
        <v>2430000.0</v>
      </c>
      <c r="E812" s="63">
        <v>243000.0</v>
      </c>
      <c r="F812" s="22" t="s">
        <v>106</v>
      </c>
      <c r="G812" s="35">
        <v>43580.0</v>
      </c>
      <c r="H812" s="2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7" t="s">
        <v>392</v>
      </c>
      <c r="B813" s="2" t="s">
        <v>152</v>
      </c>
      <c r="C813" s="63">
        <v>7392000.0</v>
      </c>
      <c r="D813" s="63">
        <v>6720000.0</v>
      </c>
      <c r="E813" s="63">
        <v>672000.0</v>
      </c>
      <c r="F813" s="22" t="s">
        <v>106</v>
      </c>
      <c r="G813" s="35">
        <v>43467.0</v>
      </c>
      <c r="H813" s="2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7" t="s">
        <v>392</v>
      </c>
      <c r="B814" s="2" t="s">
        <v>140</v>
      </c>
      <c r="C814" s="63">
        <v>3030500.0</v>
      </c>
      <c r="D814" s="63">
        <v>2755000.0</v>
      </c>
      <c r="E814" s="63">
        <v>275500.0</v>
      </c>
      <c r="F814" s="22" t="s">
        <v>360</v>
      </c>
      <c r="G814" s="35">
        <v>43444.0</v>
      </c>
      <c r="H814" s="22" t="s">
        <v>304</v>
      </c>
      <c r="I814" s="29"/>
      <c r="J814" s="28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7" t="s">
        <v>392</v>
      </c>
      <c r="B815" s="2" t="s">
        <v>140</v>
      </c>
      <c r="C815" s="63">
        <v>6534000.0</v>
      </c>
      <c r="D815" s="63">
        <v>5940000.0</v>
      </c>
      <c r="E815" s="63">
        <v>594000.0</v>
      </c>
      <c r="F815" s="22" t="s">
        <v>339</v>
      </c>
      <c r="G815" s="35">
        <v>43444.0</v>
      </c>
      <c r="H815" s="22" t="s">
        <v>304</v>
      </c>
      <c r="I815" s="29"/>
      <c r="J815" s="28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7" t="s">
        <v>392</v>
      </c>
      <c r="B816" s="2" t="s">
        <v>140</v>
      </c>
      <c r="C816" s="63">
        <v>3441240.0</v>
      </c>
      <c r="D816" s="63">
        <v>3128400.0</v>
      </c>
      <c r="E816" s="63">
        <v>312840.0</v>
      </c>
      <c r="F816" s="22" t="s">
        <v>340</v>
      </c>
      <c r="G816" s="35">
        <v>43444.0</v>
      </c>
      <c r="H816" s="22" t="s">
        <v>304</v>
      </c>
      <c r="I816" s="29"/>
      <c r="J816" s="28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7" t="s">
        <v>392</v>
      </c>
      <c r="B817" s="2" t="s">
        <v>140</v>
      </c>
      <c r="C817" s="63">
        <v>484000.0</v>
      </c>
      <c r="D817" s="63">
        <v>440000.0</v>
      </c>
      <c r="E817" s="63">
        <v>44000.0</v>
      </c>
      <c r="F817" s="22" t="s">
        <v>393</v>
      </c>
      <c r="G817" s="35">
        <v>43444.0</v>
      </c>
      <c r="H817" s="22" t="s">
        <v>304</v>
      </c>
      <c r="I817" s="29"/>
      <c r="J817" s="28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7" t="s">
        <v>392</v>
      </c>
      <c r="B818" s="2" t="s">
        <v>193</v>
      </c>
      <c r="C818" s="63">
        <v>1.0714E7</v>
      </c>
      <c r="D818" s="63">
        <v>9740000.0</v>
      </c>
      <c r="E818" s="63">
        <v>974000.0</v>
      </c>
      <c r="F818" s="22" t="s">
        <v>106</v>
      </c>
      <c r="G818" s="35">
        <v>43447.0</v>
      </c>
      <c r="H818" s="22"/>
      <c r="I818" s="29"/>
      <c r="J818" s="28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7" t="s">
        <v>392</v>
      </c>
      <c r="B819" s="2" t="s">
        <v>203</v>
      </c>
      <c r="C819" s="63">
        <v>935000.0</v>
      </c>
      <c r="D819" s="63">
        <v>850000.0</v>
      </c>
      <c r="E819" s="63">
        <v>85000.0</v>
      </c>
      <c r="F819" s="22" t="s">
        <v>106</v>
      </c>
      <c r="G819" s="35">
        <v>43440.0</v>
      </c>
      <c r="H819" s="22"/>
      <c r="I819" s="29"/>
      <c r="J819" s="28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7" t="s">
        <v>392</v>
      </c>
      <c r="B820" s="2" t="s">
        <v>140</v>
      </c>
      <c r="C820" s="63">
        <v>508200.0</v>
      </c>
      <c r="D820" s="63">
        <v>462000.0</v>
      </c>
      <c r="E820" s="63">
        <v>46200.0</v>
      </c>
      <c r="F820" s="22" t="s">
        <v>360</v>
      </c>
      <c r="G820" s="35">
        <v>43444.0</v>
      </c>
      <c r="H820" s="22"/>
      <c r="I820" s="29"/>
      <c r="J820" s="28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7" t="s">
        <v>392</v>
      </c>
      <c r="B821" s="2" t="s">
        <v>140</v>
      </c>
      <c r="C821" s="63">
        <v>396000.0</v>
      </c>
      <c r="D821" s="63">
        <v>360000.0</v>
      </c>
      <c r="E821" s="63">
        <v>36000.0</v>
      </c>
      <c r="F821" s="22" t="s">
        <v>287</v>
      </c>
      <c r="G821" s="35">
        <v>43444.0</v>
      </c>
      <c r="H821" s="22"/>
      <c r="I821" s="29"/>
      <c r="J821" s="28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7" t="s">
        <v>392</v>
      </c>
      <c r="B822" s="2" t="s">
        <v>140</v>
      </c>
      <c r="C822" s="63">
        <v>423500.0</v>
      </c>
      <c r="D822" s="63">
        <v>385000.0</v>
      </c>
      <c r="E822" s="63">
        <v>38500.0</v>
      </c>
      <c r="F822" s="22" t="s">
        <v>298</v>
      </c>
      <c r="G822" s="35">
        <v>43444.0</v>
      </c>
      <c r="H822" s="22"/>
      <c r="I822" s="29"/>
      <c r="J822" s="28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7" t="s">
        <v>392</v>
      </c>
      <c r="B823" s="2" t="s">
        <v>140</v>
      </c>
      <c r="C823" s="63">
        <v>3051400.0</v>
      </c>
      <c r="D823" s="63">
        <v>2774000.0</v>
      </c>
      <c r="E823" s="63">
        <v>277400.0</v>
      </c>
      <c r="F823" s="22" t="s">
        <v>299</v>
      </c>
      <c r="G823" s="35">
        <v>43444.0</v>
      </c>
      <c r="H823" s="22"/>
      <c r="I823" s="29"/>
      <c r="J823" s="28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7" t="s">
        <v>392</v>
      </c>
      <c r="B824" s="2" t="s">
        <v>140</v>
      </c>
      <c r="C824" s="63">
        <v>2.0537E7</v>
      </c>
      <c r="D824" s="63">
        <v>1.867E7</v>
      </c>
      <c r="E824" s="63">
        <v>1867000.0</v>
      </c>
      <c r="F824" s="22" t="s">
        <v>358</v>
      </c>
      <c r="G824" s="35">
        <v>43444.0</v>
      </c>
      <c r="H824" s="22"/>
      <c r="I824" s="29"/>
      <c r="J824" s="28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7" t="s">
        <v>392</v>
      </c>
      <c r="B825" s="2" t="s">
        <v>140</v>
      </c>
      <c r="C825" s="63">
        <v>4356000.0</v>
      </c>
      <c r="D825" s="63">
        <v>3960000.0</v>
      </c>
      <c r="E825" s="63">
        <v>396000.0</v>
      </c>
      <c r="F825" s="22" t="s">
        <v>383</v>
      </c>
      <c r="G825" s="35">
        <v>43444.0</v>
      </c>
      <c r="H825" s="22"/>
      <c r="I825" s="29"/>
      <c r="J825" s="28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7" t="s">
        <v>392</v>
      </c>
      <c r="B826" s="2" t="s">
        <v>140</v>
      </c>
      <c r="C826" s="63">
        <v>924000.0</v>
      </c>
      <c r="D826" s="63">
        <v>840000.0</v>
      </c>
      <c r="E826" s="63">
        <v>84000.0</v>
      </c>
      <c r="F826" s="22" t="s">
        <v>338</v>
      </c>
      <c r="G826" s="35">
        <v>43444.0</v>
      </c>
      <c r="H826" s="22"/>
      <c r="I826" s="29"/>
      <c r="J826" s="28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7" t="s">
        <v>392</v>
      </c>
      <c r="B827" s="2" t="s">
        <v>140</v>
      </c>
      <c r="C827" s="63">
        <v>4620000.0</v>
      </c>
      <c r="D827" s="63">
        <v>4200000.0</v>
      </c>
      <c r="E827" s="63">
        <v>420000.0</v>
      </c>
      <c r="F827" s="22" t="s">
        <v>339</v>
      </c>
      <c r="G827" s="35">
        <v>43444.0</v>
      </c>
      <c r="H827" s="22"/>
      <c r="I827" s="29"/>
      <c r="J827" s="28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7" t="s">
        <v>392</v>
      </c>
      <c r="B828" s="2" t="s">
        <v>160</v>
      </c>
      <c r="C828" s="63">
        <v>1969000.0</v>
      </c>
      <c r="D828" s="63">
        <v>1790000.0</v>
      </c>
      <c r="E828" s="63">
        <v>179000.0</v>
      </c>
      <c r="F828" s="22" t="s">
        <v>106</v>
      </c>
      <c r="G828" s="35">
        <v>43482.0</v>
      </c>
      <c r="H828" s="22"/>
      <c r="I828" s="37" t="s">
        <v>239</v>
      </c>
      <c r="J828" s="13"/>
      <c r="K828" s="14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7" t="s">
        <v>392</v>
      </c>
      <c r="B829" s="2" t="s">
        <v>102</v>
      </c>
      <c r="C829" s="63">
        <v>5588000.0</v>
      </c>
      <c r="D829" s="63">
        <v>5080000.0</v>
      </c>
      <c r="E829" s="63">
        <v>508000.0</v>
      </c>
      <c r="F829" s="22" t="s">
        <v>208</v>
      </c>
      <c r="G829" s="35">
        <v>43448.0</v>
      </c>
      <c r="H829" s="22" t="s">
        <v>394</v>
      </c>
      <c r="I829" s="52" t="s">
        <v>3</v>
      </c>
      <c r="J829" s="51" t="s">
        <v>54</v>
      </c>
      <c r="K829" s="53" t="s">
        <v>2</v>
      </c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7" t="s">
        <v>392</v>
      </c>
      <c r="B830" s="2" t="s">
        <v>102</v>
      </c>
      <c r="C830" s="63">
        <v>1870000.0</v>
      </c>
      <c r="D830" s="63">
        <v>1700000.0</v>
      </c>
      <c r="E830" s="63">
        <v>170000.0</v>
      </c>
      <c r="F830" s="22" t="s">
        <v>361</v>
      </c>
      <c r="G830" s="41">
        <v>43448.0</v>
      </c>
      <c r="H830" s="40"/>
      <c r="I830" s="73">
        <f t="shared" ref="I830:K830" si="22">SUM(C784:C830)</f>
        <v>241880760</v>
      </c>
      <c r="J830" s="23">
        <f t="shared" si="22"/>
        <v>219891600</v>
      </c>
      <c r="K830" s="74">
        <f t="shared" si="22"/>
        <v>21989160</v>
      </c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46" t="s">
        <v>395</v>
      </c>
      <c r="B831" s="47" t="s">
        <v>102</v>
      </c>
      <c r="C831" s="64">
        <v>9680000.0</v>
      </c>
      <c r="D831" s="64">
        <v>8800000.0</v>
      </c>
      <c r="E831" s="64">
        <v>880000.0</v>
      </c>
      <c r="F831" s="49" t="s">
        <v>210</v>
      </c>
      <c r="G831" s="35">
        <v>43448.0</v>
      </c>
      <c r="H831" s="22" t="s">
        <v>304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7" t="s">
        <v>396</v>
      </c>
      <c r="B832" s="2" t="s">
        <v>102</v>
      </c>
      <c r="C832" s="63">
        <v>1.404689E7</v>
      </c>
      <c r="D832" s="63">
        <v>1.27699E7</v>
      </c>
      <c r="E832" s="63">
        <v>1276990.0</v>
      </c>
      <c r="F832" s="22" t="s">
        <v>282</v>
      </c>
      <c r="G832" s="35">
        <v>43451.0</v>
      </c>
      <c r="H832" s="22" t="s">
        <v>304</v>
      </c>
      <c r="I832" s="29"/>
      <c r="J832" s="28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7" t="s">
        <v>397</v>
      </c>
      <c r="B833" s="2" t="s">
        <v>140</v>
      </c>
      <c r="C833" s="63">
        <v>7443260.0</v>
      </c>
      <c r="D833" s="63">
        <v>6766600.0</v>
      </c>
      <c r="E833" s="63">
        <v>676660.0</v>
      </c>
      <c r="F833" s="22" t="s">
        <v>299</v>
      </c>
      <c r="G833" s="35">
        <v>43475.0</v>
      </c>
      <c r="H833" s="22" t="s">
        <v>304</v>
      </c>
      <c r="I833" s="29"/>
      <c r="J833" s="28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7" t="s">
        <v>397</v>
      </c>
      <c r="B834" s="2" t="s">
        <v>140</v>
      </c>
      <c r="C834" s="63">
        <v>7128000.0</v>
      </c>
      <c r="D834" s="63">
        <v>6480000.0</v>
      </c>
      <c r="E834" s="63">
        <v>648000.0</v>
      </c>
      <c r="F834" s="22" t="s">
        <v>339</v>
      </c>
      <c r="G834" s="35">
        <v>43462.0</v>
      </c>
      <c r="H834" s="22" t="s">
        <v>304</v>
      </c>
      <c r="I834" s="29"/>
      <c r="J834" s="28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7" t="s">
        <v>397</v>
      </c>
      <c r="B835" s="2" t="s">
        <v>140</v>
      </c>
      <c r="C835" s="63">
        <v>3232680.0</v>
      </c>
      <c r="D835" s="63">
        <v>2938800.0</v>
      </c>
      <c r="E835" s="63">
        <v>293880.0</v>
      </c>
      <c r="F835" s="22" t="s">
        <v>340</v>
      </c>
      <c r="G835" s="35">
        <v>43462.0</v>
      </c>
      <c r="H835" s="22" t="s">
        <v>304</v>
      </c>
      <c r="I835" s="29"/>
      <c r="J835" s="28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7" t="s">
        <v>397</v>
      </c>
      <c r="B836" s="2" t="s">
        <v>140</v>
      </c>
      <c r="C836" s="63">
        <v>570240.0</v>
      </c>
      <c r="D836" s="63">
        <v>518400.0</v>
      </c>
      <c r="E836" s="63">
        <v>51840.0</v>
      </c>
      <c r="F836" s="22" t="s">
        <v>277</v>
      </c>
      <c r="G836" s="35">
        <v>43454.0</v>
      </c>
      <c r="H836" s="22"/>
      <c r="I836" s="29"/>
      <c r="J836" s="28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7" t="s">
        <v>397</v>
      </c>
      <c r="B837" s="2" t="s">
        <v>140</v>
      </c>
      <c r="C837" s="63">
        <v>1089000.0</v>
      </c>
      <c r="D837" s="63">
        <v>990000.0</v>
      </c>
      <c r="E837" s="63">
        <v>99000.0</v>
      </c>
      <c r="F837" s="22" t="s">
        <v>287</v>
      </c>
      <c r="G837" s="35">
        <v>43454.0</v>
      </c>
      <c r="H837" s="22"/>
      <c r="I837" s="29"/>
      <c r="J837" s="28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7" t="s">
        <v>397</v>
      </c>
      <c r="B838" s="2" t="s">
        <v>140</v>
      </c>
      <c r="C838" s="63">
        <v>169400.0</v>
      </c>
      <c r="D838" s="63">
        <v>154000.0</v>
      </c>
      <c r="E838" s="63">
        <v>15400.0</v>
      </c>
      <c r="F838" s="22" t="s">
        <v>298</v>
      </c>
      <c r="G838" s="35">
        <v>43454.0</v>
      </c>
      <c r="H838" s="22"/>
      <c r="I838" s="29"/>
      <c r="J838" s="28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7" t="s">
        <v>397</v>
      </c>
      <c r="B839" s="2" t="s">
        <v>140</v>
      </c>
      <c r="C839" s="63">
        <v>2429900.0</v>
      </c>
      <c r="D839" s="63">
        <v>2209000.0</v>
      </c>
      <c r="E839" s="63">
        <v>220900.0</v>
      </c>
      <c r="F839" s="22" t="s">
        <v>299</v>
      </c>
      <c r="G839" s="35">
        <v>43454.0</v>
      </c>
      <c r="H839" s="22"/>
      <c r="I839" s="29"/>
      <c r="J839" s="28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7" t="s">
        <v>397</v>
      </c>
      <c r="B840" s="2" t="s">
        <v>140</v>
      </c>
      <c r="C840" s="63">
        <v>1210000.0</v>
      </c>
      <c r="D840" s="63">
        <v>1100000.0</v>
      </c>
      <c r="E840" s="63">
        <v>110000.0</v>
      </c>
      <c r="F840" s="22" t="s">
        <v>393</v>
      </c>
      <c r="G840" s="35">
        <v>43454.0</v>
      </c>
      <c r="H840" s="22"/>
      <c r="I840" s="29"/>
      <c r="J840" s="28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7" t="s">
        <v>397</v>
      </c>
      <c r="B841" s="2" t="s">
        <v>140</v>
      </c>
      <c r="C841" s="63">
        <v>2.8842E7</v>
      </c>
      <c r="D841" s="63">
        <v>2.622E7</v>
      </c>
      <c r="E841" s="63">
        <v>2622000.0</v>
      </c>
      <c r="F841" s="22" t="s">
        <v>358</v>
      </c>
      <c r="G841" s="35">
        <v>43454.0</v>
      </c>
      <c r="H841" s="22" t="s">
        <v>398</v>
      </c>
      <c r="I841" s="29"/>
      <c r="J841" s="28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7" t="s">
        <v>397</v>
      </c>
      <c r="B842" s="2" t="s">
        <v>140</v>
      </c>
      <c r="C842" s="63">
        <v>5247000.0</v>
      </c>
      <c r="D842" s="63">
        <v>4770000.0</v>
      </c>
      <c r="E842" s="63">
        <v>477000.0</v>
      </c>
      <c r="F842" s="22" t="s">
        <v>349</v>
      </c>
      <c r="G842" s="35">
        <v>43454.0</v>
      </c>
      <c r="H842" s="22"/>
      <c r="I842" s="29"/>
      <c r="J842" s="28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7" t="s">
        <v>397</v>
      </c>
      <c r="B843" s="2" t="s">
        <v>140</v>
      </c>
      <c r="C843" s="63">
        <v>363000.0</v>
      </c>
      <c r="D843" s="63">
        <v>330000.0</v>
      </c>
      <c r="E843" s="63">
        <v>33000.0</v>
      </c>
      <c r="F843" s="22" t="s">
        <v>201</v>
      </c>
      <c r="G843" s="35">
        <v>43454.0</v>
      </c>
      <c r="H843" s="22"/>
      <c r="I843" s="29"/>
      <c r="J843" s="28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7" t="s">
        <v>397</v>
      </c>
      <c r="B844" s="2" t="s">
        <v>140</v>
      </c>
      <c r="C844" s="63">
        <v>3195500.0</v>
      </c>
      <c r="D844" s="63">
        <v>2905000.0</v>
      </c>
      <c r="E844" s="63">
        <v>290500.0</v>
      </c>
      <c r="F844" s="22" t="s">
        <v>339</v>
      </c>
      <c r="G844" s="35">
        <v>43454.0</v>
      </c>
      <c r="H844" s="22"/>
      <c r="I844" s="29"/>
      <c r="J844" s="28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7" t="s">
        <v>397</v>
      </c>
      <c r="B845" s="2" t="s">
        <v>102</v>
      </c>
      <c r="C845" s="63">
        <v>2722500.0</v>
      </c>
      <c r="D845" s="63">
        <v>2475000.0</v>
      </c>
      <c r="E845" s="63">
        <v>247500.0</v>
      </c>
      <c r="F845" s="22" t="s">
        <v>361</v>
      </c>
      <c r="G845" s="35">
        <v>43465.0</v>
      </c>
      <c r="H845" s="22" t="s">
        <v>304</v>
      </c>
      <c r="I845" s="29"/>
      <c r="J845" s="28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7" t="s">
        <v>397</v>
      </c>
      <c r="B846" s="2" t="s">
        <v>102</v>
      </c>
      <c r="C846" s="63">
        <v>6077500.0</v>
      </c>
      <c r="D846" s="63">
        <v>5525000.0</v>
      </c>
      <c r="E846" s="63">
        <v>552500.0</v>
      </c>
      <c r="F846" s="22" t="s">
        <v>208</v>
      </c>
      <c r="G846" s="35">
        <v>43465.0</v>
      </c>
      <c r="H846" s="22" t="s">
        <v>304</v>
      </c>
      <c r="I846" s="29"/>
      <c r="J846" s="28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7">
        <v>43449.0</v>
      </c>
      <c r="B847" s="2" t="s">
        <v>102</v>
      </c>
      <c r="C847" s="63">
        <v>8742250.0</v>
      </c>
      <c r="D847" s="63">
        <v>7947500.0</v>
      </c>
      <c r="E847" s="63">
        <v>794750.0</v>
      </c>
      <c r="F847" s="22" t="s">
        <v>210</v>
      </c>
      <c r="G847" s="35">
        <v>43465.0</v>
      </c>
      <c r="H847" s="22" t="s">
        <v>304</v>
      </c>
      <c r="I847" s="29"/>
      <c r="J847" s="28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7" t="s">
        <v>399</v>
      </c>
      <c r="B848" s="2" t="s">
        <v>343</v>
      </c>
      <c r="C848" s="63">
        <v>858000.0</v>
      </c>
      <c r="D848" s="63">
        <v>780000.0</v>
      </c>
      <c r="E848" s="63">
        <v>78000.0</v>
      </c>
      <c r="F848" s="22" t="s">
        <v>106</v>
      </c>
      <c r="G848" s="35">
        <v>43459.0</v>
      </c>
      <c r="H848" s="22"/>
      <c r="I848" s="29"/>
      <c r="J848" s="28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7">
        <v>43461.0</v>
      </c>
      <c r="B849" s="2" t="s">
        <v>44</v>
      </c>
      <c r="C849" s="63">
        <v>3960000.0</v>
      </c>
      <c r="D849" s="63">
        <v>3600000.0</v>
      </c>
      <c r="E849" s="63">
        <v>360000.0</v>
      </c>
      <c r="F849" s="22" t="s">
        <v>106</v>
      </c>
      <c r="G849" s="35">
        <v>43461.0</v>
      </c>
      <c r="H849" s="22"/>
      <c r="I849" s="29"/>
      <c r="J849" s="28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7" t="s">
        <v>400</v>
      </c>
      <c r="B850" s="2" t="s">
        <v>140</v>
      </c>
      <c r="C850" s="63">
        <v>8778000.0</v>
      </c>
      <c r="D850" s="63">
        <v>7980000.0</v>
      </c>
      <c r="E850" s="63">
        <v>798000.0</v>
      </c>
      <c r="F850" s="22" t="s">
        <v>360</v>
      </c>
      <c r="G850" s="35">
        <v>43475.0</v>
      </c>
      <c r="H850" s="22" t="s">
        <v>304</v>
      </c>
      <c r="I850" s="29"/>
      <c r="J850" s="28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30" t="s">
        <v>400</v>
      </c>
      <c r="B851" s="31" t="s">
        <v>140</v>
      </c>
      <c r="C851" s="65">
        <v>-9927500.0</v>
      </c>
      <c r="D851" s="65">
        <v>-9025000.0</v>
      </c>
      <c r="E851" s="65">
        <v>-902500.0</v>
      </c>
      <c r="F851" s="33" t="s">
        <v>360</v>
      </c>
      <c r="G851" s="31" t="s">
        <v>31</v>
      </c>
      <c r="H851" s="22"/>
      <c r="I851" s="29"/>
      <c r="J851" s="28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7" t="s">
        <v>400</v>
      </c>
      <c r="B852" s="2" t="s">
        <v>203</v>
      </c>
      <c r="C852" s="63">
        <v>2376000.0</v>
      </c>
      <c r="D852" s="63">
        <v>2160000.0</v>
      </c>
      <c r="E852" s="63">
        <v>216000.0</v>
      </c>
      <c r="F852" s="22" t="s">
        <v>106</v>
      </c>
      <c r="G852" s="35">
        <v>43472.0</v>
      </c>
      <c r="H852" s="22"/>
      <c r="I852" s="29"/>
      <c r="J852" s="28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30" t="s">
        <v>400</v>
      </c>
      <c r="B853" s="31" t="s">
        <v>203</v>
      </c>
      <c r="C853" s="65">
        <v>-2805000.0</v>
      </c>
      <c r="D853" s="65">
        <v>-2550000.0</v>
      </c>
      <c r="E853" s="65">
        <v>-255000.0</v>
      </c>
      <c r="F853" s="33" t="s">
        <v>106</v>
      </c>
      <c r="G853" s="31" t="s">
        <v>31</v>
      </c>
      <c r="H853" s="33"/>
      <c r="I853" s="61"/>
      <c r="J853" s="62"/>
      <c r="K853" s="31"/>
      <c r="L853" s="31"/>
      <c r="M853" s="31"/>
      <c r="N853" s="31"/>
      <c r="O853" s="31"/>
      <c r="P853" s="31"/>
      <c r="Q853" s="31"/>
      <c r="R853" s="31"/>
      <c r="S853" s="31"/>
    </row>
    <row r="854" ht="15.75" customHeight="1">
      <c r="A854" s="27" t="s">
        <v>400</v>
      </c>
      <c r="B854" s="2" t="s">
        <v>204</v>
      </c>
      <c r="C854" s="63">
        <v>1650000.0</v>
      </c>
      <c r="D854" s="63">
        <v>1500000.0</v>
      </c>
      <c r="E854" s="63">
        <v>150000.0</v>
      </c>
      <c r="F854" s="22" t="s">
        <v>106</v>
      </c>
      <c r="G854" s="35">
        <v>43480.0</v>
      </c>
      <c r="H854" s="22"/>
      <c r="I854" s="29"/>
      <c r="J854" s="28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30" t="s">
        <v>400</v>
      </c>
      <c r="B855" s="31" t="s">
        <v>204</v>
      </c>
      <c r="C855" s="65">
        <v>-1221000.0</v>
      </c>
      <c r="D855" s="65">
        <v>-1110000.0</v>
      </c>
      <c r="E855" s="65">
        <v>-111000.0</v>
      </c>
      <c r="F855" s="33" t="s">
        <v>106</v>
      </c>
      <c r="G855" s="31" t="s">
        <v>31</v>
      </c>
      <c r="H855" s="33"/>
      <c r="I855" s="61"/>
      <c r="J855" s="62"/>
      <c r="K855" s="31"/>
      <c r="L855" s="31"/>
      <c r="M855" s="31"/>
      <c r="N855" s="31"/>
      <c r="O855" s="31"/>
      <c r="P855" s="31"/>
      <c r="Q855" s="31"/>
      <c r="R855" s="31"/>
      <c r="S855" s="31"/>
    </row>
    <row r="856" ht="15.75" customHeight="1">
      <c r="A856" s="27" t="s">
        <v>400</v>
      </c>
      <c r="B856" s="2" t="s">
        <v>160</v>
      </c>
      <c r="C856" s="63">
        <v>4834500.0</v>
      </c>
      <c r="D856" s="63">
        <v>4395000.0</v>
      </c>
      <c r="E856" s="63">
        <v>439500.0</v>
      </c>
      <c r="F856" s="22" t="s">
        <v>106</v>
      </c>
      <c r="G856" s="35">
        <v>43490.0</v>
      </c>
      <c r="H856" s="22"/>
      <c r="I856" s="29"/>
      <c r="J856" s="28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7" t="s">
        <v>400</v>
      </c>
      <c r="B857" s="2" t="s">
        <v>324</v>
      </c>
      <c r="C857" s="63">
        <v>1155000.0</v>
      </c>
      <c r="D857" s="63">
        <v>1050000.0</v>
      </c>
      <c r="E857" s="63">
        <v>105000.0</v>
      </c>
      <c r="F857" s="22" t="s">
        <v>106</v>
      </c>
      <c r="G857" s="35">
        <v>43476.0</v>
      </c>
      <c r="H857" s="22"/>
      <c r="I857" s="29"/>
      <c r="J857" s="28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7" t="s">
        <v>400</v>
      </c>
      <c r="B858" s="2" t="s">
        <v>158</v>
      </c>
      <c r="C858" s="63">
        <v>3982000.0</v>
      </c>
      <c r="D858" s="63">
        <v>3620000.0</v>
      </c>
      <c r="E858" s="63">
        <v>362000.0</v>
      </c>
      <c r="F858" s="22" t="s">
        <v>106</v>
      </c>
      <c r="G858" s="35">
        <v>43480.0</v>
      </c>
      <c r="H858" s="22"/>
      <c r="I858" s="29"/>
      <c r="J858" s="28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30" t="s">
        <v>400</v>
      </c>
      <c r="B859" s="31" t="s">
        <v>204</v>
      </c>
      <c r="C859" s="65">
        <v>1221000.0</v>
      </c>
      <c r="D859" s="65">
        <v>1110000.0</v>
      </c>
      <c r="E859" s="65">
        <v>111000.0</v>
      </c>
      <c r="F859" s="33" t="s">
        <v>106</v>
      </c>
      <c r="G859" s="31" t="s">
        <v>31</v>
      </c>
      <c r="H859" s="33"/>
      <c r="I859" s="61"/>
      <c r="J859" s="62"/>
      <c r="K859" s="31"/>
      <c r="L859" s="31"/>
      <c r="M859" s="31"/>
      <c r="N859" s="31"/>
      <c r="O859" s="31"/>
      <c r="P859" s="31"/>
      <c r="Q859" s="31"/>
      <c r="R859" s="31"/>
      <c r="S859" s="31"/>
    </row>
    <row r="860" ht="15.75" customHeight="1">
      <c r="A860" s="27" t="s">
        <v>400</v>
      </c>
      <c r="B860" s="2" t="s">
        <v>401</v>
      </c>
      <c r="C860" s="63">
        <v>1221000.0</v>
      </c>
      <c r="D860" s="63">
        <v>1110000.0</v>
      </c>
      <c r="E860" s="63">
        <v>111000.0</v>
      </c>
      <c r="F860" s="22" t="s">
        <v>106</v>
      </c>
      <c r="G860" s="35">
        <v>43493.0</v>
      </c>
      <c r="H860" s="22"/>
      <c r="I860" s="29"/>
      <c r="J860" s="28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30" t="s">
        <v>400</v>
      </c>
      <c r="B861" s="31" t="s">
        <v>203</v>
      </c>
      <c r="C861" s="65">
        <v>2805000.0</v>
      </c>
      <c r="D861" s="65">
        <v>2550000.0</v>
      </c>
      <c r="E861" s="65">
        <v>255000.0</v>
      </c>
      <c r="F861" s="33" t="s">
        <v>106</v>
      </c>
      <c r="G861" s="31" t="s">
        <v>31</v>
      </c>
      <c r="H861" s="33"/>
      <c r="I861" s="61"/>
      <c r="J861" s="62"/>
      <c r="K861" s="31"/>
      <c r="L861" s="31"/>
      <c r="M861" s="31"/>
      <c r="N861" s="31"/>
      <c r="O861" s="31"/>
      <c r="P861" s="31"/>
      <c r="Q861" s="31"/>
      <c r="R861" s="31"/>
      <c r="S861" s="31"/>
    </row>
    <row r="862" ht="15.75" customHeight="1">
      <c r="A862" s="27" t="s">
        <v>400</v>
      </c>
      <c r="B862" s="2" t="s">
        <v>370</v>
      </c>
      <c r="C862" s="63">
        <v>1100000.0</v>
      </c>
      <c r="D862" s="63">
        <v>1000000.0</v>
      </c>
      <c r="E862" s="63">
        <v>100000.0</v>
      </c>
      <c r="F862" s="22" t="s">
        <v>106</v>
      </c>
      <c r="G862" s="35">
        <v>43473.0</v>
      </c>
      <c r="H862" s="22"/>
      <c r="I862" s="29"/>
      <c r="J862" s="28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7" t="s">
        <v>400</v>
      </c>
      <c r="B863" s="2" t="s">
        <v>152</v>
      </c>
      <c r="C863" s="63">
        <v>616000.0</v>
      </c>
      <c r="D863" s="63">
        <v>560000.0</v>
      </c>
      <c r="E863" s="63">
        <v>56000.0</v>
      </c>
      <c r="F863" s="22" t="s">
        <v>106</v>
      </c>
      <c r="G863" s="35">
        <v>43528.0</v>
      </c>
      <c r="H863" s="22"/>
      <c r="I863" s="29"/>
      <c r="J863" s="28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7" t="s">
        <v>400</v>
      </c>
      <c r="B864" s="2" t="s">
        <v>29</v>
      </c>
      <c r="C864" s="63">
        <v>7029000.0</v>
      </c>
      <c r="D864" s="63">
        <v>6390000.0</v>
      </c>
      <c r="E864" s="63">
        <v>639000.0</v>
      </c>
      <c r="F864" s="22" t="s">
        <v>350</v>
      </c>
      <c r="G864" s="35">
        <v>43490.0</v>
      </c>
      <c r="H864" s="22"/>
      <c r="I864" s="29"/>
      <c r="J864" s="28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7" t="s">
        <v>400</v>
      </c>
      <c r="B865" s="2" t="s">
        <v>29</v>
      </c>
      <c r="C865" s="63">
        <v>2.1186E7</v>
      </c>
      <c r="D865" s="63">
        <v>1.926E7</v>
      </c>
      <c r="E865" s="63">
        <v>1926000.0</v>
      </c>
      <c r="F865" s="22" t="s">
        <v>305</v>
      </c>
      <c r="G865" s="35">
        <v>43490.0</v>
      </c>
      <c r="H865" s="22"/>
      <c r="I865" s="29"/>
      <c r="J865" s="28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7" t="s">
        <v>400</v>
      </c>
      <c r="B866" s="2" t="s">
        <v>29</v>
      </c>
      <c r="C866" s="63">
        <v>3960000.0</v>
      </c>
      <c r="D866" s="63">
        <v>3600000.0</v>
      </c>
      <c r="E866" s="63">
        <v>360000.0</v>
      </c>
      <c r="F866" s="22" t="s">
        <v>306</v>
      </c>
      <c r="G866" s="35">
        <v>43490.0</v>
      </c>
      <c r="H866" s="22"/>
      <c r="I866" s="29"/>
      <c r="J866" s="28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7" t="s">
        <v>400</v>
      </c>
      <c r="B867" s="2" t="s">
        <v>29</v>
      </c>
      <c r="C867" s="63">
        <v>6237000.0</v>
      </c>
      <c r="D867" s="63">
        <v>5670000.0</v>
      </c>
      <c r="E867" s="63">
        <v>567000.0</v>
      </c>
      <c r="F867" s="22" t="s">
        <v>93</v>
      </c>
      <c r="G867" s="35">
        <v>43490.0</v>
      </c>
      <c r="H867" s="22"/>
      <c r="I867" s="29"/>
      <c r="J867" s="28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7" t="s">
        <v>400</v>
      </c>
      <c r="B868" s="2" t="s">
        <v>29</v>
      </c>
      <c r="C868" s="63">
        <v>1.0296E7</v>
      </c>
      <c r="D868" s="63">
        <v>9360000.0</v>
      </c>
      <c r="E868" s="63">
        <v>936000.0</v>
      </c>
      <c r="F868" s="22" t="s">
        <v>90</v>
      </c>
      <c r="G868" s="35">
        <v>43490.0</v>
      </c>
      <c r="H868" s="22"/>
      <c r="I868" s="29"/>
      <c r="J868" s="28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7" t="s">
        <v>400</v>
      </c>
      <c r="B869" s="2" t="s">
        <v>144</v>
      </c>
      <c r="C869" s="63">
        <v>3195500.0</v>
      </c>
      <c r="D869" s="63">
        <v>2905000.0</v>
      </c>
      <c r="E869" s="63">
        <v>290500.0</v>
      </c>
      <c r="F869" s="22" t="s">
        <v>106</v>
      </c>
      <c r="G869" s="35">
        <v>43469.0</v>
      </c>
      <c r="H869" s="22"/>
      <c r="I869" s="29"/>
      <c r="J869" s="28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7">
        <v>43465.0</v>
      </c>
      <c r="B870" s="2" t="s">
        <v>193</v>
      </c>
      <c r="C870" s="63">
        <v>1.2551E7</v>
      </c>
      <c r="D870" s="63">
        <v>1.141E7</v>
      </c>
      <c r="E870" s="63">
        <v>1141000.0</v>
      </c>
      <c r="F870" s="22" t="s">
        <v>106</v>
      </c>
      <c r="G870" s="35">
        <v>43475.0</v>
      </c>
      <c r="H870" s="22"/>
      <c r="I870" s="29"/>
      <c r="J870" s="28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7">
        <v>43465.0</v>
      </c>
      <c r="B871" s="2" t="s">
        <v>140</v>
      </c>
      <c r="C871" s="63">
        <v>6633000.0</v>
      </c>
      <c r="D871" s="63">
        <v>6030000.0</v>
      </c>
      <c r="E871" s="63">
        <v>603000.0</v>
      </c>
      <c r="F871" s="22" t="s">
        <v>339</v>
      </c>
      <c r="G871" s="35">
        <v>43475.0</v>
      </c>
      <c r="H871" s="22" t="s">
        <v>304</v>
      </c>
      <c r="I871" s="29"/>
      <c r="J871" s="28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7" t="s">
        <v>400</v>
      </c>
      <c r="B872" s="2" t="s">
        <v>140</v>
      </c>
      <c r="C872" s="63">
        <v>4692600.0</v>
      </c>
      <c r="D872" s="63">
        <v>4266000.0</v>
      </c>
      <c r="E872" s="63">
        <v>426600.0</v>
      </c>
      <c r="F872" s="22" t="s">
        <v>277</v>
      </c>
      <c r="G872" s="35">
        <v>43475.0</v>
      </c>
      <c r="H872" s="22" t="s">
        <v>304</v>
      </c>
      <c r="I872" s="29"/>
      <c r="J872" s="28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7" t="s">
        <v>400</v>
      </c>
      <c r="B873" s="2" t="s">
        <v>140</v>
      </c>
      <c r="C873" s="63">
        <v>1.508738E7</v>
      </c>
      <c r="D873" s="63">
        <v>1.37158E7</v>
      </c>
      <c r="E873" s="63">
        <v>1371580.0</v>
      </c>
      <c r="F873" s="22" t="s">
        <v>299</v>
      </c>
      <c r="G873" s="35">
        <v>43475.0</v>
      </c>
      <c r="H873" s="22" t="s">
        <v>304</v>
      </c>
      <c r="I873" s="29"/>
      <c r="J873" s="28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7" t="s">
        <v>400</v>
      </c>
      <c r="B874" s="2" t="s">
        <v>140</v>
      </c>
      <c r="C874" s="63">
        <v>9927500.0</v>
      </c>
      <c r="D874" s="63">
        <v>9025000.0</v>
      </c>
      <c r="E874" s="63">
        <v>902500.0</v>
      </c>
      <c r="F874" s="22" t="s">
        <v>360</v>
      </c>
      <c r="G874" s="31" t="s">
        <v>31</v>
      </c>
      <c r="H874" s="22"/>
      <c r="I874" s="29"/>
      <c r="J874" s="28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7" t="s">
        <v>400</v>
      </c>
      <c r="B875" s="2" t="s">
        <v>140</v>
      </c>
      <c r="C875" s="63">
        <v>2851200.0</v>
      </c>
      <c r="D875" s="63">
        <v>2592000.0</v>
      </c>
      <c r="E875" s="63">
        <v>259200.0</v>
      </c>
      <c r="F875" s="22" t="s">
        <v>277</v>
      </c>
      <c r="G875" s="35">
        <v>43475.0</v>
      </c>
      <c r="H875" s="22"/>
      <c r="I875" s="29"/>
      <c r="J875" s="28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7" t="s">
        <v>400</v>
      </c>
      <c r="B876" s="2" t="s">
        <v>140</v>
      </c>
      <c r="C876" s="63">
        <v>1287000.0</v>
      </c>
      <c r="D876" s="63">
        <v>1170000.0</v>
      </c>
      <c r="E876" s="63">
        <v>117000.0</v>
      </c>
      <c r="F876" s="22" t="s">
        <v>287</v>
      </c>
      <c r="G876" s="35">
        <v>43475.0</v>
      </c>
      <c r="H876" s="22"/>
      <c r="I876" s="29"/>
      <c r="J876" s="28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7" t="s">
        <v>400</v>
      </c>
      <c r="B877" s="2" t="s">
        <v>140</v>
      </c>
      <c r="C877" s="63">
        <v>4222900.0</v>
      </c>
      <c r="D877" s="63">
        <v>3839000.0</v>
      </c>
      <c r="E877" s="63">
        <v>383900.0</v>
      </c>
      <c r="F877" s="22" t="s">
        <v>299</v>
      </c>
      <c r="G877" s="35">
        <v>43475.0</v>
      </c>
      <c r="H877" s="22"/>
      <c r="I877" s="29"/>
      <c r="J877" s="28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7" t="s">
        <v>400</v>
      </c>
      <c r="B878" s="2" t="s">
        <v>140</v>
      </c>
      <c r="C878" s="63">
        <v>1210000.0</v>
      </c>
      <c r="D878" s="63">
        <v>1100000.0</v>
      </c>
      <c r="E878" s="63">
        <v>110000.0</v>
      </c>
      <c r="F878" s="22" t="s">
        <v>393</v>
      </c>
      <c r="G878" s="35">
        <v>43475.0</v>
      </c>
      <c r="H878" s="22"/>
      <c r="I878" s="29"/>
      <c r="J878" s="28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7" t="s">
        <v>400</v>
      </c>
      <c r="B879" s="2" t="s">
        <v>140</v>
      </c>
      <c r="C879" s="63">
        <v>5.4274E7</v>
      </c>
      <c r="D879" s="63">
        <v>4.934E7</v>
      </c>
      <c r="E879" s="63">
        <v>4934000.0</v>
      </c>
      <c r="F879" s="22" t="s">
        <v>358</v>
      </c>
      <c r="G879" s="35">
        <v>43475.0</v>
      </c>
      <c r="H879" s="22" t="s">
        <v>402</v>
      </c>
      <c r="I879" s="29"/>
      <c r="J879" s="28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7" t="s">
        <v>400</v>
      </c>
      <c r="B880" s="2" t="s">
        <v>140</v>
      </c>
      <c r="C880" s="63">
        <v>5478000.0</v>
      </c>
      <c r="D880" s="63">
        <v>4980000.0</v>
      </c>
      <c r="E880" s="63">
        <v>498000.0</v>
      </c>
      <c r="F880" s="22" t="s">
        <v>349</v>
      </c>
      <c r="G880" s="35">
        <v>43475.0</v>
      </c>
      <c r="H880" s="22"/>
      <c r="I880" s="29"/>
      <c r="J880" s="28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7" t="s">
        <v>400</v>
      </c>
      <c r="B881" s="2" t="s">
        <v>140</v>
      </c>
      <c r="C881" s="63">
        <v>2689500.0</v>
      </c>
      <c r="D881" s="63">
        <v>2445000.0</v>
      </c>
      <c r="E881" s="63">
        <v>244500.0</v>
      </c>
      <c r="F881" s="22" t="s">
        <v>201</v>
      </c>
      <c r="G881" s="35">
        <v>43475.0</v>
      </c>
      <c r="H881" s="22"/>
      <c r="I881" s="29"/>
      <c r="J881" s="28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7" t="s">
        <v>400</v>
      </c>
      <c r="B882" s="2" t="s">
        <v>140</v>
      </c>
      <c r="C882" s="63">
        <v>4757500.0</v>
      </c>
      <c r="D882" s="63">
        <v>4325000.0</v>
      </c>
      <c r="E882" s="63">
        <v>432500.0</v>
      </c>
      <c r="F882" s="22" t="s">
        <v>339</v>
      </c>
      <c r="G882" s="35">
        <v>43475.0</v>
      </c>
      <c r="H882" s="2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7" t="s">
        <v>400</v>
      </c>
      <c r="B883" s="2" t="s">
        <v>102</v>
      </c>
      <c r="C883" s="63">
        <v>3641000.0</v>
      </c>
      <c r="D883" s="63">
        <v>3310000.0</v>
      </c>
      <c r="E883" s="63">
        <v>331000.0</v>
      </c>
      <c r="F883" s="22" t="s">
        <v>208</v>
      </c>
      <c r="G883" s="35">
        <v>43480.0</v>
      </c>
      <c r="H883" s="22" t="s">
        <v>403</v>
      </c>
      <c r="I883" s="37" t="s">
        <v>265</v>
      </c>
      <c r="J883" s="13"/>
      <c r="K883" s="14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7" t="s">
        <v>400</v>
      </c>
      <c r="B884" s="2" t="s">
        <v>102</v>
      </c>
      <c r="C884" s="63">
        <v>3553000.0</v>
      </c>
      <c r="D884" s="63">
        <v>3230000.0</v>
      </c>
      <c r="E884" s="63">
        <v>323000.0</v>
      </c>
      <c r="F884" s="22" t="s">
        <v>361</v>
      </c>
      <c r="G884" s="35">
        <v>43480.0</v>
      </c>
      <c r="H884" s="22" t="s">
        <v>304</v>
      </c>
      <c r="I884" s="23" t="s">
        <v>3</v>
      </c>
      <c r="J884" s="17" t="s">
        <v>54</v>
      </c>
      <c r="K884" s="17" t="s">
        <v>2</v>
      </c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7" t="s">
        <v>400</v>
      </c>
      <c r="B885" s="2" t="s">
        <v>404</v>
      </c>
      <c r="C885" s="63">
        <v>286000.0</v>
      </c>
      <c r="D885" s="63">
        <v>260000.0</v>
      </c>
      <c r="E885" s="63">
        <v>26000.0</v>
      </c>
      <c r="F885" s="22" t="s">
        <v>106</v>
      </c>
      <c r="G885" s="41">
        <v>43470.0</v>
      </c>
      <c r="H885" s="40"/>
      <c r="I885" s="23">
        <f t="shared" ref="I885:K885" si="23">SUM(C831:C885)</f>
        <v>307837200</v>
      </c>
      <c r="J885" s="23">
        <f t="shared" si="23"/>
        <v>279852000</v>
      </c>
      <c r="K885" s="23">
        <f t="shared" si="23"/>
        <v>27985200</v>
      </c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46" t="s">
        <v>405</v>
      </c>
      <c r="B886" s="47" t="s">
        <v>102</v>
      </c>
      <c r="C886" s="64">
        <v>1.1121E7</v>
      </c>
      <c r="D886" s="64">
        <v>1.011E7</v>
      </c>
      <c r="E886" s="64">
        <v>1011000.0</v>
      </c>
      <c r="F886" s="49" t="s">
        <v>210</v>
      </c>
      <c r="G886" s="35">
        <v>43487.0</v>
      </c>
      <c r="H886" s="22" t="s">
        <v>304</v>
      </c>
      <c r="I886" s="29"/>
      <c r="J886" s="28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7" t="s">
        <v>406</v>
      </c>
      <c r="B887" s="2" t="s">
        <v>407</v>
      </c>
      <c r="C887" s="63">
        <v>9319200.0</v>
      </c>
      <c r="D887" s="63">
        <v>8472000.0</v>
      </c>
      <c r="E887" s="63">
        <v>847200.0</v>
      </c>
      <c r="F887" s="22" t="s">
        <v>210</v>
      </c>
      <c r="G887" s="35">
        <v>43496.0</v>
      </c>
      <c r="H887" s="22" t="s">
        <v>304</v>
      </c>
      <c r="I887" s="29"/>
      <c r="J887" s="28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7" t="s">
        <v>406</v>
      </c>
      <c r="B888" s="2" t="s">
        <v>140</v>
      </c>
      <c r="C888" s="63">
        <v>1.219306E7</v>
      </c>
      <c r="D888" s="63">
        <v>1.10846E7</v>
      </c>
      <c r="E888" s="63">
        <v>1108460.0</v>
      </c>
      <c r="F888" s="22" t="s">
        <v>299</v>
      </c>
      <c r="G888" s="35">
        <v>43496.0</v>
      </c>
      <c r="H888" s="22" t="s">
        <v>304</v>
      </c>
      <c r="I888" s="29"/>
      <c r="J888" s="28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7" t="s">
        <v>406</v>
      </c>
      <c r="B889" s="2" t="s">
        <v>140</v>
      </c>
      <c r="C889" s="63">
        <v>2425500.0</v>
      </c>
      <c r="D889" s="63">
        <v>2205000.0</v>
      </c>
      <c r="E889" s="63">
        <v>220500.0</v>
      </c>
      <c r="F889" s="22" t="s">
        <v>360</v>
      </c>
      <c r="G889" s="35">
        <v>43496.0</v>
      </c>
      <c r="H889" s="22" t="s">
        <v>304</v>
      </c>
      <c r="I889" s="29"/>
      <c r="J889" s="28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7" t="s">
        <v>406</v>
      </c>
      <c r="B890" s="2" t="s">
        <v>140</v>
      </c>
      <c r="C890" s="63">
        <v>3349500.0</v>
      </c>
      <c r="D890" s="63">
        <v>3045000.0</v>
      </c>
      <c r="E890" s="63">
        <v>304500.0</v>
      </c>
      <c r="F890" s="22" t="s">
        <v>277</v>
      </c>
      <c r="G890" s="35">
        <v>43493.0</v>
      </c>
      <c r="H890" s="22" t="s">
        <v>304</v>
      </c>
      <c r="I890" s="29"/>
      <c r="J890" s="28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7" t="s">
        <v>406</v>
      </c>
      <c r="B891" s="2" t="s">
        <v>140</v>
      </c>
      <c r="C891" s="63">
        <v>6380330.0</v>
      </c>
      <c r="D891" s="63">
        <v>5800300.0</v>
      </c>
      <c r="E891" s="63">
        <v>580030.0</v>
      </c>
      <c r="F891" s="22" t="s">
        <v>339</v>
      </c>
      <c r="G891" s="35">
        <v>43496.0</v>
      </c>
      <c r="H891" s="22" t="s">
        <v>304</v>
      </c>
      <c r="I891" s="29"/>
      <c r="J891" s="28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7" t="s">
        <v>406</v>
      </c>
      <c r="B892" s="2" t="s">
        <v>140</v>
      </c>
      <c r="C892" s="63">
        <v>847000.0</v>
      </c>
      <c r="D892" s="63">
        <v>770000.0</v>
      </c>
      <c r="E892" s="63">
        <v>77000.0</v>
      </c>
      <c r="F892" s="22" t="s">
        <v>393</v>
      </c>
      <c r="G892" s="35">
        <v>43496.0</v>
      </c>
      <c r="H892" s="22" t="s">
        <v>304</v>
      </c>
      <c r="I892" s="29"/>
      <c r="J892" s="28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7" t="s">
        <v>406</v>
      </c>
      <c r="B893" s="2" t="s">
        <v>140</v>
      </c>
      <c r="C893" s="63">
        <v>4598000.0</v>
      </c>
      <c r="D893" s="63">
        <v>4180000.0</v>
      </c>
      <c r="E893" s="63">
        <v>418000.0</v>
      </c>
      <c r="F893" s="22" t="s">
        <v>358</v>
      </c>
      <c r="G893" s="35">
        <v>43495.0</v>
      </c>
      <c r="H893" s="22" t="s">
        <v>304</v>
      </c>
      <c r="I893" s="29"/>
      <c r="J893" s="28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7" t="s">
        <v>406</v>
      </c>
      <c r="B894" s="2" t="s">
        <v>140</v>
      </c>
      <c r="C894" s="63">
        <v>5924600.0</v>
      </c>
      <c r="D894" s="63">
        <v>5386000.0</v>
      </c>
      <c r="E894" s="63">
        <v>538600.0</v>
      </c>
      <c r="F894" s="22" t="s">
        <v>287</v>
      </c>
      <c r="G894" s="35">
        <v>43496.0</v>
      </c>
      <c r="H894" s="22"/>
      <c r="I894" s="29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7" t="s">
        <v>406</v>
      </c>
      <c r="B895" s="2" t="s">
        <v>140</v>
      </c>
      <c r="C895" s="63">
        <v>91300.0</v>
      </c>
      <c r="D895" s="63">
        <v>83000.0</v>
      </c>
      <c r="E895" s="63">
        <v>8300.0</v>
      </c>
      <c r="F895" s="22" t="s">
        <v>298</v>
      </c>
      <c r="G895" s="35">
        <v>43496.0</v>
      </c>
      <c r="H895" s="22"/>
      <c r="I895" s="29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7" t="s">
        <v>406</v>
      </c>
      <c r="B896" s="2" t="s">
        <v>140</v>
      </c>
      <c r="C896" s="63">
        <v>3426500.0</v>
      </c>
      <c r="D896" s="63">
        <v>3115000.0</v>
      </c>
      <c r="E896" s="63">
        <v>311500.0</v>
      </c>
      <c r="F896" s="22" t="s">
        <v>299</v>
      </c>
      <c r="G896" s="35">
        <v>43496.0</v>
      </c>
      <c r="H896" s="22"/>
      <c r="I896" s="29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7" t="s">
        <v>406</v>
      </c>
      <c r="B897" s="2" t="s">
        <v>140</v>
      </c>
      <c r="C897" s="63">
        <v>2420000.0</v>
      </c>
      <c r="D897" s="63">
        <v>2200000.0</v>
      </c>
      <c r="E897" s="63">
        <v>220000.0</v>
      </c>
      <c r="F897" s="22" t="s">
        <v>393</v>
      </c>
      <c r="G897" s="35">
        <v>43496.0</v>
      </c>
      <c r="H897" s="22"/>
      <c r="I897" s="29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7" t="s">
        <v>406</v>
      </c>
      <c r="B898" s="2" t="s">
        <v>140</v>
      </c>
      <c r="C898" s="63">
        <v>3.21035E7</v>
      </c>
      <c r="D898" s="63">
        <v>2.9185E7</v>
      </c>
      <c r="E898" s="63">
        <v>2918500.0</v>
      </c>
      <c r="F898" s="22" t="s">
        <v>358</v>
      </c>
      <c r="G898" s="35">
        <v>43496.0</v>
      </c>
      <c r="H898" s="22"/>
      <c r="I898" s="29"/>
      <c r="J898" s="28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7" t="s">
        <v>406</v>
      </c>
      <c r="B899" s="2" t="s">
        <v>140</v>
      </c>
      <c r="C899" s="63">
        <v>8046500.0</v>
      </c>
      <c r="D899" s="63">
        <v>7315000.0</v>
      </c>
      <c r="E899" s="63">
        <v>731500.0</v>
      </c>
      <c r="F899" s="22" t="s">
        <v>349</v>
      </c>
      <c r="G899" s="35">
        <v>43496.0</v>
      </c>
      <c r="H899" s="22"/>
      <c r="I899" s="29"/>
      <c r="J899" s="28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7" t="s">
        <v>406</v>
      </c>
      <c r="B900" s="2" t="s">
        <v>140</v>
      </c>
      <c r="C900" s="63">
        <v>5708560.0</v>
      </c>
      <c r="D900" s="63">
        <v>5189600.0</v>
      </c>
      <c r="E900" s="63">
        <v>518960.0</v>
      </c>
      <c r="F900" s="22" t="s">
        <v>277</v>
      </c>
      <c r="G900" s="35">
        <v>43493.0</v>
      </c>
      <c r="H900" s="22"/>
      <c r="I900" s="29"/>
      <c r="J900" s="28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7" t="s">
        <v>406</v>
      </c>
      <c r="B901" s="2" t="s">
        <v>140</v>
      </c>
      <c r="C901" s="63">
        <v>3201000.0</v>
      </c>
      <c r="D901" s="63">
        <v>2910000.0</v>
      </c>
      <c r="E901" s="63">
        <v>291000.0</v>
      </c>
      <c r="F901" s="22" t="s">
        <v>339</v>
      </c>
      <c r="G901" s="35">
        <v>43496.0</v>
      </c>
      <c r="H901" s="22"/>
      <c r="I901" s="29"/>
      <c r="J901" s="28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7" t="s">
        <v>406</v>
      </c>
      <c r="B902" s="2" t="s">
        <v>102</v>
      </c>
      <c r="C902" s="63">
        <v>4262500.0</v>
      </c>
      <c r="D902" s="63">
        <v>3875000.0</v>
      </c>
      <c r="E902" s="63">
        <v>387500.0</v>
      </c>
      <c r="F902" s="22" t="s">
        <v>361</v>
      </c>
      <c r="G902" s="35">
        <v>43496.0</v>
      </c>
      <c r="H902" s="22" t="s">
        <v>304</v>
      </c>
      <c r="I902" s="29"/>
      <c r="J902" s="28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7" t="s">
        <v>406</v>
      </c>
      <c r="B903" s="2" t="s">
        <v>102</v>
      </c>
      <c r="C903" s="63">
        <v>5643000.0</v>
      </c>
      <c r="D903" s="63">
        <v>5130000.0</v>
      </c>
      <c r="E903" s="63">
        <v>513000.0</v>
      </c>
      <c r="F903" s="22" t="s">
        <v>208</v>
      </c>
      <c r="G903" s="35">
        <v>43496.0</v>
      </c>
      <c r="H903" s="75" t="s">
        <v>408</v>
      </c>
      <c r="I903" s="29"/>
      <c r="J903" s="28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7" t="s">
        <v>409</v>
      </c>
      <c r="B904" s="2" t="s">
        <v>140</v>
      </c>
      <c r="C904" s="63">
        <v>1320000.0</v>
      </c>
      <c r="D904" s="63">
        <v>1200000.0</v>
      </c>
      <c r="E904" s="63">
        <v>120000.0</v>
      </c>
      <c r="F904" s="22" t="s">
        <v>277</v>
      </c>
      <c r="G904" s="35">
        <v>43507.0</v>
      </c>
      <c r="H904" s="22"/>
      <c r="I904" s="29"/>
      <c r="J904" s="28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7" t="s">
        <v>410</v>
      </c>
      <c r="B905" s="2" t="s">
        <v>407</v>
      </c>
      <c r="C905" s="63">
        <v>1430000.0</v>
      </c>
      <c r="D905" s="63">
        <v>1300000.0</v>
      </c>
      <c r="E905" s="63">
        <v>130000.0</v>
      </c>
      <c r="F905" s="22" t="s">
        <v>361</v>
      </c>
      <c r="G905" s="35">
        <v>43496.0</v>
      </c>
      <c r="H905" s="22" t="s">
        <v>304</v>
      </c>
      <c r="I905" s="29"/>
      <c r="J905" s="28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7" t="s">
        <v>410</v>
      </c>
      <c r="B906" s="2" t="s">
        <v>407</v>
      </c>
      <c r="C906" s="63">
        <v>4070000.0</v>
      </c>
      <c r="D906" s="63">
        <v>3700000.0</v>
      </c>
      <c r="E906" s="63">
        <v>370000.0</v>
      </c>
      <c r="F906" s="22" t="s">
        <v>208</v>
      </c>
      <c r="G906" s="35">
        <v>43496.0</v>
      </c>
      <c r="H906" s="22" t="s">
        <v>304</v>
      </c>
      <c r="I906" s="29"/>
      <c r="J906" s="2"/>
      <c r="K906" s="70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7" t="s">
        <v>411</v>
      </c>
      <c r="B907" s="2" t="s">
        <v>412</v>
      </c>
      <c r="C907" s="63">
        <v>198000.0</v>
      </c>
      <c r="D907" s="63">
        <v>180000.0</v>
      </c>
      <c r="E907" s="63">
        <v>18000.0</v>
      </c>
      <c r="F907" s="22" t="s">
        <v>201</v>
      </c>
      <c r="G907" s="35">
        <v>43511.0</v>
      </c>
      <c r="H907" s="22"/>
      <c r="I907" s="29"/>
      <c r="J907" s="2"/>
      <c r="K907" s="70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7" t="s">
        <v>411</v>
      </c>
      <c r="B908" s="2" t="s">
        <v>324</v>
      </c>
      <c r="C908" s="63">
        <v>418000.0</v>
      </c>
      <c r="D908" s="63">
        <v>380000.0</v>
      </c>
      <c r="E908" s="63">
        <v>38000.0</v>
      </c>
      <c r="F908" s="22" t="s">
        <v>106</v>
      </c>
      <c r="G908" s="35">
        <v>43504.0</v>
      </c>
      <c r="H908" s="22"/>
      <c r="I908" s="29"/>
      <c r="J908" s="2"/>
      <c r="K908" s="70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7" t="s">
        <v>411</v>
      </c>
      <c r="B909" s="2" t="s">
        <v>158</v>
      </c>
      <c r="C909" s="63">
        <v>770000.0</v>
      </c>
      <c r="D909" s="63">
        <v>700000.0</v>
      </c>
      <c r="E909" s="63">
        <v>70000.0</v>
      </c>
      <c r="F909" s="22" t="s">
        <v>106</v>
      </c>
      <c r="G909" s="35">
        <v>43511.0</v>
      </c>
      <c r="H909" s="22"/>
      <c r="I909" s="29"/>
      <c r="J909" s="2"/>
      <c r="K909" s="70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7" t="s">
        <v>411</v>
      </c>
      <c r="B910" s="2" t="s">
        <v>366</v>
      </c>
      <c r="C910" s="63">
        <v>1023000.0</v>
      </c>
      <c r="D910" s="63">
        <v>930000.0</v>
      </c>
      <c r="E910" s="63">
        <v>93000.0</v>
      </c>
      <c r="F910" s="22" t="s">
        <v>106</v>
      </c>
      <c r="G910" s="35">
        <v>43507.0</v>
      </c>
      <c r="H910" s="22"/>
      <c r="I910" s="29"/>
      <c r="J910" s="2"/>
      <c r="K910" s="70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7" t="s">
        <v>411</v>
      </c>
      <c r="B911" s="2" t="s">
        <v>401</v>
      </c>
      <c r="C911" s="63">
        <v>1.4025E7</v>
      </c>
      <c r="D911" s="63">
        <v>1.275E7</v>
      </c>
      <c r="E911" s="63">
        <v>1275000.0</v>
      </c>
      <c r="F911" s="22" t="s">
        <v>106</v>
      </c>
      <c r="G911" s="31" t="s">
        <v>348</v>
      </c>
      <c r="H911" s="22"/>
      <c r="I911" s="29"/>
      <c r="J911" s="2"/>
      <c r="K911" s="70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7" t="s">
        <v>411</v>
      </c>
      <c r="B912" s="2" t="s">
        <v>150</v>
      </c>
      <c r="C912" s="63">
        <v>1232000.0</v>
      </c>
      <c r="D912" s="63">
        <v>1120000.0</v>
      </c>
      <c r="E912" s="63">
        <v>112000.0</v>
      </c>
      <c r="F912" s="22" t="s">
        <v>106</v>
      </c>
      <c r="G912" s="35">
        <v>43536.0</v>
      </c>
      <c r="H912" s="22"/>
      <c r="I912" s="29"/>
      <c r="J912" s="2"/>
      <c r="K912" s="70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7" t="s">
        <v>411</v>
      </c>
      <c r="B913" s="2" t="s">
        <v>29</v>
      </c>
      <c r="C913" s="63">
        <v>8360000.0</v>
      </c>
      <c r="D913" s="63">
        <v>7600000.0</v>
      </c>
      <c r="E913" s="63">
        <v>760000.0</v>
      </c>
      <c r="F913" s="22" t="s">
        <v>350</v>
      </c>
      <c r="G913" s="35">
        <v>43521.0</v>
      </c>
      <c r="H913" s="22"/>
      <c r="I913" s="29"/>
      <c r="J913" s="2"/>
      <c r="K913" s="70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7" t="s">
        <v>411</v>
      </c>
      <c r="B914" s="2" t="s">
        <v>29</v>
      </c>
      <c r="C914" s="63">
        <v>2.475E7</v>
      </c>
      <c r="D914" s="63">
        <v>2.25E7</v>
      </c>
      <c r="E914" s="63">
        <v>2250000.0</v>
      </c>
      <c r="F914" s="22" t="s">
        <v>305</v>
      </c>
      <c r="G914" s="35">
        <v>43521.0</v>
      </c>
      <c r="H914" s="22"/>
      <c r="I914" s="29"/>
      <c r="J914" s="2"/>
      <c r="K914" s="70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7" t="s">
        <v>411</v>
      </c>
      <c r="B915" s="2" t="s">
        <v>29</v>
      </c>
      <c r="C915" s="63">
        <v>6270000.0</v>
      </c>
      <c r="D915" s="63">
        <v>5700000.0</v>
      </c>
      <c r="E915" s="63">
        <v>570000.0</v>
      </c>
      <c r="F915" s="22" t="s">
        <v>306</v>
      </c>
      <c r="G915" s="35">
        <v>43521.0</v>
      </c>
      <c r="H915" s="22"/>
      <c r="I915" s="29"/>
      <c r="J915" s="2"/>
      <c r="K915" s="70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7" t="s">
        <v>411</v>
      </c>
      <c r="B916" s="2" t="s">
        <v>29</v>
      </c>
      <c r="C916" s="63">
        <v>5390000.0</v>
      </c>
      <c r="D916" s="63">
        <v>4900000.0</v>
      </c>
      <c r="E916" s="63">
        <v>490000.0</v>
      </c>
      <c r="F916" s="22" t="s">
        <v>93</v>
      </c>
      <c r="G916" s="35">
        <v>43521.0</v>
      </c>
      <c r="H916" s="22"/>
      <c r="I916" s="29"/>
      <c r="J916" s="2"/>
      <c r="K916" s="70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7" t="s">
        <v>411</v>
      </c>
      <c r="B917" s="2" t="s">
        <v>29</v>
      </c>
      <c r="C917" s="63">
        <v>660000.0</v>
      </c>
      <c r="D917" s="63">
        <v>600000.0</v>
      </c>
      <c r="E917" s="63">
        <v>60000.0</v>
      </c>
      <c r="F917" s="22" t="s">
        <v>90</v>
      </c>
      <c r="G917" s="35">
        <v>43521.0</v>
      </c>
      <c r="H917" s="22"/>
      <c r="I917" s="29"/>
      <c r="J917" s="2"/>
      <c r="K917" s="70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7" t="s">
        <v>411</v>
      </c>
      <c r="B918" s="2" t="s">
        <v>160</v>
      </c>
      <c r="C918" s="63">
        <v>1298000.0</v>
      </c>
      <c r="D918" s="63">
        <v>1180000.0</v>
      </c>
      <c r="E918" s="63">
        <v>118000.0</v>
      </c>
      <c r="F918" s="22" t="s">
        <v>106</v>
      </c>
      <c r="G918" s="35">
        <v>43524.0</v>
      </c>
      <c r="H918" s="22"/>
      <c r="I918" s="29"/>
      <c r="J918" s="2"/>
      <c r="K918" s="70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7" t="s">
        <v>411</v>
      </c>
      <c r="B919" s="2" t="s">
        <v>140</v>
      </c>
      <c r="C919" s="63">
        <v>7064750.0</v>
      </c>
      <c r="D919" s="63">
        <v>6422500.0</v>
      </c>
      <c r="E919" s="63">
        <v>642250.0</v>
      </c>
      <c r="F919" s="22" t="s">
        <v>339</v>
      </c>
      <c r="G919" s="35">
        <v>43507.0</v>
      </c>
      <c r="H919" s="22" t="s">
        <v>304</v>
      </c>
      <c r="I919" s="29"/>
      <c r="J919" s="2"/>
      <c r="K919" s="70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7" t="s">
        <v>411</v>
      </c>
      <c r="B920" s="2" t="s">
        <v>140</v>
      </c>
      <c r="C920" s="63">
        <v>1963500.0</v>
      </c>
      <c r="D920" s="63">
        <v>1785000.0</v>
      </c>
      <c r="E920" s="63">
        <v>178500.0</v>
      </c>
      <c r="F920" s="22" t="s">
        <v>360</v>
      </c>
      <c r="G920" s="35">
        <v>43507.0</v>
      </c>
      <c r="H920" s="22" t="s">
        <v>304</v>
      </c>
      <c r="I920" s="29"/>
      <c r="J920" s="28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7" t="s">
        <v>411</v>
      </c>
      <c r="B921" s="2" t="s">
        <v>140</v>
      </c>
      <c r="C921" s="63">
        <v>7034280.0</v>
      </c>
      <c r="D921" s="63">
        <v>6394800.0</v>
      </c>
      <c r="E921" s="63">
        <v>639480.0</v>
      </c>
      <c r="F921" s="22" t="s">
        <v>299</v>
      </c>
      <c r="G921" s="35">
        <v>43507.0</v>
      </c>
      <c r="H921" s="22" t="s">
        <v>304</v>
      </c>
      <c r="I921" s="29"/>
      <c r="J921" s="28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7" t="s">
        <v>411</v>
      </c>
      <c r="B922" s="2" t="s">
        <v>140</v>
      </c>
      <c r="C922" s="63">
        <v>5428500.0</v>
      </c>
      <c r="D922" s="63">
        <v>4935000.0</v>
      </c>
      <c r="E922" s="63">
        <v>493500.0</v>
      </c>
      <c r="F922" s="22" t="s">
        <v>277</v>
      </c>
      <c r="G922" s="35">
        <v>43507.0</v>
      </c>
      <c r="H922" s="22" t="s">
        <v>304</v>
      </c>
      <c r="I922" s="29"/>
      <c r="J922" s="28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7" t="s">
        <v>411</v>
      </c>
      <c r="B923" s="2" t="s">
        <v>140</v>
      </c>
      <c r="C923" s="63">
        <v>1331000.0</v>
      </c>
      <c r="D923" s="63">
        <v>1210000.0</v>
      </c>
      <c r="E923" s="63">
        <v>121000.0</v>
      </c>
      <c r="F923" s="22" t="s">
        <v>393</v>
      </c>
      <c r="G923" s="35">
        <v>43507.0</v>
      </c>
      <c r="H923" s="22" t="s">
        <v>304</v>
      </c>
      <c r="I923" s="29"/>
      <c r="J923" s="28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7" t="s">
        <v>411</v>
      </c>
      <c r="B924" s="2" t="s">
        <v>140</v>
      </c>
      <c r="C924" s="63">
        <v>4865300.0</v>
      </c>
      <c r="D924" s="63">
        <v>4423000.0</v>
      </c>
      <c r="E924" s="63">
        <v>442300.0</v>
      </c>
      <c r="F924" s="22" t="s">
        <v>287</v>
      </c>
      <c r="G924" s="35">
        <v>43507.0</v>
      </c>
      <c r="H924" s="22"/>
      <c r="I924" s="29"/>
      <c r="J924" s="28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7" t="s">
        <v>411</v>
      </c>
      <c r="B925" s="2" t="s">
        <v>140</v>
      </c>
      <c r="C925" s="63">
        <v>2585000.0</v>
      </c>
      <c r="D925" s="63">
        <v>2350000.0</v>
      </c>
      <c r="E925" s="63">
        <v>235000.0</v>
      </c>
      <c r="F925" s="22" t="s">
        <v>299</v>
      </c>
      <c r="G925" s="35">
        <v>43507.0</v>
      </c>
      <c r="H925" s="22"/>
      <c r="I925" s="29"/>
      <c r="J925" s="28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7" t="s">
        <v>411</v>
      </c>
      <c r="B926" s="2" t="s">
        <v>140</v>
      </c>
      <c r="C926" s="63">
        <v>2541000.0</v>
      </c>
      <c r="D926" s="63">
        <v>2310000.0</v>
      </c>
      <c r="E926" s="63">
        <v>231000.0</v>
      </c>
      <c r="F926" s="22" t="s">
        <v>393</v>
      </c>
      <c r="G926" s="35">
        <v>43507.0</v>
      </c>
      <c r="H926" s="22"/>
      <c r="I926" s="29"/>
      <c r="J926" s="28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7" t="s">
        <v>411</v>
      </c>
      <c r="B927" s="2" t="s">
        <v>140</v>
      </c>
      <c r="C927" s="63">
        <v>1.0912E7</v>
      </c>
      <c r="D927" s="63">
        <v>9920000.0</v>
      </c>
      <c r="E927" s="63">
        <v>992000.0</v>
      </c>
      <c r="F927" s="22" t="s">
        <v>358</v>
      </c>
      <c r="G927" s="35">
        <v>43507.0</v>
      </c>
      <c r="H927" s="22"/>
      <c r="I927" s="29"/>
      <c r="J927" s="28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7" t="s">
        <v>411</v>
      </c>
      <c r="B928" s="2" t="s">
        <v>140</v>
      </c>
      <c r="C928" s="63">
        <v>8569000.0</v>
      </c>
      <c r="D928" s="63">
        <v>7790000.0</v>
      </c>
      <c r="E928" s="63">
        <v>779000.0</v>
      </c>
      <c r="F928" s="22" t="s">
        <v>349</v>
      </c>
      <c r="G928" s="35">
        <v>43507.0</v>
      </c>
      <c r="H928" s="22"/>
      <c r="I928" s="29"/>
      <c r="J928" s="28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7" t="s">
        <v>411</v>
      </c>
      <c r="B929" s="2" t="s">
        <v>140</v>
      </c>
      <c r="C929" s="63">
        <v>3183620.0</v>
      </c>
      <c r="D929" s="63">
        <v>2894200.0</v>
      </c>
      <c r="E929" s="63">
        <v>289420.0</v>
      </c>
      <c r="F929" s="22" t="s">
        <v>277</v>
      </c>
      <c r="G929" s="35">
        <v>43507.0</v>
      </c>
      <c r="H929" s="22"/>
      <c r="I929" s="37" t="s">
        <v>413</v>
      </c>
      <c r="J929" s="13"/>
      <c r="K929" s="14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7" t="s">
        <v>411</v>
      </c>
      <c r="B930" s="2" t="s">
        <v>140</v>
      </c>
      <c r="C930" s="63">
        <v>1958000.0</v>
      </c>
      <c r="D930" s="63">
        <v>1780000.0</v>
      </c>
      <c r="E930" s="63">
        <v>178000.0</v>
      </c>
      <c r="F930" s="22" t="s">
        <v>339</v>
      </c>
      <c r="G930" s="35">
        <v>43507.0</v>
      </c>
      <c r="H930" s="22"/>
      <c r="I930" s="23" t="s">
        <v>3</v>
      </c>
      <c r="J930" s="17" t="s">
        <v>54</v>
      </c>
      <c r="K930" s="17" t="s">
        <v>2</v>
      </c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7" t="s">
        <v>411</v>
      </c>
      <c r="B931" s="2" t="s">
        <v>203</v>
      </c>
      <c r="C931" s="63">
        <v>616000.0</v>
      </c>
      <c r="D931" s="63">
        <v>560000.0</v>
      </c>
      <c r="E931" s="63">
        <v>56000.0</v>
      </c>
      <c r="F931" s="22" t="s">
        <v>106</v>
      </c>
      <c r="G931" s="41">
        <v>43497.0</v>
      </c>
      <c r="H931" s="40"/>
      <c r="I931" s="23">
        <f t="shared" ref="I931:K931" si="24">SUM(C886:C931)</f>
        <v>250327000</v>
      </c>
      <c r="J931" s="23">
        <f t="shared" si="24"/>
        <v>227570000</v>
      </c>
      <c r="K931" s="23">
        <f t="shared" si="24"/>
        <v>22757000</v>
      </c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46" t="s">
        <v>414</v>
      </c>
      <c r="B932" s="47" t="s">
        <v>407</v>
      </c>
      <c r="C932" s="64">
        <v>1463000.0</v>
      </c>
      <c r="D932" s="64">
        <v>1330000.0</v>
      </c>
      <c r="E932" s="64">
        <v>133000.0</v>
      </c>
      <c r="F932" s="49" t="s">
        <v>208</v>
      </c>
      <c r="G932" s="35">
        <v>43539.0</v>
      </c>
      <c r="H932" s="22"/>
      <c r="I932" s="29"/>
      <c r="J932" s="28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7" t="s">
        <v>415</v>
      </c>
      <c r="B933" s="2" t="s">
        <v>140</v>
      </c>
      <c r="C933" s="63">
        <v>1.2433058E7</v>
      </c>
      <c r="D933" s="63">
        <v>1.130278E7</v>
      </c>
      <c r="E933" s="63">
        <v>1130278.0</v>
      </c>
      <c r="F933" s="22" t="s">
        <v>299</v>
      </c>
      <c r="G933" s="35">
        <v>43524.0</v>
      </c>
      <c r="H933" s="22" t="s">
        <v>304</v>
      </c>
      <c r="I933" s="29"/>
      <c r="J933" s="28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7" t="s">
        <v>415</v>
      </c>
      <c r="B934" s="2" t="s">
        <v>140</v>
      </c>
      <c r="C934" s="63">
        <v>2425500.0</v>
      </c>
      <c r="D934" s="63">
        <v>2205000.0</v>
      </c>
      <c r="E934" s="63">
        <v>220500.0</v>
      </c>
      <c r="F934" s="22" t="s">
        <v>360</v>
      </c>
      <c r="G934" s="35">
        <v>43524.0</v>
      </c>
      <c r="H934" s="22" t="s">
        <v>304</v>
      </c>
      <c r="I934" s="29"/>
      <c r="J934" s="28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7" t="s">
        <v>415</v>
      </c>
      <c r="B935" s="2" t="s">
        <v>140</v>
      </c>
      <c r="C935" s="63">
        <v>6676010.0</v>
      </c>
      <c r="D935" s="63">
        <v>6069100.0</v>
      </c>
      <c r="E935" s="63">
        <v>606910.0</v>
      </c>
      <c r="F935" s="22" t="s">
        <v>339</v>
      </c>
      <c r="G935" s="35">
        <v>43524.0</v>
      </c>
      <c r="H935" s="22" t="s">
        <v>304</v>
      </c>
      <c r="I935" s="29"/>
      <c r="J935" s="28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7" t="s">
        <v>415</v>
      </c>
      <c r="B936" s="2" t="s">
        <v>140</v>
      </c>
      <c r="C936" s="63">
        <v>3811500.0</v>
      </c>
      <c r="D936" s="63">
        <v>3465000.0</v>
      </c>
      <c r="E936" s="63">
        <v>346500.0</v>
      </c>
      <c r="F936" s="22" t="s">
        <v>277</v>
      </c>
      <c r="G936" s="35">
        <v>43524.0</v>
      </c>
      <c r="H936" s="22" t="s">
        <v>304</v>
      </c>
      <c r="I936" s="29"/>
      <c r="J936" s="28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7" t="s">
        <v>415</v>
      </c>
      <c r="B937" s="2" t="s">
        <v>416</v>
      </c>
      <c r="C937" s="63">
        <v>1760000.0</v>
      </c>
      <c r="D937" s="63">
        <v>1600000.0</v>
      </c>
      <c r="E937" s="63">
        <v>160000.0</v>
      </c>
      <c r="F937" s="22" t="s">
        <v>417</v>
      </c>
      <c r="G937" s="35">
        <v>43523.0</v>
      </c>
      <c r="H937" s="22"/>
      <c r="I937" s="29"/>
      <c r="J937" s="28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7" t="s">
        <v>418</v>
      </c>
      <c r="B938" s="2" t="s">
        <v>160</v>
      </c>
      <c r="C938" s="63">
        <v>1463000.0</v>
      </c>
      <c r="D938" s="63">
        <v>1330000.0</v>
      </c>
      <c r="E938" s="63">
        <v>133000.0</v>
      </c>
      <c r="F938" s="22" t="s">
        <v>106</v>
      </c>
      <c r="G938" s="35">
        <v>43556.0</v>
      </c>
      <c r="H938" s="22"/>
      <c r="I938" s="29"/>
      <c r="J938" s="28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7" t="s">
        <v>418</v>
      </c>
      <c r="B939" s="2" t="s">
        <v>158</v>
      </c>
      <c r="C939" s="63">
        <v>198000.0</v>
      </c>
      <c r="D939" s="63">
        <v>180000.0</v>
      </c>
      <c r="E939" s="63">
        <v>18000.0</v>
      </c>
      <c r="F939" s="22" t="s">
        <v>106</v>
      </c>
      <c r="G939" s="35">
        <v>43539.0</v>
      </c>
      <c r="H939" s="22"/>
      <c r="I939" s="29"/>
      <c r="J939" s="28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7" t="s">
        <v>418</v>
      </c>
      <c r="B940" s="2" t="s">
        <v>401</v>
      </c>
      <c r="C940" s="63">
        <v>709500.0</v>
      </c>
      <c r="D940" s="63">
        <v>645000.0</v>
      </c>
      <c r="E940" s="63">
        <v>64500.0</v>
      </c>
      <c r="F940" s="22" t="s">
        <v>106</v>
      </c>
      <c r="G940" s="31" t="s">
        <v>348</v>
      </c>
      <c r="H940" s="22"/>
      <c r="I940" s="29"/>
      <c r="J940" s="28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7" t="s">
        <v>418</v>
      </c>
      <c r="B941" s="2" t="s">
        <v>203</v>
      </c>
      <c r="C941" s="63">
        <v>1056000.0</v>
      </c>
      <c r="D941" s="63">
        <v>960000.0</v>
      </c>
      <c r="E941" s="63">
        <v>96000.0</v>
      </c>
      <c r="F941" s="22" t="s">
        <v>106</v>
      </c>
      <c r="G941" s="35">
        <v>43532.0</v>
      </c>
      <c r="H941" s="22"/>
      <c r="I941" s="29"/>
      <c r="J941" s="28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7" t="s">
        <v>418</v>
      </c>
      <c r="B942" s="2" t="s">
        <v>152</v>
      </c>
      <c r="C942" s="63">
        <v>2354000.0</v>
      </c>
      <c r="D942" s="63">
        <v>2140000.0</v>
      </c>
      <c r="E942" s="63">
        <v>214000.0</v>
      </c>
      <c r="F942" s="22" t="s">
        <v>106</v>
      </c>
      <c r="G942" s="35" t="s">
        <v>419</v>
      </c>
      <c r="H942" s="22"/>
      <c r="I942" s="29"/>
      <c r="J942" s="28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7" t="s">
        <v>418</v>
      </c>
      <c r="B943" s="2" t="s">
        <v>420</v>
      </c>
      <c r="C943" s="63">
        <v>1375000.0</v>
      </c>
      <c r="D943" s="63">
        <v>1250000.0</v>
      </c>
      <c r="E943" s="63">
        <v>125000.0</v>
      </c>
      <c r="F943" s="22" t="s">
        <v>282</v>
      </c>
      <c r="G943" s="35">
        <v>43595.0</v>
      </c>
      <c r="H943" s="22"/>
      <c r="I943" s="29"/>
      <c r="J943" s="28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7" t="s">
        <v>418</v>
      </c>
      <c r="B944" s="2" t="s">
        <v>412</v>
      </c>
      <c r="C944" s="63">
        <v>343200.0</v>
      </c>
      <c r="D944" s="63">
        <v>312000.0</v>
      </c>
      <c r="E944" s="63">
        <v>31200.0</v>
      </c>
      <c r="F944" s="22" t="s">
        <v>201</v>
      </c>
      <c r="G944" s="35">
        <v>43539.0</v>
      </c>
      <c r="H944" s="22"/>
      <c r="I944" s="29"/>
      <c r="J944" s="28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7" t="s">
        <v>418</v>
      </c>
      <c r="B945" s="2" t="s">
        <v>29</v>
      </c>
      <c r="C945" s="63">
        <v>6490000.0</v>
      </c>
      <c r="D945" s="63">
        <v>5900000.0</v>
      </c>
      <c r="E945" s="63">
        <v>590000.0</v>
      </c>
      <c r="F945" s="22" t="s">
        <v>350</v>
      </c>
      <c r="G945" s="35">
        <v>43556.0</v>
      </c>
      <c r="H945" s="22"/>
      <c r="I945" s="29"/>
      <c r="J945" s="28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7" t="s">
        <v>418</v>
      </c>
      <c r="B946" s="2" t="s">
        <v>29</v>
      </c>
      <c r="C946" s="63">
        <v>1.925E7</v>
      </c>
      <c r="D946" s="63">
        <v>1.75E7</v>
      </c>
      <c r="E946" s="63">
        <v>1750000.0</v>
      </c>
      <c r="F946" s="22" t="s">
        <v>305</v>
      </c>
      <c r="G946" s="35">
        <v>43556.0</v>
      </c>
      <c r="H946" s="22"/>
      <c r="I946" s="29"/>
      <c r="J946" s="28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7" t="s">
        <v>418</v>
      </c>
      <c r="B947" s="2" t="s">
        <v>29</v>
      </c>
      <c r="C947" s="63">
        <v>660000.0</v>
      </c>
      <c r="D947" s="63">
        <v>600000.0</v>
      </c>
      <c r="E947" s="63">
        <v>60000.0</v>
      </c>
      <c r="F947" s="22" t="s">
        <v>306</v>
      </c>
      <c r="G947" s="35">
        <v>43556.0</v>
      </c>
      <c r="H947" s="22"/>
      <c r="I947" s="29"/>
      <c r="J947" s="28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7" t="s">
        <v>418</v>
      </c>
      <c r="B948" s="2" t="s">
        <v>29</v>
      </c>
      <c r="C948" s="63">
        <v>2640000.0</v>
      </c>
      <c r="D948" s="63">
        <v>2400000.0</v>
      </c>
      <c r="E948" s="63">
        <v>240000.0</v>
      </c>
      <c r="F948" s="22" t="s">
        <v>93</v>
      </c>
      <c r="G948" s="35">
        <v>43556.0</v>
      </c>
      <c r="H948" s="22"/>
      <c r="I948" s="29"/>
      <c r="J948" s="28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7" t="s">
        <v>418</v>
      </c>
      <c r="B949" s="2" t="s">
        <v>140</v>
      </c>
      <c r="C949" s="63">
        <v>8379668.0</v>
      </c>
      <c r="D949" s="63">
        <v>7617880.0</v>
      </c>
      <c r="E949" s="63">
        <v>761788.0</v>
      </c>
      <c r="F949" s="22" t="s">
        <v>299</v>
      </c>
      <c r="G949" s="35">
        <v>43535.0</v>
      </c>
      <c r="H949" s="22" t="s">
        <v>304</v>
      </c>
      <c r="I949" s="29"/>
      <c r="J949" s="28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7" t="s">
        <v>418</v>
      </c>
      <c r="B950" s="2" t="s">
        <v>140</v>
      </c>
      <c r="C950" s="63">
        <v>1501500.0</v>
      </c>
      <c r="D950" s="63">
        <v>1365000.0</v>
      </c>
      <c r="E950" s="63">
        <v>136500.0</v>
      </c>
      <c r="F950" s="22" t="s">
        <v>360</v>
      </c>
      <c r="G950" s="35">
        <v>43535.0</v>
      </c>
      <c r="H950" s="22" t="s">
        <v>304</v>
      </c>
      <c r="I950" s="29"/>
      <c r="J950" s="28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7" t="s">
        <v>418</v>
      </c>
      <c r="B951" s="2" t="s">
        <v>140</v>
      </c>
      <c r="C951" s="63">
        <v>2656500.0</v>
      </c>
      <c r="D951" s="63">
        <v>2415000.0</v>
      </c>
      <c r="E951" s="63">
        <v>241500.0</v>
      </c>
      <c r="F951" s="22" t="s">
        <v>277</v>
      </c>
      <c r="G951" s="35">
        <v>43535.0</v>
      </c>
      <c r="H951" s="22" t="s">
        <v>304</v>
      </c>
      <c r="I951" s="37" t="s">
        <v>310</v>
      </c>
      <c r="J951" s="13"/>
      <c r="K951" s="14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7" t="s">
        <v>418</v>
      </c>
      <c r="B952" s="2" t="s">
        <v>140</v>
      </c>
      <c r="C952" s="63">
        <v>6327640.0</v>
      </c>
      <c r="D952" s="63">
        <v>5752400.0</v>
      </c>
      <c r="E952" s="63">
        <v>575240.0</v>
      </c>
      <c r="F952" s="22" t="s">
        <v>339</v>
      </c>
      <c r="G952" s="35">
        <v>43535.0</v>
      </c>
      <c r="H952" s="22" t="s">
        <v>304</v>
      </c>
      <c r="I952" s="23" t="s">
        <v>3</v>
      </c>
      <c r="J952" s="17" t="s">
        <v>54</v>
      </c>
      <c r="K952" s="17" t="s">
        <v>2</v>
      </c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7" t="s">
        <v>418</v>
      </c>
      <c r="B953" s="2" t="s">
        <v>44</v>
      </c>
      <c r="C953" s="63">
        <v>3520000.0</v>
      </c>
      <c r="D953" s="63">
        <v>3200000.0</v>
      </c>
      <c r="E953" s="63">
        <v>320000.0</v>
      </c>
      <c r="F953" s="22" t="s">
        <v>106</v>
      </c>
      <c r="G953" s="35">
        <v>43528.0</v>
      </c>
      <c r="H953" s="22"/>
      <c r="I953" s="50">
        <f t="shared" ref="I953:K953" si="25">SUM(C932:C953)</f>
        <v>87493076</v>
      </c>
      <c r="J953" s="50">
        <f t="shared" si="25"/>
        <v>79539160</v>
      </c>
      <c r="K953" s="50">
        <f t="shared" si="25"/>
        <v>7953916</v>
      </c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46" t="s">
        <v>421</v>
      </c>
      <c r="B954" s="47" t="s">
        <v>140</v>
      </c>
      <c r="C954" s="64">
        <v>5933840.0</v>
      </c>
      <c r="D954" s="64">
        <v>5394400.0</v>
      </c>
      <c r="E954" s="64">
        <v>539440.0</v>
      </c>
      <c r="F954" s="49" t="s">
        <v>299</v>
      </c>
      <c r="G954" s="68">
        <v>43553.0</v>
      </c>
      <c r="H954" s="49" t="s">
        <v>304</v>
      </c>
      <c r="I954" s="76"/>
      <c r="J954" s="76"/>
      <c r="K954" s="76"/>
      <c r="L954" s="47"/>
      <c r="M954" s="47"/>
      <c r="N954" s="47"/>
      <c r="O954" s="47"/>
      <c r="P954" s="47"/>
      <c r="Q954" s="47"/>
      <c r="R954" s="47"/>
      <c r="S954" s="47"/>
    </row>
    <row r="955" ht="15.75" customHeight="1">
      <c r="A955" s="27" t="s">
        <v>421</v>
      </c>
      <c r="B955" s="2" t="s">
        <v>140</v>
      </c>
      <c r="C955" s="63">
        <v>2194500.0</v>
      </c>
      <c r="D955" s="63">
        <v>1995000.0</v>
      </c>
      <c r="E955" s="63">
        <v>199500.0</v>
      </c>
      <c r="F955" s="22" t="s">
        <v>360</v>
      </c>
      <c r="G955" s="35">
        <v>43544.0</v>
      </c>
      <c r="H955" s="22" t="s">
        <v>304</v>
      </c>
      <c r="I955" s="29"/>
      <c r="J955" s="29"/>
      <c r="K955" s="29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30" t="s">
        <v>421</v>
      </c>
      <c r="B956" s="31" t="s">
        <v>140</v>
      </c>
      <c r="C956" s="65">
        <v>-2403500.0</v>
      </c>
      <c r="D956" s="65">
        <v>-2185000.0</v>
      </c>
      <c r="E956" s="65">
        <v>-218500.0</v>
      </c>
      <c r="F956" s="33" t="s">
        <v>360</v>
      </c>
      <c r="G956" s="31" t="s">
        <v>31</v>
      </c>
      <c r="H956" s="33"/>
      <c r="I956" s="61"/>
      <c r="J956" s="62"/>
      <c r="K956" s="31"/>
      <c r="L956" s="31"/>
      <c r="M956" s="31"/>
      <c r="N956" s="31"/>
      <c r="O956" s="31"/>
      <c r="P956" s="31"/>
      <c r="Q956" s="31"/>
      <c r="R956" s="31"/>
      <c r="S956" s="31"/>
    </row>
    <row r="957" ht="15.75" customHeight="1">
      <c r="A957" s="27" t="s">
        <v>421</v>
      </c>
      <c r="B957" s="2" t="s">
        <v>140</v>
      </c>
      <c r="C957" s="63">
        <v>6925820.0</v>
      </c>
      <c r="D957" s="63">
        <v>6296200.0</v>
      </c>
      <c r="E957" s="63">
        <v>629620.0</v>
      </c>
      <c r="F957" s="22" t="s">
        <v>339</v>
      </c>
      <c r="G957" s="35">
        <v>43553.0</v>
      </c>
      <c r="H957" s="22" t="s">
        <v>304</v>
      </c>
      <c r="I957" s="29"/>
      <c r="J957" s="28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7" t="s">
        <v>421</v>
      </c>
      <c r="B958" s="2" t="s">
        <v>140</v>
      </c>
      <c r="C958" s="63">
        <v>1732500.0</v>
      </c>
      <c r="D958" s="63">
        <v>1575000.0</v>
      </c>
      <c r="E958" s="63">
        <v>157500.0</v>
      </c>
      <c r="F958" s="22" t="s">
        <v>340</v>
      </c>
      <c r="G958" s="35">
        <v>43544.0</v>
      </c>
      <c r="H958" s="22" t="s">
        <v>304</v>
      </c>
      <c r="I958" s="29"/>
      <c r="J958" s="28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30" t="s">
        <v>421</v>
      </c>
      <c r="B959" s="31" t="s">
        <v>140</v>
      </c>
      <c r="C959" s="65">
        <v>2403500.0</v>
      </c>
      <c r="D959" s="65">
        <v>2185000.0</v>
      </c>
      <c r="E959" s="65">
        <v>218500.0</v>
      </c>
      <c r="F959" s="33" t="s">
        <v>360</v>
      </c>
      <c r="G959" s="31" t="s">
        <v>31</v>
      </c>
      <c r="H959" s="33"/>
      <c r="I959" s="61"/>
      <c r="J959" s="62"/>
      <c r="K959" s="31"/>
      <c r="L959" s="31"/>
      <c r="M959" s="31"/>
      <c r="N959" s="31"/>
      <c r="O959" s="31"/>
      <c r="P959" s="31"/>
      <c r="Q959" s="31"/>
      <c r="R959" s="31"/>
      <c r="S959" s="31"/>
    </row>
    <row r="960" ht="15.75" customHeight="1">
      <c r="A960" s="27" t="s">
        <v>421</v>
      </c>
      <c r="B960" s="2" t="s">
        <v>140</v>
      </c>
      <c r="C960" s="63">
        <v>1210000.0</v>
      </c>
      <c r="D960" s="63">
        <v>1100000.0</v>
      </c>
      <c r="E960" s="63">
        <v>110000.0</v>
      </c>
      <c r="F960" s="22" t="s">
        <v>393</v>
      </c>
      <c r="G960" s="35">
        <v>43544.0</v>
      </c>
      <c r="H960" s="22" t="s">
        <v>304</v>
      </c>
      <c r="I960" s="29"/>
      <c r="J960" s="28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7" t="s">
        <v>421</v>
      </c>
      <c r="B961" s="2" t="s">
        <v>140</v>
      </c>
      <c r="C961" s="63">
        <v>209000.0</v>
      </c>
      <c r="D961" s="63">
        <v>190000.0</v>
      </c>
      <c r="E961" s="63">
        <v>19000.0</v>
      </c>
      <c r="F961" s="22" t="s">
        <v>360</v>
      </c>
      <c r="G961" s="35">
        <v>43544.0</v>
      </c>
      <c r="H961" s="22"/>
      <c r="I961" s="29"/>
      <c r="J961" s="28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7" t="s">
        <v>421</v>
      </c>
      <c r="B962" s="2" t="s">
        <v>140</v>
      </c>
      <c r="C962" s="63">
        <v>847000.0</v>
      </c>
      <c r="D962" s="63">
        <v>770000.0</v>
      </c>
      <c r="E962" s="63">
        <v>77000.0</v>
      </c>
      <c r="F962" s="22" t="s">
        <v>287</v>
      </c>
      <c r="G962" s="35">
        <v>43544.0</v>
      </c>
      <c r="H962" s="22"/>
      <c r="I962" s="29"/>
      <c r="J962" s="28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7" t="s">
        <v>421</v>
      </c>
      <c r="B963" s="2" t="s">
        <v>140</v>
      </c>
      <c r="C963" s="63">
        <v>1688500.0</v>
      </c>
      <c r="D963" s="63">
        <v>1535000.0</v>
      </c>
      <c r="E963" s="63">
        <v>153500.0</v>
      </c>
      <c r="F963" s="22" t="s">
        <v>299</v>
      </c>
      <c r="G963" s="35">
        <v>43553.0</v>
      </c>
      <c r="H963" s="22"/>
      <c r="I963" s="29"/>
      <c r="J963" s="28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7" t="s">
        <v>421</v>
      </c>
      <c r="B964" s="2" t="s">
        <v>140</v>
      </c>
      <c r="C964" s="63">
        <v>2783000.0</v>
      </c>
      <c r="D964" s="63">
        <v>2530000.0</v>
      </c>
      <c r="E964" s="63">
        <v>253000.0</v>
      </c>
      <c r="F964" s="22" t="s">
        <v>393</v>
      </c>
      <c r="G964" s="35">
        <v>43544.0</v>
      </c>
      <c r="H964" s="22"/>
      <c r="I964" s="29"/>
      <c r="J964" s="28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7" t="s">
        <v>421</v>
      </c>
      <c r="B965" s="2" t="s">
        <v>140</v>
      </c>
      <c r="C965" s="63">
        <v>2.05095E7</v>
      </c>
      <c r="D965" s="63">
        <v>1.8645E7</v>
      </c>
      <c r="E965" s="63">
        <v>1864500.0</v>
      </c>
      <c r="F965" s="22" t="s">
        <v>358</v>
      </c>
      <c r="G965" s="35">
        <v>43544.0</v>
      </c>
      <c r="H965" s="22"/>
      <c r="I965" s="29"/>
      <c r="J965" s="28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7" t="s">
        <v>421</v>
      </c>
      <c r="B966" s="2" t="s">
        <v>140</v>
      </c>
      <c r="C966" s="63">
        <v>7524000.0</v>
      </c>
      <c r="D966" s="63">
        <v>6840000.0</v>
      </c>
      <c r="E966" s="63">
        <v>684000.0</v>
      </c>
      <c r="F966" s="22" t="s">
        <v>383</v>
      </c>
      <c r="G966" s="35">
        <v>43544.0</v>
      </c>
      <c r="H966" s="22"/>
      <c r="I966" s="29"/>
      <c r="J966" s="28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7" t="s">
        <v>421</v>
      </c>
      <c r="B967" s="2" t="s">
        <v>140</v>
      </c>
      <c r="C967" s="63">
        <v>3789500.0</v>
      </c>
      <c r="D967" s="63">
        <v>3445000.0</v>
      </c>
      <c r="E967" s="63">
        <v>344500.0</v>
      </c>
      <c r="F967" s="22" t="s">
        <v>339</v>
      </c>
      <c r="G967" s="35">
        <v>43544.0</v>
      </c>
      <c r="H967" s="22"/>
      <c r="I967" s="29"/>
      <c r="J967" s="28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7" t="s">
        <v>422</v>
      </c>
      <c r="B968" s="2" t="s">
        <v>407</v>
      </c>
      <c r="C968" s="63">
        <v>209000.0</v>
      </c>
      <c r="D968" s="63">
        <v>190000.0</v>
      </c>
      <c r="E968" s="63">
        <v>19000.0</v>
      </c>
      <c r="F968" s="22" t="s">
        <v>208</v>
      </c>
      <c r="G968" s="35">
        <v>43570.0</v>
      </c>
      <c r="H968" s="22"/>
      <c r="I968" s="29"/>
      <c r="J968" s="28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7" t="s">
        <v>423</v>
      </c>
      <c r="B969" s="2" t="s">
        <v>140</v>
      </c>
      <c r="C969" s="63">
        <v>4389000.0</v>
      </c>
      <c r="D969" s="63">
        <v>3990000.0</v>
      </c>
      <c r="E969" s="63">
        <v>399000.0</v>
      </c>
      <c r="F969" s="22" t="s">
        <v>299</v>
      </c>
      <c r="G969" s="35">
        <v>43565.0</v>
      </c>
      <c r="H969" s="22" t="s">
        <v>304</v>
      </c>
      <c r="I969" s="29"/>
      <c r="J969" s="28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7" t="s">
        <v>423</v>
      </c>
      <c r="B970" s="2" t="s">
        <v>401</v>
      </c>
      <c r="C970" s="63">
        <v>154000.0</v>
      </c>
      <c r="D970" s="63">
        <v>140000.0</v>
      </c>
      <c r="E970" s="63">
        <v>14000.0</v>
      </c>
      <c r="F970" s="22" t="s">
        <v>106</v>
      </c>
      <c r="G970" s="31" t="s">
        <v>348</v>
      </c>
      <c r="H970" s="22"/>
      <c r="I970" s="29"/>
      <c r="J970" s="28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7" t="s">
        <v>423</v>
      </c>
      <c r="B971" s="2" t="s">
        <v>152</v>
      </c>
      <c r="C971" s="63">
        <v>3333000.0</v>
      </c>
      <c r="D971" s="63">
        <v>3030000.0</v>
      </c>
      <c r="E971" s="63">
        <v>303000.0</v>
      </c>
      <c r="F971" s="22" t="s">
        <v>106</v>
      </c>
      <c r="G971" s="35">
        <v>43587.0</v>
      </c>
      <c r="H971" s="22"/>
      <c r="I971" s="29"/>
      <c r="J971" s="28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7" t="s">
        <v>423</v>
      </c>
      <c r="B972" s="2" t="s">
        <v>420</v>
      </c>
      <c r="C972" s="63">
        <v>2464000.0</v>
      </c>
      <c r="D972" s="63">
        <v>2240000.0</v>
      </c>
      <c r="E972" s="63">
        <v>224000.0</v>
      </c>
      <c r="F972" s="22" t="s">
        <v>229</v>
      </c>
      <c r="G972" s="35">
        <v>43595.0</v>
      </c>
      <c r="H972" s="22"/>
      <c r="I972" s="29"/>
      <c r="J972" s="28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7" t="s">
        <v>423</v>
      </c>
      <c r="B973" s="2" t="s">
        <v>412</v>
      </c>
      <c r="C973" s="63">
        <v>2412300.0</v>
      </c>
      <c r="D973" s="63">
        <v>2193000.0</v>
      </c>
      <c r="E973" s="63">
        <v>219300.0</v>
      </c>
      <c r="F973" s="22" t="s">
        <v>201</v>
      </c>
      <c r="G973" s="35">
        <v>43566.0</v>
      </c>
      <c r="H973" s="22"/>
      <c r="I973" s="29"/>
      <c r="J973" s="28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7" t="s">
        <v>423</v>
      </c>
      <c r="B974" s="2" t="s">
        <v>29</v>
      </c>
      <c r="C974" s="63">
        <v>9900000.0</v>
      </c>
      <c r="D974" s="63">
        <v>9000000.0</v>
      </c>
      <c r="E974" s="63">
        <v>900000.0</v>
      </c>
      <c r="F974" s="22" t="s">
        <v>197</v>
      </c>
      <c r="G974" s="35">
        <v>43580.0</v>
      </c>
      <c r="H974" s="22"/>
      <c r="I974" s="29"/>
      <c r="J974" s="28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7" t="s">
        <v>423</v>
      </c>
      <c r="B975" s="2" t="s">
        <v>29</v>
      </c>
      <c r="C975" s="63">
        <v>1.749E7</v>
      </c>
      <c r="D975" s="63">
        <v>1.59E7</v>
      </c>
      <c r="E975" s="63">
        <v>1590000.0</v>
      </c>
      <c r="F975" s="22" t="s">
        <v>198</v>
      </c>
      <c r="G975" s="35">
        <v>43580.0</v>
      </c>
      <c r="H975" s="22"/>
      <c r="I975" s="29"/>
      <c r="J975" s="28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7" t="s">
        <v>423</v>
      </c>
      <c r="B976" s="2" t="s">
        <v>29</v>
      </c>
      <c r="C976" s="63">
        <v>3300000.0</v>
      </c>
      <c r="D976" s="63">
        <v>3000000.0</v>
      </c>
      <c r="E976" s="63">
        <v>300000.0</v>
      </c>
      <c r="F976" s="22" t="s">
        <v>306</v>
      </c>
      <c r="G976" s="35">
        <v>43580.0</v>
      </c>
      <c r="H976" s="22"/>
      <c r="I976" s="29"/>
      <c r="J976" s="28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7" t="s">
        <v>423</v>
      </c>
      <c r="B977" s="2" t="s">
        <v>140</v>
      </c>
      <c r="C977" s="63">
        <v>6837600.0</v>
      </c>
      <c r="D977" s="63">
        <v>6216000.0</v>
      </c>
      <c r="E977" s="63">
        <v>621600.0</v>
      </c>
      <c r="F977" s="22" t="s">
        <v>339</v>
      </c>
      <c r="G977" s="35">
        <v>43565.0</v>
      </c>
      <c r="H977" s="22" t="s">
        <v>304</v>
      </c>
      <c r="I977" s="29"/>
      <c r="J977" s="28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7" t="s">
        <v>423</v>
      </c>
      <c r="B978" s="2" t="s">
        <v>140</v>
      </c>
      <c r="C978" s="63">
        <v>1089000.0</v>
      </c>
      <c r="D978" s="63">
        <v>990000.0</v>
      </c>
      <c r="E978" s="63">
        <v>99000.0</v>
      </c>
      <c r="F978" s="22" t="s">
        <v>393</v>
      </c>
      <c r="G978" s="35">
        <v>43565.0</v>
      </c>
      <c r="H978" s="22" t="s">
        <v>304</v>
      </c>
      <c r="I978" s="29"/>
      <c r="J978" s="28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7" t="s">
        <v>423</v>
      </c>
      <c r="B979" s="2" t="s">
        <v>140</v>
      </c>
      <c r="C979" s="63">
        <v>6883800.0</v>
      </c>
      <c r="D979" s="63">
        <v>6258000.0</v>
      </c>
      <c r="E979" s="63">
        <v>625800.0</v>
      </c>
      <c r="F979" s="22" t="s">
        <v>277</v>
      </c>
      <c r="G979" s="35">
        <v>43565.0</v>
      </c>
      <c r="H979" s="22" t="s">
        <v>304</v>
      </c>
      <c r="I979" s="29"/>
      <c r="J979" s="28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7" t="s">
        <v>423</v>
      </c>
      <c r="B980" s="2" t="s">
        <v>140</v>
      </c>
      <c r="C980" s="63">
        <v>2772000.0</v>
      </c>
      <c r="D980" s="63">
        <v>2520000.0</v>
      </c>
      <c r="E980" s="63">
        <v>252000.0</v>
      </c>
      <c r="F980" s="22" t="s">
        <v>360</v>
      </c>
      <c r="G980" s="35">
        <v>43565.0</v>
      </c>
      <c r="H980" s="22" t="s">
        <v>304</v>
      </c>
      <c r="I980" s="29"/>
      <c r="J980" s="28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7" t="s">
        <v>423</v>
      </c>
      <c r="B981" s="2" t="s">
        <v>140</v>
      </c>
      <c r="C981" s="63">
        <v>1925000.0</v>
      </c>
      <c r="D981" s="63">
        <v>1750000.0</v>
      </c>
      <c r="E981" s="63">
        <v>175000.0</v>
      </c>
      <c r="F981" s="22" t="s">
        <v>373</v>
      </c>
      <c r="G981" s="35">
        <v>43565.0</v>
      </c>
      <c r="H981" s="22"/>
      <c r="I981" s="29"/>
      <c r="J981" s="28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7" t="s">
        <v>423</v>
      </c>
      <c r="B982" s="2" t="s">
        <v>140</v>
      </c>
      <c r="C982" s="63">
        <v>2057000.0</v>
      </c>
      <c r="D982" s="63">
        <v>1870000.0</v>
      </c>
      <c r="E982" s="63">
        <v>187000.0</v>
      </c>
      <c r="F982" s="22" t="s">
        <v>393</v>
      </c>
      <c r="G982" s="35">
        <v>43565.0</v>
      </c>
      <c r="H982" s="22"/>
      <c r="I982" s="29"/>
      <c r="J982" s="28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7" t="s">
        <v>423</v>
      </c>
      <c r="B983" s="2" t="s">
        <v>140</v>
      </c>
      <c r="C983" s="63">
        <v>1.1495E7</v>
      </c>
      <c r="D983" s="63">
        <v>1.045E7</v>
      </c>
      <c r="E983" s="63">
        <v>1045000.0</v>
      </c>
      <c r="F983" s="22" t="s">
        <v>358</v>
      </c>
      <c r="G983" s="35">
        <v>43565.0</v>
      </c>
      <c r="H983" s="22"/>
      <c r="I983" s="29"/>
      <c r="J983" s="28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7" t="s">
        <v>423</v>
      </c>
      <c r="B984" s="2" t="s">
        <v>140</v>
      </c>
      <c r="C984" s="63">
        <v>660000.0</v>
      </c>
      <c r="D984" s="63">
        <v>600000.0</v>
      </c>
      <c r="E984" s="63">
        <v>60000.0</v>
      </c>
      <c r="F984" s="22" t="s">
        <v>424</v>
      </c>
      <c r="G984" s="35">
        <v>43565.0</v>
      </c>
      <c r="H984" s="22"/>
      <c r="I984" s="29"/>
      <c r="J984" s="28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7" t="s">
        <v>423</v>
      </c>
      <c r="B985" s="2" t="s">
        <v>140</v>
      </c>
      <c r="C985" s="63">
        <v>730400.0</v>
      </c>
      <c r="D985" s="63">
        <v>664000.0</v>
      </c>
      <c r="E985" s="63">
        <v>66400.0</v>
      </c>
      <c r="F985" s="22" t="s">
        <v>298</v>
      </c>
      <c r="G985" s="35">
        <v>43565.0</v>
      </c>
      <c r="H985" s="22"/>
      <c r="I985" s="29"/>
      <c r="J985" s="28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7" t="s">
        <v>423</v>
      </c>
      <c r="B986" s="2" t="s">
        <v>140</v>
      </c>
      <c r="C986" s="63">
        <v>627000.0</v>
      </c>
      <c r="D986" s="63">
        <v>570000.0</v>
      </c>
      <c r="E986" s="63">
        <v>57000.0</v>
      </c>
      <c r="F986" s="22" t="s">
        <v>360</v>
      </c>
      <c r="G986" s="35">
        <v>43565.0</v>
      </c>
      <c r="H986" s="22"/>
      <c r="I986" s="29"/>
      <c r="J986" s="28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7" t="s">
        <v>423</v>
      </c>
      <c r="B987" s="2" t="s">
        <v>140</v>
      </c>
      <c r="C987" s="63">
        <v>1573000.0</v>
      </c>
      <c r="D987" s="63">
        <v>1430000.0</v>
      </c>
      <c r="E987" s="63">
        <v>143000.0</v>
      </c>
      <c r="F987" s="22" t="s">
        <v>287</v>
      </c>
      <c r="G987" s="35">
        <v>43565.0</v>
      </c>
      <c r="H987" s="22"/>
      <c r="I987" s="29"/>
      <c r="J987" s="28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7" t="s">
        <v>423</v>
      </c>
      <c r="B988" s="2" t="s">
        <v>140</v>
      </c>
      <c r="C988" s="63">
        <v>1358500.0</v>
      </c>
      <c r="D988" s="63">
        <v>1235000.0</v>
      </c>
      <c r="E988" s="63">
        <v>123500.0</v>
      </c>
      <c r="F988" s="22" t="s">
        <v>299</v>
      </c>
      <c r="G988" s="35">
        <v>43565.0</v>
      </c>
      <c r="H988" s="22"/>
      <c r="I988" s="29"/>
      <c r="J988" s="28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7" t="s">
        <v>423</v>
      </c>
      <c r="B989" s="2" t="s">
        <v>140</v>
      </c>
      <c r="C989" s="63">
        <v>6792500.0</v>
      </c>
      <c r="D989" s="63">
        <v>6175000.0</v>
      </c>
      <c r="E989" s="63">
        <v>617500.0</v>
      </c>
      <c r="F989" s="22" t="s">
        <v>349</v>
      </c>
      <c r="G989" s="35">
        <v>43565.0</v>
      </c>
      <c r="H989" s="22"/>
      <c r="I989" s="29"/>
      <c r="J989" s="28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7" t="s">
        <v>423</v>
      </c>
      <c r="B990" s="2" t="s">
        <v>140</v>
      </c>
      <c r="C990" s="63">
        <v>5159000.0</v>
      </c>
      <c r="D990" s="63">
        <v>4690000.0</v>
      </c>
      <c r="E990" s="63">
        <v>469000.0</v>
      </c>
      <c r="F990" s="22" t="s">
        <v>339</v>
      </c>
      <c r="G990" s="35">
        <v>43565.0</v>
      </c>
      <c r="H990" s="22"/>
      <c r="I990" s="37" t="s">
        <v>326</v>
      </c>
      <c r="J990" s="13"/>
      <c r="K990" s="14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7" t="s">
        <v>423</v>
      </c>
      <c r="B991" s="2" t="s">
        <v>160</v>
      </c>
      <c r="C991" s="63">
        <v>3366000.0</v>
      </c>
      <c r="D991" s="63">
        <v>3060000.0</v>
      </c>
      <c r="E991" s="63">
        <v>306000.0</v>
      </c>
      <c r="F991" s="22" t="s">
        <v>106</v>
      </c>
      <c r="G991" s="35">
        <v>43585.0</v>
      </c>
      <c r="H991" s="22"/>
      <c r="I991" s="23" t="s">
        <v>3</v>
      </c>
      <c r="J991" s="17" t="s">
        <v>54</v>
      </c>
      <c r="K991" s="17" t="s">
        <v>2</v>
      </c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7" t="s">
        <v>423</v>
      </c>
      <c r="B992" s="2" t="s">
        <v>203</v>
      </c>
      <c r="C992" s="63">
        <v>110000.0</v>
      </c>
      <c r="D992" s="63">
        <v>100000.0</v>
      </c>
      <c r="E992" s="63">
        <v>10000.0</v>
      </c>
      <c r="F992" s="22" t="s">
        <v>106</v>
      </c>
      <c r="G992" s="35">
        <v>43556.0</v>
      </c>
      <c r="H992" s="22"/>
      <c r="I992" s="50">
        <f t="shared" ref="I992:K992" si="26">SUM(C954:C992)</f>
        <v>152434260</v>
      </c>
      <c r="J992" s="50">
        <f t="shared" si="26"/>
        <v>138576600</v>
      </c>
      <c r="K992" s="50">
        <f t="shared" si="26"/>
        <v>13857660</v>
      </c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77" t="s">
        <v>425</v>
      </c>
      <c r="B993" s="78" t="s">
        <v>140</v>
      </c>
      <c r="C993" s="79">
        <v>-968000.0</v>
      </c>
      <c r="D993" s="79">
        <v>-880000.0</v>
      </c>
      <c r="E993" s="79">
        <v>-88000.0</v>
      </c>
      <c r="F993" s="80" t="s">
        <v>393</v>
      </c>
      <c r="G993" s="78" t="s">
        <v>31</v>
      </c>
      <c r="H993" s="80"/>
      <c r="I993" s="81"/>
      <c r="J993" s="81"/>
      <c r="K993" s="81"/>
      <c r="L993" s="78"/>
      <c r="M993" s="78"/>
      <c r="N993" s="78"/>
      <c r="O993" s="78"/>
      <c r="P993" s="78"/>
      <c r="Q993" s="78"/>
      <c r="R993" s="78"/>
      <c r="S993" s="78"/>
    </row>
    <row r="994" ht="15.75" customHeight="1">
      <c r="A994" s="30" t="s">
        <v>425</v>
      </c>
      <c r="B994" s="31" t="s">
        <v>140</v>
      </c>
      <c r="C994" s="65">
        <v>-4465560.0</v>
      </c>
      <c r="D994" s="65">
        <v>-4059600.0</v>
      </c>
      <c r="E994" s="65">
        <v>-405960.0</v>
      </c>
      <c r="F994" s="33" t="s">
        <v>339</v>
      </c>
      <c r="G994" s="31" t="s">
        <v>31</v>
      </c>
      <c r="H994" s="33"/>
      <c r="I994" s="61"/>
      <c r="J994" s="61"/>
      <c r="K994" s="61"/>
      <c r="L994" s="31"/>
      <c r="M994" s="31"/>
      <c r="N994" s="31"/>
      <c r="O994" s="31"/>
      <c r="P994" s="31"/>
      <c r="Q994" s="31"/>
      <c r="R994" s="31"/>
      <c r="S994" s="31"/>
    </row>
    <row r="995" ht="15.75" customHeight="1">
      <c r="A995" s="30" t="s">
        <v>425</v>
      </c>
      <c r="B995" s="31" t="s">
        <v>140</v>
      </c>
      <c r="C995" s="65">
        <v>-7033994.0</v>
      </c>
      <c r="D995" s="65">
        <v>-6394540.0</v>
      </c>
      <c r="E995" s="65">
        <v>-639454.0</v>
      </c>
      <c r="F995" s="33" t="s">
        <v>299</v>
      </c>
      <c r="G995" s="31" t="s">
        <v>31</v>
      </c>
      <c r="H995" s="33"/>
      <c r="I995" s="61"/>
      <c r="J995" s="61"/>
      <c r="K995" s="61"/>
      <c r="L995" s="31"/>
      <c r="M995" s="31"/>
      <c r="N995" s="31"/>
      <c r="O995" s="31"/>
      <c r="P995" s="31"/>
      <c r="Q995" s="31"/>
      <c r="R995" s="31"/>
      <c r="S995" s="31"/>
    </row>
    <row r="996" ht="15.75" customHeight="1">
      <c r="A996" s="30" t="s">
        <v>425</v>
      </c>
      <c r="B996" s="31" t="s">
        <v>140</v>
      </c>
      <c r="C996" s="65">
        <v>7033994.0</v>
      </c>
      <c r="D996" s="65">
        <v>6394540.0</v>
      </c>
      <c r="E996" s="65">
        <v>639454.0</v>
      </c>
      <c r="F996" s="33" t="s">
        <v>299</v>
      </c>
      <c r="G996" s="31" t="s">
        <v>31</v>
      </c>
      <c r="H996" s="33"/>
      <c r="I996" s="61"/>
      <c r="J996" s="61"/>
      <c r="K996" s="61"/>
      <c r="L996" s="31"/>
      <c r="M996" s="31"/>
      <c r="N996" s="31"/>
      <c r="O996" s="31"/>
      <c r="P996" s="31"/>
      <c r="Q996" s="31"/>
      <c r="R996" s="31"/>
      <c r="S996" s="31"/>
    </row>
    <row r="997" ht="15.75" customHeight="1">
      <c r="A997" s="30" t="s">
        <v>425</v>
      </c>
      <c r="B997" s="31" t="s">
        <v>140</v>
      </c>
      <c r="C997" s="65">
        <v>4465560.0</v>
      </c>
      <c r="D997" s="65">
        <v>4059600.0</v>
      </c>
      <c r="E997" s="65">
        <v>405960.0</v>
      </c>
      <c r="F997" s="33" t="s">
        <v>339</v>
      </c>
      <c r="G997" s="31" t="s">
        <v>31</v>
      </c>
      <c r="H997" s="33"/>
      <c r="I997" s="61"/>
      <c r="J997" s="61"/>
      <c r="K997" s="61"/>
      <c r="L997" s="31"/>
      <c r="M997" s="31"/>
      <c r="N997" s="31"/>
      <c r="O997" s="31"/>
      <c r="P997" s="31"/>
      <c r="Q997" s="31"/>
      <c r="R997" s="31"/>
      <c r="S997" s="31"/>
    </row>
    <row r="998" ht="15.75" customHeight="1">
      <c r="A998" s="30" t="s">
        <v>425</v>
      </c>
      <c r="B998" s="31" t="s">
        <v>140</v>
      </c>
      <c r="C998" s="65">
        <v>-4143810.0</v>
      </c>
      <c r="D998" s="65">
        <v>-3767100.0</v>
      </c>
      <c r="E998" s="65">
        <v>-376710.0</v>
      </c>
      <c r="F998" s="33" t="s">
        <v>339</v>
      </c>
      <c r="G998" s="31" t="s">
        <v>31</v>
      </c>
      <c r="H998" s="33"/>
      <c r="I998" s="61"/>
      <c r="J998" s="61"/>
      <c r="K998" s="61"/>
      <c r="L998" s="31"/>
      <c r="M998" s="31"/>
      <c r="N998" s="31"/>
      <c r="O998" s="31"/>
      <c r="P998" s="31"/>
      <c r="Q998" s="31"/>
      <c r="R998" s="31"/>
      <c r="S998" s="31"/>
    </row>
    <row r="999" ht="15.75" customHeight="1">
      <c r="A999" s="30" t="s">
        <v>425</v>
      </c>
      <c r="B999" s="31" t="s">
        <v>140</v>
      </c>
      <c r="C999" s="65">
        <v>4143810.0</v>
      </c>
      <c r="D999" s="65">
        <v>3767100.0</v>
      </c>
      <c r="E999" s="65">
        <v>376710.0</v>
      </c>
      <c r="F999" s="33" t="s">
        <v>339</v>
      </c>
      <c r="G999" s="31" t="s">
        <v>31</v>
      </c>
      <c r="H999" s="33"/>
      <c r="I999" s="61"/>
      <c r="J999" s="61"/>
      <c r="K999" s="61"/>
      <c r="L999" s="31"/>
      <c r="M999" s="31"/>
      <c r="N999" s="31"/>
      <c r="O999" s="31"/>
      <c r="P999" s="31"/>
      <c r="Q999" s="31"/>
      <c r="R999" s="31"/>
      <c r="S999" s="31"/>
    </row>
    <row r="1000" ht="15.75" customHeight="1">
      <c r="A1000" s="30" t="s">
        <v>425</v>
      </c>
      <c r="B1000" s="31" t="s">
        <v>140</v>
      </c>
      <c r="C1000" s="65">
        <v>968000.0</v>
      </c>
      <c r="D1000" s="65">
        <v>880000.0</v>
      </c>
      <c r="E1000" s="65">
        <v>88000.0</v>
      </c>
      <c r="F1000" s="33" t="s">
        <v>393</v>
      </c>
      <c r="G1000" s="31" t="s">
        <v>31</v>
      </c>
      <c r="H1000" s="33"/>
      <c r="I1000" s="61"/>
      <c r="J1000" s="61"/>
      <c r="K1000" s="61"/>
      <c r="L1000" s="31"/>
      <c r="M1000" s="31"/>
      <c r="N1000" s="31"/>
      <c r="O1000" s="31"/>
      <c r="P1000" s="31"/>
      <c r="Q1000" s="31"/>
      <c r="R1000" s="31"/>
      <c r="S1000" s="31"/>
    </row>
    <row r="1001" ht="15.75" customHeight="1">
      <c r="A1001" s="27" t="s">
        <v>425</v>
      </c>
      <c r="B1001" s="2" t="s">
        <v>140</v>
      </c>
      <c r="C1001" s="63">
        <v>159500.0</v>
      </c>
      <c r="D1001" s="63">
        <v>145000.0</v>
      </c>
      <c r="E1001" s="63">
        <v>14500.0</v>
      </c>
      <c r="F1001" s="22" t="s">
        <v>361</v>
      </c>
      <c r="G1001" s="35">
        <v>43577.0</v>
      </c>
      <c r="H1001" s="22"/>
      <c r="I1001" s="29"/>
      <c r="J1001" s="29"/>
      <c r="K1001" s="29"/>
      <c r="L1001" s="2"/>
      <c r="M1001" s="2"/>
      <c r="N1001" s="2"/>
      <c r="O1001" s="2"/>
      <c r="P1001" s="2"/>
      <c r="Q1001" s="2"/>
      <c r="R1001" s="2"/>
      <c r="S1001" s="2"/>
    </row>
    <row r="1002" ht="15.75" customHeight="1">
      <c r="A1002" s="27" t="s">
        <v>425</v>
      </c>
      <c r="B1002" s="2" t="s">
        <v>140</v>
      </c>
      <c r="C1002" s="63">
        <v>2420000.0</v>
      </c>
      <c r="D1002" s="63">
        <v>2200000.0</v>
      </c>
      <c r="E1002" s="63">
        <v>220000.0</v>
      </c>
      <c r="F1002" s="22" t="s">
        <v>393</v>
      </c>
      <c r="G1002" s="35">
        <v>43577.0</v>
      </c>
      <c r="H1002" s="22"/>
      <c r="I1002" s="29"/>
      <c r="J1002" s="29"/>
      <c r="K1002" s="29"/>
      <c r="L1002" s="2"/>
      <c r="M1002" s="2"/>
      <c r="N1002" s="2"/>
      <c r="O1002" s="2"/>
      <c r="P1002" s="2"/>
      <c r="Q1002" s="2"/>
      <c r="R1002" s="2"/>
      <c r="S1002" s="2"/>
    </row>
    <row r="1003" ht="15.75" customHeight="1">
      <c r="A1003" s="27" t="s">
        <v>425</v>
      </c>
      <c r="B1003" s="2" t="s">
        <v>140</v>
      </c>
      <c r="C1003" s="63">
        <v>6770500.0</v>
      </c>
      <c r="D1003" s="63">
        <v>6155000.0</v>
      </c>
      <c r="E1003" s="63">
        <v>615500.0</v>
      </c>
      <c r="F1003" s="22" t="s">
        <v>358</v>
      </c>
      <c r="G1003" s="35">
        <v>43577.0</v>
      </c>
      <c r="H1003" s="22"/>
      <c r="I1003" s="29"/>
      <c r="J1003" s="29"/>
      <c r="K1003" s="29"/>
      <c r="L1003" s="2"/>
      <c r="M1003" s="2"/>
      <c r="N1003" s="2"/>
      <c r="O1003" s="2"/>
      <c r="P1003" s="2"/>
      <c r="Q1003" s="2"/>
      <c r="R1003" s="2"/>
      <c r="S1003" s="2"/>
    </row>
    <row r="1004" ht="15.75" customHeight="1">
      <c r="A1004" s="27" t="s">
        <v>425</v>
      </c>
      <c r="B1004" s="2" t="s">
        <v>140</v>
      </c>
      <c r="C1004" s="63">
        <v>1271600.0</v>
      </c>
      <c r="D1004" s="63">
        <v>1156000.0</v>
      </c>
      <c r="E1004" s="63">
        <v>115600.0</v>
      </c>
      <c r="F1004" s="22" t="s">
        <v>287</v>
      </c>
      <c r="G1004" s="35">
        <v>43577.0</v>
      </c>
      <c r="H1004" s="22"/>
      <c r="I1004" s="29"/>
      <c r="J1004" s="29"/>
      <c r="K1004" s="29"/>
      <c r="L1004" s="2"/>
      <c r="M1004" s="2"/>
      <c r="N1004" s="2"/>
      <c r="O1004" s="2"/>
      <c r="P1004" s="2"/>
      <c r="Q1004" s="2"/>
      <c r="R1004" s="2"/>
      <c r="S1004" s="2"/>
    </row>
    <row r="1005" ht="15.75" customHeight="1">
      <c r="A1005" s="27" t="s">
        <v>425</v>
      </c>
      <c r="B1005" s="2" t="s">
        <v>140</v>
      </c>
      <c r="C1005" s="63">
        <v>1980000.0</v>
      </c>
      <c r="D1005" s="63">
        <v>1800000.0</v>
      </c>
      <c r="E1005" s="63">
        <v>180000.0</v>
      </c>
      <c r="F1005" s="22" t="s">
        <v>426</v>
      </c>
      <c r="G1005" s="35">
        <v>43577.0</v>
      </c>
      <c r="H1005" s="22"/>
      <c r="I1005" s="29"/>
      <c r="J1005" s="29"/>
      <c r="K1005" s="29"/>
      <c r="L1005" s="2"/>
      <c r="M1005" s="2"/>
      <c r="N1005" s="2"/>
      <c r="O1005" s="2"/>
      <c r="P1005" s="2"/>
      <c r="Q1005" s="2"/>
      <c r="R1005" s="2"/>
      <c r="S1005" s="2"/>
    </row>
    <row r="1006" ht="15.75" customHeight="1">
      <c r="A1006" s="27" t="s">
        <v>425</v>
      </c>
      <c r="B1006" s="2" t="s">
        <v>140</v>
      </c>
      <c r="C1006" s="63">
        <v>940500.0</v>
      </c>
      <c r="D1006" s="63">
        <v>855000.0</v>
      </c>
      <c r="E1006" s="63">
        <v>85500.0</v>
      </c>
      <c r="F1006" s="22" t="s">
        <v>360</v>
      </c>
      <c r="G1006" s="35">
        <v>43577.0</v>
      </c>
      <c r="H1006" s="22"/>
      <c r="I1006" s="29"/>
      <c r="J1006" s="29"/>
      <c r="K1006" s="29"/>
      <c r="L1006" s="2"/>
      <c r="M1006" s="2"/>
      <c r="N1006" s="2"/>
      <c r="O1006" s="2"/>
      <c r="P1006" s="2"/>
      <c r="Q1006" s="2"/>
      <c r="R1006" s="2"/>
      <c r="S1006" s="2"/>
    </row>
    <row r="1007" ht="15.75" customHeight="1">
      <c r="A1007" s="27" t="s">
        <v>425</v>
      </c>
      <c r="B1007" s="2" t="s">
        <v>140</v>
      </c>
      <c r="C1007" s="63">
        <v>273900.0</v>
      </c>
      <c r="D1007" s="63">
        <v>249000.0</v>
      </c>
      <c r="E1007" s="63">
        <v>24900.0</v>
      </c>
      <c r="F1007" s="22" t="s">
        <v>298</v>
      </c>
      <c r="G1007" s="35">
        <v>43577.0</v>
      </c>
      <c r="H1007" s="22"/>
      <c r="I1007" s="29"/>
      <c r="J1007" s="29"/>
      <c r="K1007" s="29"/>
      <c r="L1007" s="2"/>
      <c r="M1007" s="2"/>
      <c r="N1007" s="2"/>
      <c r="O1007" s="2"/>
      <c r="P1007" s="2"/>
      <c r="Q1007" s="2"/>
      <c r="R1007" s="2"/>
      <c r="S1007" s="2"/>
    </row>
    <row r="1008" ht="15.75" customHeight="1">
      <c r="A1008" s="27" t="s">
        <v>425</v>
      </c>
      <c r="B1008" s="2" t="s">
        <v>140</v>
      </c>
      <c r="C1008" s="63">
        <v>1611500.0</v>
      </c>
      <c r="D1008" s="63">
        <v>1465000.0</v>
      </c>
      <c r="E1008" s="63">
        <v>146500.0</v>
      </c>
      <c r="F1008" s="22" t="s">
        <v>299</v>
      </c>
      <c r="G1008" s="35">
        <v>43577.0</v>
      </c>
      <c r="H1008" s="22"/>
      <c r="I1008" s="29"/>
      <c r="J1008" s="29"/>
      <c r="K1008" s="29"/>
      <c r="L1008" s="2"/>
      <c r="M1008" s="2"/>
      <c r="N1008" s="2"/>
      <c r="O1008" s="2"/>
      <c r="P1008" s="2"/>
      <c r="Q1008" s="2"/>
      <c r="R1008" s="2"/>
      <c r="S1008" s="2"/>
    </row>
    <row r="1009" ht="15.75" customHeight="1">
      <c r="A1009" s="27" t="s">
        <v>425</v>
      </c>
      <c r="B1009" s="2" t="s">
        <v>140</v>
      </c>
      <c r="C1009" s="63">
        <v>6583500.0</v>
      </c>
      <c r="D1009" s="63">
        <v>5985000.0</v>
      </c>
      <c r="E1009" s="63">
        <v>598500.0</v>
      </c>
      <c r="F1009" s="22" t="s">
        <v>383</v>
      </c>
      <c r="G1009" s="35">
        <v>43577.0</v>
      </c>
      <c r="H1009" s="22"/>
      <c r="I1009" s="29"/>
      <c r="J1009" s="28"/>
      <c r="K1009" s="2"/>
      <c r="L1009" s="2"/>
      <c r="M1009" s="2"/>
      <c r="N1009" s="2"/>
      <c r="O1009" s="2"/>
      <c r="P1009" s="2"/>
      <c r="Q1009" s="2"/>
      <c r="R1009" s="2"/>
      <c r="S1009" s="2"/>
    </row>
    <row r="1010" ht="15.75" customHeight="1">
      <c r="A1010" s="27" t="s">
        <v>425</v>
      </c>
      <c r="B1010" s="2" t="s">
        <v>140</v>
      </c>
      <c r="C1010" s="63">
        <v>1976040.0</v>
      </c>
      <c r="D1010" s="63">
        <v>1796400.0</v>
      </c>
      <c r="E1010" s="63">
        <v>179640.0</v>
      </c>
      <c r="F1010" s="22" t="s">
        <v>340</v>
      </c>
      <c r="G1010" s="35">
        <v>43577.0</v>
      </c>
      <c r="H1010" s="22"/>
      <c r="I1010" s="29"/>
      <c r="J1010" s="28"/>
      <c r="K1010" s="2"/>
      <c r="L1010" s="2"/>
      <c r="M1010" s="2"/>
      <c r="N1010" s="2"/>
      <c r="O1010" s="2"/>
      <c r="P1010" s="2"/>
      <c r="Q1010" s="2"/>
      <c r="R1010" s="2"/>
      <c r="S1010" s="2"/>
    </row>
    <row r="1011" ht="15.75" customHeight="1">
      <c r="A1011" s="27" t="s">
        <v>425</v>
      </c>
      <c r="B1011" s="2" t="s">
        <v>140</v>
      </c>
      <c r="C1011" s="63">
        <v>2403500.0</v>
      </c>
      <c r="D1011" s="63">
        <v>2185000.0</v>
      </c>
      <c r="E1011" s="63">
        <v>218500.0</v>
      </c>
      <c r="F1011" s="22" t="s">
        <v>339</v>
      </c>
      <c r="G1011" s="35">
        <v>43577.0</v>
      </c>
      <c r="H1011" s="22"/>
      <c r="I1011" s="29"/>
      <c r="J1011" s="28"/>
      <c r="K1011" s="2"/>
      <c r="L1011" s="2"/>
      <c r="M1011" s="2"/>
      <c r="N1011" s="2"/>
      <c r="O1011" s="2"/>
      <c r="P1011" s="2"/>
      <c r="Q1011" s="2"/>
      <c r="R1011" s="2"/>
      <c r="S1011" s="2"/>
    </row>
    <row r="1012" ht="15.75" customHeight="1">
      <c r="A1012" s="27" t="s">
        <v>425</v>
      </c>
      <c r="B1012" s="2" t="s">
        <v>387</v>
      </c>
      <c r="C1012" s="63">
        <v>385000.0</v>
      </c>
      <c r="D1012" s="63">
        <v>350000.0</v>
      </c>
      <c r="E1012" s="63">
        <v>35000.0</v>
      </c>
      <c r="F1012" s="22" t="s">
        <v>106</v>
      </c>
      <c r="G1012" s="35">
        <v>43585.0</v>
      </c>
      <c r="H1012" s="2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ht="15.75" customHeight="1">
      <c r="A1013" s="27" t="s">
        <v>427</v>
      </c>
      <c r="B1013" s="2" t="s">
        <v>140</v>
      </c>
      <c r="C1013" s="63">
        <v>2799500.0</v>
      </c>
      <c r="D1013" s="63">
        <v>2545000.0</v>
      </c>
      <c r="E1013" s="63">
        <v>254500.0</v>
      </c>
      <c r="F1013" s="22" t="s">
        <v>361</v>
      </c>
      <c r="G1013" s="35">
        <v>43595.0</v>
      </c>
      <c r="H1013" s="22" t="s">
        <v>304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ht="15.75" customHeight="1">
      <c r="A1014" s="27" t="s">
        <v>427</v>
      </c>
      <c r="B1014" s="2" t="s">
        <v>140</v>
      </c>
      <c r="C1014" s="63">
        <v>4206455.0</v>
      </c>
      <c r="D1014" s="63">
        <v>3824050.0</v>
      </c>
      <c r="E1014" s="63">
        <v>382405.0</v>
      </c>
      <c r="F1014" s="22" t="s">
        <v>299</v>
      </c>
      <c r="G1014" s="35">
        <v>43595.0</v>
      </c>
      <c r="H1014" s="22" t="s">
        <v>304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ht="15.75" customHeight="1">
      <c r="A1015" s="27" t="s">
        <v>427</v>
      </c>
      <c r="B1015" s="2" t="s">
        <v>140</v>
      </c>
      <c r="C1015" s="63">
        <v>847000.0</v>
      </c>
      <c r="D1015" s="63">
        <v>770000.0</v>
      </c>
      <c r="E1015" s="63">
        <v>77000.0</v>
      </c>
      <c r="F1015" s="22" t="s">
        <v>393</v>
      </c>
      <c r="G1015" s="35">
        <v>43595.0</v>
      </c>
      <c r="H1015" s="22" t="s">
        <v>304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ht="15.75" customHeight="1">
      <c r="A1016" s="27" t="s">
        <v>427</v>
      </c>
      <c r="B1016" s="2" t="s">
        <v>160</v>
      </c>
      <c r="C1016" s="63">
        <v>1452000.0</v>
      </c>
      <c r="D1016" s="63">
        <v>1320000.0</v>
      </c>
      <c r="E1016" s="63">
        <v>132000.0</v>
      </c>
      <c r="F1016" s="22" t="s">
        <v>106</v>
      </c>
      <c r="G1016" s="35">
        <v>43616.0</v>
      </c>
      <c r="H1016" s="22"/>
      <c r="I1016" s="29"/>
      <c r="J1016" s="29"/>
      <c r="K1016" s="29"/>
      <c r="L1016" s="2"/>
      <c r="M1016" s="2"/>
      <c r="N1016" s="2"/>
      <c r="O1016" s="2"/>
      <c r="P1016" s="2"/>
      <c r="Q1016" s="2"/>
      <c r="R1016" s="2"/>
      <c r="S1016" s="2"/>
    </row>
    <row r="1017" ht="15.75" customHeight="1">
      <c r="A1017" s="27" t="s">
        <v>427</v>
      </c>
      <c r="B1017" s="2" t="s">
        <v>158</v>
      </c>
      <c r="C1017" s="63">
        <v>704000.0</v>
      </c>
      <c r="D1017" s="63">
        <v>640000.0</v>
      </c>
      <c r="E1017" s="63">
        <v>64000.0</v>
      </c>
      <c r="F1017" s="22" t="s">
        <v>106</v>
      </c>
      <c r="G1017" s="35">
        <v>43600.0</v>
      </c>
      <c r="H1017" s="22"/>
      <c r="I1017" s="29"/>
      <c r="J1017" s="29"/>
      <c r="K1017" s="29"/>
      <c r="L1017" s="2"/>
      <c r="M1017" s="2"/>
      <c r="N1017" s="2"/>
      <c r="O1017" s="2"/>
      <c r="P1017" s="2"/>
      <c r="Q1017" s="2"/>
      <c r="R1017" s="2"/>
      <c r="S1017" s="2"/>
    </row>
    <row r="1018" ht="15.75" customHeight="1">
      <c r="A1018" s="27" t="s">
        <v>427</v>
      </c>
      <c r="B1018" s="2" t="s">
        <v>204</v>
      </c>
      <c r="C1018" s="63">
        <v>660000.0</v>
      </c>
      <c r="D1018" s="63">
        <v>600000.0</v>
      </c>
      <c r="E1018" s="63">
        <v>60000.0</v>
      </c>
      <c r="F1018" s="22" t="s">
        <v>106</v>
      </c>
      <c r="G1018" s="35">
        <v>43599.0</v>
      </c>
      <c r="H1018" s="22"/>
      <c r="I1018" s="29"/>
      <c r="J1018" s="29"/>
      <c r="K1018" s="29"/>
      <c r="L1018" s="2"/>
      <c r="M1018" s="2"/>
      <c r="N1018" s="2"/>
      <c r="O1018" s="2"/>
      <c r="P1018" s="2"/>
      <c r="Q1018" s="2"/>
      <c r="R1018" s="2"/>
      <c r="S1018" s="2"/>
    </row>
    <row r="1019" ht="15.75" customHeight="1">
      <c r="A1019" s="27" t="s">
        <v>427</v>
      </c>
      <c r="B1019" s="2" t="s">
        <v>150</v>
      </c>
      <c r="C1019" s="63">
        <v>2376000.0</v>
      </c>
      <c r="D1019" s="63">
        <v>2160000.0</v>
      </c>
      <c r="E1019" s="63">
        <v>216000.0</v>
      </c>
      <c r="F1019" s="22" t="s">
        <v>106</v>
      </c>
      <c r="G1019" s="35">
        <v>43605.0</v>
      </c>
      <c r="H1019" s="22"/>
      <c r="I1019" s="29"/>
      <c r="J1019" s="29"/>
      <c r="K1019" s="29"/>
      <c r="L1019" s="2"/>
      <c r="M1019" s="2"/>
      <c r="N1019" s="2"/>
      <c r="O1019" s="2"/>
      <c r="P1019" s="2"/>
      <c r="Q1019" s="2"/>
      <c r="R1019" s="2"/>
      <c r="S1019" s="2"/>
    </row>
    <row r="1020" ht="15.75" customHeight="1">
      <c r="A1020" s="27" t="s">
        <v>427</v>
      </c>
      <c r="B1020" s="2" t="s">
        <v>428</v>
      </c>
      <c r="C1020" s="63">
        <v>77000.0</v>
      </c>
      <c r="D1020" s="63">
        <v>70000.0</v>
      </c>
      <c r="E1020" s="63">
        <v>7000.0</v>
      </c>
      <c r="F1020" s="22" t="s">
        <v>106</v>
      </c>
      <c r="G1020" s="35">
        <v>43648.0</v>
      </c>
      <c r="H1020" s="22"/>
      <c r="I1020" s="29"/>
      <c r="J1020" s="29"/>
      <c r="K1020" s="29"/>
      <c r="L1020" s="2"/>
      <c r="M1020" s="2"/>
      <c r="N1020" s="2"/>
      <c r="O1020" s="2"/>
      <c r="P1020" s="2"/>
      <c r="Q1020" s="2"/>
      <c r="R1020" s="2"/>
      <c r="S1020" s="2"/>
    </row>
    <row r="1021" ht="15.75" customHeight="1">
      <c r="A1021" s="27" t="s">
        <v>427</v>
      </c>
      <c r="B1021" s="2" t="s">
        <v>152</v>
      </c>
      <c r="C1021" s="63">
        <v>1320000.0</v>
      </c>
      <c r="D1021" s="63">
        <v>1200000.0</v>
      </c>
      <c r="E1021" s="63">
        <v>120000.0</v>
      </c>
      <c r="F1021" s="22" t="s">
        <v>106</v>
      </c>
      <c r="G1021" s="35">
        <v>43619.0</v>
      </c>
      <c r="H1021" s="22"/>
      <c r="I1021" s="29"/>
      <c r="J1021" s="29"/>
      <c r="K1021" s="29"/>
      <c r="L1021" s="2"/>
      <c r="M1021" s="2"/>
      <c r="N1021" s="2"/>
      <c r="O1021" s="2"/>
      <c r="P1021" s="2"/>
      <c r="Q1021" s="2"/>
      <c r="R1021" s="2"/>
      <c r="S1021" s="2"/>
    </row>
    <row r="1022" ht="15.75" customHeight="1">
      <c r="A1022" s="27" t="s">
        <v>427</v>
      </c>
      <c r="B1022" s="2" t="s">
        <v>412</v>
      </c>
      <c r="C1022" s="63">
        <v>2623500.0</v>
      </c>
      <c r="D1022" s="63">
        <v>2385000.0</v>
      </c>
      <c r="E1022" s="63">
        <v>238500.0</v>
      </c>
      <c r="F1022" s="22" t="s">
        <v>201</v>
      </c>
      <c r="G1022" s="35">
        <v>43595.0</v>
      </c>
      <c r="H1022" s="22"/>
      <c r="I1022" s="29"/>
      <c r="J1022" s="29"/>
      <c r="K1022" s="29"/>
      <c r="L1022" s="2"/>
      <c r="M1022" s="2"/>
      <c r="N1022" s="2"/>
      <c r="O1022" s="2"/>
      <c r="P1022" s="2"/>
      <c r="Q1022" s="2"/>
      <c r="R1022" s="2"/>
      <c r="S1022" s="2"/>
    </row>
    <row r="1023" ht="15.75" customHeight="1">
      <c r="A1023" s="27" t="s">
        <v>427</v>
      </c>
      <c r="B1023" s="2" t="s">
        <v>140</v>
      </c>
      <c r="C1023" s="63">
        <v>478500.0</v>
      </c>
      <c r="D1023" s="63">
        <v>435000.0</v>
      </c>
      <c r="E1023" s="63">
        <v>43500.0</v>
      </c>
      <c r="F1023" s="22" t="s">
        <v>361</v>
      </c>
      <c r="G1023" s="35">
        <v>43595.0</v>
      </c>
      <c r="H1023" s="22"/>
      <c r="I1023" s="29"/>
      <c r="J1023" s="29"/>
      <c r="K1023" s="29"/>
      <c r="L1023" s="2"/>
      <c r="M1023" s="2"/>
      <c r="N1023" s="2"/>
      <c r="O1023" s="2"/>
      <c r="P1023" s="2"/>
      <c r="Q1023" s="2"/>
      <c r="R1023" s="2"/>
      <c r="S1023" s="2"/>
    </row>
    <row r="1024" ht="15.75" customHeight="1">
      <c r="A1024" s="27" t="s">
        <v>427</v>
      </c>
      <c r="B1024" s="2" t="s">
        <v>140</v>
      </c>
      <c r="C1024" s="63">
        <v>2057000.0</v>
      </c>
      <c r="D1024" s="63">
        <v>1870000.0</v>
      </c>
      <c r="E1024" s="63">
        <v>187000.0</v>
      </c>
      <c r="F1024" s="22" t="s">
        <v>393</v>
      </c>
      <c r="G1024" s="35">
        <v>43595.0</v>
      </c>
      <c r="H1024" s="22"/>
      <c r="I1024" s="29"/>
      <c r="J1024" s="29"/>
      <c r="K1024" s="29"/>
      <c r="L1024" s="2"/>
      <c r="M1024" s="2"/>
      <c r="N1024" s="2"/>
      <c r="O1024" s="2"/>
      <c r="P1024" s="2"/>
      <c r="Q1024" s="2"/>
      <c r="R1024" s="2"/>
      <c r="S1024" s="2"/>
    </row>
    <row r="1025" ht="15.75" customHeight="1">
      <c r="A1025" s="27" t="s">
        <v>427</v>
      </c>
      <c r="B1025" s="2" t="s">
        <v>140</v>
      </c>
      <c r="C1025" s="63">
        <v>1.9767E7</v>
      </c>
      <c r="D1025" s="63">
        <v>1.797E7</v>
      </c>
      <c r="E1025" s="63">
        <v>1797000.0</v>
      </c>
      <c r="F1025" s="22" t="s">
        <v>358</v>
      </c>
      <c r="G1025" s="35">
        <v>43595.0</v>
      </c>
      <c r="H1025" s="22"/>
      <c r="I1025" s="29"/>
      <c r="J1025" s="29"/>
      <c r="K1025" s="29"/>
      <c r="L1025" s="2"/>
      <c r="M1025" s="2"/>
      <c r="N1025" s="2"/>
      <c r="O1025" s="2"/>
      <c r="P1025" s="2"/>
      <c r="Q1025" s="2"/>
      <c r="R1025" s="2"/>
      <c r="S1025" s="2"/>
    </row>
    <row r="1026" ht="15.75" customHeight="1">
      <c r="A1026" s="27" t="s">
        <v>427</v>
      </c>
      <c r="B1026" s="2" t="s">
        <v>140</v>
      </c>
      <c r="C1026" s="63">
        <v>1331000.0</v>
      </c>
      <c r="D1026" s="63">
        <v>1210000.0</v>
      </c>
      <c r="E1026" s="63">
        <v>121000.0</v>
      </c>
      <c r="F1026" s="22" t="s">
        <v>287</v>
      </c>
      <c r="G1026" s="35">
        <v>43595.0</v>
      </c>
      <c r="H1026" s="22"/>
      <c r="I1026" s="29"/>
      <c r="J1026" s="29"/>
      <c r="K1026" s="29"/>
      <c r="L1026" s="2"/>
      <c r="M1026" s="2"/>
      <c r="N1026" s="2"/>
      <c r="O1026" s="2"/>
      <c r="P1026" s="2"/>
      <c r="Q1026" s="2"/>
      <c r="R1026" s="2"/>
      <c r="S1026" s="2"/>
    </row>
    <row r="1027" ht="15.75" customHeight="1">
      <c r="A1027" s="27" t="s">
        <v>427</v>
      </c>
      <c r="B1027" s="2" t="s">
        <v>140</v>
      </c>
      <c r="C1027" s="63">
        <v>990000.0</v>
      </c>
      <c r="D1027" s="63">
        <v>900000.0</v>
      </c>
      <c r="E1027" s="63">
        <v>90000.0</v>
      </c>
      <c r="F1027" s="22" t="s">
        <v>429</v>
      </c>
      <c r="G1027" s="35">
        <v>43595.0</v>
      </c>
      <c r="H1027" s="22"/>
      <c r="I1027" s="29"/>
      <c r="J1027" s="29"/>
      <c r="K1027" s="29"/>
      <c r="L1027" s="2"/>
      <c r="M1027" s="2"/>
      <c r="N1027" s="2"/>
      <c r="O1027" s="2"/>
      <c r="P1027" s="2"/>
      <c r="Q1027" s="2"/>
      <c r="R1027" s="2"/>
      <c r="S1027" s="2"/>
    </row>
    <row r="1028" ht="15.75" customHeight="1">
      <c r="A1028" s="27" t="s">
        <v>427</v>
      </c>
      <c r="B1028" s="2" t="s">
        <v>140</v>
      </c>
      <c r="C1028" s="63">
        <v>104500.0</v>
      </c>
      <c r="D1028" s="63">
        <v>95000.0</v>
      </c>
      <c r="E1028" s="63">
        <v>9500.0</v>
      </c>
      <c r="F1028" s="22" t="s">
        <v>360</v>
      </c>
      <c r="G1028" s="35">
        <v>43595.0</v>
      </c>
      <c r="H1028" s="22"/>
      <c r="I1028" s="29"/>
      <c r="J1028" s="29"/>
      <c r="K1028" s="29"/>
      <c r="L1028" s="2"/>
      <c r="M1028" s="2"/>
      <c r="N1028" s="2"/>
      <c r="O1028" s="2"/>
      <c r="P1028" s="2"/>
      <c r="Q1028" s="2"/>
      <c r="R1028" s="2"/>
      <c r="S1028" s="2"/>
    </row>
    <row r="1029" ht="15.75" customHeight="1">
      <c r="A1029" s="27" t="s">
        <v>427</v>
      </c>
      <c r="B1029" s="2" t="s">
        <v>140</v>
      </c>
      <c r="C1029" s="63">
        <v>273900.0</v>
      </c>
      <c r="D1029" s="63">
        <v>249000.0</v>
      </c>
      <c r="E1029" s="63">
        <v>24900.0</v>
      </c>
      <c r="F1029" s="22" t="s">
        <v>298</v>
      </c>
      <c r="G1029" s="35">
        <v>43595.0</v>
      </c>
      <c r="H1029" s="22"/>
      <c r="I1029" s="29"/>
      <c r="J1029" s="29"/>
      <c r="K1029" s="29"/>
      <c r="L1029" s="2"/>
      <c r="M1029" s="2"/>
      <c r="N1029" s="2"/>
      <c r="O1029" s="2"/>
      <c r="P1029" s="2"/>
      <c r="Q1029" s="2"/>
      <c r="R1029" s="2"/>
      <c r="S1029" s="2"/>
    </row>
    <row r="1030" ht="15.75" customHeight="1">
      <c r="A1030" s="27" t="s">
        <v>427</v>
      </c>
      <c r="B1030" s="2" t="s">
        <v>140</v>
      </c>
      <c r="C1030" s="63">
        <v>1413500.0</v>
      </c>
      <c r="D1030" s="63">
        <v>1285000.0</v>
      </c>
      <c r="E1030" s="63">
        <v>128500.0</v>
      </c>
      <c r="F1030" s="22" t="s">
        <v>299</v>
      </c>
      <c r="G1030" s="35">
        <v>43595.0</v>
      </c>
      <c r="H1030" s="22"/>
      <c r="I1030" s="29"/>
      <c r="J1030" s="29"/>
      <c r="K1030" s="29"/>
      <c r="L1030" s="2"/>
      <c r="M1030" s="2"/>
      <c r="N1030" s="2"/>
      <c r="O1030" s="2"/>
      <c r="P1030" s="2"/>
      <c r="Q1030" s="2"/>
      <c r="R1030" s="2"/>
      <c r="S1030" s="2"/>
    </row>
    <row r="1031" ht="15.75" customHeight="1">
      <c r="A1031" s="27" t="s">
        <v>427</v>
      </c>
      <c r="B1031" s="2" t="s">
        <v>140</v>
      </c>
      <c r="C1031" s="63">
        <v>6721000.0</v>
      </c>
      <c r="D1031" s="63">
        <v>6110000.0</v>
      </c>
      <c r="E1031" s="63">
        <v>611000.0</v>
      </c>
      <c r="F1031" s="22" t="s">
        <v>383</v>
      </c>
      <c r="G1031" s="35">
        <v>43595.0</v>
      </c>
      <c r="H1031" s="22"/>
      <c r="I1031" s="29"/>
      <c r="J1031" s="29"/>
      <c r="K1031" s="29"/>
      <c r="L1031" s="2"/>
      <c r="M1031" s="2"/>
      <c r="N1031" s="2"/>
      <c r="O1031" s="2"/>
      <c r="P1031" s="2"/>
      <c r="Q1031" s="2"/>
      <c r="R1031" s="2"/>
      <c r="S1031" s="2"/>
    </row>
    <row r="1032" ht="15.75" customHeight="1">
      <c r="A1032" s="27" t="s">
        <v>427</v>
      </c>
      <c r="B1032" s="2" t="s">
        <v>140</v>
      </c>
      <c r="C1032" s="63">
        <v>2964060.0</v>
      </c>
      <c r="D1032" s="63">
        <v>2694600.0</v>
      </c>
      <c r="E1032" s="63">
        <v>269460.0</v>
      </c>
      <c r="F1032" s="22" t="s">
        <v>340</v>
      </c>
      <c r="G1032" s="35">
        <v>43595.0</v>
      </c>
      <c r="H1032" s="22"/>
      <c r="I1032" s="29"/>
      <c r="J1032" s="29"/>
      <c r="K1032" s="29"/>
      <c r="L1032" s="2"/>
      <c r="M1032" s="2"/>
      <c r="N1032" s="2"/>
      <c r="O1032" s="2"/>
      <c r="P1032" s="2"/>
      <c r="Q1032" s="2"/>
      <c r="R1032" s="2"/>
      <c r="S1032" s="2"/>
    </row>
    <row r="1033" ht="15.75" customHeight="1">
      <c r="A1033" s="27" t="s">
        <v>427</v>
      </c>
      <c r="B1033" s="2" t="s">
        <v>140</v>
      </c>
      <c r="C1033" s="63">
        <v>3569500.0</v>
      </c>
      <c r="D1033" s="63">
        <v>3245000.0</v>
      </c>
      <c r="E1033" s="63">
        <v>324500.0</v>
      </c>
      <c r="F1033" s="22" t="s">
        <v>339</v>
      </c>
      <c r="G1033" s="35">
        <v>43595.0</v>
      </c>
      <c r="H1033" s="22"/>
      <c r="I1033" s="29"/>
      <c r="J1033" s="29"/>
      <c r="K1033" s="29"/>
      <c r="L1033" s="2"/>
      <c r="M1033" s="2"/>
      <c r="N1033" s="2"/>
      <c r="O1033" s="2"/>
      <c r="P1033" s="2"/>
      <c r="Q1033" s="2"/>
      <c r="R1033" s="2"/>
      <c r="S1033" s="2"/>
    </row>
    <row r="1034" ht="15.75" customHeight="1">
      <c r="A1034" s="27" t="s">
        <v>427</v>
      </c>
      <c r="B1034" s="2" t="s">
        <v>29</v>
      </c>
      <c r="C1034" s="63">
        <v>2.002E7</v>
      </c>
      <c r="D1034" s="63">
        <v>1.82E7</v>
      </c>
      <c r="E1034" s="63">
        <v>1820000.0</v>
      </c>
      <c r="F1034" s="22" t="s">
        <v>305</v>
      </c>
      <c r="G1034" s="35">
        <v>43609.0</v>
      </c>
      <c r="H1034" s="22"/>
      <c r="I1034" s="29"/>
      <c r="J1034" s="29"/>
      <c r="K1034" s="29"/>
      <c r="L1034" s="2"/>
      <c r="M1034" s="2"/>
      <c r="N1034" s="2"/>
      <c r="O1034" s="2"/>
      <c r="P1034" s="2"/>
      <c r="Q1034" s="2"/>
      <c r="R1034" s="2"/>
      <c r="S1034" s="2"/>
    </row>
    <row r="1035" ht="15.75" customHeight="1">
      <c r="A1035" s="27" t="s">
        <v>427</v>
      </c>
      <c r="B1035" s="2" t="s">
        <v>29</v>
      </c>
      <c r="C1035" s="63">
        <v>1.089E7</v>
      </c>
      <c r="D1035" s="63">
        <v>9900000.0</v>
      </c>
      <c r="E1035" s="63">
        <v>990000.0</v>
      </c>
      <c r="F1035" s="22" t="s">
        <v>350</v>
      </c>
      <c r="G1035" s="35">
        <v>43609.0</v>
      </c>
      <c r="H1035" s="22"/>
      <c r="I1035" s="29"/>
      <c r="J1035" s="29"/>
      <c r="K1035" s="29"/>
      <c r="L1035" s="2"/>
      <c r="M1035" s="2"/>
      <c r="N1035" s="2"/>
      <c r="O1035" s="2"/>
      <c r="P1035" s="2"/>
      <c r="Q1035" s="2"/>
      <c r="R1035" s="2"/>
      <c r="S1035" s="2"/>
    </row>
    <row r="1036" ht="15.75" customHeight="1">
      <c r="A1036" s="27" t="s">
        <v>427</v>
      </c>
      <c r="B1036" s="2" t="s">
        <v>29</v>
      </c>
      <c r="C1036" s="63">
        <v>7480000.0</v>
      </c>
      <c r="D1036" s="63">
        <v>6800000.0</v>
      </c>
      <c r="E1036" s="63">
        <v>680000.0</v>
      </c>
      <c r="F1036" s="22" t="s">
        <v>306</v>
      </c>
      <c r="G1036" s="35">
        <v>43609.0</v>
      </c>
      <c r="H1036" s="22"/>
      <c r="I1036" s="37" t="s">
        <v>52</v>
      </c>
      <c r="J1036" s="13"/>
      <c r="K1036" s="14"/>
      <c r="L1036" s="2"/>
      <c r="M1036" s="2"/>
      <c r="N1036" s="2"/>
      <c r="O1036" s="2"/>
      <c r="P1036" s="2"/>
      <c r="Q1036" s="2"/>
      <c r="R1036" s="2"/>
      <c r="S1036" s="2"/>
    </row>
    <row r="1037" ht="15.75" customHeight="1">
      <c r="A1037" s="27" t="s">
        <v>427</v>
      </c>
      <c r="B1037" s="2" t="s">
        <v>203</v>
      </c>
      <c r="C1037" s="63">
        <v>1056000.0</v>
      </c>
      <c r="D1037" s="63">
        <v>960000.0</v>
      </c>
      <c r="E1037" s="63">
        <v>96000.0</v>
      </c>
      <c r="F1037" s="22" t="s">
        <v>106</v>
      </c>
      <c r="G1037" s="35">
        <v>43588.0</v>
      </c>
      <c r="H1037" s="22"/>
      <c r="I1037" s="23" t="s">
        <v>3</v>
      </c>
      <c r="J1037" s="17" t="s">
        <v>54</v>
      </c>
      <c r="K1037" s="17" t="s">
        <v>2</v>
      </c>
      <c r="L1037" s="2"/>
      <c r="M1037" s="2"/>
      <c r="N1037" s="2"/>
      <c r="O1037" s="2"/>
      <c r="P1037" s="2"/>
      <c r="Q1037" s="2"/>
      <c r="R1037" s="2"/>
      <c r="S1037" s="2"/>
    </row>
    <row r="1038" ht="15.75" customHeight="1">
      <c r="A1038" s="27" t="s">
        <v>427</v>
      </c>
      <c r="B1038" s="2" t="s">
        <v>366</v>
      </c>
      <c r="C1038" s="63">
        <v>154000.0</v>
      </c>
      <c r="D1038" s="63">
        <v>140000.0</v>
      </c>
      <c r="E1038" s="63">
        <v>14000.0</v>
      </c>
      <c r="F1038" s="22" t="s">
        <v>106</v>
      </c>
      <c r="G1038" s="35">
        <v>43586.0</v>
      </c>
      <c r="H1038" s="22"/>
      <c r="I1038" s="50">
        <f t="shared" ref="I1038:K1038" si="27">SUM(C993:C1038)</f>
        <v>123110955</v>
      </c>
      <c r="J1038" s="50">
        <f t="shared" si="27"/>
        <v>111919050</v>
      </c>
      <c r="K1038" s="50">
        <f t="shared" si="27"/>
        <v>11191905</v>
      </c>
      <c r="L1038" s="2"/>
      <c r="M1038" s="2"/>
      <c r="N1038" s="2"/>
      <c r="O1038" s="2"/>
      <c r="P1038" s="2"/>
      <c r="Q1038" s="2"/>
      <c r="R1038" s="2"/>
      <c r="S1038" s="2"/>
    </row>
    <row r="1039" ht="15.75" customHeight="1">
      <c r="A1039" s="46" t="s">
        <v>430</v>
      </c>
      <c r="B1039" s="47" t="s">
        <v>29</v>
      </c>
      <c r="C1039" s="64">
        <v>2376000.0</v>
      </c>
      <c r="D1039" s="64">
        <v>2160000.0</v>
      </c>
      <c r="E1039" s="64">
        <v>216000.0</v>
      </c>
      <c r="F1039" s="49" t="s">
        <v>358</v>
      </c>
      <c r="G1039" s="68">
        <v>43609.0</v>
      </c>
      <c r="H1039" s="49"/>
      <c r="I1039" s="76"/>
      <c r="J1039" s="82"/>
      <c r="K1039" s="47"/>
      <c r="L1039" s="47"/>
      <c r="M1039" s="47"/>
      <c r="N1039" s="47"/>
      <c r="O1039" s="47"/>
      <c r="P1039" s="47"/>
      <c r="Q1039" s="47"/>
      <c r="R1039" s="47"/>
      <c r="S1039" s="47"/>
    </row>
    <row r="1040" ht="15.75" customHeight="1">
      <c r="A1040" s="27" t="s">
        <v>431</v>
      </c>
      <c r="B1040" s="2" t="s">
        <v>140</v>
      </c>
      <c r="C1040" s="63">
        <v>1681163.0</v>
      </c>
      <c r="D1040" s="63">
        <v>1528330.0</v>
      </c>
      <c r="E1040" s="63">
        <v>152833.0</v>
      </c>
      <c r="F1040" s="22" t="s">
        <v>299</v>
      </c>
      <c r="G1040" s="35">
        <v>43626.0</v>
      </c>
      <c r="H1040" s="22" t="s">
        <v>304</v>
      </c>
      <c r="I1040" s="29"/>
      <c r="J1040" s="28"/>
      <c r="K1040" s="2"/>
      <c r="L1040" s="2"/>
      <c r="M1040" s="2"/>
      <c r="N1040" s="2"/>
      <c r="O1040" s="2"/>
      <c r="P1040" s="2"/>
      <c r="Q1040" s="2"/>
      <c r="R1040" s="2"/>
      <c r="S1040" s="2"/>
    </row>
    <row r="1041" ht="15.75" customHeight="1">
      <c r="A1041" s="27" t="s">
        <v>431</v>
      </c>
      <c r="B1041" s="2" t="s">
        <v>140</v>
      </c>
      <c r="C1041" s="63">
        <v>968000.0</v>
      </c>
      <c r="D1041" s="63">
        <v>880000.0</v>
      </c>
      <c r="E1041" s="63">
        <v>88000.0</v>
      </c>
      <c r="F1041" s="22" t="s">
        <v>361</v>
      </c>
      <c r="G1041" s="35">
        <v>43615.0</v>
      </c>
      <c r="H1041" s="22" t="s">
        <v>304</v>
      </c>
      <c r="I1041" s="29"/>
      <c r="J1041" s="28"/>
      <c r="K1041" s="2"/>
      <c r="L1041" s="2"/>
      <c r="M1041" s="2"/>
      <c r="N1041" s="2"/>
      <c r="O1041" s="2"/>
      <c r="P1041" s="2"/>
      <c r="Q1041" s="2"/>
      <c r="R1041" s="2"/>
      <c r="S1041" s="2"/>
    </row>
    <row r="1042" ht="15.75" customHeight="1">
      <c r="A1042" s="27" t="s">
        <v>431</v>
      </c>
      <c r="B1042" s="2" t="s">
        <v>140</v>
      </c>
      <c r="C1042" s="63">
        <v>1331000.0</v>
      </c>
      <c r="D1042" s="63">
        <v>1210000.0</v>
      </c>
      <c r="E1042" s="63">
        <v>121000.0</v>
      </c>
      <c r="F1042" s="22" t="s">
        <v>393</v>
      </c>
      <c r="G1042" s="35">
        <v>43615.0</v>
      </c>
      <c r="H1042" s="22" t="s">
        <v>304</v>
      </c>
      <c r="I1042" s="29"/>
      <c r="J1042" s="28"/>
      <c r="K1042" s="2"/>
      <c r="L1042" s="2"/>
      <c r="M1042" s="2"/>
      <c r="N1042" s="2"/>
      <c r="O1042" s="2"/>
      <c r="P1042" s="2"/>
      <c r="Q1042" s="2"/>
      <c r="R1042" s="2"/>
      <c r="S1042" s="2"/>
    </row>
    <row r="1043" ht="15.75" customHeight="1">
      <c r="A1043" s="27" t="s">
        <v>431</v>
      </c>
      <c r="B1043" s="2" t="s">
        <v>140</v>
      </c>
      <c r="C1043" s="63">
        <v>1848000.0</v>
      </c>
      <c r="D1043" s="63">
        <v>1680000.0</v>
      </c>
      <c r="E1043" s="63">
        <v>168000.0</v>
      </c>
      <c r="F1043" s="22" t="s">
        <v>361</v>
      </c>
      <c r="G1043" s="35">
        <v>43615.0</v>
      </c>
      <c r="H1043" s="22"/>
      <c r="I1043" s="29"/>
      <c r="J1043" s="28"/>
      <c r="K1043" s="2"/>
      <c r="L1043" s="2"/>
      <c r="M1043" s="2"/>
      <c r="N1043" s="2"/>
      <c r="O1043" s="2"/>
      <c r="P1043" s="2"/>
      <c r="Q1043" s="2"/>
      <c r="R1043" s="2"/>
      <c r="S1043" s="2"/>
    </row>
    <row r="1044" ht="15.75" customHeight="1">
      <c r="A1044" s="27" t="s">
        <v>431</v>
      </c>
      <c r="B1044" s="2" t="s">
        <v>140</v>
      </c>
      <c r="C1044" s="63">
        <v>2904000.0</v>
      </c>
      <c r="D1044" s="63">
        <v>2640000.0</v>
      </c>
      <c r="E1044" s="63">
        <v>264000.0</v>
      </c>
      <c r="F1044" s="22" t="s">
        <v>393</v>
      </c>
      <c r="G1044" s="35">
        <v>43615.0</v>
      </c>
      <c r="H1044" s="22"/>
      <c r="I1044" s="29"/>
      <c r="J1044" s="28"/>
      <c r="K1044" s="2"/>
      <c r="L1044" s="2"/>
      <c r="M1044" s="2"/>
      <c r="N1044" s="2"/>
      <c r="O1044" s="2"/>
      <c r="P1044" s="2"/>
      <c r="Q1044" s="2"/>
      <c r="R1044" s="2"/>
      <c r="S1044" s="2"/>
    </row>
    <row r="1045" ht="15.75" customHeight="1">
      <c r="A1045" s="27" t="s">
        <v>431</v>
      </c>
      <c r="B1045" s="2" t="s">
        <v>140</v>
      </c>
      <c r="C1045" s="63">
        <v>3.10145E7</v>
      </c>
      <c r="D1045" s="63">
        <v>2.8195E7</v>
      </c>
      <c r="E1045" s="63">
        <v>2819500.0</v>
      </c>
      <c r="F1045" s="22" t="s">
        <v>358</v>
      </c>
      <c r="G1045" s="35">
        <v>43615.0</v>
      </c>
      <c r="H1045" s="22"/>
      <c r="I1045" s="29"/>
      <c r="J1045" s="28"/>
      <c r="K1045" s="2"/>
      <c r="L1045" s="2"/>
      <c r="M1045" s="2"/>
      <c r="N1045" s="2"/>
      <c r="O1045" s="2"/>
      <c r="P1045" s="2"/>
      <c r="Q1045" s="2"/>
      <c r="R1045" s="2"/>
      <c r="S1045" s="2"/>
    </row>
    <row r="1046" ht="15.75" customHeight="1">
      <c r="A1046" s="27" t="s">
        <v>431</v>
      </c>
      <c r="B1046" s="2" t="s">
        <v>140</v>
      </c>
      <c r="C1046" s="63">
        <v>1573000.0</v>
      </c>
      <c r="D1046" s="63">
        <v>1430000.0</v>
      </c>
      <c r="E1046" s="63">
        <v>143000.0</v>
      </c>
      <c r="F1046" s="22" t="s">
        <v>287</v>
      </c>
      <c r="G1046" s="35">
        <v>43615.0</v>
      </c>
      <c r="H1046" s="22"/>
      <c r="I1046" s="29"/>
      <c r="J1046" s="28"/>
      <c r="K1046" s="2"/>
      <c r="L1046" s="2"/>
      <c r="M1046" s="2"/>
      <c r="N1046" s="2"/>
      <c r="O1046" s="2"/>
      <c r="P1046" s="2"/>
      <c r="Q1046" s="2"/>
      <c r="R1046" s="2"/>
      <c r="S1046" s="2"/>
    </row>
    <row r="1047" ht="15.75" customHeight="1">
      <c r="A1047" s="27" t="s">
        <v>431</v>
      </c>
      <c r="B1047" s="2" t="s">
        <v>140</v>
      </c>
      <c r="C1047" s="63">
        <v>792000.0</v>
      </c>
      <c r="D1047" s="63">
        <v>720000.0</v>
      </c>
      <c r="E1047" s="63">
        <v>72000.0</v>
      </c>
      <c r="F1047" s="22" t="s">
        <v>426</v>
      </c>
      <c r="G1047" s="35">
        <v>43615.0</v>
      </c>
      <c r="H1047" s="22"/>
      <c r="I1047" s="29"/>
      <c r="J1047" s="28"/>
      <c r="K1047" s="2"/>
      <c r="L1047" s="2"/>
      <c r="M1047" s="2"/>
      <c r="N1047" s="2"/>
      <c r="O1047" s="2"/>
      <c r="P1047" s="2"/>
      <c r="Q1047" s="2"/>
      <c r="R1047" s="2"/>
      <c r="S1047" s="2"/>
    </row>
    <row r="1048" ht="15.75" customHeight="1">
      <c r="A1048" s="27" t="s">
        <v>431</v>
      </c>
      <c r="B1048" s="2" t="s">
        <v>140</v>
      </c>
      <c r="C1048" s="63">
        <v>365200.0</v>
      </c>
      <c r="D1048" s="63">
        <v>332000.0</v>
      </c>
      <c r="E1048" s="63">
        <v>33200.0</v>
      </c>
      <c r="F1048" s="22" t="s">
        <v>298</v>
      </c>
      <c r="G1048" s="35">
        <v>43615.0</v>
      </c>
      <c r="H1048" s="22"/>
      <c r="I1048" s="29"/>
      <c r="J1048" s="28"/>
      <c r="K1048" s="2"/>
      <c r="L1048" s="2"/>
      <c r="M1048" s="2"/>
      <c r="N1048" s="2"/>
      <c r="O1048" s="2"/>
      <c r="P1048" s="2"/>
      <c r="Q1048" s="2"/>
      <c r="R1048" s="2"/>
      <c r="S1048" s="2"/>
    </row>
    <row r="1049" ht="15.75" customHeight="1">
      <c r="A1049" s="27" t="s">
        <v>431</v>
      </c>
      <c r="B1049" s="2" t="s">
        <v>140</v>
      </c>
      <c r="C1049" s="63">
        <v>880000.0</v>
      </c>
      <c r="D1049" s="63">
        <v>800000.0</v>
      </c>
      <c r="E1049" s="63">
        <v>80000.0</v>
      </c>
      <c r="F1049" s="22" t="s">
        <v>299</v>
      </c>
      <c r="G1049" s="35">
        <v>43615.0</v>
      </c>
      <c r="H1049" s="22"/>
      <c r="I1049" s="29"/>
      <c r="J1049" s="28"/>
      <c r="K1049" s="2"/>
      <c r="L1049" s="2"/>
      <c r="M1049" s="2"/>
      <c r="N1049" s="2"/>
      <c r="O1049" s="2"/>
      <c r="P1049" s="2"/>
      <c r="Q1049" s="2"/>
      <c r="R1049" s="2"/>
      <c r="S1049" s="2"/>
    </row>
    <row r="1050" ht="15.75" customHeight="1">
      <c r="A1050" s="27" t="s">
        <v>431</v>
      </c>
      <c r="B1050" s="2" t="s">
        <v>140</v>
      </c>
      <c r="C1050" s="63">
        <v>627000.0</v>
      </c>
      <c r="D1050" s="63">
        <v>570000.0</v>
      </c>
      <c r="E1050" s="63">
        <v>57000.0</v>
      </c>
      <c r="F1050" s="22" t="s">
        <v>432</v>
      </c>
      <c r="G1050" s="35">
        <v>43615.0</v>
      </c>
      <c r="H1050" s="22"/>
      <c r="I1050" s="29"/>
      <c r="J1050" s="28"/>
      <c r="K1050" s="2"/>
      <c r="L1050" s="2"/>
      <c r="M1050" s="2"/>
      <c r="N1050" s="2"/>
      <c r="O1050" s="2"/>
      <c r="P1050" s="2"/>
      <c r="Q1050" s="2"/>
      <c r="R1050" s="2"/>
      <c r="S1050" s="2"/>
    </row>
    <row r="1051" ht="15.75" customHeight="1">
      <c r="A1051" s="27" t="s">
        <v>431</v>
      </c>
      <c r="B1051" s="2" t="s">
        <v>140</v>
      </c>
      <c r="C1051" s="63">
        <v>5538500.0</v>
      </c>
      <c r="D1051" s="63">
        <v>5035000.0</v>
      </c>
      <c r="E1051" s="63">
        <v>503500.0</v>
      </c>
      <c r="F1051" s="22" t="s">
        <v>383</v>
      </c>
      <c r="G1051" s="35">
        <v>43615.0</v>
      </c>
      <c r="H1051" s="22"/>
      <c r="I1051" s="29"/>
      <c r="J1051" s="28"/>
      <c r="K1051" s="2"/>
      <c r="L1051" s="2"/>
      <c r="M1051" s="2"/>
      <c r="N1051" s="2"/>
      <c r="O1051" s="2"/>
      <c r="P1051" s="2"/>
      <c r="Q1051" s="2"/>
      <c r="R1051" s="2"/>
      <c r="S1051" s="2"/>
    </row>
    <row r="1052" ht="15.75" customHeight="1">
      <c r="A1052" s="27" t="s">
        <v>431</v>
      </c>
      <c r="B1052" s="2" t="s">
        <v>140</v>
      </c>
      <c r="C1052" s="63">
        <v>2871220.0</v>
      </c>
      <c r="D1052" s="63">
        <v>2610200.0</v>
      </c>
      <c r="E1052" s="63">
        <v>261020.0</v>
      </c>
      <c r="F1052" s="22" t="s">
        <v>340</v>
      </c>
      <c r="G1052" s="35">
        <v>43615.0</v>
      </c>
      <c r="H1052" s="22"/>
      <c r="I1052" s="29"/>
      <c r="J1052" s="28"/>
      <c r="K1052" s="2"/>
      <c r="L1052" s="2"/>
      <c r="M1052" s="2"/>
      <c r="N1052" s="2"/>
      <c r="O1052" s="2"/>
      <c r="P1052" s="2"/>
      <c r="Q1052" s="2"/>
      <c r="R1052" s="2"/>
      <c r="S1052" s="2"/>
    </row>
    <row r="1053" ht="15.75" customHeight="1">
      <c r="A1053" s="27" t="s">
        <v>431</v>
      </c>
      <c r="B1053" s="2" t="s">
        <v>140</v>
      </c>
      <c r="C1053" s="63">
        <v>3536500.0</v>
      </c>
      <c r="D1053" s="63">
        <v>3215000.0</v>
      </c>
      <c r="E1053" s="63">
        <v>321500.0</v>
      </c>
      <c r="F1053" s="22" t="s">
        <v>339</v>
      </c>
      <c r="G1053" s="35">
        <v>43615.0</v>
      </c>
      <c r="H1053" s="22"/>
      <c r="I1053" s="29"/>
      <c r="J1053" s="28"/>
      <c r="K1053" s="2"/>
      <c r="L1053" s="2"/>
      <c r="M1053" s="2"/>
      <c r="N1053" s="2"/>
      <c r="O1053" s="2"/>
      <c r="P1053" s="2"/>
      <c r="Q1053" s="2"/>
      <c r="R1053" s="2"/>
      <c r="S1053" s="2"/>
    </row>
    <row r="1054" ht="15.75" customHeight="1">
      <c r="A1054" s="27" t="s">
        <v>433</v>
      </c>
      <c r="B1054" s="2" t="s">
        <v>434</v>
      </c>
      <c r="C1054" s="63">
        <v>671000.0</v>
      </c>
      <c r="D1054" s="63">
        <v>610000.0</v>
      </c>
      <c r="E1054" s="63">
        <v>61000.0</v>
      </c>
      <c r="F1054" s="22" t="s">
        <v>106</v>
      </c>
      <c r="G1054" s="35">
        <v>43615.0</v>
      </c>
      <c r="H1054" s="22"/>
      <c r="I1054" s="29"/>
      <c r="J1054" s="28"/>
      <c r="K1054" s="2"/>
      <c r="L1054" s="2"/>
      <c r="M1054" s="2"/>
      <c r="N1054" s="2"/>
      <c r="O1054" s="2"/>
      <c r="P1054" s="2"/>
      <c r="Q1054" s="2"/>
      <c r="R1054" s="2"/>
      <c r="S1054" s="2"/>
    </row>
    <row r="1055" ht="15.75" customHeight="1">
      <c r="A1055" s="27" t="s">
        <v>435</v>
      </c>
      <c r="B1055" s="2" t="s">
        <v>158</v>
      </c>
      <c r="C1055" s="63">
        <v>1320000.0</v>
      </c>
      <c r="D1055" s="63">
        <v>1200000.0</v>
      </c>
      <c r="E1055" s="63">
        <v>120000.0</v>
      </c>
      <c r="F1055" s="22" t="s">
        <v>106</v>
      </c>
      <c r="G1055" s="35">
        <v>43633.0</v>
      </c>
      <c r="H1055" s="22"/>
      <c r="I1055" s="29"/>
      <c r="J1055" s="28"/>
      <c r="K1055" s="2"/>
      <c r="L1055" s="2"/>
      <c r="M1055" s="2"/>
      <c r="N1055" s="2"/>
      <c r="O1055" s="2"/>
      <c r="P1055" s="2"/>
      <c r="Q1055" s="2"/>
      <c r="R1055" s="2"/>
      <c r="S1055" s="2"/>
    </row>
    <row r="1056" ht="15.75" customHeight="1">
      <c r="A1056" s="27" t="s">
        <v>435</v>
      </c>
      <c r="B1056" s="2" t="s">
        <v>204</v>
      </c>
      <c r="C1056" s="63">
        <v>1331000.0</v>
      </c>
      <c r="D1056" s="63">
        <v>1210000.0</v>
      </c>
      <c r="E1056" s="63">
        <v>121000.0</v>
      </c>
      <c r="F1056" s="22" t="s">
        <v>106</v>
      </c>
      <c r="G1056" s="35">
        <v>43629.0</v>
      </c>
      <c r="H1056" s="22"/>
      <c r="I1056" s="29"/>
      <c r="J1056" s="28"/>
      <c r="K1056" s="2"/>
      <c r="L1056" s="2"/>
      <c r="M1056" s="2"/>
      <c r="N1056" s="2"/>
      <c r="O1056" s="2"/>
      <c r="P1056" s="2"/>
      <c r="Q1056" s="2"/>
      <c r="R1056" s="2"/>
      <c r="S1056" s="2"/>
    </row>
    <row r="1057" ht="15.75" customHeight="1">
      <c r="A1057" s="27" t="s">
        <v>435</v>
      </c>
      <c r="B1057" s="2" t="s">
        <v>150</v>
      </c>
      <c r="C1057" s="63">
        <v>2783000.0</v>
      </c>
      <c r="D1057" s="63">
        <v>2530000.0</v>
      </c>
      <c r="E1057" s="63">
        <v>253000.0</v>
      </c>
      <c r="F1057" s="22" t="s">
        <v>106</v>
      </c>
      <c r="G1057" s="35">
        <v>43664.0</v>
      </c>
      <c r="H1057" s="22"/>
      <c r="I1057" s="29"/>
      <c r="J1057" s="28"/>
      <c r="K1057" s="2"/>
      <c r="L1057" s="2"/>
      <c r="M1057" s="2"/>
      <c r="N1057" s="2"/>
      <c r="O1057" s="2"/>
      <c r="P1057" s="2"/>
      <c r="Q1057" s="2"/>
      <c r="R1057" s="2"/>
      <c r="S1057" s="2"/>
    </row>
    <row r="1058" ht="15.75" customHeight="1">
      <c r="A1058" s="27" t="s">
        <v>435</v>
      </c>
      <c r="B1058" s="2" t="s">
        <v>412</v>
      </c>
      <c r="C1058" s="63">
        <v>2244000.0</v>
      </c>
      <c r="D1058" s="63">
        <v>2040000.0</v>
      </c>
      <c r="E1058" s="63">
        <v>204000.0</v>
      </c>
      <c r="F1058" s="22" t="s">
        <v>201</v>
      </c>
      <c r="G1058" s="35">
        <v>43627.0</v>
      </c>
      <c r="H1058" s="22"/>
      <c r="I1058" s="29"/>
      <c r="J1058" s="28"/>
      <c r="K1058" s="2"/>
      <c r="L1058" s="2"/>
      <c r="M1058" s="2"/>
      <c r="N1058" s="2"/>
      <c r="O1058" s="2"/>
      <c r="P1058" s="2"/>
      <c r="Q1058" s="2"/>
      <c r="R1058" s="2"/>
      <c r="S1058" s="2"/>
    </row>
    <row r="1059" ht="15.75" customHeight="1">
      <c r="A1059" s="27" t="s">
        <v>435</v>
      </c>
      <c r="B1059" s="2" t="s">
        <v>29</v>
      </c>
      <c r="C1059" s="63">
        <v>1584000.0</v>
      </c>
      <c r="D1059" s="63">
        <v>1440000.0</v>
      </c>
      <c r="E1059" s="63">
        <v>144000.0</v>
      </c>
      <c r="F1059" s="22" t="s">
        <v>358</v>
      </c>
      <c r="G1059" s="35">
        <v>43644.0</v>
      </c>
      <c r="H1059" s="22"/>
      <c r="I1059" s="29"/>
      <c r="J1059" s="28"/>
      <c r="K1059" s="2"/>
      <c r="L1059" s="2"/>
      <c r="M1059" s="2"/>
      <c r="N1059" s="2"/>
      <c r="O1059" s="2"/>
      <c r="P1059" s="2"/>
      <c r="Q1059" s="2"/>
      <c r="R1059" s="2"/>
      <c r="S1059" s="2"/>
    </row>
    <row r="1060" ht="15.75" customHeight="1">
      <c r="A1060" s="27" t="s">
        <v>435</v>
      </c>
      <c r="B1060" s="2" t="s">
        <v>29</v>
      </c>
      <c r="C1060" s="63">
        <v>1.969E7</v>
      </c>
      <c r="D1060" s="63">
        <v>1.79E7</v>
      </c>
      <c r="E1060" s="63">
        <v>1790000.0</v>
      </c>
      <c r="F1060" s="22" t="s">
        <v>305</v>
      </c>
      <c r="G1060" s="35">
        <v>43644.0</v>
      </c>
      <c r="H1060" s="22"/>
      <c r="I1060" s="29"/>
      <c r="J1060" s="28"/>
      <c r="K1060" s="2"/>
      <c r="L1060" s="2"/>
      <c r="M1060" s="2"/>
      <c r="N1060" s="2"/>
      <c r="O1060" s="2"/>
      <c r="P1060" s="2"/>
      <c r="Q1060" s="2"/>
      <c r="R1060" s="2"/>
      <c r="S1060" s="2"/>
    </row>
    <row r="1061" ht="15.75" customHeight="1">
      <c r="A1061" s="27" t="s">
        <v>435</v>
      </c>
      <c r="B1061" s="2" t="s">
        <v>29</v>
      </c>
      <c r="C1061" s="63">
        <v>1.122E7</v>
      </c>
      <c r="D1061" s="63">
        <v>1.02E7</v>
      </c>
      <c r="E1061" s="63">
        <v>1020000.0</v>
      </c>
      <c r="F1061" s="22" t="s">
        <v>350</v>
      </c>
      <c r="G1061" s="35">
        <v>43644.0</v>
      </c>
      <c r="H1061" s="22"/>
      <c r="I1061" s="29"/>
      <c r="J1061" s="28"/>
      <c r="K1061" s="2"/>
      <c r="L1061" s="2"/>
      <c r="M1061" s="2"/>
      <c r="N1061" s="2"/>
      <c r="O1061" s="2"/>
      <c r="P1061" s="2"/>
      <c r="Q1061" s="2"/>
      <c r="R1061" s="2"/>
      <c r="S1061" s="2"/>
    </row>
    <row r="1062" ht="15.75" customHeight="1">
      <c r="A1062" s="27" t="s">
        <v>435</v>
      </c>
      <c r="B1062" s="2" t="s">
        <v>29</v>
      </c>
      <c r="C1062" s="63">
        <v>8580000.0</v>
      </c>
      <c r="D1062" s="63">
        <v>7800000.0</v>
      </c>
      <c r="E1062" s="63">
        <v>780000.0</v>
      </c>
      <c r="F1062" s="22" t="s">
        <v>306</v>
      </c>
      <c r="G1062" s="35">
        <v>43644.0</v>
      </c>
      <c r="H1062" s="22"/>
      <c r="I1062" s="29"/>
      <c r="J1062" s="28"/>
      <c r="K1062" s="2"/>
      <c r="L1062" s="2"/>
      <c r="M1062" s="2"/>
      <c r="N1062" s="2"/>
      <c r="O1062" s="2"/>
      <c r="P1062" s="2"/>
      <c r="Q1062" s="2"/>
      <c r="R1062" s="2"/>
      <c r="S1062" s="2"/>
    </row>
    <row r="1063" ht="15.75" customHeight="1">
      <c r="A1063" s="27" t="s">
        <v>435</v>
      </c>
      <c r="B1063" s="2" t="s">
        <v>140</v>
      </c>
      <c r="C1063" s="63">
        <v>605000.0</v>
      </c>
      <c r="D1063" s="63">
        <v>550000.0</v>
      </c>
      <c r="E1063" s="63">
        <v>55000.0</v>
      </c>
      <c r="F1063" s="22" t="s">
        <v>393</v>
      </c>
      <c r="G1063" s="35">
        <v>43626.0</v>
      </c>
      <c r="H1063" s="22" t="s">
        <v>304</v>
      </c>
      <c r="I1063" s="29"/>
      <c r="J1063" s="28"/>
      <c r="K1063" s="2"/>
      <c r="L1063" s="2"/>
      <c r="M1063" s="2"/>
      <c r="N1063" s="2"/>
      <c r="O1063" s="2"/>
      <c r="P1063" s="2"/>
      <c r="Q1063" s="2"/>
      <c r="R1063" s="2"/>
      <c r="S1063" s="2"/>
    </row>
    <row r="1064" ht="15.75" customHeight="1">
      <c r="A1064" s="27" t="s">
        <v>435</v>
      </c>
      <c r="B1064" s="2" t="s">
        <v>140</v>
      </c>
      <c r="C1064" s="63">
        <v>2541000.0</v>
      </c>
      <c r="D1064" s="63">
        <v>2310000.0</v>
      </c>
      <c r="E1064" s="63">
        <v>231000.0</v>
      </c>
      <c r="F1064" s="22" t="s">
        <v>393</v>
      </c>
      <c r="G1064" s="35">
        <v>43626.0</v>
      </c>
      <c r="H1064" s="22"/>
      <c r="I1064" s="29"/>
      <c r="J1064" s="28"/>
      <c r="K1064" s="2"/>
      <c r="L1064" s="2"/>
      <c r="M1064" s="2"/>
      <c r="N1064" s="2"/>
      <c r="O1064" s="2"/>
      <c r="P1064" s="2"/>
      <c r="Q1064" s="2"/>
      <c r="R1064" s="2"/>
      <c r="S1064" s="2"/>
    </row>
    <row r="1065" ht="15.75" customHeight="1">
      <c r="A1065" s="27" t="s">
        <v>435</v>
      </c>
      <c r="B1065" s="2" t="s">
        <v>140</v>
      </c>
      <c r="C1065" s="63">
        <v>1.57465E7</v>
      </c>
      <c r="D1065" s="63">
        <v>1.4315E7</v>
      </c>
      <c r="E1065" s="63">
        <v>1431500.0</v>
      </c>
      <c r="F1065" s="22" t="s">
        <v>358</v>
      </c>
      <c r="G1065" s="35">
        <v>43626.0</v>
      </c>
      <c r="H1065" s="22"/>
      <c r="I1065" s="29"/>
      <c r="J1065" s="28"/>
      <c r="K1065" s="2"/>
      <c r="L1065" s="2"/>
      <c r="M1065" s="2"/>
      <c r="N1065" s="2"/>
      <c r="O1065" s="2"/>
      <c r="P1065" s="2"/>
      <c r="Q1065" s="2"/>
      <c r="R1065" s="2"/>
      <c r="S1065" s="2"/>
    </row>
    <row r="1066" ht="15.75" customHeight="1">
      <c r="A1066" s="27" t="s">
        <v>435</v>
      </c>
      <c r="B1066" s="2" t="s">
        <v>140</v>
      </c>
      <c r="C1066" s="63">
        <v>2651000.0</v>
      </c>
      <c r="D1066" s="63">
        <v>2410000.0</v>
      </c>
      <c r="E1066" s="63">
        <v>241000.0</v>
      </c>
      <c r="F1066" s="22" t="s">
        <v>436</v>
      </c>
      <c r="G1066" s="35">
        <v>43636.0</v>
      </c>
      <c r="H1066" s="22"/>
      <c r="I1066" s="29"/>
      <c r="J1066" s="28"/>
      <c r="K1066" s="2"/>
      <c r="L1066" s="2"/>
      <c r="M1066" s="2"/>
      <c r="N1066" s="2"/>
      <c r="O1066" s="2"/>
      <c r="P1066" s="2"/>
      <c r="Q1066" s="2"/>
      <c r="R1066" s="2"/>
      <c r="S1066" s="2"/>
    </row>
    <row r="1067" ht="15.75" customHeight="1">
      <c r="A1067" s="27" t="s">
        <v>435</v>
      </c>
      <c r="B1067" s="2" t="s">
        <v>140</v>
      </c>
      <c r="C1067" s="63">
        <v>484000.0</v>
      </c>
      <c r="D1067" s="63">
        <v>440000.0</v>
      </c>
      <c r="E1067" s="63">
        <v>44000.0</v>
      </c>
      <c r="F1067" s="22" t="s">
        <v>287</v>
      </c>
      <c r="G1067" s="35">
        <v>43626.0</v>
      </c>
      <c r="H1067" s="22"/>
      <c r="I1067" s="29"/>
      <c r="J1067" s="28"/>
      <c r="K1067" s="2"/>
      <c r="L1067" s="2"/>
      <c r="M1067" s="2"/>
      <c r="N1067" s="2"/>
      <c r="O1067" s="2"/>
      <c r="P1067" s="2"/>
      <c r="Q1067" s="2"/>
      <c r="R1067" s="2"/>
      <c r="S1067" s="2"/>
    </row>
    <row r="1068" ht="15.75" customHeight="1">
      <c r="A1068" s="27" t="s">
        <v>435</v>
      </c>
      <c r="B1068" s="2" t="s">
        <v>140</v>
      </c>
      <c r="C1068" s="63">
        <v>990000.0</v>
      </c>
      <c r="D1068" s="63">
        <v>900000.0</v>
      </c>
      <c r="E1068" s="63">
        <v>90000.0</v>
      </c>
      <c r="F1068" s="22" t="s">
        <v>429</v>
      </c>
      <c r="G1068" s="35">
        <v>43626.0</v>
      </c>
      <c r="H1068" s="22"/>
      <c r="I1068" s="29"/>
      <c r="J1068" s="28"/>
      <c r="K1068" s="2"/>
      <c r="L1068" s="2"/>
      <c r="M1068" s="2"/>
      <c r="N1068" s="2"/>
      <c r="O1068" s="2"/>
      <c r="P1068" s="2"/>
      <c r="Q1068" s="2"/>
      <c r="R1068" s="2"/>
      <c r="S1068" s="2"/>
    </row>
    <row r="1069" ht="15.75" customHeight="1">
      <c r="A1069" s="27" t="s">
        <v>435</v>
      </c>
      <c r="B1069" s="2" t="s">
        <v>140</v>
      </c>
      <c r="C1069" s="63">
        <v>456500.0</v>
      </c>
      <c r="D1069" s="63">
        <v>415000.0</v>
      </c>
      <c r="E1069" s="63">
        <v>41500.0</v>
      </c>
      <c r="F1069" s="22" t="s">
        <v>298</v>
      </c>
      <c r="G1069" s="35">
        <v>43626.0</v>
      </c>
      <c r="H1069" s="22"/>
      <c r="I1069" s="29"/>
      <c r="J1069" s="28"/>
      <c r="K1069" s="2"/>
      <c r="L1069" s="2"/>
      <c r="M1069" s="2"/>
      <c r="N1069" s="2"/>
      <c r="O1069" s="2"/>
      <c r="P1069" s="2"/>
      <c r="Q1069" s="2"/>
      <c r="R1069" s="2"/>
      <c r="S1069" s="2"/>
    </row>
    <row r="1070" ht="15.75" customHeight="1">
      <c r="A1070" s="27" t="s">
        <v>435</v>
      </c>
      <c r="B1070" s="2" t="s">
        <v>140</v>
      </c>
      <c r="C1070" s="63">
        <v>5120500.0</v>
      </c>
      <c r="D1070" s="63">
        <v>4655000.0</v>
      </c>
      <c r="E1070" s="63">
        <v>465500.0</v>
      </c>
      <c r="F1070" s="22" t="s">
        <v>383</v>
      </c>
      <c r="G1070" s="35">
        <v>43626.0</v>
      </c>
      <c r="H1070" s="22"/>
      <c r="I1070" s="29"/>
      <c r="J1070" s="28"/>
      <c r="K1070" s="2"/>
      <c r="L1070" s="2"/>
      <c r="M1070" s="2"/>
      <c r="N1070" s="2"/>
      <c r="O1070" s="2"/>
      <c r="P1070" s="2"/>
      <c r="Q1070" s="2"/>
      <c r="R1070" s="2"/>
      <c r="S1070" s="2"/>
    </row>
    <row r="1071" ht="15.75" customHeight="1">
      <c r="A1071" s="27" t="s">
        <v>435</v>
      </c>
      <c r="B1071" s="2" t="s">
        <v>140</v>
      </c>
      <c r="C1071" s="63">
        <v>2415160.0</v>
      </c>
      <c r="D1071" s="63">
        <v>2195600.0</v>
      </c>
      <c r="E1071" s="63">
        <v>219560.0</v>
      </c>
      <c r="F1071" s="22" t="s">
        <v>340</v>
      </c>
      <c r="G1071" s="35">
        <v>43626.0</v>
      </c>
      <c r="H1071" s="22"/>
      <c r="I1071" s="29"/>
      <c r="J1071" s="28"/>
      <c r="K1071" s="2"/>
      <c r="L1071" s="2"/>
      <c r="M1071" s="2"/>
      <c r="N1071" s="2"/>
      <c r="O1071" s="2"/>
      <c r="P1071" s="2"/>
      <c r="Q1071" s="2"/>
      <c r="R1071" s="2"/>
      <c r="S1071" s="2"/>
    </row>
    <row r="1072" ht="15.75" customHeight="1">
      <c r="A1072" s="27" t="s">
        <v>435</v>
      </c>
      <c r="B1072" s="2" t="s">
        <v>140</v>
      </c>
      <c r="C1072" s="63">
        <v>2590500.0</v>
      </c>
      <c r="D1072" s="63">
        <v>2355000.0</v>
      </c>
      <c r="E1072" s="63">
        <v>235500.0</v>
      </c>
      <c r="F1072" s="22" t="s">
        <v>339</v>
      </c>
      <c r="G1072" s="35">
        <v>43626.0</v>
      </c>
      <c r="H1072" s="22"/>
      <c r="I1072" s="29"/>
      <c r="J1072" s="28"/>
      <c r="K1072" s="2"/>
      <c r="L1072" s="2"/>
      <c r="M1072" s="2"/>
      <c r="N1072" s="2"/>
      <c r="O1072" s="2"/>
      <c r="P1072" s="2"/>
      <c r="Q1072" s="2"/>
      <c r="R1072" s="2"/>
      <c r="S1072" s="2"/>
    </row>
    <row r="1073" ht="15.75" customHeight="1">
      <c r="A1073" s="27" t="s">
        <v>435</v>
      </c>
      <c r="B1073" s="2" t="s">
        <v>160</v>
      </c>
      <c r="C1073" s="63">
        <v>440000.0</v>
      </c>
      <c r="D1073" s="63">
        <v>400000.0</v>
      </c>
      <c r="E1073" s="63">
        <v>40000.0</v>
      </c>
      <c r="F1073" s="22" t="s">
        <v>106</v>
      </c>
      <c r="G1073" s="35">
        <v>43633.0</v>
      </c>
      <c r="H1073" s="22"/>
      <c r="I1073" s="37" t="s">
        <v>69</v>
      </c>
      <c r="J1073" s="13"/>
      <c r="K1073" s="14"/>
      <c r="L1073" s="2"/>
      <c r="M1073" s="2"/>
      <c r="N1073" s="2"/>
      <c r="O1073" s="2"/>
      <c r="P1073" s="2"/>
      <c r="Q1073" s="2"/>
      <c r="R1073" s="2"/>
      <c r="S1073" s="2"/>
    </row>
    <row r="1074" ht="15.75" customHeight="1">
      <c r="A1074" s="27" t="s">
        <v>435</v>
      </c>
      <c r="B1074" s="2" t="s">
        <v>152</v>
      </c>
      <c r="C1074" s="63">
        <v>572000.0</v>
      </c>
      <c r="D1074" s="63">
        <v>520000.0</v>
      </c>
      <c r="E1074" s="63">
        <v>52000.0</v>
      </c>
      <c r="F1074" s="22" t="s">
        <v>106</v>
      </c>
      <c r="G1074" s="35">
        <v>43647.0</v>
      </c>
      <c r="H1074" s="22"/>
      <c r="I1074" s="23" t="s">
        <v>3</v>
      </c>
      <c r="J1074" s="17" t="s">
        <v>54</v>
      </c>
      <c r="K1074" s="17" t="s">
        <v>2</v>
      </c>
      <c r="L1074" s="2"/>
      <c r="M1074" s="2"/>
      <c r="N1074" s="2"/>
      <c r="O1074" s="2"/>
      <c r="P1074" s="2"/>
      <c r="Q1074" s="2"/>
      <c r="R1074" s="2"/>
      <c r="S1074" s="2"/>
    </row>
    <row r="1075" ht="15.75" customHeight="1">
      <c r="A1075" s="27" t="s">
        <v>435</v>
      </c>
      <c r="B1075" s="2" t="s">
        <v>343</v>
      </c>
      <c r="C1075" s="63">
        <v>396000.0</v>
      </c>
      <c r="D1075" s="63">
        <v>360000.0</v>
      </c>
      <c r="E1075" s="63">
        <v>36000.0</v>
      </c>
      <c r="F1075" s="22" t="s">
        <v>106</v>
      </c>
      <c r="G1075" s="35">
        <v>43621.0</v>
      </c>
      <c r="H1075" s="22"/>
      <c r="I1075" s="50">
        <f t="shared" ref="I1075:K1075" si="28">SUM(C1039:C1075)</f>
        <v>142737243</v>
      </c>
      <c r="J1075" s="50">
        <f t="shared" si="28"/>
        <v>129761130</v>
      </c>
      <c r="K1075" s="50">
        <f t="shared" si="28"/>
        <v>12976113</v>
      </c>
      <c r="L1075" s="2"/>
      <c r="M1075" s="2"/>
      <c r="N1075" s="2"/>
      <c r="O1075" s="2"/>
      <c r="P1075" s="2"/>
      <c r="Q1075" s="2"/>
      <c r="R1075" s="2"/>
      <c r="S1075" s="2"/>
    </row>
    <row r="1076" ht="15.75" customHeight="1">
      <c r="A1076" s="46" t="s">
        <v>437</v>
      </c>
      <c r="B1076" s="47" t="s">
        <v>434</v>
      </c>
      <c r="C1076" s="64">
        <v>748000.0</v>
      </c>
      <c r="D1076" s="64">
        <v>680000.0</v>
      </c>
      <c r="E1076" s="64">
        <v>68000.0</v>
      </c>
      <c r="F1076" s="49" t="s">
        <v>106</v>
      </c>
      <c r="G1076" s="68">
        <v>43630.0</v>
      </c>
      <c r="H1076" s="49"/>
      <c r="I1076" s="76"/>
      <c r="J1076" s="82"/>
      <c r="K1076" s="47"/>
      <c r="L1076" s="47"/>
      <c r="M1076" s="47"/>
      <c r="N1076" s="47"/>
      <c r="O1076" s="47"/>
      <c r="P1076" s="47"/>
      <c r="Q1076" s="47"/>
      <c r="R1076" s="47"/>
      <c r="S1076" s="47"/>
    </row>
    <row r="1077" ht="15.75" customHeight="1">
      <c r="A1077" s="27" t="s">
        <v>438</v>
      </c>
      <c r="B1077" s="2" t="s">
        <v>140</v>
      </c>
      <c r="C1077" s="63">
        <v>847000.0</v>
      </c>
      <c r="D1077" s="63">
        <v>770000.0</v>
      </c>
      <c r="E1077" s="63">
        <v>77000.0</v>
      </c>
      <c r="F1077" s="22" t="s">
        <v>393</v>
      </c>
      <c r="G1077" s="35">
        <v>43636.0</v>
      </c>
      <c r="H1077" s="22" t="s">
        <v>304</v>
      </c>
      <c r="I1077" s="29"/>
      <c r="J1077" s="28"/>
      <c r="K1077" s="2"/>
      <c r="L1077" s="2"/>
      <c r="M1077" s="2"/>
      <c r="N1077" s="2"/>
      <c r="O1077" s="2"/>
      <c r="P1077" s="2"/>
      <c r="Q1077" s="2"/>
      <c r="R1077" s="2"/>
      <c r="S1077" s="2"/>
    </row>
    <row r="1078" ht="15.75" customHeight="1">
      <c r="A1078" s="27" t="s">
        <v>438</v>
      </c>
      <c r="B1078" s="2" t="s">
        <v>140</v>
      </c>
      <c r="C1078" s="63">
        <v>1523500.0</v>
      </c>
      <c r="D1078" s="63">
        <v>1385000.0</v>
      </c>
      <c r="E1078" s="63">
        <v>138500.0</v>
      </c>
      <c r="F1078" s="22" t="s">
        <v>361</v>
      </c>
      <c r="G1078" s="35">
        <v>43636.0</v>
      </c>
      <c r="H1078" s="22"/>
      <c r="I1078" s="29"/>
      <c r="J1078" s="28"/>
      <c r="K1078" s="2"/>
      <c r="L1078" s="2"/>
      <c r="M1078" s="2"/>
      <c r="N1078" s="2"/>
      <c r="O1078" s="2"/>
      <c r="P1078" s="2"/>
      <c r="Q1078" s="2"/>
      <c r="R1078" s="2"/>
      <c r="S1078" s="2"/>
    </row>
    <row r="1079" ht="15.75" customHeight="1">
      <c r="A1079" s="27" t="s">
        <v>438</v>
      </c>
      <c r="B1079" s="2" t="s">
        <v>140</v>
      </c>
      <c r="C1079" s="63">
        <v>2420000.0</v>
      </c>
      <c r="D1079" s="63">
        <v>2200000.0</v>
      </c>
      <c r="E1079" s="63">
        <v>220000.0</v>
      </c>
      <c r="F1079" s="22" t="s">
        <v>393</v>
      </c>
      <c r="G1079" s="35">
        <v>43636.0</v>
      </c>
      <c r="H1079" s="22"/>
      <c r="I1079" s="29"/>
      <c r="J1079" s="28"/>
      <c r="K1079" s="2"/>
      <c r="L1079" s="2"/>
      <c r="M1079" s="2"/>
      <c r="N1079" s="2"/>
      <c r="O1079" s="2"/>
      <c r="P1079" s="2"/>
      <c r="Q1079" s="2"/>
      <c r="R1079" s="2"/>
      <c r="S1079" s="2"/>
    </row>
    <row r="1080" ht="15.75" customHeight="1">
      <c r="A1080" s="27" t="s">
        <v>438</v>
      </c>
      <c r="B1080" s="2" t="s">
        <v>140</v>
      </c>
      <c r="C1080" s="63">
        <v>2.81875E7</v>
      </c>
      <c r="D1080" s="63">
        <v>2.5625E7</v>
      </c>
      <c r="E1080" s="63">
        <v>2562500.0</v>
      </c>
      <c r="F1080" s="22" t="s">
        <v>358</v>
      </c>
      <c r="G1080" s="35">
        <v>43636.0</v>
      </c>
      <c r="H1080" s="22"/>
      <c r="I1080" s="29"/>
      <c r="J1080" s="28"/>
      <c r="K1080" s="2"/>
      <c r="L1080" s="2"/>
      <c r="M1080" s="2"/>
      <c r="N1080" s="2"/>
      <c r="O1080" s="2"/>
      <c r="P1080" s="2"/>
      <c r="Q1080" s="2"/>
      <c r="R1080" s="2"/>
      <c r="S1080" s="2"/>
    </row>
    <row r="1081" ht="15.75" customHeight="1">
      <c r="A1081" s="27" t="s">
        <v>438</v>
      </c>
      <c r="B1081" s="2" t="s">
        <v>140</v>
      </c>
      <c r="C1081" s="63">
        <v>3041500.0</v>
      </c>
      <c r="D1081" s="63">
        <v>2765000.0</v>
      </c>
      <c r="E1081" s="63">
        <v>276500.0</v>
      </c>
      <c r="F1081" s="22" t="s">
        <v>147</v>
      </c>
      <c r="G1081" s="35">
        <v>43636.0</v>
      </c>
      <c r="H1081" s="22"/>
      <c r="I1081" s="29"/>
      <c r="J1081" s="28"/>
      <c r="K1081" s="2"/>
      <c r="L1081" s="2"/>
      <c r="M1081" s="2"/>
      <c r="N1081" s="2"/>
      <c r="O1081" s="2"/>
      <c r="P1081" s="2"/>
      <c r="Q1081" s="2"/>
      <c r="R1081" s="2"/>
      <c r="S1081" s="2"/>
    </row>
    <row r="1082" ht="15.75" customHeight="1">
      <c r="A1082" s="27" t="s">
        <v>438</v>
      </c>
      <c r="B1082" s="2" t="s">
        <v>140</v>
      </c>
      <c r="C1082" s="63">
        <v>253000.0</v>
      </c>
      <c r="D1082" s="63">
        <v>230000.0</v>
      </c>
      <c r="E1082" s="63">
        <v>23000.0</v>
      </c>
      <c r="F1082" s="22" t="s">
        <v>436</v>
      </c>
      <c r="G1082" s="35">
        <v>43636.0</v>
      </c>
      <c r="H1082" s="22"/>
      <c r="I1082" s="29"/>
      <c r="J1082" s="28"/>
      <c r="K1082" s="2"/>
      <c r="L1082" s="2"/>
      <c r="M1082" s="2"/>
      <c r="N1082" s="2"/>
      <c r="O1082" s="2"/>
      <c r="P1082" s="2"/>
      <c r="Q1082" s="2"/>
      <c r="R1082" s="2"/>
      <c r="S1082" s="2"/>
    </row>
    <row r="1083" ht="15.75" customHeight="1">
      <c r="A1083" s="27" t="s">
        <v>438</v>
      </c>
      <c r="B1083" s="2" t="s">
        <v>140</v>
      </c>
      <c r="C1083" s="63">
        <v>363000.0</v>
      </c>
      <c r="D1083" s="63">
        <v>330000.0</v>
      </c>
      <c r="E1083" s="63">
        <v>33000.0</v>
      </c>
      <c r="F1083" s="22" t="s">
        <v>287</v>
      </c>
      <c r="G1083" s="35">
        <v>43636.0</v>
      </c>
      <c r="H1083" s="22"/>
      <c r="I1083" s="29"/>
      <c r="J1083" s="28"/>
      <c r="K1083" s="2"/>
      <c r="L1083" s="2"/>
      <c r="M1083" s="2"/>
      <c r="N1083" s="2"/>
      <c r="O1083" s="2"/>
      <c r="P1083" s="2"/>
      <c r="Q1083" s="2"/>
      <c r="R1083" s="2"/>
      <c r="S1083" s="2"/>
    </row>
    <row r="1084" ht="15.75" customHeight="1">
      <c r="A1084" s="27" t="s">
        <v>438</v>
      </c>
      <c r="B1084" s="2" t="s">
        <v>140</v>
      </c>
      <c r="C1084" s="63">
        <v>1056000.0</v>
      </c>
      <c r="D1084" s="63">
        <v>960000.0</v>
      </c>
      <c r="E1084" s="63">
        <v>96000.0</v>
      </c>
      <c r="F1084" s="22" t="s">
        <v>429</v>
      </c>
      <c r="G1084" s="35">
        <v>43636.0</v>
      </c>
      <c r="H1084" s="2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ht="15.75" customHeight="1">
      <c r="A1085" s="27" t="s">
        <v>438</v>
      </c>
      <c r="B1085" s="2" t="s">
        <v>140</v>
      </c>
      <c r="C1085" s="63">
        <v>182600.0</v>
      </c>
      <c r="D1085" s="63">
        <v>166000.0</v>
      </c>
      <c r="E1085" s="63">
        <v>16600.0</v>
      </c>
      <c r="F1085" s="22" t="s">
        <v>298</v>
      </c>
      <c r="G1085" s="35">
        <v>43636.0</v>
      </c>
      <c r="H1085" s="2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ht="15.75" customHeight="1">
      <c r="A1086" s="27" t="s">
        <v>438</v>
      </c>
      <c r="B1086" s="2" t="s">
        <v>140</v>
      </c>
      <c r="C1086" s="63">
        <v>5434000.0</v>
      </c>
      <c r="D1086" s="63">
        <v>4940000.0</v>
      </c>
      <c r="E1086" s="63">
        <v>494000.0</v>
      </c>
      <c r="F1086" s="22" t="s">
        <v>383</v>
      </c>
      <c r="G1086" s="35">
        <v>43636.0</v>
      </c>
      <c r="H1086" s="22"/>
      <c r="I1086" s="29"/>
      <c r="J1086" s="28"/>
      <c r="K1086" s="2"/>
      <c r="L1086" s="2"/>
      <c r="M1086" s="2"/>
      <c r="N1086" s="2"/>
      <c r="O1086" s="2"/>
      <c r="P1086" s="2"/>
      <c r="Q1086" s="2"/>
      <c r="R1086" s="2"/>
      <c r="S1086" s="2"/>
    </row>
    <row r="1087" ht="15.75" customHeight="1">
      <c r="A1087" s="27" t="s">
        <v>438</v>
      </c>
      <c r="B1087" s="2" t="s">
        <v>140</v>
      </c>
      <c r="C1087" s="63">
        <v>2557720.0</v>
      </c>
      <c r="D1087" s="63">
        <v>2325200.0</v>
      </c>
      <c r="E1087" s="63">
        <v>232520.0</v>
      </c>
      <c r="F1087" s="22" t="s">
        <v>340</v>
      </c>
      <c r="G1087" s="35">
        <v>43636.0</v>
      </c>
      <c r="H1087" s="22"/>
      <c r="I1087" s="29"/>
      <c r="J1087" s="28"/>
      <c r="K1087" s="2"/>
      <c r="L1087" s="2"/>
      <c r="M1087" s="2"/>
      <c r="N1087" s="2"/>
      <c r="O1087" s="2"/>
      <c r="P1087" s="2"/>
      <c r="Q1087" s="2"/>
      <c r="R1087" s="2"/>
      <c r="S1087" s="2"/>
    </row>
    <row r="1088" ht="15.75" customHeight="1">
      <c r="A1088" s="27" t="s">
        <v>438</v>
      </c>
      <c r="B1088" s="2" t="s">
        <v>140</v>
      </c>
      <c r="C1088" s="63">
        <v>2915000.0</v>
      </c>
      <c r="D1088" s="63">
        <v>2650000.0</v>
      </c>
      <c r="E1088" s="63">
        <v>265000.0</v>
      </c>
      <c r="F1088" s="22" t="s">
        <v>339</v>
      </c>
      <c r="G1088" s="35">
        <v>43636.0</v>
      </c>
      <c r="H1088" s="22"/>
      <c r="I1088" s="29"/>
      <c r="J1088" s="28"/>
      <c r="K1088" s="2"/>
      <c r="L1088" s="2"/>
      <c r="M1088" s="2"/>
      <c r="N1088" s="2"/>
      <c r="O1088" s="2"/>
      <c r="P1088" s="2"/>
      <c r="Q1088" s="2"/>
      <c r="R1088" s="2"/>
      <c r="S1088" s="2"/>
    </row>
    <row r="1089" ht="15.75" customHeight="1">
      <c r="A1089" s="27" t="s">
        <v>439</v>
      </c>
      <c r="B1089" s="2" t="s">
        <v>158</v>
      </c>
      <c r="C1089" s="63">
        <v>1485000.0</v>
      </c>
      <c r="D1089" s="63">
        <v>1350000.0</v>
      </c>
      <c r="E1089" s="63">
        <v>135000.0</v>
      </c>
      <c r="F1089" s="22" t="s">
        <v>106</v>
      </c>
      <c r="G1089" s="35">
        <v>43661.0</v>
      </c>
      <c r="H1089" s="22"/>
      <c r="I1089" s="29"/>
      <c r="J1089" s="28"/>
      <c r="K1089" s="2"/>
      <c r="L1089" s="2"/>
      <c r="M1089" s="2"/>
      <c r="N1089" s="2"/>
      <c r="O1089" s="2"/>
      <c r="P1089" s="2"/>
      <c r="Q1089" s="2"/>
      <c r="R1089" s="2"/>
      <c r="S1089" s="2"/>
    </row>
    <row r="1090" ht="15.75" customHeight="1">
      <c r="A1090" s="27" t="s">
        <v>439</v>
      </c>
      <c r="B1090" s="2" t="s">
        <v>150</v>
      </c>
      <c r="C1090" s="63">
        <v>1474000.0</v>
      </c>
      <c r="D1090" s="63">
        <v>1340000.0</v>
      </c>
      <c r="E1090" s="63">
        <v>134000.0</v>
      </c>
      <c r="F1090" s="22" t="s">
        <v>106</v>
      </c>
      <c r="G1090" s="35">
        <v>43679.0</v>
      </c>
      <c r="H1090" s="22"/>
      <c r="I1090" s="29"/>
      <c r="J1090" s="28"/>
      <c r="K1090" s="2"/>
      <c r="L1090" s="2"/>
      <c r="M1090" s="2"/>
      <c r="N1090" s="2"/>
      <c r="O1090" s="2"/>
      <c r="P1090" s="2"/>
      <c r="Q1090" s="2"/>
      <c r="R1090" s="2"/>
      <c r="S1090" s="2"/>
    </row>
    <row r="1091" ht="15.75" customHeight="1">
      <c r="A1091" s="27" t="s">
        <v>439</v>
      </c>
      <c r="B1091" s="2" t="s">
        <v>152</v>
      </c>
      <c r="C1091" s="63">
        <v>1694000.0</v>
      </c>
      <c r="D1091" s="63">
        <v>1540000.0</v>
      </c>
      <c r="E1091" s="63">
        <v>154000.0</v>
      </c>
      <c r="F1091" s="22" t="s">
        <v>106</v>
      </c>
      <c r="G1091" s="35">
        <v>43678.0</v>
      </c>
      <c r="H1091" s="22"/>
      <c r="I1091" s="29"/>
      <c r="J1091" s="28"/>
      <c r="K1091" s="2"/>
      <c r="L1091" s="2"/>
      <c r="M1091" s="2"/>
      <c r="N1091" s="2"/>
      <c r="O1091" s="2"/>
      <c r="P1091" s="2"/>
      <c r="Q1091" s="2"/>
      <c r="R1091" s="2"/>
      <c r="S1091" s="2"/>
    </row>
    <row r="1092" ht="15.75" customHeight="1">
      <c r="A1092" s="27" t="s">
        <v>439</v>
      </c>
      <c r="B1092" s="2" t="s">
        <v>412</v>
      </c>
      <c r="C1092" s="63">
        <v>2040500.0</v>
      </c>
      <c r="D1092" s="63">
        <v>1855000.0</v>
      </c>
      <c r="E1092" s="63">
        <v>185500.0</v>
      </c>
      <c r="F1092" s="22" t="s">
        <v>201</v>
      </c>
      <c r="G1092" s="35">
        <v>43657.0</v>
      </c>
      <c r="H1092" s="22"/>
      <c r="I1092" s="29"/>
      <c r="J1092" s="28"/>
      <c r="K1092" s="2"/>
      <c r="L1092" s="2"/>
      <c r="M1092" s="2"/>
      <c r="N1092" s="2"/>
      <c r="O1092" s="2"/>
      <c r="P1092" s="2"/>
      <c r="Q1092" s="2"/>
      <c r="R1092" s="2"/>
      <c r="S1092" s="2"/>
    </row>
    <row r="1093" ht="15.75" customHeight="1">
      <c r="A1093" s="27" t="s">
        <v>439</v>
      </c>
      <c r="B1093" s="2" t="s">
        <v>29</v>
      </c>
      <c r="C1093" s="63">
        <v>5148000.0</v>
      </c>
      <c r="D1093" s="63">
        <v>4680000.0</v>
      </c>
      <c r="E1093" s="63">
        <v>468000.0</v>
      </c>
      <c r="F1093" s="22" t="s">
        <v>358</v>
      </c>
      <c r="G1093" s="35">
        <v>43672.0</v>
      </c>
      <c r="H1093" s="22"/>
      <c r="I1093" s="29"/>
      <c r="J1093" s="28"/>
      <c r="K1093" s="2"/>
      <c r="L1093" s="2"/>
      <c r="M1093" s="2"/>
      <c r="N1093" s="2"/>
      <c r="O1093" s="2"/>
      <c r="P1093" s="2"/>
      <c r="Q1093" s="2"/>
      <c r="R1093" s="2"/>
      <c r="S1093" s="2"/>
    </row>
    <row r="1094" ht="15.75" customHeight="1">
      <c r="A1094" s="27" t="s">
        <v>439</v>
      </c>
      <c r="B1094" s="2" t="s">
        <v>29</v>
      </c>
      <c r="C1094" s="63">
        <v>7700000.0</v>
      </c>
      <c r="D1094" s="63">
        <v>7000000.0</v>
      </c>
      <c r="E1094" s="63">
        <v>700000.0</v>
      </c>
      <c r="F1094" s="22" t="s">
        <v>197</v>
      </c>
      <c r="G1094" s="35">
        <v>43672.0</v>
      </c>
      <c r="H1094" s="22"/>
      <c r="I1094" s="29"/>
      <c r="J1094" s="28"/>
      <c r="K1094" s="2"/>
      <c r="L1094" s="2"/>
      <c r="M1094" s="2"/>
      <c r="N1094" s="2"/>
      <c r="O1094" s="2"/>
      <c r="P1094" s="2"/>
      <c r="Q1094" s="2"/>
      <c r="R1094" s="2"/>
      <c r="S1094" s="2"/>
    </row>
    <row r="1095" ht="15.75" customHeight="1">
      <c r="A1095" s="27" t="s">
        <v>439</v>
      </c>
      <c r="B1095" s="2" t="s">
        <v>29</v>
      </c>
      <c r="C1095" s="63">
        <v>7700000.0</v>
      </c>
      <c r="D1095" s="63">
        <v>7000000.0</v>
      </c>
      <c r="E1095" s="63">
        <v>700000.0</v>
      </c>
      <c r="F1095" s="22" t="s">
        <v>306</v>
      </c>
      <c r="G1095" s="35">
        <v>43672.0</v>
      </c>
      <c r="H1095" s="22"/>
      <c r="I1095" s="29"/>
      <c r="J1095" s="28"/>
      <c r="K1095" s="2"/>
      <c r="L1095" s="2"/>
      <c r="M1095" s="2"/>
      <c r="N1095" s="2"/>
      <c r="O1095" s="2"/>
      <c r="P1095" s="2"/>
      <c r="Q1095" s="2"/>
      <c r="R1095" s="2"/>
      <c r="S1095" s="2"/>
    </row>
    <row r="1096" ht="15.75" customHeight="1">
      <c r="A1096" s="27" t="s">
        <v>439</v>
      </c>
      <c r="B1096" s="2" t="s">
        <v>440</v>
      </c>
      <c r="C1096" s="63">
        <v>1540000.0</v>
      </c>
      <c r="D1096" s="63">
        <v>1400000.0</v>
      </c>
      <c r="E1096" s="63">
        <v>140000.0</v>
      </c>
      <c r="F1096" s="22" t="s">
        <v>441</v>
      </c>
      <c r="G1096" s="35">
        <v>43656.0</v>
      </c>
      <c r="H1096" s="22"/>
      <c r="I1096" s="29"/>
      <c r="J1096" s="28"/>
      <c r="K1096" s="2"/>
      <c r="L1096" s="2"/>
      <c r="M1096" s="2"/>
      <c r="N1096" s="2"/>
      <c r="O1096" s="2"/>
      <c r="P1096" s="2"/>
      <c r="Q1096" s="2"/>
      <c r="R1096" s="2"/>
      <c r="S1096" s="2"/>
    </row>
    <row r="1097" ht="15.75" customHeight="1">
      <c r="A1097" s="27" t="s">
        <v>439</v>
      </c>
      <c r="B1097" s="2" t="s">
        <v>440</v>
      </c>
      <c r="C1097" s="63">
        <v>1.837E7</v>
      </c>
      <c r="D1097" s="63">
        <v>1.67E7</v>
      </c>
      <c r="E1097" s="63">
        <v>1670000.0</v>
      </c>
      <c r="F1097" s="22" t="s">
        <v>442</v>
      </c>
      <c r="G1097" s="35">
        <v>43656.0</v>
      </c>
      <c r="H1097" s="22"/>
      <c r="I1097" s="29"/>
      <c r="J1097" s="28"/>
      <c r="K1097" s="2"/>
      <c r="L1097" s="2"/>
      <c r="M1097" s="2"/>
      <c r="N1097" s="2"/>
      <c r="O1097" s="2"/>
      <c r="P1097" s="2"/>
      <c r="Q1097" s="2"/>
      <c r="R1097" s="2"/>
      <c r="S1097" s="2"/>
    </row>
    <row r="1098" ht="15.75" customHeight="1">
      <c r="A1098" s="27" t="s">
        <v>439</v>
      </c>
      <c r="B1098" s="2" t="s">
        <v>140</v>
      </c>
      <c r="C1098" s="63">
        <v>159500.0</v>
      </c>
      <c r="D1098" s="63">
        <v>145000.0</v>
      </c>
      <c r="E1098" s="63">
        <v>14500.0</v>
      </c>
      <c r="F1098" s="22" t="s">
        <v>361</v>
      </c>
      <c r="G1098" s="35">
        <v>43656.0</v>
      </c>
      <c r="H1098" s="22"/>
      <c r="I1098" s="29"/>
      <c r="J1098" s="28"/>
      <c r="K1098" s="2"/>
      <c r="L1098" s="2"/>
      <c r="M1098" s="2"/>
      <c r="N1098" s="2"/>
      <c r="O1098" s="2"/>
      <c r="P1098" s="2"/>
      <c r="Q1098" s="2"/>
      <c r="R1098" s="2"/>
      <c r="S1098" s="2"/>
    </row>
    <row r="1099" ht="15.75" customHeight="1">
      <c r="A1099" s="27" t="s">
        <v>439</v>
      </c>
      <c r="B1099" s="2" t="s">
        <v>140</v>
      </c>
      <c r="C1099" s="63">
        <v>1441000.0</v>
      </c>
      <c r="D1099" s="63">
        <v>1310000.0</v>
      </c>
      <c r="E1099" s="63">
        <v>131000.0</v>
      </c>
      <c r="F1099" s="22" t="s">
        <v>393</v>
      </c>
      <c r="G1099" s="35">
        <v>43656.0</v>
      </c>
      <c r="H1099" s="22"/>
      <c r="I1099" s="29"/>
      <c r="J1099" s="28"/>
      <c r="K1099" s="2"/>
      <c r="L1099" s="2"/>
      <c r="M1099" s="2"/>
      <c r="N1099" s="2"/>
      <c r="O1099" s="2"/>
      <c r="P1099" s="2"/>
      <c r="Q1099" s="2"/>
      <c r="R1099" s="2"/>
      <c r="S1099" s="2"/>
    </row>
    <row r="1100" ht="15.75" customHeight="1">
      <c r="A1100" s="27" t="s">
        <v>439</v>
      </c>
      <c r="B1100" s="2" t="s">
        <v>140</v>
      </c>
      <c r="C1100" s="63">
        <v>3.9776E7</v>
      </c>
      <c r="D1100" s="63">
        <v>3.616E7</v>
      </c>
      <c r="E1100" s="63">
        <v>3616000.0</v>
      </c>
      <c r="F1100" s="22" t="s">
        <v>358</v>
      </c>
      <c r="G1100" s="35">
        <v>43656.0</v>
      </c>
      <c r="H1100" s="22"/>
      <c r="I1100" s="29"/>
      <c r="J1100" s="28"/>
      <c r="K1100" s="2"/>
      <c r="L1100" s="2"/>
      <c r="M1100" s="2"/>
      <c r="N1100" s="2"/>
      <c r="O1100" s="2"/>
      <c r="P1100" s="2"/>
      <c r="Q1100" s="2"/>
      <c r="R1100" s="2"/>
      <c r="S1100" s="2"/>
    </row>
    <row r="1101" ht="15.75" customHeight="1">
      <c r="A1101" s="27" t="s">
        <v>439</v>
      </c>
      <c r="B1101" s="2" t="s">
        <v>140</v>
      </c>
      <c r="C1101" s="63">
        <v>4700300.0</v>
      </c>
      <c r="D1101" s="63">
        <v>4273000.0</v>
      </c>
      <c r="E1101" s="63">
        <v>427300.0</v>
      </c>
      <c r="F1101" s="22" t="s">
        <v>147</v>
      </c>
      <c r="G1101" s="35">
        <v>43656.0</v>
      </c>
      <c r="H1101" s="22"/>
      <c r="I1101" s="29"/>
      <c r="J1101" s="28"/>
      <c r="K1101" s="2"/>
      <c r="L1101" s="2"/>
      <c r="M1101" s="2"/>
      <c r="N1101" s="2"/>
      <c r="O1101" s="2"/>
      <c r="P1101" s="2"/>
      <c r="Q1101" s="2"/>
      <c r="R1101" s="2"/>
      <c r="S1101" s="2"/>
    </row>
    <row r="1102" ht="15.75" customHeight="1">
      <c r="A1102" s="27" t="s">
        <v>439</v>
      </c>
      <c r="B1102" s="2" t="s">
        <v>140</v>
      </c>
      <c r="C1102" s="63">
        <v>797500.0</v>
      </c>
      <c r="D1102" s="63">
        <v>725000.0</v>
      </c>
      <c r="E1102" s="63">
        <v>72500.0</v>
      </c>
      <c r="F1102" s="22" t="s">
        <v>436</v>
      </c>
      <c r="G1102" s="35">
        <v>43656.0</v>
      </c>
      <c r="H1102" s="22"/>
      <c r="I1102" s="29"/>
      <c r="J1102" s="28"/>
      <c r="K1102" s="2"/>
      <c r="L1102" s="2"/>
      <c r="M1102" s="2"/>
      <c r="N1102" s="2"/>
      <c r="O1102" s="2"/>
      <c r="P1102" s="2"/>
      <c r="Q1102" s="2"/>
      <c r="R1102" s="2"/>
      <c r="S1102" s="2"/>
    </row>
    <row r="1103" ht="15.75" customHeight="1">
      <c r="A1103" s="27" t="s">
        <v>439</v>
      </c>
      <c r="B1103" s="2" t="s">
        <v>140</v>
      </c>
      <c r="C1103" s="63">
        <v>121000.0</v>
      </c>
      <c r="D1103" s="63">
        <v>110000.0</v>
      </c>
      <c r="E1103" s="63">
        <v>11000.0</v>
      </c>
      <c r="F1103" s="22" t="s">
        <v>287</v>
      </c>
      <c r="G1103" s="35">
        <v>43656.0</v>
      </c>
      <c r="H1103" s="22"/>
      <c r="I1103" s="29"/>
      <c r="J1103" s="28"/>
      <c r="K1103" s="2"/>
      <c r="L1103" s="2"/>
      <c r="M1103" s="2"/>
      <c r="N1103" s="2"/>
      <c r="O1103" s="2"/>
      <c r="P1103" s="2"/>
      <c r="Q1103" s="2"/>
      <c r="R1103" s="2"/>
      <c r="S1103" s="2"/>
    </row>
    <row r="1104" ht="15.75" customHeight="1">
      <c r="A1104" s="27" t="s">
        <v>439</v>
      </c>
      <c r="B1104" s="2" t="s">
        <v>140</v>
      </c>
      <c r="C1104" s="63">
        <v>1254000.0</v>
      </c>
      <c r="D1104" s="63">
        <v>1140000.0</v>
      </c>
      <c r="E1104" s="63">
        <v>114000.0</v>
      </c>
      <c r="F1104" s="22" t="s">
        <v>429</v>
      </c>
      <c r="G1104" s="35">
        <v>43656.0</v>
      </c>
      <c r="H1104" s="22"/>
      <c r="I1104" s="29"/>
      <c r="J1104" s="28"/>
      <c r="K1104" s="2"/>
      <c r="L1104" s="2"/>
      <c r="M1104" s="2"/>
      <c r="N1104" s="2"/>
      <c r="O1104" s="2"/>
      <c r="P1104" s="2"/>
      <c r="Q1104" s="2"/>
      <c r="R1104" s="2"/>
      <c r="S1104" s="2"/>
    </row>
    <row r="1105" ht="15.75" customHeight="1">
      <c r="A1105" s="27" t="s">
        <v>439</v>
      </c>
      <c r="B1105" s="2" t="s">
        <v>140</v>
      </c>
      <c r="C1105" s="63">
        <v>182600.0</v>
      </c>
      <c r="D1105" s="63">
        <v>166000.0</v>
      </c>
      <c r="E1105" s="63">
        <v>16600.0</v>
      </c>
      <c r="F1105" s="22" t="s">
        <v>298</v>
      </c>
      <c r="G1105" s="35">
        <v>43656.0</v>
      </c>
      <c r="H1105" s="22"/>
      <c r="I1105" s="29"/>
      <c r="J1105" s="28"/>
      <c r="K1105" s="2"/>
      <c r="L1105" s="2"/>
      <c r="M1105" s="2"/>
      <c r="N1105" s="2"/>
      <c r="O1105" s="2"/>
      <c r="P1105" s="2"/>
      <c r="Q1105" s="2"/>
      <c r="R1105" s="2"/>
      <c r="S1105" s="2"/>
    </row>
    <row r="1106" ht="15.75" customHeight="1">
      <c r="A1106" s="27" t="s">
        <v>439</v>
      </c>
      <c r="B1106" s="2" t="s">
        <v>140</v>
      </c>
      <c r="C1106" s="63">
        <v>5538500.0</v>
      </c>
      <c r="D1106" s="63">
        <v>5035000.0</v>
      </c>
      <c r="E1106" s="63">
        <v>503500.0</v>
      </c>
      <c r="F1106" s="22" t="s">
        <v>383</v>
      </c>
      <c r="G1106" s="35">
        <v>43656.0</v>
      </c>
      <c r="H1106" s="22"/>
      <c r="I1106" s="29"/>
      <c r="J1106" s="28"/>
      <c r="K1106" s="2"/>
      <c r="L1106" s="2"/>
      <c r="M1106" s="2"/>
      <c r="N1106" s="2"/>
      <c r="O1106" s="2"/>
      <c r="P1106" s="2"/>
      <c r="Q1106" s="2"/>
      <c r="R1106" s="2"/>
      <c r="S1106" s="2"/>
    </row>
    <row r="1107" ht="15.75" customHeight="1">
      <c r="A1107" s="27" t="s">
        <v>439</v>
      </c>
      <c r="B1107" s="2" t="s">
        <v>140</v>
      </c>
      <c r="C1107" s="63">
        <v>439120.0</v>
      </c>
      <c r="D1107" s="63">
        <v>399200.0</v>
      </c>
      <c r="E1107" s="63">
        <v>39920.0</v>
      </c>
      <c r="F1107" s="22" t="s">
        <v>340</v>
      </c>
      <c r="G1107" s="35">
        <v>43656.0</v>
      </c>
      <c r="H1107" s="22"/>
      <c r="I1107" s="29"/>
      <c r="J1107" s="28"/>
      <c r="K1107" s="2"/>
      <c r="L1107" s="2"/>
      <c r="M1107" s="2"/>
      <c r="N1107" s="2"/>
      <c r="O1107" s="2"/>
      <c r="P1107" s="2"/>
      <c r="Q1107" s="2"/>
      <c r="R1107" s="2"/>
      <c r="S1107" s="2"/>
    </row>
    <row r="1108" ht="15.75" customHeight="1">
      <c r="A1108" s="27" t="s">
        <v>439</v>
      </c>
      <c r="B1108" s="2" t="s">
        <v>140</v>
      </c>
      <c r="C1108" s="63">
        <v>1688500.0</v>
      </c>
      <c r="D1108" s="63">
        <v>1535000.0</v>
      </c>
      <c r="E1108" s="63">
        <v>153500.0</v>
      </c>
      <c r="F1108" s="22" t="s">
        <v>339</v>
      </c>
      <c r="G1108" s="35">
        <v>43656.0</v>
      </c>
      <c r="H1108" s="22"/>
      <c r="I1108" s="29"/>
      <c r="J1108" s="28"/>
      <c r="K1108" s="2"/>
      <c r="L1108" s="2"/>
      <c r="M1108" s="2"/>
      <c r="N1108" s="2"/>
      <c r="O1108" s="2"/>
      <c r="P1108" s="2"/>
      <c r="Q1108" s="2"/>
      <c r="R1108" s="2"/>
      <c r="S1108" s="2"/>
    </row>
    <row r="1109" ht="15.75" customHeight="1">
      <c r="A1109" s="27" t="s">
        <v>439</v>
      </c>
      <c r="B1109" s="2" t="s">
        <v>160</v>
      </c>
      <c r="C1109" s="63">
        <v>231000.0</v>
      </c>
      <c r="D1109" s="63">
        <v>210000.0</v>
      </c>
      <c r="E1109" s="63">
        <v>21000.0</v>
      </c>
      <c r="F1109" s="22" t="s">
        <v>106</v>
      </c>
      <c r="G1109" s="35">
        <v>43668.0</v>
      </c>
      <c r="H1109" s="22"/>
      <c r="I1109" s="37" t="s">
        <v>77</v>
      </c>
      <c r="J1109" s="13"/>
      <c r="K1109" s="14"/>
      <c r="L1109" s="2"/>
      <c r="M1109" s="2"/>
      <c r="N1109" s="2"/>
      <c r="O1109" s="2"/>
      <c r="P1109" s="2"/>
      <c r="Q1109" s="2"/>
      <c r="R1109" s="2"/>
      <c r="S1109" s="2"/>
    </row>
    <row r="1110" ht="15.75" customHeight="1">
      <c r="A1110" s="27" t="s">
        <v>439</v>
      </c>
      <c r="B1110" s="2" t="s">
        <v>203</v>
      </c>
      <c r="C1110" s="63">
        <v>1540000.0</v>
      </c>
      <c r="D1110" s="63">
        <v>1400000.0</v>
      </c>
      <c r="E1110" s="63">
        <v>140000.0</v>
      </c>
      <c r="F1110" s="22" t="s">
        <v>106</v>
      </c>
      <c r="G1110" s="35">
        <v>43649.0</v>
      </c>
      <c r="H1110" s="22"/>
      <c r="I1110" s="23" t="s">
        <v>3</v>
      </c>
      <c r="J1110" s="17" t="s">
        <v>54</v>
      </c>
      <c r="K1110" s="17" t="s">
        <v>2</v>
      </c>
      <c r="L1110" s="2"/>
      <c r="M1110" s="2"/>
      <c r="N1110" s="2"/>
      <c r="O1110" s="2"/>
      <c r="P1110" s="2"/>
      <c r="Q1110" s="2"/>
      <c r="R1110" s="2"/>
      <c r="S1110" s="2"/>
    </row>
    <row r="1111" ht="15.75" customHeight="1">
      <c r="A1111" s="27" t="s">
        <v>439</v>
      </c>
      <c r="B1111" s="2" t="s">
        <v>434</v>
      </c>
      <c r="C1111" s="63">
        <v>330000.0</v>
      </c>
      <c r="D1111" s="63">
        <v>300000.0</v>
      </c>
      <c r="E1111" s="63">
        <v>30000.0</v>
      </c>
      <c r="F1111" s="22" t="s">
        <v>106</v>
      </c>
      <c r="G1111" s="41">
        <v>43647.0</v>
      </c>
      <c r="H1111" s="40"/>
      <c r="I1111" s="23">
        <f t="shared" ref="I1111:K1111" si="29">SUM(C1076:C1111)</f>
        <v>154879340</v>
      </c>
      <c r="J1111" s="23">
        <f t="shared" si="29"/>
        <v>140799400</v>
      </c>
      <c r="K1111" s="23">
        <f t="shared" si="29"/>
        <v>14079940</v>
      </c>
      <c r="L1111" s="7"/>
      <c r="M1111" s="7"/>
      <c r="N1111" s="7"/>
      <c r="O1111" s="7"/>
      <c r="P1111" s="7"/>
      <c r="Q1111" s="7"/>
      <c r="R1111" s="7"/>
      <c r="S1111" s="7"/>
    </row>
    <row r="1112" ht="15.75" customHeight="1">
      <c r="A1112" s="46" t="s">
        <v>443</v>
      </c>
      <c r="B1112" s="47" t="s">
        <v>140</v>
      </c>
      <c r="C1112" s="64">
        <v>1331000.0</v>
      </c>
      <c r="D1112" s="64">
        <v>1210000.0</v>
      </c>
      <c r="E1112" s="64">
        <v>121000.0</v>
      </c>
      <c r="F1112" s="49" t="s">
        <v>393</v>
      </c>
      <c r="G1112" s="35">
        <v>43668.0</v>
      </c>
      <c r="H1112" s="22"/>
      <c r="I1112" s="29"/>
      <c r="J1112" s="28"/>
      <c r="K1112" s="2"/>
      <c r="L1112" s="2"/>
      <c r="M1112" s="2"/>
      <c r="N1112" s="2"/>
      <c r="O1112" s="2"/>
      <c r="P1112" s="2"/>
      <c r="Q1112" s="2"/>
      <c r="R1112" s="2"/>
      <c r="S1112" s="2"/>
    </row>
    <row r="1113" ht="15.75" customHeight="1">
      <c r="A1113" s="27" t="s">
        <v>443</v>
      </c>
      <c r="B1113" s="2" t="s">
        <v>140</v>
      </c>
      <c r="C1113" s="63">
        <v>3.29175E7</v>
      </c>
      <c r="D1113" s="63">
        <v>2.9925E7</v>
      </c>
      <c r="E1113" s="63">
        <v>2992500.0</v>
      </c>
      <c r="F1113" s="22" t="s">
        <v>358</v>
      </c>
      <c r="G1113" s="35">
        <v>43668.0</v>
      </c>
      <c r="H1113" s="22"/>
      <c r="I1113" s="29"/>
      <c r="J1113" s="28"/>
      <c r="K1113" s="2"/>
      <c r="L1113" s="2"/>
      <c r="M1113" s="2"/>
      <c r="N1113" s="2"/>
      <c r="O1113" s="2"/>
      <c r="P1113" s="2"/>
      <c r="Q1113" s="2"/>
      <c r="R1113" s="2"/>
      <c r="S1113" s="2"/>
    </row>
    <row r="1114" ht="15.75" customHeight="1">
      <c r="A1114" s="27" t="s">
        <v>443</v>
      </c>
      <c r="B1114" s="2" t="s">
        <v>140</v>
      </c>
      <c r="C1114" s="63">
        <v>3505700.0</v>
      </c>
      <c r="D1114" s="63">
        <v>3187000.0</v>
      </c>
      <c r="E1114" s="63">
        <v>318700.0</v>
      </c>
      <c r="F1114" s="22" t="s">
        <v>147</v>
      </c>
      <c r="G1114" s="35">
        <v>43668.0</v>
      </c>
      <c r="H1114" s="22"/>
      <c r="I1114" s="29"/>
      <c r="J1114" s="28"/>
      <c r="K1114" s="2"/>
      <c r="L1114" s="2"/>
      <c r="M1114" s="2"/>
      <c r="N1114" s="2"/>
      <c r="O1114" s="2"/>
      <c r="P1114" s="2"/>
      <c r="Q1114" s="2"/>
      <c r="R1114" s="2"/>
      <c r="S1114" s="2"/>
    </row>
    <row r="1115" ht="15.75" customHeight="1">
      <c r="A1115" s="27" t="s">
        <v>443</v>
      </c>
      <c r="B1115" s="2" t="s">
        <v>140</v>
      </c>
      <c r="C1115" s="63">
        <v>759000.0</v>
      </c>
      <c r="D1115" s="63">
        <v>690000.0</v>
      </c>
      <c r="E1115" s="63">
        <v>69000.0</v>
      </c>
      <c r="F1115" s="22" t="s">
        <v>436</v>
      </c>
      <c r="G1115" s="35">
        <v>43668.0</v>
      </c>
      <c r="H1115" s="22"/>
      <c r="I1115" s="29"/>
      <c r="J1115" s="28"/>
      <c r="K1115" s="2"/>
      <c r="L1115" s="2"/>
      <c r="M1115" s="2"/>
      <c r="N1115" s="2"/>
      <c r="O1115" s="2"/>
      <c r="P1115" s="2"/>
      <c r="Q1115" s="2"/>
      <c r="R1115" s="2"/>
      <c r="S1115" s="2"/>
    </row>
    <row r="1116" ht="15.75" customHeight="1">
      <c r="A1116" s="27" t="s">
        <v>443</v>
      </c>
      <c r="B1116" s="2" t="s">
        <v>140</v>
      </c>
      <c r="C1116" s="63">
        <v>1815000.0</v>
      </c>
      <c r="D1116" s="63">
        <v>1650000.0</v>
      </c>
      <c r="E1116" s="63">
        <v>165000.0</v>
      </c>
      <c r="F1116" s="22" t="s">
        <v>287</v>
      </c>
      <c r="G1116" s="35">
        <v>43668.0</v>
      </c>
      <c r="H1116" s="22"/>
      <c r="I1116" s="29"/>
      <c r="J1116" s="28"/>
      <c r="K1116" s="2"/>
      <c r="L1116" s="2"/>
      <c r="M1116" s="2"/>
      <c r="N1116" s="2"/>
      <c r="O1116" s="2"/>
      <c r="P1116" s="2"/>
      <c r="Q1116" s="2"/>
      <c r="R1116" s="2"/>
      <c r="S1116" s="2"/>
    </row>
    <row r="1117" ht="15.75" customHeight="1">
      <c r="A1117" s="27" t="s">
        <v>443</v>
      </c>
      <c r="B1117" s="2" t="s">
        <v>140</v>
      </c>
      <c r="C1117" s="63">
        <v>462000.0</v>
      </c>
      <c r="D1117" s="63">
        <v>420000.0</v>
      </c>
      <c r="E1117" s="63">
        <v>42000.0</v>
      </c>
      <c r="F1117" s="22" t="s">
        <v>429</v>
      </c>
      <c r="G1117" s="35">
        <v>43668.0</v>
      </c>
      <c r="H1117" s="22"/>
      <c r="I1117" s="29"/>
      <c r="J1117" s="28"/>
      <c r="K1117" s="2"/>
      <c r="L1117" s="2"/>
      <c r="M1117" s="2"/>
      <c r="N1117" s="2"/>
      <c r="O1117" s="2"/>
      <c r="P1117" s="2"/>
      <c r="Q1117" s="2"/>
      <c r="R1117" s="2"/>
      <c r="S1117" s="2"/>
    </row>
    <row r="1118" ht="15.75" customHeight="1">
      <c r="A1118" s="27" t="s">
        <v>443</v>
      </c>
      <c r="B1118" s="2" t="s">
        <v>140</v>
      </c>
      <c r="C1118" s="63">
        <v>91300.0</v>
      </c>
      <c r="D1118" s="63">
        <v>83000.0</v>
      </c>
      <c r="E1118" s="63">
        <v>8300.0</v>
      </c>
      <c r="F1118" s="22" t="s">
        <v>298</v>
      </c>
      <c r="G1118" s="35">
        <v>43668.0</v>
      </c>
      <c r="H1118" s="22"/>
      <c r="I1118" s="29"/>
      <c r="J1118" s="28"/>
      <c r="K1118" s="2"/>
      <c r="L1118" s="2"/>
      <c r="M1118" s="2"/>
      <c r="N1118" s="2"/>
      <c r="O1118" s="2"/>
      <c r="P1118" s="2"/>
      <c r="Q1118" s="2"/>
      <c r="R1118" s="2"/>
      <c r="S1118" s="2"/>
    </row>
    <row r="1119" ht="15.75" customHeight="1">
      <c r="A1119" s="27" t="s">
        <v>443</v>
      </c>
      <c r="B1119" s="2" t="s">
        <v>140</v>
      </c>
      <c r="C1119" s="63">
        <v>5676000.0</v>
      </c>
      <c r="D1119" s="63">
        <v>5160000.0</v>
      </c>
      <c r="E1119" s="63">
        <v>516000.0</v>
      </c>
      <c r="F1119" s="22" t="s">
        <v>383</v>
      </c>
      <c r="G1119" s="35">
        <v>43668.0</v>
      </c>
      <c r="H1119" s="22"/>
      <c r="I1119" s="29"/>
      <c r="J1119" s="28"/>
      <c r="K1119" s="2"/>
      <c r="L1119" s="2"/>
      <c r="M1119" s="2"/>
      <c r="N1119" s="2"/>
      <c r="O1119" s="2"/>
      <c r="P1119" s="2"/>
      <c r="Q1119" s="2"/>
      <c r="R1119" s="2"/>
      <c r="S1119" s="2"/>
    </row>
    <row r="1120" ht="15.75" customHeight="1">
      <c r="A1120" s="27" t="s">
        <v>443</v>
      </c>
      <c r="B1120" s="2" t="s">
        <v>140</v>
      </c>
      <c r="C1120" s="63">
        <v>71280.0</v>
      </c>
      <c r="D1120" s="63">
        <v>64800.0</v>
      </c>
      <c r="E1120" s="63">
        <v>6480.0</v>
      </c>
      <c r="F1120" s="22" t="s">
        <v>340</v>
      </c>
      <c r="G1120" s="35">
        <v>43668.0</v>
      </c>
      <c r="H1120" s="22"/>
      <c r="I1120" s="29"/>
      <c r="J1120" s="28"/>
      <c r="K1120" s="2"/>
      <c r="L1120" s="2"/>
      <c r="M1120" s="2"/>
      <c r="N1120" s="2"/>
      <c r="O1120" s="2"/>
      <c r="P1120" s="2"/>
      <c r="Q1120" s="2"/>
      <c r="R1120" s="2"/>
      <c r="S1120" s="2"/>
    </row>
    <row r="1121" ht="15.75" customHeight="1">
      <c r="A1121" s="27" t="s">
        <v>443</v>
      </c>
      <c r="B1121" s="2" t="s">
        <v>140</v>
      </c>
      <c r="C1121" s="63">
        <v>1919500.0</v>
      </c>
      <c r="D1121" s="63">
        <v>1745000.0</v>
      </c>
      <c r="E1121" s="63">
        <v>174500.0</v>
      </c>
      <c r="F1121" s="22" t="s">
        <v>339</v>
      </c>
      <c r="G1121" s="35">
        <v>43668.0</v>
      </c>
      <c r="H1121" s="22"/>
      <c r="I1121" s="29"/>
      <c r="J1121" s="28"/>
      <c r="K1121" s="2"/>
      <c r="L1121" s="2"/>
      <c r="M1121" s="2"/>
      <c r="N1121" s="2"/>
      <c r="O1121" s="2"/>
      <c r="P1121" s="2"/>
      <c r="Q1121" s="2"/>
      <c r="R1121" s="2"/>
      <c r="S1121" s="2"/>
    </row>
    <row r="1122" ht="15.75" customHeight="1">
      <c r="A1122" s="27" t="s">
        <v>444</v>
      </c>
      <c r="B1122" s="2" t="s">
        <v>46</v>
      </c>
      <c r="C1122" s="63">
        <v>176000.0</v>
      </c>
      <c r="D1122" s="63">
        <v>160000.0</v>
      </c>
      <c r="E1122" s="63">
        <v>16000.0</v>
      </c>
      <c r="F1122" s="22" t="s">
        <v>106</v>
      </c>
      <c r="G1122" s="35">
        <v>43671.0</v>
      </c>
      <c r="H1122" s="22"/>
      <c r="I1122" s="29"/>
      <c r="J1122" s="28"/>
      <c r="K1122" s="2"/>
      <c r="L1122" s="2"/>
      <c r="M1122" s="2"/>
      <c r="N1122" s="2"/>
      <c r="O1122" s="2"/>
      <c r="P1122" s="2"/>
      <c r="Q1122" s="2"/>
      <c r="R1122" s="2"/>
      <c r="S1122" s="2"/>
    </row>
    <row r="1123" ht="15.75" customHeight="1">
      <c r="A1123" s="27" t="s">
        <v>445</v>
      </c>
      <c r="B1123" s="2" t="s">
        <v>140</v>
      </c>
      <c r="C1123" s="63">
        <v>1039500.0</v>
      </c>
      <c r="D1123" s="63">
        <v>945000.0</v>
      </c>
      <c r="E1123" s="63">
        <v>94500.0</v>
      </c>
      <c r="F1123" s="22" t="s">
        <v>299</v>
      </c>
      <c r="G1123" s="35">
        <v>43689.0</v>
      </c>
      <c r="H1123" s="22" t="s">
        <v>304</v>
      </c>
      <c r="I1123" s="29"/>
      <c r="J1123" s="28"/>
      <c r="K1123" s="2"/>
      <c r="L1123" s="2"/>
      <c r="M1123" s="2"/>
      <c r="N1123" s="2"/>
      <c r="O1123" s="2"/>
      <c r="P1123" s="2"/>
      <c r="Q1123" s="2"/>
      <c r="R1123" s="2"/>
      <c r="S1123" s="2"/>
    </row>
    <row r="1124" ht="15.75" customHeight="1">
      <c r="A1124" s="27" t="s">
        <v>445</v>
      </c>
      <c r="B1124" s="2" t="s">
        <v>324</v>
      </c>
      <c r="C1124" s="63">
        <v>92400.0</v>
      </c>
      <c r="D1124" s="63">
        <v>84000.0</v>
      </c>
      <c r="E1124" s="63">
        <v>8400.0</v>
      </c>
      <c r="F1124" s="22" t="s">
        <v>106</v>
      </c>
      <c r="G1124" s="35">
        <v>43726.0</v>
      </c>
      <c r="H1124" s="22"/>
      <c r="I1124" s="29"/>
      <c r="J1124" s="28"/>
      <c r="K1124" s="2"/>
      <c r="L1124" s="2"/>
      <c r="M1124" s="2"/>
      <c r="N1124" s="2"/>
      <c r="O1124" s="2"/>
      <c r="P1124" s="2"/>
      <c r="Q1124" s="2"/>
      <c r="R1124" s="2"/>
      <c r="S1124" s="2"/>
    </row>
    <row r="1125" ht="15.75" customHeight="1">
      <c r="A1125" s="27" t="s">
        <v>445</v>
      </c>
      <c r="B1125" s="2" t="s">
        <v>158</v>
      </c>
      <c r="C1125" s="63">
        <v>242000.0</v>
      </c>
      <c r="D1125" s="63">
        <v>220000.0</v>
      </c>
      <c r="E1125" s="63">
        <v>22000.0</v>
      </c>
      <c r="F1125" s="22" t="s">
        <v>106</v>
      </c>
      <c r="G1125" s="35">
        <v>43693.0</v>
      </c>
      <c r="H1125" s="22"/>
      <c r="I1125" s="29"/>
      <c r="J1125" s="28"/>
      <c r="K1125" s="2"/>
      <c r="L1125" s="2"/>
      <c r="M1125" s="2"/>
      <c r="N1125" s="2"/>
      <c r="O1125" s="2"/>
      <c r="P1125" s="2"/>
      <c r="Q1125" s="2"/>
      <c r="R1125" s="2"/>
      <c r="S1125" s="2"/>
    </row>
    <row r="1126" ht="15.75" customHeight="1">
      <c r="A1126" s="27" t="s">
        <v>445</v>
      </c>
      <c r="B1126" s="2" t="s">
        <v>150</v>
      </c>
      <c r="C1126" s="63">
        <v>759000.0</v>
      </c>
      <c r="D1126" s="63">
        <v>690000.0</v>
      </c>
      <c r="E1126" s="63">
        <v>69000.0</v>
      </c>
      <c r="F1126" s="22" t="s">
        <v>106</v>
      </c>
      <c r="G1126" s="35">
        <v>43726.0</v>
      </c>
      <c r="H1126" s="22"/>
      <c r="I1126" s="29"/>
      <c r="J1126" s="28"/>
      <c r="K1126" s="2"/>
      <c r="L1126" s="2"/>
      <c r="M1126" s="2"/>
      <c r="N1126" s="2"/>
      <c r="O1126" s="2"/>
      <c r="P1126" s="2"/>
      <c r="Q1126" s="2"/>
      <c r="R1126" s="2"/>
      <c r="S1126" s="2"/>
    </row>
    <row r="1127" ht="15.75" customHeight="1">
      <c r="A1127" s="27" t="s">
        <v>445</v>
      </c>
      <c r="B1127" s="2" t="s">
        <v>152</v>
      </c>
      <c r="C1127" s="63">
        <v>1.2463E7</v>
      </c>
      <c r="D1127" s="63">
        <v>1.133E7</v>
      </c>
      <c r="E1127" s="63">
        <v>1133000.0</v>
      </c>
      <c r="F1127" s="22" t="s">
        <v>106</v>
      </c>
      <c r="G1127" s="35">
        <v>43710.0</v>
      </c>
      <c r="H1127" s="22"/>
      <c r="I1127" s="29"/>
      <c r="J1127" s="28"/>
      <c r="K1127" s="2"/>
      <c r="L1127" s="2"/>
      <c r="M1127" s="2"/>
      <c r="N1127" s="2"/>
      <c r="O1127" s="2"/>
      <c r="P1127" s="2"/>
      <c r="Q1127" s="2"/>
      <c r="R1127" s="2"/>
      <c r="S1127" s="2"/>
    </row>
    <row r="1128" ht="15.75" customHeight="1">
      <c r="A1128" s="27" t="s">
        <v>445</v>
      </c>
      <c r="B1128" s="2" t="s">
        <v>412</v>
      </c>
      <c r="C1128" s="63">
        <v>1364000.0</v>
      </c>
      <c r="D1128" s="63">
        <v>1240000.0</v>
      </c>
      <c r="E1128" s="63">
        <v>124000.0</v>
      </c>
      <c r="F1128" s="22" t="s">
        <v>201</v>
      </c>
      <c r="G1128" s="35">
        <v>43689.0</v>
      </c>
      <c r="H1128" s="22"/>
      <c r="I1128" s="29"/>
      <c r="J1128" s="28"/>
      <c r="K1128" s="2"/>
      <c r="L1128" s="2"/>
      <c r="M1128" s="2"/>
      <c r="N1128" s="2"/>
      <c r="O1128" s="2"/>
      <c r="P1128" s="2"/>
      <c r="Q1128" s="2"/>
      <c r="R1128" s="2"/>
      <c r="S1128" s="2"/>
    </row>
    <row r="1129" ht="15.75" customHeight="1">
      <c r="A1129" s="30" t="s">
        <v>445</v>
      </c>
      <c r="B1129" s="31" t="s">
        <v>29</v>
      </c>
      <c r="C1129" s="65">
        <v>7788000.0</v>
      </c>
      <c r="D1129" s="65">
        <v>7080000.0</v>
      </c>
      <c r="E1129" s="65">
        <v>708000.0</v>
      </c>
      <c r="F1129" s="33" t="s">
        <v>358</v>
      </c>
      <c r="G1129" s="31" t="s">
        <v>31</v>
      </c>
      <c r="H1129" s="22"/>
      <c r="I1129" s="29"/>
      <c r="J1129" s="28"/>
      <c r="K1129" s="2"/>
      <c r="L1129" s="2"/>
      <c r="M1129" s="2"/>
      <c r="N1129" s="2"/>
      <c r="O1129" s="2"/>
      <c r="P1129" s="2"/>
      <c r="Q1129" s="2"/>
      <c r="R1129" s="2"/>
      <c r="S1129" s="2"/>
    </row>
    <row r="1130" ht="15.75" customHeight="1">
      <c r="A1130" s="27" t="s">
        <v>445</v>
      </c>
      <c r="B1130" s="2" t="s">
        <v>29</v>
      </c>
      <c r="C1130" s="63">
        <v>1.1E7</v>
      </c>
      <c r="D1130" s="63">
        <v>1.0E7</v>
      </c>
      <c r="E1130" s="63">
        <v>1000000.0</v>
      </c>
      <c r="F1130" s="22" t="s">
        <v>197</v>
      </c>
      <c r="G1130" s="35">
        <v>43700.0</v>
      </c>
      <c r="H1130" s="22"/>
      <c r="I1130" s="29"/>
      <c r="J1130" s="28"/>
      <c r="K1130" s="2"/>
      <c r="L1130" s="2"/>
      <c r="M1130" s="2"/>
      <c r="N1130" s="2"/>
      <c r="O1130" s="2"/>
      <c r="P1130" s="2"/>
      <c r="Q1130" s="2"/>
      <c r="R1130" s="2"/>
      <c r="S1130" s="2"/>
    </row>
    <row r="1131" ht="15.75" customHeight="1">
      <c r="A1131" s="27" t="s">
        <v>445</v>
      </c>
      <c r="B1131" s="2" t="s">
        <v>29</v>
      </c>
      <c r="C1131" s="63">
        <v>1.056E7</v>
      </c>
      <c r="D1131" s="63">
        <v>9600000.0</v>
      </c>
      <c r="E1131" s="63">
        <v>960000.0</v>
      </c>
      <c r="F1131" s="22" t="s">
        <v>306</v>
      </c>
      <c r="G1131" s="35">
        <v>43700.0</v>
      </c>
      <c r="H1131" s="22"/>
      <c r="I1131" s="29"/>
      <c r="J1131" s="28"/>
      <c r="K1131" s="2"/>
      <c r="L1131" s="2"/>
      <c r="M1131" s="2"/>
      <c r="N1131" s="2"/>
      <c r="O1131" s="2"/>
      <c r="P1131" s="2"/>
      <c r="Q1131" s="2"/>
      <c r="R1131" s="2"/>
      <c r="S1131" s="2"/>
    </row>
    <row r="1132" ht="15.75" customHeight="1">
      <c r="A1132" s="27" t="s">
        <v>445</v>
      </c>
      <c r="B1132" s="2" t="s">
        <v>140</v>
      </c>
      <c r="C1132" s="63">
        <v>4767400.0</v>
      </c>
      <c r="D1132" s="63">
        <v>4334000.0</v>
      </c>
      <c r="E1132" s="63">
        <v>433400.0</v>
      </c>
      <c r="F1132" s="22" t="s">
        <v>147</v>
      </c>
      <c r="G1132" s="35">
        <v>43689.0</v>
      </c>
      <c r="H1132" s="22"/>
      <c r="I1132" s="29"/>
      <c r="J1132" s="28"/>
      <c r="K1132" s="2"/>
      <c r="L1132" s="2"/>
      <c r="M1132" s="2"/>
      <c r="N1132" s="2"/>
      <c r="O1132" s="2"/>
      <c r="P1132" s="2"/>
      <c r="Q1132" s="2"/>
      <c r="R1132" s="2"/>
      <c r="S1132" s="2"/>
    </row>
    <row r="1133" ht="15.75" customHeight="1">
      <c r="A1133" s="30" t="s">
        <v>445</v>
      </c>
      <c r="B1133" s="31" t="s">
        <v>140</v>
      </c>
      <c r="C1133" s="65">
        <v>-5042400.0</v>
      </c>
      <c r="D1133" s="65">
        <v>-4584000.0</v>
      </c>
      <c r="E1133" s="65">
        <v>-458400.0</v>
      </c>
      <c r="F1133" s="33" t="s">
        <v>147</v>
      </c>
      <c r="G1133" s="66" t="s">
        <v>31</v>
      </c>
      <c r="H1133" s="33"/>
      <c r="I1133" s="61"/>
      <c r="J1133" s="62"/>
      <c r="K1133" s="31"/>
      <c r="L1133" s="31"/>
      <c r="M1133" s="31"/>
      <c r="N1133" s="31"/>
      <c r="O1133" s="31"/>
      <c r="P1133" s="31"/>
      <c r="Q1133" s="31"/>
      <c r="R1133" s="31"/>
      <c r="S1133" s="31"/>
    </row>
    <row r="1134" ht="15.75" customHeight="1">
      <c r="A1134" s="30" t="s">
        <v>445</v>
      </c>
      <c r="B1134" s="31" t="s">
        <v>140</v>
      </c>
      <c r="C1134" s="65">
        <v>5042400.0</v>
      </c>
      <c r="D1134" s="65">
        <v>4584000.0</v>
      </c>
      <c r="E1134" s="65">
        <v>458400.0</v>
      </c>
      <c r="F1134" s="33" t="s">
        <v>147</v>
      </c>
      <c r="G1134" s="66" t="s">
        <v>31</v>
      </c>
      <c r="H1134" s="33"/>
      <c r="I1134" s="61"/>
      <c r="J1134" s="62"/>
      <c r="K1134" s="31"/>
      <c r="L1134" s="31"/>
      <c r="M1134" s="31"/>
      <c r="N1134" s="31"/>
      <c r="O1134" s="31"/>
      <c r="P1134" s="31"/>
      <c r="Q1134" s="31"/>
      <c r="R1134" s="31"/>
      <c r="S1134" s="31"/>
    </row>
    <row r="1135" ht="15.75" customHeight="1">
      <c r="A1135" s="30" t="s">
        <v>445</v>
      </c>
      <c r="B1135" s="31" t="s">
        <v>140</v>
      </c>
      <c r="C1135" s="65">
        <v>-4767400.0</v>
      </c>
      <c r="D1135" s="65">
        <v>-4334000.0</v>
      </c>
      <c r="E1135" s="65">
        <v>-433400.0</v>
      </c>
      <c r="F1135" s="33" t="s">
        <v>147</v>
      </c>
      <c r="G1135" s="66" t="s">
        <v>31</v>
      </c>
      <c r="H1135" s="33"/>
      <c r="I1135" s="61"/>
      <c r="J1135" s="62"/>
      <c r="K1135" s="31"/>
      <c r="L1135" s="31"/>
      <c r="M1135" s="31"/>
      <c r="N1135" s="31"/>
      <c r="O1135" s="31"/>
      <c r="P1135" s="31"/>
      <c r="Q1135" s="31"/>
      <c r="R1135" s="31"/>
      <c r="S1135" s="31"/>
    </row>
    <row r="1136" ht="15.75" customHeight="1">
      <c r="A1136" s="27" t="s">
        <v>445</v>
      </c>
      <c r="B1136" s="2" t="s">
        <v>140</v>
      </c>
      <c r="C1136" s="63">
        <v>6.722144E7</v>
      </c>
      <c r="D1136" s="63">
        <v>6.11104E7</v>
      </c>
      <c r="E1136" s="63">
        <v>6111040.0</v>
      </c>
      <c r="F1136" s="22" t="s">
        <v>147</v>
      </c>
      <c r="G1136" s="35">
        <v>43689.0</v>
      </c>
      <c r="H1136" s="22" t="s">
        <v>304</v>
      </c>
      <c r="I1136" s="29"/>
      <c r="J1136" s="28"/>
      <c r="K1136" s="2"/>
      <c r="L1136" s="2"/>
      <c r="M1136" s="2"/>
      <c r="N1136" s="2"/>
      <c r="O1136" s="2"/>
      <c r="P1136" s="2"/>
      <c r="Q1136" s="2"/>
      <c r="R1136" s="2"/>
      <c r="S1136" s="2"/>
    </row>
    <row r="1137" ht="15.75" customHeight="1">
      <c r="A1137" s="30" t="s">
        <v>445</v>
      </c>
      <c r="B1137" s="31" t="s">
        <v>140</v>
      </c>
      <c r="C1137" s="65">
        <v>4767400.0</v>
      </c>
      <c r="D1137" s="65">
        <v>4334000.0</v>
      </c>
      <c r="E1137" s="65">
        <v>433400.0</v>
      </c>
      <c r="F1137" s="33" t="s">
        <v>147</v>
      </c>
      <c r="G1137" s="66" t="s">
        <v>31</v>
      </c>
      <c r="H1137" s="33"/>
      <c r="I1137" s="61"/>
      <c r="J1137" s="62"/>
      <c r="K1137" s="31"/>
      <c r="L1137" s="31"/>
      <c r="M1137" s="31"/>
      <c r="N1137" s="31"/>
      <c r="O1137" s="31"/>
      <c r="P1137" s="31"/>
      <c r="Q1137" s="31"/>
      <c r="R1137" s="31"/>
      <c r="S1137" s="31"/>
    </row>
    <row r="1138" ht="15.75" customHeight="1">
      <c r="A1138" s="30" t="s">
        <v>445</v>
      </c>
      <c r="B1138" s="31" t="s">
        <v>140</v>
      </c>
      <c r="C1138" s="65">
        <v>-4035900.0</v>
      </c>
      <c r="D1138" s="65">
        <v>-3669000.0</v>
      </c>
      <c r="E1138" s="65">
        <v>-366900.0</v>
      </c>
      <c r="F1138" s="33" t="s">
        <v>147</v>
      </c>
      <c r="G1138" s="66" t="s">
        <v>31</v>
      </c>
      <c r="H1138" s="33"/>
      <c r="I1138" s="61"/>
      <c r="J1138" s="62"/>
      <c r="K1138" s="31"/>
      <c r="L1138" s="31"/>
      <c r="M1138" s="31"/>
      <c r="N1138" s="31"/>
      <c r="O1138" s="31"/>
      <c r="P1138" s="31"/>
      <c r="Q1138" s="31"/>
      <c r="R1138" s="31"/>
      <c r="S1138" s="31"/>
    </row>
    <row r="1139" ht="15.75" customHeight="1">
      <c r="A1139" s="27" t="s">
        <v>445</v>
      </c>
      <c r="B1139" s="2" t="s">
        <v>160</v>
      </c>
      <c r="C1139" s="63">
        <v>737000.0</v>
      </c>
      <c r="D1139" s="63">
        <v>670000.0</v>
      </c>
      <c r="E1139" s="63">
        <v>67000.0</v>
      </c>
      <c r="F1139" s="22" t="s">
        <v>106</v>
      </c>
      <c r="G1139" s="35">
        <v>43693.0</v>
      </c>
      <c r="H1139" s="22"/>
      <c r="I1139" s="29"/>
      <c r="J1139" s="28"/>
      <c r="K1139" s="2"/>
      <c r="L1139" s="2"/>
      <c r="M1139" s="2"/>
      <c r="N1139" s="2"/>
      <c r="O1139" s="2"/>
      <c r="P1139" s="2"/>
      <c r="Q1139" s="2"/>
      <c r="R1139" s="2"/>
      <c r="S1139" s="2"/>
    </row>
    <row r="1140" ht="15.75" customHeight="1">
      <c r="A1140" s="27" t="s">
        <v>445</v>
      </c>
      <c r="B1140" s="2" t="s">
        <v>203</v>
      </c>
      <c r="C1140" s="63">
        <v>2387000.0</v>
      </c>
      <c r="D1140" s="63">
        <v>2170000.0</v>
      </c>
      <c r="E1140" s="63">
        <v>217000.0</v>
      </c>
      <c r="F1140" s="22" t="s">
        <v>106</v>
      </c>
      <c r="G1140" s="35">
        <v>43683.0</v>
      </c>
      <c r="H1140" s="22"/>
      <c r="I1140" s="29"/>
      <c r="J1140" s="28"/>
      <c r="K1140" s="2"/>
      <c r="L1140" s="2"/>
      <c r="M1140" s="2"/>
      <c r="N1140" s="2"/>
      <c r="O1140" s="2"/>
      <c r="P1140" s="2"/>
      <c r="Q1140" s="2"/>
      <c r="R1140" s="2"/>
      <c r="S1140" s="2"/>
    </row>
    <row r="1141" ht="15.75" customHeight="1">
      <c r="A1141" s="27" t="s">
        <v>445</v>
      </c>
      <c r="B1141" s="2" t="s">
        <v>140</v>
      </c>
      <c r="C1141" s="63">
        <v>577500.0</v>
      </c>
      <c r="D1141" s="63">
        <v>525000.0</v>
      </c>
      <c r="E1141" s="63">
        <v>52500.0</v>
      </c>
      <c r="F1141" s="22" t="s">
        <v>361</v>
      </c>
      <c r="G1141" s="35">
        <v>43689.0</v>
      </c>
      <c r="H1141" s="22"/>
      <c r="I1141" s="29"/>
      <c r="J1141" s="28"/>
      <c r="K1141" s="2"/>
      <c r="L1141" s="2"/>
      <c r="M1141" s="2"/>
      <c r="N1141" s="2"/>
      <c r="O1141" s="2"/>
      <c r="P1141" s="2"/>
      <c r="Q1141" s="2"/>
      <c r="R1141" s="2"/>
      <c r="S1141" s="2"/>
    </row>
    <row r="1142" ht="15.75" customHeight="1">
      <c r="A1142" s="27" t="s">
        <v>445</v>
      </c>
      <c r="B1142" s="2" t="s">
        <v>140</v>
      </c>
      <c r="C1142" s="63">
        <v>4114000.0</v>
      </c>
      <c r="D1142" s="63">
        <v>3740000.0</v>
      </c>
      <c r="E1142" s="63">
        <v>374000.0</v>
      </c>
      <c r="F1142" s="22" t="s">
        <v>393</v>
      </c>
      <c r="G1142" s="35">
        <v>43689.0</v>
      </c>
      <c r="H1142" s="22"/>
      <c r="I1142" s="29"/>
      <c r="J1142" s="28"/>
      <c r="K1142" s="2"/>
      <c r="L1142" s="2"/>
      <c r="M1142" s="2"/>
      <c r="N1142" s="2"/>
      <c r="O1142" s="2"/>
      <c r="P1142" s="2"/>
      <c r="Q1142" s="2"/>
      <c r="R1142" s="2"/>
      <c r="S1142" s="2"/>
    </row>
    <row r="1143" ht="15.75" customHeight="1">
      <c r="A1143" s="27" t="s">
        <v>445</v>
      </c>
      <c r="B1143" s="2" t="s">
        <v>140</v>
      </c>
      <c r="C1143" s="63">
        <v>2.46455E7</v>
      </c>
      <c r="D1143" s="63">
        <v>2.2405E7</v>
      </c>
      <c r="E1143" s="63">
        <v>2240500.0</v>
      </c>
      <c r="F1143" s="22" t="s">
        <v>358</v>
      </c>
      <c r="G1143" s="35">
        <v>43689.0</v>
      </c>
      <c r="H1143" s="22"/>
      <c r="I1143" s="29"/>
      <c r="J1143" s="28"/>
      <c r="K1143" s="2"/>
      <c r="L1143" s="2"/>
      <c r="M1143" s="2"/>
      <c r="N1143" s="2"/>
      <c r="O1143" s="2"/>
      <c r="P1143" s="2"/>
      <c r="Q1143" s="2"/>
      <c r="R1143" s="2"/>
      <c r="S1143" s="2"/>
    </row>
    <row r="1144" ht="15.75" customHeight="1">
      <c r="A1144" s="30" t="s">
        <v>445</v>
      </c>
      <c r="B1144" s="31" t="s">
        <v>140</v>
      </c>
      <c r="C1144" s="65">
        <v>4035900.0</v>
      </c>
      <c r="D1144" s="65">
        <v>3669000.0</v>
      </c>
      <c r="E1144" s="65">
        <v>366900.0</v>
      </c>
      <c r="F1144" s="33" t="s">
        <v>147</v>
      </c>
      <c r="G1144" s="31" t="s">
        <v>31</v>
      </c>
      <c r="H1144" s="33"/>
      <c r="I1144" s="61"/>
      <c r="J1144" s="62"/>
      <c r="K1144" s="31"/>
      <c r="L1144" s="31"/>
      <c r="M1144" s="31"/>
      <c r="N1144" s="31"/>
      <c r="O1144" s="31"/>
      <c r="P1144" s="31"/>
      <c r="Q1144" s="31"/>
      <c r="R1144" s="31"/>
      <c r="S1144" s="31"/>
    </row>
    <row r="1145" ht="15.75" customHeight="1">
      <c r="A1145" s="27" t="s">
        <v>445</v>
      </c>
      <c r="B1145" s="2" t="s">
        <v>140</v>
      </c>
      <c r="C1145" s="63">
        <v>418000.0</v>
      </c>
      <c r="D1145" s="63">
        <v>380000.0</v>
      </c>
      <c r="E1145" s="63">
        <v>38000.0</v>
      </c>
      <c r="F1145" s="22" t="s">
        <v>436</v>
      </c>
      <c r="G1145" s="35">
        <v>43689.0</v>
      </c>
      <c r="H1145" s="22"/>
      <c r="I1145" s="29"/>
      <c r="J1145" s="28"/>
      <c r="K1145" s="2"/>
      <c r="L1145" s="2"/>
      <c r="M1145" s="2"/>
      <c r="N1145" s="2"/>
      <c r="O1145" s="2"/>
      <c r="P1145" s="2"/>
      <c r="Q1145" s="2"/>
      <c r="R1145" s="2"/>
      <c r="S1145" s="2"/>
    </row>
    <row r="1146" ht="15.75" customHeight="1">
      <c r="A1146" s="27" t="s">
        <v>445</v>
      </c>
      <c r="B1146" s="2" t="s">
        <v>140</v>
      </c>
      <c r="C1146" s="63">
        <v>2178000.0</v>
      </c>
      <c r="D1146" s="63">
        <v>1980000.0</v>
      </c>
      <c r="E1146" s="63">
        <v>198000.0</v>
      </c>
      <c r="F1146" s="22" t="s">
        <v>287</v>
      </c>
      <c r="G1146" s="35">
        <v>43689.0</v>
      </c>
      <c r="H1146" s="22"/>
      <c r="I1146" s="29"/>
      <c r="J1146" s="28"/>
      <c r="K1146" s="2"/>
      <c r="L1146" s="2"/>
      <c r="M1146" s="2"/>
      <c r="N1146" s="2"/>
      <c r="O1146" s="2"/>
      <c r="P1146" s="2"/>
      <c r="Q1146" s="2"/>
      <c r="R1146" s="2"/>
      <c r="S1146" s="2"/>
    </row>
    <row r="1147" ht="15.75" customHeight="1">
      <c r="A1147" s="27" t="s">
        <v>445</v>
      </c>
      <c r="B1147" s="2" t="s">
        <v>140</v>
      </c>
      <c r="C1147" s="63">
        <v>726000.0</v>
      </c>
      <c r="D1147" s="63">
        <v>660000.0</v>
      </c>
      <c r="E1147" s="63">
        <v>66000.0</v>
      </c>
      <c r="F1147" s="22" t="s">
        <v>429</v>
      </c>
      <c r="G1147" s="35">
        <v>43689.0</v>
      </c>
      <c r="H1147" s="22"/>
      <c r="I1147" s="29"/>
      <c r="J1147" s="28"/>
      <c r="K1147" s="2"/>
      <c r="L1147" s="2"/>
      <c r="M1147" s="2"/>
      <c r="N1147" s="2"/>
      <c r="O1147" s="2"/>
      <c r="P1147" s="2"/>
      <c r="Q1147" s="2"/>
      <c r="R1147" s="2"/>
      <c r="S1147" s="2"/>
    </row>
    <row r="1148" ht="15.75" customHeight="1">
      <c r="A1148" s="27" t="s">
        <v>445</v>
      </c>
      <c r="B1148" s="2" t="s">
        <v>140</v>
      </c>
      <c r="C1148" s="63">
        <v>365200.0</v>
      </c>
      <c r="D1148" s="63">
        <v>332000.0</v>
      </c>
      <c r="E1148" s="63">
        <v>33200.0</v>
      </c>
      <c r="F1148" s="22" t="s">
        <v>298</v>
      </c>
      <c r="G1148" s="35">
        <v>43689.0</v>
      </c>
      <c r="H1148" s="22"/>
      <c r="I1148" s="29"/>
      <c r="J1148" s="28"/>
      <c r="K1148" s="2"/>
      <c r="L1148" s="2"/>
      <c r="M1148" s="2"/>
      <c r="N1148" s="2"/>
      <c r="O1148" s="2"/>
      <c r="P1148" s="2"/>
      <c r="Q1148" s="2"/>
      <c r="R1148" s="2"/>
      <c r="S1148" s="2"/>
    </row>
    <row r="1149" ht="15.75" customHeight="1">
      <c r="A1149" s="27" t="s">
        <v>445</v>
      </c>
      <c r="B1149" s="2" t="s">
        <v>140</v>
      </c>
      <c r="C1149" s="63">
        <v>7315000.0</v>
      </c>
      <c r="D1149" s="63">
        <v>6650000.0</v>
      </c>
      <c r="E1149" s="63">
        <v>665000.0</v>
      </c>
      <c r="F1149" s="22" t="s">
        <v>383</v>
      </c>
      <c r="G1149" s="35">
        <v>43689.0</v>
      </c>
      <c r="H1149" s="22"/>
      <c r="I1149" s="29"/>
      <c r="J1149" s="28"/>
      <c r="K1149" s="2"/>
      <c r="L1149" s="2"/>
      <c r="M1149" s="2"/>
      <c r="N1149" s="2"/>
      <c r="O1149" s="2"/>
      <c r="P1149" s="2"/>
      <c r="Q1149" s="2"/>
      <c r="R1149" s="2"/>
      <c r="S1149" s="2"/>
    </row>
    <row r="1150" ht="15.75" customHeight="1">
      <c r="A1150" s="27" t="s">
        <v>445</v>
      </c>
      <c r="B1150" s="2" t="s">
        <v>140</v>
      </c>
      <c r="C1150" s="63">
        <v>6904700.0</v>
      </c>
      <c r="D1150" s="63">
        <v>6277000.0</v>
      </c>
      <c r="E1150" s="63">
        <v>627700.0</v>
      </c>
      <c r="F1150" s="22" t="s">
        <v>340</v>
      </c>
      <c r="G1150" s="35">
        <v>43689.0</v>
      </c>
      <c r="H1150" s="22"/>
      <c r="I1150" s="29"/>
      <c r="J1150" s="28"/>
      <c r="K1150" s="2"/>
      <c r="L1150" s="2"/>
      <c r="M1150" s="2"/>
      <c r="N1150" s="2"/>
      <c r="O1150" s="2"/>
      <c r="P1150" s="2"/>
      <c r="Q1150" s="2"/>
      <c r="R1150" s="2"/>
      <c r="S1150" s="2"/>
    </row>
    <row r="1151" ht="15.75" customHeight="1">
      <c r="A1151" s="27" t="s">
        <v>445</v>
      </c>
      <c r="B1151" s="2" t="s">
        <v>140</v>
      </c>
      <c r="C1151" s="63">
        <v>2557500.0</v>
      </c>
      <c r="D1151" s="63">
        <v>2325000.0</v>
      </c>
      <c r="E1151" s="63">
        <v>232500.0</v>
      </c>
      <c r="F1151" s="22" t="s">
        <v>339</v>
      </c>
      <c r="G1151" s="35">
        <v>43689.0</v>
      </c>
      <c r="H1151" s="22"/>
      <c r="I1151" s="29"/>
      <c r="J1151" s="28"/>
      <c r="K1151" s="2"/>
      <c r="L1151" s="2"/>
      <c r="M1151" s="2"/>
      <c r="N1151" s="2"/>
      <c r="O1151" s="2"/>
      <c r="P1151" s="2"/>
      <c r="Q1151" s="2"/>
      <c r="R1151" s="2"/>
      <c r="S1151" s="2"/>
    </row>
    <row r="1152" ht="15.75" customHeight="1">
      <c r="A1152" s="27" t="s">
        <v>445</v>
      </c>
      <c r="B1152" s="2" t="s">
        <v>440</v>
      </c>
      <c r="C1152" s="63">
        <v>770000.0</v>
      </c>
      <c r="D1152" s="63">
        <v>700000.0</v>
      </c>
      <c r="E1152" s="63">
        <v>70000.0</v>
      </c>
      <c r="F1152" s="22" t="s">
        <v>441</v>
      </c>
      <c r="G1152" s="35">
        <v>43686.0</v>
      </c>
      <c r="H1152" s="22"/>
      <c r="I1152" s="37" t="s">
        <v>94</v>
      </c>
      <c r="J1152" s="13"/>
      <c r="K1152" s="14"/>
      <c r="L1152" s="2"/>
      <c r="M1152" s="2"/>
      <c r="N1152" s="2"/>
      <c r="O1152" s="2"/>
      <c r="P1152" s="2"/>
      <c r="Q1152" s="2"/>
      <c r="R1152" s="2"/>
      <c r="S1152" s="2"/>
    </row>
    <row r="1153" ht="15.75" customHeight="1">
      <c r="A1153" s="27" t="s">
        <v>445</v>
      </c>
      <c r="B1153" s="2" t="s">
        <v>440</v>
      </c>
      <c r="C1153" s="63">
        <v>3.113E7</v>
      </c>
      <c r="D1153" s="63">
        <v>2.83E7</v>
      </c>
      <c r="E1153" s="63">
        <v>2830000.0</v>
      </c>
      <c r="F1153" s="22" t="s">
        <v>442</v>
      </c>
      <c r="G1153" s="35">
        <v>43686.0</v>
      </c>
      <c r="H1153" s="22"/>
      <c r="I1153" s="23" t="s">
        <v>3</v>
      </c>
      <c r="J1153" s="17" t="s">
        <v>54</v>
      </c>
      <c r="K1153" s="17" t="s">
        <v>2</v>
      </c>
      <c r="L1153" s="2"/>
      <c r="M1153" s="2"/>
      <c r="N1153" s="2"/>
      <c r="O1153" s="2"/>
      <c r="P1153" s="2"/>
      <c r="Q1153" s="2"/>
      <c r="R1153" s="2"/>
      <c r="S1153" s="2"/>
    </row>
    <row r="1154" ht="15.75" customHeight="1">
      <c r="A1154" s="27" t="s">
        <v>445</v>
      </c>
      <c r="B1154" s="2" t="s">
        <v>434</v>
      </c>
      <c r="C1154" s="63">
        <v>330000.0</v>
      </c>
      <c r="D1154" s="63">
        <v>300000.0</v>
      </c>
      <c r="E1154" s="63">
        <v>30000.0</v>
      </c>
      <c r="F1154" s="22" t="s">
        <v>106</v>
      </c>
      <c r="G1154" s="35">
        <v>43678.0</v>
      </c>
      <c r="H1154" s="22"/>
      <c r="I1154" s="50">
        <f t="shared" ref="I1154:K1154" si="30">SUM(C1112:C1154)</f>
        <v>251176420</v>
      </c>
      <c r="J1154" s="50">
        <f t="shared" si="30"/>
        <v>228342200</v>
      </c>
      <c r="K1154" s="50">
        <f t="shared" si="30"/>
        <v>22834220</v>
      </c>
      <c r="L1154" s="2"/>
      <c r="M1154" s="2"/>
      <c r="N1154" s="2"/>
      <c r="O1154" s="2"/>
      <c r="P1154" s="2"/>
      <c r="Q1154" s="2"/>
      <c r="R1154" s="2"/>
      <c r="S1154" s="2"/>
    </row>
    <row r="1155" ht="15.75" customHeight="1">
      <c r="A1155" s="46" t="s">
        <v>446</v>
      </c>
      <c r="B1155" s="47" t="s">
        <v>29</v>
      </c>
      <c r="C1155" s="64">
        <v>4620000.0</v>
      </c>
      <c r="D1155" s="64">
        <v>4200000.0</v>
      </c>
      <c r="E1155" s="64">
        <v>420000.0</v>
      </c>
      <c r="F1155" s="49" t="s">
        <v>358</v>
      </c>
      <c r="G1155" s="68">
        <v>43881.0</v>
      </c>
      <c r="H1155" s="49" t="s">
        <v>447</v>
      </c>
      <c r="I1155" s="76"/>
      <c r="J1155" s="82"/>
      <c r="K1155" s="47"/>
      <c r="L1155" s="47"/>
      <c r="M1155" s="47"/>
      <c r="N1155" s="47"/>
      <c r="O1155" s="47"/>
      <c r="P1155" s="47"/>
      <c r="Q1155" s="47"/>
      <c r="R1155" s="47"/>
      <c r="S1155" s="47"/>
    </row>
    <row r="1156" ht="15.75" customHeight="1">
      <c r="A1156" s="27" t="s">
        <v>446</v>
      </c>
      <c r="B1156" s="2" t="s">
        <v>29</v>
      </c>
      <c r="C1156" s="63">
        <v>3168000.0</v>
      </c>
      <c r="D1156" s="63">
        <v>2880000.0</v>
      </c>
      <c r="E1156" s="63">
        <v>288000.0</v>
      </c>
      <c r="F1156" s="22" t="s">
        <v>358</v>
      </c>
      <c r="G1156" s="35">
        <v>43700.0</v>
      </c>
      <c r="H1156" s="22" t="s">
        <v>448</v>
      </c>
      <c r="I1156" s="29"/>
      <c r="J1156" s="28"/>
      <c r="K1156" s="2"/>
      <c r="L1156" s="2"/>
      <c r="M1156" s="2"/>
      <c r="N1156" s="2"/>
      <c r="O1156" s="2"/>
      <c r="P1156" s="2"/>
      <c r="Q1156" s="2"/>
      <c r="R1156" s="2"/>
      <c r="S1156" s="2"/>
    </row>
    <row r="1157" ht="15.75" customHeight="1">
      <c r="A1157" s="27" t="s">
        <v>449</v>
      </c>
      <c r="B1157" s="2" t="s">
        <v>140</v>
      </c>
      <c r="C1157" s="63">
        <v>1732500.0</v>
      </c>
      <c r="D1157" s="63">
        <v>1575000.0</v>
      </c>
      <c r="E1157" s="63">
        <v>157500.0</v>
      </c>
      <c r="F1157" s="22" t="s">
        <v>299</v>
      </c>
      <c r="G1157" s="35">
        <v>43707.0</v>
      </c>
      <c r="H1157" s="22" t="s">
        <v>304</v>
      </c>
      <c r="I1157" s="29"/>
      <c r="J1157" s="28"/>
      <c r="K1157" s="2"/>
      <c r="L1157" s="2"/>
      <c r="M1157" s="2"/>
      <c r="N1157" s="2"/>
      <c r="O1157" s="2"/>
      <c r="P1157" s="2"/>
      <c r="Q1157" s="2"/>
      <c r="R1157" s="2"/>
      <c r="S1157" s="2"/>
    </row>
    <row r="1158" ht="15.75" customHeight="1">
      <c r="A1158" s="27" t="s">
        <v>449</v>
      </c>
      <c r="B1158" s="2" t="s">
        <v>140</v>
      </c>
      <c r="C1158" s="63">
        <v>242000.0</v>
      </c>
      <c r="D1158" s="63">
        <v>220000.0</v>
      </c>
      <c r="E1158" s="63">
        <v>22000.0</v>
      </c>
      <c r="F1158" s="22" t="s">
        <v>361</v>
      </c>
      <c r="G1158" s="35">
        <v>43697.0</v>
      </c>
      <c r="H1158" s="22" t="s">
        <v>304</v>
      </c>
      <c r="I1158" s="29"/>
      <c r="J1158" s="29"/>
      <c r="K1158" s="70"/>
      <c r="L1158" s="2"/>
      <c r="M1158" s="2"/>
      <c r="N1158" s="2"/>
      <c r="O1158" s="2"/>
      <c r="P1158" s="2"/>
      <c r="Q1158" s="2"/>
      <c r="R1158" s="2"/>
      <c r="S1158" s="2"/>
    </row>
    <row r="1159" ht="15.75" customHeight="1">
      <c r="A1159" s="27" t="s">
        <v>449</v>
      </c>
      <c r="B1159" s="2" t="s">
        <v>140</v>
      </c>
      <c r="C1159" s="63">
        <v>2079000.0</v>
      </c>
      <c r="D1159" s="63">
        <v>1890000.0</v>
      </c>
      <c r="E1159" s="63">
        <v>189000.0</v>
      </c>
      <c r="F1159" s="22" t="s">
        <v>299</v>
      </c>
      <c r="G1159" s="35">
        <v>43697.0</v>
      </c>
      <c r="H1159" s="22" t="s">
        <v>304</v>
      </c>
      <c r="I1159" s="29"/>
      <c r="J1159" s="29"/>
      <c r="K1159" s="70"/>
      <c r="L1159" s="2"/>
      <c r="M1159" s="2"/>
      <c r="N1159" s="2"/>
      <c r="O1159" s="2"/>
      <c r="P1159" s="2"/>
      <c r="Q1159" s="2"/>
      <c r="R1159" s="2"/>
      <c r="S1159" s="2"/>
    </row>
    <row r="1160" ht="15.75" customHeight="1">
      <c r="A1160" s="27" t="s">
        <v>449</v>
      </c>
      <c r="B1160" s="2" t="s">
        <v>140</v>
      </c>
      <c r="C1160" s="63">
        <v>7.430698E7</v>
      </c>
      <c r="D1160" s="63">
        <v>6.75518E7</v>
      </c>
      <c r="E1160" s="63">
        <v>6755180.0</v>
      </c>
      <c r="F1160" s="22" t="s">
        <v>147</v>
      </c>
      <c r="G1160" s="35">
        <v>43697.0</v>
      </c>
      <c r="H1160" s="22" t="s">
        <v>304</v>
      </c>
      <c r="I1160" s="29"/>
      <c r="J1160" s="29"/>
      <c r="K1160" s="70"/>
      <c r="L1160" s="2"/>
      <c r="M1160" s="2"/>
      <c r="N1160" s="2"/>
      <c r="O1160" s="2"/>
      <c r="P1160" s="2"/>
      <c r="Q1160" s="2"/>
      <c r="R1160" s="2"/>
      <c r="S1160" s="2"/>
    </row>
    <row r="1161" ht="15.75" customHeight="1">
      <c r="A1161" s="27" t="s">
        <v>449</v>
      </c>
      <c r="B1161" s="2" t="s">
        <v>140</v>
      </c>
      <c r="C1161" s="63">
        <v>7211600.0</v>
      </c>
      <c r="D1161" s="63">
        <v>6556000.0</v>
      </c>
      <c r="E1161" s="63">
        <v>655600.0</v>
      </c>
      <c r="F1161" s="22" t="s">
        <v>147</v>
      </c>
      <c r="G1161" s="35">
        <v>43697.0</v>
      </c>
      <c r="H1161" s="2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ht="15.75" customHeight="1">
      <c r="A1162" s="27" t="s">
        <v>449</v>
      </c>
      <c r="B1162" s="2" t="s">
        <v>140</v>
      </c>
      <c r="C1162" s="63">
        <v>1.452E7</v>
      </c>
      <c r="D1162" s="63">
        <v>1.32E7</v>
      </c>
      <c r="E1162" s="63">
        <v>1320000.0</v>
      </c>
      <c r="F1162" s="22" t="s">
        <v>361</v>
      </c>
      <c r="G1162" s="35">
        <v>43697.0</v>
      </c>
      <c r="H1162" s="2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ht="15.75" customHeight="1">
      <c r="A1163" s="27" t="s">
        <v>449</v>
      </c>
      <c r="B1163" s="2" t="s">
        <v>140</v>
      </c>
      <c r="C1163" s="63">
        <v>1210000.0</v>
      </c>
      <c r="D1163" s="63">
        <v>1100000.0</v>
      </c>
      <c r="E1163" s="63">
        <v>110000.0</v>
      </c>
      <c r="F1163" s="22" t="s">
        <v>393</v>
      </c>
      <c r="G1163" s="35">
        <v>43697.0</v>
      </c>
      <c r="H1163" s="2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ht="15.75" customHeight="1">
      <c r="A1164" s="27" t="s">
        <v>449</v>
      </c>
      <c r="B1164" s="2" t="s">
        <v>140</v>
      </c>
      <c r="C1164" s="63">
        <v>5.87785E7</v>
      </c>
      <c r="D1164" s="63">
        <v>5.3435E7</v>
      </c>
      <c r="E1164" s="63">
        <v>5343500.0</v>
      </c>
      <c r="F1164" s="22" t="s">
        <v>358</v>
      </c>
      <c r="G1164" s="35">
        <v>43697.0</v>
      </c>
      <c r="H1164" s="2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ht="15.75" customHeight="1">
      <c r="A1165" s="27" t="s">
        <v>449</v>
      </c>
      <c r="B1165" s="2" t="s">
        <v>140</v>
      </c>
      <c r="C1165" s="63">
        <v>440000.0</v>
      </c>
      <c r="D1165" s="63">
        <v>400000.0</v>
      </c>
      <c r="E1165" s="63">
        <v>40000.0</v>
      </c>
      <c r="F1165" s="22" t="s">
        <v>436</v>
      </c>
      <c r="G1165" s="35">
        <v>43697.0</v>
      </c>
      <c r="H1165" s="2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ht="15.75" customHeight="1">
      <c r="A1166" s="27" t="s">
        <v>449</v>
      </c>
      <c r="B1166" s="2" t="s">
        <v>140</v>
      </c>
      <c r="C1166" s="63">
        <v>1694000.0</v>
      </c>
      <c r="D1166" s="63">
        <v>1540000.0</v>
      </c>
      <c r="E1166" s="63">
        <v>154000.0</v>
      </c>
      <c r="F1166" s="22" t="s">
        <v>287</v>
      </c>
      <c r="G1166" s="35">
        <v>43697.0</v>
      </c>
      <c r="H1166" s="2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ht="15.75" customHeight="1">
      <c r="A1167" s="27" t="s">
        <v>449</v>
      </c>
      <c r="B1167" s="2" t="s">
        <v>140</v>
      </c>
      <c r="C1167" s="63">
        <v>1452000.0</v>
      </c>
      <c r="D1167" s="63">
        <v>1320000.0</v>
      </c>
      <c r="E1167" s="63">
        <v>132000.0</v>
      </c>
      <c r="F1167" s="22" t="s">
        <v>426</v>
      </c>
      <c r="G1167" s="35">
        <v>43697.0</v>
      </c>
      <c r="H1167" s="2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ht="15.75" customHeight="1">
      <c r="A1168" s="27" t="s">
        <v>449</v>
      </c>
      <c r="B1168" s="2" t="s">
        <v>140</v>
      </c>
      <c r="C1168" s="63">
        <v>822800.0</v>
      </c>
      <c r="D1168" s="63">
        <v>748000.0</v>
      </c>
      <c r="E1168" s="63">
        <v>74800.0</v>
      </c>
      <c r="F1168" s="22" t="s">
        <v>299</v>
      </c>
      <c r="G1168" s="35">
        <v>43697.0</v>
      </c>
      <c r="H1168" s="22"/>
      <c r="I1168" s="29"/>
      <c r="J1168" s="28"/>
      <c r="K1168" s="2"/>
      <c r="L1168" s="2"/>
      <c r="M1168" s="2"/>
      <c r="N1168" s="2"/>
      <c r="O1168" s="2"/>
      <c r="P1168" s="2"/>
      <c r="Q1168" s="2"/>
      <c r="R1168" s="2"/>
      <c r="S1168" s="2"/>
    </row>
    <row r="1169" ht="15.75" customHeight="1">
      <c r="A1169" s="27" t="s">
        <v>449</v>
      </c>
      <c r="B1169" s="2" t="s">
        <v>140</v>
      </c>
      <c r="C1169" s="63">
        <v>1709400.0</v>
      </c>
      <c r="D1169" s="63">
        <v>1554000.0</v>
      </c>
      <c r="E1169" s="63">
        <v>155400.0</v>
      </c>
      <c r="F1169" s="22" t="s">
        <v>298</v>
      </c>
      <c r="G1169" s="35">
        <v>43697.0</v>
      </c>
      <c r="H1169" s="22"/>
      <c r="I1169" s="29"/>
      <c r="J1169" s="28"/>
      <c r="K1169" s="2"/>
      <c r="L1169" s="2"/>
      <c r="M1169" s="2"/>
      <c r="N1169" s="2"/>
      <c r="O1169" s="2"/>
      <c r="P1169" s="2"/>
      <c r="Q1169" s="2"/>
      <c r="R1169" s="2"/>
      <c r="S1169" s="2"/>
    </row>
    <row r="1170" ht="15.75" customHeight="1">
      <c r="A1170" s="27" t="s">
        <v>449</v>
      </c>
      <c r="B1170" s="2" t="s">
        <v>140</v>
      </c>
      <c r="C1170" s="63">
        <v>7210500.0</v>
      </c>
      <c r="D1170" s="63">
        <v>6555000.0</v>
      </c>
      <c r="E1170" s="63">
        <v>655500.0</v>
      </c>
      <c r="F1170" s="22" t="s">
        <v>383</v>
      </c>
      <c r="G1170" s="35">
        <v>43697.0</v>
      </c>
      <c r="H1170" s="22"/>
      <c r="I1170" s="29"/>
      <c r="J1170" s="28"/>
      <c r="K1170" s="2"/>
      <c r="L1170" s="2"/>
      <c r="M1170" s="2"/>
      <c r="N1170" s="2"/>
      <c r="O1170" s="2"/>
      <c r="P1170" s="2"/>
      <c r="Q1170" s="2"/>
      <c r="R1170" s="2"/>
      <c r="S1170" s="2"/>
    </row>
    <row r="1171" ht="15.75" customHeight="1">
      <c r="A1171" s="27" t="s">
        <v>449</v>
      </c>
      <c r="B1171" s="2" t="s">
        <v>140</v>
      </c>
      <c r="C1171" s="63">
        <v>1.689182E7</v>
      </c>
      <c r="D1171" s="63">
        <v>1.53562E7</v>
      </c>
      <c r="E1171" s="63">
        <v>1535620.0</v>
      </c>
      <c r="F1171" s="22" t="s">
        <v>340</v>
      </c>
      <c r="G1171" s="35">
        <v>43697.0</v>
      </c>
      <c r="H1171" s="22"/>
      <c r="I1171" s="29"/>
      <c r="J1171" s="28"/>
      <c r="K1171" s="2"/>
      <c r="L1171" s="2"/>
      <c r="M1171" s="2"/>
      <c r="N1171" s="2"/>
      <c r="O1171" s="2"/>
      <c r="P1171" s="2"/>
      <c r="Q1171" s="2"/>
      <c r="R1171" s="2"/>
      <c r="S1171" s="2"/>
    </row>
    <row r="1172" ht="15.75" customHeight="1">
      <c r="A1172" s="27" t="s">
        <v>449</v>
      </c>
      <c r="B1172" s="2" t="s">
        <v>140</v>
      </c>
      <c r="C1172" s="63">
        <v>7573500.0</v>
      </c>
      <c r="D1172" s="63">
        <v>6885000.0</v>
      </c>
      <c r="E1172" s="63">
        <v>688500.0</v>
      </c>
      <c r="F1172" s="22" t="s">
        <v>339</v>
      </c>
      <c r="G1172" s="35">
        <v>43697.0</v>
      </c>
      <c r="H1172" s="22"/>
      <c r="I1172" s="29"/>
      <c r="J1172" s="28"/>
      <c r="K1172" s="2"/>
      <c r="L1172" s="2"/>
      <c r="M1172" s="2"/>
      <c r="N1172" s="2"/>
      <c r="O1172" s="2"/>
      <c r="P1172" s="2"/>
      <c r="Q1172" s="2"/>
      <c r="R1172" s="2"/>
      <c r="S1172" s="2"/>
    </row>
    <row r="1173" ht="15.75" customHeight="1">
      <c r="A1173" s="30" t="s">
        <v>450</v>
      </c>
      <c r="B1173" s="31" t="s">
        <v>29</v>
      </c>
      <c r="C1173" s="65">
        <v>-7788000.0</v>
      </c>
      <c r="D1173" s="65">
        <v>-7080000.0</v>
      </c>
      <c r="E1173" s="65">
        <v>-708000.0</v>
      </c>
      <c r="F1173" s="33" t="s">
        <v>358</v>
      </c>
      <c r="G1173" s="31" t="s">
        <v>31</v>
      </c>
      <c r="H1173" s="22"/>
      <c r="I1173" s="29"/>
      <c r="J1173" s="28"/>
      <c r="K1173" s="2"/>
      <c r="L1173" s="2"/>
      <c r="M1173" s="2"/>
      <c r="N1173" s="2"/>
      <c r="O1173" s="2"/>
      <c r="P1173" s="2"/>
      <c r="Q1173" s="2"/>
      <c r="R1173" s="2"/>
      <c r="S1173" s="2"/>
    </row>
    <row r="1174" ht="15.75" customHeight="1">
      <c r="A1174" s="27" t="s">
        <v>451</v>
      </c>
      <c r="B1174" s="2" t="s">
        <v>440</v>
      </c>
      <c r="C1174" s="63">
        <v>220000.0</v>
      </c>
      <c r="D1174" s="63">
        <v>200000.0</v>
      </c>
      <c r="E1174" s="63">
        <v>20000.0</v>
      </c>
      <c r="F1174" s="22" t="s">
        <v>441</v>
      </c>
      <c r="G1174" s="35">
        <v>43718.0</v>
      </c>
      <c r="H1174" s="22"/>
      <c r="I1174" s="29"/>
      <c r="J1174" s="28"/>
      <c r="K1174" s="2"/>
      <c r="L1174" s="2"/>
      <c r="M1174" s="2"/>
      <c r="N1174" s="2"/>
      <c r="O1174" s="2"/>
      <c r="P1174" s="2"/>
      <c r="Q1174" s="2"/>
      <c r="R1174" s="2"/>
      <c r="S1174" s="2"/>
    </row>
    <row r="1175" ht="15.75" customHeight="1">
      <c r="A1175" s="27" t="s">
        <v>451</v>
      </c>
      <c r="B1175" s="2" t="s">
        <v>440</v>
      </c>
      <c r="C1175" s="63">
        <v>2.596E7</v>
      </c>
      <c r="D1175" s="63">
        <v>2.36E7</v>
      </c>
      <c r="E1175" s="63">
        <v>2360000.0</v>
      </c>
      <c r="F1175" s="22" t="s">
        <v>442</v>
      </c>
      <c r="G1175" s="35">
        <v>43718.0</v>
      </c>
      <c r="H1175" s="33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</row>
    <row r="1176" ht="15.75" customHeight="1">
      <c r="A1176" s="27" t="s">
        <v>451</v>
      </c>
      <c r="B1176" s="2" t="s">
        <v>160</v>
      </c>
      <c r="C1176" s="63">
        <v>1144000.0</v>
      </c>
      <c r="D1176" s="63">
        <v>1040000.0</v>
      </c>
      <c r="E1176" s="63">
        <v>104000.0</v>
      </c>
      <c r="F1176" s="22" t="s">
        <v>106</v>
      </c>
      <c r="G1176" s="35">
        <v>43725.0</v>
      </c>
      <c r="H1176" s="33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</row>
    <row r="1177" ht="15.75" customHeight="1">
      <c r="A1177" s="27" t="s">
        <v>451</v>
      </c>
      <c r="B1177" s="2" t="s">
        <v>44</v>
      </c>
      <c r="C1177" s="63">
        <v>539000.0</v>
      </c>
      <c r="D1177" s="63">
        <v>490000.0</v>
      </c>
      <c r="E1177" s="63">
        <v>49000.0</v>
      </c>
      <c r="F1177" s="22" t="s">
        <v>106</v>
      </c>
      <c r="G1177" s="35">
        <v>43709.0</v>
      </c>
      <c r="H1177" s="2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ht="15.75" customHeight="1">
      <c r="A1178" s="27" t="s">
        <v>451</v>
      </c>
      <c r="B1178" s="2" t="s">
        <v>140</v>
      </c>
      <c r="C1178" s="63">
        <v>2887500.0</v>
      </c>
      <c r="D1178" s="63">
        <v>2625000.0</v>
      </c>
      <c r="E1178" s="63">
        <v>262500.0</v>
      </c>
      <c r="F1178" s="22" t="s">
        <v>299</v>
      </c>
      <c r="G1178" s="35">
        <v>43728.0</v>
      </c>
      <c r="H1178" s="22" t="s">
        <v>304</v>
      </c>
      <c r="I1178" s="29"/>
      <c r="J1178" s="28"/>
      <c r="K1178" s="2"/>
      <c r="L1178" s="2"/>
      <c r="M1178" s="2"/>
      <c r="N1178" s="2"/>
      <c r="O1178" s="2"/>
      <c r="P1178" s="2"/>
      <c r="Q1178" s="2"/>
      <c r="R1178" s="2"/>
      <c r="S1178" s="2"/>
    </row>
    <row r="1179" ht="15.75" customHeight="1">
      <c r="A1179" s="27" t="s">
        <v>451</v>
      </c>
      <c r="B1179" s="2" t="s">
        <v>140</v>
      </c>
      <c r="C1179" s="63">
        <v>7.878255E7</v>
      </c>
      <c r="D1179" s="63">
        <v>7.16205E7</v>
      </c>
      <c r="E1179" s="63">
        <v>7162050.0</v>
      </c>
      <c r="F1179" s="22" t="s">
        <v>147</v>
      </c>
      <c r="G1179" s="35">
        <v>43718.0</v>
      </c>
      <c r="H1179" s="22" t="s">
        <v>304</v>
      </c>
      <c r="I1179" s="29"/>
      <c r="J1179" s="28"/>
      <c r="K1179" s="2"/>
      <c r="L1179" s="2"/>
      <c r="M1179" s="2"/>
      <c r="N1179" s="2"/>
      <c r="O1179" s="2"/>
      <c r="P1179" s="2"/>
      <c r="Q1179" s="2"/>
      <c r="R1179" s="2"/>
      <c r="S1179" s="2"/>
    </row>
    <row r="1180" ht="15.75" customHeight="1">
      <c r="A1180" s="27" t="s">
        <v>451</v>
      </c>
      <c r="B1180" s="2" t="s">
        <v>46</v>
      </c>
      <c r="C1180" s="63">
        <v>704000.0</v>
      </c>
      <c r="D1180" s="63">
        <v>640000.0</v>
      </c>
      <c r="E1180" s="63">
        <v>64000.0</v>
      </c>
      <c r="F1180" s="22" t="s">
        <v>106</v>
      </c>
      <c r="G1180" s="35">
        <v>43718.0</v>
      </c>
      <c r="H1180" s="22"/>
      <c r="I1180" s="29"/>
      <c r="J1180" s="28"/>
      <c r="K1180" s="2"/>
      <c r="L1180" s="2"/>
      <c r="M1180" s="2"/>
      <c r="N1180" s="2"/>
      <c r="O1180" s="2"/>
      <c r="P1180" s="2"/>
      <c r="Q1180" s="2"/>
      <c r="R1180" s="2"/>
      <c r="S1180" s="2"/>
    </row>
    <row r="1181" ht="15.75" customHeight="1">
      <c r="A1181" s="27" t="s">
        <v>451</v>
      </c>
      <c r="B1181" s="2" t="s">
        <v>404</v>
      </c>
      <c r="C1181" s="63">
        <v>198000.0</v>
      </c>
      <c r="D1181" s="63">
        <v>180000.0</v>
      </c>
      <c r="E1181" s="63">
        <v>18000.0</v>
      </c>
      <c r="F1181" s="22" t="s">
        <v>106</v>
      </c>
      <c r="G1181" s="35">
        <v>43725.0</v>
      </c>
      <c r="H1181" s="22"/>
      <c r="I1181" s="29"/>
      <c r="J1181" s="28"/>
      <c r="K1181" s="2"/>
      <c r="L1181" s="2"/>
      <c r="M1181" s="2"/>
      <c r="N1181" s="2"/>
      <c r="O1181" s="2"/>
      <c r="P1181" s="2"/>
      <c r="Q1181" s="2"/>
      <c r="R1181" s="2"/>
      <c r="S1181" s="2"/>
    </row>
    <row r="1182" ht="15.75" customHeight="1">
      <c r="A1182" s="27" t="s">
        <v>451</v>
      </c>
      <c r="B1182" s="2" t="s">
        <v>158</v>
      </c>
      <c r="C1182" s="63">
        <v>1105500.0</v>
      </c>
      <c r="D1182" s="63">
        <v>1005000.0</v>
      </c>
      <c r="E1182" s="63">
        <v>100500.0</v>
      </c>
      <c r="F1182" s="22" t="s">
        <v>106</v>
      </c>
      <c r="G1182" s="35">
        <v>43724.0</v>
      </c>
      <c r="H1182" s="22"/>
      <c r="I1182" s="29"/>
      <c r="J1182" s="28"/>
      <c r="K1182" s="2"/>
      <c r="L1182" s="2"/>
      <c r="M1182" s="2"/>
      <c r="N1182" s="2"/>
      <c r="O1182" s="2"/>
      <c r="P1182" s="2"/>
      <c r="Q1182" s="2"/>
      <c r="R1182" s="2"/>
      <c r="S1182" s="2"/>
    </row>
    <row r="1183" ht="15.75" customHeight="1">
      <c r="A1183" s="27" t="s">
        <v>451</v>
      </c>
      <c r="B1183" s="2" t="s">
        <v>204</v>
      </c>
      <c r="C1183" s="63">
        <v>308000.0</v>
      </c>
      <c r="D1183" s="63">
        <v>280000.0</v>
      </c>
      <c r="E1183" s="63">
        <v>28000.0</v>
      </c>
      <c r="F1183" s="22" t="s">
        <v>106</v>
      </c>
      <c r="G1183" s="35">
        <v>43738.0</v>
      </c>
      <c r="H1183" s="22"/>
      <c r="I1183" s="29"/>
      <c r="J1183" s="28"/>
      <c r="K1183" s="2"/>
      <c r="L1183" s="2"/>
      <c r="M1183" s="2"/>
      <c r="N1183" s="2"/>
      <c r="O1183" s="2"/>
      <c r="P1183" s="2"/>
      <c r="Q1183" s="2"/>
      <c r="R1183" s="2"/>
      <c r="S1183" s="2"/>
    </row>
    <row r="1184" ht="15.75" customHeight="1">
      <c r="A1184" s="27" t="s">
        <v>451</v>
      </c>
      <c r="B1184" s="2" t="s">
        <v>150</v>
      </c>
      <c r="C1184" s="63">
        <v>8855000.0</v>
      </c>
      <c r="D1184" s="63">
        <v>8050000.0</v>
      </c>
      <c r="E1184" s="63">
        <v>805000.0</v>
      </c>
      <c r="F1184" s="22" t="s">
        <v>106</v>
      </c>
      <c r="G1184" s="35">
        <v>43756.0</v>
      </c>
      <c r="H1184" s="22"/>
      <c r="I1184" s="29"/>
      <c r="J1184" s="28"/>
      <c r="K1184" s="2"/>
      <c r="L1184" s="2"/>
      <c r="M1184" s="2"/>
      <c r="N1184" s="2"/>
      <c r="O1184" s="2"/>
      <c r="P1184" s="2"/>
      <c r="Q1184" s="2"/>
      <c r="R1184" s="2"/>
      <c r="S1184" s="2"/>
    </row>
    <row r="1185" ht="15.75" customHeight="1">
      <c r="A1185" s="27" t="s">
        <v>451</v>
      </c>
      <c r="B1185" s="2" t="s">
        <v>152</v>
      </c>
      <c r="C1185" s="63">
        <v>3212000.0</v>
      </c>
      <c r="D1185" s="63">
        <v>2920000.0</v>
      </c>
      <c r="E1185" s="63">
        <v>292000.0</v>
      </c>
      <c r="F1185" s="22" t="s">
        <v>106</v>
      </c>
      <c r="G1185" s="35">
        <v>43739.0</v>
      </c>
      <c r="H1185" s="22"/>
      <c r="I1185" s="29"/>
      <c r="J1185" s="28"/>
      <c r="K1185" s="2"/>
      <c r="L1185" s="2"/>
      <c r="M1185" s="2"/>
      <c r="N1185" s="2"/>
      <c r="O1185" s="2"/>
      <c r="P1185" s="2"/>
      <c r="Q1185" s="2"/>
      <c r="R1185" s="2"/>
      <c r="S1185" s="2"/>
    </row>
    <row r="1186" ht="15.75" customHeight="1">
      <c r="A1186" s="27" t="s">
        <v>451</v>
      </c>
      <c r="B1186" s="2" t="s">
        <v>412</v>
      </c>
      <c r="C1186" s="63">
        <v>1622500.0</v>
      </c>
      <c r="D1186" s="63">
        <v>1475000.0</v>
      </c>
      <c r="E1186" s="63">
        <v>147500.0</v>
      </c>
      <c r="F1186" s="22" t="s">
        <v>201</v>
      </c>
      <c r="G1186" s="35">
        <v>43719.0</v>
      </c>
      <c r="H1186" s="22"/>
      <c r="I1186" s="29"/>
      <c r="J1186" s="28"/>
      <c r="K1186" s="2"/>
      <c r="L1186" s="2"/>
      <c r="M1186" s="2"/>
      <c r="N1186" s="2"/>
      <c r="O1186" s="2"/>
      <c r="P1186" s="2"/>
      <c r="Q1186" s="2"/>
      <c r="R1186" s="2"/>
      <c r="S1186" s="2"/>
    </row>
    <row r="1187" ht="15.75" customHeight="1">
      <c r="A1187" s="27" t="s">
        <v>451</v>
      </c>
      <c r="B1187" s="2" t="s">
        <v>29</v>
      </c>
      <c r="C1187" s="63">
        <v>968000.0</v>
      </c>
      <c r="D1187" s="63">
        <v>880000.0</v>
      </c>
      <c r="E1187" s="63">
        <v>88000.0</v>
      </c>
      <c r="F1187" s="22" t="s">
        <v>452</v>
      </c>
      <c r="G1187" s="35">
        <v>43769.0</v>
      </c>
      <c r="H1187" s="22"/>
      <c r="I1187" s="29"/>
      <c r="J1187" s="28"/>
      <c r="K1187" s="2"/>
      <c r="L1187" s="2"/>
      <c r="M1187" s="2"/>
      <c r="N1187" s="2"/>
      <c r="O1187" s="2"/>
      <c r="P1187" s="2"/>
      <c r="Q1187" s="2"/>
      <c r="R1187" s="2"/>
      <c r="S1187" s="2"/>
    </row>
    <row r="1188" ht="15.75" customHeight="1">
      <c r="A1188" s="27" t="s">
        <v>451</v>
      </c>
      <c r="B1188" s="2" t="s">
        <v>29</v>
      </c>
      <c r="C1188" s="63">
        <v>1595000.0</v>
      </c>
      <c r="D1188" s="63">
        <v>1450000.0</v>
      </c>
      <c r="E1188" s="63">
        <v>145000.0</v>
      </c>
      <c r="F1188" s="22" t="s">
        <v>95</v>
      </c>
      <c r="G1188" s="35">
        <v>43738.0</v>
      </c>
      <c r="H1188" s="22"/>
      <c r="I1188" s="29"/>
      <c r="J1188" s="28"/>
      <c r="K1188" s="2"/>
      <c r="L1188" s="2"/>
      <c r="M1188" s="2"/>
      <c r="N1188" s="2"/>
      <c r="O1188" s="2"/>
      <c r="P1188" s="2"/>
      <c r="Q1188" s="2"/>
      <c r="R1188" s="2"/>
      <c r="S1188" s="2"/>
    </row>
    <row r="1189" ht="15.75" customHeight="1">
      <c r="A1189" s="27" t="s">
        <v>451</v>
      </c>
      <c r="B1189" s="2" t="s">
        <v>29</v>
      </c>
      <c r="C1189" s="63">
        <v>9372000.0</v>
      </c>
      <c r="D1189" s="63">
        <v>8520000.0</v>
      </c>
      <c r="E1189" s="63">
        <v>852000.0</v>
      </c>
      <c r="F1189" s="22" t="s">
        <v>358</v>
      </c>
      <c r="G1189" s="35">
        <v>43738.0</v>
      </c>
      <c r="H1189" s="22"/>
      <c r="I1189" s="29"/>
      <c r="J1189" s="28"/>
      <c r="K1189" s="2"/>
      <c r="L1189" s="2"/>
      <c r="M1189" s="2"/>
      <c r="N1189" s="2"/>
      <c r="O1189" s="2"/>
      <c r="P1189" s="2"/>
      <c r="Q1189" s="2"/>
      <c r="R1189" s="2"/>
      <c r="S1189" s="2"/>
    </row>
    <row r="1190" ht="15.75" customHeight="1">
      <c r="A1190" s="27" t="s">
        <v>451</v>
      </c>
      <c r="B1190" s="2" t="s">
        <v>29</v>
      </c>
      <c r="C1190" s="63">
        <v>1.045E7</v>
      </c>
      <c r="D1190" s="63">
        <v>9500000.0</v>
      </c>
      <c r="E1190" s="63">
        <v>950000.0</v>
      </c>
      <c r="F1190" s="22" t="s">
        <v>350</v>
      </c>
      <c r="G1190" s="35">
        <v>43738.0</v>
      </c>
      <c r="H1190" s="22"/>
      <c r="I1190" s="29"/>
      <c r="J1190" s="28"/>
      <c r="K1190" s="2"/>
      <c r="L1190" s="2"/>
      <c r="M1190" s="2"/>
      <c r="N1190" s="2"/>
      <c r="O1190" s="2"/>
      <c r="P1190" s="2"/>
      <c r="Q1190" s="2"/>
      <c r="R1190" s="2"/>
      <c r="S1190" s="2"/>
    </row>
    <row r="1191" ht="15.75" customHeight="1">
      <c r="A1191" s="27" t="s">
        <v>451</v>
      </c>
      <c r="B1191" s="2" t="s">
        <v>29</v>
      </c>
      <c r="C1191" s="63">
        <v>7370000.0</v>
      </c>
      <c r="D1191" s="63">
        <v>6700000.0</v>
      </c>
      <c r="E1191" s="63">
        <v>670000.0</v>
      </c>
      <c r="F1191" s="22" t="s">
        <v>306</v>
      </c>
      <c r="G1191" s="35">
        <v>43738.0</v>
      </c>
      <c r="H1191" s="22"/>
      <c r="I1191" s="29"/>
      <c r="J1191" s="28"/>
      <c r="K1191" s="2"/>
      <c r="L1191" s="2"/>
      <c r="M1191" s="2"/>
      <c r="N1191" s="2"/>
      <c r="O1191" s="2"/>
      <c r="P1191" s="2"/>
      <c r="Q1191" s="2"/>
      <c r="R1191" s="2"/>
      <c r="S1191" s="2"/>
    </row>
    <row r="1192" ht="15.75" customHeight="1">
      <c r="A1192" s="27" t="s">
        <v>451</v>
      </c>
      <c r="B1192" s="2" t="s">
        <v>140</v>
      </c>
      <c r="C1192" s="63">
        <v>6154500.0</v>
      </c>
      <c r="D1192" s="63">
        <v>5595000.0</v>
      </c>
      <c r="E1192" s="63">
        <v>559500.0</v>
      </c>
      <c r="F1192" s="22" t="s">
        <v>361</v>
      </c>
      <c r="G1192" s="35">
        <v>43718.0</v>
      </c>
      <c r="H1192" s="2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ht="15.75" customHeight="1">
      <c r="A1193" s="27" t="s">
        <v>451</v>
      </c>
      <c r="B1193" s="2" t="s">
        <v>140</v>
      </c>
      <c r="C1193" s="63">
        <v>1331000.0</v>
      </c>
      <c r="D1193" s="63">
        <v>1210000.0</v>
      </c>
      <c r="E1193" s="63">
        <v>121000.0</v>
      </c>
      <c r="F1193" s="22" t="s">
        <v>393</v>
      </c>
      <c r="G1193" s="35">
        <v>43718.0</v>
      </c>
      <c r="H1193" s="2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ht="15.75" customHeight="1">
      <c r="A1194" s="27" t="s">
        <v>451</v>
      </c>
      <c r="B1194" s="2" t="s">
        <v>140</v>
      </c>
      <c r="C1194" s="63">
        <v>6.922575E7</v>
      </c>
      <c r="D1194" s="63">
        <v>6.29325E7</v>
      </c>
      <c r="E1194" s="63">
        <v>6293250.0</v>
      </c>
      <c r="F1194" s="22" t="s">
        <v>358</v>
      </c>
      <c r="G1194" s="35">
        <v>43718.0</v>
      </c>
      <c r="H1194" s="2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ht="15.75" customHeight="1">
      <c r="A1195" s="27" t="s">
        <v>451</v>
      </c>
      <c r="B1195" s="2" t="s">
        <v>140</v>
      </c>
      <c r="C1195" s="63">
        <v>5841000.0</v>
      </c>
      <c r="D1195" s="63">
        <v>5310000.0</v>
      </c>
      <c r="E1195" s="63">
        <v>531000.0</v>
      </c>
      <c r="F1195" s="22" t="s">
        <v>147</v>
      </c>
      <c r="G1195" s="35">
        <v>43718.0</v>
      </c>
      <c r="H1195" s="2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ht="15.75" customHeight="1">
      <c r="A1196" s="27" t="s">
        <v>451</v>
      </c>
      <c r="B1196" s="2" t="s">
        <v>140</v>
      </c>
      <c r="C1196" s="63">
        <v>632500.0</v>
      </c>
      <c r="D1196" s="63">
        <v>575000.0</v>
      </c>
      <c r="E1196" s="63">
        <v>57500.0</v>
      </c>
      <c r="F1196" s="22" t="s">
        <v>436</v>
      </c>
      <c r="G1196" s="35">
        <v>43718.0</v>
      </c>
      <c r="H1196" s="2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ht="15.75" customHeight="1">
      <c r="A1197" s="27" t="s">
        <v>451</v>
      </c>
      <c r="B1197" s="2" t="s">
        <v>140</v>
      </c>
      <c r="C1197" s="63">
        <v>1452000.0</v>
      </c>
      <c r="D1197" s="63">
        <v>1320000.0</v>
      </c>
      <c r="E1197" s="63">
        <v>132000.0</v>
      </c>
      <c r="F1197" s="22" t="s">
        <v>287</v>
      </c>
      <c r="G1197" s="35">
        <v>43718.0</v>
      </c>
      <c r="H1197" s="2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ht="15.75" customHeight="1">
      <c r="A1198" s="27" t="s">
        <v>451</v>
      </c>
      <c r="B1198" s="2" t="s">
        <v>140</v>
      </c>
      <c r="C1198" s="63">
        <v>1386000.0</v>
      </c>
      <c r="D1198" s="63">
        <v>1260000.0</v>
      </c>
      <c r="E1198" s="63">
        <v>126000.0</v>
      </c>
      <c r="F1198" s="22" t="s">
        <v>429</v>
      </c>
      <c r="G1198" s="35">
        <v>43718.0</v>
      </c>
      <c r="H1198" s="2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ht="15.75" customHeight="1">
      <c r="A1199" s="27" t="s">
        <v>451</v>
      </c>
      <c r="B1199" s="2" t="s">
        <v>140</v>
      </c>
      <c r="C1199" s="63">
        <v>1045000.0</v>
      </c>
      <c r="D1199" s="63">
        <v>950000.0</v>
      </c>
      <c r="E1199" s="63">
        <v>95000.0</v>
      </c>
      <c r="F1199" s="22" t="s">
        <v>299</v>
      </c>
      <c r="G1199" s="35">
        <v>43718.0</v>
      </c>
      <c r="H1199" s="2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ht="15.75" customHeight="1">
      <c r="A1200" s="27" t="s">
        <v>451</v>
      </c>
      <c r="B1200" s="2" t="s">
        <v>140</v>
      </c>
      <c r="C1200" s="63">
        <v>1358500.0</v>
      </c>
      <c r="D1200" s="63">
        <v>1235000.0</v>
      </c>
      <c r="E1200" s="63">
        <v>123500.0</v>
      </c>
      <c r="F1200" s="22" t="s">
        <v>298</v>
      </c>
      <c r="G1200" s="35">
        <v>43718.0</v>
      </c>
      <c r="H1200" s="2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ht="15.75" customHeight="1">
      <c r="A1201" s="27" t="s">
        <v>451</v>
      </c>
      <c r="B1201" s="2" t="s">
        <v>140</v>
      </c>
      <c r="C1201" s="63">
        <v>7590000.0</v>
      </c>
      <c r="D1201" s="63">
        <v>6900000.0</v>
      </c>
      <c r="E1201" s="63">
        <v>690000.0</v>
      </c>
      <c r="F1201" s="22" t="s">
        <v>349</v>
      </c>
      <c r="G1201" s="35">
        <v>43718.0</v>
      </c>
      <c r="H1201" s="2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ht="15.75" customHeight="1">
      <c r="A1202" s="27" t="s">
        <v>451</v>
      </c>
      <c r="B1202" s="2" t="s">
        <v>140</v>
      </c>
      <c r="C1202" s="63">
        <v>8255500.0</v>
      </c>
      <c r="D1202" s="63">
        <v>7505000.0</v>
      </c>
      <c r="E1202" s="63">
        <v>750500.0</v>
      </c>
      <c r="F1202" s="22" t="s">
        <v>277</v>
      </c>
      <c r="G1202" s="35">
        <v>43718.0</v>
      </c>
      <c r="H1202" s="22"/>
      <c r="I1202" s="37" t="s">
        <v>123</v>
      </c>
      <c r="J1202" s="13"/>
      <c r="K1202" s="14"/>
      <c r="L1202" s="2"/>
      <c r="M1202" s="2"/>
      <c r="N1202" s="2"/>
      <c r="O1202" s="2"/>
      <c r="P1202" s="2"/>
      <c r="Q1202" s="2"/>
      <c r="R1202" s="2"/>
      <c r="S1202" s="2"/>
    </row>
    <row r="1203" ht="15.75" customHeight="1">
      <c r="A1203" s="27" t="s">
        <v>451</v>
      </c>
      <c r="B1203" s="2" t="s">
        <v>140</v>
      </c>
      <c r="C1203" s="63">
        <v>4246000.0</v>
      </c>
      <c r="D1203" s="63">
        <v>3860000.0</v>
      </c>
      <c r="E1203" s="63">
        <v>386000.0</v>
      </c>
      <c r="F1203" s="22" t="s">
        <v>339</v>
      </c>
      <c r="G1203" s="35">
        <v>43718.0</v>
      </c>
      <c r="H1203" s="22"/>
      <c r="I1203" s="23" t="s">
        <v>3</v>
      </c>
      <c r="J1203" s="17" t="s">
        <v>54</v>
      </c>
      <c r="K1203" s="17" t="s">
        <v>2</v>
      </c>
      <c r="L1203" s="2"/>
      <c r="M1203" s="2"/>
      <c r="N1203" s="2"/>
      <c r="O1203" s="2"/>
      <c r="P1203" s="2"/>
      <c r="Q1203" s="2"/>
      <c r="R1203" s="2"/>
      <c r="S1203" s="2"/>
    </row>
    <row r="1204" ht="15.75" customHeight="1">
      <c r="A1204" s="27" t="s">
        <v>451</v>
      </c>
      <c r="B1204" s="2" t="s">
        <v>203</v>
      </c>
      <c r="C1204" s="63">
        <v>2453000.0</v>
      </c>
      <c r="D1204" s="63">
        <v>2230000.0</v>
      </c>
      <c r="E1204" s="63">
        <v>223000.0</v>
      </c>
      <c r="F1204" s="22" t="s">
        <v>106</v>
      </c>
      <c r="G1204" s="35">
        <v>43712.0</v>
      </c>
      <c r="H1204" s="22"/>
      <c r="I1204" s="50">
        <f t="shared" ref="I1204:K1204" si="31">SUM(C1155:C1204)</f>
        <v>464138400</v>
      </c>
      <c r="J1204" s="50">
        <f t="shared" si="31"/>
        <v>421944000</v>
      </c>
      <c r="K1204" s="50">
        <f t="shared" si="31"/>
        <v>42194400</v>
      </c>
      <c r="L1204" s="2"/>
      <c r="M1204" s="2"/>
      <c r="N1204" s="2"/>
      <c r="O1204" s="2"/>
      <c r="P1204" s="2"/>
      <c r="Q1204" s="2"/>
      <c r="R1204" s="2"/>
      <c r="S1204" s="2"/>
    </row>
    <row r="1205" ht="15.75" customHeight="1">
      <c r="A1205" s="46" t="s">
        <v>453</v>
      </c>
      <c r="B1205" s="47" t="s">
        <v>140</v>
      </c>
      <c r="C1205" s="64">
        <v>6.607711E7</v>
      </c>
      <c r="D1205" s="64">
        <v>6.00701E7</v>
      </c>
      <c r="E1205" s="64">
        <v>6007010.0</v>
      </c>
      <c r="F1205" s="49" t="s">
        <v>147</v>
      </c>
      <c r="G1205" s="68">
        <v>43728.0</v>
      </c>
      <c r="H1205" s="49" t="s">
        <v>304</v>
      </c>
      <c r="I1205" s="76"/>
      <c r="J1205" s="76"/>
      <c r="K1205" s="76"/>
      <c r="L1205" s="47"/>
      <c r="M1205" s="47"/>
      <c r="N1205" s="47"/>
      <c r="O1205" s="47"/>
      <c r="P1205" s="47"/>
      <c r="Q1205" s="47"/>
      <c r="R1205" s="47"/>
      <c r="S1205" s="47"/>
    </row>
    <row r="1206" ht="15.75" customHeight="1">
      <c r="A1206" s="27" t="s">
        <v>453</v>
      </c>
      <c r="B1206" s="2" t="s">
        <v>140</v>
      </c>
      <c r="C1206" s="63">
        <v>1815000.0</v>
      </c>
      <c r="D1206" s="63">
        <v>1650000.0</v>
      </c>
      <c r="E1206" s="63">
        <v>165000.0</v>
      </c>
      <c r="F1206" s="22" t="s">
        <v>393</v>
      </c>
      <c r="G1206" s="35">
        <v>43728.0</v>
      </c>
      <c r="H1206" s="22" t="s">
        <v>304</v>
      </c>
      <c r="I1206" s="29"/>
      <c r="J1206" s="28"/>
      <c r="K1206" s="2"/>
      <c r="L1206" s="2"/>
      <c r="M1206" s="2"/>
      <c r="N1206" s="2"/>
      <c r="O1206" s="2"/>
      <c r="P1206" s="2"/>
      <c r="Q1206" s="2"/>
      <c r="R1206" s="2"/>
      <c r="S1206" s="2"/>
    </row>
    <row r="1207" ht="15.75" customHeight="1">
      <c r="A1207" s="27" t="s">
        <v>453</v>
      </c>
      <c r="B1207" s="2" t="s">
        <v>140</v>
      </c>
      <c r="C1207" s="63">
        <v>1573000.0</v>
      </c>
      <c r="D1207" s="63">
        <v>1430000.0</v>
      </c>
      <c r="E1207" s="63">
        <v>143000.0</v>
      </c>
      <c r="F1207" s="22" t="s">
        <v>361</v>
      </c>
      <c r="G1207" s="35">
        <v>43728.0</v>
      </c>
      <c r="H1207" s="22"/>
      <c r="I1207" s="29"/>
      <c r="J1207" s="28"/>
      <c r="K1207" s="2"/>
      <c r="L1207" s="2"/>
      <c r="M1207" s="2"/>
      <c r="N1207" s="2"/>
      <c r="O1207" s="2"/>
      <c r="P1207" s="2"/>
      <c r="Q1207" s="2"/>
      <c r="R1207" s="2"/>
      <c r="S1207" s="2"/>
    </row>
    <row r="1208" ht="15.75" customHeight="1">
      <c r="A1208" s="27" t="s">
        <v>453</v>
      </c>
      <c r="B1208" s="2" t="s">
        <v>140</v>
      </c>
      <c r="C1208" s="63">
        <v>2717000.0</v>
      </c>
      <c r="D1208" s="63">
        <v>2470000.0</v>
      </c>
      <c r="E1208" s="63">
        <v>247000.0</v>
      </c>
      <c r="F1208" s="22" t="s">
        <v>393</v>
      </c>
      <c r="G1208" s="35">
        <v>43728.0</v>
      </c>
      <c r="H1208" s="22"/>
      <c r="I1208" s="29"/>
      <c r="J1208" s="28"/>
      <c r="K1208" s="2"/>
      <c r="L1208" s="2"/>
      <c r="M1208" s="2"/>
      <c r="N1208" s="2"/>
      <c r="O1208" s="2"/>
      <c r="P1208" s="2"/>
      <c r="Q1208" s="2"/>
      <c r="R1208" s="2"/>
      <c r="S1208" s="2"/>
    </row>
    <row r="1209" ht="15.75" customHeight="1">
      <c r="A1209" s="27" t="s">
        <v>453</v>
      </c>
      <c r="B1209" s="2" t="s">
        <v>140</v>
      </c>
      <c r="C1209" s="63">
        <v>2.3001E7</v>
      </c>
      <c r="D1209" s="63">
        <v>2.091E7</v>
      </c>
      <c r="E1209" s="63">
        <v>2091000.0</v>
      </c>
      <c r="F1209" s="22" t="s">
        <v>358</v>
      </c>
      <c r="G1209" s="35">
        <v>43728.0</v>
      </c>
      <c r="H1209" s="22"/>
      <c r="I1209" s="29"/>
      <c r="J1209" s="28"/>
      <c r="K1209" s="2"/>
      <c r="L1209" s="2"/>
      <c r="M1209" s="2"/>
      <c r="N1209" s="2"/>
      <c r="O1209" s="2"/>
      <c r="P1209" s="2"/>
      <c r="Q1209" s="2"/>
      <c r="R1209" s="2"/>
      <c r="S1209" s="2"/>
    </row>
    <row r="1210" ht="15.75" customHeight="1">
      <c r="A1210" s="27" t="s">
        <v>453</v>
      </c>
      <c r="B1210" s="2" t="s">
        <v>140</v>
      </c>
      <c r="C1210" s="63">
        <v>2926000.0</v>
      </c>
      <c r="D1210" s="63">
        <v>2660000.0</v>
      </c>
      <c r="E1210" s="63">
        <v>266000.0</v>
      </c>
      <c r="F1210" s="22" t="s">
        <v>454</v>
      </c>
      <c r="G1210" s="35">
        <v>43728.0</v>
      </c>
      <c r="H1210" s="22"/>
      <c r="I1210" s="29"/>
      <c r="J1210" s="28"/>
      <c r="K1210" s="2"/>
      <c r="L1210" s="2"/>
      <c r="M1210" s="2"/>
      <c r="N1210" s="2"/>
      <c r="O1210" s="2"/>
      <c r="P1210" s="2"/>
      <c r="Q1210" s="2"/>
      <c r="R1210" s="2"/>
      <c r="S1210" s="2"/>
    </row>
    <row r="1211" ht="15.75" customHeight="1">
      <c r="A1211" s="27" t="s">
        <v>453</v>
      </c>
      <c r="B1211" s="2" t="s">
        <v>140</v>
      </c>
      <c r="C1211" s="63">
        <v>1303500.0</v>
      </c>
      <c r="D1211" s="63">
        <v>1185000.0</v>
      </c>
      <c r="E1211" s="63">
        <v>118500.0</v>
      </c>
      <c r="F1211" s="22" t="s">
        <v>436</v>
      </c>
      <c r="G1211" s="35">
        <v>43728.0</v>
      </c>
      <c r="H1211" s="22"/>
      <c r="I1211" s="29"/>
      <c r="J1211" s="28"/>
      <c r="K1211" s="2"/>
      <c r="L1211" s="2"/>
      <c r="M1211" s="2"/>
      <c r="N1211" s="2"/>
      <c r="O1211" s="2"/>
      <c r="P1211" s="2"/>
      <c r="Q1211" s="2"/>
      <c r="R1211" s="2"/>
      <c r="S1211" s="2"/>
    </row>
    <row r="1212" ht="15.75" customHeight="1">
      <c r="A1212" s="27" t="s">
        <v>453</v>
      </c>
      <c r="B1212" s="2" t="s">
        <v>140</v>
      </c>
      <c r="C1212" s="63">
        <v>2783000.0</v>
      </c>
      <c r="D1212" s="63">
        <v>2530000.0</v>
      </c>
      <c r="E1212" s="63">
        <v>253000.0</v>
      </c>
      <c r="F1212" s="22" t="s">
        <v>287</v>
      </c>
      <c r="G1212" s="35">
        <v>43728.0</v>
      </c>
      <c r="H1212" s="22"/>
      <c r="I1212" s="29"/>
      <c r="J1212" s="28"/>
      <c r="K1212" s="2"/>
      <c r="L1212" s="2"/>
      <c r="M1212" s="2"/>
      <c r="N1212" s="2"/>
      <c r="O1212" s="2"/>
      <c r="P1212" s="2"/>
      <c r="Q1212" s="2"/>
      <c r="R1212" s="2"/>
      <c r="S1212" s="2"/>
    </row>
    <row r="1213" ht="15.75" customHeight="1">
      <c r="A1213" s="27" t="s">
        <v>453</v>
      </c>
      <c r="B1213" s="2" t="s">
        <v>140</v>
      </c>
      <c r="C1213" s="63">
        <v>990000.0</v>
      </c>
      <c r="D1213" s="63">
        <v>900000.0</v>
      </c>
      <c r="E1213" s="63">
        <v>90000.0</v>
      </c>
      <c r="F1213" s="22" t="s">
        <v>429</v>
      </c>
      <c r="G1213" s="35">
        <v>43728.0</v>
      </c>
      <c r="H1213" s="22"/>
      <c r="I1213" s="29"/>
      <c r="J1213" s="28"/>
      <c r="K1213" s="2"/>
      <c r="L1213" s="2"/>
      <c r="M1213" s="2"/>
      <c r="N1213" s="2"/>
      <c r="O1213" s="2"/>
      <c r="P1213" s="2"/>
      <c r="Q1213" s="2"/>
      <c r="R1213" s="2"/>
      <c r="S1213" s="2"/>
    </row>
    <row r="1214" ht="15.75" customHeight="1">
      <c r="A1214" s="27" t="s">
        <v>453</v>
      </c>
      <c r="B1214" s="2" t="s">
        <v>140</v>
      </c>
      <c r="C1214" s="63">
        <v>1369500.0</v>
      </c>
      <c r="D1214" s="63">
        <v>1245000.0</v>
      </c>
      <c r="E1214" s="63">
        <v>124500.0</v>
      </c>
      <c r="F1214" s="22" t="s">
        <v>299</v>
      </c>
      <c r="G1214" s="35">
        <v>43728.0</v>
      </c>
      <c r="H1214" s="22"/>
      <c r="I1214" s="29"/>
      <c r="J1214" s="28"/>
      <c r="K1214" s="2"/>
      <c r="L1214" s="2"/>
      <c r="M1214" s="2"/>
      <c r="N1214" s="2"/>
      <c r="O1214" s="2"/>
      <c r="P1214" s="2"/>
      <c r="Q1214" s="2"/>
      <c r="R1214" s="2"/>
      <c r="S1214" s="2"/>
    </row>
    <row r="1215" ht="15.75" customHeight="1">
      <c r="A1215" s="27" t="s">
        <v>453</v>
      </c>
      <c r="B1215" s="2" t="s">
        <v>140</v>
      </c>
      <c r="C1215" s="63">
        <v>456500.0</v>
      </c>
      <c r="D1215" s="63">
        <v>415000.0</v>
      </c>
      <c r="E1215" s="63">
        <v>41500.0</v>
      </c>
      <c r="F1215" s="22" t="s">
        <v>298</v>
      </c>
      <c r="G1215" s="35">
        <v>43728.0</v>
      </c>
      <c r="H1215" s="22"/>
      <c r="I1215" s="29"/>
      <c r="J1215" s="28"/>
      <c r="K1215" s="2"/>
      <c r="L1215" s="2"/>
      <c r="M1215" s="2"/>
      <c r="N1215" s="2"/>
      <c r="O1215" s="2"/>
      <c r="P1215" s="2"/>
      <c r="Q1215" s="2"/>
      <c r="R1215" s="2"/>
      <c r="S1215" s="2"/>
    </row>
    <row r="1216" ht="15.75" customHeight="1">
      <c r="A1216" s="27" t="s">
        <v>453</v>
      </c>
      <c r="B1216" s="2" t="s">
        <v>140</v>
      </c>
      <c r="C1216" s="63">
        <v>7150000.0</v>
      </c>
      <c r="D1216" s="63">
        <v>6500000.0</v>
      </c>
      <c r="E1216" s="63">
        <v>650000.0</v>
      </c>
      <c r="F1216" s="22" t="s">
        <v>349</v>
      </c>
      <c r="G1216" s="35">
        <v>43728.0</v>
      </c>
      <c r="H1216" s="22"/>
      <c r="I1216" s="29"/>
      <c r="J1216" s="28"/>
      <c r="K1216" s="2"/>
      <c r="L1216" s="2"/>
      <c r="M1216" s="2"/>
      <c r="N1216" s="2"/>
      <c r="O1216" s="2"/>
      <c r="P1216" s="2"/>
      <c r="Q1216" s="2"/>
      <c r="R1216" s="2"/>
      <c r="S1216" s="2"/>
    </row>
    <row r="1217" ht="15.75" customHeight="1">
      <c r="A1217" s="27" t="s">
        <v>453</v>
      </c>
      <c r="B1217" s="2" t="s">
        <v>140</v>
      </c>
      <c r="C1217" s="63">
        <v>2305380.0</v>
      </c>
      <c r="D1217" s="63">
        <v>2095800.0</v>
      </c>
      <c r="E1217" s="63">
        <v>209580.0</v>
      </c>
      <c r="F1217" s="22" t="s">
        <v>277</v>
      </c>
      <c r="G1217" s="35">
        <v>43728.0</v>
      </c>
      <c r="H1217" s="22"/>
      <c r="I1217" s="29"/>
      <c r="J1217" s="28"/>
      <c r="K1217" s="2"/>
      <c r="L1217" s="2"/>
      <c r="M1217" s="2"/>
      <c r="N1217" s="2"/>
      <c r="O1217" s="2"/>
      <c r="P1217" s="2"/>
      <c r="Q1217" s="2"/>
      <c r="R1217" s="2"/>
      <c r="S1217" s="2"/>
    </row>
    <row r="1218" ht="15.75" customHeight="1">
      <c r="A1218" s="27" t="s">
        <v>453</v>
      </c>
      <c r="B1218" s="2" t="s">
        <v>140</v>
      </c>
      <c r="C1218" s="63">
        <v>3454000.0</v>
      </c>
      <c r="D1218" s="63">
        <v>3140000.0</v>
      </c>
      <c r="E1218" s="63">
        <v>314000.0</v>
      </c>
      <c r="F1218" s="22" t="s">
        <v>339</v>
      </c>
      <c r="G1218" s="35">
        <v>43728.0</v>
      </c>
      <c r="H1218" s="2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ht="15.75" customHeight="1">
      <c r="A1219" s="27" t="s">
        <v>455</v>
      </c>
      <c r="B1219" s="2" t="s">
        <v>29</v>
      </c>
      <c r="C1219" s="63">
        <v>2.7588E7</v>
      </c>
      <c r="D1219" s="63">
        <v>2.508E7</v>
      </c>
      <c r="E1219" s="63">
        <v>2508000.0</v>
      </c>
      <c r="F1219" s="22" t="s">
        <v>456</v>
      </c>
      <c r="G1219" s="35">
        <v>43769.0</v>
      </c>
      <c r="H1219" s="22"/>
      <c r="I1219" s="29"/>
      <c r="J1219" s="28"/>
      <c r="K1219" s="2"/>
      <c r="L1219" s="2"/>
      <c r="M1219" s="2"/>
      <c r="N1219" s="2"/>
      <c r="O1219" s="2"/>
      <c r="P1219" s="2"/>
      <c r="Q1219" s="2"/>
      <c r="R1219" s="2"/>
      <c r="S1219" s="2"/>
    </row>
    <row r="1220" ht="15.75" customHeight="1">
      <c r="A1220" s="27" t="s">
        <v>455</v>
      </c>
      <c r="B1220" s="2" t="s">
        <v>29</v>
      </c>
      <c r="C1220" s="63">
        <v>3.3044E7</v>
      </c>
      <c r="D1220" s="63">
        <v>3.004E7</v>
      </c>
      <c r="E1220" s="63">
        <v>3004000.0</v>
      </c>
      <c r="F1220" s="22" t="s">
        <v>457</v>
      </c>
      <c r="G1220" s="35">
        <v>43769.0</v>
      </c>
      <c r="H1220" s="22"/>
      <c r="I1220" s="29"/>
      <c r="J1220" s="28"/>
      <c r="K1220" s="2"/>
      <c r="L1220" s="2"/>
      <c r="M1220" s="2"/>
      <c r="N1220" s="2"/>
      <c r="O1220" s="2"/>
      <c r="P1220" s="2"/>
      <c r="Q1220" s="2"/>
      <c r="R1220" s="2"/>
      <c r="S1220" s="2"/>
    </row>
    <row r="1221" ht="15.75" customHeight="1">
      <c r="A1221" s="27" t="s">
        <v>455</v>
      </c>
      <c r="B1221" s="2" t="s">
        <v>29</v>
      </c>
      <c r="C1221" s="63">
        <v>5478000.0</v>
      </c>
      <c r="D1221" s="63">
        <v>4980000.0</v>
      </c>
      <c r="E1221" s="63">
        <v>498000.0</v>
      </c>
      <c r="F1221" s="22" t="s">
        <v>458</v>
      </c>
      <c r="G1221" s="35">
        <v>43769.0</v>
      </c>
      <c r="H1221" s="22"/>
      <c r="I1221" s="29"/>
      <c r="J1221" s="28"/>
      <c r="K1221" s="2"/>
      <c r="L1221" s="2"/>
      <c r="M1221" s="2"/>
      <c r="N1221" s="2"/>
      <c r="O1221" s="2"/>
      <c r="P1221" s="2"/>
      <c r="Q1221" s="2"/>
      <c r="R1221" s="2"/>
      <c r="S1221" s="2"/>
    </row>
    <row r="1222" ht="15.75" customHeight="1">
      <c r="A1222" s="27" t="s">
        <v>455</v>
      </c>
      <c r="B1222" s="2" t="s">
        <v>29</v>
      </c>
      <c r="C1222" s="63">
        <v>7260000.0</v>
      </c>
      <c r="D1222" s="63">
        <v>6600000.0</v>
      </c>
      <c r="E1222" s="63">
        <v>660000.0</v>
      </c>
      <c r="F1222" s="22" t="s">
        <v>358</v>
      </c>
      <c r="G1222" s="35">
        <v>43769.0</v>
      </c>
      <c r="H1222" s="22"/>
      <c r="I1222" s="29"/>
      <c r="J1222" s="28"/>
      <c r="K1222" s="2"/>
      <c r="L1222" s="2"/>
      <c r="M1222" s="2"/>
      <c r="N1222" s="2"/>
      <c r="O1222" s="2"/>
      <c r="P1222" s="2"/>
      <c r="Q1222" s="2"/>
      <c r="R1222" s="2"/>
      <c r="S1222" s="2"/>
    </row>
    <row r="1223" ht="15.75" customHeight="1">
      <c r="A1223" s="27" t="s">
        <v>455</v>
      </c>
      <c r="B1223" s="2" t="s">
        <v>29</v>
      </c>
      <c r="C1223" s="63">
        <v>7810000.0</v>
      </c>
      <c r="D1223" s="63">
        <v>7100000.0</v>
      </c>
      <c r="E1223" s="63">
        <v>710000.0</v>
      </c>
      <c r="F1223" s="22" t="s">
        <v>197</v>
      </c>
      <c r="G1223" s="35">
        <v>43769.0</v>
      </c>
      <c r="H1223" s="22"/>
      <c r="I1223" s="29"/>
      <c r="J1223" s="28"/>
      <c r="K1223" s="2"/>
      <c r="L1223" s="2"/>
      <c r="M1223" s="2"/>
      <c r="N1223" s="2"/>
      <c r="O1223" s="2"/>
      <c r="P1223" s="2"/>
      <c r="Q1223" s="2"/>
      <c r="R1223" s="2"/>
      <c r="S1223" s="2"/>
    </row>
    <row r="1224" ht="15.75" customHeight="1">
      <c r="A1224" s="27" t="s">
        <v>455</v>
      </c>
      <c r="B1224" s="2" t="s">
        <v>29</v>
      </c>
      <c r="C1224" s="63">
        <v>3630000.0</v>
      </c>
      <c r="D1224" s="63">
        <v>3300000.0</v>
      </c>
      <c r="E1224" s="63">
        <v>330000.0</v>
      </c>
      <c r="F1224" s="22" t="s">
        <v>306</v>
      </c>
      <c r="G1224" s="35">
        <v>43769.0</v>
      </c>
      <c r="H1224" s="22"/>
      <c r="I1224" s="29"/>
      <c r="J1224" s="28"/>
      <c r="K1224" s="2"/>
      <c r="L1224" s="2"/>
      <c r="M1224" s="2"/>
      <c r="N1224" s="2"/>
      <c r="O1224" s="2"/>
      <c r="P1224" s="2"/>
      <c r="Q1224" s="2"/>
      <c r="R1224" s="2"/>
      <c r="S1224" s="2"/>
    </row>
    <row r="1225" ht="15.75" customHeight="1">
      <c r="A1225" s="27" t="s">
        <v>455</v>
      </c>
      <c r="B1225" s="2" t="s">
        <v>343</v>
      </c>
      <c r="C1225" s="63">
        <v>935000.0</v>
      </c>
      <c r="D1225" s="63">
        <v>850000.0</v>
      </c>
      <c r="E1225" s="63">
        <v>85000.0</v>
      </c>
      <c r="F1225" s="22" t="s">
        <v>106</v>
      </c>
      <c r="G1225" s="35">
        <v>43753.0</v>
      </c>
      <c r="H1225" s="22"/>
      <c r="I1225" s="29"/>
      <c r="J1225" s="28"/>
      <c r="K1225" s="2"/>
      <c r="L1225" s="2"/>
      <c r="M1225" s="2"/>
      <c r="N1225" s="2"/>
      <c r="O1225" s="2"/>
      <c r="P1225" s="2"/>
      <c r="Q1225" s="2"/>
      <c r="R1225" s="2"/>
      <c r="S1225" s="2"/>
    </row>
    <row r="1226" ht="15.75" customHeight="1">
      <c r="A1226" s="27" t="s">
        <v>455</v>
      </c>
      <c r="B1226" s="2" t="s">
        <v>404</v>
      </c>
      <c r="C1226" s="63">
        <v>451000.0</v>
      </c>
      <c r="D1226" s="63">
        <v>410000.0</v>
      </c>
      <c r="E1226" s="63">
        <v>41000.0</v>
      </c>
      <c r="F1226" s="22" t="s">
        <v>106</v>
      </c>
      <c r="G1226" s="35">
        <v>43795.0</v>
      </c>
      <c r="H1226" s="22"/>
      <c r="I1226" s="29"/>
      <c r="J1226" s="28"/>
      <c r="K1226" s="2"/>
      <c r="L1226" s="2"/>
      <c r="M1226" s="2"/>
      <c r="N1226" s="2"/>
      <c r="O1226" s="2"/>
      <c r="P1226" s="2"/>
      <c r="Q1226" s="2"/>
      <c r="R1226" s="2"/>
      <c r="S1226" s="2"/>
    </row>
    <row r="1227" ht="15.75" customHeight="1">
      <c r="A1227" s="27" t="s">
        <v>455</v>
      </c>
      <c r="B1227" s="2" t="s">
        <v>158</v>
      </c>
      <c r="C1227" s="63">
        <v>1815000.0</v>
      </c>
      <c r="D1227" s="63">
        <v>1650000.0</v>
      </c>
      <c r="E1227" s="63">
        <v>165000.0</v>
      </c>
      <c r="F1227" s="22" t="s">
        <v>106</v>
      </c>
      <c r="G1227" s="35">
        <v>43753.0</v>
      </c>
      <c r="H1227" s="22"/>
      <c r="I1227" s="29"/>
      <c r="J1227" s="28"/>
      <c r="K1227" s="2"/>
      <c r="L1227" s="2"/>
      <c r="M1227" s="2"/>
      <c r="N1227" s="2"/>
      <c r="O1227" s="2"/>
      <c r="P1227" s="2"/>
      <c r="Q1227" s="2"/>
      <c r="R1227" s="2"/>
      <c r="S1227" s="2"/>
    </row>
    <row r="1228" ht="15.75" customHeight="1">
      <c r="A1228" s="27" t="s">
        <v>455</v>
      </c>
      <c r="B1228" s="2" t="s">
        <v>150</v>
      </c>
      <c r="C1228" s="63">
        <v>4400000.0</v>
      </c>
      <c r="D1228" s="63">
        <v>4000000.0</v>
      </c>
      <c r="E1228" s="63">
        <v>400000.0</v>
      </c>
      <c r="F1228" s="22" t="s">
        <v>106</v>
      </c>
      <c r="G1228" s="35">
        <v>43805.0</v>
      </c>
      <c r="H1228" s="22"/>
      <c r="I1228" s="29"/>
      <c r="J1228" s="28"/>
      <c r="K1228" s="2"/>
      <c r="L1228" s="2"/>
      <c r="M1228" s="2"/>
      <c r="N1228" s="2"/>
      <c r="O1228" s="2"/>
      <c r="P1228" s="2"/>
      <c r="Q1228" s="2"/>
      <c r="R1228" s="2"/>
      <c r="S1228" s="2"/>
    </row>
    <row r="1229" ht="15.75" customHeight="1">
      <c r="A1229" s="27" t="s">
        <v>455</v>
      </c>
      <c r="B1229" s="2" t="s">
        <v>203</v>
      </c>
      <c r="C1229" s="63">
        <v>781000.0</v>
      </c>
      <c r="D1229" s="63">
        <v>710000.0</v>
      </c>
      <c r="E1229" s="63">
        <v>71000.0</v>
      </c>
      <c r="F1229" s="22" t="s">
        <v>106</v>
      </c>
      <c r="G1229" s="35">
        <v>43746.0</v>
      </c>
      <c r="H1229" s="22"/>
      <c r="I1229" s="29"/>
      <c r="J1229" s="28"/>
      <c r="K1229" s="2"/>
      <c r="L1229" s="2"/>
      <c r="M1229" s="2"/>
      <c r="N1229" s="2"/>
      <c r="O1229" s="2"/>
      <c r="P1229" s="2"/>
      <c r="Q1229" s="2"/>
      <c r="R1229" s="2"/>
      <c r="S1229" s="2"/>
    </row>
    <row r="1230" ht="15.75" customHeight="1">
      <c r="A1230" s="27" t="s">
        <v>455</v>
      </c>
      <c r="B1230" s="2" t="s">
        <v>152</v>
      </c>
      <c r="C1230" s="63">
        <v>968000.0</v>
      </c>
      <c r="D1230" s="63">
        <v>880000.0</v>
      </c>
      <c r="E1230" s="63">
        <v>88000.0</v>
      </c>
      <c r="F1230" s="22" t="s">
        <v>106</v>
      </c>
      <c r="G1230" s="35">
        <v>43770.0</v>
      </c>
      <c r="H1230" s="22"/>
      <c r="I1230" s="29"/>
      <c r="J1230" s="28"/>
      <c r="K1230" s="2"/>
      <c r="L1230" s="2"/>
      <c r="M1230" s="2"/>
      <c r="N1230" s="2"/>
      <c r="O1230" s="2"/>
      <c r="P1230" s="2"/>
      <c r="Q1230" s="2"/>
      <c r="R1230" s="2"/>
      <c r="S1230" s="2"/>
    </row>
    <row r="1231" ht="15.75" customHeight="1">
      <c r="A1231" s="27" t="s">
        <v>455</v>
      </c>
      <c r="B1231" s="2" t="s">
        <v>412</v>
      </c>
      <c r="C1231" s="63">
        <v>2288000.0</v>
      </c>
      <c r="D1231" s="63">
        <v>2080000.0</v>
      </c>
      <c r="E1231" s="63">
        <v>208000.0</v>
      </c>
      <c r="F1231" s="22" t="s">
        <v>106</v>
      </c>
      <c r="G1231" s="35">
        <v>43749.0</v>
      </c>
      <c r="H1231" s="22"/>
      <c r="I1231" s="29"/>
      <c r="J1231" s="28"/>
      <c r="K1231" s="2"/>
      <c r="L1231" s="2"/>
      <c r="M1231" s="2"/>
      <c r="N1231" s="2"/>
      <c r="O1231" s="2"/>
      <c r="P1231" s="2"/>
      <c r="Q1231" s="2"/>
      <c r="R1231" s="2"/>
      <c r="S1231" s="2"/>
    </row>
    <row r="1232" ht="15.75" customHeight="1">
      <c r="A1232" s="27" t="s">
        <v>455</v>
      </c>
      <c r="B1232" s="2" t="s">
        <v>140</v>
      </c>
      <c r="C1232" s="63">
        <v>968000.0</v>
      </c>
      <c r="D1232" s="63">
        <v>880000.0</v>
      </c>
      <c r="E1232" s="63">
        <v>88000.0</v>
      </c>
      <c r="F1232" s="22" t="s">
        <v>393</v>
      </c>
      <c r="G1232" s="35">
        <v>43748.0</v>
      </c>
      <c r="H1232" s="22" t="s">
        <v>304</v>
      </c>
      <c r="I1232" s="29"/>
      <c r="J1232" s="28"/>
      <c r="K1232" s="2"/>
      <c r="L1232" s="2"/>
      <c r="M1232" s="2"/>
      <c r="N1232" s="2"/>
      <c r="O1232" s="2"/>
      <c r="P1232" s="2"/>
      <c r="Q1232" s="2"/>
      <c r="R1232" s="2"/>
      <c r="S1232" s="2"/>
    </row>
    <row r="1233" ht="15.75" customHeight="1">
      <c r="A1233" s="27" t="s">
        <v>455</v>
      </c>
      <c r="B1233" s="2" t="s">
        <v>140</v>
      </c>
      <c r="C1233" s="63">
        <v>5.92482E7</v>
      </c>
      <c r="D1233" s="63">
        <v>5.3862E7</v>
      </c>
      <c r="E1233" s="63">
        <v>5386200.0</v>
      </c>
      <c r="F1233" s="22" t="s">
        <v>454</v>
      </c>
      <c r="G1233" s="35">
        <v>43748.0</v>
      </c>
      <c r="H1233" s="22" t="s">
        <v>304</v>
      </c>
      <c r="I1233" s="29"/>
      <c r="J1233" s="28"/>
      <c r="K1233" s="2"/>
      <c r="L1233" s="2"/>
      <c r="M1233" s="2"/>
      <c r="N1233" s="2"/>
      <c r="O1233" s="2"/>
      <c r="P1233" s="2"/>
      <c r="Q1233" s="2"/>
      <c r="R1233" s="2"/>
      <c r="S1233" s="2"/>
    </row>
    <row r="1234" ht="15.75" customHeight="1">
      <c r="A1234" s="27" t="s">
        <v>455</v>
      </c>
      <c r="B1234" s="2" t="s">
        <v>140</v>
      </c>
      <c r="C1234" s="63">
        <v>1892000.0</v>
      </c>
      <c r="D1234" s="63">
        <v>1720000.0</v>
      </c>
      <c r="E1234" s="63">
        <v>172000.0</v>
      </c>
      <c r="F1234" s="22" t="s">
        <v>393</v>
      </c>
      <c r="G1234" s="35">
        <v>43748.0</v>
      </c>
      <c r="H1234" s="22"/>
      <c r="I1234" s="29"/>
      <c r="J1234" s="28"/>
      <c r="K1234" s="2"/>
      <c r="L1234" s="2"/>
      <c r="M1234" s="2"/>
      <c r="N1234" s="2"/>
      <c r="O1234" s="2"/>
      <c r="P1234" s="2"/>
      <c r="Q1234" s="2"/>
      <c r="R1234" s="2"/>
      <c r="S1234" s="2"/>
    </row>
    <row r="1235" ht="15.75" customHeight="1">
      <c r="A1235" s="27" t="s">
        <v>455</v>
      </c>
      <c r="B1235" s="2" t="s">
        <v>140</v>
      </c>
      <c r="C1235" s="63">
        <v>1.38765E7</v>
      </c>
      <c r="D1235" s="63">
        <v>1.2615E7</v>
      </c>
      <c r="E1235" s="63">
        <v>1261500.0</v>
      </c>
      <c r="F1235" s="22" t="s">
        <v>358</v>
      </c>
      <c r="G1235" s="35">
        <v>43748.0</v>
      </c>
      <c r="H1235" s="22"/>
      <c r="I1235" s="29"/>
      <c r="J1235" s="28"/>
      <c r="K1235" s="2"/>
      <c r="L1235" s="2"/>
      <c r="M1235" s="2"/>
      <c r="N1235" s="2"/>
      <c r="O1235" s="2"/>
      <c r="P1235" s="2"/>
      <c r="Q1235" s="2"/>
      <c r="R1235" s="2"/>
      <c r="S1235" s="2"/>
    </row>
    <row r="1236" ht="15.75" customHeight="1">
      <c r="A1236" s="27" t="s">
        <v>455</v>
      </c>
      <c r="B1236" s="2" t="s">
        <v>140</v>
      </c>
      <c r="C1236" s="63">
        <v>3542000.0</v>
      </c>
      <c r="D1236" s="63">
        <v>3220000.0</v>
      </c>
      <c r="E1236" s="63">
        <v>322000.0</v>
      </c>
      <c r="F1236" s="22" t="s">
        <v>454</v>
      </c>
      <c r="G1236" s="35">
        <v>43748.0</v>
      </c>
      <c r="H1236" s="22"/>
      <c r="I1236" s="29"/>
      <c r="J1236" s="28"/>
      <c r="K1236" s="2"/>
      <c r="L1236" s="2"/>
      <c r="M1236" s="2"/>
      <c r="N1236" s="2"/>
      <c r="O1236" s="2"/>
      <c r="P1236" s="2"/>
      <c r="Q1236" s="2"/>
      <c r="R1236" s="2"/>
      <c r="S1236" s="2"/>
    </row>
    <row r="1237" ht="15.75" customHeight="1">
      <c r="A1237" s="27" t="s">
        <v>455</v>
      </c>
      <c r="B1237" s="2" t="s">
        <v>140</v>
      </c>
      <c r="C1237" s="63">
        <v>231000.0</v>
      </c>
      <c r="D1237" s="63">
        <v>210000.0</v>
      </c>
      <c r="E1237" s="63">
        <v>21000.0</v>
      </c>
      <c r="F1237" s="22" t="s">
        <v>436</v>
      </c>
      <c r="G1237" s="35">
        <v>43748.0</v>
      </c>
      <c r="H1237" s="22"/>
      <c r="I1237" s="29"/>
      <c r="J1237" s="28"/>
      <c r="K1237" s="2"/>
      <c r="L1237" s="2"/>
      <c r="M1237" s="2"/>
      <c r="N1237" s="2"/>
      <c r="O1237" s="2"/>
      <c r="P1237" s="2"/>
      <c r="Q1237" s="2"/>
      <c r="R1237" s="2"/>
      <c r="S1237" s="2"/>
    </row>
    <row r="1238" ht="15.75" customHeight="1">
      <c r="A1238" s="27" t="s">
        <v>455</v>
      </c>
      <c r="B1238" s="2" t="s">
        <v>140</v>
      </c>
      <c r="C1238" s="63">
        <v>1815000.0</v>
      </c>
      <c r="D1238" s="63">
        <v>1650000.0</v>
      </c>
      <c r="E1238" s="63">
        <v>165000.0</v>
      </c>
      <c r="F1238" s="22" t="s">
        <v>287</v>
      </c>
      <c r="G1238" s="35">
        <v>43748.0</v>
      </c>
      <c r="H1238" s="22"/>
      <c r="I1238" s="29"/>
      <c r="J1238" s="28"/>
      <c r="K1238" s="2"/>
      <c r="L1238" s="2"/>
      <c r="M1238" s="2"/>
      <c r="N1238" s="2"/>
      <c r="O1238" s="2"/>
      <c r="P1238" s="2"/>
      <c r="Q1238" s="2"/>
      <c r="R1238" s="2"/>
      <c r="S1238" s="2"/>
    </row>
    <row r="1239" ht="15.75" customHeight="1">
      <c r="A1239" s="27" t="s">
        <v>455</v>
      </c>
      <c r="B1239" s="2" t="s">
        <v>140</v>
      </c>
      <c r="C1239" s="63">
        <v>924000.0</v>
      </c>
      <c r="D1239" s="63">
        <v>840000.0</v>
      </c>
      <c r="E1239" s="63">
        <v>84000.0</v>
      </c>
      <c r="F1239" s="22" t="s">
        <v>429</v>
      </c>
      <c r="G1239" s="35">
        <v>43748.0</v>
      </c>
      <c r="H1239" s="22"/>
      <c r="I1239" s="29"/>
      <c r="J1239" s="28"/>
      <c r="K1239" s="2"/>
      <c r="L1239" s="2"/>
      <c r="M1239" s="2"/>
      <c r="N1239" s="2"/>
      <c r="O1239" s="2"/>
      <c r="P1239" s="2"/>
      <c r="Q1239" s="2"/>
      <c r="R1239" s="2"/>
      <c r="S1239" s="2"/>
    </row>
    <row r="1240" ht="15.75" customHeight="1">
      <c r="A1240" s="27" t="s">
        <v>455</v>
      </c>
      <c r="B1240" s="2" t="s">
        <v>140</v>
      </c>
      <c r="C1240" s="63">
        <v>1186900.0</v>
      </c>
      <c r="D1240" s="63">
        <v>1079000.0</v>
      </c>
      <c r="E1240" s="63">
        <v>107900.0</v>
      </c>
      <c r="F1240" s="22" t="s">
        <v>298</v>
      </c>
      <c r="G1240" s="35">
        <v>43748.0</v>
      </c>
      <c r="H1240" s="22"/>
      <c r="I1240" s="29"/>
      <c r="J1240" s="28"/>
      <c r="K1240" s="2"/>
      <c r="L1240" s="2"/>
      <c r="M1240" s="2"/>
      <c r="N1240" s="2"/>
      <c r="O1240" s="2"/>
      <c r="P1240" s="2"/>
      <c r="Q1240" s="2"/>
      <c r="R1240" s="2"/>
      <c r="S1240" s="2"/>
    </row>
    <row r="1241" ht="15.75" customHeight="1">
      <c r="A1241" s="27" t="s">
        <v>455</v>
      </c>
      <c r="B1241" s="2" t="s">
        <v>140</v>
      </c>
      <c r="C1241" s="63">
        <v>4929100.0</v>
      </c>
      <c r="D1241" s="63">
        <v>4481000.0</v>
      </c>
      <c r="E1241" s="63">
        <v>448100.0</v>
      </c>
      <c r="F1241" s="22" t="s">
        <v>349</v>
      </c>
      <c r="G1241" s="35">
        <v>43748.0</v>
      </c>
      <c r="H1241" s="22"/>
      <c r="I1241" s="29"/>
      <c r="J1241" s="28"/>
      <c r="K1241" s="2"/>
      <c r="L1241" s="2"/>
      <c r="M1241" s="2"/>
      <c r="N1241" s="2"/>
      <c r="O1241" s="2"/>
      <c r="P1241" s="2"/>
      <c r="Q1241" s="2"/>
      <c r="R1241" s="2"/>
      <c r="S1241" s="2"/>
    </row>
    <row r="1242" ht="15.75" customHeight="1">
      <c r="A1242" s="27" t="s">
        <v>455</v>
      </c>
      <c r="B1242" s="2" t="s">
        <v>140</v>
      </c>
      <c r="C1242" s="63">
        <v>2854280.0</v>
      </c>
      <c r="D1242" s="63">
        <v>2594800.0</v>
      </c>
      <c r="E1242" s="63">
        <v>259480.0</v>
      </c>
      <c r="F1242" s="22" t="s">
        <v>277</v>
      </c>
      <c r="G1242" s="35">
        <v>43748.0</v>
      </c>
      <c r="H1242" s="22"/>
      <c r="I1242" s="29"/>
      <c r="J1242" s="28"/>
      <c r="K1242" s="2"/>
      <c r="L1242" s="2"/>
      <c r="M1242" s="2"/>
      <c r="N1242" s="2"/>
      <c r="O1242" s="2"/>
      <c r="P1242" s="2"/>
      <c r="Q1242" s="2"/>
      <c r="R1242" s="2"/>
      <c r="S1242" s="2"/>
    </row>
    <row r="1243" ht="15.75" customHeight="1">
      <c r="A1243" s="27" t="s">
        <v>455</v>
      </c>
      <c r="B1243" s="2" t="s">
        <v>140</v>
      </c>
      <c r="C1243" s="63">
        <v>1243000.0</v>
      </c>
      <c r="D1243" s="63">
        <v>1130000.0</v>
      </c>
      <c r="E1243" s="63">
        <v>113000.0</v>
      </c>
      <c r="F1243" s="22" t="s">
        <v>339</v>
      </c>
      <c r="G1243" s="35">
        <v>43748.0</v>
      </c>
      <c r="H1243" s="22"/>
      <c r="I1243" s="29"/>
      <c r="J1243" s="28"/>
      <c r="K1243" s="2"/>
      <c r="L1243" s="2"/>
      <c r="M1243" s="2"/>
      <c r="N1243" s="2"/>
      <c r="O1243" s="2"/>
      <c r="P1243" s="2"/>
      <c r="Q1243" s="2"/>
      <c r="R1243" s="2"/>
      <c r="S1243" s="2"/>
    </row>
    <row r="1244" ht="15.75" customHeight="1">
      <c r="A1244" s="27" t="s">
        <v>455</v>
      </c>
      <c r="B1244" s="2" t="s">
        <v>440</v>
      </c>
      <c r="C1244" s="63">
        <v>770000.0</v>
      </c>
      <c r="D1244" s="63">
        <v>700000.0</v>
      </c>
      <c r="E1244" s="63">
        <v>70000.0</v>
      </c>
      <c r="F1244" s="22" t="s">
        <v>441</v>
      </c>
      <c r="G1244" s="35">
        <v>43748.0</v>
      </c>
      <c r="H1244" s="22"/>
      <c r="I1244" s="37" t="s">
        <v>164</v>
      </c>
      <c r="J1244" s="13"/>
      <c r="K1244" s="14"/>
      <c r="L1244" s="2"/>
      <c r="M1244" s="2"/>
      <c r="N1244" s="2"/>
      <c r="O1244" s="2"/>
      <c r="P1244" s="2"/>
      <c r="Q1244" s="2"/>
      <c r="R1244" s="2"/>
      <c r="S1244" s="2"/>
    </row>
    <row r="1245" ht="15.75" customHeight="1">
      <c r="A1245" s="27" t="s">
        <v>455</v>
      </c>
      <c r="B1245" s="2" t="s">
        <v>440</v>
      </c>
      <c r="C1245" s="63">
        <v>2.805E7</v>
      </c>
      <c r="D1245" s="63">
        <v>2.55E7</v>
      </c>
      <c r="E1245" s="63">
        <v>2550000.0</v>
      </c>
      <c r="F1245" s="22" t="s">
        <v>442</v>
      </c>
      <c r="G1245" s="35">
        <v>43748.0</v>
      </c>
      <c r="H1245" s="22"/>
      <c r="I1245" s="23" t="s">
        <v>3</v>
      </c>
      <c r="J1245" s="17" t="s">
        <v>54</v>
      </c>
      <c r="K1245" s="17" t="s">
        <v>2</v>
      </c>
      <c r="L1245" s="2"/>
      <c r="M1245" s="2"/>
      <c r="N1245" s="2"/>
      <c r="O1245" s="2"/>
      <c r="P1245" s="2"/>
      <c r="Q1245" s="2"/>
      <c r="R1245" s="2"/>
      <c r="S1245" s="2"/>
    </row>
    <row r="1246" ht="15.75" customHeight="1">
      <c r="A1246" s="27" t="s">
        <v>455</v>
      </c>
      <c r="B1246" s="2" t="s">
        <v>160</v>
      </c>
      <c r="C1246" s="63">
        <v>1485000.0</v>
      </c>
      <c r="D1246" s="63">
        <v>1350000.0</v>
      </c>
      <c r="E1246" s="63">
        <v>135000.0</v>
      </c>
      <c r="F1246" s="22" t="s">
        <v>106</v>
      </c>
      <c r="G1246" s="41">
        <v>43760.0</v>
      </c>
      <c r="H1246" s="40"/>
      <c r="I1246" s="23">
        <f t="shared" ref="I1246:K1246" si="32">SUM(C1205:C1246)</f>
        <v>337383970</v>
      </c>
      <c r="J1246" s="23">
        <f t="shared" si="32"/>
        <v>306712700</v>
      </c>
      <c r="K1246" s="23">
        <f t="shared" si="32"/>
        <v>30671270</v>
      </c>
      <c r="L1246" s="7"/>
      <c r="M1246" s="7"/>
      <c r="N1246" s="7"/>
      <c r="O1246" s="7"/>
      <c r="P1246" s="7"/>
      <c r="Q1246" s="7"/>
      <c r="R1246" s="7"/>
      <c r="S1246" s="7"/>
    </row>
    <row r="1247" ht="15.75" customHeight="1">
      <c r="A1247" s="46" t="s">
        <v>459</v>
      </c>
      <c r="B1247" s="47" t="s">
        <v>140</v>
      </c>
      <c r="C1247" s="64">
        <v>3184500.0</v>
      </c>
      <c r="D1247" s="64">
        <v>2895000.0</v>
      </c>
      <c r="E1247" s="64">
        <v>289500.0</v>
      </c>
      <c r="F1247" s="49" t="s">
        <v>393</v>
      </c>
      <c r="G1247" s="35">
        <v>43759.0</v>
      </c>
      <c r="H1247" s="22"/>
      <c r="I1247" s="29"/>
      <c r="J1247" s="28"/>
      <c r="K1247" s="2"/>
      <c r="L1247" s="2"/>
      <c r="M1247" s="2"/>
      <c r="N1247" s="2"/>
      <c r="O1247" s="2"/>
      <c r="P1247" s="2"/>
      <c r="Q1247" s="2"/>
      <c r="R1247" s="2"/>
      <c r="S1247" s="2"/>
    </row>
    <row r="1248" ht="15.75" customHeight="1">
      <c r="A1248" s="27" t="s">
        <v>459</v>
      </c>
      <c r="B1248" s="2" t="s">
        <v>140</v>
      </c>
      <c r="C1248" s="63">
        <v>2.4123E7</v>
      </c>
      <c r="D1248" s="63">
        <v>2.193E7</v>
      </c>
      <c r="E1248" s="63">
        <v>2193000.0</v>
      </c>
      <c r="F1248" s="22" t="s">
        <v>358</v>
      </c>
      <c r="G1248" s="35">
        <v>43759.0</v>
      </c>
      <c r="H1248" s="22"/>
      <c r="I1248" s="29"/>
      <c r="J1248" s="28"/>
      <c r="K1248" s="2"/>
      <c r="L1248" s="2"/>
      <c r="M1248" s="2"/>
      <c r="N1248" s="2"/>
      <c r="O1248" s="2"/>
      <c r="P1248" s="2"/>
      <c r="Q1248" s="2"/>
      <c r="R1248" s="2"/>
      <c r="S1248" s="2"/>
    </row>
    <row r="1249" ht="15.75" customHeight="1">
      <c r="A1249" s="27" t="s">
        <v>459</v>
      </c>
      <c r="B1249" s="2" t="s">
        <v>140</v>
      </c>
      <c r="C1249" s="63">
        <v>462000.0</v>
      </c>
      <c r="D1249" s="63">
        <v>420000.0</v>
      </c>
      <c r="E1249" s="63">
        <v>42000.0</v>
      </c>
      <c r="F1249" s="22" t="s">
        <v>429</v>
      </c>
      <c r="G1249" s="35">
        <v>43759.0</v>
      </c>
      <c r="H1249" s="22"/>
      <c r="I1249" s="29"/>
      <c r="J1249" s="28"/>
      <c r="K1249" s="2"/>
      <c r="L1249" s="2"/>
      <c r="M1249" s="2"/>
      <c r="N1249" s="2"/>
      <c r="O1249" s="2"/>
      <c r="P1249" s="2"/>
      <c r="Q1249" s="2"/>
      <c r="R1249" s="2"/>
      <c r="S1249" s="2"/>
    </row>
    <row r="1250" ht="15.75" customHeight="1">
      <c r="A1250" s="27" t="s">
        <v>459</v>
      </c>
      <c r="B1250" s="2" t="s">
        <v>140</v>
      </c>
      <c r="C1250" s="63">
        <v>3762000.0</v>
      </c>
      <c r="D1250" s="63">
        <v>3420000.0</v>
      </c>
      <c r="E1250" s="63">
        <v>342000.0</v>
      </c>
      <c r="F1250" s="22" t="s">
        <v>147</v>
      </c>
      <c r="G1250" s="35">
        <v>43759.0</v>
      </c>
      <c r="H1250" s="22"/>
      <c r="I1250" s="29"/>
      <c r="J1250" s="28"/>
      <c r="K1250" s="2"/>
      <c r="L1250" s="2"/>
      <c r="M1250" s="2"/>
      <c r="N1250" s="2"/>
      <c r="O1250" s="2"/>
      <c r="P1250" s="2"/>
      <c r="Q1250" s="2"/>
      <c r="R1250" s="2"/>
      <c r="S1250" s="2"/>
    </row>
    <row r="1251" ht="15.75" customHeight="1">
      <c r="A1251" s="27" t="s">
        <v>459</v>
      </c>
      <c r="B1251" s="2" t="s">
        <v>140</v>
      </c>
      <c r="C1251" s="63">
        <v>731500.0</v>
      </c>
      <c r="D1251" s="63">
        <v>665000.0</v>
      </c>
      <c r="E1251" s="63">
        <v>66500.0</v>
      </c>
      <c r="F1251" s="22" t="s">
        <v>436</v>
      </c>
      <c r="G1251" s="35">
        <v>43759.0</v>
      </c>
      <c r="H1251" s="22"/>
      <c r="I1251" s="29"/>
      <c r="J1251" s="28"/>
      <c r="K1251" s="2"/>
      <c r="L1251" s="2"/>
      <c r="M1251" s="2"/>
      <c r="N1251" s="2"/>
      <c r="O1251" s="2"/>
      <c r="P1251" s="2"/>
      <c r="Q1251" s="2"/>
      <c r="R1251" s="2"/>
      <c r="S1251" s="2"/>
    </row>
    <row r="1252" ht="15.75" customHeight="1">
      <c r="A1252" s="27" t="s">
        <v>459</v>
      </c>
      <c r="B1252" s="2" t="s">
        <v>140</v>
      </c>
      <c r="C1252" s="63">
        <v>3960000.0</v>
      </c>
      <c r="D1252" s="63">
        <v>3600000.0</v>
      </c>
      <c r="E1252" s="63">
        <v>360000.0</v>
      </c>
      <c r="F1252" s="22" t="s">
        <v>287</v>
      </c>
      <c r="G1252" s="35">
        <v>43759.0</v>
      </c>
      <c r="H1252" s="22"/>
      <c r="I1252" s="29"/>
      <c r="J1252" s="28"/>
      <c r="K1252" s="2"/>
      <c r="L1252" s="2"/>
      <c r="M1252" s="2"/>
      <c r="N1252" s="2"/>
      <c r="O1252" s="2"/>
      <c r="P1252" s="2"/>
      <c r="Q1252" s="2"/>
      <c r="R1252" s="2"/>
      <c r="S1252" s="2"/>
    </row>
    <row r="1253" ht="15.75" customHeight="1">
      <c r="A1253" s="27" t="s">
        <v>459</v>
      </c>
      <c r="B1253" s="2" t="s">
        <v>140</v>
      </c>
      <c r="C1253" s="63">
        <v>821700.0</v>
      </c>
      <c r="D1253" s="63">
        <v>747000.0</v>
      </c>
      <c r="E1253" s="63">
        <v>74700.0</v>
      </c>
      <c r="F1253" s="22" t="s">
        <v>298</v>
      </c>
      <c r="G1253" s="35">
        <v>43759.0</v>
      </c>
      <c r="H1253" s="22"/>
      <c r="I1253" s="29"/>
      <c r="J1253" s="28"/>
      <c r="K1253" s="2"/>
      <c r="L1253" s="2"/>
      <c r="M1253" s="2"/>
      <c r="N1253" s="2"/>
      <c r="O1253" s="2"/>
      <c r="P1253" s="2"/>
      <c r="Q1253" s="2"/>
      <c r="R1253" s="2"/>
      <c r="S1253" s="2"/>
    </row>
    <row r="1254" ht="15.75" customHeight="1">
      <c r="A1254" s="27" t="s">
        <v>459</v>
      </c>
      <c r="B1254" s="2" t="s">
        <v>140</v>
      </c>
      <c r="C1254" s="63">
        <v>6417400.0</v>
      </c>
      <c r="D1254" s="63">
        <v>5834000.0</v>
      </c>
      <c r="E1254" s="63">
        <v>583400.0</v>
      </c>
      <c r="F1254" s="22" t="s">
        <v>349</v>
      </c>
      <c r="G1254" s="35">
        <v>43759.0</v>
      </c>
      <c r="H1254" s="22"/>
      <c r="I1254" s="29"/>
      <c r="J1254" s="28"/>
      <c r="K1254" s="2"/>
      <c r="L1254" s="2"/>
      <c r="M1254" s="2"/>
      <c r="N1254" s="2"/>
      <c r="O1254" s="2"/>
      <c r="P1254" s="2"/>
      <c r="Q1254" s="2"/>
      <c r="R1254" s="2"/>
      <c r="S1254" s="2"/>
    </row>
    <row r="1255" ht="15.75" customHeight="1">
      <c r="A1255" s="27" t="s">
        <v>459</v>
      </c>
      <c r="B1255" s="2" t="s">
        <v>140</v>
      </c>
      <c r="C1255" s="63">
        <v>3293400.0</v>
      </c>
      <c r="D1255" s="63">
        <v>2994000.0</v>
      </c>
      <c r="E1255" s="63">
        <v>299400.0</v>
      </c>
      <c r="F1255" s="22" t="s">
        <v>277</v>
      </c>
      <c r="G1255" s="35">
        <v>43759.0</v>
      </c>
      <c r="H1255" s="22"/>
      <c r="I1255" s="29"/>
      <c r="J1255" s="28"/>
      <c r="K1255" s="2"/>
      <c r="L1255" s="2"/>
      <c r="M1255" s="2"/>
      <c r="N1255" s="2"/>
      <c r="O1255" s="2"/>
      <c r="P1255" s="2"/>
      <c r="Q1255" s="2"/>
      <c r="R1255" s="2"/>
      <c r="S1255" s="2"/>
    </row>
    <row r="1256" ht="15.75" customHeight="1">
      <c r="A1256" s="27" t="s">
        <v>459</v>
      </c>
      <c r="B1256" s="2" t="s">
        <v>140</v>
      </c>
      <c r="C1256" s="63">
        <v>3679500.0</v>
      </c>
      <c r="D1256" s="63">
        <v>3345000.0</v>
      </c>
      <c r="E1256" s="63">
        <v>334500.0</v>
      </c>
      <c r="F1256" s="22" t="s">
        <v>339</v>
      </c>
      <c r="G1256" s="35">
        <v>43759.0</v>
      </c>
      <c r="H1256" s="22"/>
      <c r="I1256" s="29"/>
      <c r="J1256" s="28"/>
      <c r="K1256" s="2"/>
      <c r="L1256" s="2"/>
      <c r="M1256" s="2"/>
      <c r="N1256" s="2"/>
      <c r="O1256" s="2"/>
      <c r="P1256" s="2"/>
      <c r="Q1256" s="2"/>
      <c r="R1256" s="2"/>
      <c r="S1256" s="2"/>
    </row>
    <row r="1257" ht="15.75" customHeight="1">
      <c r="A1257" s="27" t="s">
        <v>460</v>
      </c>
      <c r="B1257" s="2" t="s">
        <v>461</v>
      </c>
      <c r="C1257" s="63">
        <v>1870000.0</v>
      </c>
      <c r="D1257" s="63">
        <v>1700000.0</v>
      </c>
      <c r="E1257" s="63">
        <v>170000.0</v>
      </c>
      <c r="F1257" s="22" t="s">
        <v>106</v>
      </c>
      <c r="G1257" s="35">
        <v>43768.0</v>
      </c>
      <c r="H1257" s="22"/>
      <c r="I1257" s="29"/>
      <c r="J1257" s="28"/>
      <c r="K1257" s="2"/>
      <c r="L1257" s="2"/>
      <c r="M1257" s="2"/>
      <c r="N1257" s="2"/>
      <c r="O1257" s="2"/>
      <c r="P1257" s="2"/>
      <c r="Q1257" s="2"/>
      <c r="R1257" s="2"/>
      <c r="S1257" s="2"/>
    </row>
    <row r="1258" ht="15.75" customHeight="1">
      <c r="A1258" s="27" t="s">
        <v>462</v>
      </c>
      <c r="B1258" s="2" t="s">
        <v>158</v>
      </c>
      <c r="C1258" s="63">
        <v>1749000.0</v>
      </c>
      <c r="D1258" s="63">
        <v>1590000.0</v>
      </c>
      <c r="E1258" s="63">
        <v>159000.0</v>
      </c>
      <c r="F1258" s="22" t="s">
        <v>106</v>
      </c>
      <c r="G1258" s="35">
        <v>43784.0</v>
      </c>
      <c r="H1258" s="22"/>
      <c r="I1258" s="29"/>
      <c r="J1258" s="28"/>
      <c r="K1258" s="2"/>
      <c r="L1258" s="2"/>
      <c r="M1258" s="2"/>
      <c r="N1258" s="2"/>
      <c r="O1258" s="2"/>
      <c r="P1258" s="2"/>
      <c r="Q1258" s="2"/>
      <c r="R1258" s="2"/>
      <c r="S1258" s="2"/>
    </row>
    <row r="1259" ht="15.75" customHeight="1">
      <c r="A1259" s="27" t="s">
        <v>462</v>
      </c>
      <c r="B1259" s="2" t="s">
        <v>158</v>
      </c>
      <c r="C1259" s="63">
        <v>2508000.0</v>
      </c>
      <c r="D1259" s="63">
        <v>2280000.0</v>
      </c>
      <c r="E1259" s="63">
        <v>228000.0</v>
      </c>
      <c r="F1259" s="22" t="s">
        <v>106</v>
      </c>
      <c r="G1259" s="35">
        <v>43784.0</v>
      </c>
      <c r="H1259" s="22"/>
      <c r="I1259" s="29"/>
      <c r="J1259" s="28"/>
      <c r="K1259" s="2"/>
      <c r="L1259" s="2"/>
      <c r="M1259" s="2"/>
      <c r="N1259" s="2"/>
      <c r="O1259" s="2"/>
      <c r="P1259" s="2"/>
      <c r="Q1259" s="2"/>
      <c r="R1259" s="2"/>
      <c r="S1259" s="2"/>
    </row>
    <row r="1260" ht="15.75" customHeight="1">
      <c r="A1260" s="27" t="s">
        <v>462</v>
      </c>
      <c r="B1260" s="2" t="s">
        <v>140</v>
      </c>
      <c r="C1260" s="63">
        <v>330000.0</v>
      </c>
      <c r="D1260" s="63">
        <v>300000.0</v>
      </c>
      <c r="E1260" s="63">
        <v>30000.0</v>
      </c>
      <c r="F1260" s="22" t="s">
        <v>299</v>
      </c>
      <c r="G1260" s="35">
        <v>43780.0</v>
      </c>
      <c r="H1260" s="22"/>
      <c r="I1260" s="29"/>
      <c r="J1260" s="28"/>
      <c r="K1260" s="2"/>
      <c r="L1260" s="2"/>
      <c r="M1260" s="2"/>
      <c r="N1260" s="2"/>
      <c r="O1260" s="2"/>
      <c r="P1260" s="2"/>
      <c r="Q1260" s="2"/>
      <c r="R1260" s="2"/>
      <c r="S1260" s="2"/>
    </row>
    <row r="1261" ht="15.75" customHeight="1">
      <c r="A1261" s="30" t="s">
        <v>462</v>
      </c>
      <c r="B1261" s="31" t="s">
        <v>140</v>
      </c>
      <c r="C1261" s="65">
        <v>-313500.0</v>
      </c>
      <c r="D1261" s="65">
        <v>-285000.0</v>
      </c>
      <c r="E1261" s="65">
        <v>-28500.0</v>
      </c>
      <c r="F1261" s="33" t="s">
        <v>299</v>
      </c>
      <c r="G1261" s="31" t="s">
        <v>31</v>
      </c>
      <c r="H1261" s="33"/>
      <c r="I1261" s="61"/>
      <c r="J1261" s="62"/>
      <c r="K1261" s="31"/>
      <c r="L1261" s="31"/>
      <c r="M1261" s="31"/>
      <c r="N1261" s="31"/>
      <c r="O1261" s="31"/>
      <c r="P1261" s="31"/>
      <c r="Q1261" s="31"/>
      <c r="R1261" s="31"/>
      <c r="S1261" s="31"/>
    </row>
    <row r="1262" ht="15.75" customHeight="1">
      <c r="A1262" s="27" t="s">
        <v>462</v>
      </c>
      <c r="B1262" s="2" t="s">
        <v>343</v>
      </c>
      <c r="C1262" s="63">
        <v>297000.0</v>
      </c>
      <c r="D1262" s="63">
        <v>270000.0</v>
      </c>
      <c r="E1262" s="63">
        <v>27000.0</v>
      </c>
      <c r="F1262" s="22" t="s">
        <v>106</v>
      </c>
      <c r="G1262" s="35">
        <v>43777.0</v>
      </c>
      <c r="H1262" s="22"/>
      <c r="I1262" s="29"/>
      <c r="J1262" s="28"/>
      <c r="K1262" s="2"/>
      <c r="L1262" s="2"/>
      <c r="M1262" s="2"/>
      <c r="N1262" s="2"/>
      <c r="O1262" s="2"/>
      <c r="P1262" s="2"/>
      <c r="Q1262" s="2"/>
      <c r="R1262" s="2"/>
      <c r="S1262" s="2"/>
    </row>
    <row r="1263" ht="15.75" customHeight="1">
      <c r="A1263" s="27" t="s">
        <v>462</v>
      </c>
      <c r="B1263" s="2" t="s">
        <v>204</v>
      </c>
      <c r="C1263" s="63">
        <v>1683000.0</v>
      </c>
      <c r="D1263" s="63">
        <v>1530000.0</v>
      </c>
      <c r="E1263" s="63">
        <v>153000.0</v>
      </c>
      <c r="F1263" s="22" t="s">
        <v>106</v>
      </c>
      <c r="G1263" s="35">
        <v>43780.0</v>
      </c>
      <c r="H1263" s="22"/>
      <c r="I1263" s="29"/>
      <c r="J1263" s="28"/>
      <c r="K1263" s="2"/>
      <c r="L1263" s="2"/>
      <c r="M1263" s="2"/>
      <c r="N1263" s="2"/>
      <c r="O1263" s="2"/>
      <c r="P1263" s="2"/>
      <c r="Q1263" s="2"/>
      <c r="R1263" s="2"/>
      <c r="S1263" s="2"/>
    </row>
    <row r="1264" ht="15.75" customHeight="1">
      <c r="A1264" s="27" t="s">
        <v>462</v>
      </c>
      <c r="B1264" s="2" t="s">
        <v>150</v>
      </c>
      <c r="C1264" s="63">
        <v>6561500.0</v>
      </c>
      <c r="D1264" s="63">
        <v>5965000.0</v>
      </c>
      <c r="E1264" s="63">
        <v>596500.0</v>
      </c>
      <c r="F1264" s="22" t="s">
        <v>106</v>
      </c>
      <c r="G1264" s="35">
        <v>43817.0</v>
      </c>
      <c r="H1264" s="22"/>
      <c r="I1264" s="29"/>
      <c r="J1264" s="28"/>
      <c r="K1264" s="2"/>
      <c r="L1264" s="2"/>
      <c r="M1264" s="2"/>
      <c r="N1264" s="2"/>
      <c r="O1264" s="2"/>
      <c r="P1264" s="2"/>
      <c r="Q1264" s="2"/>
      <c r="R1264" s="2"/>
      <c r="S1264" s="2"/>
    </row>
    <row r="1265" ht="15.75" customHeight="1">
      <c r="A1265" s="27" t="s">
        <v>462</v>
      </c>
      <c r="B1265" s="2" t="s">
        <v>412</v>
      </c>
      <c r="C1265" s="63">
        <v>3949000.0</v>
      </c>
      <c r="D1265" s="63">
        <v>3590000.0</v>
      </c>
      <c r="E1265" s="63">
        <v>359000.0</v>
      </c>
      <c r="F1265" s="22" t="s">
        <v>201</v>
      </c>
      <c r="G1265" s="35">
        <v>43780.0</v>
      </c>
      <c r="H1265" s="22"/>
      <c r="I1265" s="29"/>
      <c r="J1265" s="28"/>
      <c r="K1265" s="2"/>
      <c r="L1265" s="2"/>
      <c r="M1265" s="2"/>
      <c r="N1265" s="2"/>
      <c r="O1265" s="2"/>
      <c r="P1265" s="2"/>
      <c r="Q1265" s="2"/>
      <c r="R1265" s="2"/>
      <c r="S1265" s="2"/>
    </row>
    <row r="1266" ht="15.75" customHeight="1">
      <c r="A1266" s="27" t="s">
        <v>462</v>
      </c>
      <c r="B1266" s="2" t="s">
        <v>29</v>
      </c>
      <c r="C1266" s="63">
        <v>3696000.0</v>
      </c>
      <c r="D1266" s="63">
        <v>3360000.0</v>
      </c>
      <c r="E1266" s="63">
        <v>336000.0</v>
      </c>
      <c r="F1266" s="22" t="s">
        <v>358</v>
      </c>
      <c r="G1266" s="35">
        <v>43794.0</v>
      </c>
      <c r="H1266" s="22"/>
      <c r="I1266" s="29"/>
      <c r="J1266" s="28"/>
      <c r="K1266" s="2"/>
      <c r="L1266" s="2"/>
      <c r="M1266" s="2"/>
      <c r="N1266" s="2"/>
      <c r="O1266" s="2"/>
      <c r="P1266" s="2"/>
      <c r="Q1266" s="2"/>
      <c r="R1266" s="2"/>
      <c r="S1266" s="2"/>
    </row>
    <row r="1267" ht="15.75" customHeight="1">
      <c r="A1267" s="27" t="s">
        <v>462</v>
      </c>
      <c r="B1267" s="2" t="s">
        <v>29</v>
      </c>
      <c r="C1267" s="63">
        <v>7920000.0</v>
      </c>
      <c r="D1267" s="63">
        <v>7200000.0</v>
      </c>
      <c r="E1267" s="63">
        <v>720000.0</v>
      </c>
      <c r="F1267" s="22" t="s">
        <v>197</v>
      </c>
      <c r="G1267" s="35">
        <v>43794.0</v>
      </c>
      <c r="H1267" s="22"/>
      <c r="I1267" s="29"/>
      <c r="J1267" s="28"/>
      <c r="K1267" s="2"/>
      <c r="L1267" s="2"/>
      <c r="M1267" s="2"/>
      <c r="N1267" s="2"/>
      <c r="O1267" s="2"/>
      <c r="P1267" s="2"/>
      <c r="Q1267" s="2"/>
      <c r="R1267" s="2"/>
      <c r="S1267" s="2"/>
    </row>
    <row r="1268" ht="15.75" customHeight="1">
      <c r="A1268" s="27" t="s">
        <v>462</v>
      </c>
      <c r="B1268" s="2" t="s">
        <v>29</v>
      </c>
      <c r="C1268" s="63">
        <v>5060000.0</v>
      </c>
      <c r="D1268" s="63">
        <v>4600000.0</v>
      </c>
      <c r="E1268" s="63">
        <v>460000.0</v>
      </c>
      <c r="F1268" s="22" t="s">
        <v>306</v>
      </c>
      <c r="G1268" s="35">
        <v>43794.0</v>
      </c>
      <c r="H1268" s="22"/>
      <c r="I1268" s="29"/>
      <c r="J1268" s="28"/>
      <c r="K1268" s="2"/>
      <c r="L1268" s="2"/>
      <c r="M1268" s="2"/>
      <c r="N1268" s="2"/>
      <c r="O1268" s="2"/>
      <c r="P1268" s="2"/>
      <c r="Q1268" s="2"/>
      <c r="R1268" s="2"/>
      <c r="S1268" s="2"/>
    </row>
    <row r="1269" ht="15.75" customHeight="1">
      <c r="A1269" s="27" t="s">
        <v>462</v>
      </c>
      <c r="B1269" s="2" t="s">
        <v>440</v>
      </c>
      <c r="C1269" s="63">
        <v>990000.0</v>
      </c>
      <c r="D1269" s="63">
        <v>900000.0</v>
      </c>
      <c r="E1269" s="63">
        <v>90000.0</v>
      </c>
      <c r="F1269" s="22" t="s">
        <v>441</v>
      </c>
      <c r="G1269" s="35">
        <v>43777.0</v>
      </c>
      <c r="H1269" s="22"/>
      <c r="I1269" s="29"/>
      <c r="J1269" s="28"/>
      <c r="K1269" s="2"/>
      <c r="L1269" s="2"/>
      <c r="M1269" s="2"/>
      <c r="N1269" s="2"/>
      <c r="O1269" s="2"/>
      <c r="P1269" s="2"/>
      <c r="Q1269" s="2"/>
      <c r="R1269" s="2"/>
      <c r="S1269" s="2"/>
    </row>
    <row r="1270" ht="15.75" customHeight="1">
      <c r="A1270" s="27" t="s">
        <v>462</v>
      </c>
      <c r="B1270" s="2" t="s">
        <v>440</v>
      </c>
      <c r="C1270" s="63">
        <v>2.838E7</v>
      </c>
      <c r="D1270" s="63">
        <v>2.58E7</v>
      </c>
      <c r="E1270" s="63">
        <v>2580000.0</v>
      </c>
      <c r="F1270" s="22" t="s">
        <v>442</v>
      </c>
      <c r="G1270" s="35">
        <v>43777.0</v>
      </c>
      <c r="H1270" s="22"/>
      <c r="I1270" s="29"/>
      <c r="J1270" s="28"/>
      <c r="K1270" s="2"/>
      <c r="L1270" s="2"/>
      <c r="M1270" s="2"/>
      <c r="N1270" s="2"/>
      <c r="O1270" s="2"/>
      <c r="P1270" s="2"/>
      <c r="Q1270" s="2"/>
      <c r="R1270" s="2"/>
      <c r="S1270" s="2"/>
    </row>
    <row r="1271" ht="15.75" customHeight="1">
      <c r="A1271" s="27" t="s">
        <v>462</v>
      </c>
      <c r="B1271" s="2" t="s">
        <v>140</v>
      </c>
      <c r="C1271" s="63">
        <v>1903000.0</v>
      </c>
      <c r="D1271" s="63">
        <v>1730000.0</v>
      </c>
      <c r="E1271" s="63">
        <v>173000.0</v>
      </c>
      <c r="F1271" s="22" t="s">
        <v>393</v>
      </c>
      <c r="G1271" s="35">
        <v>43780.0</v>
      </c>
      <c r="H1271" s="22"/>
      <c r="I1271" s="29"/>
      <c r="J1271" s="28"/>
      <c r="K1271" s="2"/>
      <c r="L1271" s="2"/>
      <c r="M1271" s="2"/>
      <c r="N1271" s="2"/>
      <c r="O1271" s="2"/>
      <c r="P1271" s="2"/>
      <c r="Q1271" s="2"/>
      <c r="R1271" s="2"/>
      <c r="S1271" s="2"/>
    </row>
    <row r="1272" ht="15.75" customHeight="1">
      <c r="A1272" s="27" t="s">
        <v>462</v>
      </c>
      <c r="B1272" s="2" t="s">
        <v>140</v>
      </c>
      <c r="C1272" s="63">
        <v>1.83535E7</v>
      </c>
      <c r="D1272" s="63">
        <v>1.6685E7</v>
      </c>
      <c r="E1272" s="63">
        <v>1668500.0</v>
      </c>
      <c r="F1272" s="22" t="s">
        <v>358</v>
      </c>
      <c r="G1272" s="35">
        <v>43780.0</v>
      </c>
      <c r="H1272" s="22"/>
      <c r="I1272" s="29"/>
      <c r="J1272" s="28"/>
      <c r="K1272" s="2"/>
      <c r="L1272" s="2"/>
      <c r="M1272" s="2"/>
      <c r="N1272" s="2"/>
      <c r="O1272" s="2"/>
      <c r="P1272" s="2"/>
      <c r="Q1272" s="2"/>
      <c r="R1272" s="2"/>
      <c r="S1272" s="2"/>
    </row>
    <row r="1273" ht="15.75" customHeight="1">
      <c r="A1273" s="27" t="s">
        <v>462</v>
      </c>
      <c r="B1273" s="2" t="s">
        <v>140</v>
      </c>
      <c r="C1273" s="63">
        <v>924000.0</v>
      </c>
      <c r="D1273" s="63">
        <v>840000.0</v>
      </c>
      <c r="E1273" s="63">
        <v>84000.0</v>
      </c>
      <c r="F1273" s="22" t="s">
        <v>429</v>
      </c>
      <c r="G1273" s="35">
        <v>43780.0</v>
      </c>
      <c r="H1273" s="22"/>
      <c r="I1273" s="29"/>
      <c r="J1273" s="28"/>
      <c r="K1273" s="2"/>
      <c r="L1273" s="2"/>
      <c r="M1273" s="2"/>
      <c r="N1273" s="2"/>
      <c r="O1273" s="2"/>
      <c r="P1273" s="2"/>
      <c r="Q1273" s="2"/>
      <c r="R1273" s="2"/>
      <c r="S1273" s="2"/>
    </row>
    <row r="1274" ht="15.75" customHeight="1">
      <c r="A1274" s="27" t="s">
        <v>462</v>
      </c>
      <c r="B1274" s="2" t="s">
        <v>140</v>
      </c>
      <c r="C1274" s="63">
        <v>3344000.0</v>
      </c>
      <c r="D1274" s="63">
        <v>3040000.0</v>
      </c>
      <c r="E1274" s="63">
        <v>304000.0</v>
      </c>
      <c r="F1274" s="22" t="s">
        <v>463</v>
      </c>
      <c r="G1274" s="35">
        <v>43780.0</v>
      </c>
      <c r="H1274" s="22"/>
      <c r="I1274" s="29"/>
      <c r="J1274" s="28"/>
      <c r="K1274" s="2"/>
      <c r="L1274" s="2"/>
      <c r="M1274" s="2"/>
      <c r="N1274" s="2"/>
      <c r="O1274" s="2"/>
      <c r="P1274" s="2"/>
      <c r="Q1274" s="2"/>
      <c r="R1274" s="2"/>
      <c r="S1274" s="2"/>
    </row>
    <row r="1275" ht="15.75" customHeight="1">
      <c r="A1275" s="27" t="s">
        <v>462</v>
      </c>
      <c r="B1275" s="2" t="s">
        <v>140</v>
      </c>
      <c r="C1275" s="63">
        <v>627000.0</v>
      </c>
      <c r="D1275" s="63">
        <v>570000.0</v>
      </c>
      <c r="E1275" s="63">
        <v>57000.0</v>
      </c>
      <c r="F1275" s="22" t="s">
        <v>436</v>
      </c>
      <c r="G1275" s="35">
        <v>43780.0</v>
      </c>
      <c r="H1275" s="22"/>
      <c r="I1275" s="29"/>
      <c r="J1275" s="28"/>
      <c r="K1275" s="2"/>
      <c r="L1275" s="2"/>
      <c r="M1275" s="2"/>
      <c r="N1275" s="2"/>
      <c r="O1275" s="2"/>
      <c r="P1275" s="2"/>
      <c r="Q1275" s="2"/>
      <c r="R1275" s="2"/>
      <c r="S1275" s="2"/>
    </row>
    <row r="1276" ht="15.75" customHeight="1">
      <c r="A1276" s="27" t="s">
        <v>462</v>
      </c>
      <c r="B1276" s="2" t="s">
        <v>140</v>
      </c>
      <c r="C1276" s="63">
        <v>3025000.0</v>
      </c>
      <c r="D1276" s="63">
        <v>2750000.0</v>
      </c>
      <c r="E1276" s="63">
        <v>275000.0</v>
      </c>
      <c r="F1276" s="22" t="s">
        <v>287</v>
      </c>
      <c r="G1276" s="35">
        <v>43780.0</v>
      </c>
      <c r="H1276" s="22"/>
      <c r="I1276" s="29"/>
      <c r="J1276" s="28"/>
      <c r="K1276" s="2"/>
      <c r="L1276" s="2"/>
      <c r="M1276" s="2"/>
      <c r="N1276" s="2"/>
      <c r="O1276" s="2"/>
      <c r="P1276" s="2"/>
      <c r="Q1276" s="2"/>
      <c r="R1276" s="2"/>
      <c r="S1276" s="2"/>
    </row>
    <row r="1277" ht="15.75" customHeight="1">
      <c r="A1277" s="27" t="s">
        <v>462</v>
      </c>
      <c r="B1277" s="2" t="s">
        <v>140</v>
      </c>
      <c r="C1277" s="63">
        <v>456500.0</v>
      </c>
      <c r="D1277" s="63">
        <v>415000.0</v>
      </c>
      <c r="E1277" s="63">
        <v>41500.0</v>
      </c>
      <c r="F1277" s="22" t="s">
        <v>298</v>
      </c>
      <c r="G1277" s="35">
        <v>43780.0</v>
      </c>
      <c r="H1277" s="22"/>
      <c r="I1277" s="29"/>
      <c r="J1277" s="28"/>
      <c r="K1277" s="2"/>
      <c r="L1277" s="2"/>
      <c r="M1277" s="2"/>
      <c r="N1277" s="2"/>
      <c r="O1277" s="2"/>
      <c r="P1277" s="2"/>
      <c r="Q1277" s="2"/>
      <c r="R1277" s="2"/>
      <c r="S1277" s="2"/>
    </row>
    <row r="1278" ht="15.75" customHeight="1">
      <c r="A1278" s="30" t="s">
        <v>462</v>
      </c>
      <c r="B1278" s="31" t="s">
        <v>140</v>
      </c>
      <c r="C1278" s="65">
        <v>313500.0</v>
      </c>
      <c r="D1278" s="65">
        <v>285000.0</v>
      </c>
      <c r="E1278" s="65">
        <v>28500.0</v>
      </c>
      <c r="F1278" s="33" t="s">
        <v>299</v>
      </c>
      <c r="G1278" s="31" t="s">
        <v>31</v>
      </c>
      <c r="H1278" s="33"/>
      <c r="I1278" s="61"/>
      <c r="J1278" s="62"/>
      <c r="K1278" s="31"/>
      <c r="L1278" s="31"/>
      <c r="M1278" s="31"/>
      <c r="N1278" s="31"/>
      <c r="O1278" s="31"/>
      <c r="P1278" s="31"/>
      <c r="Q1278" s="31"/>
      <c r="R1278" s="31"/>
      <c r="S1278" s="31"/>
    </row>
    <row r="1279" ht="15.75" customHeight="1">
      <c r="A1279" s="27" t="s">
        <v>462</v>
      </c>
      <c r="B1279" s="2" t="s">
        <v>140</v>
      </c>
      <c r="C1279" s="63">
        <v>8046500.0</v>
      </c>
      <c r="D1279" s="63">
        <v>7315000.0</v>
      </c>
      <c r="E1279" s="63">
        <v>731500.0</v>
      </c>
      <c r="F1279" s="22" t="s">
        <v>349</v>
      </c>
      <c r="G1279" s="35">
        <v>43780.0</v>
      </c>
      <c r="H1279" s="22"/>
      <c r="I1279" s="29"/>
      <c r="J1279" s="28"/>
      <c r="K1279" s="2"/>
      <c r="L1279" s="2"/>
      <c r="M1279" s="2"/>
      <c r="N1279" s="2"/>
      <c r="O1279" s="2"/>
      <c r="P1279" s="2"/>
      <c r="Q1279" s="2"/>
      <c r="R1279" s="2"/>
      <c r="S1279" s="2"/>
    </row>
    <row r="1280" ht="15.75" customHeight="1">
      <c r="A1280" s="27" t="s">
        <v>462</v>
      </c>
      <c r="B1280" s="2" t="s">
        <v>140</v>
      </c>
      <c r="C1280" s="63">
        <v>3403180.0</v>
      </c>
      <c r="D1280" s="63">
        <v>3093800.0</v>
      </c>
      <c r="E1280" s="63">
        <v>309380.0</v>
      </c>
      <c r="F1280" s="22" t="s">
        <v>277</v>
      </c>
      <c r="G1280" s="35">
        <v>43780.0</v>
      </c>
      <c r="H1280" s="22"/>
      <c r="I1280" s="29"/>
      <c r="J1280" s="28"/>
      <c r="K1280" s="2"/>
      <c r="L1280" s="2"/>
      <c r="M1280" s="2"/>
      <c r="N1280" s="2"/>
      <c r="O1280" s="2"/>
      <c r="P1280" s="2"/>
      <c r="Q1280" s="2"/>
      <c r="R1280" s="2"/>
      <c r="S1280" s="2"/>
    </row>
    <row r="1281" ht="15.75" customHeight="1">
      <c r="A1281" s="27" t="s">
        <v>462</v>
      </c>
      <c r="B1281" s="2" t="s">
        <v>140</v>
      </c>
      <c r="C1281" s="63">
        <v>1892000.0</v>
      </c>
      <c r="D1281" s="63">
        <v>1720000.0</v>
      </c>
      <c r="E1281" s="63">
        <v>172000.0</v>
      </c>
      <c r="F1281" s="22" t="s">
        <v>339</v>
      </c>
      <c r="G1281" s="35">
        <v>43780.0</v>
      </c>
      <c r="H1281" s="22"/>
      <c r="I1281" s="37" t="s">
        <v>205</v>
      </c>
      <c r="J1281" s="13"/>
      <c r="K1281" s="14"/>
      <c r="L1281" s="2"/>
      <c r="M1281" s="2"/>
      <c r="N1281" s="2"/>
      <c r="O1281" s="2"/>
      <c r="P1281" s="2"/>
      <c r="Q1281" s="2"/>
      <c r="R1281" s="2"/>
      <c r="S1281" s="2"/>
    </row>
    <row r="1282" ht="15.75" customHeight="1">
      <c r="A1282" s="27" t="s">
        <v>462</v>
      </c>
      <c r="B1282" s="2" t="s">
        <v>203</v>
      </c>
      <c r="C1282" s="63">
        <v>2288000.0</v>
      </c>
      <c r="D1282" s="63">
        <v>2080000.0</v>
      </c>
      <c r="E1282" s="63">
        <v>208000.0</v>
      </c>
      <c r="F1282" s="22" t="s">
        <v>106</v>
      </c>
      <c r="G1282" s="35">
        <v>43773.0</v>
      </c>
      <c r="H1282" s="22"/>
      <c r="I1282" s="23" t="s">
        <v>3</v>
      </c>
      <c r="J1282" s="17" t="s">
        <v>54</v>
      </c>
      <c r="K1282" s="17" t="s">
        <v>2</v>
      </c>
      <c r="L1282" s="2"/>
      <c r="M1282" s="2"/>
      <c r="N1282" s="2"/>
      <c r="O1282" s="2"/>
      <c r="P1282" s="2"/>
      <c r="Q1282" s="2"/>
      <c r="R1282" s="2"/>
      <c r="S1282" s="2"/>
    </row>
    <row r="1283" ht="15.75" customHeight="1">
      <c r="A1283" s="27" t="s">
        <v>462</v>
      </c>
      <c r="B1283" s="2" t="s">
        <v>160</v>
      </c>
      <c r="C1283" s="63">
        <v>2233000.0</v>
      </c>
      <c r="D1283" s="63">
        <v>2030000.0</v>
      </c>
      <c r="E1283" s="63">
        <v>203000.0</v>
      </c>
      <c r="F1283" s="22" t="s">
        <v>106</v>
      </c>
      <c r="G1283" s="35">
        <v>43790.0</v>
      </c>
      <c r="H1283" s="22"/>
      <c r="I1283" s="50">
        <f t="shared" ref="I1283:K1283" si="33">SUM(C1247:C1283)</f>
        <v>161924180</v>
      </c>
      <c r="J1283" s="50">
        <f t="shared" si="33"/>
        <v>147203800</v>
      </c>
      <c r="K1283" s="50">
        <f t="shared" si="33"/>
        <v>14720380</v>
      </c>
      <c r="L1283" s="2"/>
      <c r="M1283" s="2"/>
      <c r="N1283" s="2"/>
      <c r="O1283" s="2"/>
      <c r="P1283" s="2"/>
      <c r="Q1283" s="2"/>
      <c r="R1283" s="2"/>
      <c r="S1283" s="2"/>
    </row>
    <row r="1284" ht="15.75" customHeight="1">
      <c r="A1284" s="46" t="s">
        <v>464</v>
      </c>
      <c r="B1284" s="47" t="s">
        <v>465</v>
      </c>
      <c r="C1284" s="64">
        <v>264000.0</v>
      </c>
      <c r="D1284" s="64">
        <v>240000.0</v>
      </c>
      <c r="E1284" s="64">
        <v>24000.0</v>
      </c>
      <c r="F1284" s="49" t="s">
        <v>106</v>
      </c>
      <c r="G1284" s="68">
        <v>43843.0</v>
      </c>
      <c r="H1284" s="49"/>
      <c r="I1284" s="76"/>
      <c r="J1284" s="82"/>
      <c r="K1284" s="47"/>
      <c r="L1284" s="47"/>
      <c r="M1284" s="47"/>
      <c r="N1284" s="47"/>
      <c r="O1284" s="47"/>
      <c r="P1284" s="47"/>
      <c r="Q1284" s="47"/>
      <c r="R1284" s="47"/>
      <c r="S1284" s="47"/>
    </row>
    <row r="1285" ht="15.75" customHeight="1">
      <c r="A1285" s="27" t="s">
        <v>464</v>
      </c>
      <c r="B1285" s="2" t="s">
        <v>466</v>
      </c>
      <c r="C1285" s="63">
        <v>143000.0</v>
      </c>
      <c r="D1285" s="63">
        <v>130000.0</v>
      </c>
      <c r="E1285" s="63">
        <v>13000.0</v>
      </c>
      <c r="F1285" s="22" t="s">
        <v>201</v>
      </c>
      <c r="G1285" s="35">
        <v>43798.0</v>
      </c>
      <c r="H1285" s="22"/>
      <c r="I1285" s="29"/>
      <c r="J1285" s="28"/>
      <c r="K1285" s="2"/>
      <c r="L1285" s="2"/>
      <c r="M1285" s="2"/>
      <c r="N1285" s="2"/>
      <c r="O1285" s="2"/>
      <c r="P1285" s="2"/>
      <c r="Q1285" s="2"/>
      <c r="R1285" s="2"/>
      <c r="S1285" s="2"/>
    </row>
    <row r="1286" ht="15.75" customHeight="1">
      <c r="A1286" s="27" t="s">
        <v>464</v>
      </c>
      <c r="B1286" s="2" t="s">
        <v>467</v>
      </c>
      <c r="C1286" s="63">
        <v>396000.0</v>
      </c>
      <c r="D1286" s="63">
        <v>360000.0</v>
      </c>
      <c r="E1286" s="63">
        <v>36000.0</v>
      </c>
      <c r="F1286" s="22" t="s">
        <v>298</v>
      </c>
      <c r="G1286" s="35">
        <v>43788.0</v>
      </c>
      <c r="H1286" s="22"/>
      <c r="I1286" s="29"/>
      <c r="J1286" s="28"/>
      <c r="K1286" s="2"/>
      <c r="L1286" s="2"/>
      <c r="M1286" s="2"/>
      <c r="N1286" s="2"/>
      <c r="O1286" s="2"/>
      <c r="P1286" s="2"/>
      <c r="Q1286" s="2"/>
      <c r="R1286" s="2"/>
      <c r="S1286" s="2"/>
    </row>
    <row r="1287" ht="15.75" customHeight="1">
      <c r="A1287" s="27" t="s">
        <v>464</v>
      </c>
      <c r="B1287" s="2" t="s">
        <v>140</v>
      </c>
      <c r="C1287" s="63">
        <v>3987500.0</v>
      </c>
      <c r="D1287" s="63">
        <v>3625000.0</v>
      </c>
      <c r="E1287" s="63">
        <v>362500.0</v>
      </c>
      <c r="F1287" s="22" t="s">
        <v>393</v>
      </c>
      <c r="G1287" s="35">
        <v>43789.0</v>
      </c>
      <c r="H1287" s="22"/>
      <c r="I1287" s="29"/>
      <c r="J1287" s="28"/>
      <c r="K1287" s="2"/>
      <c r="L1287" s="2"/>
      <c r="M1287" s="2"/>
      <c r="N1287" s="2"/>
      <c r="O1287" s="2"/>
      <c r="P1287" s="2"/>
      <c r="Q1287" s="2"/>
      <c r="R1287" s="2"/>
      <c r="S1287" s="2"/>
    </row>
    <row r="1288" ht="15.75" customHeight="1">
      <c r="A1288" s="27" t="s">
        <v>464</v>
      </c>
      <c r="B1288" s="2" t="s">
        <v>140</v>
      </c>
      <c r="C1288" s="63">
        <v>2.82975E7</v>
      </c>
      <c r="D1288" s="63">
        <v>2.5725E7</v>
      </c>
      <c r="E1288" s="63">
        <v>2572500.0</v>
      </c>
      <c r="F1288" s="22" t="s">
        <v>358</v>
      </c>
      <c r="G1288" s="35">
        <v>43789.0</v>
      </c>
      <c r="H1288" s="22"/>
      <c r="I1288" s="29"/>
      <c r="J1288" s="28"/>
      <c r="K1288" s="2"/>
      <c r="L1288" s="2"/>
      <c r="M1288" s="2"/>
      <c r="N1288" s="2"/>
      <c r="O1288" s="2"/>
      <c r="P1288" s="2"/>
      <c r="Q1288" s="2"/>
      <c r="R1288" s="2"/>
      <c r="S1288" s="2"/>
    </row>
    <row r="1289" ht="15.75" customHeight="1">
      <c r="A1289" s="27" t="s">
        <v>464</v>
      </c>
      <c r="B1289" s="2" t="s">
        <v>140</v>
      </c>
      <c r="C1289" s="63">
        <v>1056000.0</v>
      </c>
      <c r="D1289" s="63">
        <v>960000.0</v>
      </c>
      <c r="E1289" s="63">
        <v>96000.0</v>
      </c>
      <c r="F1289" s="22" t="s">
        <v>426</v>
      </c>
      <c r="G1289" s="35">
        <v>43789.0</v>
      </c>
      <c r="H1289" s="22"/>
      <c r="I1289" s="29"/>
      <c r="J1289" s="28"/>
      <c r="K1289" s="2"/>
      <c r="L1289" s="2"/>
      <c r="M1289" s="2"/>
      <c r="N1289" s="2"/>
      <c r="O1289" s="2"/>
      <c r="P1289" s="2"/>
      <c r="Q1289" s="2"/>
      <c r="R1289" s="2"/>
      <c r="S1289" s="2"/>
    </row>
    <row r="1290" ht="15.75" customHeight="1">
      <c r="A1290" s="27" t="s">
        <v>464</v>
      </c>
      <c r="B1290" s="2" t="s">
        <v>140</v>
      </c>
      <c r="C1290" s="63">
        <v>3553000.0</v>
      </c>
      <c r="D1290" s="63">
        <v>3230000.0</v>
      </c>
      <c r="E1290" s="63">
        <v>323000.0</v>
      </c>
      <c r="F1290" s="22" t="s">
        <v>463</v>
      </c>
      <c r="G1290" s="35">
        <v>43789.0</v>
      </c>
      <c r="H1290" s="22"/>
      <c r="I1290" s="29"/>
      <c r="J1290" s="28"/>
      <c r="K1290" s="2"/>
      <c r="L1290" s="2"/>
      <c r="M1290" s="2"/>
      <c r="N1290" s="2"/>
      <c r="O1290" s="2"/>
      <c r="P1290" s="2"/>
      <c r="Q1290" s="2"/>
      <c r="R1290" s="2"/>
      <c r="S1290" s="2"/>
    </row>
    <row r="1291" ht="15.75" customHeight="1">
      <c r="A1291" s="27" t="s">
        <v>464</v>
      </c>
      <c r="B1291" s="2" t="s">
        <v>140</v>
      </c>
      <c r="C1291" s="63">
        <v>209000.0</v>
      </c>
      <c r="D1291" s="63">
        <v>190000.0</v>
      </c>
      <c r="E1291" s="63">
        <v>19000.0</v>
      </c>
      <c r="F1291" s="22" t="s">
        <v>436</v>
      </c>
      <c r="G1291" s="35">
        <v>43789.0</v>
      </c>
      <c r="H1291" s="22"/>
      <c r="I1291" s="29"/>
      <c r="J1291" s="28"/>
      <c r="K1291" s="2"/>
      <c r="L1291" s="2"/>
      <c r="M1291" s="2"/>
      <c r="N1291" s="2"/>
      <c r="O1291" s="2"/>
      <c r="P1291" s="2"/>
      <c r="Q1291" s="2"/>
      <c r="R1291" s="2"/>
      <c r="S1291" s="2"/>
    </row>
    <row r="1292" ht="15.75" customHeight="1">
      <c r="A1292" s="27" t="s">
        <v>464</v>
      </c>
      <c r="B1292" s="2" t="s">
        <v>140</v>
      </c>
      <c r="C1292" s="63">
        <v>2783000.0</v>
      </c>
      <c r="D1292" s="63">
        <v>2530000.0</v>
      </c>
      <c r="E1292" s="63">
        <v>253000.0</v>
      </c>
      <c r="F1292" s="22" t="s">
        <v>287</v>
      </c>
      <c r="G1292" s="35">
        <v>43789.0</v>
      </c>
      <c r="H1292" s="22"/>
      <c r="I1292" s="29"/>
      <c r="J1292" s="28"/>
      <c r="K1292" s="2"/>
      <c r="L1292" s="2"/>
      <c r="M1292" s="2"/>
      <c r="N1292" s="2"/>
      <c r="O1292" s="2"/>
      <c r="P1292" s="2"/>
      <c r="Q1292" s="2"/>
      <c r="R1292" s="2"/>
      <c r="S1292" s="2"/>
    </row>
    <row r="1293" ht="15.75" customHeight="1">
      <c r="A1293" s="27" t="s">
        <v>464</v>
      </c>
      <c r="B1293" s="2" t="s">
        <v>140</v>
      </c>
      <c r="C1293" s="63">
        <v>273900.0</v>
      </c>
      <c r="D1293" s="63">
        <v>249000.0</v>
      </c>
      <c r="E1293" s="63">
        <v>24900.0</v>
      </c>
      <c r="F1293" s="22" t="s">
        <v>298</v>
      </c>
      <c r="G1293" s="35">
        <v>43789.0</v>
      </c>
      <c r="H1293" s="22"/>
      <c r="I1293" s="29"/>
      <c r="J1293" s="28"/>
      <c r="K1293" s="2"/>
      <c r="L1293" s="2"/>
      <c r="M1293" s="2"/>
      <c r="N1293" s="2"/>
      <c r="O1293" s="2"/>
      <c r="P1293" s="2"/>
      <c r="Q1293" s="2"/>
      <c r="R1293" s="2"/>
      <c r="S1293" s="2"/>
    </row>
    <row r="1294" ht="15.75" customHeight="1">
      <c r="A1294" s="27" t="s">
        <v>464</v>
      </c>
      <c r="B1294" s="2" t="s">
        <v>140</v>
      </c>
      <c r="C1294" s="63">
        <v>8151000.0</v>
      </c>
      <c r="D1294" s="63">
        <v>7410000.0</v>
      </c>
      <c r="E1294" s="63">
        <v>741000.0</v>
      </c>
      <c r="F1294" s="22" t="s">
        <v>349</v>
      </c>
      <c r="G1294" s="35">
        <v>43789.0</v>
      </c>
      <c r="H1294" s="22"/>
      <c r="I1294" s="29"/>
      <c r="J1294" s="28"/>
      <c r="K1294" s="2"/>
      <c r="L1294" s="2"/>
      <c r="M1294" s="2"/>
      <c r="N1294" s="2"/>
      <c r="O1294" s="2"/>
      <c r="P1294" s="2"/>
      <c r="Q1294" s="2"/>
      <c r="R1294" s="2"/>
      <c r="S1294" s="2"/>
    </row>
    <row r="1295" ht="15.75" customHeight="1">
      <c r="A1295" s="27" t="s">
        <v>464</v>
      </c>
      <c r="B1295" s="2" t="s">
        <v>140</v>
      </c>
      <c r="C1295" s="63">
        <v>2964060.0</v>
      </c>
      <c r="D1295" s="63">
        <v>2694600.0</v>
      </c>
      <c r="E1295" s="63">
        <v>269460.0</v>
      </c>
      <c r="F1295" s="22" t="s">
        <v>277</v>
      </c>
      <c r="G1295" s="35">
        <v>43789.0</v>
      </c>
      <c r="H1295" s="22"/>
      <c r="I1295" s="29"/>
      <c r="J1295" s="28"/>
      <c r="K1295" s="2"/>
      <c r="L1295" s="2"/>
      <c r="M1295" s="2"/>
      <c r="N1295" s="2"/>
      <c r="O1295" s="2"/>
      <c r="P1295" s="2"/>
      <c r="Q1295" s="2"/>
      <c r="R1295" s="2"/>
      <c r="S1295" s="2"/>
    </row>
    <row r="1296" ht="15.75" customHeight="1">
      <c r="A1296" s="27" t="s">
        <v>464</v>
      </c>
      <c r="B1296" s="2" t="s">
        <v>140</v>
      </c>
      <c r="C1296" s="63">
        <v>2904000.0</v>
      </c>
      <c r="D1296" s="63">
        <v>2640000.0</v>
      </c>
      <c r="E1296" s="63">
        <v>264000.0</v>
      </c>
      <c r="F1296" s="22" t="s">
        <v>339</v>
      </c>
      <c r="G1296" s="35">
        <v>43789.0</v>
      </c>
      <c r="H1296" s="22"/>
      <c r="I1296" s="29"/>
      <c r="J1296" s="28"/>
      <c r="K1296" s="2"/>
      <c r="L1296" s="2"/>
      <c r="M1296" s="2"/>
      <c r="N1296" s="2"/>
      <c r="O1296" s="2"/>
      <c r="P1296" s="2"/>
      <c r="Q1296" s="2"/>
      <c r="R1296" s="2"/>
      <c r="S1296" s="2"/>
    </row>
    <row r="1297" ht="15.75" customHeight="1">
      <c r="A1297" s="27" t="s">
        <v>468</v>
      </c>
      <c r="B1297" s="2" t="s">
        <v>152</v>
      </c>
      <c r="C1297" s="63">
        <v>7557000.0</v>
      </c>
      <c r="D1297" s="63">
        <v>6870000.0</v>
      </c>
      <c r="E1297" s="63">
        <v>687000.0</v>
      </c>
      <c r="F1297" s="22" t="s">
        <v>106</v>
      </c>
      <c r="G1297" s="35">
        <v>43801.0</v>
      </c>
      <c r="H1297" s="22"/>
      <c r="I1297" s="29"/>
      <c r="J1297" s="28"/>
      <c r="K1297" s="2"/>
      <c r="L1297" s="2"/>
      <c r="M1297" s="2"/>
      <c r="N1297" s="2"/>
      <c r="O1297" s="2"/>
      <c r="P1297" s="2"/>
      <c r="Q1297" s="2"/>
      <c r="R1297" s="2"/>
      <c r="S1297" s="2"/>
    </row>
    <row r="1298" ht="15.75" customHeight="1">
      <c r="A1298" s="27" t="s">
        <v>469</v>
      </c>
      <c r="B1298" s="2" t="s">
        <v>150</v>
      </c>
      <c r="C1298" s="63">
        <v>3168000.0</v>
      </c>
      <c r="D1298" s="63">
        <v>2880000.0</v>
      </c>
      <c r="E1298" s="63">
        <v>288000.0</v>
      </c>
      <c r="F1298" s="22" t="s">
        <v>106</v>
      </c>
      <c r="G1298" s="35">
        <v>43832.0</v>
      </c>
      <c r="H1298" s="83"/>
      <c r="I1298" s="28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ht="15.75" customHeight="1">
      <c r="A1299" s="27" t="s">
        <v>469</v>
      </c>
      <c r="B1299" s="2" t="s">
        <v>203</v>
      </c>
      <c r="C1299" s="63">
        <v>6501000.0</v>
      </c>
      <c r="D1299" s="63">
        <v>5910000.0</v>
      </c>
      <c r="E1299" s="63">
        <v>591000.0</v>
      </c>
      <c r="F1299" s="22" t="s">
        <v>106</v>
      </c>
      <c r="G1299" s="35">
        <v>43816.0</v>
      </c>
      <c r="H1299" s="83"/>
      <c r="I1299" s="28"/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ht="15.75" customHeight="1">
      <c r="A1300" s="27" t="s">
        <v>469</v>
      </c>
      <c r="B1300" s="2" t="s">
        <v>412</v>
      </c>
      <c r="C1300" s="63">
        <v>2029500.0</v>
      </c>
      <c r="D1300" s="63">
        <v>1845000.0</v>
      </c>
      <c r="E1300" s="63">
        <v>184500.0</v>
      </c>
      <c r="F1300" s="22" t="s">
        <v>201</v>
      </c>
      <c r="G1300" s="35">
        <v>43812.0</v>
      </c>
      <c r="H1300" s="83"/>
      <c r="I1300" s="28"/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ht="15.75" customHeight="1">
      <c r="A1301" s="27" t="s">
        <v>469</v>
      </c>
      <c r="B1301" s="2" t="s">
        <v>467</v>
      </c>
      <c r="C1301" s="63">
        <v>495000.0</v>
      </c>
      <c r="D1301" s="63">
        <v>450000.0</v>
      </c>
      <c r="E1301" s="63">
        <v>45000.0</v>
      </c>
      <c r="F1301" s="22" t="s">
        <v>298</v>
      </c>
      <c r="G1301" s="35">
        <v>43808.0</v>
      </c>
      <c r="H1301" s="83"/>
      <c r="I1301" s="28"/>
      <c r="J1301" s="84"/>
      <c r="K1301" s="2"/>
      <c r="L1301" s="2"/>
      <c r="M1301" s="2"/>
      <c r="N1301" s="2"/>
      <c r="O1301" s="2"/>
      <c r="P1301" s="2"/>
      <c r="Q1301" s="2"/>
      <c r="R1301" s="2"/>
      <c r="S1301" s="2"/>
    </row>
    <row r="1302" ht="15.75" customHeight="1">
      <c r="A1302" s="27" t="s">
        <v>469</v>
      </c>
      <c r="B1302" s="2" t="s">
        <v>204</v>
      </c>
      <c r="C1302" s="63">
        <v>704000.0</v>
      </c>
      <c r="D1302" s="63">
        <v>640000.0</v>
      </c>
      <c r="E1302" s="63">
        <v>64000.0</v>
      </c>
      <c r="F1302" s="22" t="s">
        <v>106</v>
      </c>
      <c r="G1302" s="35">
        <v>43802.0</v>
      </c>
      <c r="H1302" s="22"/>
      <c r="I1302" s="29"/>
      <c r="J1302" s="84"/>
      <c r="K1302" s="2"/>
      <c r="L1302" s="2"/>
      <c r="M1302" s="2"/>
      <c r="N1302" s="2"/>
      <c r="O1302" s="2"/>
      <c r="P1302" s="2"/>
      <c r="Q1302" s="2"/>
      <c r="R1302" s="2"/>
      <c r="S1302" s="2"/>
    </row>
    <row r="1303" ht="15.75" customHeight="1">
      <c r="A1303" s="27" t="s">
        <v>469</v>
      </c>
      <c r="B1303" s="2" t="s">
        <v>160</v>
      </c>
      <c r="C1303" s="63">
        <v>154000.0</v>
      </c>
      <c r="D1303" s="63">
        <v>140000.0</v>
      </c>
      <c r="E1303" s="63">
        <v>14000.0</v>
      </c>
      <c r="F1303" s="22" t="s">
        <v>106</v>
      </c>
      <c r="G1303" s="35">
        <v>43804.0</v>
      </c>
      <c r="H1303" s="22"/>
      <c r="I1303" s="29"/>
      <c r="J1303" s="84"/>
      <c r="K1303" s="2"/>
      <c r="L1303" s="2"/>
      <c r="M1303" s="2"/>
      <c r="N1303" s="2"/>
      <c r="O1303" s="2"/>
      <c r="P1303" s="2"/>
      <c r="Q1303" s="2"/>
      <c r="R1303" s="2"/>
      <c r="S1303" s="2"/>
    </row>
    <row r="1304" ht="15.75" customHeight="1">
      <c r="A1304" s="27" t="s">
        <v>469</v>
      </c>
      <c r="B1304" s="2" t="s">
        <v>29</v>
      </c>
      <c r="C1304" s="63">
        <v>4224000.0</v>
      </c>
      <c r="D1304" s="63">
        <v>3840000.0</v>
      </c>
      <c r="E1304" s="63">
        <v>384000.0</v>
      </c>
      <c r="F1304" s="22" t="s">
        <v>358</v>
      </c>
      <c r="G1304" s="35">
        <v>43825.0</v>
      </c>
      <c r="H1304" s="22"/>
      <c r="I1304" s="29"/>
      <c r="J1304" s="84"/>
      <c r="K1304" s="2"/>
      <c r="L1304" s="2"/>
      <c r="M1304" s="2"/>
      <c r="N1304" s="2"/>
      <c r="O1304" s="2"/>
      <c r="P1304" s="2"/>
      <c r="Q1304" s="2"/>
      <c r="R1304" s="2"/>
      <c r="S1304" s="2"/>
    </row>
    <row r="1305" ht="15.75" customHeight="1">
      <c r="A1305" s="27" t="s">
        <v>469</v>
      </c>
      <c r="B1305" s="2" t="s">
        <v>29</v>
      </c>
      <c r="C1305" s="63">
        <v>6930000.0</v>
      </c>
      <c r="D1305" s="63">
        <v>6300000.0</v>
      </c>
      <c r="E1305" s="63">
        <v>630000.0</v>
      </c>
      <c r="F1305" s="22" t="s">
        <v>197</v>
      </c>
      <c r="G1305" s="35">
        <v>43825.0</v>
      </c>
      <c r="H1305" s="22"/>
      <c r="I1305" s="29"/>
      <c r="J1305" s="84"/>
      <c r="K1305" s="2"/>
      <c r="L1305" s="2"/>
      <c r="M1305" s="2"/>
      <c r="N1305" s="2"/>
      <c r="O1305" s="2"/>
      <c r="P1305" s="2"/>
      <c r="Q1305" s="2"/>
      <c r="R1305" s="2"/>
      <c r="S1305" s="2"/>
    </row>
    <row r="1306" ht="15.75" customHeight="1">
      <c r="A1306" s="27" t="s">
        <v>469</v>
      </c>
      <c r="B1306" s="2" t="s">
        <v>29</v>
      </c>
      <c r="C1306" s="63">
        <v>8140000.0</v>
      </c>
      <c r="D1306" s="63">
        <v>7400000.0</v>
      </c>
      <c r="E1306" s="63">
        <v>740000.0</v>
      </c>
      <c r="F1306" s="22" t="s">
        <v>306</v>
      </c>
      <c r="G1306" s="35">
        <v>43825.0</v>
      </c>
      <c r="H1306" s="22"/>
      <c r="I1306" s="29"/>
      <c r="J1306" s="84"/>
      <c r="K1306" s="2"/>
      <c r="L1306" s="2"/>
      <c r="M1306" s="2"/>
      <c r="N1306" s="2"/>
      <c r="O1306" s="2"/>
      <c r="P1306" s="2"/>
      <c r="Q1306" s="2"/>
      <c r="R1306" s="2"/>
      <c r="S1306" s="2"/>
    </row>
    <row r="1307" ht="15.75" customHeight="1">
      <c r="A1307" s="27" t="s">
        <v>469</v>
      </c>
      <c r="B1307" s="2" t="s">
        <v>140</v>
      </c>
      <c r="C1307" s="63">
        <v>5021500.0</v>
      </c>
      <c r="D1307" s="63">
        <v>4565000.0</v>
      </c>
      <c r="E1307" s="63">
        <v>456500.0</v>
      </c>
      <c r="F1307" s="22" t="s">
        <v>393</v>
      </c>
      <c r="G1307" s="35">
        <v>43809.0</v>
      </c>
      <c r="H1307" s="22"/>
      <c r="I1307" s="29"/>
      <c r="J1307" s="84"/>
      <c r="K1307" s="2"/>
      <c r="L1307" s="2"/>
      <c r="M1307" s="2"/>
      <c r="N1307" s="2"/>
      <c r="O1307" s="2"/>
      <c r="P1307" s="2"/>
      <c r="Q1307" s="2"/>
      <c r="R1307" s="2"/>
      <c r="S1307" s="2"/>
    </row>
    <row r="1308" ht="15.75" customHeight="1">
      <c r="A1308" s="27" t="s">
        <v>469</v>
      </c>
      <c r="B1308" s="2" t="s">
        <v>140</v>
      </c>
      <c r="C1308" s="63">
        <v>2.90345E7</v>
      </c>
      <c r="D1308" s="63">
        <v>2.6395E7</v>
      </c>
      <c r="E1308" s="63">
        <v>2639500.0</v>
      </c>
      <c r="F1308" s="22" t="s">
        <v>358</v>
      </c>
      <c r="G1308" s="35">
        <v>43809.0</v>
      </c>
      <c r="H1308" s="22"/>
      <c r="I1308" s="29"/>
      <c r="J1308" s="84"/>
      <c r="K1308" s="2"/>
      <c r="L1308" s="2"/>
      <c r="M1308" s="2"/>
      <c r="N1308" s="2"/>
      <c r="O1308" s="2"/>
      <c r="P1308" s="2"/>
      <c r="Q1308" s="2"/>
      <c r="R1308" s="2"/>
      <c r="S1308" s="2"/>
    </row>
    <row r="1309" ht="15.75" customHeight="1">
      <c r="A1309" s="27" t="s">
        <v>469</v>
      </c>
      <c r="B1309" s="2" t="s">
        <v>140</v>
      </c>
      <c r="C1309" s="63">
        <v>1320000.0</v>
      </c>
      <c r="D1309" s="63">
        <v>1200000.0</v>
      </c>
      <c r="E1309" s="63">
        <v>120000.0</v>
      </c>
      <c r="F1309" s="22" t="s">
        <v>429</v>
      </c>
      <c r="G1309" s="35">
        <v>43809.0</v>
      </c>
      <c r="H1309" s="22"/>
      <c r="I1309" s="29"/>
      <c r="J1309" s="84"/>
      <c r="K1309" s="2"/>
      <c r="L1309" s="2"/>
      <c r="M1309" s="2"/>
      <c r="N1309" s="2"/>
      <c r="O1309" s="2"/>
      <c r="P1309" s="2"/>
      <c r="Q1309" s="2"/>
      <c r="R1309" s="2"/>
      <c r="S1309" s="2"/>
    </row>
    <row r="1310" ht="15.75" customHeight="1">
      <c r="A1310" s="27" t="s">
        <v>469</v>
      </c>
      <c r="B1310" s="2" t="s">
        <v>140</v>
      </c>
      <c r="C1310" s="63">
        <v>3657500.0</v>
      </c>
      <c r="D1310" s="63">
        <v>3325000.0</v>
      </c>
      <c r="E1310" s="63">
        <v>332500.0</v>
      </c>
      <c r="F1310" s="22" t="s">
        <v>147</v>
      </c>
      <c r="G1310" s="35">
        <v>43809.0</v>
      </c>
      <c r="H1310" s="22"/>
      <c r="I1310" s="29"/>
      <c r="J1310" s="28"/>
      <c r="K1310" s="2"/>
      <c r="L1310" s="2"/>
      <c r="M1310" s="2"/>
      <c r="N1310" s="2"/>
      <c r="O1310" s="2"/>
      <c r="P1310" s="2"/>
      <c r="Q1310" s="2"/>
      <c r="R1310" s="2"/>
      <c r="S1310" s="2"/>
    </row>
    <row r="1311" ht="15.75" customHeight="1">
      <c r="A1311" s="27" t="s">
        <v>469</v>
      </c>
      <c r="B1311" s="2" t="s">
        <v>140</v>
      </c>
      <c r="C1311" s="63">
        <v>2541000.0</v>
      </c>
      <c r="D1311" s="63">
        <v>2310000.0</v>
      </c>
      <c r="E1311" s="63">
        <v>231000.0</v>
      </c>
      <c r="F1311" s="22" t="s">
        <v>287</v>
      </c>
      <c r="G1311" s="35">
        <v>43809.0</v>
      </c>
      <c r="H1311" s="22"/>
      <c r="I1311" s="29"/>
      <c r="J1311" s="28"/>
      <c r="K1311" s="2"/>
      <c r="L1311" s="2"/>
      <c r="M1311" s="2"/>
      <c r="N1311" s="2"/>
      <c r="O1311" s="2"/>
      <c r="P1311" s="2"/>
      <c r="Q1311" s="2"/>
      <c r="R1311" s="2"/>
      <c r="S1311" s="2"/>
    </row>
    <row r="1312" ht="15.75" customHeight="1">
      <c r="A1312" s="27" t="s">
        <v>469</v>
      </c>
      <c r="B1312" s="2" t="s">
        <v>140</v>
      </c>
      <c r="C1312" s="63">
        <v>730400.0</v>
      </c>
      <c r="D1312" s="63">
        <v>664000.0</v>
      </c>
      <c r="E1312" s="63">
        <v>66400.0</v>
      </c>
      <c r="F1312" s="22" t="s">
        <v>298</v>
      </c>
      <c r="G1312" s="35">
        <v>43809.0</v>
      </c>
      <c r="H1312" s="22"/>
      <c r="I1312" s="29"/>
      <c r="J1312" s="28"/>
      <c r="K1312" s="2"/>
      <c r="L1312" s="2"/>
      <c r="M1312" s="2"/>
      <c r="N1312" s="2"/>
      <c r="O1312" s="2"/>
      <c r="P1312" s="2"/>
      <c r="Q1312" s="2"/>
      <c r="R1312" s="2"/>
      <c r="S1312" s="2"/>
    </row>
    <row r="1313" ht="15.75" customHeight="1">
      <c r="A1313" s="27" t="s">
        <v>469</v>
      </c>
      <c r="B1313" s="2" t="s">
        <v>140</v>
      </c>
      <c r="C1313" s="63">
        <v>9091500.0</v>
      </c>
      <c r="D1313" s="63">
        <v>8265000.0</v>
      </c>
      <c r="E1313" s="63">
        <v>826500.0</v>
      </c>
      <c r="F1313" s="22" t="s">
        <v>349</v>
      </c>
      <c r="G1313" s="35">
        <v>43809.0</v>
      </c>
      <c r="H1313" s="22"/>
      <c r="I1313" s="29"/>
      <c r="J1313" s="28"/>
      <c r="K1313" s="2"/>
      <c r="L1313" s="2"/>
      <c r="M1313" s="2"/>
      <c r="N1313" s="2"/>
      <c r="O1313" s="2"/>
      <c r="P1313" s="2"/>
      <c r="Q1313" s="2"/>
      <c r="R1313" s="2"/>
      <c r="S1313" s="2"/>
    </row>
    <row r="1314" ht="15.75" customHeight="1">
      <c r="A1314" s="27" t="s">
        <v>469</v>
      </c>
      <c r="B1314" s="2" t="s">
        <v>140</v>
      </c>
      <c r="C1314" s="63">
        <v>3403180.0</v>
      </c>
      <c r="D1314" s="63">
        <v>3093800.0</v>
      </c>
      <c r="E1314" s="63">
        <v>309380.0</v>
      </c>
      <c r="F1314" s="22" t="s">
        <v>277</v>
      </c>
      <c r="G1314" s="35">
        <v>43809.0</v>
      </c>
      <c r="H1314" s="22"/>
      <c r="I1314" s="29"/>
      <c r="J1314" s="28"/>
      <c r="K1314" s="2"/>
      <c r="L1314" s="2"/>
      <c r="M1314" s="2"/>
      <c r="N1314" s="2"/>
      <c r="O1314" s="2"/>
      <c r="P1314" s="2"/>
      <c r="Q1314" s="2"/>
      <c r="R1314" s="2"/>
      <c r="S1314" s="2"/>
    </row>
    <row r="1315" ht="15.75" customHeight="1">
      <c r="A1315" s="27" t="s">
        <v>469</v>
      </c>
      <c r="B1315" s="2" t="s">
        <v>140</v>
      </c>
      <c r="C1315" s="63">
        <v>2876500.0</v>
      </c>
      <c r="D1315" s="63">
        <v>2615000.0</v>
      </c>
      <c r="E1315" s="63">
        <v>261500.0</v>
      </c>
      <c r="F1315" s="22" t="s">
        <v>339</v>
      </c>
      <c r="G1315" s="35">
        <v>43809.0</v>
      </c>
      <c r="H1315" s="22"/>
      <c r="I1315" s="37" t="s">
        <v>239</v>
      </c>
      <c r="J1315" s="13"/>
      <c r="K1315" s="14"/>
      <c r="L1315" s="2"/>
      <c r="M1315" s="2"/>
      <c r="N1315" s="2"/>
      <c r="O1315" s="2"/>
      <c r="P1315" s="2"/>
      <c r="Q1315" s="2"/>
      <c r="R1315" s="2"/>
      <c r="S1315" s="2"/>
    </row>
    <row r="1316" ht="15.75" customHeight="1">
      <c r="A1316" s="27" t="s">
        <v>469</v>
      </c>
      <c r="B1316" s="2" t="s">
        <v>440</v>
      </c>
      <c r="C1316" s="63">
        <v>1320000.0</v>
      </c>
      <c r="D1316" s="63">
        <v>1200000.0</v>
      </c>
      <c r="E1316" s="63">
        <v>120000.0</v>
      </c>
      <c r="F1316" s="22" t="s">
        <v>441</v>
      </c>
      <c r="G1316" s="35">
        <v>43809.0</v>
      </c>
      <c r="H1316" s="22"/>
      <c r="I1316" s="23" t="s">
        <v>3</v>
      </c>
      <c r="J1316" s="17" t="s">
        <v>54</v>
      </c>
      <c r="K1316" s="17" t="s">
        <v>2</v>
      </c>
      <c r="L1316" s="2"/>
      <c r="M1316" s="2"/>
      <c r="N1316" s="2"/>
      <c r="O1316" s="2"/>
      <c r="P1316" s="2"/>
      <c r="Q1316" s="2"/>
      <c r="R1316" s="2"/>
      <c r="S1316" s="2"/>
    </row>
    <row r="1317" ht="15.75" customHeight="1">
      <c r="A1317" s="27" t="s">
        <v>469</v>
      </c>
      <c r="B1317" s="2" t="s">
        <v>440</v>
      </c>
      <c r="C1317" s="63">
        <v>2.42E7</v>
      </c>
      <c r="D1317" s="63">
        <v>2.2E7</v>
      </c>
      <c r="E1317" s="63">
        <v>2200000.0</v>
      </c>
      <c r="F1317" s="22" t="s">
        <v>442</v>
      </c>
      <c r="G1317" s="41">
        <v>43809.0</v>
      </c>
      <c r="H1317" s="22"/>
      <c r="I1317" s="23">
        <f t="shared" ref="I1317:K1317" si="34">SUM(C1284:C1317)</f>
        <v>178080540</v>
      </c>
      <c r="J1317" s="23">
        <f t="shared" si="34"/>
        <v>161891400</v>
      </c>
      <c r="K1317" s="23">
        <f t="shared" si="34"/>
        <v>16189140</v>
      </c>
      <c r="L1317" s="7"/>
      <c r="M1317" s="7"/>
      <c r="N1317" s="7"/>
      <c r="O1317" s="7"/>
      <c r="P1317" s="7"/>
      <c r="Q1317" s="7"/>
      <c r="R1317" s="7"/>
      <c r="S1317" s="7"/>
    </row>
    <row r="1318" ht="15.75" customHeight="1">
      <c r="A1318" s="46" t="s">
        <v>470</v>
      </c>
      <c r="B1318" s="47" t="s">
        <v>416</v>
      </c>
      <c r="C1318" s="64">
        <v>1760000.0</v>
      </c>
      <c r="D1318" s="64">
        <v>1600000.0</v>
      </c>
      <c r="E1318" s="64">
        <v>160000.0</v>
      </c>
      <c r="F1318" s="49" t="s">
        <v>417</v>
      </c>
      <c r="G1318" s="35">
        <v>43818.0</v>
      </c>
      <c r="H1318" s="49" t="s">
        <v>471</v>
      </c>
      <c r="I1318" s="29"/>
      <c r="J1318" s="28"/>
      <c r="K1318" s="2"/>
      <c r="L1318" s="2"/>
      <c r="M1318" s="2"/>
      <c r="N1318" s="2"/>
      <c r="O1318" s="2"/>
      <c r="P1318" s="2"/>
      <c r="Q1318" s="2"/>
      <c r="R1318" s="2"/>
      <c r="S1318" s="2"/>
    </row>
    <row r="1319" ht="15.75" customHeight="1">
      <c r="A1319" s="30" t="s">
        <v>470</v>
      </c>
      <c r="B1319" s="31" t="s">
        <v>416</v>
      </c>
      <c r="C1319" s="65">
        <v>-1760000.0</v>
      </c>
      <c r="D1319" s="65">
        <v>-1600000.0</v>
      </c>
      <c r="E1319" s="65">
        <v>-160000.0</v>
      </c>
      <c r="F1319" s="33" t="s">
        <v>417</v>
      </c>
      <c r="G1319" s="31" t="s">
        <v>31</v>
      </c>
      <c r="H1319" s="22" t="s">
        <v>472</v>
      </c>
      <c r="I1319" s="29"/>
      <c r="J1319" s="28"/>
      <c r="K1319" s="2"/>
      <c r="L1319" s="2"/>
      <c r="M1319" s="2"/>
      <c r="N1319" s="2"/>
      <c r="O1319" s="2"/>
      <c r="P1319" s="2"/>
      <c r="Q1319" s="2"/>
      <c r="R1319" s="2"/>
      <c r="S1319" s="2"/>
    </row>
    <row r="1320" ht="15.75" customHeight="1">
      <c r="A1320" s="30" t="s">
        <v>470</v>
      </c>
      <c r="B1320" s="31" t="s">
        <v>416</v>
      </c>
      <c r="C1320" s="65">
        <v>1760000.0</v>
      </c>
      <c r="D1320" s="65">
        <v>1600000.0</v>
      </c>
      <c r="E1320" s="65">
        <v>160000.0</v>
      </c>
      <c r="F1320" s="33" t="s">
        <v>417</v>
      </c>
      <c r="G1320" s="31" t="s">
        <v>31</v>
      </c>
      <c r="H1320" s="22"/>
      <c r="I1320" s="29"/>
      <c r="J1320" s="28"/>
      <c r="K1320" s="2"/>
      <c r="L1320" s="2"/>
      <c r="M1320" s="2"/>
      <c r="N1320" s="2"/>
      <c r="O1320" s="2"/>
      <c r="P1320" s="2"/>
      <c r="Q1320" s="2"/>
      <c r="R1320" s="2"/>
      <c r="S1320" s="2"/>
    </row>
    <row r="1321" ht="15.75" customHeight="1">
      <c r="A1321" s="27" t="s">
        <v>473</v>
      </c>
      <c r="B1321" s="2" t="s">
        <v>466</v>
      </c>
      <c r="C1321" s="63">
        <v>209000.0</v>
      </c>
      <c r="D1321" s="63">
        <v>190000.0</v>
      </c>
      <c r="E1321" s="63">
        <v>19000.0</v>
      </c>
      <c r="F1321" s="22" t="s">
        <v>106</v>
      </c>
      <c r="G1321" s="35">
        <v>43840.0</v>
      </c>
      <c r="H1321" s="22"/>
      <c r="I1321" s="29"/>
      <c r="J1321" s="28"/>
      <c r="K1321" s="2"/>
      <c r="L1321" s="2"/>
      <c r="M1321" s="2"/>
      <c r="N1321" s="2"/>
      <c r="O1321" s="2"/>
      <c r="P1321" s="2"/>
      <c r="Q1321" s="2"/>
      <c r="R1321" s="2"/>
      <c r="S1321" s="2"/>
    </row>
    <row r="1322" ht="15.75" customHeight="1">
      <c r="A1322" s="27" t="s">
        <v>474</v>
      </c>
      <c r="B1322" s="2" t="s">
        <v>140</v>
      </c>
      <c r="C1322" s="63">
        <v>550000.0</v>
      </c>
      <c r="D1322" s="63">
        <v>500000.0</v>
      </c>
      <c r="E1322" s="63">
        <v>50000.0</v>
      </c>
      <c r="F1322" s="22" t="s">
        <v>299</v>
      </c>
      <c r="G1322" s="35">
        <v>43829.0</v>
      </c>
      <c r="H1322" s="22" t="s">
        <v>304</v>
      </c>
      <c r="I1322" s="29"/>
      <c r="J1322" s="28"/>
      <c r="K1322" s="2"/>
      <c r="L1322" s="2"/>
      <c r="M1322" s="2"/>
      <c r="N1322" s="2"/>
      <c r="O1322" s="2"/>
      <c r="P1322" s="2"/>
      <c r="Q1322" s="2"/>
      <c r="R1322" s="2"/>
      <c r="S1322" s="2"/>
    </row>
    <row r="1323" ht="15.75" customHeight="1">
      <c r="A1323" s="27" t="s">
        <v>474</v>
      </c>
      <c r="B1323" s="2" t="s">
        <v>140</v>
      </c>
      <c r="C1323" s="63">
        <v>1.936E7</v>
      </c>
      <c r="D1323" s="63">
        <v>1.76E7</v>
      </c>
      <c r="E1323" s="63">
        <v>1760000.0</v>
      </c>
      <c r="F1323" s="22" t="s">
        <v>475</v>
      </c>
      <c r="G1323" s="35">
        <v>43819.0</v>
      </c>
      <c r="H1323" s="22"/>
      <c r="I1323" s="29"/>
      <c r="J1323" s="28"/>
      <c r="K1323" s="2"/>
      <c r="L1323" s="2"/>
      <c r="M1323" s="2"/>
      <c r="N1323" s="2"/>
      <c r="O1323" s="2"/>
      <c r="P1323" s="2"/>
      <c r="Q1323" s="2"/>
      <c r="R1323" s="2"/>
      <c r="S1323" s="2"/>
    </row>
    <row r="1324" ht="15.75" customHeight="1">
      <c r="A1324" s="27" t="s">
        <v>474</v>
      </c>
      <c r="B1324" s="2" t="s">
        <v>140</v>
      </c>
      <c r="C1324" s="63">
        <v>6407500.0</v>
      </c>
      <c r="D1324" s="63">
        <v>5825000.0</v>
      </c>
      <c r="E1324" s="63">
        <v>582500.0</v>
      </c>
      <c r="F1324" s="22" t="s">
        <v>393</v>
      </c>
      <c r="G1324" s="35">
        <v>43819.0</v>
      </c>
      <c r="H1324" s="22"/>
      <c r="I1324" s="29"/>
      <c r="J1324" s="28"/>
      <c r="K1324" s="2"/>
      <c r="L1324" s="2"/>
      <c r="M1324" s="2"/>
      <c r="N1324" s="2"/>
      <c r="O1324" s="2"/>
      <c r="P1324" s="2"/>
      <c r="Q1324" s="2"/>
      <c r="R1324" s="2"/>
      <c r="S1324" s="2"/>
    </row>
    <row r="1325" ht="15.75" customHeight="1">
      <c r="A1325" s="27" t="s">
        <v>474</v>
      </c>
      <c r="B1325" s="2" t="s">
        <v>140</v>
      </c>
      <c r="C1325" s="63">
        <v>3.02115E7</v>
      </c>
      <c r="D1325" s="63">
        <v>2.7465E7</v>
      </c>
      <c r="E1325" s="63">
        <v>2746500.0</v>
      </c>
      <c r="F1325" s="22" t="s">
        <v>358</v>
      </c>
      <c r="G1325" s="35">
        <v>43819.0</v>
      </c>
      <c r="H1325" s="22"/>
      <c r="I1325" s="29"/>
      <c r="J1325" s="28"/>
      <c r="K1325" s="2"/>
      <c r="L1325" s="2"/>
      <c r="M1325" s="2"/>
      <c r="N1325" s="2"/>
      <c r="O1325" s="2"/>
      <c r="P1325" s="2"/>
      <c r="Q1325" s="2"/>
      <c r="R1325" s="2"/>
      <c r="S1325" s="2"/>
    </row>
    <row r="1326" ht="15.75" customHeight="1">
      <c r="A1326" s="27" t="s">
        <v>474</v>
      </c>
      <c r="B1326" s="2" t="s">
        <v>140</v>
      </c>
      <c r="C1326" s="63">
        <v>1320000.0</v>
      </c>
      <c r="D1326" s="63">
        <v>1200000.0</v>
      </c>
      <c r="E1326" s="63">
        <v>120000.0</v>
      </c>
      <c r="F1326" s="22" t="s">
        <v>429</v>
      </c>
      <c r="G1326" s="35">
        <v>43819.0</v>
      </c>
      <c r="H1326" s="22"/>
      <c r="I1326" s="29"/>
      <c r="J1326" s="28"/>
      <c r="K1326" s="2"/>
      <c r="L1326" s="2"/>
      <c r="M1326" s="2"/>
      <c r="N1326" s="2"/>
      <c r="O1326" s="2"/>
      <c r="P1326" s="2"/>
      <c r="Q1326" s="2"/>
      <c r="R1326" s="2"/>
      <c r="S1326" s="2"/>
    </row>
    <row r="1327" ht="15.75" customHeight="1">
      <c r="A1327" s="27" t="s">
        <v>474</v>
      </c>
      <c r="B1327" s="2" t="s">
        <v>140</v>
      </c>
      <c r="C1327" s="63">
        <v>3712500.0</v>
      </c>
      <c r="D1327" s="63">
        <v>3375000.0</v>
      </c>
      <c r="E1327" s="63">
        <v>337500.0</v>
      </c>
      <c r="F1327" s="22" t="s">
        <v>147</v>
      </c>
      <c r="G1327" s="35">
        <v>43819.0</v>
      </c>
      <c r="H1327" s="22"/>
      <c r="I1327" s="29"/>
      <c r="J1327" s="28"/>
      <c r="K1327" s="2"/>
      <c r="L1327" s="2"/>
      <c r="M1327" s="2"/>
      <c r="N1327" s="2"/>
      <c r="O1327" s="2"/>
      <c r="P1327" s="2"/>
      <c r="Q1327" s="2"/>
      <c r="R1327" s="2"/>
      <c r="S1327" s="2"/>
    </row>
    <row r="1328" ht="15.75" customHeight="1">
      <c r="A1328" s="27" t="s">
        <v>474</v>
      </c>
      <c r="B1328" s="2" t="s">
        <v>140</v>
      </c>
      <c r="C1328" s="63">
        <v>66000.0</v>
      </c>
      <c r="D1328" s="63">
        <v>60000.0</v>
      </c>
      <c r="E1328" s="63">
        <v>6000.0</v>
      </c>
      <c r="F1328" s="22" t="s">
        <v>436</v>
      </c>
      <c r="G1328" s="35">
        <v>43819.0</v>
      </c>
      <c r="H1328" s="22"/>
      <c r="I1328" s="29"/>
      <c r="J1328" s="28"/>
      <c r="K1328" s="2"/>
      <c r="L1328" s="2"/>
      <c r="M1328" s="2"/>
      <c r="N1328" s="2"/>
      <c r="O1328" s="2"/>
      <c r="P1328" s="2"/>
      <c r="Q1328" s="2"/>
      <c r="R1328" s="2"/>
      <c r="S1328" s="2"/>
    </row>
    <row r="1329" ht="15.75" customHeight="1">
      <c r="A1329" s="27" t="s">
        <v>474</v>
      </c>
      <c r="B1329" s="2" t="s">
        <v>140</v>
      </c>
      <c r="C1329" s="63">
        <v>3388000.0</v>
      </c>
      <c r="D1329" s="63">
        <v>3080000.0</v>
      </c>
      <c r="E1329" s="63">
        <v>308000.0</v>
      </c>
      <c r="F1329" s="22" t="s">
        <v>287</v>
      </c>
      <c r="G1329" s="35">
        <v>43819.0</v>
      </c>
      <c r="H1329" s="22"/>
      <c r="I1329" s="29"/>
      <c r="J1329" s="28"/>
      <c r="K1329" s="2"/>
      <c r="L1329" s="2"/>
      <c r="M1329" s="2"/>
      <c r="N1329" s="2"/>
      <c r="O1329" s="2"/>
      <c r="P1329" s="2"/>
      <c r="Q1329" s="2"/>
      <c r="R1329" s="2"/>
      <c r="S1329" s="2"/>
    </row>
    <row r="1330" ht="15.75" customHeight="1">
      <c r="A1330" s="27" t="s">
        <v>474</v>
      </c>
      <c r="B1330" s="2" t="s">
        <v>140</v>
      </c>
      <c r="C1330" s="63">
        <v>365200.0</v>
      </c>
      <c r="D1330" s="63">
        <v>332000.0</v>
      </c>
      <c r="E1330" s="63">
        <v>33200.0</v>
      </c>
      <c r="F1330" s="22" t="s">
        <v>298</v>
      </c>
      <c r="G1330" s="35">
        <v>43819.0</v>
      </c>
      <c r="H1330" s="22"/>
      <c r="I1330" s="29"/>
      <c r="J1330" s="28"/>
      <c r="K1330" s="2"/>
      <c r="L1330" s="2"/>
      <c r="M1330" s="2"/>
      <c r="N1330" s="2"/>
      <c r="O1330" s="2"/>
      <c r="P1330" s="2"/>
      <c r="Q1330" s="2"/>
      <c r="R1330" s="2"/>
      <c r="S1330" s="2"/>
    </row>
    <row r="1331" ht="15.75" customHeight="1">
      <c r="A1331" s="27" t="s">
        <v>474</v>
      </c>
      <c r="B1331" s="2" t="s">
        <v>140</v>
      </c>
      <c r="C1331" s="63">
        <v>8882500.0</v>
      </c>
      <c r="D1331" s="63">
        <v>8075000.0</v>
      </c>
      <c r="E1331" s="63">
        <v>807500.0</v>
      </c>
      <c r="F1331" s="22" t="s">
        <v>349</v>
      </c>
      <c r="G1331" s="35">
        <v>43819.0</v>
      </c>
      <c r="H1331" s="22"/>
      <c r="I1331" s="29"/>
      <c r="J1331" s="28"/>
      <c r="K1331" s="2"/>
      <c r="L1331" s="2"/>
      <c r="M1331" s="2"/>
      <c r="N1331" s="2"/>
      <c r="O1331" s="2"/>
      <c r="P1331" s="2"/>
      <c r="Q1331" s="2"/>
      <c r="R1331" s="2"/>
      <c r="S1331" s="2"/>
    </row>
    <row r="1332" ht="15.75" customHeight="1">
      <c r="A1332" s="27" t="s">
        <v>474</v>
      </c>
      <c r="B1332" s="2" t="s">
        <v>140</v>
      </c>
      <c r="C1332" s="63">
        <v>2854280.0</v>
      </c>
      <c r="D1332" s="63">
        <v>2594800.0</v>
      </c>
      <c r="E1332" s="63">
        <v>259480.0</v>
      </c>
      <c r="F1332" s="22" t="s">
        <v>277</v>
      </c>
      <c r="G1332" s="35">
        <v>43819.0</v>
      </c>
      <c r="H1332" s="22"/>
      <c r="I1332" s="29"/>
      <c r="J1332" s="28"/>
      <c r="K1332" s="2"/>
      <c r="L1332" s="2"/>
      <c r="M1332" s="2"/>
      <c r="N1332" s="2"/>
      <c r="O1332" s="2"/>
      <c r="P1332" s="2"/>
      <c r="Q1332" s="2"/>
      <c r="R1332" s="2"/>
      <c r="S1332" s="2"/>
    </row>
    <row r="1333" ht="15.75" customHeight="1">
      <c r="A1333" s="27" t="s">
        <v>474</v>
      </c>
      <c r="B1333" s="2" t="s">
        <v>140</v>
      </c>
      <c r="C1333" s="63">
        <v>1782000.0</v>
      </c>
      <c r="D1333" s="63">
        <v>1620000.0</v>
      </c>
      <c r="E1333" s="63">
        <v>162000.0</v>
      </c>
      <c r="F1333" s="22" t="s">
        <v>339</v>
      </c>
      <c r="G1333" s="35">
        <v>43819.0</v>
      </c>
      <c r="H1333" s="22"/>
      <c r="I1333" s="29"/>
      <c r="J1333" s="28"/>
      <c r="K1333" s="2"/>
      <c r="L1333" s="2"/>
      <c r="M1333" s="2"/>
      <c r="N1333" s="2"/>
      <c r="O1333" s="2"/>
      <c r="P1333" s="2"/>
      <c r="Q1333" s="2"/>
      <c r="R1333" s="2"/>
      <c r="S1333" s="2"/>
    </row>
    <row r="1334" ht="15.75" customHeight="1">
      <c r="A1334" s="27" t="s">
        <v>476</v>
      </c>
      <c r="B1334" s="2" t="s">
        <v>44</v>
      </c>
      <c r="C1334" s="63">
        <v>4.29E7</v>
      </c>
      <c r="D1334" s="63">
        <v>3.9E7</v>
      </c>
      <c r="E1334" s="63">
        <v>3900000.0</v>
      </c>
      <c r="F1334" s="22" t="s">
        <v>106</v>
      </c>
      <c r="G1334" s="35">
        <v>43823.0</v>
      </c>
      <c r="H1334" s="22"/>
      <c r="I1334" s="29"/>
      <c r="J1334" s="28"/>
      <c r="K1334" s="2"/>
      <c r="L1334" s="2"/>
      <c r="M1334" s="2"/>
      <c r="N1334" s="2"/>
      <c r="O1334" s="2"/>
      <c r="P1334" s="2"/>
      <c r="Q1334" s="2"/>
      <c r="R1334" s="2"/>
      <c r="S1334" s="2"/>
    </row>
    <row r="1335" ht="15.75" customHeight="1">
      <c r="A1335" s="27" t="s">
        <v>477</v>
      </c>
      <c r="B1335" s="2" t="s">
        <v>343</v>
      </c>
      <c r="C1335" s="63">
        <v>627000.0</v>
      </c>
      <c r="D1335" s="63">
        <v>570000.0</v>
      </c>
      <c r="E1335" s="63">
        <v>57000.0</v>
      </c>
      <c r="F1335" s="22" t="s">
        <v>106</v>
      </c>
      <c r="G1335" s="35">
        <v>43839.0</v>
      </c>
      <c r="H1335" s="22"/>
      <c r="I1335" s="29"/>
      <c r="J1335" s="28"/>
      <c r="K1335" s="2"/>
      <c r="L1335" s="2"/>
      <c r="M1335" s="2"/>
      <c r="N1335" s="2"/>
      <c r="O1335" s="2"/>
      <c r="P1335" s="2"/>
      <c r="Q1335" s="2"/>
      <c r="R1335" s="2"/>
      <c r="S1335" s="2"/>
    </row>
    <row r="1336" ht="15.75" customHeight="1">
      <c r="A1336" s="27" t="s">
        <v>477</v>
      </c>
      <c r="B1336" s="2" t="s">
        <v>158</v>
      </c>
      <c r="C1336" s="63">
        <v>2948000.0</v>
      </c>
      <c r="D1336" s="63">
        <v>2680000.0</v>
      </c>
      <c r="E1336" s="63">
        <v>268000.0</v>
      </c>
      <c r="F1336" s="22" t="s">
        <v>106</v>
      </c>
      <c r="G1336" s="35">
        <v>43845.0</v>
      </c>
      <c r="H1336" s="22"/>
      <c r="I1336" s="29"/>
      <c r="J1336" s="28"/>
      <c r="K1336" s="2"/>
      <c r="L1336" s="2"/>
      <c r="M1336" s="2"/>
      <c r="N1336" s="2"/>
      <c r="O1336" s="2"/>
      <c r="P1336" s="2"/>
      <c r="Q1336" s="2"/>
      <c r="R1336" s="2"/>
      <c r="S1336" s="2"/>
    </row>
    <row r="1337" ht="15.75" customHeight="1">
      <c r="A1337" s="27" t="s">
        <v>477</v>
      </c>
      <c r="B1337" s="2" t="s">
        <v>150</v>
      </c>
      <c r="C1337" s="63">
        <v>1804000.0</v>
      </c>
      <c r="D1337" s="63">
        <v>1640000.0</v>
      </c>
      <c r="E1337" s="63">
        <v>164000.0</v>
      </c>
      <c r="F1337" s="22" t="s">
        <v>106</v>
      </c>
      <c r="G1337" s="35">
        <v>43865.0</v>
      </c>
      <c r="H1337" s="22"/>
      <c r="I1337" s="28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ht="15.75" customHeight="1">
      <c r="A1338" s="27" t="s">
        <v>477</v>
      </c>
      <c r="B1338" s="2" t="s">
        <v>203</v>
      </c>
      <c r="C1338" s="63">
        <v>3707000.0</v>
      </c>
      <c r="D1338" s="63">
        <v>3370000.0</v>
      </c>
      <c r="E1338" s="63">
        <v>337000.0</v>
      </c>
      <c r="F1338" s="22" t="s">
        <v>106</v>
      </c>
      <c r="G1338" s="35">
        <v>43850.0</v>
      </c>
      <c r="H1338" s="22"/>
      <c r="I1338" s="28"/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ht="15.75" customHeight="1">
      <c r="A1339" s="27" t="s">
        <v>477</v>
      </c>
      <c r="B1339" s="2" t="s">
        <v>412</v>
      </c>
      <c r="C1339" s="63">
        <v>3580500.0</v>
      </c>
      <c r="D1339" s="63">
        <v>3255000.0</v>
      </c>
      <c r="E1339" s="63">
        <v>325500.0</v>
      </c>
      <c r="F1339" s="22" t="s">
        <v>106</v>
      </c>
      <c r="G1339" s="35">
        <v>43840.0</v>
      </c>
      <c r="H1339" s="22"/>
      <c r="I1339" s="28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ht="15.75" customHeight="1">
      <c r="A1340" s="27" t="s">
        <v>477</v>
      </c>
      <c r="B1340" s="2" t="s">
        <v>467</v>
      </c>
      <c r="C1340" s="63">
        <v>297000.0</v>
      </c>
      <c r="D1340" s="63">
        <v>270000.0</v>
      </c>
      <c r="E1340" s="63">
        <v>27000.0</v>
      </c>
      <c r="F1340" s="22" t="s">
        <v>106</v>
      </c>
      <c r="G1340" s="35">
        <v>43838.0</v>
      </c>
      <c r="H1340" s="22"/>
      <c r="I1340" s="28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ht="15.75" customHeight="1">
      <c r="A1341" s="27" t="s">
        <v>477</v>
      </c>
      <c r="B1341" s="2" t="s">
        <v>29</v>
      </c>
      <c r="C1341" s="63">
        <v>5544000.0</v>
      </c>
      <c r="D1341" s="63">
        <v>5040000.0</v>
      </c>
      <c r="E1341" s="63">
        <v>504000.0</v>
      </c>
      <c r="F1341" s="22" t="s">
        <v>358</v>
      </c>
      <c r="G1341" s="35">
        <v>43850.0</v>
      </c>
      <c r="H1341" s="22"/>
      <c r="I1341" s="28"/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ht="15.75" customHeight="1">
      <c r="A1342" s="27" t="s">
        <v>477</v>
      </c>
      <c r="B1342" s="2" t="s">
        <v>29</v>
      </c>
      <c r="C1342" s="63">
        <v>8580000.0</v>
      </c>
      <c r="D1342" s="63">
        <v>7800000.0</v>
      </c>
      <c r="E1342" s="63">
        <v>780000.0</v>
      </c>
      <c r="F1342" s="22" t="s">
        <v>197</v>
      </c>
      <c r="G1342" s="35">
        <v>43850.0</v>
      </c>
      <c r="H1342" s="22"/>
      <c r="I1342" s="28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ht="15.75" customHeight="1">
      <c r="A1343" s="27" t="s">
        <v>477</v>
      </c>
      <c r="B1343" s="2" t="s">
        <v>29</v>
      </c>
      <c r="C1343" s="63">
        <v>5390000.0</v>
      </c>
      <c r="D1343" s="63">
        <v>4900000.0</v>
      </c>
      <c r="E1343" s="63">
        <v>490000.0</v>
      </c>
      <c r="F1343" s="22" t="s">
        <v>306</v>
      </c>
      <c r="G1343" s="35">
        <v>43850.0</v>
      </c>
      <c r="H1343" s="22"/>
      <c r="I1343" s="28"/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ht="15.75" customHeight="1">
      <c r="A1344" s="27" t="s">
        <v>477</v>
      </c>
      <c r="B1344" s="2" t="s">
        <v>140</v>
      </c>
      <c r="C1344" s="63">
        <v>616000.0</v>
      </c>
      <c r="D1344" s="63">
        <v>560000.0</v>
      </c>
      <c r="E1344" s="63">
        <v>56000.0</v>
      </c>
      <c r="F1344" s="22" t="s">
        <v>478</v>
      </c>
      <c r="G1344" s="35">
        <v>43850.0</v>
      </c>
      <c r="H1344" s="22"/>
      <c r="I1344" s="28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ht="15.75" customHeight="1">
      <c r="A1345" s="27" t="s">
        <v>477</v>
      </c>
      <c r="B1345" s="2" t="s">
        <v>140</v>
      </c>
      <c r="C1345" s="63">
        <v>1.1726E7</v>
      </c>
      <c r="D1345" s="63">
        <v>1.066E7</v>
      </c>
      <c r="E1345" s="63">
        <v>1066000.0</v>
      </c>
      <c r="F1345" s="22" t="s">
        <v>393</v>
      </c>
      <c r="G1345" s="35">
        <v>43840.0</v>
      </c>
      <c r="H1345" s="22"/>
      <c r="I1345" s="28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ht="15.75" customHeight="1">
      <c r="A1346" s="27" t="s">
        <v>477</v>
      </c>
      <c r="B1346" s="2" t="s">
        <v>140</v>
      </c>
      <c r="C1346" s="63">
        <v>7.46625E7</v>
      </c>
      <c r="D1346" s="63">
        <v>6.7875E7</v>
      </c>
      <c r="E1346" s="63">
        <v>6787500.0</v>
      </c>
      <c r="F1346" s="22" t="s">
        <v>358</v>
      </c>
      <c r="G1346" s="35">
        <v>43840.0</v>
      </c>
      <c r="H1346" s="22"/>
      <c r="I1346" s="28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ht="15.75" customHeight="1">
      <c r="A1347" s="27" t="s">
        <v>477</v>
      </c>
      <c r="B1347" s="2" t="s">
        <v>140</v>
      </c>
      <c r="C1347" s="63">
        <v>4.8686E7</v>
      </c>
      <c r="D1347" s="63">
        <v>4.426E7</v>
      </c>
      <c r="E1347" s="63">
        <v>4426000.0</v>
      </c>
      <c r="F1347" s="22" t="s">
        <v>475</v>
      </c>
      <c r="G1347" s="35">
        <v>43840.0</v>
      </c>
      <c r="H1347" s="22"/>
      <c r="I1347" s="28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ht="15.75" customHeight="1">
      <c r="A1348" s="27" t="s">
        <v>477</v>
      </c>
      <c r="B1348" s="2" t="s">
        <v>140</v>
      </c>
      <c r="C1348" s="63">
        <v>1848000.0</v>
      </c>
      <c r="D1348" s="63">
        <v>1680000.0</v>
      </c>
      <c r="E1348" s="63">
        <v>168000.0</v>
      </c>
      <c r="F1348" s="22" t="s">
        <v>429</v>
      </c>
      <c r="G1348" s="35">
        <v>43840.0</v>
      </c>
      <c r="H1348" s="22"/>
      <c r="I1348" s="29"/>
      <c r="J1348" s="28"/>
      <c r="K1348" s="2"/>
      <c r="L1348" s="2"/>
      <c r="M1348" s="2"/>
      <c r="N1348" s="2"/>
      <c r="O1348" s="2"/>
      <c r="P1348" s="2"/>
      <c r="Q1348" s="2"/>
      <c r="R1348" s="2"/>
      <c r="S1348" s="2"/>
    </row>
    <row r="1349" ht="15.75" customHeight="1">
      <c r="A1349" s="27" t="s">
        <v>477</v>
      </c>
      <c r="B1349" s="2" t="s">
        <v>140</v>
      </c>
      <c r="C1349" s="63">
        <v>3553000.0</v>
      </c>
      <c r="D1349" s="63">
        <v>3230000.0</v>
      </c>
      <c r="E1349" s="63">
        <v>323000.0</v>
      </c>
      <c r="F1349" s="22" t="s">
        <v>463</v>
      </c>
      <c r="G1349" s="35">
        <v>43840.0</v>
      </c>
      <c r="H1349" s="22"/>
      <c r="I1349" s="29"/>
      <c r="J1349" s="28"/>
      <c r="K1349" s="2"/>
      <c r="L1349" s="2"/>
      <c r="M1349" s="2"/>
      <c r="N1349" s="2"/>
      <c r="O1349" s="2"/>
      <c r="P1349" s="2"/>
      <c r="Q1349" s="2"/>
      <c r="R1349" s="2"/>
      <c r="S1349" s="2"/>
    </row>
    <row r="1350" ht="15.75" customHeight="1">
      <c r="A1350" s="27" t="s">
        <v>477</v>
      </c>
      <c r="B1350" s="2" t="s">
        <v>140</v>
      </c>
      <c r="C1350" s="63">
        <v>330000.0</v>
      </c>
      <c r="D1350" s="63">
        <v>300000.0</v>
      </c>
      <c r="E1350" s="63">
        <v>30000.0</v>
      </c>
      <c r="F1350" s="22" t="s">
        <v>436</v>
      </c>
      <c r="G1350" s="35">
        <v>43840.0</v>
      </c>
      <c r="H1350" s="22"/>
      <c r="I1350" s="29"/>
      <c r="J1350" s="28"/>
      <c r="K1350" s="2"/>
      <c r="L1350" s="2"/>
      <c r="M1350" s="2"/>
      <c r="N1350" s="2"/>
      <c r="O1350" s="2"/>
      <c r="P1350" s="2"/>
      <c r="Q1350" s="2"/>
      <c r="R1350" s="2"/>
      <c r="S1350" s="2"/>
    </row>
    <row r="1351" ht="15.75" customHeight="1">
      <c r="A1351" s="27" t="s">
        <v>477</v>
      </c>
      <c r="B1351" s="2" t="s">
        <v>140</v>
      </c>
      <c r="C1351" s="63">
        <v>3630000.0</v>
      </c>
      <c r="D1351" s="63">
        <v>3300000.0</v>
      </c>
      <c r="E1351" s="63">
        <v>330000.0</v>
      </c>
      <c r="F1351" s="22" t="s">
        <v>287</v>
      </c>
      <c r="G1351" s="35">
        <v>43840.0</v>
      </c>
      <c r="H1351" s="22"/>
      <c r="I1351" s="29"/>
      <c r="J1351" s="28"/>
      <c r="K1351" s="2"/>
      <c r="L1351" s="2"/>
      <c r="M1351" s="2"/>
      <c r="N1351" s="2"/>
      <c r="O1351" s="2"/>
      <c r="P1351" s="2"/>
      <c r="Q1351" s="2"/>
      <c r="R1351" s="2"/>
      <c r="S1351" s="2"/>
    </row>
    <row r="1352" ht="15.75" customHeight="1">
      <c r="A1352" s="27" t="s">
        <v>477</v>
      </c>
      <c r="B1352" s="2" t="s">
        <v>140</v>
      </c>
      <c r="C1352" s="63">
        <v>990000.0</v>
      </c>
      <c r="D1352" s="63">
        <v>900000.0</v>
      </c>
      <c r="E1352" s="63">
        <v>90000.0</v>
      </c>
      <c r="F1352" s="22" t="s">
        <v>299</v>
      </c>
      <c r="G1352" s="35">
        <v>43850.0</v>
      </c>
      <c r="H1352" s="22"/>
      <c r="I1352" s="29"/>
      <c r="J1352" s="28"/>
      <c r="K1352" s="2"/>
      <c r="L1352" s="2"/>
      <c r="M1352" s="2"/>
      <c r="N1352" s="2"/>
      <c r="O1352" s="2"/>
      <c r="P1352" s="2"/>
      <c r="Q1352" s="2"/>
      <c r="R1352" s="2"/>
      <c r="S1352" s="2"/>
    </row>
    <row r="1353" ht="15.75" customHeight="1">
      <c r="A1353" s="27" t="s">
        <v>477</v>
      </c>
      <c r="B1353" s="2" t="s">
        <v>140</v>
      </c>
      <c r="C1353" s="63">
        <v>1004300.0</v>
      </c>
      <c r="D1353" s="63">
        <v>913000.0</v>
      </c>
      <c r="E1353" s="63">
        <v>91300.0</v>
      </c>
      <c r="F1353" s="22" t="s">
        <v>298</v>
      </c>
      <c r="G1353" s="35">
        <v>43840.0</v>
      </c>
      <c r="H1353" s="22"/>
      <c r="I1353" s="29"/>
      <c r="J1353" s="28"/>
      <c r="K1353" s="2"/>
      <c r="L1353" s="2"/>
      <c r="M1353" s="2"/>
      <c r="N1353" s="2"/>
      <c r="O1353" s="2"/>
      <c r="P1353" s="2"/>
      <c r="Q1353" s="2"/>
      <c r="R1353" s="2"/>
      <c r="S1353" s="2"/>
    </row>
    <row r="1354" ht="15.75" customHeight="1">
      <c r="A1354" s="27" t="s">
        <v>477</v>
      </c>
      <c r="B1354" s="2" t="s">
        <v>140</v>
      </c>
      <c r="C1354" s="63">
        <v>9656900.0</v>
      </c>
      <c r="D1354" s="63">
        <v>8779000.0</v>
      </c>
      <c r="E1354" s="63">
        <v>877900.0</v>
      </c>
      <c r="F1354" s="22" t="s">
        <v>349</v>
      </c>
      <c r="G1354" s="35">
        <v>43840.0</v>
      </c>
      <c r="H1354" s="22"/>
      <c r="I1354" s="29"/>
      <c r="J1354" s="28"/>
      <c r="K1354" s="2"/>
      <c r="L1354" s="2"/>
      <c r="M1354" s="2"/>
      <c r="N1354" s="2"/>
      <c r="O1354" s="2"/>
      <c r="P1354" s="2"/>
      <c r="Q1354" s="2"/>
      <c r="R1354" s="2"/>
      <c r="S1354" s="2"/>
    </row>
    <row r="1355" ht="15.75" customHeight="1">
      <c r="A1355" s="27" t="s">
        <v>477</v>
      </c>
      <c r="B1355" s="2" t="s">
        <v>140</v>
      </c>
      <c r="C1355" s="63">
        <v>2634720.0</v>
      </c>
      <c r="D1355" s="63">
        <v>2395200.0</v>
      </c>
      <c r="E1355" s="63">
        <v>239520.0</v>
      </c>
      <c r="F1355" s="22" t="s">
        <v>277</v>
      </c>
      <c r="G1355" s="35">
        <v>43840.0</v>
      </c>
      <c r="H1355" s="22"/>
      <c r="I1355" s="29"/>
      <c r="J1355" s="28"/>
      <c r="K1355" s="2"/>
      <c r="L1355" s="2"/>
      <c r="M1355" s="2"/>
      <c r="N1355" s="2"/>
      <c r="O1355" s="2"/>
      <c r="P1355" s="2"/>
      <c r="Q1355" s="2"/>
      <c r="R1355" s="2"/>
      <c r="S1355" s="2"/>
    </row>
    <row r="1356" ht="15.75" customHeight="1">
      <c r="A1356" s="27" t="s">
        <v>477</v>
      </c>
      <c r="B1356" s="2" t="s">
        <v>140</v>
      </c>
      <c r="C1356" s="63">
        <v>3459500.0</v>
      </c>
      <c r="D1356" s="63">
        <v>3145000.0</v>
      </c>
      <c r="E1356" s="63">
        <v>314500.0</v>
      </c>
      <c r="F1356" s="22" t="s">
        <v>339</v>
      </c>
      <c r="G1356" s="35">
        <v>43840.0</v>
      </c>
      <c r="H1356" s="22"/>
      <c r="I1356" s="37" t="s">
        <v>265</v>
      </c>
      <c r="J1356" s="13"/>
      <c r="K1356" s="14"/>
      <c r="L1356" s="2"/>
      <c r="M1356" s="2"/>
      <c r="N1356" s="2"/>
      <c r="O1356" s="2"/>
      <c r="P1356" s="2"/>
      <c r="Q1356" s="2"/>
      <c r="R1356" s="2"/>
      <c r="S1356" s="2"/>
    </row>
    <row r="1357" ht="15.75" customHeight="1">
      <c r="A1357" s="27" t="s">
        <v>477</v>
      </c>
      <c r="B1357" s="2" t="s">
        <v>440</v>
      </c>
      <c r="C1357" s="63">
        <v>550000.0</v>
      </c>
      <c r="D1357" s="63">
        <v>500000.0</v>
      </c>
      <c r="E1357" s="63">
        <v>50000.0</v>
      </c>
      <c r="F1357" s="22" t="s">
        <v>441</v>
      </c>
      <c r="G1357" s="35">
        <v>43840.0</v>
      </c>
      <c r="H1357" s="22"/>
      <c r="I1357" s="23" t="s">
        <v>3</v>
      </c>
      <c r="J1357" s="17" t="s">
        <v>54</v>
      </c>
      <c r="K1357" s="17" t="s">
        <v>2</v>
      </c>
      <c r="L1357" s="2"/>
      <c r="M1357" s="2"/>
      <c r="N1357" s="2"/>
      <c r="O1357" s="2"/>
      <c r="P1357" s="2"/>
      <c r="Q1357" s="2"/>
      <c r="R1357" s="2"/>
      <c r="S1357" s="2"/>
    </row>
    <row r="1358" ht="15.75" customHeight="1">
      <c r="A1358" s="27" t="s">
        <v>477</v>
      </c>
      <c r="B1358" s="2" t="s">
        <v>440</v>
      </c>
      <c r="C1358" s="63">
        <v>1.738E7</v>
      </c>
      <c r="D1358" s="63">
        <v>1.58E7</v>
      </c>
      <c r="E1358" s="63">
        <v>1580000.0</v>
      </c>
      <c r="F1358" s="22" t="s">
        <v>442</v>
      </c>
      <c r="G1358" s="35">
        <v>43840.0</v>
      </c>
      <c r="H1358" s="22"/>
      <c r="I1358" s="50">
        <f t="shared" ref="I1358:K1358" si="35">SUM(C1318:C1358)</f>
        <v>336972900</v>
      </c>
      <c r="J1358" s="50">
        <f t="shared" si="35"/>
        <v>306339000</v>
      </c>
      <c r="K1358" s="50">
        <f t="shared" si="35"/>
        <v>30633900</v>
      </c>
      <c r="L1358" s="2"/>
      <c r="M1358" s="2"/>
      <c r="N1358" s="2"/>
      <c r="O1358" s="2"/>
      <c r="P1358" s="2"/>
      <c r="Q1358" s="2"/>
      <c r="R1358" s="2"/>
      <c r="S1358" s="2"/>
    </row>
    <row r="1359" ht="15.75" customHeight="1">
      <c r="A1359" s="46" t="s">
        <v>479</v>
      </c>
      <c r="B1359" s="47" t="s">
        <v>140</v>
      </c>
      <c r="C1359" s="64">
        <v>1.76759E7</v>
      </c>
      <c r="D1359" s="64">
        <v>1.6069E7</v>
      </c>
      <c r="E1359" s="64">
        <v>1606900.0</v>
      </c>
      <c r="F1359" s="49" t="s">
        <v>478</v>
      </c>
      <c r="G1359" s="68">
        <v>43860.0</v>
      </c>
      <c r="H1359" s="49"/>
      <c r="I1359" s="76"/>
      <c r="J1359" s="82"/>
      <c r="K1359" s="47"/>
      <c r="L1359" s="47"/>
      <c r="M1359" s="47"/>
      <c r="N1359" s="47"/>
      <c r="O1359" s="47"/>
      <c r="P1359" s="47"/>
      <c r="Q1359" s="47"/>
      <c r="R1359" s="47"/>
      <c r="S1359" s="47"/>
    </row>
    <row r="1360" ht="15.75" customHeight="1">
      <c r="A1360" s="27" t="s">
        <v>479</v>
      </c>
      <c r="B1360" s="2" t="s">
        <v>140</v>
      </c>
      <c r="C1360" s="63">
        <v>2.09099E7</v>
      </c>
      <c r="D1360" s="63">
        <v>1.9009E7</v>
      </c>
      <c r="E1360" s="63">
        <v>1900900.0</v>
      </c>
      <c r="F1360" s="22" t="s">
        <v>475</v>
      </c>
      <c r="G1360" s="35">
        <v>43850.0</v>
      </c>
      <c r="H1360" s="22"/>
      <c r="I1360" s="29"/>
      <c r="J1360" s="28"/>
      <c r="K1360" s="2"/>
      <c r="L1360" s="2"/>
      <c r="M1360" s="2"/>
      <c r="N1360" s="2"/>
      <c r="O1360" s="2"/>
      <c r="P1360" s="2"/>
      <c r="Q1360" s="2"/>
      <c r="R1360" s="2"/>
      <c r="S1360" s="2"/>
    </row>
    <row r="1361" ht="15.75" customHeight="1">
      <c r="A1361" s="30" t="s">
        <v>479</v>
      </c>
      <c r="B1361" s="31" t="s">
        <v>140</v>
      </c>
      <c r="C1361" s="65">
        <v>-2.03049E7</v>
      </c>
      <c r="D1361" s="65">
        <v>-1.8459E7</v>
      </c>
      <c r="E1361" s="65">
        <v>-1845900.0</v>
      </c>
      <c r="F1361" s="33" t="s">
        <v>475</v>
      </c>
      <c r="G1361" s="31" t="s">
        <v>31</v>
      </c>
      <c r="H1361" s="33"/>
      <c r="I1361" s="61"/>
      <c r="J1361" s="62"/>
      <c r="K1361" s="31"/>
      <c r="L1361" s="31"/>
      <c r="M1361" s="31"/>
      <c r="N1361" s="31"/>
      <c r="O1361" s="31"/>
      <c r="P1361" s="31"/>
      <c r="Q1361" s="31"/>
      <c r="R1361" s="31"/>
      <c r="S1361" s="31"/>
    </row>
    <row r="1362" ht="15.75" customHeight="1">
      <c r="A1362" s="27" t="s">
        <v>479</v>
      </c>
      <c r="B1362" s="2" t="s">
        <v>140</v>
      </c>
      <c r="C1362" s="63">
        <v>8963900.0</v>
      </c>
      <c r="D1362" s="63">
        <v>8149000.0</v>
      </c>
      <c r="E1362" s="63">
        <v>814900.0</v>
      </c>
      <c r="F1362" s="22" t="s">
        <v>393</v>
      </c>
      <c r="G1362" s="35">
        <v>43860.0</v>
      </c>
      <c r="H1362" s="22"/>
      <c r="I1362" s="29"/>
      <c r="J1362" s="28"/>
      <c r="K1362" s="2"/>
      <c r="L1362" s="2"/>
      <c r="M1362" s="2"/>
      <c r="N1362" s="2"/>
      <c r="O1362" s="2"/>
      <c r="P1362" s="2"/>
      <c r="Q1362" s="2"/>
      <c r="R1362" s="2"/>
      <c r="S1362" s="2"/>
    </row>
    <row r="1363" ht="15.75" customHeight="1">
      <c r="A1363" s="27" t="s">
        <v>479</v>
      </c>
      <c r="B1363" s="2" t="s">
        <v>140</v>
      </c>
      <c r="C1363" s="63">
        <v>5.07034E7</v>
      </c>
      <c r="D1363" s="63">
        <v>4.6094E7</v>
      </c>
      <c r="E1363" s="63">
        <v>4609400.0</v>
      </c>
      <c r="F1363" s="22" t="s">
        <v>358</v>
      </c>
      <c r="G1363" s="35">
        <v>43850.0</v>
      </c>
      <c r="H1363" s="22"/>
      <c r="I1363" s="29"/>
      <c r="J1363" s="28"/>
      <c r="K1363" s="2"/>
      <c r="L1363" s="2"/>
      <c r="M1363" s="2"/>
      <c r="N1363" s="2"/>
      <c r="O1363" s="2"/>
      <c r="P1363" s="2"/>
      <c r="Q1363" s="2"/>
      <c r="R1363" s="2"/>
      <c r="S1363" s="2"/>
    </row>
    <row r="1364" ht="15.75" customHeight="1">
      <c r="A1364" s="30" t="s">
        <v>479</v>
      </c>
      <c r="B1364" s="31" t="s">
        <v>140</v>
      </c>
      <c r="C1364" s="65">
        <v>2.03049E7</v>
      </c>
      <c r="D1364" s="65">
        <v>1.8459E7</v>
      </c>
      <c r="E1364" s="65">
        <v>1845900.0</v>
      </c>
      <c r="F1364" s="33" t="s">
        <v>475</v>
      </c>
      <c r="G1364" s="31" t="s">
        <v>31</v>
      </c>
      <c r="H1364" s="22"/>
      <c r="I1364" s="29"/>
      <c r="J1364" s="28"/>
      <c r="K1364" s="2"/>
      <c r="L1364" s="2"/>
      <c r="M1364" s="2"/>
      <c r="N1364" s="2"/>
      <c r="O1364" s="2"/>
      <c r="P1364" s="2"/>
      <c r="Q1364" s="2"/>
      <c r="R1364" s="2"/>
      <c r="S1364" s="2"/>
    </row>
    <row r="1365" ht="15.75" customHeight="1">
      <c r="A1365" s="27" t="s">
        <v>479</v>
      </c>
      <c r="B1365" s="2" t="s">
        <v>140</v>
      </c>
      <c r="C1365" s="63">
        <v>2719200.0</v>
      </c>
      <c r="D1365" s="63">
        <v>2472000.0</v>
      </c>
      <c r="E1365" s="63">
        <v>247200.0</v>
      </c>
      <c r="F1365" s="22" t="s">
        <v>147</v>
      </c>
      <c r="G1365" s="35">
        <v>43850.0</v>
      </c>
      <c r="H1365" s="22"/>
      <c r="I1365" s="29"/>
      <c r="J1365" s="28"/>
      <c r="K1365" s="2"/>
      <c r="L1365" s="2"/>
      <c r="M1365" s="2"/>
      <c r="N1365" s="2"/>
      <c r="O1365" s="2"/>
      <c r="P1365" s="2"/>
      <c r="Q1365" s="2"/>
      <c r="R1365" s="2"/>
      <c r="S1365" s="2"/>
    </row>
    <row r="1366" ht="15.75" customHeight="1">
      <c r="A1366" s="27" t="s">
        <v>479</v>
      </c>
      <c r="B1366" s="2" t="s">
        <v>140</v>
      </c>
      <c r="C1366" s="63">
        <v>2742300.0</v>
      </c>
      <c r="D1366" s="63">
        <v>2493000.0</v>
      </c>
      <c r="E1366" s="63">
        <v>249300.0</v>
      </c>
      <c r="F1366" s="22" t="s">
        <v>436</v>
      </c>
      <c r="G1366" s="35">
        <v>43860.0</v>
      </c>
      <c r="H1366" s="22"/>
      <c r="I1366" s="29"/>
      <c r="J1366" s="28"/>
      <c r="K1366" s="2"/>
      <c r="L1366" s="2"/>
      <c r="M1366" s="2"/>
      <c r="N1366" s="2"/>
      <c r="O1366" s="2"/>
      <c r="P1366" s="2"/>
      <c r="Q1366" s="2"/>
      <c r="R1366" s="2"/>
      <c r="S1366" s="2"/>
    </row>
    <row r="1367" ht="15.75" customHeight="1">
      <c r="A1367" s="27" t="s">
        <v>479</v>
      </c>
      <c r="B1367" s="2" t="s">
        <v>140</v>
      </c>
      <c r="C1367" s="63">
        <v>5412000.0</v>
      </c>
      <c r="D1367" s="63">
        <v>4920000.0</v>
      </c>
      <c r="E1367" s="63">
        <v>492000.0</v>
      </c>
      <c r="F1367" s="22" t="s">
        <v>287</v>
      </c>
      <c r="G1367" s="35">
        <v>43860.0</v>
      </c>
      <c r="H1367" s="22"/>
      <c r="I1367" s="29"/>
      <c r="J1367" s="28"/>
      <c r="K1367" s="2"/>
      <c r="L1367" s="2"/>
      <c r="M1367" s="2"/>
      <c r="N1367" s="2"/>
      <c r="O1367" s="2"/>
      <c r="P1367" s="2"/>
      <c r="Q1367" s="2"/>
      <c r="R1367" s="2"/>
      <c r="S1367" s="2"/>
    </row>
    <row r="1368" ht="15.75" customHeight="1">
      <c r="A1368" s="27" t="s">
        <v>479</v>
      </c>
      <c r="B1368" s="2" t="s">
        <v>140</v>
      </c>
      <c r="C1368" s="63">
        <v>113300.0</v>
      </c>
      <c r="D1368" s="63">
        <v>103000.0</v>
      </c>
      <c r="E1368" s="63">
        <v>10300.0</v>
      </c>
      <c r="F1368" s="22" t="s">
        <v>298</v>
      </c>
      <c r="G1368" s="35">
        <v>43850.0</v>
      </c>
      <c r="H1368" s="22"/>
      <c r="I1368" s="29"/>
      <c r="J1368" s="28"/>
      <c r="K1368" s="2"/>
      <c r="L1368" s="2"/>
      <c r="M1368" s="2"/>
      <c r="N1368" s="2"/>
      <c r="O1368" s="2"/>
      <c r="P1368" s="2"/>
      <c r="Q1368" s="2"/>
      <c r="R1368" s="2"/>
      <c r="S1368" s="2"/>
    </row>
    <row r="1369" ht="15.75" customHeight="1">
      <c r="A1369" s="27" t="s">
        <v>479</v>
      </c>
      <c r="B1369" s="2" t="s">
        <v>140</v>
      </c>
      <c r="C1369" s="63">
        <v>1.21231E7</v>
      </c>
      <c r="D1369" s="63">
        <v>1.1021E7</v>
      </c>
      <c r="E1369" s="63">
        <v>1102100.0</v>
      </c>
      <c r="F1369" s="22" t="s">
        <v>349</v>
      </c>
      <c r="G1369" s="35">
        <v>43850.0</v>
      </c>
      <c r="H1369" s="22"/>
      <c r="I1369" s="29"/>
      <c r="J1369" s="28"/>
      <c r="K1369" s="2"/>
      <c r="L1369" s="2"/>
      <c r="M1369" s="2"/>
      <c r="N1369" s="2"/>
      <c r="O1369" s="2"/>
      <c r="P1369" s="2"/>
      <c r="Q1369" s="2"/>
      <c r="R1369" s="2"/>
      <c r="S1369" s="2"/>
    </row>
    <row r="1370" ht="15.75" customHeight="1">
      <c r="A1370" s="27" t="s">
        <v>479</v>
      </c>
      <c r="B1370" s="2" t="s">
        <v>140</v>
      </c>
      <c r="C1370" s="63">
        <v>1185800.0</v>
      </c>
      <c r="D1370" s="63">
        <v>1078000.0</v>
      </c>
      <c r="E1370" s="63">
        <v>107800.0</v>
      </c>
      <c r="F1370" s="22" t="s">
        <v>277</v>
      </c>
      <c r="G1370" s="35">
        <v>43860.0</v>
      </c>
      <c r="H1370" s="22"/>
      <c r="I1370" s="29"/>
      <c r="J1370" s="28"/>
      <c r="K1370" s="2"/>
      <c r="L1370" s="2"/>
      <c r="M1370" s="2"/>
      <c r="N1370" s="2"/>
      <c r="O1370" s="2"/>
      <c r="P1370" s="2"/>
      <c r="Q1370" s="2"/>
      <c r="R1370" s="2"/>
      <c r="S1370" s="2"/>
    </row>
    <row r="1371" ht="15.75" customHeight="1">
      <c r="A1371" s="27" t="s">
        <v>480</v>
      </c>
      <c r="B1371" s="2" t="s">
        <v>481</v>
      </c>
      <c r="C1371" s="63">
        <v>792000.0</v>
      </c>
      <c r="D1371" s="63">
        <v>720000.0</v>
      </c>
      <c r="E1371" s="63">
        <v>72000.0</v>
      </c>
      <c r="F1371" s="22" t="s">
        <v>106</v>
      </c>
      <c r="G1371" s="35">
        <v>43850.0</v>
      </c>
      <c r="H1371" s="22"/>
      <c r="I1371" s="29"/>
      <c r="J1371" s="28"/>
      <c r="K1371" s="2"/>
      <c r="L1371" s="2"/>
      <c r="M1371" s="2"/>
      <c r="N1371" s="2"/>
      <c r="O1371" s="2"/>
      <c r="P1371" s="2"/>
      <c r="Q1371" s="2"/>
      <c r="R1371" s="2"/>
      <c r="S1371" s="2"/>
    </row>
    <row r="1372" ht="15.75" customHeight="1">
      <c r="A1372" s="27" t="s">
        <v>482</v>
      </c>
      <c r="B1372" s="2" t="s">
        <v>8</v>
      </c>
      <c r="C1372" s="63">
        <v>6968500.0</v>
      </c>
      <c r="D1372" s="63">
        <v>6335000.0</v>
      </c>
      <c r="E1372" s="63">
        <v>633500.0</v>
      </c>
      <c r="F1372" s="22" t="s">
        <v>339</v>
      </c>
      <c r="G1372" s="35">
        <v>43880.0</v>
      </c>
      <c r="H1372" s="22"/>
      <c r="I1372" s="29"/>
      <c r="J1372" s="28"/>
      <c r="K1372" s="2"/>
      <c r="L1372" s="2"/>
      <c r="M1372" s="2"/>
      <c r="N1372" s="2"/>
      <c r="O1372" s="2"/>
      <c r="P1372" s="2"/>
      <c r="Q1372" s="2"/>
      <c r="R1372" s="2"/>
      <c r="S1372" s="2"/>
    </row>
    <row r="1373" ht="15.75" customHeight="1">
      <c r="A1373" s="27" t="s">
        <v>482</v>
      </c>
      <c r="B1373" s="2" t="s">
        <v>461</v>
      </c>
      <c r="C1373" s="63">
        <v>88000.0</v>
      </c>
      <c r="D1373" s="63">
        <v>80000.0</v>
      </c>
      <c r="E1373" s="63">
        <v>8000.0</v>
      </c>
      <c r="F1373" s="22" t="s">
        <v>106</v>
      </c>
      <c r="G1373" s="35">
        <v>43919.0</v>
      </c>
      <c r="H1373" s="22"/>
      <c r="I1373" s="29"/>
      <c r="J1373" s="28"/>
      <c r="K1373" s="2"/>
      <c r="L1373" s="2"/>
      <c r="M1373" s="2"/>
      <c r="N1373" s="2"/>
      <c r="O1373" s="2"/>
      <c r="P1373" s="2"/>
      <c r="Q1373" s="2"/>
      <c r="R1373" s="2"/>
      <c r="S1373" s="2"/>
    </row>
    <row r="1374" ht="15.75" customHeight="1">
      <c r="A1374" s="27" t="s">
        <v>482</v>
      </c>
      <c r="B1374" s="2" t="s">
        <v>404</v>
      </c>
      <c r="C1374" s="63">
        <v>660000.0</v>
      </c>
      <c r="D1374" s="63">
        <v>600000.0</v>
      </c>
      <c r="E1374" s="63">
        <v>60000.0</v>
      </c>
      <c r="F1374" s="22" t="s">
        <v>106</v>
      </c>
      <c r="G1374" s="2">
        <v>1.0</v>
      </c>
      <c r="H1374" s="22"/>
      <c r="I1374" s="29"/>
      <c r="J1374" s="28"/>
      <c r="K1374" s="2"/>
      <c r="L1374" s="2"/>
      <c r="M1374" s="2"/>
      <c r="N1374" s="2"/>
      <c r="O1374" s="2"/>
      <c r="P1374" s="2"/>
      <c r="Q1374" s="2"/>
      <c r="R1374" s="2"/>
      <c r="S1374" s="2"/>
    </row>
    <row r="1375" ht="15.75" customHeight="1">
      <c r="A1375" s="27" t="s">
        <v>482</v>
      </c>
      <c r="B1375" s="2" t="s">
        <v>150</v>
      </c>
      <c r="C1375" s="63">
        <v>5945500.0</v>
      </c>
      <c r="D1375" s="63">
        <v>5405000.0</v>
      </c>
      <c r="E1375" s="63">
        <v>540500.0</v>
      </c>
      <c r="F1375" s="22" t="s">
        <v>106</v>
      </c>
      <c r="G1375" s="35">
        <v>43874.0</v>
      </c>
      <c r="H1375" s="22"/>
      <c r="I1375" s="29"/>
      <c r="J1375" s="28"/>
      <c r="K1375" s="2"/>
      <c r="L1375" s="2"/>
      <c r="M1375" s="2"/>
      <c r="N1375" s="2"/>
      <c r="O1375" s="2"/>
      <c r="P1375" s="2"/>
      <c r="Q1375" s="2"/>
      <c r="R1375" s="2"/>
      <c r="S1375" s="2"/>
    </row>
    <row r="1376" ht="15.75" customHeight="1">
      <c r="A1376" s="27" t="s">
        <v>482</v>
      </c>
      <c r="B1376" s="2" t="s">
        <v>203</v>
      </c>
      <c r="C1376" s="63">
        <v>2882000.0</v>
      </c>
      <c r="D1376" s="63">
        <v>2620000.0</v>
      </c>
      <c r="E1376" s="63">
        <v>262000.0</v>
      </c>
      <c r="F1376" s="22" t="s">
        <v>106</v>
      </c>
      <c r="G1376" s="35">
        <v>43873.0</v>
      </c>
      <c r="H1376" s="22"/>
      <c r="I1376" s="29"/>
      <c r="J1376" s="28"/>
      <c r="K1376" s="2"/>
      <c r="L1376" s="2"/>
      <c r="M1376" s="2"/>
      <c r="N1376" s="2"/>
      <c r="O1376" s="2"/>
      <c r="P1376" s="2"/>
      <c r="Q1376" s="2"/>
      <c r="R1376" s="2"/>
      <c r="S1376" s="2"/>
    </row>
    <row r="1377" ht="15.75" customHeight="1">
      <c r="A1377" s="27" t="s">
        <v>482</v>
      </c>
      <c r="B1377" s="2" t="s">
        <v>467</v>
      </c>
      <c r="C1377" s="63">
        <v>198000.0</v>
      </c>
      <c r="D1377" s="63">
        <v>180000.0</v>
      </c>
      <c r="E1377" s="63">
        <v>18000.0</v>
      </c>
      <c r="F1377" s="22" t="s">
        <v>298</v>
      </c>
      <c r="G1377" s="35">
        <v>43871.0</v>
      </c>
      <c r="H1377" s="22"/>
      <c r="I1377" s="29"/>
      <c r="J1377" s="28"/>
      <c r="K1377" s="2"/>
      <c r="L1377" s="2"/>
      <c r="M1377" s="2"/>
      <c r="N1377" s="2"/>
      <c r="O1377" s="2"/>
      <c r="P1377" s="2"/>
      <c r="Q1377" s="2"/>
      <c r="R1377" s="2"/>
      <c r="S1377" s="2"/>
    </row>
    <row r="1378" ht="15.75" customHeight="1">
      <c r="A1378" s="27" t="s">
        <v>482</v>
      </c>
      <c r="B1378" s="2" t="s">
        <v>483</v>
      </c>
      <c r="C1378" s="63">
        <v>1875500.0</v>
      </c>
      <c r="D1378" s="63">
        <v>1705000.0</v>
      </c>
      <c r="E1378" s="63">
        <v>170500.0</v>
      </c>
      <c r="F1378" s="22" t="s">
        <v>299</v>
      </c>
      <c r="G1378" s="35">
        <v>43875.0</v>
      </c>
      <c r="H1378" s="22"/>
      <c r="I1378" s="29"/>
      <c r="J1378" s="28"/>
      <c r="K1378" s="2"/>
      <c r="L1378" s="2"/>
      <c r="M1378" s="2"/>
      <c r="N1378" s="2"/>
      <c r="O1378" s="2"/>
      <c r="P1378" s="2"/>
      <c r="Q1378" s="2"/>
      <c r="R1378" s="2"/>
      <c r="S1378" s="2"/>
    </row>
    <row r="1379" ht="15.75" customHeight="1">
      <c r="A1379" s="27" t="s">
        <v>482</v>
      </c>
      <c r="B1379" s="2" t="s">
        <v>29</v>
      </c>
      <c r="C1379" s="63">
        <v>4224000.0</v>
      </c>
      <c r="D1379" s="63">
        <v>3840000.0</v>
      </c>
      <c r="E1379" s="63">
        <v>384000.0</v>
      </c>
      <c r="F1379" s="22" t="s">
        <v>358</v>
      </c>
      <c r="G1379" s="35">
        <v>43881.0</v>
      </c>
      <c r="H1379" s="22"/>
      <c r="I1379" s="29"/>
      <c r="J1379" s="28"/>
      <c r="K1379" s="2"/>
      <c r="L1379" s="2"/>
      <c r="M1379" s="2"/>
      <c r="N1379" s="2"/>
      <c r="O1379" s="2"/>
      <c r="P1379" s="2"/>
      <c r="Q1379" s="2"/>
      <c r="R1379" s="2"/>
      <c r="S1379" s="2"/>
    </row>
    <row r="1380" ht="15.75" customHeight="1">
      <c r="A1380" s="27" t="s">
        <v>482</v>
      </c>
      <c r="B1380" s="2" t="s">
        <v>29</v>
      </c>
      <c r="C1380" s="63">
        <v>1.386E7</v>
      </c>
      <c r="D1380" s="63">
        <v>1.26E7</v>
      </c>
      <c r="E1380" s="63">
        <v>1260000.0</v>
      </c>
      <c r="F1380" s="22" t="s">
        <v>197</v>
      </c>
      <c r="G1380" s="35">
        <v>43881.0</v>
      </c>
      <c r="H1380" s="22"/>
      <c r="I1380" s="29"/>
      <c r="J1380" s="28"/>
      <c r="K1380" s="2"/>
      <c r="L1380" s="2"/>
      <c r="M1380" s="2"/>
      <c r="N1380" s="2"/>
      <c r="O1380" s="2"/>
      <c r="P1380" s="2"/>
      <c r="Q1380" s="2"/>
      <c r="R1380" s="2"/>
      <c r="S1380" s="2"/>
    </row>
    <row r="1381" ht="15.75" customHeight="1">
      <c r="A1381" s="27" t="s">
        <v>482</v>
      </c>
      <c r="B1381" s="2" t="s">
        <v>29</v>
      </c>
      <c r="C1381" s="63">
        <v>9355500.0</v>
      </c>
      <c r="D1381" s="63">
        <v>8505000.0</v>
      </c>
      <c r="E1381" s="63">
        <v>850500.0</v>
      </c>
      <c r="F1381" s="22" t="s">
        <v>306</v>
      </c>
      <c r="G1381" s="35">
        <v>43881.0</v>
      </c>
      <c r="H1381" s="22"/>
      <c r="I1381" s="29"/>
      <c r="J1381" s="28"/>
      <c r="K1381" s="2"/>
      <c r="L1381" s="2"/>
      <c r="M1381" s="2"/>
      <c r="N1381" s="2"/>
      <c r="O1381" s="2"/>
      <c r="P1381" s="2"/>
      <c r="Q1381" s="2"/>
      <c r="R1381" s="2"/>
      <c r="S1381" s="2"/>
    </row>
    <row r="1382" ht="15.75" customHeight="1">
      <c r="A1382" s="27" t="s">
        <v>482</v>
      </c>
      <c r="B1382" s="2" t="s">
        <v>140</v>
      </c>
      <c r="C1382" s="63">
        <v>4.092044E7</v>
      </c>
      <c r="D1382" s="63">
        <v>3.72004E7</v>
      </c>
      <c r="E1382" s="63">
        <v>3720040.0</v>
      </c>
      <c r="F1382" s="22" t="s">
        <v>147</v>
      </c>
      <c r="G1382" s="35">
        <v>43871.0</v>
      </c>
      <c r="H1382" s="22" t="s">
        <v>304</v>
      </c>
      <c r="I1382" s="29"/>
      <c r="J1382" s="28"/>
      <c r="K1382" s="2"/>
      <c r="L1382" s="2"/>
      <c r="M1382" s="2"/>
      <c r="N1382" s="2"/>
      <c r="O1382" s="2"/>
      <c r="P1382" s="2"/>
      <c r="Q1382" s="2"/>
      <c r="R1382" s="2"/>
      <c r="S1382" s="2"/>
    </row>
    <row r="1383" ht="15.75" customHeight="1">
      <c r="A1383" s="27" t="s">
        <v>482</v>
      </c>
      <c r="B1383" s="2" t="s">
        <v>140</v>
      </c>
      <c r="C1383" s="63">
        <v>2662000.0</v>
      </c>
      <c r="D1383" s="63">
        <v>2420000.0</v>
      </c>
      <c r="E1383" s="63">
        <v>242000.0</v>
      </c>
      <c r="F1383" s="22" t="s">
        <v>393</v>
      </c>
      <c r="G1383" s="35">
        <v>43871.0</v>
      </c>
      <c r="H1383" s="22" t="s">
        <v>304</v>
      </c>
      <c r="I1383" s="29"/>
      <c r="J1383" s="28"/>
      <c r="K1383" s="2"/>
      <c r="L1383" s="2"/>
      <c r="M1383" s="2"/>
      <c r="N1383" s="2"/>
      <c r="O1383" s="2"/>
      <c r="P1383" s="2"/>
      <c r="Q1383" s="2"/>
      <c r="R1383" s="2"/>
      <c r="S1383" s="2"/>
    </row>
    <row r="1384" ht="15.75" customHeight="1">
      <c r="A1384" s="27" t="s">
        <v>482</v>
      </c>
      <c r="B1384" s="2" t="s">
        <v>140</v>
      </c>
      <c r="C1384" s="63">
        <v>2.10023E7</v>
      </c>
      <c r="D1384" s="63">
        <v>1.9093E7</v>
      </c>
      <c r="E1384" s="63">
        <v>1909300.0</v>
      </c>
      <c r="F1384" s="22" t="s">
        <v>478</v>
      </c>
      <c r="G1384" s="35">
        <v>43871.0</v>
      </c>
      <c r="H1384" s="22" t="s">
        <v>304</v>
      </c>
      <c r="I1384" s="29"/>
      <c r="J1384" s="28"/>
      <c r="K1384" s="2"/>
      <c r="L1384" s="2"/>
      <c r="M1384" s="2"/>
      <c r="N1384" s="2"/>
      <c r="O1384" s="2"/>
      <c r="P1384" s="2"/>
      <c r="Q1384" s="2"/>
      <c r="R1384" s="2"/>
      <c r="S1384" s="2"/>
    </row>
    <row r="1385" ht="15.75" customHeight="1">
      <c r="A1385" s="27" t="s">
        <v>482</v>
      </c>
      <c r="B1385" s="2" t="s">
        <v>140</v>
      </c>
      <c r="C1385" s="63">
        <v>159500.0</v>
      </c>
      <c r="D1385" s="63">
        <v>145000.0</v>
      </c>
      <c r="E1385" s="63">
        <v>14500.0</v>
      </c>
      <c r="F1385" s="22" t="s">
        <v>361</v>
      </c>
      <c r="G1385" s="35">
        <v>43871.0</v>
      </c>
      <c r="H1385" s="22"/>
      <c r="I1385" s="29"/>
      <c r="J1385" s="28"/>
      <c r="K1385" s="2"/>
      <c r="L1385" s="2"/>
      <c r="M1385" s="2"/>
      <c r="N1385" s="2"/>
      <c r="O1385" s="2"/>
      <c r="P1385" s="2"/>
      <c r="Q1385" s="2"/>
      <c r="R1385" s="2"/>
      <c r="S1385" s="2"/>
    </row>
    <row r="1386" ht="15.75" customHeight="1">
      <c r="A1386" s="27" t="s">
        <v>482</v>
      </c>
      <c r="B1386" s="2" t="s">
        <v>140</v>
      </c>
      <c r="C1386" s="63">
        <v>8190600.0</v>
      </c>
      <c r="D1386" s="63">
        <v>7446000.0</v>
      </c>
      <c r="E1386" s="63">
        <v>744600.0</v>
      </c>
      <c r="F1386" s="22" t="s">
        <v>393</v>
      </c>
      <c r="G1386" s="35">
        <v>43871.0</v>
      </c>
      <c r="H1386" s="22"/>
      <c r="I1386" s="29"/>
      <c r="J1386" s="28"/>
      <c r="K1386" s="2"/>
      <c r="L1386" s="2"/>
      <c r="M1386" s="2"/>
      <c r="N1386" s="2"/>
      <c r="O1386" s="2"/>
      <c r="P1386" s="2"/>
      <c r="Q1386" s="2"/>
      <c r="R1386" s="2"/>
      <c r="S1386" s="2"/>
    </row>
    <row r="1387" ht="15.75" customHeight="1">
      <c r="A1387" s="27" t="s">
        <v>482</v>
      </c>
      <c r="B1387" s="2" t="s">
        <v>140</v>
      </c>
      <c r="C1387" s="63">
        <v>2.35697E7</v>
      </c>
      <c r="D1387" s="63">
        <v>2.1427E7</v>
      </c>
      <c r="E1387" s="63">
        <v>2142700.0</v>
      </c>
      <c r="F1387" s="22" t="s">
        <v>358</v>
      </c>
      <c r="G1387" s="35">
        <v>43871.0</v>
      </c>
      <c r="H1387" s="22"/>
      <c r="I1387" s="29"/>
      <c r="J1387" s="28"/>
      <c r="K1387" s="2"/>
      <c r="L1387" s="2"/>
      <c r="M1387" s="2"/>
      <c r="N1387" s="2"/>
      <c r="O1387" s="2"/>
      <c r="P1387" s="2"/>
      <c r="Q1387" s="2"/>
      <c r="R1387" s="2"/>
      <c r="S1387" s="2"/>
    </row>
    <row r="1388" ht="15.75" customHeight="1">
      <c r="A1388" s="27" t="s">
        <v>482</v>
      </c>
      <c r="B1388" s="2" t="s">
        <v>140</v>
      </c>
      <c r="C1388" s="63">
        <v>1.65517E7</v>
      </c>
      <c r="D1388" s="63">
        <v>1.5047E7</v>
      </c>
      <c r="E1388" s="63">
        <v>1504700.0</v>
      </c>
      <c r="F1388" s="22" t="s">
        <v>475</v>
      </c>
      <c r="G1388" s="35">
        <v>43871.0</v>
      </c>
      <c r="H1388" s="22"/>
      <c r="I1388" s="29"/>
      <c r="J1388" s="28"/>
      <c r="K1388" s="2"/>
      <c r="L1388" s="2"/>
      <c r="M1388" s="2"/>
      <c r="N1388" s="2"/>
      <c r="O1388" s="2"/>
      <c r="P1388" s="2"/>
      <c r="Q1388" s="2"/>
      <c r="R1388" s="2"/>
      <c r="S1388" s="2"/>
    </row>
    <row r="1389" ht="15.75" customHeight="1">
      <c r="A1389" s="27" t="s">
        <v>482</v>
      </c>
      <c r="B1389" s="2" t="s">
        <v>140</v>
      </c>
      <c r="C1389" s="63">
        <v>2.08076E7</v>
      </c>
      <c r="D1389" s="63">
        <v>1.8916E7</v>
      </c>
      <c r="E1389" s="63">
        <v>1891600.0</v>
      </c>
      <c r="F1389" s="22" t="s">
        <v>478</v>
      </c>
      <c r="G1389" s="35">
        <v>43871.0</v>
      </c>
      <c r="H1389" s="22"/>
      <c r="I1389" s="29"/>
      <c r="J1389" s="28"/>
      <c r="K1389" s="2"/>
      <c r="L1389" s="2"/>
      <c r="M1389" s="2"/>
      <c r="N1389" s="2"/>
      <c r="O1389" s="2"/>
      <c r="P1389" s="2"/>
      <c r="Q1389" s="2"/>
      <c r="R1389" s="2"/>
      <c r="S1389" s="2"/>
    </row>
    <row r="1390" ht="15.75" customHeight="1">
      <c r="A1390" s="27" t="s">
        <v>482</v>
      </c>
      <c r="B1390" s="2" t="s">
        <v>140</v>
      </c>
      <c r="C1390" s="63">
        <v>1812800.0</v>
      </c>
      <c r="D1390" s="63">
        <v>1648000.0</v>
      </c>
      <c r="E1390" s="63">
        <v>164800.0</v>
      </c>
      <c r="F1390" s="22" t="s">
        <v>147</v>
      </c>
      <c r="G1390" s="35">
        <v>43871.0</v>
      </c>
      <c r="H1390" s="22"/>
      <c r="I1390" s="29"/>
      <c r="J1390" s="28"/>
      <c r="K1390" s="2"/>
      <c r="L1390" s="2"/>
      <c r="M1390" s="2"/>
      <c r="N1390" s="2"/>
      <c r="O1390" s="2"/>
      <c r="P1390" s="2"/>
      <c r="Q1390" s="2"/>
      <c r="R1390" s="2"/>
      <c r="S1390" s="2"/>
    </row>
    <row r="1391" ht="15.75" customHeight="1">
      <c r="A1391" s="27" t="s">
        <v>482</v>
      </c>
      <c r="B1391" s="2" t="s">
        <v>140</v>
      </c>
      <c r="C1391" s="63">
        <v>258500.0</v>
      </c>
      <c r="D1391" s="63">
        <v>235000.0</v>
      </c>
      <c r="E1391" s="63">
        <v>23500.0</v>
      </c>
      <c r="F1391" s="22" t="s">
        <v>436</v>
      </c>
      <c r="G1391" s="35">
        <v>43871.0</v>
      </c>
      <c r="H1391" s="22"/>
      <c r="I1391" s="29"/>
      <c r="J1391" s="28"/>
      <c r="K1391" s="2"/>
      <c r="L1391" s="2"/>
      <c r="M1391" s="2"/>
      <c r="N1391" s="2"/>
      <c r="O1391" s="2"/>
      <c r="P1391" s="2"/>
      <c r="Q1391" s="2"/>
      <c r="R1391" s="2"/>
      <c r="S1391" s="2"/>
    </row>
    <row r="1392" ht="15.75" customHeight="1">
      <c r="A1392" s="27" t="s">
        <v>482</v>
      </c>
      <c r="B1392" s="2" t="s">
        <v>140</v>
      </c>
      <c r="C1392" s="63">
        <v>6468000.0</v>
      </c>
      <c r="D1392" s="63">
        <v>5880000.0</v>
      </c>
      <c r="E1392" s="63">
        <v>588000.0</v>
      </c>
      <c r="F1392" s="22" t="s">
        <v>287</v>
      </c>
      <c r="G1392" s="35">
        <v>43871.0</v>
      </c>
      <c r="H1392" s="22"/>
      <c r="I1392" s="29"/>
      <c r="J1392" s="28"/>
      <c r="K1392" s="2"/>
      <c r="L1392" s="2"/>
      <c r="M1392" s="2"/>
      <c r="N1392" s="2"/>
      <c r="O1392" s="2"/>
      <c r="P1392" s="2"/>
      <c r="Q1392" s="2"/>
      <c r="R1392" s="2"/>
      <c r="S1392" s="2"/>
    </row>
    <row r="1393" ht="15.75" customHeight="1">
      <c r="A1393" s="27" t="s">
        <v>482</v>
      </c>
      <c r="B1393" s="2" t="s">
        <v>140</v>
      </c>
      <c r="C1393" s="63">
        <v>1.23497E7</v>
      </c>
      <c r="D1393" s="63">
        <v>1.1227E7</v>
      </c>
      <c r="E1393" s="63">
        <v>1122700.0</v>
      </c>
      <c r="F1393" s="22" t="s">
        <v>349</v>
      </c>
      <c r="G1393" s="35">
        <v>43871.0</v>
      </c>
      <c r="H1393" s="22"/>
      <c r="I1393" s="29"/>
      <c r="J1393" s="28"/>
      <c r="K1393" s="2"/>
      <c r="L1393" s="2"/>
      <c r="M1393" s="2"/>
      <c r="N1393" s="2"/>
      <c r="O1393" s="2"/>
      <c r="P1393" s="2"/>
      <c r="Q1393" s="2"/>
      <c r="R1393" s="2"/>
      <c r="S1393" s="2"/>
    </row>
    <row r="1394" ht="15.75" customHeight="1">
      <c r="A1394" s="27" t="s">
        <v>482</v>
      </c>
      <c r="B1394" s="2" t="s">
        <v>140</v>
      </c>
      <c r="C1394" s="63">
        <v>1422960.0</v>
      </c>
      <c r="D1394" s="63">
        <v>1293600.0</v>
      </c>
      <c r="E1394" s="63">
        <v>129360.0</v>
      </c>
      <c r="F1394" s="22" t="s">
        <v>277</v>
      </c>
      <c r="G1394" s="35">
        <v>43871.0</v>
      </c>
      <c r="H1394" s="22"/>
      <c r="I1394" s="29"/>
      <c r="J1394" s="28"/>
      <c r="K1394" s="2"/>
      <c r="L1394" s="2"/>
      <c r="M1394" s="2"/>
      <c r="N1394" s="2"/>
      <c r="O1394" s="2"/>
      <c r="P1394" s="2"/>
      <c r="Q1394" s="2"/>
      <c r="R1394" s="2"/>
      <c r="S1394" s="2"/>
    </row>
    <row r="1395" ht="15.75" customHeight="1">
      <c r="A1395" s="27" t="s">
        <v>482</v>
      </c>
      <c r="B1395" s="2" t="s">
        <v>440</v>
      </c>
      <c r="C1395" s="63">
        <v>233200.0</v>
      </c>
      <c r="D1395" s="63">
        <v>212000.0</v>
      </c>
      <c r="E1395" s="63">
        <v>21200.0</v>
      </c>
      <c r="F1395" s="22" t="s">
        <v>441</v>
      </c>
      <c r="G1395" s="35">
        <v>43871.0</v>
      </c>
      <c r="H1395" s="22"/>
      <c r="I1395" s="29"/>
      <c r="J1395" s="28"/>
      <c r="K1395" s="2"/>
      <c r="L1395" s="2"/>
      <c r="M1395" s="2"/>
      <c r="N1395" s="2"/>
      <c r="O1395" s="2"/>
      <c r="P1395" s="2"/>
      <c r="Q1395" s="2"/>
      <c r="R1395" s="2"/>
      <c r="S1395" s="2"/>
    </row>
    <row r="1396" ht="15.75" customHeight="1">
      <c r="A1396" s="27" t="s">
        <v>482</v>
      </c>
      <c r="B1396" s="2" t="s">
        <v>440</v>
      </c>
      <c r="C1396" s="63">
        <v>5713400.0</v>
      </c>
      <c r="D1396" s="63">
        <v>5194000.0</v>
      </c>
      <c r="E1396" s="63">
        <v>519400.0</v>
      </c>
      <c r="F1396" s="22" t="s">
        <v>442</v>
      </c>
      <c r="G1396" s="35">
        <v>43871.0</v>
      </c>
      <c r="H1396" s="22" t="s">
        <v>484</v>
      </c>
      <c r="I1396" s="29"/>
      <c r="J1396" s="28"/>
      <c r="K1396" s="2"/>
      <c r="L1396" s="2"/>
      <c r="M1396" s="2"/>
      <c r="N1396" s="2"/>
      <c r="O1396" s="2"/>
      <c r="P1396" s="2"/>
      <c r="Q1396" s="2"/>
      <c r="R1396" s="2"/>
      <c r="S1396" s="2"/>
    </row>
    <row r="1397" ht="15.75" customHeight="1">
      <c r="A1397" s="27" t="s">
        <v>482</v>
      </c>
      <c r="B1397" s="2" t="s">
        <v>440</v>
      </c>
      <c r="C1397" s="63">
        <v>1.87726E7</v>
      </c>
      <c r="D1397" s="63">
        <v>1.7066E7</v>
      </c>
      <c r="E1397" s="63">
        <v>1706600.0</v>
      </c>
      <c r="F1397" s="22" t="s">
        <v>442</v>
      </c>
      <c r="G1397" s="35">
        <v>43871.0</v>
      </c>
      <c r="H1397" s="22" t="s">
        <v>485</v>
      </c>
      <c r="I1397" s="29"/>
      <c r="J1397" s="28"/>
      <c r="K1397" s="2"/>
      <c r="L1397" s="2"/>
      <c r="M1397" s="2"/>
      <c r="N1397" s="2"/>
      <c r="O1397" s="2"/>
      <c r="P1397" s="2"/>
      <c r="Q1397" s="2"/>
      <c r="R1397" s="2"/>
      <c r="S1397" s="2"/>
    </row>
    <row r="1398" ht="15.75" customHeight="1">
      <c r="A1398" s="27" t="s">
        <v>482</v>
      </c>
      <c r="B1398" s="2" t="s">
        <v>466</v>
      </c>
      <c r="C1398" s="63">
        <v>145200.0</v>
      </c>
      <c r="D1398" s="63">
        <v>132000.0</v>
      </c>
      <c r="E1398" s="63">
        <v>13200.0</v>
      </c>
      <c r="F1398" s="22" t="s">
        <v>106</v>
      </c>
      <c r="G1398" s="35">
        <v>43871.0</v>
      </c>
      <c r="H1398" s="22"/>
      <c r="I1398" s="37" t="s">
        <v>486</v>
      </c>
      <c r="J1398" s="13"/>
      <c r="K1398" s="14"/>
      <c r="L1398" s="2"/>
      <c r="M1398" s="2"/>
      <c r="N1398" s="2"/>
      <c r="O1398" s="2"/>
      <c r="P1398" s="2"/>
      <c r="Q1398" s="2"/>
      <c r="R1398" s="2"/>
      <c r="S1398" s="2"/>
    </row>
    <row r="1399" ht="15.75" customHeight="1">
      <c r="A1399" s="27" t="s">
        <v>482</v>
      </c>
      <c r="B1399" s="2" t="s">
        <v>481</v>
      </c>
      <c r="C1399" s="63">
        <v>209000.0</v>
      </c>
      <c r="D1399" s="63">
        <v>190000.0</v>
      </c>
      <c r="E1399" s="63">
        <v>19000.0</v>
      </c>
      <c r="F1399" s="22" t="s">
        <v>106</v>
      </c>
      <c r="G1399" s="35">
        <v>43865.0</v>
      </c>
      <c r="H1399" s="22"/>
      <c r="I1399" s="23" t="s">
        <v>3</v>
      </c>
      <c r="J1399" s="17" t="s">
        <v>54</v>
      </c>
      <c r="K1399" s="17" t="s">
        <v>2</v>
      </c>
      <c r="L1399" s="2"/>
      <c r="M1399" s="2"/>
      <c r="N1399" s="2"/>
      <c r="O1399" s="2"/>
      <c r="P1399" s="2"/>
      <c r="Q1399" s="2"/>
      <c r="R1399" s="2"/>
      <c r="S1399" s="2"/>
    </row>
    <row r="1400" ht="15.75" customHeight="1">
      <c r="A1400" s="27" t="s">
        <v>482</v>
      </c>
      <c r="B1400" s="2" t="s">
        <v>487</v>
      </c>
      <c r="C1400" s="63">
        <v>1.31896195E8</v>
      </c>
      <c r="D1400" s="63">
        <v>1.19905632E8</v>
      </c>
      <c r="E1400" s="63">
        <v>1.1990563E7</v>
      </c>
      <c r="F1400" s="22" t="s">
        <v>106</v>
      </c>
      <c r="G1400" s="41">
        <v>43892.0</v>
      </c>
      <c r="H1400" s="40"/>
      <c r="I1400" s="23">
        <f t="shared" ref="I1400:K1400" si="36">SUM(C1359:C1400)</f>
        <v>482543195</v>
      </c>
      <c r="J1400" s="23">
        <f t="shared" si="36"/>
        <v>438675632</v>
      </c>
      <c r="K1400" s="23">
        <f t="shared" si="36"/>
        <v>43867563</v>
      </c>
      <c r="L1400" s="7"/>
      <c r="M1400" s="7"/>
      <c r="N1400" s="7"/>
      <c r="O1400" s="7"/>
      <c r="P1400" s="7"/>
      <c r="Q1400" s="7"/>
      <c r="R1400" s="7"/>
      <c r="S1400" s="7"/>
    </row>
    <row r="1401" ht="15.75" customHeight="1">
      <c r="A1401" s="46" t="s">
        <v>488</v>
      </c>
      <c r="B1401" s="47" t="s">
        <v>489</v>
      </c>
      <c r="C1401" s="64">
        <v>2059200.0</v>
      </c>
      <c r="D1401" s="64">
        <v>1872000.0</v>
      </c>
      <c r="E1401" s="64">
        <v>187200.0</v>
      </c>
      <c r="F1401" s="49" t="s">
        <v>106</v>
      </c>
      <c r="G1401" s="35">
        <v>43875.0</v>
      </c>
      <c r="H1401" s="22"/>
      <c r="I1401" s="29"/>
      <c r="J1401" s="28"/>
      <c r="K1401" s="2"/>
      <c r="L1401" s="2"/>
      <c r="M1401" s="2"/>
      <c r="N1401" s="2"/>
      <c r="O1401" s="2"/>
      <c r="P1401" s="2"/>
      <c r="Q1401" s="2"/>
      <c r="R1401" s="2"/>
      <c r="S1401" s="2"/>
    </row>
    <row r="1402" ht="15.75" customHeight="1">
      <c r="A1402" s="27" t="s">
        <v>490</v>
      </c>
      <c r="B1402" s="2" t="s">
        <v>491</v>
      </c>
      <c r="C1402" s="63">
        <v>339900.0</v>
      </c>
      <c r="D1402" s="63">
        <v>309000.0</v>
      </c>
      <c r="E1402" s="63">
        <v>30900.0</v>
      </c>
      <c r="F1402" s="22" t="s">
        <v>147</v>
      </c>
      <c r="G1402" s="35">
        <v>43921.0</v>
      </c>
      <c r="H1402" s="22"/>
      <c r="I1402" s="29"/>
      <c r="J1402" s="28"/>
      <c r="K1402" s="2"/>
      <c r="L1402" s="2"/>
      <c r="M1402" s="2"/>
      <c r="N1402" s="2"/>
      <c r="O1402" s="2"/>
      <c r="P1402" s="2"/>
      <c r="Q1402" s="2"/>
      <c r="R1402" s="2"/>
      <c r="S1402" s="2"/>
    </row>
    <row r="1403" ht="15.75" customHeight="1">
      <c r="A1403" s="27" t="s">
        <v>490</v>
      </c>
      <c r="B1403" s="2" t="s">
        <v>140</v>
      </c>
      <c r="C1403" s="63">
        <v>1089000.0</v>
      </c>
      <c r="D1403" s="63">
        <v>990000.0</v>
      </c>
      <c r="E1403" s="63">
        <v>99000.0</v>
      </c>
      <c r="F1403" s="22" t="s">
        <v>393</v>
      </c>
      <c r="G1403" s="35">
        <v>43881.0</v>
      </c>
      <c r="H1403" s="22" t="s">
        <v>304</v>
      </c>
      <c r="I1403" s="29"/>
      <c r="J1403" s="28"/>
      <c r="K1403" s="2"/>
      <c r="L1403" s="2"/>
      <c r="M1403" s="2"/>
      <c r="N1403" s="2"/>
      <c r="O1403" s="2"/>
      <c r="P1403" s="2"/>
      <c r="Q1403" s="2"/>
      <c r="R1403" s="2"/>
      <c r="S1403" s="2"/>
    </row>
    <row r="1404" ht="15.75" customHeight="1">
      <c r="A1404" s="27" t="s">
        <v>490</v>
      </c>
      <c r="B1404" s="2" t="s">
        <v>140</v>
      </c>
      <c r="C1404" s="63">
        <v>9438000.0</v>
      </c>
      <c r="D1404" s="63">
        <v>8580000.0</v>
      </c>
      <c r="E1404" s="63">
        <v>858000.0</v>
      </c>
      <c r="F1404" s="22" t="s">
        <v>475</v>
      </c>
      <c r="G1404" s="35">
        <v>43881.0</v>
      </c>
      <c r="H1404" s="22" t="s">
        <v>304</v>
      </c>
      <c r="I1404" s="29"/>
      <c r="J1404" s="28"/>
      <c r="K1404" s="2"/>
      <c r="L1404" s="2"/>
      <c r="M1404" s="2"/>
      <c r="N1404" s="2"/>
      <c r="O1404" s="2"/>
      <c r="P1404" s="2"/>
      <c r="Q1404" s="2"/>
      <c r="R1404" s="2"/>
      <c r="S1404" s="2"/>
    </row>
    <row r="1405" ht="15.75" customHeight="1">
      <c r="A1405" s="27" t="s">
        <v>490</v>
      </c>
      <c r="B1405" s="2" t="s">
        <v>140</v>
      </c>
      <c r="C1405" s="63">
        <v>2.30934E7</v>
      </c>
      <c r="D1405" s="63">
        <v>2.0994E7</v>
      </c>
      <c r="E1405" s="63">
        <v>2099400.0</v>
      </c>
      <c r="F1405" s="22" t="s">
        <v>478</v>
      </c>
      <c r="G1405" s="35">
        <v>43881.0</v>
      </c>
      <c r="H1405" s="22" t="s">
        <v>304</v>
      </c>
      <c r="I1405" s="29"/>
      <c r="J1405" s="28"/>
      <c r="K1405" s="2"/>
      <c r="L1405" s="2"/>
      <c r="M1405" s="2"/>
      <c r="N1405" s="2"/>
      <c r="O1405" s="2"/>
      <c r="P1405" s="2"/>
      <c r="Q1405" s="2"/>
      <c r="R1405" s="2"/>
      <c r="S1405" s="2"/>
    </row>
    <row r="1406" ht="15.75" customHeight="1">
      <c r="A1406" s="27" t="s">
        <v>490</v>
      </c>
      <c r="B1406" s="2" t="s">
        <v>140</v>
      </c>
      <c r="C1406" s="63">
        <v>2406800.0</v>
      </c>
      <c r="D1406" s="63">
        <v>2188000.0</v>
      </c>
      <c r="E1406" s="63">
        <v>218800.0</v>
      </c>
      <c r="F1406" s="22" t="s">
        <v>393</v>
      </c>
      <c r="G1406" s="35">
        <v>43881.0</v>
      </c>
      <c r="H1406" s="22"/>
      <c r="I1406" s="29"/>
      <c r="J1406" s="28"/>
      <c r="K1406" s="2"/>
      <c r="L1406" s="2"/>
      <c r="M1406" s="2"/>
      <c r="N1406" s="2"/>
      <c r="O1406" s="2"/>
      <c r="P1406" s="2"/>
      <c r="Q1406" s="2"/>
      <c r="R1406" s="2"/>
      <c r="S1406" s="2"/>
    </row>
    <row r="1407" ht="15.75" customHeight="1">
      <c r="A1407" s="27" t="s">
        <v>490</v>
      </c>
      <c r="B1407" s="2" t="s">
        <v>140</v>
      </c>
      <c r="C1407" s="63">
        <v>745800.0</v>
      </c>
      <c r="D1407" s="63">
        <v>678000.0</v>
      </c>
      <c r="E1407" s="63">
        <v>67800.0</v>
      </c>
      <c r="F1407" s="22" t="s">
        <v>475</v>
      </c>
      <c r="G1407" s="35">
        <v>43881.0</v>
      </c>
      <c r="H1407" s="22"/>
      <c r="I1407" s="29"/>
      <c r="J1407" s="28"/>
      <c r="K1407" s="2"/>
      <c r="L1407" s="2"/>
      <c r="M1407" s="2"/>
      <c r="N1407" s="2"/>
      <c r="O1407" s="2"/>
      <c r="P1407" s="2"/>
      <c r="Q1407" s="2"/>
      <c r="R1407" s="2"/>
      <c r="S1407" s="2"/>
    </row>
    <row r="1408" ht="15.75" customHeight="1">
      <c r="A1408" s="27" t="s">
        <v>490</v>
      </c>
      <c r="B1408" s="2" t="s">
        <v>140</v>
      </c>
      <c r="C1408" s="63">
        <v>1.65187E7</v>
      </c>
      <c r="D1408" s="63">
        <v>1.5017E7</v>
      </c>
      <c r="E1408" s="63">
        <v>1501700.0</v>
      </c>
      <c r="F1408" s="22" t="s">
        <v>478</v>
      </c>
      <c r="G1408" s="35">
        <v>43881.0</v>
      </c>
      <c r="H1408" s="22"/>
      <c r="I1408" s="29"/>
      <c r="J1408" s="28"/>
      <c r="K1408" s="2"/>
      <c r="L1408" s="2"/>
      <c r="M1408" s="2"/>
      <c r="N1408" s="2"/>
      <c r="O1408" s="2"/>
      <c r="P1408" s="2"/>
      <c r="Q1408" s="2"/>
      <c r="R1408" s="2"/>
      <c r="S1408" s="2"/>
    </row>
    <row r="1409" ht="15.75" customHeight="1">
      <c r="A1409" s="27" t="s">
        <v>490</v>
      </c>
      <c r="B1409" s="2" t="s">
        <v>140</v>
      </c>
      <c r="C1409" s="63">
        <v>798600.0</v>
      </c>
      <c r="D1409" s="63">
        <v>726000.0</v>
      </c>
      <c r="E1409" s="63">
        <v>72600.0</v>
      </c>
      <c r="F1409" s="22" t="s">
        <v>436</v>
      </c>
      <c r="G1409" s="35">
        <v>43881.0</v>
      </c>
      <c r="H1409" s="22"/>
      <c r="I1409" s="29"/>
      <c r="J1409" s="28"/>
      <c r="K1409" s="2"/>
      <c r="L1409" s="2"/>
      <c r="M1409" s="2"/>
      <c r="N1409" s="2"/>
      <c r="O1409" s="2"/>
      <c r="P1409" s="2"/>
      <c r="Q1409" s="2"/>
      <c r="R1409" s="2"/>
      <c r="S1409" s="2"/>
    </row>
    <row r="1410" ht="15.75" customHeight="1">
      <c r="A1410" s="27" t="s">
        <v>490</v>
      </c>
      <c r="B1410" s="2" t="s">
        <v>140</v>
      </c>
      <c r="C1410" s="63">
        <v>4884000.0</v>
      </c>
      <c r="D1410" s="63">
        <v>4440000.0</v>
      </c>
      <c r="E1410" s="63">
        <v>444000.0</v>
      </c>
      <c r="F1410" s="22" t="s">
        <v>287</v>
      </c>
      <c r="G1410" s="35">
        <v>43889.0</v>
      </c>
      <c r="H1410" s="22"/>
      <c r="I1410" s="29"/>
      <c r="J1410" s="28"/>
      <c r="K1410" s="2"/>
      <c r="L1410" s="2"/>
      <c r="M1410" s="2"/>
      <c r="N1410" s="2"/>
      <c r="O1410" s="2"/>
      <c r="P1410" s="2"/>
      <c r="Q1410" s="2"/>
      <c r="R1410" s="2"/>
      <c r="S1410" s="2"/>
    </row>
    <row r="1411" ht="15.75" customHeight="1">
      <c r="A1411" s="27" t="s">
        <v>490</v>
      </c>
      <c r="B1411" s="2" t="s">
        <v>140</v>
      </c>
      <c r="C1411" s="63">
        <v>8580000.0</v>
      </c>
      <c r="D1411" s="63">
        <v>7800000.0</v>
      </c>
      <c r="E1411" s="63">
        <v>780000.0</v>
      </c>
      <c r="F1411" s="22" t="s">
        <v>349</v>
      </c>
      <c r="G1411" s="35">
        <v>43889.0</v>
      </c>
      <c r="H1411" s="22"/>
      <c r="I1411" s="29"/>
      <c r="J1411" s="28"/>
      <c r="K1411" s="2"/>
      <c r="L1411" s="2"/>
      <c r="M1411" s="2"/>
      <c r="N1411" s="2"/>
      <c r="O1411" s="2"/>
      <c r="P1411" s="2"/>
      <c r="Q1411" s="2"/>
      <c r="R1411" s="2"/>
      <c r="S1411" s="2"/>
    </row>
    <row r="1412" ht="15.75" customHeight="1">
      <c r="A1412" s="27" t="s">
        <v>490</v>
      </c>
      <c r="B1412" s="2" t="s">
        <v>140</v>
      </c>
      <c r="C1412" s="63">
        <v>1185800.0</v>
      </c>
      <c r="D1412" s="63">
        <v>1078000.0</v>
      </c>
      <c r="E1412" s="63">
        <v>107800.0</v>
      </c>
      <c r="F1412" s="22" t="s">
        <v>277</v>
      </c>
      <c r="G1412" s="35">
        <v>43881.0</v>
      </c>
      <c r="H1412" s="22"/>
      <c r="I1412" s="29"/>
      <c r="J1412" s="28"/>
      <c r="K1412" s="2"/>
      <c r="L1412" s="2"/>
      <c r="M1412" s="2"/>
      <c r="N1412" s="2"/>
      <c r="O1412" s="2"/>
      <c r="P1412" s="2"/>
      <c r="Q1412" s="2"/>
      <c r="R1412" s="2"/>
      <c r="S1412" s="2"/>
    </row>
    <row r="1413" ht="15.75" customHeight="1">
      <c r="A1413" s="27" t="s">
        <v>492</v>
      </c>
      <c r="B1413" s="2" t="s">
        <v>158</v>
      </c>
      <c r="C1413" s="63">
        <v>396000.0</v>
      </c>
      <c r="D1413" s="63">
        <v>360000.0</v>
      </c>
      <c r="E1413" s="63">
        <v>36000.0</v>
      </c>
      <c r="F1413" s="22" t="s">
        <v>106</v>
      </c>
      <c r="G1413" s="35">
        <v>43906.0</v>
      </c>
      <c r="H1413" s="22"/>
      <c r="I1413" s="29"/>
      <c r="J1413" s="28"/>
      <c r="K1413" s="2"/>
      <c r="L1413" s="2"/>
      <c r="M1413" s="2"/>
      <c r="N1413" s="2"/>
      <c r="O1413" s="2"/>
      <c r="P1413" s="2"/>
      <c r="Q1413" s="2"/>
      <c r="R1413" s="2"/>
      <c r="S1413" s="2"/>
    </row>
    <row r="1414" ht="15.75" customHeight="1">
      <c r="A1414" s="27" t="s">
        <v>492</v>
      </c>
      <c r="B1414" s="2" t="s">
        <v>493</v>
      </c>
      <c r="C1414" s="63">
        <v>1584000.0</v>
      </c>
      <c r="D1414" s="63">
        <v>1440000.0</v>
      </c>
      <c r="E1414" s="63">
        <v>144000.0</v>
      </c>
      <c r="F1414" s="22" t="s">
        <v>106</v>
      </c>
      <c r="G1414" s="35">
        <v>43941.0</v>
      </c>
      <c r="H1414" s="22"/>
      <c r="I1414" s="29"/>
      <c r="J1414" s="28"/>
      <c r="K1414" s="2"/>
      <c r="L1414" s="2"/>
      <c r="M1414" s="2"/>
      <c r="N1414" s="2"/>
      <c r="O1414" s="2"/>
      <c r="P1414" s="2"/>
      <c r="Q1414" s="2"/>
      <c r="R1414" s="2"/>
      <c r="S1414" s="2"/>
    </row>
    <row r="1415" ht="15.75" customHeight="1">
      <c r="A1415" s="27" t="s">
        <v>492</v>
      </c>
      <c r="B1415" s="2" t="s">
        <v>29</v>
      </c>
      <c r="C1415" s="63">
        <v>528000.0</v>
      </c>
      <c r="D1415" s="63">
        <v>480000.0</v>
      </c>
      <c r="E1415" s="63">
        <v>48000.0</v>
      </c>
      <c r="F1415" s="22" t="s">
        <v>358</v>
      </c>
      <c r="G1415" s="35">
        <v>43910.0</v>
      </c>
      <c r="H1415" s="22"/>
      <c r="I1415" s="29"/>
      <c r="J1415" s="28"/>
      <c r="K1415" s="2"/>
      <c r="L1415" s="2"/>
      <c r="M1415" s="2"/>
      <c r="N1415" s="2"/>
      <c r="O1415" s="2"/>
      <c r="P1415" s="2"/>
      <c r="Q1415" s="2"/>
      <c r="R1415" s="2"/>
      <c r="S1415" s="2"/>
    </row>
    <row r="1416" ht="15.75" customHeight="1">
      <c r="A1416" s="27" t="s">
        <v>492</v>
      </c>
      <c r="B1416" s="2" t="s">
        <v>29</v>
      </c>
      <c r="C1416" s="63">
        <v>1.0626E7</v>
      </c>
      <c r="D1416" s="63">
        <v>9660000.0</v>
      </c>
      <c r="E1416" s="63">
        <v>966000.0</v>
      </c>
      <c r="F1416" s="22" t="s">
        <v>197</v>
      </c>
      <c r="G1416" s="35">
        <v>43910.0</v>
      </c>
      <c r="H1416" s="22"/>
      <c r="I1416" s="29"/>
      <c r="J1416" s="28"/>
      <c r="K1416" s="2"/>
      <c r="L1416" s="2"/>
      <c r="M1416" s="2"/>
      <c r="N1416" s="2"/>
      <c r="O1416" s="2"/>
      <c r="P1416" s="2"/>
      <c r="Q1416" s="2"/>
      <c r="R1416" s="2"/>
      <c r="S1416" s="2"/>
    </row>
    <row r="1417" ht="15.75" customHeight="1">
      <c r="A1417" s="27" t="s">
        <v>492</v>
      </c>
      <c r="B1417" s="2" t="s">
        <v>29</v>
      </c>
      <c r="C1417" s="63">
        <v>1.14345E7</v>
      </c>
      <c r="D1417" s="63">
        <v>1.0395E7</v>
      </c>
      <c r="E1417" s="63">
        <v>1039500.0</v>
      </c>
      <c r="F1417" s="22" t="s">
        <v>306</v>
      </c>
      <c r="G1417" s="35">
        <v>43910.0</v>
      </c>
      <c r="H1417" s="22"/>
      <c r="I1417" s="29"/>
      <c r="J1417" s="28"/>
      <c r="K1417" s="2"/>
      <c r="L1417" s="2"/>
      <c r="M1417" s="2"/>
      <c r="N1417" s="2"/>
      <c r="O1417" s="2"/>
      <c r="P1417" s="2"/>
      <c r="Q1417" s="2"/>
      <c r="R1417" s="2"/>
      <c r="S1417" s="2"/>
    </row>
    <row r="1418" ht="15.75" customHeight="1">
      <c r="A1418" s="27" t="s">
        <v>492</v>
      </c>
      <c r="B1418" s="2" t="s">
        <v>440</v>
      </c>
      <c r="C1418" s="63">
        <v>8162000.0</v>
      </c>
      <c r="D1418" s="63">
        <v>7420000.0</v>
      </c>
      <c r="E1418" s="63">
        <v>742000.0</v>
      </c>
      <c r="F1418" s="22" t="s">
        <v>494</v>
      </c>
      <c r="G1418" s="35">
        <v>43900.0</v>
      </c>
      <c r="H1418" s="22"/>
      <c r="I1418" s="29"/>
      <c r="J1418" s="28"/>
      <c r="K1418" s="2"/>
      <c r="L1418" s="2"/>
      <c r="M1418" s="2"/>
      <c r="N1418" s="2"/>
      <c r="O1418" s="2"/>
      <c r="P1418" s="2"/>
      <c r="Q1418" s="2"/>
      <c r="R1418" s="2"/>
      <c r="S1418" s="2"/>
    </row>
    <row r="1419" ht="15.75" customHeight="1">
      <c r="A1419" s="30" t="s">
        <v>492</v>
      </c>
      <c r="B1419" s="31" t="s">
        <v>440</v>
      </c>
      <c r="C1419" s="65">
        <v>-1.2826E7</v>
      </c>
      <c r="D1419" s="65">
        <v>-1.166E7</v>
      </c>
      <c r="E1419" s="65">
        <v>-1166000.0</v>
      </c>
      <c r="F1419" s="33" t="s">
        <v>495</v>
      </c>
      <c r="G1419" s="31" t="s">
        <v>31</v>
      </c>
      <c r="H1419" s="33"/>
      <c r="I1419" s="61"/>
      <c r="J1419" s="62"/>
      <c r="K1419" s="31"/>
      <c r="L1419" s="31"/>
      <c r="M1419" s="31"/>
      <c r="N1419" s="31"/>
      <c r="O1419" s="31"/>
      <c r="P1419" s="31"/>
      <c r="Q1419" s="31"/>
      <c r="R1419" s="31"/>
      <c r="S1419" s="31"/>
    </row>
    <row r="1420" ht="15.75" customHeight="1">
      <c r="A1420" s="27" t="s">
        <v>492</v>
      </c>
      <c r="B1420" s="2" t="s">
        <v>140</v>
      </c>
      <c r="C1420" s="63">
        <v>1927200.0</v>
      </c>
      <c r="D1420" s="63">
        <v>1752000.0</v>
      </c>
      <c r="E1420" s="63">
        <v>175200.0</v>
      </c>
      <c r="F1420" s="22" t="s">
        <v>393</v>
      </c>
      <c r="G1420" s="35">
        <v>43900.0</v>
      </c>
      <c r="H1420" s="22"/>
      <c r="I1420" s="29"/>
      <c r="J1420" s="28"/>
      <c r="K1420" s="2"/>
      <c r="L1420" s="2"/>
      <c r="M1420" s="2"/>
      <c r="N1420" s="2"/>
      <c r="O1420" s="2"/>
      <c r="P1420" s="2"/>
      <c r="Q1420" s="2"/>
      <c r="R1420" s="2"/>
      <c r="S1420" s="2"/>
    </row>
    <row r="1421" ht="15.75" customHeight="1">
      <c r="A1421" s="27" t="s">
        <v>492</v>
      </c>
      <c r="B1421" s="2" t="s">
        <v>140</v>
      </c>
      <c r="C1421" s="63">
        <v>745800.0</v>
      </c>
      <c r="D1421" s="63">
        <v>678000.0</v>
      </c>
      <c r="E1421" s="63">
        <v>67800.0</v>
      </c>
      <c r="F1421" s="22" t="s">
        <v>475</v>
      </c>
      <c r="G1421" s="35">
        <v>43900.0</v>
      </c>
      <c r="H1421" s="22"/>
      <c r="I1421" s="29"/>
      <c r="J1421" s="28"/>
      <c r="K1421" s="2"/>
      <c r="L1421" s="2"/>
      <c r="M1421" s="2"/>
      <c r="N1421" s="2"/>
      <c r="O1421" s="2"/>
      <c r="P1421" s="2"/>
      <c r="Q1421" s="2"/>
      <c r="R1421" s="2"/>
      <c r="S1421" s="2"/>
    </row>
    <row r="1422" ht="15.75" customHeight="1">
      <c r="A1422" s="27" t="s">
        <v>492</v>
      </c>
      <c r="B1422" s="2" t="s">
        <v>140</v>
      </c>
      <c r="C1422" s="63">
        <v>1.28425E7</v>
      </c>
      <c r="D1422" s="63">
        <v>1.1675E7</v>
      </c>
      <c r="E1422" s="63">
        <v>1167500.0</v>
      </c>
      <c r="F1422" s="22" t="s">
        <v>478</v>
      </c>
      <c r="G1422" s="35">
        <v>43900.0</v>
      </c>
      <c r="H1422" s="22"/>
      <c r="I1422" s="29"/>
      <c r="J1422" s="28"/>
      <c r="K1422" s="2"/>
      <c r="L1422" s="2"/>
      <c r="M1422" s="2"/>
      <c r="N1422" s="2"/>
      <c r="O1422" s="2"/>
      <c r="P1422" s="2"/>
      <c r="Q1422" s="2"/>
      <c r="R1422" s="2"/>
      <c r="S1422" s="2"/>
    </row>
    <row r="1423" ht="15.75" customHeight="1">
      <c r="A1423" s="27" t="s">
        <v>492</v>
      </c>
      <c r="B1423" s="2" t="s">
        <v>140</v>
      </c>
      <c r="C1423" s="63">
        <v>1522400.0</v>
      </c>
      <c r="D1423" s="63">
        <v>1384000.0</v>
      </c>
      <c r="E1423" s="63">
        <v>138400.0</v>
      </c>
      <c r="F1423" s="22" t="s">
        <v>436</v>
      </c>
      <c r="G1423" s="35">
        <v>43900.0</v>
      </c>
      <c r="H1423" s="22"/>
      <c r="I1423" s="29"/>
      <c r="J1423" s="28"/>
      <c r="K1423" s="2"/>
      <c r="L1423" s="2"/>
      <c r="M1423" s="2"/>
      <c r="N1423" s="2"/>
      <c r="O1423" s="2"/>
      <c r="P1423" s="2"/>
      <c r="Q1423" s="2"/>
      <c r="R1423" s="2"/>
      <c r="S1423" s="2"/>
    </row>
    <row r="1424" ht="15.75" customHeight="1">
      <c r="A1424" s="27" t="s">
        <v>492</v>
      </c>
      <c r="B1424" s="2" t="s">
        <v>140</v>
      </c>
      <c r="C1424" s="63">
        <v>4620000.0</v>
      </c>
      <c r="D1424" s="63">
        <v>4200000.0</v>
      </c>
      <c r="E1424" s="63">
        <v>420000.0</v>
      </c>
      <c r="F1424" s="22" t="s">
        <v>287</v>
      </c>
      <c r="G1424" s="35">
        <v>43900.0</v>
      </c>
      <c r="H1424" s="22"/>
      <c r="I1424" s="29"/>
      <c r="J1424" s="28"/>
      <c r="K1424" s="2"/>
      <c r="L1424" s="2"/>
      <c r="M1424" s="2"/>
      <c r="N1424" s="2"/>
      <c r="O1424" s="2"/>
      <c r="P1424" s="2"/>
      <c r="Q1424" s="2"/>
      <c r="R1424" s="2"/>
      <c r="S1424" s="2"/>
    </row>
    <row r="1425" ht="15.75" customHeight="1">
      <c r="A1425" s="27" t="s">
        <v>492</v>
      </c>
      <c r="B1425" s="2" t="s">
        <v>140</v>
      </c>
      <c r="C1425" s="63">
        <v>7238000.0</v>
      </c>
      <c r="D1425" s="63">
        <v>6580000.0</v>
      </c>
      <c r="E1425" s="63">
        <v>658000.0</v>
      </c>
      <c r="F1425" s="22" t="s">
        <v>349</v>
      </c>
      <c r="G1425" s="35">
        <v>43900.0</v>
      </c>
      <c r="H1425" s="22"/>
      <c r="I1425" s="29"/>
      <c r="J1425" s="28"/>
      <c r="K1425" s="2"/>
      <c r="L1425" s="2"/>
      <c r="M1425" s="2"/>
      <c r="N1425" s="2"/>
      <c r="O1425" s="2"/>
      <c r="P1425" s="2"/>
      <c r="Q1425" s="2"/>
      <c r="R1425" s="2"/>
      <c r="S1425" s="2"/>
    </row>
    <row r="1426" ht="15.75" customHeight="1">
      <c r="A1426" s="27" t="s">
        <v>492</v>
      </c>
      <c r="B1426" s="2" t="s">
        <v>140</v>
      </c>
      <c r="C1426" s="63">
        <v>355740.0</v>
      </c>
      <c r="D1426" s="63">
        <v>323400.0</v>
      </c>
      <c r="E1426" s="63">
        <v>32340.0</v>
      </c>
      <c r="F1426" s="22" t="s">
        <v>277</v>
      </c>
      <c r="G1426" s="35">
        <v>43900.0</v>
      </c>
      <c r="H1426" s="22"/>
      <c r="I1426" s="29"/>
      <c r="J1426" s="28"/>
      <c r="K1426" s="2"/>
      <c r="L1426" s="2"/>
      <c r="M1426" s="2"/>
      <c r="N1426" s="2"/>
      <c r="O1426" s="2"/>
      <c r="P1426" s="2"/>
      <c r="Q1426" s="2"/>
      <c r="R1426" s="2"/>
      <c r="S1426" s="2"/>
    </row>
    <row r="1427" ht="15.75" customHeight="1">
      <c r="A1427" s="27" t="s">
        <v>492</v>
      </c>
      <c r="B1427" s="2" t="s">
        <v>440</v>
      </c>
      <c r="C1427" s="63">
        <v>1982200.0</v>
      </c>
      <c r="D1427" s="63">
        <v>1802000.0</v>
      </c>
      <c r="E1427" s="63">
        <v>180200.0</v>
      </c>
      <c r="F1427" s="22" t="s">
        <v>496</v>
      </c>
      <c r="G1427" s="35">
        <v>43900.0</v>
      </c>
      <c r="H1427" s="22"/>
      <c r="I1427" s="29"/>
      <c r="J1427" s="28"/>
      <c r="K1427" s="2"/>
      <c r="L1427" s="2"/>
      <c r="M1427" s="2"/>
      <c r="N1427" s="2"/>
      <c r="O1427" s="2"/>
      <c r="P1427" s="2"/>
      <c r="Q1427" s="2"/>
      <c r="R1427" s="2"/>
      <c r="S1427" s="2"/>
    </row>
    <row r="1428" ht="15.75" customHeight="1">
      <c r="A1428" s="27" t="s">
        <v>492</v>
      </c>
      <c r="B1428" s="2" t="s">
        <v>440</v>
      </c>
      <c r="C1428" s="63">
        <v>466400.0</v>
      </c>
      <c r="D1428" s="63">
        <v>424000.0</v>
      </c>
      <c r="E1428" s="63">
        <v>42400.0</v>
      </c>
      <c r="F1428" s="22" t="s">
        <v>441</v>
      </c>
      <c r="G1428" s="35">
        <v>43900.0</v>
      </c>
      <c r="H1428" s="22"/>
      <c r="I1428" s="29"/>
      <c r="J1428" s="28"/>
      <c r="K1428" s="2"/>
      <c r="L1428" s="2"/>
      <c r="M1428" s="2"/>
      <c r="N1428" s="2"/>
      <c r="O1428" s="2"/>
      <c r="P1428" s="2"/>
      <c r="Q1428" s="2"/>
      <c r="R1428" s="2"/>
      <c r="S1428" s="2"/>
    </row>
    <row r="1429" ht="15.75" customHeight="1">
      <c r="A1429" s="27" t="s">
        <v>492</v>
      </c>
      <c r="B1429" s="2" t="s">
        <v>440</v>
      </c>
      <c r="C1429" s="63">
        <v>7.85807E7</v>
      </c>
      <c r="D1429" s="63">
        <v>7.1437E7</v>
      </c>
      <c r="E1429" s="63">
        <v>7143700.0</v>
      </c>
      <c r="F1429" s="22" t="s">
        <v>497</v>
      </c>
      <c r="G1429" s="35">
        <v>43900.0</v>
      </c>
      <c r="H1429" s="22"/>
      <c r="I1429" s="29"/>
      <c r="J1429" s="28"/>
      <c r="K1429" s="2"/>
      <c r="L1429" s="2"/>
      <c r="M1429" s="2"/>
      <c r="N1429" s="2"/>
      <c r="O1429" s="2"/>
      <c r="P1429" s="2"/>
      <c r="Q1429" s="2"/>
      <c r="R1429" s="2"/>
      <c r="S1429" s="2"/>
    </row>
    <row r="1430" ht="15.75" customHeight="1">
      <c r="A1430" s="30" t="s">
        <v>492</v>
      </c>
      <c r="B1430" s="31" t="s">
        <v>440</v>
      </c>
      <c r="C1430" s="65">
        <v>1.2826E7</v>
      </c>
      <c r="D1430" s="65">
        <v>1.166E7</v>
      </c>
      <c r="E1430" s="65">
        <v>1166000.0</v>
      </c>
      <c r="F1430" s="33" t="s">
        <v>498</v>
      </c>
      <c r="G1430" s="31" t="s">
        <v>31</v>
      </c>
      <c r="H1430" s="33"/>
      <c r="I1430" s="61"/>
      <c r="J1430" s="62"/>
      <c r="K1430" s="31"/>
      <c r="L1430" s="31"/>
      <c r="M1430" s="31"/>
      <c r="N1430" s="31"/>
      <c r="O1430" s="31"/>
      <c r="P1430" s="31"/>
      <c r="Q1430" s="31"/>
      <c r="R1430" s="31"/>
      <c r="S1430" s="31"/>
    </row>
    <row r="1431" ht="15.75" customHeight="1">
      <c r="A1431" s="27" t="s">
        <v>492</v>
      </c>
      <c r="B1431" s="2" t="s">
        <v>8</v>
      </c>
      <c r="C1431" s="63">
        <v>1699500.0</v>
      </c>
      <c r="D1431" s="63">
        <v>1545000.0</v>
      </c>
      <c r="E1431" s="63">
        <v>154500.0</v>
      </c>
      <c r="F1431" s="22" t="s">
        <v>346</v>
      </c>
      <c r="G1431" s="35">
        <v>43902.0</v>
      </c>
      <c r="H1431" s="22"/>
      <c r="I1431" s="29"/>
      <c r="J1431" s="28"/>
      <c r="K1431" s="2"/>
      <c r="L1431" s="2"/>
      <c r="M1431" s="2"/>
      <c r="N1431" s="2"/>
      <c r="O1431" s="2"/>
      <c r="P1431" s="2"/>
      <c r="Q1431" s="2"/>
      <c r="R1431" s="2"/>
      <c r="S1431" s="2"/>
    </row>
    <row r="1432" ht="15.75" customHeight="1">
      <c r="A1432" s="27" t="s">
        <v>492</v>
      </c>
      <c r="B1432" s="2" t="s">
        <v>8</v>
      </c>
      <c r="C1432" s="63">
        <v>1586200.0</v>
      </c>
      <c r="D1432" s="63">
        <v>1442000.0</v>
      </c>
      <c r="E1432" s="63">
        <v>144200.0</v>
      </c>
      <c r="F1432" s="22" t="s">
        <v>339</v>
      </c>
      <c r="G1432" s="35">
        <v>43902.0</v>
      </c>
      <c r="H1432" s="22"/>
      <c r="I1432" s="29"/>
      <c r="J1432" s="28"/>
      <c r="K1432" s="2"/>
      <c r="L1432" s="2"/>
      <c r="M1432" s="2"/>
      <c r="N1432" s="2"/>
      <c r="O1432" s="2"/>
      <c r="P1432" s="2"/>
      <c r="Q1432" s="2"/>
      <c r="R1432" s="2"/>
      <c r="S1432" s="2"/>
    </row>
    <row r="1433" ht="15.75" customHeight="1">
      <c r="A1433" s="30" t="s">
        <v>492</v>
      </c>
      <c r="B1433" s="31" t="s">
        <v>487</v>
      </c>
      <c r="C1433" s="65">
        <v>2878345.0</v>
      </c>
      <c r="D1433" s="65">
        <v>2616678.0</v>
      </c>
      <c r="E1433" s="65">
        <v>261667.0</v>
      </c>
      <c r="F1433" s="33" t="s">
        <v>499</v>
      </c>
      <c r="G1433" s="31" t="s">
        <v>31</v>
      </c>
      <c r="H1433" s="22"/>
      <c r="I1433" s="37" t="s">
        <v>310</v>
      </c>
      <c r="J1433" s="13"/>
      <c r="K1433" s="14"/>
      <c r="L1433" s="2"/>
      <c r="M1433" s="2"/>
      <c r="N1433" s="2"/>
      <c r="O1433" s="2"/>
      <c r="P1433" s="2"/>
      <c r="Q1433" s="2"/>
      <c r="R1433" s="2"/>
      <c r="S1433" s="2"/>
    </row>
    <row r="1434" ht="15.75" customHeight="1">
      <c r="A1434" s="27" t="s">
        <v>492</v>
      </c>
      <c r="B1434" s="2" t="s">
        <v>487</v>
      </c>
      <c r="C1434" s="63">
        <v>4.4309223E7</v>
      </c>
      <c r="D1434" s="63">
        <v>4.0281112E7</v>
      </c>
      <c r="E1434" s="63">
        <v>4028111.0</v>
      </c>
      <c r="F1434" s="22" t="s">
        <v>106</v>
      </c>
      <c r="G1434" s="35">
        <v>43921.0</v>
      </c>
      <c r="H1434" s="22"/>
      <c r="I1434" s="23" t="s">
        <v>3</v>
      </c>
      <c r="J1434" s="17" t="s">
        <v>54</v>
      </c>
      <c r="K1434" s="17" t="s">
        <v>2</v>
      </c>
      <c r="L1434" s="2"/>
      <c r="M1434" s="2"/>
      <c r="N1434" s="2"/>
      <c r="O1434" s="2"/>
      <c r="P1434" s="2"/>
      <c r="Q1434" s="2"/>
      <c r="R1434" s="2"/>
      <c r="S1434" s="2"/>
    </row>
    <row r="1435" ht="15.75" customHeight="1">
      <c r="A1435" s="27" t="s">
        <v>492</v>
      </c>
      <c r="B1435" s="2" t="s">
        <v>160</v>
      </c>
      <c r="C1435" s="63">
        <v>308000.0</v>
      </c>
      <c r="D1435" s="63">
        <v>280000.0</v>
      </c>
      <c r="E1435" s="63">
        <v>28000.0</v>
      </c>
      <c r="F1435" s="22" t="s">
        <v>106</v>
      </c>
      <c r="G1435" s="41">
        <v>43921.0</v>
      </c>
      <c r="H1435" s="40"/>
      <c r="I1435" s="23">
        <f t="shared" ref="I1435:K1435" si="37">SUM(C1401:C1435)</f>
        <v>264931908</v>
      </c>
      <c r="J1435" s="23">
        <f t="shared" si="37"/>
        <v>240847190</v>
      </c>
      <c r="K1435" s="23">
        <f t="shared" si="37"/>
        <v>24084718</v>
      </c>
      <c r="L1435" s="7"/>
      <c r="M1435" s="7"/>
      <c r="N1435" s="7"/>
      <c r="O1435" s="7"/>
      <c r="P1435" s="7"/>
      <c r="Q1435" s="7"/>
      <c r="R1435" s="7"/>
      <c r="S1435" s="7"/>
    </row>
    <row r="1436" ht="15.75" customHeight="1">
      <c r="A1436" s="46" t="s">
        <v>500</v>
      </c>
      <c r="B1436" s="47" t="s">
        <v>440</v>
      </c>
      <c r="C1436" s="64">
        <v>4664000.0</v>
      </c>
      <c r="D1436" s="64">
        <v>4240000.0</v>
      </c>
      <c r="E1436" s="64">
        <v>424000.0</v>
      </c>
      <c r="F1436" s="49" t="s">
        <v>442</v>
      </c>
      <c r="G1436" s="35">
        <v>43900.0</v>
      </c>
      <c r="H1436" s="22"/>
      <c r="I1436" s="29"/>
      <c r="J1436" s="28"/>
      <c r="K1436" s="2"/>
      <c r="L1436" s="2"/>
      <c r="M1436" s="2"/>
      <c r="N1436" s="2"/>
      <c r="O1436" s="2"/>
      <c r="P1436" s="2"/>
      <c r="Q1436" s="2"/>
      <c r="R1436" s="2"/>
      <c r="S1436" s="2"/>
    </row>
    <row r="1437" ht="15.75" customHeight="1">
      <c r="A1437" s="27" t="s">
        <v>501</v>
      </c>
      <c r="B1437" s="2" t="s">
        <v>140</v>
      </c>
      <c r="C1437" s="63">
        <v>1367300.0</v>
      </c>
      <c r="D1437" s="63">
        <v>1243000.0</v>
      </c>
      <c r="E1437" s="63">
        <v>124300.0</v>
      </c>
      <c r="F1437" s="22" t="s">
        <v>393</v>
      </c>
      <c r="G1437" s="35">
        <v>43910.0</v>
      </c>
      <c r="H1437" s="22"/>
      <c r="I1437" s="29"/>
      <c r="J1437" s="28"/>
      <c r="K1437" s="2"/>
      <c r="L1437" s="2"/>
      <c r="M1437" s="2"/>
      <c r="N1437" s="2"/>
      <c r="O1437" s="2"/>
      <c r="P1437" s="2"/>
      <c r="Q1437" s="2"/>
      <c r="R1437" s="2"/>
      <c r="S1437" s="2"/>
    </row>
    <row r="1438" ht="15.75" customHeight="1">
      <c r="A1438" s="27" t="s">
        <v>501</v>
      </c>
      <c r="B1438" s="2" t="s">
        <v>140</v>
      </c>
      <c r="C1438" s="63">
        <v>7168700.0</v>
      </c>
      <c r="D1438" s="63">
        <v>6517000.0</v>
      </c>
      <c r="E1438" s="63">
        <v>651700.0</v>
      </c>
      <c r="F1438" s="22" t="s">
        <v>478</v>
      </c>
      <c r="G1438" s="35">
        <v>43910.0</v>
      </c>
      <c r="H1438" s="22"/>
      <c r="I1438" s="29"/>
      <c r="J1438" s="28"/>
      <c r="K1438" s="2"/>
      <c r="L1438" s="2"/>
      <c r="M1438" s="2"/>
      <c r="N1438" s="2"/>
      <c r="O1438" s="2"/>
      <c r="P1438" s="2"/>
      <c r="Q1438" s="2"/>
      <c r="R1438" s="2"/>
      <c r="S1438" s="2"/>
    </row>
    <row r="1439" ht="15.75" customHeight="1">
      <c r="A1439" s="27" t="s">
        <v>501</v>
      </c>
      <c r="B1439" s="2" t="s">
        <v>140</v>
      </c>
      <c r="C1439" s="63">
        <v>909700.0</v>
      </c>
      <c r="D1439" s="63">
        <v>827000.0</v>
      </c>
      <c r="E1439" s="63">
        <v>82700.0</v>
      </c>
      <c r="F1439" s="22" t="s">
        <v>436</v>
      </c>
      <c r="G1439" s="35">
        <v>43920.0</v>
      </c>
      <c r="H1439" s="22"/>
      <c r="I1439" s="29"/>
      <c r="J1439" s="28"/>
      <c r="K1439" s="2"/>
      <c r="L1439" s="2"/>
      <c r="M1439" s="2"/>
      <c r="N1439" s="2"/>
      <c r="O1439" s="2"/>
      <c r="P1439" s="2"/>
      <c r="Q1439" s="2"/>
      <c r="R1439" s="2"/>
      <c r="S1439" s="2"/>
    </row>
    <row r="1440" ht="15.75" customHeight="1">
      <c r="A1440" s="27" t="s">
        <v>501</v>
      </c>
      <c r="B1440" s="2" t="s">
        <v>140</v>
      </c>
      <c r="C1440" s="63">
        <v>4620000.0</v>
      </c>
      <c r="D1440" s="63">
        <v>4200000.0</v>
      </c>
      <c r="E1440" s="63">
        <v>420000.0</v>
      </c>
      <c r="F1440" s="22" t="s">
        <v>287</v>
      </c>
      <c r="G1440" s="35">
        <v>43910.0</v>
      </c>
      <c r="H1440" s="22"/>
      <c r="I1440" s="29"/>
      <c r="J1440" s="28"/>
      <c r="K1440" s="2"/>
      <c r="L1440" s="2"/>
      <c r="M1440" s="2"/>
      <c r="N1440" s="2"/>
      <c r="O1440" s="2"/>
      <c r="P1440" s="2"/>
      <c r="Q1440" s="2"/>
      <c r="R1440" s="2"/>
      <c r="S1440" s="2"/>
    </row>
    <row r="1441" ht="15.75" customHeight="1">
      <c r="A1441" s="27" t="s">
        <v>501</v>
      </c>
      <c r="B1441" s="2" t="s">
        <v>140</v>
      </c>
      <c r="C1441" s="63">
        <v>4510000.0</v>
      </c>
      <c r="D1441" s="63">
        <v>4100000.0</v>
      </c>
      <c r="E1441" s="63">
        <v>410000.0</v>
      </c>
      <c r="F1441" s="22" t="s">
        <v>349</v>
      </c>
      <c r="G1441" s="35">
        <v>43910.0</v>
      </c>
      <c r="H1441" s="22"/>
      <c r="I1441" s="29"/>
      <c r="J1441" s="28"/>
      <c r="K1441" s="2"/>
      <c r="L1441" s="2"/>
      <c r="M1441" s="2"/>
      <c r="N1441" s="2"/>
      <c r="O1441" s="2"/>
      <c r="P1441" s="2"/>
      <c r="Q1441" s="2"/>
      <c r="R1441" s="2"/>
      <c r="S1441" s="2"/>
    </row>
    <row r="1442" ht="15.75" customHeight="1">
      <c r="A1442" s="30" t="s">
        <v>502</v>
      </c>
      <c r="B1442" s="31" t="s">
        <v>487</v>
      </c>
      <c r="C1442" s="65">
        <v>-2878345.0</v>
      </c>
      <c r="D1442" s="65">
        <v>-2616678.0</v>
      </c>
      <c r="E1442" s="65">
        <v>-261667.0</v>
      </c>
      <c r="F1442" s="33" t="s">
        <v>503</v>
      </c>
      <c r="G1442" s="31" t="s">
        <v>31</v>
      </c>
      <c r="H1442" s="22" t="s">
        <v>504</v>
      </c>
      <c r="I1442" s="29"/>
      <c r="J1442" s="28"/>
      <c r="K1442" s="2"/>
      <c r="L1442" s="2"/>
      <c r="M1442" s="2"/>
      <c r="N1442" s="2"/>
      <c r="O1442" s="2"/>
      <c r="P1442" s="2"/>
      <c r="Q1442" s="2"/>
      <c r="R1442" s="2"/>
      <c r="S1442" s="2"/>
    </row>
    <row r="1443" ht="15.75" customHeight="1">
      <c r="A1443" s="30" t="s">
        <v>505</v>
      </c>
      <c r="B1443" s="31" t="s">
        <v>29</v>
      </c>
      <c r="C1443" s="65">
        <v>-5318500.0</v>
      </c>
      <c r="D1443" s="65">
        <v>-4835000.0</v>
      </c>
      <c r="E1443" s="65">
        <v>-483500.0</v>
      </c>
      <c r="F1443" s="33" t="s">
        <v>306</v>
      </c>
      <c r="G1443" s="31" t="s">
        <v>31</v>
      </c>
      <c r="H1443" s="22"/>
      <c r="I1443" s="29"/>
      <c r="J1443" s="28"/>
      <c r="K1443" s="2"/>
      <c r="L1443" s="2"/>
      <c r="M1443" s="2"/>
      <c r="N1443" s="2"/>
      <c r="O1443" s="2"/>
      <c r="P1443" s="2"/>
      <c r="Q1443" s="2"/>
      <c r="R1443" s="2"/>
      <c r="S1443" s="2"/>
    </row>
    <row r="1444" ht="15.75" customHeight="1">
      <c r="A1444" s="27" t="s">
        <v>505</v>
      </c>
      <c r="B1444" s="2" t="s">
        <v>493</v>
      </c>
      <c r="C1444" s="63">
        <v>1199000.0</v>
      </c>
      <c r="D1444" s="63">
        <v>1090000.0</v>
      </c>
      <c r="E1444" s="63">
        <v>109000.0</v>
      </c>
      <c r="F1444" s="22" t="s">
        <v>106</v>
      </c>
      <c r="G1444" s="35">
        <v>43969.0</v>
      </c>
      <c r="H1444" s="22"/>
      <c r="I1444" s="29"/>
      <c r="J1444" s="28"/>
      <c r="K1444" s="2"/>
      <c r="L1444" s="2"/>
      <c r="M1444" s="2"/>
      <c r="N1444" s="2"/>
      <c r="O1444" s="2"/>
      <c r="P1444" s="2"/>
      <c r="Q1444" s="2"/>
      <c r="R1444" s="2"/>
      <c r="S1444" s="2"/>
    </row>
    <row r="1445" ht="15.75" customHeight="1">
      <c r="A1445" s="27" t="s">
        <v>505</v>
      </c>
      <c r="B1445" s="2" t="s">
        <v>140</v>
      </c>
      <c r="C1445" s="63">
        <v>1367300.0</v>
      </c>
      <c r="D1445" s="63">
        <v>1243000.0</v>
      </c>
      <c r="E1445" s="63">
        <v>124300.0</v>
      </c>
      <c r="F1445" s="22" t="s">
        <v>393</v>
      </c>
      <c r="G1445" s="35">
        <v>43931.0</v>
      </c>
      <c r="H1445" s="22"/>
      <c r="I1445" s="29"/>
      <c r="J1445" s="28"/>
      <c r="K1445" s="2"/>
      <c r="L1445" s="2"/>
      <c r="M1445" s="2"/>
      <c r="N1445" s="2"/>
      <c r="O1445" s="2"/>
      <c r="P1445" s="2"/>
      <c r="Q1445" s="2"/>
      <c r="R1445" s="2"/>
      <c r="S1445" s="2"/>
    </row>
    <row r="1446" ht="15.75" customHeight="1">
      <c r="A1446" s="27" t="s">
        <v>505</v>
      </c>
      <c r="B1446" s="2" t="s">
        <v>140</v>
      </c>
      <c r="C1446" s="63">
        <v>3911600.0</v>
      </c>
      <c r="D1446" s="63">
        <v>3556000.0</v>
      </c>
      <c r="E1446" s="63">
        <v>355600.0</v>
      </c>
      <c r="F1446" s="22" t="s">
        <v>478</v>
      </c>
      <c r="G1446" s="35">
        <v>43931.0</v>
      </c>
      <c r="H1446" s="22"/>
      <c r="I1446" s="29"/>
      <c r="J1446" s="28"/>
      <c r="K1446" s="2"/>
      <c r="L1446" s="2"/>
      <c r="M1446" s="2"/>
      <c r="N1446" s="2"/>
      <c r="O1446" s="2"/>
      <c r="P1446" s="2"/>
      <c r="Q1446" s="2"/>
      <c r="R1446" s="2"/>
      <c r="S1446" s="2"/>
    </row>
    <row r="1447" ht="15.75" customHeight="1">
      <c r="A1447" s="27" t="s">
        <v>505</v>
      </c>
      <c r="B1447" s="2" t="s">
        <v>140</v>
      </c>
      <c r="C1447" s="63">
        <v>2610300.0</v>
      </c>
      <c r="D1447" s="63">
        <v>2373000.0</v>
      </c>
      <c r="E1447" s="63">
        <v>237300.0</v>
      </c>
      <c r="F1447" s="22" t="s">
        <v>475</v>
      </c>
      <c r="G1447" s="35">
        <v>43931.0</v>
      </c>
      <c r="H1447" s="22"/>
      <c r="I1447" s="29"/>
      <c r="J1447" s="28"/>
      <c r="K1447" s="2"/>
      <c r="L1447" s="2"/>
      <c r="M1447" s="2"/>
      <c r="N1447" s="2"/>
      <c r="O1447" s="2"/>
      <c r="P1447" s="2"/>
      <c r="Q1447" s="2"/>
      <c r="R1447" s="2"/>
      <c r="S1447" s="2"/>
    </row>
    <row r="1448" ht="15.75" customHeight="1">
      <c r="A1448" s="27" t="s">
        <v>505</v>
      </c>
      <c r="B1448" s="2" t="s">
        <v>140</v>
      </c>
      <c r="C1448" s="63">
        <v>952600.0</v>
      </c>
      <c r="D1448" s="63">
        <v>866000.0</v>
      </c>
      <c r="E1448" s="63">
        <v>86600.0</v>
      </c>
      <c r="F1448" s="22" t="s">
        <v>436</v>
      </c>
      <c r="G1448" s="35">
        <v>43931.0</v>
      </c>
      <c r="H1448" s="22"/>
      <c r="I1448" s="29"/>
      <c r="J1448" s="28"/>
      <c r="K1448" s="2"/>
      <c r="L1448" s="2"/>
      <c r="M1448" s="2"/>
      <c r="N1448" s="2"/>
      <c r="O1448" s="2"/>
      <c r="P1448" s="2"/>
      <c r="Q1448" s="2"/>
      <c r="R1448" s="2"/>
      <c r="S1448" s="2"/>
    </row>
    <row r="1449" ht="15.75" customHeight="1">
      <c r="A1449" s="27" t="s">
        <v>505</v>
      </c>
      <c r="B1449" s="2" t="s">
        <v>140</v>
      </c>
      <c r="C1449" s="63">
        <v>3828000.0</v>
      </c>
      <c r="D1449" s="63">
        <v>3480000.0</v>
      </c>
      <c r="E1449" s="63">
        <v>348000.0</v>
      </c>
      <c r="F1449" s="22" t="s">
        <v>287</v>
      </c>
      <c r="G1449" s="35">
        <v>43931.0</v>
      </c>
      <c r="H1449" s="22"/>
      <c r="I1449" s="29"/>
      <c r="J1449" s="28"/>
      <c r="K1449" s="2"/>
      <c r="L1449" s="2"/>
      <c r="M1449" s="2"/>
      <c r="N1449" s="2"/>
      <c r="O1449" s="2"/>
      <c r="P1449" s="2"/>
      <c r="Q1449" s="2"/>
      <c r="R1449" s="2"/>
      <c r="S1449" s="2"/>
    </row>
    <row r="1450" ht="15.75" customHeight="1">
      <c r="A1450" s="27" t="s">
        <v>505</v>
      </c>
      <c r="B1450" s="2" t="s">
        <v>140</v>
      </c>
      <c r="C1450" s="63">
        <v>2420000.0</v>
      </c>
      <c r="D1450" s="63">
        <v>2200000.0</v>
      </c>
      <c r="E1450" s="63">
        <v>220000.0</v>
      </c>
      <c r="F1450" s="22" t="s">
        <v>349</v>
      </c>
      <c r="G1450" s="35">
        <v>43931.0</v>
      </c>
      <c r="H1450" s="22"/>
      <c r="I1450" s="29"/>
      <c r="J1450" s="28"/>
      <c r="K1450" s="2"/>
      <c r="L1450" s="2"/>
      <c r="M1450" s="2"/>
      <c r="N1450" s="2"/>
      <c r="O1450" s="2"/>
      <c r="P1450" s="2"/>
      <c r="Q1450" s="2"/>
      <c r="R1450" s="2"/>
      <c r="S1450" s="2"/>
    </row>
    <row r="1451" ht="15.75" customHeight="1">
      <c r="A1451" s="27" t="s">
        <v>505</v>
      </c>
      <c r="B1451" s="2" t="s">
        <v>440</v>
      </c>
      <c r="C1451" s="63">
        <v>1755600.0</v>
      </c>
      <c r="D1451" s="63">
        <v>1596000.0</v>
      </c>
      <c r="E1451" s="63">
        <v>159600.0</v>
      </c>
      <c r="F1451" s="22" t="s">
        <v>506</v>
      </c>
      <c r="G1451" s="35">
        <v>43931.0</v>
      </c>
      <c r="H1451" s="22"/>
      <c r="I1451" s="29"/>
      <c r="J1451" s="28"/>
      <c r="K1451" s="2"/>
      <c r="L1451" s="2"/>
      <c r="M1451" s="2"/>
      <c r="N1451" s="2"/>
      <c r="O1451" s="2"/>
      <c r="P1451" s="2"/>
      <c r="Q1451" s="2"/>
      <c r="R1451" s="2"/>
      <c r="S1451" s="2"/>
    </row>
    <row r="1452" ht="15.75" customHeight="1">
      <c r="A1452" s="27" t="s">
        <v>505</v>
      </c>
      <c r="B1452" s="2" t="s">
        <v>440</v>
      </c>
      <c r="C1452" s="63">
        <v>2.22948E7</v>
      </c>
      <c r="D1452" s="63">
        <v>2.0268E7</v>
      </c>
      <c r="E1452" s="63">
        <v>2026800.0</v>
      </c>
      <c r="F1452" s="22" t="s">
        <v>507</v>
      </c>
      <c r="G1452" s="35">
        <v>43931.0</v>
      </c>
      <c r="H1452" s="22"/>
      <c r="I1452" s="29"/>
      <c r="J1452" s="28"/>
      <c r="K1452" s="2"/>
      <c r="L1452" s="2"/>
      <c r="M1452" s="2"/>
      <c r="N1452" s="2"/>
      <c r="O1452" s="2"/>
      <c r="P1452" s="2"/>
      <c r="Q1452" s="2"/>
      <c r="R1452" s="2"/>
      <c r="S1452" s="2"/>
    </row>
    <row r="1453" ht="15.75" customHeight="1">
      <c r="A1453" s="27" t="s">
        <v>505</v>
      </c>
      <c r="B1453" s="2" t="s">
        <v>440</v>
      </c>
      <c r="C1453" s="63">
        <v>8.26694E7</v>
      </c>
      <c r="D1453" s="63">
        <v>7.5154E7</v>
      </c>
      <c r="E1453" s="63">
        <v>7515400.0</v>
      </c>
      <c r="F1453" s="22" t="s">
        <v>508</v>
      </c>
      <c r="G1453" s="35">
        <v>43931.0</v>
      </c>
      <c r="H1453" s="22"/>
      <c r="I1453" s="29"/>
      <c r="J1453" s="28"/>
      <c r="K1453" s="2"/>
      <c r="L1453" s="2"/>
      <c r="M1453" s="2"/>
      <c r="N1453" s="2"/>
      <c r="O1453" s="2"/>
      <c r="P1453" s="2"/>
      <c r="Q1453" s="2"/>
      <c r="R1453" s="2"/>
      <c r="S1453" s="2"/>
    </row>
    <row r="1454" ht="15.75" customHeight="1">
      <c r="A1454" s="27" t="s">
        <v>505</v>
      </c>
      <c r="B1454" s="2" t="s">
        <v>440</v>
      </c>
      <c r="C1454" s="63">
        <v>1.00276E7</v>
      </c>
      <c r="D1454" s="63">
        <v>9116000.0</v>
      </c>
      <c r="E1454" s="63">
        <v>911600.0</v>
      </c>
      <c r="F1454" s="22" t="s">
        <v>509</v>
      </c>
      <c r="G1454" s="35">
        <v>43931.0</v>
      </c>
      <c r="H1454" s="22"/>
      <c r="I1454" s="29"/>
      <c r="J1454" s="28"/>
      <c r="K1454" s="2"/>
      <c r="L1454" s="2"/>
      <c r="M1454" s="2"/>
      <c r="N1454" s="2"/>
      <c r="O1454" s="2"/>
      <c r="P1454" s="2"/>
      <c r="Q1454" s="2"/>
      <c r="R1454" s="2"/>
      <c r="S1454" s="2"/>
    </row>
    <row r="1455" ht="15.75" customHeight="1">
      <c r="A1455" s="27" t="s">
        <v>505</v>
      </c>
      <c r="B1455" s="2" t="s">
        <v>29</v>
      </c>
      <c r="C1455" s="63">
        <v>9471000.0</v>
      </c>
      <c r="D1455" s="63">
        <v>8610000.0</v>
      </c>
      <c r="E1455" s="63">
        <v>861000.0</v>
      </c>
      <c r="F1455" s="22" t="s">
        <v>197</v>
      </c>
      <c r="G1455" s="35">
        <v>43941.0</v>
      </c>
      <c r="H1455" s="22"/>
      <c r="I1455" s="29"/>
      <c r="J1455" s="28"/>
      <c r="K1455" s="2"/>
      <c r="L1455" s="2"/>
      <c r="M1455" s="2"/>
      <c r="N1455" s="2"/>
      <c r="O1455" s="2"/>
      <c r="P1455" s="2"/>
      <c r="Q1455" s="2"/>
      <c r="R1455" s="2"/>
      <c r="S1455" s="2"/>
    </row>
    <row r="1456" ht="15.75" customHeight="1">
      <c r="A1456" s="30" t="s">
        <v>505</v>
      </c>
      <c r="B1456" s="31" t="s">
        <v>29</v>
      </c>
      <c r="C1456" s="65">
        <v>5318500.0</v>
      </c>
      <c r="D1456" s="65">
        <v>4835000.0</v>
      </c>
      <c r="E1456" s="65">
        <v>483500.0</v>
      </c>
      <c r="F1456" s="33" t="s">
        <v>306</v>
      </c>
      <c r="G1456" s="31" t="s">
        <v>31</v>
      </c>
      <c r="H1456" s="22"/>
      <c r="I1456" s="37" t="s">
        <v>326</v>
      </c>
      <c r="J1456" s="13"/>
      <c r="K1456" s="14"/>
      <c r="L1456" s="2"/>
      <c r="M1456" s="2"/>
      <c r="N1456" s="2"/>
      <c r="O1456" s="2"/>
      <c r="P1456" s="2"/>
      <c r="Q1456" s="2"/>
      <c r="R1456" s="2"/>
      <c r="S1456" s="2"/>
    </row>
    <row r="1457" ht="15.75" customHeight="1">
      <c r="A1457" s="27" t="s">
        <v>505</v>
      </c>
      <c r="B1457" s="2" t="s">
        <v>487</v>
      </c>
      <c r="C1457" s="63">
        <v>4606563.0</v>
      </c>
      <c r="D1457" s="63">
        <v>4187785.0</v>
      </c>
      <c r="E1457" s="63">
        <v>418778.0</v>
      </c>
      <c r="F1457" s="22" t="s">
        <v>510</v>
      </c>
      <c r="G1457" s="35">
        <v>43950.0</v>
      </c>
      <c r="H1457" s="22"/>
      <c r="I1457" s="23" t="s">
        <v>3</v>
      </c>
      <c r="J1457" s="17" t="s">
        <v>54</v>
      </c>
      <c r="K1457" s="17" t="s">
        <v>2</v>
      </c>
      <c r="L1457" s="2"/>
      <c r="M1457" s="2"/>
      <c r="N1457" s="2"/>
      <c r="O1457" s="2"/>
      <c r="P1457" s="2"/>
      <c r="Q1457" s="2"/>
      <c r="R1457" s="2"/>
      <c r="S1457" s="2"/>
    </row>
    <row r="1458" ht="15.75" customHeight="1">
      <c r="A1458" s="38" t="s">
        <v>505</v>
      </c>
      <c r="B1458" s="7" t="s">
        <v>487</v>
      </c>
      <c r="C1458" s="67">
        <v>7193681.0</v>
      </c>
      <c r="D1458" s="67">
        <v>6539710.0</v>
      </c>
      <c r="E1458" s="67">
        <v>653971.0</v>
      </c>
      <c r="F1458" s="40" t="s">
        <v>106</v>
      </c>
      <c r="G1458" s="41">
        <v>43950.0</v>
      </c>
      <c r="H1458" s="40"/>
      <c r="I1458" s="23">
        <f t="shared" ref="I1458:K1458" si="38">SUM(C1436:C1458)</f>
        <v>174668799</v>
      </c>
      <c r="J1458" s="23">
        <f t="shared" si="38"/>
        <v>158789817</v>
      </c>
      <c r="K1458" s="23">
        <f t="shared" si="38"/>
        <v>15878982</v>
      </c>
      <c r="L1458" s="7"/>
      <c r="M1458" s="7"/>
      <c r="N1458" s="7"/>
      <c r="O1458" s="7"/>
      <c r="P1458" s="7"/>
      <c r="Q1458" s="7"/>
      <c r="R1458" s="7"/>
      <c r="S1458" s="7"/>
    </row>
    <row r="1459" ht="15.75" customHeight="1">
      <c r="A1459" s="27" t="s">
        <v>511</v>
      </c>
      <c r="B1459" s="2" t="s">
        <v>140</v>
      </c>
      <c r="C1459" s="63">
        <v>1243000.0</v>
      </c>
      <c r="D1459" s="63">
        <v>1130000.0</v>
      </c>
      <c r="E1459" s="63">
        <v>113000.0</v>
      </c>
      <c r="F1459" s="22" t="s">
        <v>393</v>
      </c>
      <c r="G1459" s="35">
        <v>43941.0</v>
      </c>
      <c r="H1459" s="22"/>
      <c r="I1459" s="29"/>
      <c r="J1459" s="28"/>
      <c r="K1459" s="2"/>
      <c r="L1459" s="2"/>
      <c r="M1459" s="2"/>
      <c r="N1459" s="2"/>
      <c r="O1459" s="2"/>
      <c r="P1459" s="2"/>
      <c r="Q1459" s="2"/>
      <c r="R1459" s="2"/>
      <c r="S1459" s="2"/>
    </row>
    <row r="1460" ht="15.75" customHeight="1">
      <c r="A1460" s="27" t="s">
        <v>511</v>
      </c>
      <c r="B1460" s="2" t="s">
        <v>140</v>
      </c>
      <c r="C1460" s="63">
        <v>4669500.0</v>
      </c>
      <c r="D1460" s="63">
        <v>4245000.0</v>
      </c>
      <c r="E1460" s="63">
        <v>424500.0</v>
      </c>
      <c r="F1460" s="22" t="s">
        <v>478</v>
      </c>
      <c r="G1460" s="35">
        <v>43941.0</v>
      </c>
      <c r="H1460" s="22"/>
      <c r="I1460" s="2"/>
      <c r="L1460" s="2"/>
      <c r="M1460" s="2"/>
      <c r="N1460" s="2"/>
      <c r="O1460" s="2"/>
      <c r="P1460" s="2"/>
      <c r="Q1460" s="2"/>
      <c r="R1460" s="2"/>
      <c r="S1460" s="2"/>
    </row>
    <row r="1461" ht="15.75" customHeight="1">
      <c r="A1461" s="27" t="s">
        <v>511</v>
      </c>
      <c r="B1461" s="2" t="s">
        <v>140</v>
      </c>
      <c r="C1461" s="63">
        <v>1491600.0</v>
      </c>
      <c r="D1461" s="63">
        <v>1356000.0</v>
      </c>
      <c r="E1461" s="63">
        <v>135600.0</v>
      </c>
      <c r="F1461" s="22" t="s">
        <v>475</v>
      </c>
      <c r="G1461" s="35">
        <v>43941.0</v>
      </c>
      <c r="H1461" s="22"/>
      <c r="I1461" s="29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ht="15.75" customHeight="1">
      <c r="A1462" s="27" t="s">
        <v>511</v>
      </c>
      <c r="B1462" s="2" t="s">
        <v>140</v>
      </c>
      <c r="C1462" s="63">
        <v>1274900.0</v>
      </c>
      <c r="D1462" s="63">
        <v>1159000.0</v>
      </c>
      <c r="E1462" s="63">
        <v>115900.0</v>
      </c>
      <c r="F1462" s="22" t="s">
        <v>436</v>
      </c>
      <c r="G1462" s="35">
        <v>43941.0</v>
      </c>
      <c r="H1462" s="22"/>
      <c r="I1462" s="29"/>
      <c r="J1462" s="29"/>
      <c r="K1462" s="29"/>
      <c r="L1462" s="2"/>
      <c r="M1462" s="2"/>
      <c r="N1462" s="2"/>
      <c r="O1462" s="2"/>
      <c r="P1462" s="2"/>
      <c r="Q1462" s="2"/>
      <c r="R1462" s="2"/>
      <c r="S1462" s="2"/>
    </row>
    <row r="1463" ht="15.75" customHeight="1">
      <c r="A1463" s="27" t="s">
        <v>511</v>
      </c>
      <c r="B1463" s="2" t="s">
        <v>140</v>
      </c>
      <c r="C1463" s="63">
        <v>2640000.0</v>
      </c>
      <c r="D1463" s="63">
        <v>2400000.0</v>
      </c>
      <c r="E1463" s="63">
        <v>240000.0</v>
      </c>
      <c r="F1463" s="22" t="s">
        <v>287</v>
      </c>
      <c r="G1463" s="35">
        <v>43941.0</v>
      </c>
      <c r="H1463" s="22"/>
      <c r="I1463" s="29"/>
      <c r="J1463" s="28"/>
      <c r="K1463" s="2"/>
      <c r="L1463" s="2"/>
      <c r="M1463" s="2"/>
      <c r="N1463" s="2"/>
      <c r="O1463" s="2"/>
      <c r="P1463" s="2"/>
      <c r="Q1463" s="2"/>
      <c r="R1463" s="2"/>
      <c r="S1463" s="2"/>
    </row>
    <row r="1464" ht="15.75" customHeight="1">
      <c r="A1464" s="30" t="s">
        <v>512</v>
      </c>
      <c r="B1464" s="31" t="s">
        <v>29</v>
      </c>
      <c r="C1464" s="65">
        <v>5318500.0</v>
      </c>
      <c r="D1464" s="65">
        <v>4835000.0</v>
      </c>
      <c r="E1464" s="65">
        <v>483500.0</v>
      </c>
      <c r="F1464" s="33" t="s">
        <v>306</v>
      </c>
      <c r="G1464" s="31" t="s">
        <v>31</v>
      </c>
      <c r="H1464" s="22" t="s">
        <v>513</v>
      </c>
      <c r="I1464" s="29"/>
      <c r="J1464" s="28"/>
      <c r="K1464" s="2"/>
      <c r="L1464" s="2"/>
      <c r="M1464" s="2"/>
      <c r="N1464" s="2"/>
      <c r="O1464" s="2"/>
      <c r="P1464" s="2"/>
      <c r="Q1464" s="2"/>
      <c r="R1464" s="2"/>
      <c r="S1464" s="2"/>
    </row>
    <row r="1465" ht="15.75" customHeight="1">
      <c r="A1465" s="27" t="s">
        <v>512</v>
      </c>
      <c r="B1465" s="2" t="s">
        <v>29</v>
      </c>
      <c r="C1465" s="63">
        <v>5780500.0</v>
      </c>
      <c r="D1465" s="63">
        <v>5255000.0</v>
      </c>
      <c r="E1465" s="63">
        <v>525500.0</v>
      </c>
      <c r="F1465" s="22" t="s">
        <v>306</v>
      </c>
      <c r="G1465" s="35">
        <v>43941.0</v>
      </c>
      <c r="H1465" s="22"/>
      <c r="I1465" s="29"/>
      <c r="J1465" s="28"/>
      <c r="K1465" s="2"/>
      <c r="L1465" s="2"/>
      <c r="M1465" s="2"/>
      <c r="N1465" s="2"/>
      <c r="O1465" s="2"/>
      <c r="P1465" s="2"/>
      <c r="Q1465" s="2"/>
      <c r="R1465" s="2"/>
      <c r="S1465" s="2"/>
    </row>
    <row r="1466" ht="15.75" customHeight="1">
      <c r="A1466" s="30" t="s">
        <v>512</v>
      </c>
      <c r="B1466" s="31" t="s">
        <v>29</v>
      </c>
      <c r="C1466" s="65">
        <v>-462000.0</v>
      </c>
      <c r="D1466" s="65">
        <v>-420000.0</v>
      </c>
      <c r="E1466" s="65">
        <v>-42000.0</v>
      </c>
      <c r="F1466" s="33" t="s">
        <v>306</v>
      </c>
      <c r="G1466" s="31" t="s">
        <v>31</v>
      </c>
      <c r="H1466" s="22"/>
      <c r="I1466" s="29"/>
      <c r="J1466" s="28"/>
      <c r="K1466" s="2"/>
      <c r="L1466" s="2"/>
      <c r="M1466" s="2"/>
      <c r="N1466" s="2"/>
      <c r="O1466" s="2"/>
      <c r="P1466" s="2"/>
      <c r="Q1466" s="2"/>
      <c r="R1466" s="2"/>
      <c r="S1466" s="2"/>
    </row>
    <row r="1467" ht="15.75" customHeight="1">
      <c r="A1467" s="30" t="s">
        <v>512</v>
      </c>
      <c r="B1467" s="31" t="s">
        <v>29</v>
      </c>
      <c r="C1467" s="65">
        <v>-5318500.0</v>
      </c>
      <c r="D1467" s="65">
        <v>-4835000.0</v>
      </c>
      <c r="E1467" s="65">
        <v>-483500.0</v>
      </c>
      <c r="F1467" s="33" t="s">
        <v>306</v>
      </c>
      <c r="G1467" s="31" t="s">
        <v>31</v>
      </c>
      <c r="H1467" s="22"/>
      <c r="I1467" s="29"/>
      <c r="J1467" s="28"/>
      <c r="K1467" s="2"/>
      <c r="L1467" s="2"/>
      <c r="M1467" s="2"/>
      <c r="N1467" s="2"/>
      <c r="O1467" s="2"/>
      <c r="P1467" s="2"/>
      <c r="Q1467" s="2"/>
      <c r="R1467" s="2"/>
      <c r="S1467" s="2"/>
    </row>
    <row r="1468" ht="15.75" customHeight="1">
      <c r="A1468" s="30" t="s">
        <v>512</v>
      </c>
      <c r="B1468" s="31" t="s">
        <v>29</v>
      </c>
      <c r="C1468" s="65">
        <v>462000.0</v>
      </c>
      <c r="D1468" s="65">
        <v>420000.0</v>
      </c>
      <c r="E1468" s="65">
        <v>42000.0</v>
      </c>
      <c r="F1468" s="33" t="s">
        <v>306</v>
      </c>
      <c r="G1468" s="31" t="s">
        <v>31</v>
      </c>
      <c r="H1468" s="22"/>
      <c r="I1468" s="29"/>
      <c r="J1468" s="28"/>
      <c r="K1468" s="2"/>
      <c r="L1468" s="2"/>
      <c r="M1468" s="2"/>
      <c r="N1468" s="2"/>
      <c r="O1468" s="2"/>
      <c r="P1468" s="2"/>
      <c r="Q1468" s="2"/>
      <c r="R1468" s="2"/>
      <c r="S1468" s="2"/>
    </row>
    <row r="1469" ht="15.75" customHeight="1">
      <c r="A1469" s="27" t="s">
        <v>514</v>
      </c>
      <c r="B1469" s="2" t="s">
        <v>440</v>
      </c>
      <c r="C1469" s="63">
        <v>1.65935E7</v>
      </c>
      <c r="D1469" s="63">
        <v>1.5085E7</v>
      </c>
      <c r="E1469" s="63">
        <v>1508500.0</v>
      </c>
      <c r="F1469" s="22" t="s">
        <v>515</v>
      </c>
      <c r="G1469" s="35">
        <v>43962.0</v>
      </c>
      <c r="H1469" s="22"/>
      <c r="I1469" s="29"/>
      <c r="J1469" s="28"/>
      <c r="K1469" s="2"/>
      <c r="L1469" s="2"/>
      <c r="M1469" s="2"/>
      <c r="N1469" s="2"/>
      <c r="O1469" s="2"/>
      <c r="P1469" s="2"/>
      <c r="Q1469" s="2"/>
      <c r="R1469" s="2"/>
      <c r="S1469" s="2"/>
    </row>
    <row r="1470" ht="15.75" customHeight="1">
      <c r="A1470" s="27" t="s">
        <v>514</v>
      </c>
      <c r="B1470" s="2" t="s">
        <v>440</v>
      </c>
      <c r="C1470" s="63">
        <v>5016000.0</v>
      </c>
      <c r="D1470" s="63">
        <v>4560000.0</v>
      </c>
      <c r="E1470" s="63">
        <v>456000.0</v>
      </c>
      <c r="F1470" s="22" t="s">
        <v>516</v>
      </c>
      <c r="G1470" s="35">
        <v>43962.0</v>
      </c>
      <c r="H1470" s="22"/>
      <c r="I1470" s="29"/>
      <c r="J1470" s="28"/>
      <c r="K1470" s="2"/>
      <c r="L1470" s="2"/>
      <c r="M1470" s="2"/>
      <c r="N1470" s="2"/>
      <c r="O1470" s="2"/>
      <c r="P1470" s="2"/>
      <c r="Q1470" s="2"/>
      <c r="R1470" s="2"/>
      <c r="S1470" s="2"/>
    </row>
    <row r="1471" ht="15.75" customHeight="1">
      <c r="A1471" s="27" t="s">
        <v>514</v>
      </c>
      <c r="B1471" s="2" t="s">
        <v>440</v>
      </c>
      <c r="C1471" s="63">
        <v>8978200.0</v>
      </c>
      <c r="D1471" s="63">
        <v>8162000.0</v>
      </c>
      <c r="E1471" s="63">
        <v>816200.0</v>
      </c>
      <c r="F1471" s="22" t="s">
        <v>509</v>
      </c>
      <c r="G1471" s="35">
        <v>43962.0</v>
      </c>
      <c r="H1471" s="22"/>
      <c r="I1471" s="29"/>
      <c r="J1471" s="28"/>
      <c r="K1471" s="2"/>
      <c r="L1471" s="2"/>
      <c r="M1471" s="2"/>
      <c r="N1471" s="2"/>
      <c r="O1471" s="2"/>
      <c r="P1471" s="2"/>
      <c r="Q1471" s="2"/>
      <c r="R1471" s="2"/>
      <c r="S1471" s="2"/>
    </row>
    <row r="1472" ht="15.75" customHeight="1">
      <c r="A1472" s="27" t="s">
        <v>514</v>
      </c>
      <c r="B1472" s="2" t="s">
        <v>440</v>
      </c>
      <c r="C1472" s="63">
        <v>5.97146E7</v>
      </c>
      <c r="D1472" s="63">
        <v>5.4286E7</v>
      </c>
      <c r="E1472" s="63">
        <v>5428600.0</v>
      </c>
      <c r="F1472" s="22" t="s">
        <v>508</v>
      </c>
      <c r="G1472" s="35">
        <v>43962.0</v>
      </c>
      <c r="H1472" s="22"/>
      <c r="I1472" s="29"/>
      <c r="J1472" s="28"/>
      <c r="K1472" s="2"/>
      <c r="L1472" s="2"/>
      <c r="M1472" s="2"/>
      <c r="N1472" s="2"/>
      <c r="O1472" s="2"/>
      <c r="P1472" s="2"/>
      <c r="Q1472" s="2"/>
      <c r="R1472" s="2"/>
      <c r="S1472" s="2"/>
    </row>
    <row r="1473" ht="15.75" customHeight="1">
      <c r="A1473" s="27" t="s">
        <v>514</v>
      </c>
      <c r="B1473" s="2" t="s">
        <v>29</v>
      </c>
      <c r="C1473" s="63">
        <v>660000.0</v>
      </c>
      <c r="D1473" s="63">
        <v>600000.0</v>
      </c>
      <c r="E1473" s="63">
        <v>60000.0</v>
      </c>
      <c r="F1473" s="22" t="s">
        <v>306</v>
      </c>
      <c r="G1473" s="35">
        <v>43976.0</v>
      </c>
      <c r="H1473" s="22"/>
      <c r="I1473" s="29"/>
      <c r="J1473" s="28"/>
      <c r="K1473" s="2"/>
      <c r="L1473" s="2"/>
      <c r="M1473" s="2"/>
      <c r="N1473" s="2"/>
      <c r="O1473" s="2"/>
      <c r="P1473" s="2"/>
      <c r="Q1473" s="2"/>
      <c r="R1473" s="2"/>
      <c r="S1473" s="2"/>
    </row>
    <row r="1474" ht="15.75" customHeight="1">
      <c r="A1474" s="27" t="s">
        <v>514</v>
      </c>
      <c r="B1474" s="2" t="s">
        <v>29</v>
      </c>
      <c r="C1474" s="63">
        <v>4158000.0</v>
      </c>
      <c r="D1474" s="63">
        <v>3780000.0</v>
      </c>
      <c r="E1474" s="63">
        <v>378000.0</v>
      </c>
      <c r="F1474" s="22" t="s">
        <v>197</v>
      </c>
      <c r="G1474" s="35">
        <v>43976.0</v>
      </c>
      <c r="H1474" s="22"/>
      <c r="I1474" s="29"/>
      <c r="J1474" s="28"/>
      <c r="K1474" s="2"/>
      <c r="L1474" s="2"/>
      <c r="M1474" s="2"/>
      <c r="N1474" s="2"/>
      <c r="O1474" s="2"/>
      <c r="P1474" s="2"/>
      <c r="Q1474" s="2"/>
      <c r="R1474" s="2"/>
      <c r="S1474" s="2"/>
    </row>
    <row r="1475" ht="15.75" customHeight="1">
      <c r="A1475" s="27" t="s">
        <v>514</v>
      </c>
      <c r="B1475" s="2" t="s">
        <v>466</v>
      </c>
      <c r="C1475" s="63">
        <v>209000.0</v>
      </c>
      <c r="D1475" s="63">
        <v>190000.0</v>
      </c>
      <c r="E1475" s="63">
        <v>19000.0</v>
      </c>
      <c r="F1475" s="22" t="s">
        <v>106</v>
      </c>
      <c r="G1475" s="35">
        <v>44022.0</v>
      </c>
      <c r="H1475" s="22"/>
      <c r="I1475" s="29"/>
      <c r="J1475" s="28"/>
      <c r="K1475" s="2"/>
      <c r="L1475" s="2"/>
      <c r="M1475" s="2"/>
      <c r="N1475" s="2"/>
      <c r="O1475" s="2"/>
      <c r="P1475" s="2"/>
      <c r="Q1475" s="2"/>
      <c r="R1475" s="2"/>
      <c r="S1475" s="2"/>
    </row>
    <row r="1476" ht="15.75" customHeight="1">
      <c r="A1476" s="27" t="s">
        <v>514</v>
      </c>
      <c r="B1476" s="2" t="s">
        <v>493</v>
      </c>
      <c r="C1476" s="63">
        <v>880000.0</v>
      </c>
      <c r="D1476" s="63">
        <v>800000.0</v>
      </c>
      <c r="E1476" s="63">
        <v>80000.0</v>
      </c>
      <c r="F1476" s="22" t="s">
        <v>106</v>
      </c>
      <c r="G1476" s="35">
        <v>43972.0</v>
      </c>
      <c r="H1476" s="22"/>
      <c r="I1476" s="29"/>
      <c r="J1476" s="28"/>
      <c r="K1476" s="2"/>
      <c r="L1476" s="2"/>
      <c r="M1476" s="2"/>
      <c r="N1476" s="2"/>
      <c r="O1476" s="2"/>
      <c r="P1476" s="2"/>
      <c r="Q1476" s="2"/>
      <c r="R1476" s="2"/>
      <c r="S1476" s="2"/>
    </row>
    <row r="1477" ht="15.75" customHeight="1">
      <c r="A1477" s="27" t="s">
        <v>514</v>
      </c>
      <c r="B1477" s="2" t="s">
        <v>8</v>
      </c>
      <c r="C1477" s="63">
        <v>1243000.0</v>
      </c>
      <c r="D1477" s="63">
        <v>1130000.0</v>
      </c>
      <c r="E1477" s="63">
        <v>113000.0</v>
      </c>
      <c r="F1477" s="22" t="s">
        <v>393</v>
      </c>
      <c r="G1477" s="35">
        <v>43964.0</v>
      </c>
      <c r="H1477" s="22"/>
      <c r="I1477" s="29"/>
      <c r="J1477" s="28"/>
      <c r="K1477" s="2"/>
      <c r="L1477" s="2"/>
      <c r="M1477" s="2"/>
      <c r="N1477" s="2"/>
      <c r="O1477" s="2"/>
      <c r="P1477" s="2"/>
      <c r="Q1477" s="2"/>
      <c r="R1477" s="2"/>
      <c r="S1477" s="2"/>
    </row>
    <row r="1478" ht="15.75" customHeight="1">
      <c r="A1478" s="27" t="s">
        <v>514</v>
      </c>
      <c r="B1478" s="2" t="s">
        <v>140</v>
      </c>
      <c r="C1478" s="63">
        <v>2640000.0</v>
      </c>
      <c r="D1478" s="63">
        <v>2400000.0</v>
      </c>
      <c r="E1478" s="63">
        <v>240000.0</v>
      </c>
      <c r="F1478" s="22" t="s">
        <v>287</v>
      </c>
      <c r="G1478" s="35">
        <v>43962.0</v>
      </c>
      <c r="H1478" s="22"/>
      <c r="I1478" s="29"/>
      <c r="J1478" s="28"/>
      <c r="K1478" s="2"/>
      <c r="L1478" s="2"/>
      <c r="M1478" s="2"/>
      <c r="N1478" s="2"/>
      <c r="O1478" s="2"/>
      <c r="P1478" s="2"/>
      <c r="Q1478" s="2"/>
      <c r="R1478" s="2"/>
      <c r="S1478" s="2"/>
    </row>
    <row r="1479" ht="15.75" customHeight="1">
      <c r="A1479" s="27" t="s">
        <v>514</v>
      </c>
      <c r="B1479" s="2" t="s">
        <v>140</v>
      </c>
      <c r="C1479" s="63">
        <v>1147300.0</v>
      </c>
      <c r="D1479" s="63">
        <v>1043000.0</v>
      </c>
      <c r="E1479" s="63">
        <v>104300.0</v>
      </c>
      <c r="F1479" s="22" t="s">
        <v>436</v>
      </c>
      <c r="G1479" s="35">
        <v>43962.0</v>
      </c>
      <c r="H1479" s="22"/>
      <c r="I1479" s="29"/>
      <c r="J1479" s="28"/>
      <c r="K1479" s="2"/>
      <c r="L1479" s="2"/>
      <c r="M1479" s="2"/>
      <c r="N1479" s="2"/>
      <c r="O1479" s="2"/>
      <c r="P1479" s="2"/>
      <c r="Q1479" s="2"/>
      <c r="R1479" s="2"/>
      <c r="S1479" s="2"/>
    </row>
    <row r="1480" ht="15.75" customHeight="1">
      <c r="A1480" s="27" t="s">
        <v>514</v>
      </c>
      <c r="B1480" s="2" t="s">
        <v>140</v>
      </c>
      <c r="C1480" s="63">
        <v>2618000.0</v>
      </c>
      <c r="D1480" s="63">
        <v>2380000.0</v>
      </c>
      <c r="E1480" s="63">
        <v>238000.0</v>
      </c>
      <c r="F1480" s="22" t="s">
        <v>517</v>
      </c>
      <c r="G1480" s="35">
        <v>43962.0</v>
      </c>
      <c r="H1480" s="22"/>
      <c r="I1480" s="37" t="s">
        <v>52</v>
      </c>
      <c r="J1480" s="13"/>
      <c r="K1480" s="14"/>
      <c r="L1480" s="2"/>
      <c r="M1480" s="2"/>
      <c r="N1480" s="2"/>
      <c r="O1480" s="2"/>
      <c r="P1480" s="2"/>
      <c r="Q1480" s="2"/>
      <c r="R1480" s="2"/>
      <c r="S1480" s="2"/>
    </row>
    <row r="1481" ht="15.75" customHeight="1">
      <c r="A1481" s="30" t="s">
        <v>514</v>
      </c>
      <c r="B1481" s="31" t="s">
        <v>466</v>
      </c>
      <c r="C1481" s="65">
        <v>209000.0</v>
      </c>
      <c r="D1481" s="65">
        <v>190000.0</v>
      </c>
      <c r="E1481" s="65">
        <v>19000.0</v>
      </c>
      <c r="F1481" s="33" t="s">
        <v>106</v>
      </c>
      <c r="G1481" s="31" t="s">
        <v>31</v>
      </c>
      <c r="H1481" s="33"/>
      <c r="I1481" s="23" t="s">
        <v>3</v>
      </c>
      <c r="J1481" s="17" t="s">
        <v>54</v>
      </c>
      <c r="K1481" s="17" t="s">
        <v>2</v>
      </c>
      <c r="L1481" s="31"/>
      <c r="M1481" s="31"/>
      <c r="N1481" s="31"/>
      <c r="O1481" s="31"/>
      <c r="P1481" s="31"/>
      <c r="Q1481" s="31"/>
      <c r="R1481" s="31"/>
      <c r="S1481" s="31"/>
    </row>
    <row r="1482" ht="15.75" customHeight="1">
      <c r="A1482" s="85" t="s">
        <v>514</v>
      </c>
      <c r="B1482" s="72" t="s">
        <v>466</v>
      </c>
      <c r="C1482" s="86">
        <v>-209000.0</v>
      </c>
      <c r="D1482" s="86">
        <v>-190000.0</v>
      </c>
      <c r="E1482" s="86">
        <v>-19000.0</v>
      </c>
      <c r="F1482" s="71" t="s">
        <v>106</v>
      </c>
      <c r="G1482" s="72" t="s">
        <v>31</v>
      </c>
      <c r="H1482" s="71"/>
      <c r="I1482" s="23">
        <f t="shared" ref="I1482:K1482" si="39">SUM(C1459:C1482)</f>
        <v>120957100</v>
      </c>
      <c r="J1482" s="23">
        <f t="shared" si="39"/>
        <v>109961000</v>
      </c>
      <c r="K1482" s="23">
        <f t="shared" si="39"/>
        <v>10996100</v>
      </c>
      <c r="L1482" s="72"/>
      <c r="M1482" s="72"/>
      <c r="N1482" s="72"/>
      <c r="O1482" s="72"/>
      <c r="P1482" s="72"/>
      <c r="Q1482" s="72"/>
      <c r="R1482" s="72"/>
      <c r="S1482" s="72"/>
    </row>
    <row r="1483" ht="15.75" customHeight="1">
      <c r="A1483" s="27" t="s">
        <v>518</v>
      </c>
      <c r="B1483" s="2" t="s">
        <v>140</v>
      </c>
      <c r="C1483" s="63">
        <v>3106400.0</v>
      </c>
      <c r="D1483" s="63">
        <v>2824000.0</v>
      </c>
      <c r="E1483" s="63">
        <v>282400.0</v>
      </c>
      <c r="F1483" s="22" t="s">
        <v>478</v>
      </c>
      <c r="G1483" s="35">
        <v>43971.0</v>
      </c>
      <c r="H1483" s="22"/>
      <c r="I1483" s="29"/>
      <c r="J1483" s="28"/>
      <c r="K1483" s="2"/>
      <c r="L1483" s="2"/>
      <c r="M1483" s="2"/>
      <c r="N1483" s="2"/>
      <c r="O1483" s="2"/>
      <c r="P1483" s="2"/>
      <c r="Q1483" s="2"/>
      <c r="R1483" s="2"/>
      <c r="S1483" s="2"/>
    </row>
    <row r="1484" ht="15.75" customHeight="1">
      <c r="A1484" s="27" t="s">
        <v>518</v>
      </c>
      <c r="B1484" s="2" t="s">
        <v>140</v>
      </c>
      <c r="C1484" s="63">
        <v>1292500.0</v>
      </c>
      <c r="D1484" s="63">
        <v>1175000.0</v>
      </c>
      <c r="E1484" s="63">
        <v>117500.0</v>
      </c>
      <c r="F1484" s="22" t="s">
        <v>436</v>
      </c>
      <c r="G1484" s="35">
        <v>43971.0</v>
      </c>
      <c r="H1484" s="22"/>
      <c r="I1484" s="29"/>
      <c r="J1484" s="28"/>
      <c r="K1484" s="2"/>
      <c r="L1484" s="2"/>
      <c r="M1484" s="2"/>
      <c r="N1484" s="2"/>
      <c r="O1484" s="2"/>
      <c r="P1484" s="2"/>
      <c r="Q1484" s="2"/>
      <c r="R1484" s="2"/>
      <c r="S1484" s="2"/>
    </row>
    <row r="1485" ht="15.75" customHeight="1">
      <c r="A1485" s="27" t="s">
        <v>518</v>
      </c>
      <c r="B1485" s="2" t="s">
        <v>140</v>
      </c>
      <c r="C1485" s="63">
        <v>2772000.0</v>
      </c>
      <c r="D1485" s="63">
        <v>2520000.0</v>
      </c>
      <c r="E1485" s="63">
        <v>252000.0</v>
      </c>
      <c r="F1485" s="22" t="s">
        <v>287</v>
      </c>
      <c r="G1485" s="35">
        <v>43971.0</v>
      </c>
      <c r="H1485" s="22"/>
      <c r="I1485" s="29"/>
      <c r="J1485" s="28"/>
      <c r="K1485" s="2"/>
      <c r="L1485" s="2"/>
      <c r="M1485" s="2"/>
      <c r="N1485" s="2"/>
      <c r="O1485" s="2"/>
      <c r="P1485" s="2"/>
      <c r="Q1485" s="2"/>
      <c r="R1485" s="2"/>
      <c r="S1485" s="2"/>
    </row>
    <row r="1486" ht="15.75" customHeight="1">
      <c r="A1486" s="27" t="s">
        <v>518</v>
      </c>
      <c r="B1486" s="2" t="s">
        <v>140</v>
      </c>
      <c r="C1486" s="63">
        <v>2860000.0</v>
      </c>
      <c r="D1486" s="63">
        <v>2600000.0</v>
      </c>
      <c r="E1486" s="63">
        <v>260000.0</v>
      </c>
      <c r="F1486" s="22" t="s">
        <v>349</v>
      </c>
      <c r="G1486" s="35">
        <v>43971.0</v>
      </c>
      <c r="H1486" s="22"/>
      <c r="I1486" s="29"/>
      <c r="J1486" s="28"/>
      <c r="K1486" s="2"/>
      <c r="L1486" s="2"/>
      <c r="M1486" s="2"/>
      <c r="N1486" s="2"/>
      <c r="O1486" s="2"/>
      <c r="P1486" s="2"/>
      <c r="Q1486" s="2"/>
      <c r="R1486" s="2"/>
      <c r="S1486" s="2"/>
    </row>
    <row r="1487" ht="15.75" customHeight="1">
      <c r="A1487" s="27" t="s">
        <v>519</v>
      </c>
      <c r="B1487" s="2" t="s">
        <v>29</v>
      </c>
      <c r="C1487" s="63">
        <v>5.22225E7</v>
      </c>
      <c r="D1487" s="63">
        <v>4.7475E7</v>
      </c>
      <c r="E1487" s="63">
        <v>4747500.0</v>
      </c>
      <c r="F1487" s="22" t="s">
        <v>520</v>
      </c>
      <c r="G1487" s="35">
        <v>44012.0</v>
      </c>
      <c r="H1487" s="22"/>
      <c r="I1487" s="29"/>
      <c r="J1487" s="28"/>
      <c r="K1487" s="2"/>
      <c r="L1487" s="2"/>
      <c r="M1487" s="2"/>
      <c r="N1487" s="2"/>
      <c r="O1487" s="2"/>
      <c r="P1487" s="2"/>
      <c r="Q1487" s="2"/>
      <c r="R1487" s="2"/>
      <c r="S1487" s="2"/>
    </row>
    <row r="1488" ht="15.75" customHeight="1">
      <c r="A1488" s="27" t="s">
        <v>521</v>
      </c>
      <c r="B1488" s="2" t="s">
        <v>140</v>
      </c>
      <c r="C1488" s="63">
        <v>3828000.0</v>
      </c>
      <c r="D1488" s="63">
        <v>3480000.0</v>
      </c>
      <c r="E1488" s="63">
        <v>348000.0</v>
      </c>
      <c r="F1488" s="22" t="s">
        <v>287</v>
      </c>
      <c r="G1488" s="35">
        <v>43992.0</v>
      </c>
      <c r="H1488" s="22"/>
      <c r="I1488" s="29"/>
      <c r="J1488" s="28"/>
      <c r="K1488" s="2"/>
      <c r="L1488" s="2"/>
      <c r="M1488" s="2"/>
      <c r="N1488" s="2"/>
      <c r="O1488" s="2"/>
      <c r="P1488" s="2"/>
      <c r="Q1488" s="2"/>
      <c r="R1488" s="2"/>
      <c r="S1488" s="2"/>
    </row>
    <row r="1489" ht="15.75" customHeight="1">
      <c r="A1489" s="27" t="s">
        <v>521</v>
      </c>
      <c r="B1489" s="2" t="s">
        <v>140</v>
      </c>
      <c r="C1489" s="63">
        <v>3630000.0</v>
      </c>
      <c r="D1489" s="63">
        <v>3300000.0</v>
      </c>
      <c r="E1489" s="63">
        <v>330000.0</v>
      </c>
      <c r="F1489" s="22" t="s">
        <v>349</v>
      </c>
      <c r="G1489" s="35">
        <v>43992.0</v>
      </c>
      <c r="H1489" s="22"/>
      <c r="I1489" s="29"/>
      <c r="J1489" s="28"/>
      <c r="K1489" s="2"/>
      <c r="L1489" s="2"/>
      <c r="M1489" s="2"/>
      <c r="N1489" s="2"/>
      <c r="O1489" s="2"/>
      <c r="P1489" s="2"/>
      <c r="Q1489" s="2"/>
      <c r="R1489" s="2"/>
      <c r="S1489" s="2"/>
    </row>
    <row r="1490" ht="15.75" customHeight="1">
      <c r="A1490" s="27" t="s">
        <v>521</v>
      </c>
      <c r="B1490" s="2" t="s">
        <v>140</v>
      </c>
      <c r="C1490" s="63">
        <v>5211800.0</v>
      </c>
      <c r="D1490" s="63">
        <v>4738000.0</v>
      </c>
      <c r="E1490" s="63">
        <v>473800.0</v>
      </c>
      <c r="F1490" s="22" t="s">
        <v>522</v>
      </c>
      <c r="G1490" s="35">
        <v>44001.0</v>
      </c>
      <c r="H1490" s="22"/>
      <c r="I1490" s="29"/>
      <c r="J1490" s="28"/>
      <c r="K1490" s="2"/>
      <c r="L1490" s="2"/>
      <c r="M1490" s="2"/>
      <c r="N1490" s="2"/>
      <c r="O1490" s="2"/>
      <c r="P1490" s="2"/>
      <c r="Q1490" s="2"/>
      <c r="R1490" s="2"/>
      <c r="S1490" s="2"/>
    </row>
    <row r="1491" ht="15.75" customHeight="1">
      <c r="A1491" s="27" t="s">
        <v>521</v>
      </c>
      <c r="B1491" s="2" t="s">
        <v>140</v>
      </c>
      <c r="C1491" s="63">
        <v>2200000.0</v>
      </c>
      <c r="D1491" s="63">
        <v>2000000.0</v>
      </c>
      <c r="E1491" s="63">
        <v>200000.0</v>
      </c>
      <c r="F1491" s="22" t="s">
        <v>478</v>
      </c>
      <c r="G1491" s="35">
        <v>43992.0</v>
      </c>
      <c r="H1491" s="22"/>
      <c r="I1491" s="29"/>
      <c r="J1491" s="28"/>
      <c r="K1491" s="2"/>
      <c r="L1491" s="2"/>
      <c r="M1491" s="2"/>
      <c r="N1491" s="2"/>
      <c r="O1491" s="2"/>
      <c r="P1491" s="2"/>
      <c r="Q1491" s="2"/>
      <c r="R1491" s="2"/>
      <c r="S1491" s="2"/>
    </row>
    <row r="1492" ht="15.75" customHeight="1">
      <c r="A1492" s="27" t="s">
        <v>521</v>
      </c>
      <c r="B1492" s="2" t="s">
        <v>140</v>
      </c>
      <c r="C1492" s="63">
        <v>2489300.0</v>
      </c>
      <c r="D1492" s="63">
        <v>2263000.0</v>
      </c>
      <c r="E1492" s="63">
        <v>226300.0</v>
      </c>
      <c r="F1492" s="22" t="s">
        <v>523</v>
      </c>
      <c r="G1492" s="35">
        <v>43994.0</v>
      </c>
      <c r="H1492" s="22" t="s">
        <v>524</v>
      </c>
      <c r="I1492" s="29"/>
      <c r="J1492" s="28"/>
      <c r="K1492" s="2"/>
      <c r="L1492" s="2"/>
      <c r="M1492" s="2"/>
      <c r="N1492" s="2"/>
      <c r="O1492" s="2"/>
      <c r="P1492" s="2"/>
      <c r="Q1492" s="2"/>
      <c r="R1492" s="2"/>
      <c r="S1492" s="2"/>
    </row>
    <row r="1493" ht="15.75" customHeight="1">
      <c r="A1493" s="27" t="s">
        <v>521</v>
      </c>
      <c r="B1493" s="2" t="s">
        <v>140</v>
      </c>
      <c r="C1493" s="63">
        <v>3965500.0</v>
      </c>
      <c r="D1493" s="63">
        <v>3605000.0</v>
      </c>
      <c r="E1493" s="63">
        <v>360500.0</v>
      </c>
      <c r="F1493" s="22" t="s">
        <v>525</v>
      </c>
      <c r="G1493" s="35">
        <v>43994.0</v>
      </c>
      <c r="H1493" s="22" t="s">
        <v>524</v>
      </c>
      <c r="I1493" s="29"/>
      <c r="J1493" s="28"/>
      <c r="K1493" s="2"/>
      <c r="L1493" s="2"/>
      <c r="M1493" s="2"/>
      <c r="N1493" s="2"/>
      <c r="O1493" s="2"/>
      <c r="P1493" s="2"/>
      <c r="Q1493" s="2"/>
      <c r="R1493" s="2"/>
      <c r="S1493" s="2"/>
    </row>
    <row r="1494" ht="15.75" customHeight="1">
      <c r="A1494" s="27" t="s">
        <v>521</v>
      </c>
      <c r="B1494" s="2" t="s">
        <v>29</v>
      </c>
      <c r="C1494" s="63">
        <v>1320000.0</v>
      </c>
      <c r="D1494" s="63">
        <v>1200000.0</v>
      </c>
      <c r="E1494" s="63">
        <v>120000.0</v>
      </c>
      <c r="F1494" s="22" t="s">
        <v>526</v>
      </c>
      <c r="G1494" s="35">
        <v>44004.0</v>
      </c>
      <c r="H1494" s="22"/>
      <c r="I1494" s="29"/>
      <c r="J1494" s="28"/>
      <c r="K1494" s="2"/>
      <c r="L1494" s="2"/>
      <c r="M1494" s="2"/>
      <c r="N1494" s="2"/>
      <c r="O1494" s="2"/>
      <c r="P1494" s="2"/>
      <c r="Q1494" s="2"/>
      <c r="R1494" s="2"/>
      <c r="S1494" s="2"/>
    </row>
    <row r="1495" ht="15.75" customHeight="1">
      <c r="A1495" s="27" t="s">
        <v>521</v>
      </c>
      <c r="B1495" s="2" t="s">
        <v>29</v>
      </c>
      <c r="C1495" s="63">
        <v>9009000.0</v>
      </c>
      <c r="D1495" s="63">
        <v>8190000.0</v>
      </c>
      <c r="E1495" s="63">
        <v>819000.0</v>
      </c>
      <c r="F1495" s="22" t="s">
        <v>197</v>
      </c>
      <c r="G1495" s="35">
        <v>44004.0</v>
      </c>
      <c r="H1495" s="22"/>
      <c r="I1495" s="29"/>
      <c r="J1495" s="28"/>
      <c r="K1495" s="2"/>
      <c r="L1495" s="2"/>
      <c r="M1495" s="2"/>
      <c r="N1495" s="2"/>
      <c r="O1495" s="2"/>
      <c r="P1495" s="2"/>
      <c r="Q1495" s="2"/>
      <c r="R1495" s="2"/>
      <c r="S1495" s="2"/>
    </row>
    <row r="1496" ht="15.75" customHeight="1">
      <c r="A1496" s="27" t="s">
        <v>521</v>
      </c>
      <c r="B1496" s="2" t="s">
        <v>440</v>
      </c>
      <c r="C1496" s="63">
        <v>2.4816E7</v>
      </c>
      <c r="D1496" s="63">
        <v>2.256E7</v>
      </c>
      <c r="E1496" s="63">
        <v>2256000.0</v>
      </c>
      <c r="F1496" s="22" t="s">
        <v>527</v>
      </c>
      <c r="G1496" s="35">
        <v>43992.0</v>
      </c>
      <c r="H1496" s="22"/>
      <c r="I1496" s="29"/>
      <c r="J1496" s="28"/>
      <c r="K1496" s="2"/>
      <c r="L1496" s="2"/>
      <c r="M1496" s="2"/>
      <c r="N1496" s="2"/>
      <c r="O1496" s="2"/>
      <c r="P1496" s="2"/>
      <c r="Q1496" s="2"/>
      <c r="R1496" s="2"/>
      <c r="S1496" s="2"/>
    </row>
    <row r="1497" ht="15.75" customHeight="1">
      <c r="A1497" s="30" t="s">
        <v>521</v>
      </c>
      <c r="B1497" s="31" t="s">
        <v>440</v>
      </c>
      <c r="C1497" s="65">
        <v>-3.28812E7</v>
      </c>
      <c r="D1497" s="65">
        <v>-2.9892E7</v>
      </c>
      <c r="E1497" s="65">
        <v>-2989200.0</v>
      </c>
      <c r="F1497" s="33" t="s">
        <v>528</v>
      </c>
      <c r="G1497" s="31" t="s">
        <v>31</v>
      </c>
      <c r="H1497" s="33"/>
      <c r="I1497" s="61"/>
      <c r="J1497" s="62"/>
      <c r="K1497" s="31"/>
      <c r="L1497" s="31"/>
      <c r="M1497" s="31"/>
      <c r="N1497" s="31"/>
      <c r="O1497" s="31"/>
      <c r="P1497" s="31"/>
      <c r="Q1497" s="31"/>
      <c r="R1497" s="31"/>
      <c r="S1497" s="31"/>
    </row>
    <row r="1498" ht="15.75" customHeight="1">
      <c r="A1498" s="27" t="s">
        <v>521</v>
      </c>
      <c r="B1498" s="2" t="s">
        <v>440</v>
      </c>
      <c r="C1498" s="63">
        <v>5434000.0</v>
      </c>
      <c r="D1498" s="63">
        <v>4940000.0</v>
      </c>
      <c r="E1498" s="63">
        <v>494000.0</v>
      </c>
      <c r="F1498" s="22" t="s">
        <v>529</v>
      </c>
      <c r="G1498" s="35">
        <v>43992.0</v>
      </c>
      <c r="H1498" s="22"/>
      <c r="I1498" s="29"/>
      <c r="J1498" s="28"/>
      <c r="K1498" s="2"/>
      <c r="L1498" s="2"/>
      <c r="M1498" s="2"/>
      <c r="N1498" s="2"/>
      <c r="O1498" s="2"/>
      <c r="P1498" s="2"/>
      <c r="Q1498" s="2"/>
      <c r="R1498" s="2"/>
      <c r="S1498" s="2"/>
    </row>
    <row r="1499" ht="15.75" customHeight="1">
      <c r="A1499" s="27" t="s">
        <v>521</v>
      </c>
      <c r="B1499" s="2" t="s">
        <v>440</v>
      </c>
      <c r="C1499" s="63">
        <v>1.166E7</v>
      </c>
      <c r="D1499" s="63">
        <v>1.06E7</v>
      </c>
      <c r="E1499" s="63">
        <v>1060000.0</v>
      </c>
      <c r="F1499" s="22" t="s">
        <v>530</v>
      </c>
      <c r="G1499" s="35">
        <v>43992.0</v>
      </c>
      <c r="H1499" s="22"/>
      <c r="I1499" s="29"/>
      <c r="J1499" s="28"/>
      <c r="K1499" s="2"/>
      <c r="L1499" s="2"/>
      <c r="M1499" s="2"/>
      <c r="N1499" s="2"/>
      <c r="O1499" s="2"/>
      <c r="P1499" s="2"/>
      <c r="Q1499" s="2"/>
      <c r="R1499" s="2"/>
      <c r="S1499" s="2"/>
    </row>
    <row r="1500" ht="15.75" customHeight="1">
      <c r="A1500" s="27" t="s">
        <v>521</v>
      </c>
      <c r="B1500" s="2" t="s">
        <v>440</v>
      </c>
      <c r="C1500" s="63">
        <v>1.2243E7</v>
      </c>
      <c r="D1500" s="63">
        <v>1.113E7</v>
      </c>
      <c r="E1500" s="63">
        <v>1113000.0</v>
      </c>
      <c r="F1500" s="22" t="s">
        <v>528</v>
      </c>
      <c r="G1500" s="35">
        <v>43992.0</v>
      </c>
      <c r="H1500" s="22"/>
      <c r="I1500" s="37" t="s">
        <v>69</v>
      </c>
      <c r="J1500" s="13"/>
      <c r="K1500" s="14"/>
      <c r="L1500" s="2"/>
      <c r="M1500" s="2"/>
      <c r="N1500" s="2"/>
      <c r="O1500" s="2"/>
      <c r="P1500" s="2"/>
      <c r="Q1500" s="2"/>
      <c r="R1500" s="2"/>
      <c r="S1500" s="2"/>
    </row>
    <row r="1501" ht="15.75" customHeight="1">
      <c r="A1501" s="30" t="s">
        <v>521</v>
      </c>
      <c r="B1501" s="31" t="s">
        <v>440</v>
      </c>
      <c r="C1501" s="65">
        <v>3.28812E7</v>
      </c>
      <c r="D1501" s="65">
        <v>2.9892E7</v>
      </c>
      <c r="E1501" s="65">
        <v>2989200.0</v>
      </c>
      <c r="F1501" s="33" t="s">
        <v>528</v>
      </c>
      <c r="G1501" s="31" t="s">
        <v>31</v>
      </c>
      <c r="H1501" s="33"/>
      <c r="I1501" s="23" t="s">
        <v>3</v>
      </c>
      <c r="J1501" s="17" t="s">
        <v>54</v>
      </c>
      <c r="K1501" s="17" t="s">
        <v>2</v>
      </c>
      <c r="L1501" s="31"/>
      <c r="M1501" s="31"/>
      <c r="N1501" s="31"/>
      <c r="O1501" s="31"/>
      <c r="P1501" s="31"/>
      <c r="Q1501" s="31"/>
      <c r="R1501" s="31"/>
      <c r="S1501" s="31"/>
    </row>
    <row r="1502" ht="15.75" customHeight="1">
      <c r="A1502" s="38" t="s">
        <v>521</v>
      </c>
      <c r="B1502" s="7" t="s">
        <v>8</v>
      </c>
      <c r="C1502" s="67">
        <v>2610300.0</v>
      </c>
      <c r="D1502" s="67">
        <v>2373000.0</v>
      </c>
      <c r="E1502" s="67">
        <v>237300.0</v>
      </c>
      <c r="F1502" s="40" t="s">
        <v>393</v>
      </c>
      <c r="G1502" s="41">
        <v>44000.0</v>
      </c>
      <c r="H1502" s="40"/>
      <c r="I1502" s="23">
        <f t="shared" ref="I1502:K1502" si="40">SUM(C1483:C1502)</f>
        <v>150670300</v>
      </c>
      <c r="J1502" s="23">
        <f t="shared" si="40"/>
        <v>136973000</v>
      </c>
      <c r="K1502" s="23">
        <f t="shared" si="40"/>
        <v>13697300</v>
      </c>
      <c r="L1502" s="7"/>
      <c r="M1502" s="7"/>
      <c r="N1502" s="7"/>
      <c r="O1502" s="7"/>
      <c r="P1502" s="7"/>
      <c r="Q1502" s="7"/>
      <c r="R1502" s="7"/>
      <c r="S1502" s="7"/>
    </row>
    <row r="1503" ht="15.75" customHeight="1">
      <c r="A1503" s="27" t="s">
        <v>531</v>
      </c>
      <c r="B1503" s="2" t="s">
        <v>140</v>
      </c>
      <c r="C1503" s="34">
        <v>2.17228E7</v>
      </c>
      <c r="D1503" s="34">
        <v>1.9748E7</v>
      </c>
      <c r="E1503" s="34">
        <v>1974800.0</v>
      </c>
      <c r="F1503" s="22" t="s">
        <v>522</v>
      </c>
      <c r="G1503" s="35">
        <v>44001.0</v>
      </c>
      <c r="H1503" s="22"/>
      <c r="I1503" s="29"/>
      <c r="J1503" s="28"/>
      <c r="K1503" s="2"/>
      <c r="L1503" s="2"/>
      <c r="M1503" s="2"/>
      <c r="N1503" s="2"/>
      <c r="O1503" s="2"/>
      <c r="P1503" s="2"/>
      <c r="Q1503" s="2"/>
      <c r="R1503" s="2"/>
      <c r="S1503" s="2"/>
    </row>
    <row r="1504" ht="15.75" customHeight="1">
      <c r="A1504" s="27" t="s">
        <v>531</v>
      </c>
      <c r="B1504" s="2" t="s">
        <v>140</v>
      </c>
      <c r="C1504" s="34">
        <v>3312100.0</v>
      </c>
      <c r="D1504" s="34">
        <v>3011000.0</v>
      </c>
      <c r="E1504" s="34">
        <v>301100.0</v>
      </c>
      <c r="F1504" s="22" t="s">
        <v>478</v>
      </c>
      <c r="G1504" s="35">
        <v>44001.0</v>
      </c>
      <c r="H1504" s="22"/>
      <c r="I1504" s="29"/>
      <c r="J1504" s="28"/>
      <c r="K1504" s="2"/>
      <c r="L1504" s="2"/>
      <c r="M1504" s="2"/>
      <c r="N1504" s="2"/>
      <c r="O1504" s="2"/>
      <c r="P1504" s="2"/>
      <c r="Q1504" s="2"/>
      <c r="R1504" s="2"/>
      <c r="S1504" s="2"/>
    </row>
    <row r="1505" ht="15.75" customHeight="1">
      <c r="A1505" s="27" t="s">
        <v>531</v>
      </c>
      <c r="B1505" s="2" t="s">
        <v>140</v>
      </c>
      <c r="C1505" s="34">
        <v>8724100.0</v>
      </c>
      <c r="D1505" s="34">
        <v>7931000.0</v>
      </c>
      <c r="E1505" s="34">
        <v>793100.0</v>
      </c>
      <c r="F1505" s="22" t="s">
        <v>532</v>
      </c>
      <c r="G1505" s="35">
        <v>44001.0</v>
      </c>
      <c r="H1505" s="22"/>
      <c r="I1505" s="29"/>
      <c r="J1505" s="28"/>
      <c r="K1505" s="2"/>
      <c r="L1505" s="2"/>
      <c r="M1505" s="2"/>
      <c r="N1505" s="2"/>
      <c r="O1505" s="2"/>
      <c r="P1505" s="2"/>
      <c r="Q1505" s="2"/>
      <c r="R1505" s="2"/>
      <c r="S1505" s="2"/>
    </row>
    <row r="1506" ht="15.75" customHeight="1">
      <c r="A1506" s="27" t="s">
        <v>531</v>
      </c>
      <c r="B1506" s="2" t="s">
        <v>140</v>
      </c>
      <c r="C1506" s="34">
        <v>2163700.0</v>
      </c>
      <c r="D1506" s="34">
        <v>1967000.0</v>
      </c>
      <c r="E1506" s="34">
        <v>196700.0</v>
      </c>
      <c r="F1506" s="22" t="s">
        <v>523</v>
      </c>
      <c r="G1506" s="35">
        <v>44001.0</v>
      </c>
      <c r="H1506" s="22"/>
      <c r="I1506" s="29"/>
      <c r="J1506" s="28"/>
      <c r="K1506" s="2"/>
      <c r="L1506" s="2"/>
      <c r="M1506" s="2"/>
      <c r="N1506" s="2"/>
      <c r="O1506" s="2"/>
      <c r="P1506" s="2"/>
      <c r="Q1506" s="2"/>
      <c r="R1506" s="2"/>
      <c r="S1506" s="2"/>
    </row>
    <row r="1507" ht="15.75" customHeight="1">
      <c r="A1507" s="27" t="s">
        <v>531</v>
      </c>
      <c r="B1507" s="2" t="s">
        <v>140</v>
      </c>
      <c r="C1507" s="34">
        <v>3410000.0</v>
      </c>
      <c r="D1507" s="34">
        <v>3100000.0</v>
      </c>
      <c r="E1507" s="34">
        <v>310000.0</v>
      </c>
      <c r="F1507" s="22" t="s">
        <v>349</v>
      </c>
      <c r="G1507" s="35">
        <v>44012.0</v>
      </c>
      <c r="H1507" s="22"/>
      <c r="I1507" s="29"/>
      <c r="J1507" s="28"/>
      <c r="K1507" s="2"/>
      <c r="L1507" s="2"/>
      <c r="M1507" s="2"/>
      <c r="N1507" s="2"/>
      <c r="O1507" s="2"/>
      <c r="P1507" s="2"/>
      <c r="Q1507" s="2"/>
      <c r="R1507" s="2"/>
      <c r="S1507" s="2"/>
    </row>
    <row r="1508" ht="15.75" customHeight="1">
      <c r="A1508" s="27" t="s">
        <v>531</v>
      </c>
      <c r="B1508" s="2" t="s">
        <v>140</v>
      </c>
      <c r="C1508" s="34">
        <v>3168000.0</v>
      </c>
      <c r="D1508" s="34">
        <v>2880000.0</v>
      </c>
      <c r="E1508" s="34">
        <v>288000.0</v>
      </c>
      <c r="F1508" s="22" t="s">
        <v>287</v>
      </c>
      <c r="G1508" s="35">
        <v>44001.0</v>
      </c>
      <c r="H1508" s="22"/>
      <c r="I1508" s="29"/>
      <c r="J1508" s="28"/>
      <c r="K1508" s="2"/>
      <c r="L1508" s="2"/>
      <c r="M1508" s="2"/>
      <c r="N1508" s="2"/>
      <c r="O1508" s="2"/>
      <c r="P1508" s="2"/>
      <c r="Q1508" s="2"/>
      <c r="R1508" s="2"/>
      <c r="S1508" s="2"/>
    </row>
    <row r="1509" ht="15.75" customHeight="1">
      <c r="A1509" s="27" t="s">
        <v>533</v>
      </c>
      <c r="B1509" s="2" t="s">
        <v>534</v>
      </c>
      <c r="C1509" s="34">
        <v>1.6359E7</v>
      </c>
      <c r="D1509" s="34">
        <v>1.4871819E7</v>
      </c>
      <c r="E1509" s="34">
        <v>1487181.0</v>
      </c>
      <c r="F1509" s="22" t="s">
        <v>535</v>
      </c>
      <c r="G1509" s="35">
        <v>44012.0</v>
      </c>
      <c r="H1509" s="22"/>
      <c r="I1509" s="29"/>
      <c r="J1509" s="28"/>
      <c r="K1509" s="2"/>
      <c r="L1509" s="2"/>
      <c r="M1509" s="2"/>
      <c r="N1509" s="2"/>
      <c r="O1509" s="2"/>
      <c r="P1509" s="2"/>
      <c r="Q1509" s="2"/>
      <c r="R1509" s="2"/>
      <c r="S1509" s="2"/>
    </row>
    <row r="1510" ht="15.75" customHeight="1">
      <c r="A1510" s="27" t="s">
        <v>533</v>
      </c>
      <c r="B1510" s="2" t="s">
        <v>536</v>
      </c>
      <c r="C1510" s="34">
        <v>451000.0</v>
      </c>
      <c r="D1510" s="34">
        <v>410000.0</v>
      </c>
      <c r="E1510" s="34">
        <v>41000.0</v>
      </c>
      <c r="F1510" s="22" t="s">
        <v>537</v>
      </c>
      <c r="G1510" s="35">
        <v>44028.0</v>
      </c>
      <c r="H1510" s="22"/>
      <c r="I1510" s="29"/>
      <c r="J1510" s="28"/>
      <c r="K1510" s="2"/>
      <c r="L1510" s="2"/>
      <c r="M1510" s="2"/>
      <c r="N1510" s="2"/>
      <c r="O1510" s="2"/>
      <c r="P1510" s="2"/>
      <c r="Q1510" s="2"/>
      <c r="R1510" s="2"/>
      <c r="S1510" s="2"/>
    </row>
    <row r="1511" ht="15.75" customHeight="1">
      <c r="A1511" s="27" t="s">
        <v>533</v>
      </c>
      <c r="B1511" s="2" t="s">
        <v>8</v>
      </c>
      <c r="C1511" s="34">
        <v>2734600.0</v>
      </c>
      <c r="D1511" s="34">
        <v>2486000.0</v>
      </c>
      <c r="E1511" s="34">
        <v>248600.0</v>
      </c>
      <c r="F1511" s="22" t="s">
        <v>393</v>
      </c>
      <c r="G1511" s="35">
        <v>44032.0</v>
      </c>
      <c r="H1511" s="22"/>
      <c r="I1511" s="29"/>
      <c r="J1511" s="28"/>
      <c r="K1511" s="2"/>
      <c r="L1511" s="2"/>
      <c r="M1511" s="2"/>
      <c r="N1511" s="2"/>
      <c r="O1511" s="2"/>
      <c r="P1511" s="2"/>
      <c r="Q1511" s="2"/>
      <c r="R1511" s="2"/>
      <c r="S1511" s="2"/>
    </row>
    <row r="1512" ht="15.75" customHeight="1">
      <c r="A1512" s="27" t="s">
        <v>533</v>
      </c>
      <c r="B1512" s="2" t="s">
        <v>152</v>
      </c>
      <c r="C1512" s="34">
        <v>2068000.0</v>
      </c>
      <c r="D1512" s="34">
        <v>1880000.0</v>
      </c>
      <c r="E1512" s="34">
        <v>188000.0</v>
      </c>
      <c r="F1512" s="22" t="s">
        <v>106</v>
      </c>
      <c r="G1512" s="35">
        <v>44013.0</v>
      </c>
      <c r="H1512" s="22"/>
      <c r="I1512" s="29"/>
      <c r="J1512" s="28"/>
      <c r="K1512" s="2"/>
      <c r="L1512" s="2"/>
      <c r="M1512" s="2"/>
      <c r="N1512" s="2"/>
      <c r="O1512" s="2"/>
      <c r="P1512" s="2"/>
      <c r="Q1512" s="2"/>
      <c r="R1512" s="2"/>
      <c r="S1512" s="2"/>
    </row>
    <row r="1513" ht="15.75" customHeight="1">
      <c r="A1513" s="27" t="s">
        <v>533</v>
      </c>
      <c r="B1513" s="2" t="s">
        <v>538</v>
      </c>
      <c r="C1513" s="34">
        <v>1705000.0</v>
      </c>
      <c r="D1513" s="34">
        <v>1550000.0</v>
      </c>
      <c r="E1513" s="34">
        <v>155000.0</v>
      </c>
      <c r="F1513" s="22" t="s">
        <v>106</v>
      </c>
      <c r="G1513" s="35">
        <v>44032.0</v>
      </c>
      <c r="H1513" s="22"/>
      <c r="I1513" s="29"/>
      <c r="J1513" s="28"/>
      <c r="K1513" s="2"/>
      <c r="L1513" s="2"/>
      <c r="M1513" s="2"/>
      <c r="N1513" s="2"/>
      <c r="O1513" s="2"/>
      <c r="P1513" s="2"/>
      <c r="Q1513" s="2"/>
      <c r="R1513" s="2"/>
      <c r="S1513" s="2"/>
    </row>
    <row r="1514" ht="15.75" customHeight="1">
      <c r="A1514" s="27" t="s">
        <v>533</v>
      </c>
      <c r="B1514" s="2" t="s">
        <v>466</v>
      </c>
      <c r="C1514" s="34">
        <v>990000.0</v>
      </c>
      <c r="D1514" s="34">
        <v>900000.0</v>
      </c>
      <c r="E1514" s="34">
        <v>90000.0</v>
      </c>
      <c r="F1514" s="22" t="s">
        <v>106</v>
      </c>
      <c r="G1514" s="35">
        <v>44036.0</v>
      </c>
      <c r="H1514" s="22"/>
      <c r="I1514" s="29"/>
      <c r="J1514" s="28"/>
      <c r="K1514" s="2"/>
      <c r="L1514" s="2"/>
      <c r="M1514" s="2"/>
      <c r="N1514" s="2"/>
      <c r="O1514" s="2"/>
      <c r="P1514" s="2"/>
      <c r="Q1514" s="2"/>
      <c r="R1514" s="2"/>
      <c r="S1514" s="2"/>
    </row>
    <row r="1515" ht="15.75" customHeight="1">
      <c r="A1515" s="27" t="s">
        <v>533</v>
      </c>
      <c r="B1515" s="2" t="s">
        <v>140</v>
      </c>
      <c r="C1515" s="34">
        <v>2772000.0</v>
      </c>
      <c r="D1515" s="34">
        <v>2520000.0</v>
      </c>
      <c r="E1515" s="34">
        <v>252000.0</v>
      </c>
      <c r="F1515" s="22" t="s">
        <v>287</v>
      </c>
      <c r="G1515" s="35">
        <v>44022.0</v>
      </c>
      <c r="H1515" s="22"/>
      <c r="I1515" s="29"/>
      <c r="J1515" s="28"/>
      <c r="K1515" s="2"/>
      <c r="L1515" s="2"/>
      <c r="M1515" s="2"/>
      <c r="N1515" s="2"/>
      <c r="O1515" s="2"/>
      <c r="P1515" s="2"/>
      <c r="Q1515" s="2"/>
      <c r="R1515" s="2"/>
      <c r="S1515" s="2"/>
    </row>
    <row r="1516" ht="15.75" customHeight="1">
      <c r="A1516" s="27" t="s">
        <v>533</v>
      </c>
      <c r="B1516" s="2" t="s">
        <v>140</v>
      </c>
      <c r="C1516" s="34">
        <v>8724100.0</v>
      </c>
      <c r="D1516" s="34">
        <v>7931000.0</v>
      </c>
      <c r="E1516" s="34">
        <v>793100.0</v>
      </c>
      <c r="F1516" s="22" t="s">
        <v>539</v>
      </c>
      <c r="G1516" s="35">
        <v>44022.0</v>
      </c>
      <c r="H1516" s="22"/>
      <c r="I1516" s="29"/>
      <c r="J1516" s="28"/>
      <c r="K1516" s="2"/>
      <c r="L1516" s="2"/>
      <c r="M1516" s="2"/>
      <c r="N1516" s="2"/>
      <c r="O1516" s="2"/>
      <c r="P1516" s="2"/>
      <c r="Q1516" s="2"/>
      <c r="R1516" s="2"/>
      <c r="S1516" s="2"/>
    </row>
    <row r="1517" ht="15.75" customHeight="1">
      <c r="A1517" s="27" t="s">
        <v>533</v>
      </c>
      <c r="B1517" s="2" t="s">
        <v>140</v>
      </c>
      <c r="C1517" s="34">
        <v>3834600.0</v>
      </c>
      <c r="D1517" s="34">
        <v>3486000.0</v>
      </c>
      <c r="E1517" s="34">
        <v>348600.0</v>
      </c>
      <c r="F1517" s="22" t="s">
        <v>540</v>
      </c>
      <c r="G1517" s="35">
        <v>44022.0</v>
      </c>
      <c r="H1517" s="22"/>
      <c r="I1517" s="29"/>
      <c r="J1517" s="28"/>
      <c r="K1517" s="2"/>
      <c r="L1517" s="2"/>
      <c r="M1517" s="2"/>
      <c r="N1517" s="2"/>
      <c r="O1517" s="2"/>
      <c r="P1517" s="2"/>
      <c r="Q1517" s="2"/>
      <c r="R1517" s="2"/>
      <c r="S1517" s="2"/>
    </row>
    <row r="1518" ht="15.75" customHeight="1">
      <c r="A1518" s="27" t="s">
        <v>533</v>
      </c>
      <c r="B1518" s="2" t="s">
        <v>140</v>
      </c>
      <c r="C1518" s="34">
        <v>4620000.0</v>
      </c>
      <c r="D1518" s="34">
        <v>4200000.0</v>
      </c>
      <c r="E1518" s="34">
        <v>420000.0</v>
      </c>
      <c r="F1518" s="22" t="s">
        <v>349</v>
      </c>
      <c r="G1518" s="35">
        <v>44022.0</v>
      </c>
      <c r="H1518" s="22"/>
      <c r="I1518" s="29"/>
      <c r="J1518" s="28"/>
      <c r="K1518" s="2"/>
      <c r="L1518" s="2"/>
      <c r="M1518" s="2"/>
      <c r="N1518" s="2"/>
      <c r="O1518" s="2"/>
      <c r="P1518" s="2"/>
      <c r="Q1518" s="2"/>
      <c r="R1518" s="2"/>
      <c r="S1518" s="2"/>
    </row>
    <row r="1519" ht="15.75" customHeight="1">
      <c r="A1519" s="27" t="s">
        <v>533</v>
      </c>
      <c r="B1519" s="2" t="s">
        <v>140</v>
      </c>
      <c r="C1519" s="34">
        <v>1.573E7</v>
      </c>
      <c r="D1519" s="34">
        <v>1.43E7</v>
      </c>
      <c r="E1519" s="34">
        <v>1430000.0</v>
      </c>
      <c r="F1519" s="22" t="s">
        <v>522</v>
      </c>
      <c r="G1519" s="35">
        <v>44022.0</v>
      </c>
      <c r="H1519" s="22"/>
      <c r="I1519" s="29"/>
      <c r="J1519" s="28"/>
      <c r="K1519" s="2"/>
      <c r="L1519" s="2"/>
      <c r="M1519" s="2"/>
      <c r="N1519" s="2"/>
      <c r="O1519" s="2"/>
      <c r="P1519" s="2"/>
      <c r="Q1519" s="2"/>
      <c r="R1519" s="2"/>
      <c r="S1519" s="2"/>
    </row>
    <row r="1520" ht="15.75" customHeight="1">
      <c r="A1520" s="27" t="s">
        <v>533</v>
      </c>
      <c r="B1520" s="2" t="s">
        <v>140</v>
      </c>
      <c r="C1520" s="34">
        <v>2819300.0</v>
      </c>
      <c r="D1520" s="34">
        <v>2563000.0</v>
      </c>
      <c r="E1520" s="34">
        <v>256300.0</v>
      </c>
      <c r="F1520" s="22" t="s">
        <v>478</v>
      </c>
      <c r="G1520" s="35">
        <v>44022.0</v>
      </c>
      <c r="H1520" s="22"/>
      <c r="I1520" s="29"/>
      <c r="J1520" s="28"/>
      <c r="K1520" s="2"/>
      <c r="L1520" s="2"/>
      <c r="M1520" s="2"/>
      <c r="N1520" s="2"/>
      <c r="O1520" s="2"/>
      <c r="P1520" s="2"/>
      <c r="Q1520" s="2"/>
      <c r="R1520" s="2"/>
      <c r="S1520" s="2"/>
    </row>
    <row r="1521" ht="15.75" customHeight="1">
      <c r="A1521" s="27" t="s">
        <v>533</v>
      </c>
      <c r="B1521" s="2" t="s">
        <v>440</v>
      </c>
      <c r="C1521" s="34">
        <v>1.88892E7</v>
      </c>
      <c r="D1521" s="34">
        <v>1.7172E7</v>
      </c>
      <c r="E1521" s="34">
        <v>1717200.0</v>
      </c>
      <c r="F1521" s="22" t="s">
        <v>509</v>
      </c>
      <c r="G1521" s="35">
        <v>44022.0</v>
      </c>
      <c r="H1521" s="22"/>
      <c r="I1521" s="29"/>
      <c r="J1521" s="28"/>
      <c r="K1521" s="2"/>
      <c r="L1521" s="2"/>
      <c r="M1521" s="2"/>
      <c r="N1521" s="2"/>
      <c r="O1521" s="2"/>
      <c r="P1521" s="2"/>
      <c r="Q1521" s="2"/>
      <c r="R1521" s="2"/>
      <c r="S1521" s="2"/>
    </row>
    <row r="1522" ht="15.75" customHeight="1">
      <c r="A1522" s="27" t="s">
        <v>533</v>
      </c>
      <c r="B1522" s="2" t="s">
        <v>440</v>
      </c>
      <c r="C1522" s="34">
        <v>2.3584E7</v>
      </c>
      <c r="D1522" s="34">
        <v>2.144E7</v>
      </c>
      <c r="E1522" s="34">
        <v>2144000.0</v>
      </c>
      <c r="F1522" s="22" t="s">
        <v>541</v>
      </c>
      <c r="G1522" s="35">
        <v>44022.0</v>
      </c>
      <c r="H1522" s="22"/>
      <c r="I1522" s="29"/>
      <c r="J1522" s="28"/>
      <c r="K1522" s="2"/>
      <c r="L1522" s="2"/>
      <c r="M1522" s="2"/>
      <c r="N1522" s="2"/>
      <c r="O1522" s="2"/>
      <c r="P1522" s="2"/>
      <c r="Q1522" s="2"/>
      <c r="R1522" s="2"/>
      <c r="S1522" s="2"/>
    </row>
    <row r="1523" ht="15.75" customHeight="1">
      <c r="A1523" s="27" t="s">
        <v>533</v>
      </c>
      <c r="B1523" s="2" t="s">
        <v>440</v>
      </c>
      <c r="C1523" s="34">
        <v>2.2881925E7</v>
      </c>
      <c r="D1523" s="34">
        <v>2.080175E7</v>
      </c>
      <c r="E1523" s="34">
        <v>2080175.0</v>
      </c>
      <c r="F1523" s="22" t="s">
        <v>542</v>
      </c>
      <c r="G1523" s="35">
        <v>44022.0</v>
      </c>
      <c r="H1523" s="22"/>
      <c r="I1523" s="29"/>
      <c r="J1523" s="28"/>
      <c r="K1523" s="2"/>
      <c r="L1523" s="2"/>
      <c r="M1523" s="2"/>
      <c r="N1523" s="2"/>
      <c r="O1523" s="2"/>
      <c r="P1523" s="2"/>
      <c r="Q1523" s="2"/>
      <c r="R1523" s="2"/>
      <c r="S1523" s="2"/>
    </row>
    <row r="1524" ht="15.75" customHeight="1">
      <c r="A1524" s="27" t="s">
        <v>533</v>
      </c>
      <c r="B1524" s="2" t="s">
        <v>440</v>
      </c>
      <c r="C1524" s="34">
        <v>5517600.0</v>
      </c>
      <c r="D1524" s="34">
        <v>5016000.0</v>
      </c>
      <c r="E1524" s="34">
        <v>501600.0</v>
      </c>
      <c r="F1524" s="22" t="s">
        <v>543</v>
      </c>
      <c r="G1524" s="35">
        <v>44022.0</v>
      </c>
      <c r="H1524" s="22"/>
      <c r="I1524" s="37" t="s">
        <v>77</v>
      </c>
      <c r="J1524" s="13"/>
      <c r="K1524" s="14"/>
      <c r="L1524" s="2"/>
      <c r="M1524" s="2"/>
      <c r="N1524" s="2"/>
      <c r="O1524" s="2"/>
      <c r="P1524" s="2"/>
      <c r="Q1524" s="2"/>
      <c r="R1524" s="2"/>
      <c r="S1524" s="2"/>
    </row>
    <row r="1525" ht="15.75" customHeight="1">
      <c r="A1525" s="27" t="s">
        <v>533</v>
      </c>
      <c r="B1525" s="2" t="s">
        <v>29</v>
      </c>
      <c r="C1525" s="34">
        <v>9009000.0</v>
      </c>
      <c r="D1525" s="34">
        <v>8190000.0</v>
      </c>
      <c r="E1525" s="34">
        <v>819000.0</v>
      </c>
      <c r="F1525" s="22" t="s">
        <v>197</v>
      </c>
      <c r="G1525" s="35">
        <v>44032.0</v>
      </c>
      <c r="H1525" s="22"/>
      <c r="I1525" s="23" t="s">
        <v>3</v>
      </c>
      <c r="J1525" s="17" t="s">
        <v>54</v>
      </c>
      <c r="K1525" s="17" t="s">
        <v>2</v>
      </c>
      <c r="L1525" s="2"/>
      <c r="M1525" s="2"/>
      <c r="N1525" s="2"/>
      <c r="O1525" s="2"/>
      <c r="P1525" s="2"/>
      <c r="Q1525" s="2"/>
      <c r="R1525" s="2"/>
      <c r="S1525" s="2"/>
    </row>
    <row r="1526" ht="15.75" customHeight="1">
      <c r="A1526" s="38" t="s">
        <v>533</v>
      </c>
      <c r="B1526" s="7" t="s">
        <v>29</v>
      </c>
      <c r="C1526" s="39">
        <v>3349500.0</v>
      </c>
      <c r="D1526" s="39">
        <v>3045000.0</v>
      </c>
      <c r="E1526" s="39">
        <v>304500.0</v>
      </c>
      <c r="F1526" s="40" t="s">
        <v>306</v>
      </c>
      <c r="G1526" s="41">
        <v>44032.0</v>
      </c>
      <c r="H1526" s="40"/>
      <c r="I1526" s="23">
        <f t="shared" ref="I1526:K1526" si="41">SUM(C1503:C1526)</f>
        <v>188539525</v>
      </c>
      <c r="J1526" s="23">
        <f t="shared" si="41"/>
        <v>171399569</v>
      </c>
      <c r="K1526" s="23">
        <f t="shared" si="41"/>
        <v>17139956</v>
      </c>
      <c r="L1526" s="7"/>
      <c r="M1526" s="7"/>
      <c r="N1526" s="7"/>
      <c r="O1526" s="7"/>
      <c r="P1526" s="7"/>
      <c r="Q1526" s="7"/>
      <c r="R1526" s="7"/>
      <c r="S1526" s="7"/>
    </row>
    <row r="1527" ht="15.75" customHeight="1">
      <c r="A1527" s="27" t="s">
        <v>544</v>
      </c>
      <c r="B1527" s="2" t="s">
        <v>140</v>
      </c>
      <c r="C1527" s="34">
        <v>1980000.0</v>
      </c>
      <c r="D1527" s="34">
        <v>1800000.0</v>
      </c>
      <c r="E1527" s="34">
        <v>180000.0</v>
      </c>
      <c r="F1527" s="22" t="s">
        <v>287</v>
      </c>
      <c r="G1527" s="35">
        <v>44043.0</v>
      </c>
      <c r="H1527" s="22"/>
      <c r="I1527" s="29"/>
      <c r="J1527" s="28"/>
      <c r="K1527" s="2"/>
      <c r="L1527" s="2"/>
      <c r="M1527" s="2"/>
      <c r="N1527" s="2"/>
      <c r="O1527" s="2"/>
      <c r="P1527" s="2"/>
      <c r="Q1527" s="2"/>
      <c r="R1527" s="2"/>
      <c r="S1527" s="2"/>
    </row>
    <row r="1528" ht="15.75" customHeight="1">
      <c r="A1528" s="27" t="s">
        <v>544</v>
      </c>
      <c r="B1528" s="2" t="s">
        <v>140</v>
      </c>
      <c r="C1528" s="34">
        <v>8724100.0</v>
      </c>
      <c r="D1528" s="34">
        <v>7931000.0</v>
      </c>
      <c r="E1528" s="34">
        <v>793100.0</v>
      </c>
      <c r="F1528" s="22" t="s">
        <v>532</v>
      </c>
      <c r="G1528" s="35">
        <v>44053.0</v>
      </c>
      <c r="H1528" s="22"/>
      <c r="I1528" s="29"/>
      <c r="J1528" s="28"/>
      <c r="K1528" s="2"/>
      <c r="L1528" s="2"/>
      <c r="M1528" s="2"/>
      <c r="N1528" s="2"/>
      <c r="O1528" s="2"/>
      <c r="P1528" s="2"/>
      <c r="Q1528" s="2"/>
      <c r="R1528" s="2"/>
      <c r="S1528" s="2"/>
    </row>
    <row r="1529" ht="15.75" customHeight="1">
      <c r="A1529" s="27" t="s">
        <v>544</v>
      </c>
      <c r="B1529" s="2" t="s">
        <v>140</v>
      </c>
      <c r="C1529" s="34">
        <v>1347500.0</v>
      </c>
      <c r="D1529" s="34">
        <v>1225000.0</v>
      </c>
      <c r="E1529" s="34">
        <v>122500.0</v>
      </c>
      <c r="F1529" s="22" t="s">
        <v>523</v>
      </c>
      <c r="G1529" s="35">
        <v>44053.0</v>
      </c>
      <c r="H1529" s="22"/>
      <c r="I1529" s="29"/>
      <c r="J1529" s="28"/>
      <c r="K1529" s="2"/>
      <c r="L1529" s="2"/>
      <c r="M1529" s="2"/>
      <c r="N1529" s="2"/>
      <c r="O1529" s="2"/>
      <c r="P1529" s="2"/>
      <c r="Q1529" s="2"/>
      <c r="R1529" s="2"/>
      <c r="S1529" s="2"/>
    </row>
    <row r="1530" ht="15.75" customHeight="1">
      <c r="A1530" s="27" t="s">
        <v>544</v>
      </c>
      <c r="B1530" s="2" t="s">
        <v>140</v>
      </c>
      <c r="C1530" s="34">
        <v>4620000.0</v>
      </c>
      <c r="D1530" s="34">
        <v>4200000.0</v>
      </c>
      <c r="E1530" s="34">
        <v>420000.0</v>
      </c>
      <c r="F1530" s="22" t="s">
        <v>349</v>
      </c>
      <c r="G1530" s="35">
        <v>44043.0</v>
      </c>
      <c r="H1530" s="22"/>
      <c r="I1530" s="29"/>
      <c r="J1530" s="28"/>
      <c r="K1530" s="2"/>
      <c r="L1530" s="2"/>
      <c r="M1530" s="2"/>
      <c r="N1530" s="2"/>
      <c r="O1530" s="2"/>
      <c r="P1530" s="2"/>
      <c r="Q1530" s="2"/>
      <c r="R1530" s="2"/>
      <c r="S1530" s="2"/>
    </row>
    <row r="1531" ht="15.75" customHeight="1">
      <c r="A1531" s="27" t="s">
        <v>544</v>
      </c>
      <c r="B1531" s="2" t="s">
        <v>140</v>
      </c>
      <c r="C1531" s="34">
        <v>3942400.0</v>
      </c>
      <c r="D1531" s="34">
        <v>3584000.0</v>
      </c>
      <c r="E1531" s="34">
        <v>358400.0</v>
      </c>
      <c r="F1531" s="22" t="s">
        <v>478</v>
      </c>
      <c r="G1531" s="35">
        <v>44043.0</v>
      </c>
      <c r="H1531" s="22"/>
      <c r="I1531" s="29"/>
      <c r="J1531" s="28"/>
      <c r="K1531" s="2"/>
      <c r="L1531" s="2"/>
      <c r="M1531" s="2"/>
      <c r="N1531" s="2"/>
      <c r="O1531" s="2"/>
      <c r="P1531" s="2"/>
      <c r="Q1531" s="2"/>
      <c r="R1531" s="2"/>
      <c r="S1531" s="2"/>
    </row>
    <row r="1532" ht="15.75" customHeight="1">
      <c r="A1532" s="27" t="s">
        <v>544</v>
      </c>
      <c r="B1532" s="2" t="s">
        <v>140</v>
      </c>
      <c r="C1532" s="34">
        <v>7857300.0</v>
      </c>
      <c r="D1532" s="34">
        <v>7143000.0</v>
      </c>
      <c r="E1532" s="34">
        <v>714300.0</v>
      </c>
      <c r="F1532" s="22" t="s">
        <v>522</v>
      </c>
      <c r="G1532" s="35">
        <v>44043.0</v>
      </c>
      <c r="H1532" s="22"/>
      <c r="I1532" s="29"/>
      <c r="J1532" s="28"/>
      <c r="K1532" s="2"/>
      <c r="L1532" s="2"/>
      <c r="M1532" s="2"/>
      <c r="N1532" s="2"/>
      <c r="O1532" s="2"/>
      <c r="P1532" s="2"/>
      <c r="Q1532" s="2"/>
      <c r="R1532" s="2"/>
      <c r="S1532" s="2"/>
    </row>
    <row r="1533" ht="15.75" customHeight="1">
      <c r="A1533" s="27" t="s">
        <v>545</v>
      </c>
      <c r="B1533" s="2" t="s">
        <v>440</v>
      </c>
      <c r="C1533" s="34">
        <v>2.6576E7</v>
      </c>
      <c r="D1533" s="34">
        <v>2.416E7</v>
      </c>
      <c r="E1533" s="34">
        <v>2416000.0</v>
      </c>
      <c r="F1533" s="22" t="s">
        <v>541</v>
      </c>
      <c r="G1533" s="35">
        <v>44053.0</v>
      </c>
      <c r="H1533" s="22"/>
      <c r="I1533" s="29"/>
      <c r="J1533" s="28"/>
      <c r="K1533" s="2"/>
      <c r="L1533" s="2"/>
      <c r="M1533" s="2"/>
      <c r="N1533" s="2"/>
      <c r="O1533" s="2"/>
      <c r="P1533" s="2"/>
      <c r="Q1533" s="2"/>
      <c r="R1533" s="2"/>
      <c r="S1533" s="2"/>
    </row>
    <row r="1534" ht="15.75" customHeight="1">
      <c r="A1534" s="27" t="s">
        <v>545</v>
      </c>
      <c r="B1534" s="2" t="s">
        <v>440</v>
      </c>
      <c r="C1534" s="34">
        <v>2.0988E7</v>
      </c>
      <c r="D1534" s="34">
        <v>1.908E7</v>
      </c>
      <c r="E1534" s="34">
        <v>1908000.0</v>
      </c>
      <c r="F1534" s="22" t="s">
        <v>509</v>
      </c>
      <c r="G1534" s="35">
        <v>44053.0</v>
      </c>
      <c r="H1534" s="22"/>
      <c r="I1534" s="29"/>
      <c r="J1534" s="28"/>
      <c r="K1534" s="2"/>
      <c r="L1534" s="2"/>
      <c r="M1534" s="2"/>
      <c r="N1534" s="2"/>
      <c r="O1534" s="2"/>
      <c r="P1534" s="2"/>
      <c r="Q1534" s="2"/>
      <c r="R1534" s="2"/>
      <c r="S1534" s="2"/>
    </row>
    <row r="1535" ht="15.75" customHeight="1">
      <c r="A1535" s="27" t="s">
        <v>545</v>
      </c>
      <c r="B1535" s="2" t="s">
        <v>440</v>
      </c>
      <c r="C1535" s="34">
        <v>3.0508885E7</v>
      </c>
      <c r="D1535" s="34">
        <v>2.773535E7</v>
      </c>
      <c r="E1535" s="34">
        <v>2773535.0</v>
      </c>
      <c r="F1535" s="22" t="s">
        <v>542</v>
      </c>
      <c r="G1535" s="35">
        <v>44053.0</v>
      </c>
      <c r="H1535" s="22"/>
      <c r="I1535" s="29"/>
      <c r="J1535" s="28"/>
      <c r="K1535" s="2"/>
      <c r="L1535" s="2"/>
      <c r="M1535" s="2"/>
      <c r="N1535" s="2"/>
      <c r="O1535" s="2"/>
      <c r="P1535" s="2"/>
      <c r="Q1535" s="2"/>
      <c r="R1535" s="2"/>
      <c r="S1535" s="2"/>
    </row>
    <row r="1536" ht="15.75" customHeight="1">
      <c r="A1536" s="27" t="s">
        <v>545</v>
      </c>
      <c r="B1536" s="2" t="s">
        <v>440</v>
      </c>
      <c r="C1536" s="34">
        <v>5517600.0</v>
      </c>
      <c r="D1536" s="34">
        <v>5016000.0</v>
      </c>
      <c r="E1536" s="34">
        <v>501600.0</v>
      </c>
      <c r="F1536" s="22" t="s">
        <v>543</v>
      </c>
      <c r="G1536" s="35">
        <v>44053.0</v>
      </c>
      <c r="H1536" s="22"/>
      <c r="I1536" s="29"/>
      <c r="J1536" s="28"/>
      <c r="K1536" s="2"/>
      <c r="L1536" s="2"/>
      <c r="M1536" s="2"/>
      <c r="N1536" s="2"/>
      <c r="O1536" s="2"/>
      <c r="P1536" s="2"/>
      <c r="Q1536" s="2"/>
      <c r="R1536" s="2"/>
      <c r="S1536" s="2"/>
    </row>
    <row r="1537" ht="15.75" customHeight="1">
      <c r="A1537" s="27" t="s">
        <v>545</v>
      </c>
      <c r="B1537" s="2" t="s">
        <v>8</v>
      </c>
      <c r="C1537" s="34">
        <v>290400.0</v>
      </c>
      <c r="D1537" s="34">
        <v>264000.0</v>
      </c>
      <c r="E1537" s="34">
        <v>26400.0</v>
      </c>
      <c r="F1537" s="22" t="s">
        <v>546</v>
      </c>
      <c r="G1537" s="35">
        <v>44062.0</v>
      </c>
      <c r="H1537" s="22"/>
      <c r="I1537" s="29"/>
      <c r="J1537" s="28"/>
      <c r="K1537" s="2"/>
      <c r="L1537" s="2"/>
      <c r="M1537" s="2"/>
      <c r="N1537" s="2"/>
      <c r="O1537" s="2"/>
      <c r="P1537" s="2"/>
      <c r="Q1537" s="2"/>
      <c r="R1537" s="2"/>
      <c r="S1537" s="2"/>
    </row>
    <row r="1538" ht="15.75" customHeight="1">
      <c r="A1538" s="27" t="s">
        <v>545</v>
      </c>
      <c r="B1538" s="2" t="s">
        <v>8</v>
      </c>
      <c r="C1538" s="34">
        <v>2105400.0</v>
      </c>
      <c r="D1538" s="34">
        <v>1914000.0</v>
      </c>
      <c r="E1538" s="34">
        <v>191400.0</v>
      </c>
      <c r="F1538" s="22" t="s">
        <v>172</v>
      </c>
      <c r="G1538" s="35">
        <v>44062.0</v>
      </c>
      <c r="H1538" s="22"/>
      <c r="I1538" s="29"/>
      <c r="J1538" s="28"/>
      <c r="K1538" s="2"/>
      <c r="L1538" s="2"/>
      <c r="M1538" s="2"/>
      <c r="N1538" s="2"/>
      <c r="O1538" s="2"/>
      <c r="P1538" s="2"/>
      <c r="Q1538" s="2"/>
      <c r="R1538" s="2"/>
      <c r="S1538" s="2"/>
    </row>
    <row r="1539" ht="15.75" customHeight="1">
      <c r="A1539" s="27" t="s">
        <v>545</v>
      </c>
      <c r="B1539" s="2" t="s">
        <v>8</v>
      </c>
      <c r="C1539" s="34">
        <v>871200.0</v>
      </c>
      <c r="D1539" s="34">
        <v>792000.0</v>
      </c>
      <c r="E1539" s="34">
        <v>79200.0</v>
      </c>
      <c r="F1539" s="22" t="s">
        <v>547</v>
      </c>
      <c r="G1539" s="35">
        <v>44062.0</v>
      </c>
      <c r="H1539" s="22"/>
      <c r="I1539" s="29"/>
      <c r="J1539" s="28"/>
      <c r="K1539" s="2"/>
      <c r="L1539" s="2"/>
      <c r="M1539" s="2"/>
      <c r="N1539" s="2"/>
      <c r="O1539" s="2"/>
      <c r="P1539" s="2"/>
      <c r="Q1539" s="2"/>
      <c r="R1539" s="2"/>
      <c r="S1539" s="2"/>
    </row>
    <row r="1540" ht="15.75" customHeight="1">
      <c r="A1540" s="27" t="s">
        <v>545</v>
      </c>
      <c r="B1540" s="2" t="s">
        <v>140</v>
      </c>
      <c r="C1540" s="34">
        <v>2904000.0</v>
      </c>
      <c r="D1540" s="34">
        <v>2640000.0</v>
      </c>
      <c r="E1540" s="34">
        <v>264000.0</v>
      </c>
      <c r="F1540" s="22" t="s">
        <v>287</v>
      </c>
      <c r="G1540" s="35">
        <v>44053.0</v>
      </c>
      <c r="H1540" s="22"/>
      <c r="I1540" s="29"/>
      <c r="J1540" s="28"/>
      <c r="K1540" s="2"/>
      <c r="L1540" s="2"/>
      <c r="M1540" s="2"/>
      <c r="N1540" s="2"/>
      <c r="O1540" s="2"/>
      <c r="P1540" s="2"/>
      <c r="Q1540" s="2"/>
      <c r="R1540" s="2"/>
      <c r="S1540" s="2"/>
    </row>
    <row r="1541" ht="15.75" customHeight="1">
      <c r="A1541" s="27" t="s">
        <v>545</v>
      </c>
      <c r="B1541" s="2" t="s">
        <v>140</v>
      </c>
      <c r="C1541" s="34">
        <v>3555200.0</v>
      </c>
      <c r="D1541" s="34">
        <v>3232000.0</v>
      </c>
      <c r="E1541" s="34">
        <v>323200.0</v>
      </c>
      <c r="F1541" s="22" t="s">
        <v>548</v>
      </c>
      <c r="G1541" s="35">
        <v>44053.0</v>
      </c>
      <c r="H1541" s="22"/>
      <c r="I1541" s="29"/>
      <c r="J1541" s="28"/>
      <c r="K1541" s="2"/>
      <c r="L1541" s="2"/>
      <c r="M1541" s="2"/>
      <c r="N1541" s="2"/>
      <c r="O1541" s="2"/>
      <c r="P1541" s="2"/>
      <c r="Q1541" s="2"/>
      <c r="R1541" s="2"/>
      <c r="S1541" s="2"/>
    </row>
    <row r="1542" ht="15.75" customHeight="1">
      <c r="A1542" s="27" t="s">
        <v>545</v>
      </c>
      <c r="B1542" s="2" t="s">
        <v>140</v>
      </c>
      <c r="C1542" s="34">
        <v>9517200.0</v>
      </c>
      <c r="D1542" s="34">
        <v>8652000.0</v>
      </c>
      <c r="E1542" s="34">
        <v>865200.0</v>
      </c>
      <c r="F1542" s="22" t="s">
        <v>525</v>
      </c>
      <c r="G1542" s="35">
        <v>44053.0</v>
      </c>
      <c r="H1542" s="22"/>
      <c r="I1542" s="29"/>
      <c r="J1542" s="28"/>
      <c r="K1542" s="2"/>
      <c r="L1542" s="2"/>
      <c r="M1542" s="2"/>
      <c r="N1542" s="2"/>
      <c r="O1542" s="2"/>
      <c r="P1542" s="2"/>
      <c r="Q1542" s="2"/>
      <c r="R1542" s="2"/>
      <c r="S1542" s="2"/>
    </row>
    <row r="1543" ht="15.75" customHeight="1">
      <c r="A1543" s="27" t="s">
        <v>545</v>
      </c>
      <c r="B1543" s="2" t="s">
        <v>140</v>
      </c>
      <c r="C1543" s="34">
        <v>7071900.0</v>
      </c>
      <c r="D1543" s="34">
        <v>6429000.0</v>
      </c>
      <c r="E1543" s="34">
        <v>642900.0</v>
      </c>
      <c r="F1543" s="22" t="s">
        <v>522</v>
      </c>
      <c r="G1543" s="35">
        <v>44053.0</v>
      </c>
      <c r="H1543" s="22"/>
      <c r="I1543" s="29"/>
      <c r="J1543" s="28"/>
      <c r="K1543" s="2"/>
      <c r="L1543" s="2"/>
      <c r="M1543" s="2"/>
      <c r="N1543" s="2"/>
      <c r="O1543" s="2"/>
      <c r="P1543" s="2"/>
      <c r="Q1543" s="2"/>
      <c r="R1543" s="2"/>
      <c r="S1543" s="2"/>
    </row>
    <row r="1544" ht="15.75" customHeight="1">
      <c r="A1544" s="27" t="s">
        <v>545</v>
      </c>
      <c r="B1544" s="2" t="s">
        <v>140</v>
      </c>
      <c r="C1544" s="34">
        <v>5216200.0</v>
      </c>
      <c r="D1544" s="34">
        <v>4742000.0</v>
      </c>
      <c r="E1544" s="34">
        <v>474200.0</v>
      </c>
      <c r="F1544" s="22" t="s">
        <v>478</v>
      </c>
      <c r="G1544" s="35">
        <v>44053.0</v>
      </c>
      <c r="H1544" s="22"/>
      <c r="I1544" s="29"/>
      <c r="J1544" s="28"/>
      <c r="K1544" s="2"/>
      <c r="L1544" s="2"/>
      <c r="M1544" s="2"/>
      <c r="N1544" s="2"/>
      <c r="O1544" s="2"/>
      <c r="P1544" s="2"/>
      <c r="Q1544" s="2"/>
      <c r="R1544" s="2"/>
      <c r="S1544" s="2"/>
    </row>
    <row r="1545" ht="15.75" customHeight="1">
      <c r="A1545" s="27" t="s">
        <v>545</v>
      </c>
      <c r="B1545" s="2" t="s">
        <v>140</v>
      </c>
      <c r="C1545" s="34">
        <v>3410000.0</v>
      </c>
      <c r="D1545" s="34">
        <v>3100000.0</v>
      </c>
      <c r="E1545" s="34">
        <v>310000.0</v>
      </c>
      <c r="F1545" s="22" t="s">
        <v>349</v>
      </c>
      <c r="G1545" s="35">
        <v>44053.0</v>
      </c>
      <c r="H1545" s="22"/>
      <c r="I1545" s="29"/>
      <c r="J1545" s="28"/>
      <c r="K1545" s="2"/>
      <c r="L1545" s="2"/>
      <c r="M1545" s="2"/>
      <c r="N1545" s="2"/>
      <c r="O1545" s="2"/>
      <c r="P1545" s="2"/>
      <c r="Q1545" s="2"/>
      <c r="R1545" s="2"/>
      <c r="S1545" s="2"/>
    </row>
    <row r="1546" ht="15.75" customHeight="1">
      <c r="A1546" s="27" t="s">
        <v>545</v>
      </c>
      <c r="B1546" s="2" t="s">
        <v>29</v>
      </c>
      <c r="C1546" s="34">
        <v>3118500.0</v>
      </c>
      <c r="D1546" s="34">
        <v>2835000.0</v>
      </c>
      <c r="E1546" s="34">
        <v>283500.0</v>
      </c>
      <c r="F1546" s="22" t="s">
        <v>306</v>
      </c>
      <c r="G1546" s="35">
        <v>44068.0</v>
      </c>
      <c r="H1546" s="22"/>
      <c r="I1546" s="37" t="s">
        <v>94</v>
      </c>
      <c r="J1546" s="13"/>
      <c r="K1546" s="14"/>
      <c r="L1546" s="2"/>
      <c r="M1546" s="2"/>
      <c r="N1546" s="2"/>
      <c r="O1546" s="2"/>
      <c r="P1546" s="2"/>
      <c r="Q1546" s="2"/>
      <c r="R1546" s="2"/>
      <c r="S1546" s="2"/>
    </row>
    <row r="1547" ht="15.75" customHeight="1">
      <c r="A1547" s="27" t="s">
        <v>545</v>
      </c>
      <c r="B1547" s="2" t="s">
        <v>29</v>
      </c>
      <c r="C1547" s="34">
        <v>1188000.0</v>
      </c>
      <c r="D1547" s="34">
        <v>1080000.0</v>
      </c>
      <c r="E1547" s="34">
        <v>108000.0</v>
      </c>
      <c r="F1547" s="22" t="s">
        <v>95</v>
      </c>
      <c r="G1547" s="35">
        <v>44068.0</v>
      </c>
      <c r="H1547" s="22"/>
      <c r="I1547" s="23" t="s">
        <v>3</v>
      </c>
      <c r="J1547" s="17" t="s">
        <v>54</v>
      </c>
      <c r="K1547" s="17" t="s">
        <v>2</v>
      </c>
      <c r="L1547" s="2"/>
      <c r="M1547" s="2"/>
      <c r="N1547" s="2"/>
      <c r="O1547" s="2"/>
      <c r="P1547" s="2"/>
      <c r="Q1547" s="2"/>
      <c r="R1547" s="2"/>
      <c r="S1547" s="2"/>
    </row>
    <row r="1548" ht="15.75" customHeight="1">
      <c r="A1548" s="38" t="s">
        <v>545</v>
      </c>
      <c r="B1548" s="7" t="s">
        <v>29</v>
      </c>
      <c r="C1548" s="39">
        <v>6121500.0</v>
      </c>
      <c r="D1548" s="39">
        <v>5565000.0</v>
      </c>
      <c r="E1548" s="39">
        <v>556500.0</v>
      </c>
      <c r="F1548" s="40" t="s">
        <v>197</v>
      </c>
      <c r="G1548" s="41">
        <v>44068.0</v>
      </c>
      <c r="H1548" s="40"/>
      <c r="I1548" s="23">
        <f t="shared" ref="I1548:K1548" si="42">SUM(C1527:C1548)</f>
        <v>157431285</v>
      </c>
      <c r="J1548" s="23">
        <f t="shared" si="42"/>
        <v>143119350</v>
      </c>
      <c r="K1548" s="23">
        <f t="shared" si="42"/>
        <v>14311935</v>
      </c>
      <c r="L1548" s="7"/>
      <c r="M1548" s="7"/>
      <c r="N1548" s="7"/>
      <c r="O1548" s="7"/>
      <c r="P1548" s="7"/>
      <c r="Q1548" s="7"/>
      <c r="R1548" s="7"/>
      <c r="S1548" s="7"/>
    </row>
    <row r="1549" ht="15.75" customHeight="1">
      <c r="A1549" s="27" t="s">
        <v>549</v>
      </c>
      <c r="B1549" s="2" t="s">
        <v>8</v>
      </c>
      <c r="C1549" s="34">
        <v>5850900.0</v>
      </c>
      <c r="D1549" s="34">
        <v>5319000.0</v>
      </c>
      <c r="E1549" s="34">
        <v>531900.0</v>
      </c>
      <c r="F1549" s="22" t="s">
        <v>364</v>
      </c>
      <c r="G1549" s="35">
        <v>44083.0</v>
      </c>
      <c r="H1549" s="22"/>
      <c r="I1549" s="29"/>
      <c r="J1549" s="28"/>
      <c r="K1549" s="2"/>
      <c r="L1549" s="2"/>
      <c r="M1549" s="2"/>
      <c r="N1549" s="2"/>
      <c r="O1549" s="2"/>
      <c r="P1549" s="2"/>
      <c r="Q1549" s="2"/>
      <c r="R1549" s="2"/>
      <c r="S1549" s="2"/>
    </row>
    <row r="1550" ht="15.75" customHeight="1">
      <c r="A1550" s="27" t="s">
        <v>549</v>
      </c>
      <c r="B1550" s="2" t="s">
        <v>8</v>
      </c>
      <c r="C1550" s="34">
        <v>525800.0</v>
      </c>
      <c r="D1550" s="34">
        <v>478000.0</v>
      </c>
      <c r="E1550" s="34">
        <v>47800.0</v>
      </c>
      <c r="F1550" s="22" t="s">
        <v>550</v>
      </c>
      <c r="G1550" s="35">
        <v>44083.0</v>
      </c>
      <c r="H1550" s="22"/>
      <c r="I1550" s="29"/>
      <c r="J1550" s="28"/>
      <c r="K1550" s="2"/>
      <c r="L1550" s="2"/>
      <c r="M1550" s="2"/>
      <c r="N1550" s="2"/>
      <c r="O1550" s="2"/>
      <c r="P1550" s="2"/>
      <c r="Q1550" s="2"/>
      <c r="R1550" s="2"/>
      <c r="S1550" s="2"/>
    </row>
    <row r="1551" ht="15.75" customHeight="1">
      <c r="A1551" s="27" t="s">
        <v>549</v>
      </c>
      <c r="B1551" s="2" t="s">
        <v>8</v>
      </c>
      <c r="C1551" s="34">
        <v>2245100.0</v>
      </c>
      <c r="D1551" s="34">
        <v>2041000.0</v>
      </c>
      <c r="E1551" s="34">
        <v>204100.0</v>
      </c>
      <c r="F1551" s="22" t="s">
        <v>551</v>
      </c>
      <c r="G1551" s="35">
        <v>44083.0</v>
      </c>
      <c r="H1551" s="22"/>
      <c r="I1551" s="29"/>
      <c r="J1551" s="28"/>
      <c r="K1551" s="2"/>
      <c r="L1551" s="2"/>
      <c r="M1551" s="2"/>
      <c r="N1551" s="2"/>
      <c r="O1551" s="2"/>
      <c r="P1551" s="2"/>
      <c r="Q1551" s="2"/>
      <c r="R1551" s="2"/>
      <c r="S1551" s="2"/>
    </row>
    <row r="1552" ht="15.75" customHeight="1">
      <c r="A1552" s="27" t="s">
        <v>549</v>
      </c>
      <c r="B1552" s="2" t="s">
        <v>8</v>
      </c>
      <c r="C1552" s="34">
        <v>2227500.0</v>
      </c>
      <c r="D1552" s="34">
        <v>2025000.0</v>
      </c>
      <c r="E1552" s="34">
        <v>202500.0</v>
      </c>
      <c r="F1552" s="22" t="s">
        <v>547</v>
      </c>
      <c r="G1552" s="35">
        <v>44089.0</v>
      </c>
      <c r="H1552" s="22"/>
      <c r="I1552" s="29"/>
      <c r="J1552" s="28"/>
      <c r="K1552" s="2"/>
      <c r="L1552" s="2"/>
      <c r="M1552" s="2"/>
      <c r="N1552" s="2"/>
      <c r="O1552" s="2"/>
      <c r="P1552" s="2"/>
      <c r="Q1552" s="2"/>
      <c r="R1552" s="2"/>
      <c r="S1552" s="2"/>
    </row>
    <row r="1553" ht="15.75" customHeight="1">
      <c r="A1553" s="27" t="s">
        <v>549</v>
      </c>
      <c r="B1553" s="2" t="s">
        <v>8</v>
      </c>
      <c r="C1553" s="34">
        <v>1.10605E7</v>
      </c>
      <c r="D1553" s="34">
        <v>1.0055E7</v>
      </c>
      <c r="E1553" s="34">
        <v>1005500.0</v>
      </c>
      <c r="F1553" s="22" t="s">
        <v>172</v>
      </c>
      <c r="G1553" s="35">
        <v>44089.0</v>
      </c>
      <c r="H1553" s="22"/>
      <c r="I1553" s="29"/>
      <c r="J1553" s="28"/>
      <c r="K1553" s="2"/>
      <c r="L1553" s="2"/>
      <c r="M1553" s="2"/>
      <c r="N1553" s="2"/>
      <c r="O1553" s="2"/>
      <c r="P1553" s="2"/>
      <c r="Q1553" s="2"/>
      <c r="R1553" s="2"/>
      <c r="S1553" s="2"/>
    </row>
    <row r="1554" ht="15.75" customHeight="1">
      <c r="A1554" s="27" t="s">
        <v>549</v>
      </c>
      <c r="B1554" s="2" t="s">
        <v>140</v>
      </c>
      <c r="C1554" s="34">
        <v>2420000.0</v>
      </c>
      <c r="D1554" s="34">
        <v>2200000.0</v>
      </c>
      <c r="E1554" s="34">
        <v>220000.0</v>
      </c>
      <c r="F1554" s="22" t="s">
        <v>349</v>
      </c>
      <c r="G1554" s="35">
        <v>44063.0</v>
      </c>
      <c r="H1554" s="22"/>
      <c r="I1554" s="29"/>
      <c r="J1554" s="28"/>
      <c r="K1554" s="2"/>
      <c r="L1554" s="2"/>
      <c r="M1554" s="2"/>
      <c r="N1554" s="2"/>
      <c r="O1554" s="2"/>
      <c r="P1554" s="2"/>
      <c r="Q1554" s="2"/>
      <c r="R1554" s="2"/>
      <c r="S1554" s="2"/>
    </row>
    <row r="1555" ht="15.75" customHeight="1">
      <c r="A1555" s="27" t="s">
        <v>549</v>
      </c>
      <c r="B1555" s="2" t="s">
        <v>140</v>
      </c>
      <c r="C1555" s="34">
        <v>3036000.0</v>
      </c>
      <c r="D1555" s="34">
        <v>2760000.0</v>
      </c>
      <c r="E1555" s="34">
        <v>276000.0</v>
      </c>
      <c r="F1555" s="22" t="s">
        <v>287</v>
      </c>
      <c r="G1555" s="35">
        <v>44063.0</v>
      </c>
      <c r="H1555" s="22"/>
      <c r="I1555" s="29"/>
      <c r="J1555" s="28"/>
      <c r="K1555" s="2"/>
      <c r="L1555" s="2"/>
      <c r="M1555" s="2"/>
      <c r="N1555" s="2"/>
      <c r="O1555" s="2"/>
      <c r="P1555" s="2"/>
      <c r="Q1555" s="2"/>
      <c r="R1555" s="2"/>
      <c r="S1555" s="2"/>
    </row>
    <row r="1556" ht="15.75" customHeight="1">
      <c r="A1556" s="27" t="s">
        <v>549</v>
      </c>
      <c r="B1556" s="2" t="s">
        <v>140</v>
      </c>
      <c r="C1556" s="34">
        <v>3781800.0</v>
      </c>
      <c r="D1556" s="34">
        <v>3438000.0</v>
      </c>
      <c r="E1556" s="34">
        <v>343800.0</v>
      </c>
      <c r="F1556" s="22" t="s">
        <v>523</v>
      </c>
      <c r="G1556" s="35">
        <v>44063.0</v>
      </c>
      <c r="H1556" s="22"/>
      <c r="I1556" s="29"/>
      <c r="J1556" s="28"/>
      <c r="K1556" s="2"/>
      <c r="L1556" s="2"/>
      <c r="M1556" s="2"/>
      <c r="N1556" s="2"/>
      <c r="O1556" s="2"/>
      <c r="P1556" s="2"/>
      <c r="Q1556" s="2"/>
      <c r="R1556" s="2"/>
      <c r="S1556" s="2"/>
    </row>
    <row r="1557" ht="15.75" customHeight="1">
      <c r="A1557" s="27" t="s">
        <v>549</v>
      </c>
      <c r="B1557" s="2" t="s">
        <v>140</v>
      </c>
      <c r="C1557" s="34">
        <v>7911200.0</v>
      </c>
      <c r="D1557" s="34">
        <v>7192000.0</v>
      </c>
      <c r="E1557" s="34">
        <v>719200.0</v>
      </c>
      <c r="F1557" s="22" t="s">
        <v>532</v>
      </c>
      <c r="G1557" s="35">
        <v>44063.0</v>
      </c>
      <c r="H1557" s="22"/>
      <c r="I1557" s="29"/>
      <c r="J1557" s="28"/>
      <c r="K1557" s="2"/>
      <c r="L1557" s="2"/>
      <c r="M1557" s="2"/>
      <c r="N1557" s="2"/>
      <c r="O1557" s="2"/>
      <c r="P1557" s="2"/>
      <c r="Q1557" s="2"/>
      <c r="R1557" s="2"/>
      <c r="S1557" s="2"/>
    </row>
    <row r="1558" ht="15.75" customHeight="1">
      <c r="A1558" s="27" t="s">
        <v>549</v>
      </c>
      <c r="B1558" s="2" t="s">
        <v>140</v>
      </c>
      <c r="C1558" s="34">
        <v>7718700.0</v>
      </c>
      <c r="D1558" s="34">
        <v>7017000.0</v>
      </c>
      <c r="E1558" s="34">
        <v>701700.0</v>
      </c>
      <c r="F1558" s="22" t="s">
        <v>522</v>
      </c>
      <c r="G1558" s="35">
        <v>44074.0</v>
      </c>
      <c r="H1558" s="22"/>
      <c r="I1558" s="29"/>
      <c r="J1558" s="28"/>
      <c r="K1558" s="2"/>
      <c r="L1558" s="2"/>
      <c r="M1558" s="2"/>
      <c r="N1558" s="2"/>
      <c r="O1558" s="2"/>
      <c r="P1558" s="2"/>
      <c r="Q1558" s="2"/>
      <c r="R1558" s="2"/>
      <c r="S1558" s="2"/>
    </row>
    <row r="1559" ht="15.75" customHeight="1">
      <c r="A1559" s="27" t="s">
        <v>549</v>
      </c>
      <c r="B1559" s="2" t="s">
        <v>140</v>
      </c>
      <c r="C1559" s="34">
        <v>9521600.0</v>
      </c>
      <c r="D1559" s="34">
        <v>8656000.0</v>
      </c>
      <c r="E1559" s="34">
        <v>865600.0</v>
      </c>
      <c r="F1559" s="22" t="s">
        <v>478</v>
      </c>
      <c r="G1559" s="35">
        <v>44063.0</v>
      </c>
      <c r="H1559" s="22"/>
      <c r="I1559" s="29"/>
      <c r="J1559" s="28"/>
      <c r="K1559" s="2"/>
      <c r="L1559" s="2"/>
      <c r="M1559" s="2"/>
      <c r="N1559" s="2"/>
      <c r="O1559" s="2"/>
      <c r="P1559" s="2"/>
      <c r="Q1559" s="2"/>
      <c r="R1559" s="2"/>
      <c r="S1559" s="2"/>
    </row>
    <row r="1560" ht="15.75" customHeight="1">
      <c r="A1560" s="27" t="s">
        <v>552</v>
      </c>
      <c r="B1560" s="2" t="s">
        <v>8</v>
      </c>
      <c r="C1560" s="34">
        <v>1395350.0</v>
      </c>
      <c r="D1560" s="34">
        <v>1268500.0</v>
      </c>
      <c r="E1560" s="34">
        <v>126850.0</v>
      </c>
      <c r="F1560" s="22" t="s">
        <v>547</v>
      </c>
      <c r="G1560" s="35">
        <v>44089.0</v>
      </c>
      <c r="H1560" s="22"/>
      <c r="I1560" s="29"/>
      <c r="J1560" s="28"/>
      <c r="K1560" s="2"/>
      <c r="L1560" s="2"/>
      <c r="M1560" s="2"/>
      <c r="N1560" s="2"/>
      <c r="O1560" s="2"/>
      <c r="P1560" s="2"/>
      <c r="Q1560" s="2"/>
      <c r="R1560" s="2"/>
      <c r="S1560" s="2"/>
    </row>
    <row r="1561" ht="15.75" customHeight="1">
      <c r="A1561" s="27" t="s">
        <v>552</v>
      </c>
      <c r="B1561" s="2" t="s">
        <v>8</v>
      </c>
      <c r="C1561" s="34">
        <v>5594600.0</v>
      </c>
      <c r="D1561" s="34">
        <v>5086000.0</v>
      </c>
      <c r="E1561" s="34">
        <v>508600.0</v>
      </c>
      <c r="F1561" s="22" t="s">
        <v>172</v>
      </c>
      <c r="G1561" s="35">
        <v>44089.0</v>
      </c>
      <c r="H1561" s="22"/>
      <c r="I1561" s="29"/>
      <c r="J1561" s="28"/>
      <c r="K1561" s="2"/>
      <c r="L1561" s="2"/>
      <c r="M1561" s="2"/>
      <c r="N1561" s="2"/>
      <c r="O1561" s="2"/>
      <c r="P1561" s="2"/>
      <c r="Q1561" s="2"/>
      <c r="R1561" s="2"/>
      <c r="S1561" s="2"/>
    </row>
    <row r="1562" ht="15.75" customHeight="1">
      <c r="A1562" s="27" t="s">
        <v>552</v>
      </c>
      <c r="B1562" s="2" t="s">
        <v>8</v>
      </c>
      <c r="C1562" s="34">
        <v>3564396.0</v>
      </c>
      <c r="D1562" s="34">
        <v>3240360.0</v>
      </c>
      <c r="E1562" s="34">
        <v>324036.0</v>
      </c>
      <c r="F1562" s="22" t="s">
        <v>110</v>
      </c>
      <c r="G1562" s="35">
        <v>44092.0</v>
      </c>
      <c r="H1562" s="22"/>
      <c r="I1562" s="29"/>
      <c r="J1562" s="28"/>
      <c r="K1562" s="2"/>
      <c r="L1562" s="2"/>
      <c r="M1562" s="2"/>
      <c r="N1562" s="2"/>
      <c r="O1562" s="2"/>
      <c r="P1562" s="2"/>
      <c r="Q1562" s="2"/>
      <c r="R1562" s="2"/>
      <c r="S1562" s="2"/>
    </row>
    <row r="1563" ht="15.75" customHeight="1">
      <c r="A1563" s="27" t="s">
        <v>552</v>
      </c>
      <c r="B1563" s="2" t="s">
        <v>8</v>
      </c>
      <c r="C1563" s="34">
        <v>733150.0</v>
      </c>
      <c r="D1563" s="34">
        <v>666500.0</v>
      </c>
      <c r="E1563" s="34">
        <v>66650.0</v>
      </c>
      <c r="F1563" s="22" t="s">
        <v>551</v>
      </c>
      <c r="G1563" s="35">
        <v>44092.0</v>
      </c>
      <c r="H1563" s="22"/>
      <c r="I1563" s="29"/>
      <c r="J1563" s="28"/>
      <c r="K1563" s="2"/>
      <c r="L1563" s="2"/>
      <c r="M1563" s="2"/>
      <c r="N1563" s="2"/>
      <c r="O1563" s="2"/>
      <c r="P1563" s="2"/>
      <c r="Q1563" s="2"/>
      <c r="R1563" s="2"/>
      <c r="S1563" s="2"/>
    </row>
    <row r="1564" ht="15.75" customHeight="1">
      <c r="A1564" s="27" t="s">
        <v>552</v>
      </c>
      <c r="B1564" s="2" t="s">
        <v>440</v>
      </c>
      <c r="C1564" s="34">
        <v>3.07043E7</v>
      </c>
      <c r="D1564" s="34">
        <v>2.7913E7</v>
      </c>
      <c r="E1564" s="34">
        <v>2791300.0</v>
      </c>
      <c r="F1564" s="22" t="s">
        <v>530</v>
      </c>
      <c r="G1564" s="35">
        <v>44084.0</v>
      </c>
      <c r="H1564" s="22"/>
      <c r="I1564" s="29"/>
      <c r="J1564" s="28"/>
      <c r="K1564" s="2"/>
      <c r="L1564" s="2"/>
      <c r="M1564" s="2"/>
      <c r="N1564" s="2"/>
      <c r="O1564" s="2"/>
      <c r="P1564" s="2"/>
      <c r="Q1564" s="2"/>
      <c r="R1564" s="2"/>
      <c r="S1564" s="2"/>
    </row>
    <row r="1565" ht="15.75" customHeight="1">
      <c r="A1565" s="27" t="s">
        <v>552</v>
      </c>
      <c r="B1565" s="2" t="s">
        <v>440</v>
      </c>
      <c r="C1565" s="34">
        <v>5266800.0</v>
      </c>
      <c r="D1565" s="34">
        <v>4788000.0</v>
      </c>
      <c r="E1565" s="34">
        <v>478800.0</v>
      </c>
      <c r="F1565" s="22" t="s">
        <v>529</v>
      </c>
      <c r="G1565" s="35">
        <v>44084.0</v>
      </c>
      <c r="H1565" s="22"/>
      <c r="I1565" s="29"/>
      <c r="J1565" s="28"/>
      <c r="K1565" s="2"/>
      <c r="L1565" s="2"/>
      <c r="M1565" s="2"/>
      <c r="N1565" s="2"/>
      <c r="O1565" s="2"/>
      <c r="P1565" s="2"/>
      <c r="Q1565" s="2"/>
      <c r="R1565" s="2"/>
      <c r="S1565" s="2"/>
    </row>
    <row r="1566" ht="15.75" customHeight="1">
      <c r="A1566" s="27" t="s">
        <v>552</v>
      </c>
      <c r="B1566" s="2" t="s">
        <v>440</v>
      </c>
      <c r="C1566" s="34">
        <v>2.4288E7</v>
      </c>
      <c r="D1566" s="34">
        <v>2.208E7</v>
      </c>
      <c r="E1566" s="34">
        <v>2208000.0</v>
      </c>
      <c r="F1566" s="22" t="s">
        <v>553</v>
      </c>
      <c r="G1566" s="35">
        <v>44084.0</v>
      </c>
      <c r="H1566" s="22"/>
      <c r="I1566" s="29"/>
      <c r="J1566" s="28"/>
      <c r="K1566" s="2"/>
      <c r="L1566" s="2"/>
      <c r="M1566" s="2"/>
      <c r="N1566" s="2"/>
      <c r="O1566" s="2"/>
      <c r="P1566" s="2"/>
      <c r="Q1566" s="2"/>
      <c r="R1566" s="2"/>
      <c r="S1566" s="2"/>
    </row>
    <row r="1567" ht="15.75" customHeight="1">
      <c r="A1567" s="27" t="s">
        <v>552</v>
      </c>
      <c r="B1567" s="2" t="s">
        <v>440</v>
      </c>
      <c r="C1567" s="34">
        <v>2.332E7</v>
      </c>
      <c r="D1567" s="34">
        <v>2.12E7</v>
      </c>
      <c r="E1567" s="34">
        <v>2120000.0</v>
      </c>
      <c r="F1567" s="22" t="s">
        <v>528</v>
      </c>
      <c r="G1567" s="35">
        <v>44084.0</v>
      </c>
      <c r="H1567" s="22"/>
      <c r="I1567" s="29"/>
      <c r="J1567" s="28"/>
      <c r="K1567" s="2"/>
      <c r="L1567" s="2"/>
      <c r="M1567" s="2"/>
      <c r="N1567" s="2"/>
      <c r="O1567" s="2"/>
      <c r="P1567" s="2"/>
      <c r="Q1567" s="2"/>
      <c r="R1567" s="2"/>
      <c r="S1567" s="2"/>
    </row>
    <row r="1568" ht="15.75" customHeight="1">
      <c r="A1568" s="27" t="s">
        <v>552</v>
      </c>
      <c r="B1568" s="2" t="s">
        <v>29</v>
      </c>
      <c r="C1568" s="34">
        <v>4042500.0</v>
      </c>
      <c r="D1568" s="34">
        <v>3675000.0</v>
      </c>
      <c r="E1568" s="34">
        <v>367500.0</v>
      </c>
      <c r="F1568" s="22" t="s">
        <v>197</v>
      </c>
      <c r="G1568" s="35">
        <v>44099.0</v>
      </c>
      <c r="H1568" s="22"/>
      <c r="I1568" s="29"/>
      <c r="J1568" s="28"/>
      <c r="K1568" s="2"/>
      <c r="L1568" s="2"/>
      <c r="M1568" s="2"/>
      <c r="N1568" s="2"/>
      <c r="O1568" s="2"/>
      <c r="P1568" s="2"/>
      <c r="Q1568" s="2"/>
      <c r="R1568" s="2"/>
      <c r="S1568" s="2"/>
    </row>
    <row r="1569" ht="15.75" customHeight="1">
      <c r="A1569" s="27" t="s">
        <v>552</v>
      </c>
      <c r="B1569" s="2" t="s">
        <v>29</v>
      </c>
      <c r="C1569" s="34">
        <v>2508000.0</v>
      </c>
      <c r="D1569" s="34">
        <v>2280000.0</v>
      </c>
      <c r="E1569" s="34">
        <v>228000.0</v>
      </c>
      <c r="F1569" s="22" t="s">
        <v>95</v>
      </c>
      <c r="G1569" s="35">
        <v>44099.0</v>
      </c>
      <c r="H1569" s="22"/>
      <c r="I1569" s="29"/>
      <c r="J1569" s="28"/>
      <c r="K1569" s="2"/>
      <c r="L1569" s="2"/>
      <c r="M1569" s="2"/>
      <c r="N1569" s="2"/>
      <c r="O1569" s="2"/>
      <c r="P1569" s="2"/>
      <c r="Q1569" s="2"/>
      <c r="R1569" s="2"/>
      <c r="S1569" s="2"/>
    </row>
    <row r="1570" ht="15.75" customHeight="1">
      <c r="A1570" s="27" t="s">
        <v>552</v>
      </c>
      <c r="B1570" s="2" t="s">
        <v>158</v>
      </c>
      <c r="C1570" s="34">
        <v>880000.0</v>
      </c>
      <c r="D1570" s="34">
        <v>800000.0</v>
      </c>
      <c r="E1570" s="34">
        <v>80000.0</v>
      </c>
      <c r="F1570" s="22" t="s">
        <v>106</v>
      </c>
      <c r="G1570" s="35">
        <v>44454.0</v>
      </c>
      <c r="H1570" s="22"/>
      <c r="I1570" s="29"/>
      <c r="J1570" s="28"/>
      <c r="K1570" s="2"/>
      <c r="L1570" s="2"/>
      <c r="M1570" s="2"/>
      <c r="N1570" s="2"/>
      <c r="O1570" s="2"/>
      <c r="P1570" s="2"/>
      <c r="Q1570" s="2"/>
      <c r="R1570" s="2"/>
      <c r="S1570" s="2"/>
    </row>
    <row r="1571" ht="15.75" customHeight="1">
      <c r="A1571" s="27" t="s">
        <v>552</v>
      </c>
      <c r="B1571" s="2" t="s">
        <v>343</v>
      </c>
      <c r="C1571" s="34">
        <v>550000.0</v>
      </c>
      <c r="D1571" s="34">
        <v>500000.0</v>
      </c>
      <c r="E1571" s="34">
        <v>50000.0</v>
      </c>
      <c r="F1571" s="22" t="s">
        <v>106</v>
      </c>
      <c r="G1571" s="35">
        <v>44445.0</v>
      </c>
      <c r="H1571" s="22"/>
      <c r="I1571" s="29"/>
      <c r="J1571" s="28"/>
      <c r="K1571" s="2"/>
      <c r="L1571" s="2"/>
      <c r="M1571" s="2"/>
      <c r="N1571" s="2"/>
      <c r="O1571" s="2"/>
      <c r="P1571" s="2"/>
      <c r="Q1571" s="2"/>
      <c r="R1571" s="2"/>
      <c r="S1571" s="2"/>
    </row>
    <row r="1572" ht="15.75" customHeight="1">
      <c r="A1572" s="27" t="s">
        <v>552</v>
      </c>
      <c r="B1572" s="2" t="s">
        <v>493</v>
      </c>
      <c r="C1572" s="34">
        <v>1870000.0</v>
      </c>
      <c r="D1572" s="34">
        <v>1700000.0</v>
      </c>
      <c r="E1572" s="34">
        <v>170000.0</v>
      </c>
      <c r="F1572" s="22" t="s">
        <v>106</v>
      </c>
      <c r="G1572" s="35">
        <v>44134.0</v>
      </c>
      <c r="H1572" s="22"/>
      <c r="I1572" s="29"/>
      <c r="J1572" s="28"/>
      <c r="K1572" s="2"/>
      <c r="L1572" s="2"/>
      <c r="M1572" s="2"/>
      <c r="N1572" s="2"/>
      <c r="O1572" s="2"/>
      <c r="P1572" s="2"/>
      <c r="Q1572" s="2"/>
      <c r="R1572" s="2"/>
      <c r="S1572" s="2"/>
    </row>
    <row r="1573" ht="15.75" customHeight="1">
      <c r="A1573" s="27" t="s">
        <v>552</v>
      </c>
      <c r="B1573" s="2" t="s">
        <v>203</v>
      </c>
      <c r="C1573" s="34">
        <v>385000.0</v>
      </c>
      <c r="D1573" s="34">
        <v>350000.0</v>
      </c>
      <c r="E1573" s="34">
        <v>35000.0</v>
      </c>
      <c r="F1573" s="22" t="s">
        <v>106</v>
      </c>
      <c r="G1573" s="35">
        <v>44443.0</v>
      </c>
      <c r="H1573" s="22"/>
      <c r="I1573" s="29"/>
      <c r="J1573" s="28"/>
      <c r="K1573" s="2"/>
      <c r="L1573" s="2"/>
      <c r="M1573" s="2"/>
      <c r="N1573" s="2"/>
      <c r="O1573" s="2"/>
      <c r="P1573" s="2"/>
      <c r="Q1573" s="2"/>
      <c r="R1573" s="2"/>
      <c r="S1573" s="2"/>
    </row>
    <row r="1574" ht="15.75" customHeight="1">
      <c r="A1574" s="27" t="s">
        <v>552</v>
      </c>
      <c r="B1574" s="2" t="s">
        <v>140</v>
      </c>
      <c r="C1574" s="34">
        <v>4317500.0</v>
      </c>
      <c r="D1574" s="34">
        <v>3925000.0</v>
      </c>
      <c r="E1574" s="34">
        <v>392500.0</v>
      </c>
      <c r="F1574" s="22" t="s">
        <v>523</v>
      </c>
      <c r="G1574" s="35">
        <v>44084.0</v>
      </c>
      <c r="H1574" s="22"/>
      <c r="I1574" s="29"/>
      <c r="J1574" s="28"/>
      <c r="K1574" s="2"/>
      <c r="L1574" s="2"/>
      <c r="M1574" s="2"/>
      <c r="N1574" s="2"/>
      <c r="O1574" s="2"/>
      <c r="P1574" s="2"/>
      <c r="Q1574" s="2"/>
      <c r="R1574" s="2"/>
      <c r="S1574" s="2"/>
    </row>
    <row r="1575" ht="15.75" customHeight="1">
      <c r="A1575" s="27" t="s">
        <v>552</v>
      </c>
      <c r="B1575" s="2" t="s">
        <v>140</v>
      </c>
      <c r="C1575" s="34">
        <v>9042000.0</v>
      </c>
      <c r="D1575" s="34">
        <v>8220000.0</v>
      </c>
      <c r="E1575" s="34">
        <v>822000.0</v>
      </c>
      <c r="F1575" s="22" t="s">
        <v>525</v>
      </c>
      <c r="G1575" s="35">
        <v>44084.0</v>
      </c>
      <c r="H1575" s="22"/>
      <c r="I1575" s="29"/>
      <c r="J1575" s="28"/>
      <c r="K1575" s="2"/>
      <c r="L1575" s="2"/>
      <c r="M1575" s="2"/>
      <c r="N1575" s="2"/>
      <c r="O1575" s="2"/>
      <c r="P1575" s="2"/>
      <c r="Q1575" s="2"/>
      <c r="R1575" s="2"/>
      <c r="S1575" s="2"/>
    </row>
    <row r="1576" ht="15.75" customHeight="1">
      <c r="A1576" s="27" t="s">
        <v>552</v>
      </c>
      <c r="B1576" s="2" t="s">
        <v>140</v>
      </c>
      <c r="C1576" s="34">
        <v>7845200.0</v>
      </c>
      <c r="D1576" s="34">
        <v>7132000.0</v>
      </c>
      <c r="E1576" s="34">
        <v>713200.0</v>
      </c>
      <c r="F1576" s="22" t="s">
        <v>522</v>
      </c>
      <c r="G1576" s="35">
        <v>44084.0</v>
      </c>
      <c r="H1576" s="22"/>
      <c r="I1576" s="29"/>
      <c r="J1576" s="28"/>
      <c r="K1576" s="2"/>
      <c r="L1576" s="2"/>
      <c r="M1576" s="2"/>
      <c r="N1576" s="2"/>
      <c r="O1576" s="2"/>
      <c r="P1576" s="2"/>
      <c r="Q1576" s="2"/>
      <c r="R1576" s="2"/>
      <c r="S1576" s="2"/>
    </row>
    <row r="1577" ht="15.75" customHeight="1">
      <c r="A1577" s="27" t="s">
        <v>552</v>
      </c>
      <c r="B1577" s="2" t="s">
        <v>140</v>
      </c>
      <c r="C1577" s="34">
        <v>7162100.0</v>
      </c>
      <c r="D1577" s="34">
        <v>6511000.0</v>
      </c>
      <c r="E1577" s="34">
        <v>651100.0</v>
      </c>
      <c r="F1577" s="22" t="s">
        <v>478</v>
      </c>
      <c r="G1577" s="35">
        <v>44084.0</v>
      </c>
      <c r="H1577" s="22"/>
      <c r="I1577" s="37" t="s">
        <v>123</v>
      </c>
      <c r="J1577" s="13"/>
      <c r="K1577" s="14"/>
      <c r="L1577" s="2"/>
      <c r="M1577" s="2"/>
      <c r="N1577" s="2"/>
      <c r="O1577" s="2"/>
      <c r="P1577" s="2"/>
      <c r="Q1577" s="2"/>
      <c r="R1577" s="2"/>
      <c r="S1577" s="2"/>
    </row>
    <row r="1578" ht="15.75" customHeight="1">
      <c r="A1578" s="27" t="s">
        <v>552</v>
      </c>
      <c r="B1578" s="2" t="s">
        <v>140</v>
      </c>
      <c r="C1578" s="34">
        <v>3168000.0</v>
      </c>
      <c r="D1578" s="34">
        <v>2880000.0</v>
      </c>
      <c r="E1578" s="34">
        <v>288000.0</v>
      </c>
      <c r="F1578" s="22" t="s">
        <v>554</v>
      </c>
      <c r="G1578" s="35">
        <v>44084.0</v>
      </c>
      <c r="H1578" s="22"/>
      <c r="I1578" s="23" t="s">
        <v>3</v>
      </c>
      <c r="J1578" s="17" t="s">
        <v>54</v>
      </c>
      <c r="K1578" s="17" t="s">
        <v>2</v>
      </c>
      <c r="L1578" s="2"/>
      <c r="M1578" s="2"/>
      <c r="N1578" s="2"/>
      <c r="O1578" s="2"/>
      <c r="P1578" s="2"/>
      <c r="Q1578" s="2"/>
      <c r="R1578" s="2"/>
      <c r="S1578" s="2"/>
    </row>
    <row r="1579" ht="15.75" customHeight="1">
      <c r="A1579" s="38" t="s">
        <v>552</v>
      </c>
      <c r="B1579" s="7" t="s">
        <v>140</v>
      </c>
      <c r="C1579" s="39">
        <v>3410000.0</v>
      </c>
      <c r="D1579" s="39">
        <v>3100000.0</v>
      </c>
      <c r="E1579" s="39">
        <v>310000.0</v>
      </c>
      <c r="F1579" s="40" t="s">
        <v>349</v>
      </c>
      <c r="G1579" s="41">
        <v>44084.0</v>
      </c>
      <c r="H1579" s="40"/>
      <c r="I1579" s="23">
        <f t="shared" ref="I1579:K1579" si="43">SUM(C1549:C1579)</f>
        <v>196345996</v>
      </c>
      <c r="J1579" s="23">
        <f t="shared" si="43"/>
        <v>178496360</v>
      </c>
      <c r="K1579" s="23">
        <f t="shared" si="43"/>
        <v>17849636</v>
      </c>
      <c r="L1579" s="7"/>
      <c r="M1579" s="7"/>
      <c r="N1579" s="7"/>
      <c r="O1579" s="7"/>
      <c r="P1579" s="7"/>
      <c r="Q1579" s="7"/>
      <c r="R1579" s="7"/>
      <c r="S1579" s="7"/>
    </row>
    <row r="1580" ht="15.75" customHeight="1">
      <c r="A1580" s="27" t="s">
        <v>555</v>
      </c>
      <c r="B1580" s="2" t="s">
        <v>140</v>
      </c>
      <c r="C1580" s="34">
        <v>5005000.0</v>
      </c>
      <c r="D1580" s="34">
        <v>4550000.0</v>
      </c>
      <c r="E1580" s="34">
        <v>455000.0</v>
      </c>
      <c r="F1580" s="22" t="s">
        <v>522</v>
      </c>
      <c r="G1580" s="35">
        <v>44095.0</v>
      </c>
      <c r="H1580" s="22"/>
      <c r="I1580" s="29"/>
      <c r="J1580" s="28"/>
      <c r="K1580" s="2"/>
      <c r="L1580" s="2"/>
      <c r="M1580" s="2"/>
      <c r="N1580" s="2"/>
      <c r="O1580" s="2"/>
      <c r="P1580" s="2"/>
      <c r="Q1580" s="2"/>
      <c r="R1580" s="2"/>
      <c r="S1580" s="2"/>
    </row>
    <row r="1581" ht="15.75" customHeight="1">
      <c r="A1581" s="27" t="s">
        <v>555</v>
      </c>
      <c r="B1581" s="2" t="s">
        <v>140</v>
      </c>
      <c r="C1581" s="34">
        <v>4563900.0</v>
      </c>
      <c r="D1581" s="34">
        <v>4149000.0</v>
      </c>
      <c r="E1581" s="34">
        <v>414900.0</v>
      </c>
      <c r="F1581" s="22" t="s">
        <v>478</v>
      </c>
      <c r="G1581" s="35">
        <v>44103.0</v>
      </c>
      <c r="H1581" s="22"/>
      <c r="I1581" s="29"/>
      <c r="J1581" s="28"/>
      <c r="K1581" s="2"/>
      <c r="L1581" s="2"/>
      <c r="M1581" s="2"/>
      <c r="N1581" s="2"/>
      <c r="O1581" s="2"/>
      <c r="P1581" s="2"/>
      <c r="Q1581" s="2"/>
      <c r="R1581" s="2"/>
      <c r="S1581" s="2"/>
    </row>
    <row r="1582" ht="15.75" customHeight="1">
      <c r="A1582" s="27" t="s">
        <v>555</v>
      </c>
      <c r="B1582" s="2" t="s">
        <v>140</v>
      </c>
      <c r="C1582" s="34">
        <v>3168000.0</v>
      </c>
      <c r="D1582" s="34">
        <v>2880000.0</v>
      </c>
      <c r="E1582" s="34">
        <v>288000.0</v>
      </c>
      <c r="F1582" s="22" t="s">
        <v>287</v>
      </c>
      <c r="G1582" s="35">
        <v>44095.0</v>
      </c>
      <c r="H1582" s="22"/>
      <c r="I1582" s="29"/>
      <c r="J1582" s="28"/>
      <c r="K1582" s="2"/>
      <c r="L1582" s="2"/>
      <c r="M1582" s="2"/>
      <c r="N1582" s="2"/>
      <c r="O1582" s="2"/>
      <c r="P1582" s="2"/>
      <c r="Q1582" s="2"/>
      <c r="R1582" s="2"/>
      <c r="S1582" s="2"/>
    </row>
    <row r="1583" ht="15.75" customHeight="1">
      <c r="A1583" s="27" t="s">
        <v>555</v>
      </c>
      <c r="B1583" s="2" t="s">
        <v>140</v>
      </c>
      <c r="C1583" s="34">
        <v>9903300.0</v>
      </c>
      <c r="D1583" s="34">
        <v>9003000.0</v>
      </c>
      <c r="E1583" s="34">
        <v>900300.0</v>
      </c>
      <c r="F1583" s="22" t="s">
        <v>532</v>
      </c>
      <c r="G1583" s="35">
        <v>44095.0</v>
      </c>
      <c r="H1583" s="22"/>
      <c r="I1583" s="29"/>
      <c r="J1583" s="28"/>
      <c r="K1583" s="2"/>
      <c r="L1583" s="2"/>
      <c r="M1583" s="2"/>
      <c r="N1583" s="2"/>
      <c r="O1583" s="2"/>
      <c r="P1583" s="2"/>
      <c r="Q1583" s="2"/>
      <c r="R1583" s="2"/>
      <c r="S1583" s="2"/>
    </row>
    <row r="1584" ht="15.75" customHeight="1">
      <c r="A1584" s="27" t="s">
        <v>555</v>
      </c>
      <c r="B1584" s="2" t="s">
        <v>140</v>
      </c>
      <c r="C1584" s="34">
        <v>2547600.0</v>
      </c>
      <c r="D1584" s="34">
        <v>2316000.0</v>
      </c>
      <c r="E1584" s="34">
        <v>231600.0</v>
      </c>
      <c r="F1584" s="22" t="s">
        <v>523</v>
      </c>
      <c r="G1584" s="35">
        <v>44095.0</v>
      </c>
      <c r="H1584" s="22"/>
      <c r="I1584" s="29"/>
      <c r="J1584" s="28"/>
      <c r="K1584" s="2"/>
      <c r="L1584" s="2"/>
      <c r="M1584" s="2"/>
      <c r="N1584" s="2"/>
      <c r="O1584" s="2"/>
      <c r="P1584" s="2"/>
      <c r="Q1584" s="2"/>
      <c r="R1584" s="2"/>
      <c r="S1584" s="2"/>
    </row>
    <row r="1585" ht="15.75" customHeight="1">
      <c r="A1585" s="27" t="s">
        <v>556</v>
      </c>
      <c r="B1585" s="2" t="s">
        <v>440</v>
      </c>
      <c r="C1585" s="34">
        <v>2.25566E7</v>
      </c>
      <c r="D1585" s="34">
        <v>2.0506E7</v>
      </c>
      <c r="E1585" s="34">
        <v>2050600.0</v>
      </c>
      <c r="F1585" s="22" t="s">
        <v>557</v>
      </c>
      <c r="G1585" s="35">
        <v>44116.0</v>
      </c>
      <c r="H1585" s="22"/>
      <c r="I1585" s="29"/>
      <c r="J1585" s="28"/>
      <c r="K1585" s="2"/>
      <c r="L1585" s="2"/>
      <c r="M1585" s="2"/>
      <c r="N1585" s="2"/>
      <c r="O1585" s="2"/>
      <c r="P1585" s="2"/>
      <c r="Q1585" s="2"/>
      <c r="R1585" s="2"/>
      <c r="S1585" s="2"/>
    </row>
    <row r="1586" ht="15.75" customHeight="1">
      <c r="A1586" s="27" t="s">
        <v>556</v>
      </c>
      <c r="B1586" s="2" t="s">
        <v>440</v>
      </c>
      <c r="C1586" s="34">
        <v>5266800.0</v>
      </c>
      <c r="D1586" s="34">
        <v>4788000.0</v>
      </c>
      <c r="E1586" s="34">
        <v>478800.0</v>
      </c>
      <c r="F1586" s="22" t="s">
        <v>558</v>
      </c>
      <c r="G1586" s="35">
        <v>44116.0</v>
      </c>
      <c r="H1586" s="22"/>
      <c r="I1586" s="29"/>
      <c r="J1586" s="28"/>
      <c r="K1586" s="2"/>
      <c r="L1586" s="2"/>
      <c r="M1586" s="2"/>
      <c r="N1586" s="2"/>
      <c r="O1586" s="2"/>
      <c r="P1586" s="2"/>
      <c r="Q1586" s="2"/>
      <c r="R1586" s="2"/>
      <c r="S1586" s="2"/>
    </row>
    <row r="1587" ht="15.75" customHeight="1">
      <c r="A1587" s="27" t="s">
        <v>556</v>
      </c>
      <c r="B1587" s="2" t="s">
        <v>440</v>
      </c>
      <c r="C1587" s="34">
        <v>1.98E7</v>
      </c>
      <c r="D1587" s="34">
        <v>1.8E7</v>
      </c>
      <c r="E1587" s="34">
        <v>1800000.0</v>
      </c>
      <c r="F1587" s="22" t="s">
        <v>541</v>
      </c>
      <c r="G1587" s="35">
        <v>44116.0</v>
      </c>
      <c r="H1587" s="22"/>
      <c r="I1587" s="29"/>
      <c r="J1587" s="28"/>
      <c r="K1587" s="2"/>
      <c r="L1587" s="2"/>
      <c r="M1587" s="2"/>
      <c r="N1587" s="2"/>
      <c r="O1587" s="2"/>
      <c r="P1587" s="2"/>
      <c r="Q1587" s="2"/>
      <c r="R1587" s="2"/>
      <c r="S1587" s="2"/>
    </row>
    <row r="1588" ht="15.75" customHeight="1">
      <c r="A1588" s="27" t="s">
        <v>556</v>
      </c>
      <c r="B1588" s="2" t="s">
        <v>440</v>
      </c>
      <c r="C1588" s="34">
        <v>1.71402E7</v>
      </c>
      <c r="D1588" s="34">
        <v>1.5582E7</v>
      </c>
      <c r="E1588" s="34">
        <v>1558200.0</v>
      </c>
      <c r="F1588" s="22" t="s">
        <v>509</v>
      </c>
      <c r="G1588" s="35">
        <v>44116.0</v>
      </c>
      <c r="H1588" s="22"/>
      <c r="I1588" s="29"/>
      <c r="J1588" s="28"/>
      <c r="K1588" s="2"/>
      <c r="L1588" s="2"/>
      <c r="M1588" s="2"/>
      <c r="N1588" s="2"/>
      <c r="O1588" s="2"/>
      <c r="P1588" s="2"/>
      <c r="Q1588" s="2"/>
      <c r="R1588" s="2"/>
      <c r="S1588" s="2"/>
    </row>
    <row r="1589" ht="15.75" customHeight="1">
      <c r="A1589" s="27" t="s">
        <v>556</v>
      </c>
      <c r="B1589" s="2" t="s">
        <v>203</v>
      </c>
      <c r="C1589" s="34">
        <v>704000.0</v>
      </c>
      <c r="D1589" s="34">
        <v>640000.0</v>
      </c>
      <c r="E1589" s="34">
        <v>64000.0</v>
      </c>
      <c r="F1589" s="22" t="s">
        <v>106</v>
      </c>
      <c r="G1589" s="35">
        <v>44477.0</v>
      </c>
      <c r="H1589" s="22"/>
      <c r="I1589" s="29"/>
      <c r="J1589" s="28"/>
      <c r="K1589" s="2"/>
      <c r="L1589" s="2"/>
      <c r="M1589" s="2"/>
      <c r="N1589" s="2"/>
      <c r="O1589" s="2"/>
      <c r="P1589" s="2"/>
      <c r="Q1589" s="2"/>
      <c r="R1589" s="2"/>
      <c r="S1589" s="2"/>
    </row>
    <row r="1590" ht="15.75" customHeight="1">
      <c r="A1590" s="27" t="s">
        <v>556</v>
      </c>
      <c r="B1590" s="2" t="s">
        <v>158</v>
      </c>
      <c r="C1590" s="34">
        <v>396000.0</v>
      </c>
      <c r="D1590" s="34">
        <v>360000.0</v>
      </c>
      <c r="E1590" s="34">
        <v>36000.0</v>
      </c>
      <c r="F1590" s="22" t="s">
        <v>106</v>
      </c>
      <c r="G1590" s="35">
        <v>44484.0</v>
      </c>
      <c r="H1590" s="22"/>
      <c r="I1590" s="29"/>
      <c r="J1590" s="28"/>
      <c r="K1590" s="2"/>
      <c r="L1590" s="2"/>
      <c r="M1590" s="2"/>
      <c r="N1590" s="2"/>
      <c r="O1590" s="2"/>
      <c r="P1590" s="2"/>
      <c r="Q1590" s="2"/>
      <c r="R1590" s="2"/>
      <c r="S1590" s="2"/>
    </row>
    <row r="1591" ht="15.75" customHeight="1">
      <c r="A1591" s="27" t="s">
        <v>556</v>
      </c>
      <c r="B1591" s="2" t="s">
        <v>8</v>
      </c>
      <c r="C1591" s="34">
        <v>886600.0</v>
      </c>
      <c r="D1591" s="34">
        <v>806000.0</v>
      </c>
      <c r="E1591" s="34">
        <v>80600.0</v>
      </c>
      <c r="F1591" s="22" t="s">
        <v>108</v>
      </c>
      <c r="G1591" s="35">
        <v>44120.0</v>
      </c>
      <c r="H1591" s="22"/>
      <c r="I1591" s="29"/>
      <c r="J1591" s="28"/>
      <c r="K1591" s="2"/>
      <c r="L1591" s="2"/>
      <c r="M1591" s="2"/>
      <c r="N1591" s="2"/>
      <c r="O1591" s="2"/>
      <c r="P1591" s="2"/>
      <c r="Q1591" s="2"/>
      <c r="R1591" s="2"/>
      <c r="S1591" s="2"/>
    </row>
    <row r="1592" ht="15.75" customHeight="1">
      <c r="A1592" s="27" t="s">
        <v>556</v>
      </c>
      <c r="B1592" s="2" t="s">
        <v>8</v>
      </c>
      <c r="C1592" s="34">
        <v>906400.0</v>
      </c>
      <c r="D1592" s="34">
        <v>824000.0</v>
      </c>
      <c r="E1592" s="34">
        <v>82400.0</v>
      </c>
      <c r="F1592" s="22" t="s">
        <v>172</v>
      </c>
      <c r="G1592" s="35">
        <v>44120.0</v>
      </c>
      <c r="H1592" s="22"/>
      <c r="I1592" s="29"/>
      <c r="J1592" s="28"/>
      <c r="K1592" s="2"/>
      <c r="L1592" s="2"/>
      <c r="M1592" s="2"/>
      <c r="N1592" s="2"/>
      <c r="O1592" s="2"/>
      <c r="P1592" s="2"/>
      <c r="Q1592" s="2"/>
      <c r="R1592" s="2"/>
      <c r="S1592" s="2"/>
    </row>
    <row r="1593" ht="15.75" customHeight="1">
      <c r="A1593" s="27" t="s">
        <v>556</v>
      </c>
      <c r="B1593" s="2" t="s">
        <v>29</v>
      </c>
      <c r="C1593" s="34">
        <v>2244000.0</v>
      </c>
      <c r="D1593" s="34">
        <v>2040000.0</v>
      </c>
      <c r="E1593" s="34">
        <v>204000.0</v>
      </c>
      <c r="F1593" s="22" t="s">
        <v>559</v>
      </c>
      <c r="G1593" s="35">
        <v>44124.0</v>
      </c>
      <c r="H1593" s="22"/>
      <c r="I1593" s="29"/>
      <c r="J1593" s="28"/>
      <c r="K1593" s="2"/>
      <c r="L1593" s="2"/>
      <c r="M1593" s="2"/>
      <c r="N1593" s="2"/>
      <c r="O1593" s="2"/>
      <c r="P1593" s="2"/>
      <c r="Q1593" s="2"/>
      <c r="R1593" s="2"/>
      <c r="S1593" s="2"/>
    </row>
    <row r="1594" ht="15.75" customHeight="1">
      <c r="A1594" s="27" t="s">
        <v>556</v>
      </c>
      <c r="B1594" s="2" t="s">
        <v>29</v>
      </c>
      <c r="C1594" s="34">
        <v>6699000.0</v>
      </c>
      <c r="D1594" s="34">
        <v>6090000.0</v>
      </c>
      <c r="E1594" s="34">
        <v>609000.0</v>
      </c>
      <c r="F1594" s="22" t="s">
        <v>197</v>
      </c>
      <c r="G1594" s="35">
        <v>44124.0</v>
      </c>
      <c r="H1594" s="22"/>
      <c r="I1594" s="29"/>
      <c r="J1594" s="28"/>
      <c r="K1594" s="2"/>
      <c r="L1594" s="2"/>
      <c r="M1594" s="2"/>
      <c r="N1594" s="2"/>
      <c r="O1594" s="2"/>
      <c r="P1594" s="2"/>
      <c r="Q1594" s="2"/>
      <c r="R1594" s="2"/>
      <c r="S1594" s="2"/>
    </row>
    <row r="1595" ht="15.75" customHeight="1">
      <c r="A1595" s="27" t="s">
        <v>556</v>
      </c>
      <c r="B1595" s="2" t="s">
        <v>29</v>
      </c>
      <c r="C1595" s="34">
        <v>2904000.0</v>
      </c>
      <c r="D1595" s="34">
        <v>2640000.0</v>
      </c>
      <c r="E1595" s="34">
        <v>264000.0</v>
      </c>
      <c r="F1595" s="22" t="s">
        <v>95</v>
      </c>
      <c r="G1595" s="35">
        <v>44124.0</v>
      </c>
      <c r="H1595" s="22"/>
      <c r="I1595" s="29"/>
      <c r="J1595" s="28"/>
      <c r="K1595" s="2"/>
      <c r="L1595" s="2"/>
      <c r="M1595" s="2"/>
      <c r="N1595" s="2"/>
      <c r="O1595" s="2"/>
      <c r="P1595" s="2"/>
      <c r="Q1595" s="2"/>
      <c r="R1595" s="2"/>
      <c r="S1595" s="2"/>
    </row>
    <row r="1596" ht="15.75" customHeight="1">
      <c r="A1596" s="27" t="s">
        <v>556</v>
      </c>
      <c r="B1596" s="2" t="s">
        <v>538</v>
      </c>
      <c r="C1596" s="34">
        <v>1760000.0</v>
      </c>
      <c r="D1596" s="34">
        <v>1600000.0</v>
      </c>
      <c r="E1596" s="34">
        <v>160000.0</v>
      </c>
      <c r="F1596" s="22" t="s">
        <v>106</v>
      </c>
      <c r="G1596" s="35">
        <v>44134.0</v>
      </c>
      <c r="H1596" s="22"/>
      <c r="I1596" s="29"/>
      <c r="J1596" s="28"/>
      <c r="K1596" s="2"/>
      <c r="L1596" s="2"/>
      <c r="M1596" s="2"/>
      <c r="N1596" s="2"/>
      <c r="O1596" s="2"/>
      <c r="P1596" s="2"/>
      <c r="Q1596" s="2"/>
      <c r="R1596" s="2"/>
      <c r="S1596" s="2"/>
    </row>
    <row r="1597" ht="15.75" customHeight="1">
      <c r="A1597" s="27" t="s">
        <v>556</v>
      </c>
      <c r="B1597" s="2" t="s">
        <v>140</v>
      </c>
      <c r="C1597" s="34">
        <v>5259100.0</v>
      </c>
      <c r="D1597" s="34">
        <v>4781000.0</v>
      </c>
      <c r="E1597" s="34">
        <v>478100.0</v>
      </c>
      <c r="F1597" s="22" t="s">
        <v>522</v>
      </c>
      <c r="G1597" s="35">
        <v>44116.0</v>
      </c>
      <c r="H1597" s="22"/>
      <c r="I1597" s="29"/>
      <c r="J1597" s="28"/>
      <c r="K1597" s="2"/>
      <c r="L1597" s="2"/>
      <c r="M1597" s="2"/>
      <c r="N1597" s="2"/>
      <c r="O1597" s="2"/>
      <c r="P1597" s="2"/>
      <c r="Q1597" s="2"/>
      <c r="R1597" s="2"/>
      <c r="S1597" s="2"/>
    </row>
    <row r="1598" ht="15.75" customHeight="1">
      <c r="A1598" s="27" t="s">
        <v>556</v>
      </c>
      <c r="B1598" s="2" t="s">
        <v>140</v>
      </c>
      <c r="C1598" s="34">
        <v>2640000.0</v>
      </c>
      <c r="D1598" s="34">
        <v>2400000.0</v>
      </c>
      <c r="E1598" s="34">
        <v>240000.0</v>
      </c>
      <c r="F1598" s="22" t="s">
        <v>287</v>
      </c>
      <c r="G1598" s="35">
        <v>44116.0</v>
      </c>
      <c r="H1598" s="22"/>
      <c r="I1598" s="29"/>
      <c r="J1598" s="28"/>
      <c r="K1598" s="2"/>
      <c r="L1598" s="2"/>
      <c r="M1598" s="2"/>
      <c r="N1598" s="2"/>
      <c r="O1598" s="2"/>
      <c r="P1598" s="2"/>
      <c r="Q1598" s="2"/>
      <c r="R1598" s="2"/>
      <c r="S1598" s="2"/>
    </row>
    <row r="1599" ht="15.75" customHeight="1">
      <c r="A1599" s="27" t="s">
        <v>556</v>
      </c>
      <c r="B1599" s="2" t="s">
        <v>140</v>
      </c>
      <c r="C1599" s="34">
        <v>9064000.0</v>
      </c>
      <c r="D1599" s="34">
        <v>8240000.0</v>
      </c>
      <c r="E1599" s="34">
        <v>824000.0</v>
      </c>
      <c r="F1599" s="22" t="s">
        <v>532</v>
      </c>
      <c r="G1599" s="35">
        <v>44116.0</v>
      </c>
      <c r="H1599" s="22"/>
      <c r="I1599" s="29"/>
      <c r="J1599" s="28"/>
      <c r="K1599" s="2"/>
      <c r="L1599" s="2"/>
      <c r="M1599" s="2"/>
      <c r="N1599" s="2"/>
      <c r="O1599" s="2"/>
      <c r="P1599" s="2"/>
      <c r="Q1599" s="2"/>
      <c r="R1599" s="2"/>
      <c r="S1599" s="2"/>
    </row>
    <row r="1600" ht="15.75" customHeight="1">
      <c r="A1600" s="27" t="s">
        <v>556</v>
      </c>
      <c r="B1600" s="2" t="s">
        <v>140</v>
      </c>
      <c r="C1600" s="34">
        <v>3765850.0</v>
      </c>
      <c r="D1600" s="34">
        <v>3423500.0</v>
      </c>
      <c r="E1600" s="34">
        <v>342350.0</v>
      </c>
      <c r="F1600" s="22" t="s">
        <v>560</v>
      </c>
      <c r="G1600" s="35">
        <v>44116.0</v>
      </c>
      <c r="H1600" s="22"/>
      <c r="I1600" s="37" t="s">
        <v>164</v>
      </c>
      <c r="J1600" s="13"/>
      <c r="K1600" s="14"/>
      <c r="L1600" s="2"/>
      <c r="M1600" s="2"/>
      <c r="N1600" s="2"/>
      <c r="O1600" s="2"/>
      <c r="P1600" s="2"/>
      <c r="Q1600" s="2"/>
      <c r="R1600" s="2"/>
      <c r="S1600" s="2"/>
    </row>
    <row r="1601" ht="15.75" customHeight="1">
      <c r="A1601" s="27" t="s">
        <v>556</v>
      </c>
      <c r="B1601" s="2" t="s">
        <v>140</v>
      </c>
      <c r="C1601" s="34">
        <v>1430000.0</v>
      </c>
      <c r="D1601" s="34">
        <v>1300000.0</v>
      </c>
      <c r="E1601" s="34">
        <v>130000.0</v>
      </c>
      <c r="F1601" s="22" t="s">
        <v>349</v>
      </c>
      <c r="G1601" s="35">
        <v>44116.0</v>
      </c>
      <c r="H1601" s="22"/>
      <c r="I1601" s="23" t="s">
        <v>3</v>
      </c>
      <c r="J1601" s="17" t="s">
        <v>54</v>
      </c>
      <c r="K1601" s="17" t="s">
        <v>2</v>
      </c>
      <c r="L1601" s="2"/>
      <c r="M1601" s="2"/>
      <c r="N1601" s="2"/>
      <c r="O1601" s="2"/>
      <c r="P1601" s="2"/>
      <c r="Q1601" s="2"/>
      <c r="R1601" s="2"/>
      <c r="S1601" s="2"/>
    </row>
    <row r="1602" ht="15.75" customHeight="1">
      <c r="A1602" s="38" t="s">
        <v>556</v>
      </c>
      <c r="B1602" s="7" t="s">
        <v>140</v>
      </c>
      <c r="C1602" s="39">
        <v>3962200.0</v>
      </c>
      <c r="D1602" s="39">
        <v>3602000.0</v>
      </c>
      <c r="E1602" s="39">
        <v>360200.0</v>
      </c>
      <c r="F1602" s="40" t="s">
        <v>478</v>
      </c>
      <c r="G1602" s="41">
        <v>44116.0</v>
      </c>
      <c r="H1602" s="40"/>
      <c r="I1602" s="23">
        <f t="shared" ref="I1602:K1602" si="44">SUM(C1580:C1602)</f>
        <v>132572550</v>
      </c>
      <c r="J1602" s="23">
        <f t="shared" si="44"/>
        <v>120520500</v>
      </c>
      <c r="K1602" s="23">
        <f t="shared" si="44"/>
        <v>12052050</v>
      </c>
      <c r="L1602" s="7"/>
      <c r="M1602" s="7"/>
      <c r="N1602" s="7"/>
      <c r="O1602" s="7"/>
      <c r="P1602" s="7"/>
      <c r="Q1602" s="7"/>
      <c r="R1602" s="7"/>
      <c r="S1602" s="7"/>
    </row>
    <row r="1603" ht="15.75" customHeight="1">
      <c r="A1603" s="27" t="s">
        <v>561</v>
      </c>
      <c r="B1603" s="2" t="s">
        <v>140</v>
      </c>
      <c r="C1603" s="34">
        <v>1100000.0</v>
      </c>
      <c r="D1603" s="34">
        <v>1000000.0</v>
      </c>
      <c r="E1603" s="34">
        <v>100000.0</v>
      </c>
      <c r="F1603" s="22" t="s">
        <v>349</v>
      </c>
      <c r="G1603" s="35">
        <v>44134.0</v>
      </c>
      <c r="H1603" s="22"/>
      <c r="I1603" s="29"/>
      <c r="J1603" s="28"/>
      <c r="K1603" s="2"/>
      <c r="L1603" s="2"/>
      <c r="M1603" s="2"/>
      <c r="N1603" s="2"/>
      <c r="O1603" s="2"/>
      <c r="P1603" s="2"/>
      <c r="Q1603" s="2"/>
      <c r="R1603" s="2"/>
      <c r="S1603" s="2"/>
    </row>
    <row r="1604" ht="15.75" customHeight="1">
      <c r="A1604" s="27" t="s">
        <v>561</v>
      </c>
      <c r="B1604" s="2" t="s">
        <v>140</v>
      </c>
      <c r="C1604" s="34">
        <v>4620000.0</v>
      </c>
      <c r="D1604" s="34">
        <v>4200000.0</v>
      </c>
      <c r="E1604" s="34">
        <v>420000.0</v>
      </c>
      <c r="F1604" s="22" t="s">
        <v>287</v>
      </c>
      <c r="G1604" s="35">
        <v>44124.0</v>
      </c>
      <c r="H1604" s="22"/>
      <c r="I1604" s="29"/>
      <c r="J1604" s="28"/>
      <c r="K1604" s="2"/>
      <c r="L1604" s="2"/>
      <c r="M1604" s="2"/>
      <c r="N1604" s="2"/>
      <c r="O1604" s="2"/>
      <c r="P1604" s="2"/>
      <c r="Q1604" s="2"/>
      <c r="R1604" s="2"/>
      <c r="S1604" s="2"/>
    </row>
    <row r="1605" ht="15.75" customHeight="1">
      <c r="A1605" s="27" t="s">
        <v>561</v>
      </c>
      <c r="B1605" s="2" t="s">
        <v>140</v>
      </c>
      <c r="C1605" s="34">
        <v>7251200.0</v>
      </c>
      <c r="D1605" s="34">
        <v>6592000.0</v>
      </c>
      <c r="E1605" s="34">
        <v>659200.0</v>
      </c>
      <c r="F1605" s="22" t="s">
        <v>525</v>
      </c>
      <c r="G1605" s="35">
        <v>44124.0</v>
      </c>
      <c r="H1605" s="22"/>
      <c r="I1605" s="29"/>
      <c r="J1605" s="28"/>
      <c r="K1605" s="2"/>
      <c r="L1605" s="2"/>
      <c r="M1605" s="2"/>
      <c r="N1605" s="2"/>
      <c r="O1605" s="2"/>
      <c r="P1605" s="2"/>
      <c r="Q1605" s="2"/>
      <c r="R1605" s="2"/>
      <c r="S1605" s="2"/>
    </row>
    <row r="1606" ht="15.75" customHeight="1">
      <c r="A1606" s="27" t="s">
        <v>561</v>
      </c>
      <c r="B1606" s="2" t="s">
        <v>140</v>
      </c>
      <c r="C1606" s="34">
        <v>1922800.0</v>
      </c>
      <c r="D1606" s="34">
        <v>1748000.0</v>
      </c>
      <c r="E1606" s="34">
        <v>174800.0</v>
      </c>
      <c r="F1606" s="22" t="s">
        <v>548</v>
      </c>
      <c r="G1606" s="35">
        <v>44124.0</v>
      </c>
      <c r="H1606" s="22"/>
      <c r="I1606" s="29"/>
      <c r="J1606" s="28"/>
      <c r="K1606" s="2"/>
      <c r="L1606" s="2"/>
      <c r="M1606" s="2"/>
      <c r="N1606" s="2"/>
      <c r="O1606" s="2"/>
      <c r="P1606" s="2"/>
      <c r="Q1606" s="2"/>
      <c r="R1606" s="2"/>
      <c r="S1606" s="2"/>
    </row>
    <row r="1607" ht="15.75" customHeight="1">
      <c r="A1607" s="27" t="s">
        <v>561</v>
      </c>
      <c r="B1607" s="2" t="s">
        <v>140</v>
      </c>
      <c r="C1607" s="34">
        <v>969100.0</v>
      </c>
      <c r="D1607" s="34">
        <v>881000.0</v>
      </c>
      <c r="E1607" s="34">
        <v>88100.0</v>
      </c>
      <c r="F1607" s="22" t="s">
        <v>522</v>
      </c>
      <c r="G1607" s="35">
        <v>44124.0</v>
      </c>
      <c r="H1607" s="22"/>
      <c r="I1607" s="29"/>
      <c r="J1607" s="28"/>
      <c r="K1607" s="2"/>
      <c r="L1607" s="2"/>
      <c r="M1607" s="2"/>
      <c r="N1607" s="2"/>
      <c r="O1607" s="2"/>
      <c r="P1607" s="2"/>
      <c r="Q1607" s="2"/>
      <c r="R1607" s="2"/>
      <c r="S1607" s="2"/>
    </row>
    <row r="1608" ht="15.75" customHeight="1">
      <c r="A1608" s="27" t="s">
        <v>561</v>
      </c>
      <c r="B1608" s="2" t="s">
        <v>140</v>
      </c>
      <c r="C1608" s="34">
        <v>4627700.0</v>
      </c>
      <c r="D1608" s="34">
        <v>4207000.0</v>
      </c>
      <c r="E1608" s="34">
        <v>420700.0</v>
      </c>
      <c r="F1608" s="22" t="s">
        <v>478</v>
      </c>
      <c r="G1608" s="35">
        <v>44134.0</v>
      </c>
      <c r="H1608" s="22"/>
      <c r="I1608" s="29"/>
      <c r="J1608" s="28"/>
      <c r="K1608" s="2"/>
      <c r="L1608" s="2"/>
      <c r="M1608" s="2"/>
      <c r="N1608" s="2"/>
      <c r="O1608" s="2"/>
      <c r="P1608" s="2"/>
      <c r="Q1608" s="2"/>
      <c r="R1608" s="2"/>
      <c r="S1608" s="2"/>
    </row>
    <row r="1609" ht="15.75" customHeight="1">
      <c r="A1609" s="27" t="s">
        <v>562</v>
      </c>
      <c r="B1609" s="2" t="s">
        <v>8</v>
      </c>
      <c r="C1609" s="34">
        <v>1019700.0</v>
      </c>
      <c r="D1609" s="34">
        <v>927000.0</v>
      </c>
      <c r="E1609" s="34">
        <v>92700.0</v>
      </c>
      <c r="F1609" s="22" t="s">
        <v>108</v>
      </c>
      <c r="G1609" s="35">
        <v>44148.0</v>
      </c>
      <c r="H1609" s="22"/>
      <c r="I1609" s="29"/>
      <c r="J1609" s="28"/>
      <c r="K1609" s="2"/>
      <c r="L1609" s="2"/>
      <c r="M1609" s="2"/>
      <c r="N1609" s="2"/>
      <c r="O1609" s="2"/>
      <c r="P1609" s="2"/>
      <c r="Q1609" s="2"/>
      <c r="R1609" s="2"/>
      <c r="S1609" s="2"/>
    </row>
    <row r="1610" ht="15.75" customHeight="1">
      <c r="A1610" s="27" t="s">
        <v>562</v>
      </c>
      <c r="B1610" s="2" t="s">
        <v>8</v>
      </c>
      <c r="C1610" s="34">
        <v>3121800.0</v>
      </c>
      <c r="D1610" s="34">
        <v>2838000.0</v>
      </c>
      <c r="E1610" s="34">
        <v>283800.0</v>
      </c>
      <c r="F1610" s="22" t="s">
        <v>172</v>
      </c>
      <c r="G1610" s="35">
        <v>44152.0</v>
      </c>
      <c r="H1610" s="22"/>
      <c r="I1610" s="29"/>
      <c r="J1610" s="28"/>
      <c r="K1610" s="2"/>
      <c r="L1610" s="2"/>
      <c r="M1610" s="2"/>
      <c r="N1610" s="2"/>
      <c r="O1610" s="2"/>
      <c r="P1610" s="2"/>
      <c r="Q1610" s="2"/>
      <c r="R1610" s="2"/>
      <c r="S1610" s="2"/>
    </row>
    <row r="1611" ht="15.75" customHeight="1">
      <c r="A1611" s="27" t="s">
        <v>562</v>
      </c>
      <c r="B1611" s="2" t="s">
        <v>203</v>
      </c>
      <c r="C1611" s="34">
        <v>803000.0</v>
      </c>
      <c r="D1611" s="34">
        <v>730000.0</v>
      </c>
      <c r="E1611" s="34">
        <v>73000.0</v>
      </c>
      <c r="F1611" s="22" t="s">
        <v>106</v>
      </c>
      <c r="G1611" s="35">
        <v>44503.0</v>
      </c>
      <c r="H1611" s="22"/>
      <c r="I1611" s="29"/>
      <c r="J1611" s="28"/>
      <c r="K1611" s="2"/>
      <c r="L1611" s="2"/>
      <c r="M1611" s="2"/>
      <c r="N1611" s="2"/>
      <c r="O1611" s="2"/>
      <c r="P1611" s="2"/>
      <c r="Q1611" s="2"/>
      <c r="R1611" s="2"/>
      <c r="S1611" s="2"/>
    </row>
    <row r="1612" ht="15.75" customHeight="1">
      <c r="A1612" s="27" t="s">
        <v>562</v>
      </c>
      <c r="B1612" s="2" t="s">
        <v>158</v>
      </c>
      <c r="C1612" s="34">
        <v>1276000.0</v>
      </c>
      <c r="D1612" s="34">
        <v>1160000.0</v>
      </c>
      <c r="E1612" s="34">
        <v>116000.0</v>
      </c>
      <c r="F1612" s="22" t="s">
        <v>106</v>
      </c>
      <c r="G1612" s="35">
        <v>44516.0</v>
      </c>
      <c r="H1612" s="22"/>
      <c r="I1612" s="29"/>
      <c r="J1612" s="28"/>
      <c r="K1612" s="2"/>
      <c r="L1612" s="2"/>
      <c r="M1612" s="2"/>
      <c r="N1612" s="2"/>
      <c r="O1612" s="2"/>
      <c r="P1612" s="2"/>
      <c r="Q1612" s="2"/>
      <c r="R1612" s="2"/>
      <c r="S1612" s="2"/>
    </row>
    <row r="1613" ht="15.75" customHeight="1">
      <c r="A1613" s="27" t="s">
        <v>562</v>
      </c>
      <c r="B1613" s="2" t="s">
        <v>538</v>
      </c>
      <c r="C1613" s="34">
        <v>2673000.0</v>
      </c>
      <c r="D1613" s="34">
        <v>2430000.0</v>
      </c>
      <c r="E1613" s="34">
        <v>243000.0</v>
      </c>
      <c r="F1613" s="22" t="s">
        <v>106</v>
      </c>
      <c r="G1613" s="35">
        <v>44146.0</v>
      </c>
      <c r="H1613" s="22"/>
      <c r="I1613" s="29"/>
      <c r="J1613" s="28"/>
      <c r="K1613" s="2"/>
      <c r="L1613" s="2"/>
      <c r="M1613" s="2"/>
      <c r="N1613" s="2"/>
      <c r="O1613" s="2"/>
      <c r="P1613" s="2"/>
      <c r="Q1613" s="2"/>
      <c r="R1613" s="2"/>
      <c r="S1613" s="2"/>
    </row>
    <row r="1614" ht="15.75" customHeight="1">
      <c r="A1614" s="27" t="s">
        <v>562</v>
      </c>
      <c r="B1614" s="2" t="s">
        <v>29</v>
      </c>
      <c r="C1614" s="34">
        <v>5940000.0</v>
      </c>
      <c r="D1614" s="34">
        <v>5400000.0</v>
      </c>
      <c r="E1614" s="34">
        <v>540000.0</v>
      </c>
      <c r="F1614" s="22" t="s">
        <v>559</v>
      </c>
      <c r="G1614" s="35">
        <v>44160.0</v>
      </c>
      <c r="H1614" s="22"/>
      <c r="I1614" s="29"/>
      <c r="J1614" s="28"/>
      <c r="K1614" s="2"/>
      <c r="L1614" s="2"/>
      <c r="M1614" s="2"/>
      <c r="N1614" s="2"/>
      <c r="O1614" s="2"/>
      <c r="P1614" s="2"/>
      <c r="Q1614" s="2"/>
      <c r="R1614" s="2"/>
      <c r="S1614" s="2"/>
    </row>
    <row r="1615" ht="15.75" customHeight="1">
      <c r="A1615" s="27" t="s">
        <v>562</v>
      </c>
      <c r="B1615" s="2" t="s">
        <v>29</v>
      </c>
      <c r="C1615" s="34">
        <v>2508000.0</v>
      </c>
      <c r="D1615" s="34">
        <v>2280000.0</v>
      </c>
      <c r="E1615" s="34">
        <v>228000.0</v>
      </c>
      <c r="F1615" s="22" t="s">
        <v>95</v>
      </c>
      <c r="G1615" s="35">
        <v>44160.0</v>
      </c>
      <c r="H1615" s="22"/>
      <c r="I1615" s="29"/>
      <c r="J1615" s="28"/>
      <c r="K1615" s="2"/>
      <c r="L1615" s="2"/>
      <c r="M1615" s="2"/>
      <c r="N1615" s="2"/>
      <c r="O1615" s="2"/>
      <c r="P1615" s="2"/>
      <c r="Q1615" s="2"/>
      <c r="R1615" s="2"/>
      <c r="S1615" s="2"/>
    </row>
    <row r="1616" ht="15.75" customHeight="1">
      <c r="A1616" s="27" t="s">
        <v>562</v>
      </c>
      <c r="B1616" s="2" t="s">
        <v>29</v>
      </c>
      <c r="C1616" s="34">
        <v>3349500.0</v>
      </c>
      <c r="D1616" s="34">
        <v>3045000.0</v>
      </c>
      <c r="E1616" s="34">
        <v>304500.0</v>
      </c>
      <c r="F1616" s="22" t="s">
        <v>197</v>
      </c>
      <c r="G1616" s="35">
        <v>44160.0</v>
      </c>
      <c r="H1616" s="22"/>
      <c r="I1616" s="29"/>
      <c r="J1616" s="28"/>
      <c r="K1616" s="2"/>
      <c r="L1616" s="2"/>
      <c r="M1616" s="2"/>
      <c r="N1616" s="2"/>
      <c r="O1616" s="2"/>
      <c r="P1616" s="2"/>
      <c r="Q1616" s="2"/>
      <c r="R1616" s="2"/>
      <c r="S1616" s="2"/>
    </row>
    <row r="1617" ht="15.75" customHeight="1">
      <c r="A1617" s="27" t="s">
        <v>562</v>
      </c>
      <c r="B1617" s="2" t="s">
        <v>140</v>
      </c>
      <c r="C1617" s="34">
        <v>3718000.0</v>
      </c>
      <c r="D1617" s="34">
        <v>3380000.0</v>
      </c>
      <c r="E1617" s="34">
        <v>338000.0</v>
      </c>
      <c r="F1617" s="22" t="s">
        <v>523</v>
      </c>
      <c r="G1617" s="35">
        <v>44145.0</v>
      </c>
      <c r="H1617" s="22"/>
      <c r="I1617" s="29"/>
      <c r="J1617" s="28"/>
      <c r="K1617" s="2"/>
      <c r="L1617" s="2"/>
      <c r="M1617" s="2"/>
      <c r="N1617" s="2"/>
      <c r="O1617" s="2"/>
      <c r="P1617" s="2"/>
      <c r="Q1617" s="2"/>
      <c r="R1617" s="2"/>
      <c r="S1617" s="2"/>
    </row>
    <row r="1618" ht="15.75" customHeight="1">
      <c r="A1618" s="27" t="s">
        <v>562</v>
      </c>
      <c r="B1618" s="2" t="s">
        <v>140</v>
      </c>
      <c r="C1618" s="34">
        <v>9950600.0</v>
      </c>
      <c r="D1618" s="34">
        <v>9046000.0</v>
      </c>
      <c r="E1618" s="34">
        <v>904600.0</v>
      </c>
      <c r="F1618" s="22" t="s">
        <v>525</v>
      </c>
      <c r="G1618" s="35">
        <v>44145.0</v>
      </c>
      <c r="H1618" s="22"/>
      <c r="I1618" s="29"/>
      <c r="J1618" s="28"/>
      <c r="K1618" s="2"/>
      <c r="L1618" s="2"/>
      <c r="M1618" s="2"/>
      <c r="N1618" s="2"/>
      <c r="O1618" s="2"/>
      <c r="P1618" s="2"/>
      <c r="Q1618" s="2"/>
      <c r="R1618" s="2"/>
      <c r="S1618" s="2"/>
    </row>
    <row r="1619" ht="15.75" customHeight="1">
      <c r="A1619" s="27" t="s">
        <v>562</v>
      </c>
      <c r="B1619" s="2" t="s">
        <v>140</v>
      </c>
      <c r="C1619" s="34">
        <v>5065500.0</v>
      </c>
      <c r="D1619" s="34">
        <v>4605000.0</v>
      </c>
      <c r="E1619" s="34">
        <v>460500.0</v>
      </c>
      <c r="F1619" s="22" t="s">
        <v>287</v>
      </c>
      <c r="G1619" s="35">
        <v>44145.0</v>
      </c>
      <c r="H1619" s="22"/>
      <c r="I1619" s="29"/>
      <c r="J1619" s="28"/>
      <c r="K1619" s="2"/>
      <c r="L1619" s="2"/>
      <c r="M1619" s="2"/>
      <c r="N1619" s="2"/>
      <c r="O1619" s="2"/>
      <c r="P1619" s="2"/>
      <c r="Q1619" s="2"/>
      <c r="R1619" s="2"/>
      <c r="S1619" s="2"/>
    </row>
    <row r="1620" ht="15.75" customHeight="1">
      <c r="A1620" s="27" t="s">
        <v>562</v>
      </c>
      <c r="B1620" s="2" t="s">
        <v>140</v>
      </c>
      <c r="C1620" s="34">
        <v>1320000.0</v>
      </c>
      <c r="D1620" s="34">
        <v>1200000.0</v>
      </c>
      <c r="E1620" s="34">
        <v>120000.0</v>
      </c>
      <c r="F1620" s="22" t="s">
        <v>349</v>
      </c>
      <c r="G1620" s="35">
        <v>44145.0</v>
      </c>
      <c r="H1620" s="22"/>
      <c r="I1620" s="29"/>
      <c r="J1620" s="28"/>
      <c r="K1620" s="2"/>
      <c r="L1620" s="2"/>
      <c r="M1620" s="2"/>
      <c r="N1620" s="2"/>
      <c r="O1620" s="2"/>
      <c r="P1620" s="2"/>
      <c r="Q1620" s="2"/>
      <c r="R1620" s="2"/>
      <c r="S1620" s="2"/>
    </row>
    <row r="1621" ht="15.75" customHeight="1">
      <c r="A1621" s="27" t="s">
        <v>562</v>
      </c>
      <c r="B1621" s="2" t="s">
        <v>140</v>
      </c>
      <c r="C1621" s="34">
        <v>4528700.0</v>
      </c>
      <c r="D1621" s="34">
        <v>4117000.0</v>
      </c>
      <c r="E1621" s="34">
        <v>411700.0</v>
      </c>
      <c r="F1621" s="22" t="s">
        <v>478</v>
      </c>
      <c r="G1621" s="35">
        <v>44145.0</v>
      </c>
      <c r="H1621" s="22"/>
      <c r="I1621" s="29"/>
      <c r="J1621" s="28"/>
      <c r="K1621" s="2"/>
      <c r="L1621" s="2"/>
      <c r="M1621" s="2"/>
      <c r="N1621" s="2"/>
      <c r="O1621" s="2"/>
      <c r="P1621" s="2"/>
      <c r="Q1621" s="2"/>
      <c r="R1621" s="2"/>
      <c r="S1621" s="2"/>
    </row>
    <row r="1622" ht="15.75" customHeight="1">
      <c r="A1622" s="27" t="s">
        <v>562</v>
      </c>
      <c r="B1622" s="2" t="s">
        <v>440</v>
      </c>
      <c r="C1622" s="34">
        <v>1.68454E7</v>
      </c>
      <c r="D1622" s="34">
        <v>1.5314E7</v>
      </c>
      <c r="E1622" s="34">
        <v>1531400.0</v>
      </c>
      <c r="F1622" s="22" t="s">
        <v>557</v>
      </c>
      <c r="G1622" s="35">
        <v>44145.0</v>
      </c>
      <c r="H1622" s="36" t="s">
        <v>563</v>
      </c>
      <c r="I1622" s="29"/>
      <c r="J1622" s="28"/>
      <c r="K1622" s="2"/>
      <c r="L1622" s="2"/>
      <c r="M1622" s="2"/>
      <c r="N1622" s="2"/>
      <c r="O1622" s="2"/>
      <c r="P1622" s="2"/>
      <c r="Q1622" s="2"/>
      <c r="R1622" s="2"/>
      <c r="S1622" s="2"/>
    </row>
    <row r="1623" ht="15.75" customHeight="1">
      <c r="A1623" s="27" t="s">
        <v>562</v>
      </c>
      <c r="B1623" s="2" t="s">
        <v>440</v>
      </c>
      <c r="C1623" s="34">
        <v>466400.0</v>
      </c>
      <c r="D1623" s="34">
        <v>424000.0</v>
      </c>
      <c r="E1623" s="34">
        <v>42400.0</v>
      </c>
      <c r="F1623" s="22" t="s">
        <v>564</v>
      </c>
      <c r="G1623" s="35">
        <v>44145.0</v>
      </c>
      <c r="H1623" s="36" t="s">
        <v>563</v>
      </c>
      <c r="I1623" s="37" t="s">
        <v>205</v>
      </c>
      <c r="J1623" s="13"/>
      <c r="K1623" s="14"/>
      <c r="L1623" s="2"/>
      <c r="M1623" s="2"/>
      <c r="N1623" s="2"/>
      <c r="O1623" s="2"/>
      <c r="P1623" s="2"/>
      <c r="Q1623" s="2"/>
      <c r="R1623" s="2"/>
      <c r="S1623" s="2"/>
    </row>
    <row r="1624" ht="15.75" customHeight="1">
      <c r="A1624" s="27" t="s">
        <v>562</v>
      </c>
      <c r="B1624" s="2" t="s">
        <v>440</v>
      </c>
      <c r="C1624" s="34">
        <v>2.3496E7</v>
      </c>
      <c r="D1624" s="34">
        <v>2.136E7</v>
      </c>
      <c r="E1624" s="34">
        <v>2136000.0</v>
      </c>
      <c r="F1624" s="22" t="s">
        <v>565</v>
      </c>
      <c r="G1624" s="35">
        <v>44145.0</v>
      </c>
      <c r="H1624" s="36" t="s">
        <v>563</v>
      </c>
      <c r="I1624" s="23" t="s">
        <v>3</v>
      </c>
      <c r="J1624" s="17" t="s">
        <v>54</v>
      </c>
      <c r="K1624" s="17" t="s">
        <v>2</v>
      </c>
      <c r="L1624" s="2"/>
      <c r="M1624" s="2"/>
      <c r="N1624" s="2"/>
      <c r="O1624" s="2"/>
      <c r="P1624" s="2"/>
      <c r="Q1624" s="2"/>
      <c r="R1624" s="2"/>
      <c r="S1624" s="2"/>
    </row>
    <row r="1625" ht="15.75" customHeight="1">
      <c r="A1625" s="38" t="s">
        <v>562</v>
      </c>
      <c r="B1625" s="7" t="s">
        <v>440</v>
      </c>
      <c r="C1625" s="39">
        <v>8628400.0</v>
      </c>
      <c r="D1625" s="39">
        <v>7844000.0</v>
      </c>
      <c r="E1625" s="39">
        <v>784400.0</v>
      </c>
      <c r="F1625" s="40" t="s">
        <v>566</v>
      </c>
      <c r="G1625" s="41">
        <v>44145.0</v>
      </c>
      <c r="H1625" s="36" t="s">
        <v>563</v>
      </c>
      <c r="I1625" s="23">
        <f t="shared" ref="I1625:K1625" si="45">SUM(C1603:C1625)</f>
        <v>115200800</v>
      </c>
      <c r="J1625" s="23">
        <f t="shared" si="45"/>
        <v>104728000</v>
      </c>
      <c r="K1625" s="23">
        <f t="shared" si="45"/>
        <v>10472800</v>
      </c>
      <c r="L1625" s="7"/>
      <c r="M1625" s="7"/>
      <c r="N1625" s="7"/>
      <c r="O1625" s="7"/>
      <c r="P1625" s="7"/>
      <c r="Q1625" s="7"/>
      <c r="R1625" s="7"/>
      <c r="S1625" s="7"/>
    </row>
    <row r="1626" ht="15.75" customHeight="1">
      <c r="A1626" s="27" t="s">
        <v>567</v>
      </c>
      <c r="B1626" s="2" t="s">
        <v>140</v>
      </c>
      <c r="C1626" s="34">
        <v>990000.0</v>
      </c>
      <c r="D1626" s="34">
        <v>900000.0</v>
      </c>
      <c r="E1626" s="34">
        <v>90000.0</v>
      </c>
      <c r="F1626" s="22" t="s">
        <v>349</v>
      </c>
      <c r="G1626" s="35">
        <v>44155.0</v>
      </c>
      <c r="H1626" s="22"/>
      <c r="I1626" s="29"/>
      <c r="J1626" s="28"/>
      <c r="K1626" s="2"/>
      <c r="L1626" s="2"/>
      <c r="M1626" s="2"/>
      <c r="N1626" s="2"/>
      <c r="O1626" s="2"/>
      <c r="P1626" s="2"/>
      <c r="Q1626" s="2"/>
      <c r="R1626" s="2"/>
      <c r="S1626" s="2"/>
    </row>
    <row r="1627" ht="15.75" customHeight="1">
      <c r="A1627" s="27" t="s">
        <v>567</v>
      </c>
      <c r="B1627" s="2" t="s">
        <v>140</v>
      </c>
      <c r="C1627" s="34">
        <v>1914000.0</v>
      </c>
      <c r="D1627" s="34">
        <v>1740000.0</v>
      </c>
      <c r="E1627" s="34">
        <v>174000.0</v>
      </c>
      <c r="F1627" s="22" t="s">
        <v>548</v>
      </c>
      <c r="G1627" s="35">
        <v>44155.0</v>
      </c>
      <c r="H1627" s="22"/>
      <c r="I1627" s="29"/>
      <c r="J1627" s="28"/>
      <c r="K1627" s="2"/>
      <c r="L1627" s="2"/>
      <c r="M1627" s="2"/>
      <c r="N1627" s="2"/>
      <c r="O1627" s="2"/>
      <c r="P1627" s="2"/>
      <c r="Q1627" s="2"/>
      <c r="R1627" s="2"/>
      <c r="S1627" s="2"/>
    </row>
    <row r="1628" ht="15.75" customHeight="1">
      <c r="A1628" s="27" t="s">
        <v>567</v>
      </c>
      <c r="B1628" s="2" t="s">
        <v>140</v>
      </c>
      <c r="C1628" s="34">
        <v>8724100.0</v>
      </c>
      <c r="D1628" s="34">
        <v>7931000.0</v>
      </c>
      <c r="E1628" s="34">
        <v>793100.0</v>
      </c>
      <c r="F1628" s="22" t="s">
        <v>525</v>
      </c>
      <c r="G1628" s="35">
        <v>44155.0</v>
      </c>
      <c r="H1628" s="22"/>
      <c r="I1628" s="29"/>
      <c r="J1628" s="28"/>
      <c r="K1628" s="2"/>
      <c r="L1628" s="2"/>
      <c r="M1628" s="2"/>
      <c r="N1628" s="2"/>
      <c r="O1628" s="2"/>
      <c r="P1628" s="2"/>
      <c r="Q1628" s="2"/>
      <c r="R1628" s="2"/>
      <c r="S1628" s="2"/>
    </row>
    <row r="1629" ht="15.75" customHeight="1">
      <c r="A1629" s="27" t="s">
        <v>567</v>
      </c>
      <c r="B1629" s="2" t="s">
        <v>140</v>
      </c>
      <c r="C1629" s="34">
        <v>4620000.0</v>
      </c>
      <c r="D1629" s="34">
        <v>4200000.0</v>
      </c>
      <c r="E1629" s="34">
        <v>420000.0</v>
      </c>
      <c r="F1629" s="22" t="s">
        <v>287</v>
      </c>
      <c r="G1629" s="35">
        <v>44155.0</v>
      </c>
      <c r="H1629" s="22"/>
      <c r="I1629" s="29"/>
      <c r="J1629" s="28"/>
      <c r="K1629" s="2"/>
      <c r="L1629" s="2"/>
      <c r="M1629" s="2"/>
      <c r="N1629" s="2"/>
      <c r="O1629" s="2"/>
      <c r="P1629" s="2"/>
      <c r="Q1629" s="2"/>
      <c r="R1629" s="2"/>
      <c r="S1629" s="2"/>
    </row>
    <row r="1630" ht="15.75" customHeight="1">
      <c r="A1630" s="27" t="s">
        <v>567</v>
      </c>
      <c r="B1630" s="2" t="s">
        <v>140</v>
      </c>
      <c r="C1630" s="34">
        <v>1926100.0</v>
      </c>
      <c r="D1630" s="34">
        <v>1751000.0</v>
      </c>
      <c r="E1630" s="34">
        <v>175100.0</v>
      </c>
      <c r="F1630" s="22" t="s">
        <v>522</v>
      </c>
      <c r="G1630" s="35">
        <v>44155.0</v>
      </c>
      <c r="H1630" s="22"/>
      <c r="I1630" s="29"/>
      <c r="J1630" s="28"/>
      <c r="K1630" s="2"/>
      <c r="L1630" s="2"/>
      <c r="M1630" s="2"/>
      <c r="N1630" s="2"/>
      <c r="O1630" s="2"/>
      <c r="P1630" s="2"/>
      <c r="Q1630" s="2"/>
      <c r="R1630" s="2"/>
      <c r="S1630" s="2"/>
    </row>
    <row r="1631" ht="15.75" customHeight="1">
      <c r="A1631" s="27" t="s">
        <v>567</v>
      </c>
      <c r="B1631" s="2" t="s">
        <v>140</v>
      </c>
      <c r="C1631" s="34">
        <v>3977600.0</v>
      </c>
      <c r="D1631" s="34">
        <v>3616000.0</v>
      </c>
      <c r="E1631" s="34">
        <v>361600.0</v>
      </c>
      <c r="F1631" s="22" t="s">
        <v>478</v>
      </c>
      <c r="G1631" s="35">
        <v>44155.0</v>
      </c>
      <c r="H1631" s="22"/>
      <c r="I1631" s="29"/>
      <c r="J1631" s="28"/>
      <c r="K1631" s="2"/>
      <c r="L1631" s="2"/>
      <c r="M1631" s="2"/>
      <c r="N1631" s="2"/>
      <c r="O1631" s="2"/>
      <c r="P1631" s="2"/>
      <c r="Q1631" s="2"/>
      <c r="R1631" s="2"/>
      <c r="S1631" s="2"/>
    </row>
    <row r="1632" ht="15.75" customHeight="1">
      <c r="A1632" s="27" t="s">
        <v>568</v>
      </c>
      <c r="B1632" s="2" t="s">
        <v>8</v>
      </c>
      <c r="C1632" s="34">
        <v>1458600.0</v>
      </c>
      <c r="D1632" s="34">
        <v>1326000.0</v>
      </c>
      <c r="E1632" s="34">
        <v>132600.0</v>
      </c>
      <c r="F1632" s="22" t="s">
        <v>110</v>
      </c>
      <c r="G1632" s="35">
        <v>44182.0</v>
      </c>
      <c r="H1632" s="22"/>
      <c r="I1632" s="29"/>
      <c r="J1632" s="28"/>
      <c r="K1632" s="2"/>
      <c r="L1632" s="2"/>
      <c r="M1632" s="2"/>
      <c r="N1632" s="2"/>
      <c r="O1632" s="2"/>
      <c r="P1632" s="2"/>
      <c r="Q1632" s="2"/>
      <c r="R1632" s="2"/>
      <c r="S1632" s="2"/>
    </row>
    <row r="1633" ht="15.75" customHeight="1">
      <c r="A1633" s="27" t="s">
        <v>568</v>
      </c>
      <c r="B1633" s="2" t="s">
        <v>8</v>
      </c>
      <c r="C1633" s="34">
        <v>226600.0</v>
      </c>
      <c r="D1633" s="34">
        <v>206000.0</v>
      </c>
      <c r="E1633" s="34">
        <v>20600.0</v>
      </c>
      <c r="F1633" s="22" t="s">
        <v>569</v>
      </c>
      <c r="G1633" s="35">
        <v>44182.0</v>
      </c>
      <c r="H1633" s="22"/>
      <c r="I1633" s="29"/>
      <c r="J1633" s="28"/>
      <c r="K1633" s="2"/>
      <c r="L1633" s="2"/>
      <c r="M1633" s="2"/>
      <c r="N1633" s="2"/>
      <c r="O1633" s="2"/>
      <c r="P1633" s="2"/>
      <c r="Q1633" s="2"/>
      <c r="R1633" s="2"/>
      <c r="S1633" s="2"/>
    </row>
    <row r="1634" ht="15.75" customHeight="1">
      <c r="A1634" s="27" t="s">
        <v>568</v>
      </c>
      <c r="B1634" s="2" t="s">
        <v>8</v>
      </c>
      <c r="C1634" s="34">
        <v>4481400.0</v>
      </c>
      <c r="D1634" s="34">
        <v>4074000.0</v>
      </c>
      <c r="E1634" s="34">
        <v>407400.0</v>
      </c>
      <c r="F1634" s="22" t="s">
        <v>172</v>
      </c>
      <c r="G1634" s="35">
        <v>44182.0</v>
      </c>
      <c r="H1634" s="22"/>
      <c r="I1634" s="29"/>
      <c r="J1634" s="28"/>
      <c r="K1634" s="2"/>
      <c r="L1634" s="2"/>
      <c r="M1634" s="2"/>
      <c r="N1634" s="2"/>
      <c r="O1634" s="2"/>
      <c r="P1634" s="2"/>
      <c r="Q1634" s="2"/>
      <c r="R1634" s="2"/>
      <c r="S1634" s="2"/>
    </row>
    <row r="1635" ht="15.75" customHeight="1">
      <c r="A1635" s="27" t="s">
        <v>568</v>
      </c>
      <c r="B1635" s="2" t="s">
        <v>538</v>
      </c>
      <c r="C1635" s="34">
        <v>4466000.0</v>
      </c>
      <c r="D1635" s="34">
        <v>4060000.0</v>
      </c>
      <c r="E1635" s="34">
        <v>406000.0</v>
      </c>
      <c r="F1635" s="22" t="s">
        <v>106</v>
      </c>
      <c r="G1635" s="35">
        <v>44196.0</v>
      </c>
      <c r="H1635" s="22"/>
      <c r="I1635" s="29"/>
      <c r="J1635" s="28"/>
      <c r="K1635" s="2"/>
      <c r="L1635" s="2"/>
      <c r="M1635" s="2"/>
      <c r="N1635" s="2"/>
      <c r="O1635" s="2"/>
      <c r="P1635" s="2"/>
      <c r="Q1635" s="2"/>
      <c r="R1635" s="2"/>
      <c r="S1635" s="2"/>
    </row>
    <row r="1636" ht="15.75" customHeight="1">
      <c r="A1636" s="27" t="s">
        <v>568</v>
      </c>
      <c r="B1636" s="2" t="s">
        <v>203</v>
      </c>
      <c r="C1636" s="34">
        <v>374000.0</v>
      </c>
      <c r="D1636" s="34">
        <v>340000.0</v>
      </c>
      <c r="E1636" s="34">
        <v>34000.0</v>
      </c>
      <c r="F1636" s="22" t="s">
        <v>106</v>
      </c>
      <c r="G1636" s="35">
        <v>44533.0</v>
      </c>
      <c r="H1636" s="22"/>
      <c r="I1636" s="29"/>
      <c r="J1636" s="28"/>
      <c r="K1636" s="2"/>
      <c r="L1636" s="2"/>
      <c r="M1636" s="2"/>
      <c r="N1636" s="2"/>
      <c r="O1636" s="2"/>
      <c r="P1636" s="2"/>
      <c r="Q1636" s="2"/>
      <c r="R1636" s="2"/>
      <c r="S1636" s="2"/>
    </row>
    <row r="1637" ht="15.75" customHeight="1">
      <c r="A1637" s="27" t="s">
        <v>568</v>
      </c>
      <c r="B1637" s="2" t="s">
        <v>158</v>
      </c>
      <c r="C1637" s="34">
        <v>594000.0</v>
      </c>
      <c r="D1637" s="34">
        <v>540000.0</v>
      </c>
      <c r="E1637" s="34">
        <v>54000.0</v>
      </c>
      <c r="F1637" s="22" t="s">
        <v>106</v>
      </c>
      <c r="G1637" s="35">
        <v>44545.0</v>
      </c>
      <c r="H1637" s="22"/>
      <c r="I1637" s="29"/>
      <c r="J1637" s="28"/>
      <c r="K1637" s="2"/>
      <c r="L1637" s="2"/>
      <c r="M1637" s="2"/>
      <c r="N1637" s="2"/>
      <c r="O1637" s="2"/>
      <c r="P1637" s="2"/>
      <c r="Q1637" s="2"/>
      <c r="R1637" s="2"/>
      <c r="S1637" s="2"/>
    </row>
    <row r="1638" ht="15.75" customHeight="1">
      <c r="A1638" s="27" t="s">
        <v>568</v>
      </c>
      <c r="B1638" s="2" t="s">
        <v>140</v>
      </c>
      <c r="C1638" s="34">
        <v>4884000.0</v>
      </c>
      <c r="D1638" s="34">
        <v>4440000.0</v>
      </c>
      <c r="E1638" s="34">
        <v>444000.0</v>
      </c>
      <c r="F1638" s="22" t="s">
        <v>276</v>
      </c>
      <c r="G1638" s="35">
        <v>44175.0</v>
      </c>
      <c r="H1638" s="22"/>
      <c r="I1638" s="29"/>
      <c r="J1638" s="28"/>
      <c r="K1638" s="2"/>
      <c r="L1638" s="2"/>
      <c r="M1638" s="2"/>
      <c r="N1638" s="2"/>
      <c r="O1638" s="2"/>
      <c r="P1638" s="2"/>
      <c r="Q1638" s="2"/>
      <c r="R1638" s="2"/>
      <c r="S1638" s="2"/>
    </row>
    <row r="1639" ht="15.75" customHeight="1">
      <c r="A1639" s="27" t="s">
        <v>568</v>
      </c>
      <c r="B1639" s="2" t="s">
        <v>140</v>
      </c>
      <c r="C1639" s="34">
        <v>9970400.0</v>
      </c>
      <c r="D1639" s="34">
        <v>9064000.0</v>
      </c>
      <c r="E1639" s="34">
        <v>906400.0</v>
      </c>
      <c r="F1639" s="22" t="s">
        <v>532</v>
      </c>
      <c r="G1639" s="35">
        <v>44175.0</v>
      </c>
      <c r="H1639" s="22"/>
      <c r="I1639" s="29"/>
      <c r="J1639" s="28"/>
      <c r="K1639" s="2"/>
      <c r="L1639" s="2"/>
      <c r="M1639" s="2"/>
      <c r="N1639" s="2"/>
      <c r="O1639" s="2"/>
      <c r="P1639" s="2"/>
      <c r="Q1639" s="2"/>
      <c r="R1639" s="2"/>
      <c r="S1639" s="2"/>
    </row>
    <row r="1640" ht="15.75" customHeight="1">
      <c r="A1640" s="27" t="s">
        <v>568</v>
      </c>
      <c r="B1640" s="2" t="s">
        <v>140</v>
      </c>
      <c r="C1640" s="34">
        <v>4373600.0</v>
      </c>
      <c r="D1640" s="34">
        <v>3976000.0</v>
      </c>
      <c r="E1640" s="34">
        <v>397600.0</v>
      </c>
      <c r="F1640" s="22" t="s">
        <v>523</v>
      </c>
      <c r="G1640" s="35">
        <v>44175.0</v>
      </c>
      <c r="H1640" s="22"/>
      <c r="I1640" s="29"/>
      <c r="J1640" s="28"/>
      <c r="K1640" s="2"/>
      <c r="L1640" s="2"/>
      <c r="M1640" s="2"/>
      <c r="N1640" s="2"/>
      <c r="O1640" s="2"/>
      <c r="P1640" s="2"/>
      <c r="Q1640" s="2"/>
      <c r="R1640" s="2"/>
      <c r="S1640" s="2"/>
    </row>
    <row r="1641" ht="15.75" customHeight="1">
      <c r="A1641" s="27" t="s">
        <v>568</v>
      </c>
      <c r="B1641" s="2" t="s">
        <v>140</v>
      </c>
      <c r="C1641" s="34">
        <v>1210000.0</v>
      </c>
      <c r="D1641" s="34">
        <v>1100000.0</v>
      </c>
      <c r="E1641" s="34">
        <v>110000.0</v>
      </c>
      <c r="F1641" s="22" t="s">
        <v>349</v>
      </c>
      <c r="G1641" s="35">
        <v>44175.0</v>
      </c>
      <c r="H1641" s="22"/>
      <c r="I1641" s="29"/>
      <c r="J1641" s="28"/>
      <c r="K1641" s="2"/>
      <c r="L1641" s="2"/>
      <c r="M1641" s="2"/>
      <c r="N1641" s="2"/>
      <c r="O1641" s="2"/>
      <c r="P1641" s="2"/>
      <c r="Q1641" s="2"/>
      <c r="R1641" s="2"/>
      <c r="S1641" s="2"/>
    </row>
    <row r="1642" ht="15.75" customHeight="1">
      <c r="A1642" s="27" t="s">
        <v>568</v>
      </c>
      <c r="B1642" s="2" t="s">
        <v>140</v>
      </c>
      <c r="C1642" s="34">
        <v>4332900.0</v>
      </c>
      <c r="D1642" s="34">
        <v>3939000.0</v>
      </c>
      <c r="E1642" s="34">
        <v>393900.0</v>
      </c>
      <c r="F1642" s="22" t="s">
        <v>570</v>
      </c>
      <c r="G1642" s="35">
        <v>44175.0</v>
      </c>
      <c r="H1642" s="22"/>
      <c r="I1642" s="29"/>
      <c r="J1642" s="28"/>
      <c r="K1642" s="2"/>
      <c r="L1642" s="2"/>
      <c r="M1642" s="2"/>
      <c r="N1642" s="2"/>
      <c r="O1642" s="2"/>
      <c r="P1642" s="2"/>
      <c r="Q1642" s="2"/>
      <c r="R1642" s="2"/>
      <c r="S1642" s="2"/>
    </row>
    <row r="1643" ht="15.75" customHeight="1">
      <c r="A1643" s="27" t="s">
        <v>568</v>
      </c>
      <c r="B1643" s="2" t="s">
        <v>140</v>
      </c>
      <c r="C1643" s="34">
        <v>1019700.0</v>
      </c>
      <c r="D1643" s="34">
        <v>927000.0</v>
      </c>
      <c r="E1643" s="34">
        <v>92700.0</v>
      </c>
      <c r="F1643" s="22" t="s">
        <v>522</v>
      </c>
      <c r="G1643" s="35">
        <v>44175.0</v>
      </c>
      <c r="H1643" s="22"/>
      <c r="I1643" s="29"/>
      <c r="J1643" s="28"/>
      <c r="K1643" s="2"/>
      <c r="L1643" s="2"/>
      <c r="M1643" s="2"/>
      <c r="N1643" s="2"/>
      <c r="O1643" s="2"/>
      <c r="P1643" s="2"/>
      <c r="Q1643" s="2"/>
      <c r="R1643" s="2"/>
      <c r="S1643" s="2"/>
    </row>
    <row r="1644" ht="15.75" customHeight="1">
      <c r="A1644" s="27" t="s">
        <v>568</v>
      </c>
      <c r="B1644" s="2" t="s">
        <v>140</v>
      </c>
      <c r="C1644" s="34">
        <v>4090900.0</v>
      </c>
      <c r="D1644" s="34">
        <v>3719000.0</v>
      </c>
      <c r="E1644" s="34">
        <v>371900.0</v>
      </c>
      <c r="F1644" s="22" t="s">
        <v>517</v>
      </c>
      <c r="G1644" s="35">
        <v>44175.0</v>
      </c>
      <c r="H1644" s="22"/>
      <c r="I1644" s="29"/>
      <c r="J1644" s="28"/>
      <c r="K1644" s="2"/>
      <c r="L1644" s="2"/>
      <c r="M1644" s="2"/>
      <c r="N1644" s="2"/>
      <c r="O1644" s="2"/>
      <c r="P1644" s="2"/>
      <c r="Q1644" s="2"/>
      <c r="R1644" s="2"/>
      <c r="S1644" s="2"/>
    </row>
    <row r="1645" ht="15.75" customHeight="1">
      <c r="A1645" s="27" t="s">
        <v>568</v>
      </c>
      <c r="B1645" s="2" t="s">
        <v>29</v>
      </c>
      <c r="C1645" s="34">
        <v>2640000.0</v>
      </c>
      <c r="D1645" s="34">
        <v>2400000.0</v>
      </c>
      <c r="E1645" s="34">
        <v>240000.0</v>
      </c>
      <c r="F1645" s="22" t="s">
        <v>571</v>
      </c>
      <c r="G1645" s="35">
        <v>44189.0</v>
      </c>
      <c r="H1645" s="22"/>
      <c r="I1645" s="29"/>
      <c r="J1645" s="28"/>
      <c r="K1645" s="2"/>
      <c r="L1645" s="2"/>
      <c r="M1645" s="2"/>
      <c r="N1645" s="2"/>
      <c r="O1645" s="2"/>
      <c r="P1645" s="2"/>
      <c r="Q1645" s="2"/>
      <c r="R1645" s="2"/>
      <c r="S1645" s="2"/>
    </row>
    <row r="1646" ht="15.75" customHeight="1">
      <c r="A1646" s="27" t="s">
        <v>568</v>
      </c>
      <c r="B1646" s="2" t="s">
        <v>29</v>
      </c>
      <c r="C1646" s="34">
        <v>660000.0</v>
      </c>
      <c r="D1646" s="34">
        <v>600000.0</v>
      </c>
      <c r="E1646" s="34">
        <v>60000.0</v>
      </c>
      <c r="F1646" s="22" t="s">
        <v>95</v>
      </c>
      <c r="G1646" s="35">
        <v>44189.0</v>
      </c>
      <c r="H1646" s="22"/>
      <c r="I1646" s="29"/>
      <c r="J1646" s="28"/>
      <c r="K1646" s="2"/>
      <c r="L1646" s="2"/>
      <c r="M1646" s="2"/>
      <c r="N1646" s="2"/>
      <c r="O1646" s="2"/>
      <c r="P1646" s="2"/>
      <c r="Q1646" s="2"/>
      <c r="R1646" s="2"/>
      <c r="S1646" s="2"/>
    </row>
    <row r="1647" ht="15.75" customHeight="1">
      <c r="A1647" s="27" t="s">
        <v>568</v>
      </c>
      <c r="B1647" s="2" t="s">
        <v>29</v>
      </c>
      <c r="C1647" s="34">
        <v>4620000.0</v>
      </c>
      <c r="D1647" s="34">
        <v>4200000.0</v>
      </c>
      <c r="E1647" s="34">
        <v>420000.0</v>
      </c>
      <c r="F1647" s="22" t="s">
        <v>197</v>
      </c>
      <c r="G1647" s="35">
        <v>44189.0</v>
      </c>
      <c r="H1647" s="22"/>
      <c r="I1647" s="29"/>
      <c r="J1647" s="28"/>
      <c r="K1647" s="2"/>
      <c r="L1647" s="2"/>
      <c r="M1647" s="2"/>
      <c r="N1647" s="2"/>
      <c r="O1647" s="2"/>
      <c r="P1647" s="2"/>
      <c r="Q1647" s="2"/>
      <c r="R1647" s="2"/>
      <c r="S1647" s="2"/>
    </row>
    <row r="1648" ht="15.75" customHeight="1">
      <c r="A1648" s="27" t="s">
        <v>568</v>
      </c>
      <c r="B1648" s="2" t="s">
        <v>440</v>
      </c>
      <c r="C1648" s="34">
        <v>9094800.0</v>
      </c>
      <c r="D1648" s="34">
        <v>8268000.0</v>
      </c>
      <c r="E1648" s="34">
        <v>826800.0</v>
      </c>
      <c r="F1648" s="22" t="s">
        <v>509</v>
      </c>
      <c r="G1648" s="35">
        <v>44175.0</v>
      </c>
      <c r="H1648" s="22"/>
      <c r="I1648" s="29"/>
      <c r="J1648" s="28"/>
      <c r="K1648" s="2"/>
      <c r="L1648" s="2"/>
      <c r="M1648" s="2"/>
      <c r="N1648" s="2"/>
      <c r="O1648" s="2"/>
      <c r="P1648" s="2"/>
      <c r="Q1648" s="2"/>
      <c r="R1648" s="2"/>
      <c r="S1648" s="2"/>
    </row>
    <row r="1649" ht="15.75" customHeight="1">
      <c r="A1649" s="27" t="s">
        <v>568</v>
      </c>
      <c r="B1649" s="2" t="s">
        <v>440</v>
      </c>
      <c r="C1649" s="34">
        <v>5896000.0</v>
      </c>
      <c r="D1649" s="34">
        <v>5360000.0</v>
      </c>
      <c r="E1649" s="34">
        <v>536000.0</v>
      </c>
      <c r="F1649" s="22" t="s">
        <v>565</v>
      </c>
      <c r="G1649" s="35">
        <v>44175.0</v>
      </c>
      <c r="H1649" s="22"/>
      <c r="I1649" s="37" t="s">
        <v>239</v>
      </c>
      <c r="J1649" s="13"/>
      <c r="K1649" s="14"/>
      <c r="L1649" s="2"/>
      <c r="M1649" s="2"/>
      <c r="N1649" s="2"/>
      <c r="O1649" s="2"/>
      <c r="P1649" s="2"/>
      <c r="Q1649" s="2"/>
      <c r="R1649" s="2"/>
      <c r="S1649" s="2"/>
    </row>
    <row r="1650" ht="15.75" customHeight="1">
      <c r="A1650" s="27" t="s">
        <v>568</v>
      </c>
      <c r="B1650" s="2" t="s">
        <v>440</v>
      </c>
      <c r="C1650" s="34">
        <v>1023000.0</v>
      </c>
      <c r="D1650" s="34">
        <v>930000.0</v>
      </c>
      <c r="E1650" s="34">
        <v>93000.0</v>
      </c>
      <c r="F1650" s="22" t="s">
        <v>572</v>
      </c>
      <c r="G1650" s="35">
        <v>44175.0</v>
      </c>
      <c r="H1650" s="22"/>
      <c r="I1650" s="23" t="s">
        <v>3</v>
      </c>
      <c r="J1650" s="17" t="s">
        <v>54</v>
      </c>
      <c r="K1650" s="17" t="s">
        <v>2</v>
      </c>
      <c r="L1650" s="2"/>
      <c r="M1650" s="2"/>
      <c r="N1650" s="2"/>
      <c r="O1650" s="2"/>
      <c r="P1650" s="2"/>
      <c r="Q1650" s="2"/>
      <c r="R1650" s="2"/>
      <c r="S1650" s="2"/>
    </row>
    <row r="1651" ht="15.75" customHeight="1">
      <c r="A1651" s="38" t="s">
        <v>568</v>
      </c>
      <c r="B1651" s="7" t="s">
        <v>440</v>
      </c>
      <c r="C1651" s="39">
        <v>1.08394E7</v>
      </c>
      <c r="D1651" s="39">
        <v>9854000.0</v>
      </c>
      <c r="E1651" s="39">
        <v>985400.0</v>
      </c>
      <c r="F1651" s="40" t="s">
        <v>557</v>
      </c>
      <c r="G1651" s="41">
        <v>44175.0</v>
      </c>
      <c r="H1651" s="40"/>
      <c r="I1651" s="23">
        <f t="shared" ref="I1651:K1651" si="46">SUM(C1626:C1651)</f>
        <v>98407100</v>
      </c>
      <c r="J1651" s="23">
        <f t="shared" si="46"/>
        <v>89461000</v>
      </c>
      <c r="K1651" s="23">
        <f t="shared" si="46"/>
        <v>8946100</v>
      </c>
      <c r="L1651" s="7"/>
      <c r="M1651" s="7"/>
      <c r="N1651" s="7"/>
      <c r="O1651" s="7"/>
      <c r="P1651" s="7"/>
      <c r="Q1651" s="7"/>
      <c r="R1651" s="7"/>
      <c r="S1651" s="7"/>
    </row>
    <row r="1652" ht="15.75" customHeight="1">
      <c r="A1652" s="27" t="s">
        <v>573</v>
      </c>
      <c r="B1652" s="87" t="s">
        <v>574</v>
      </c>
      <c r="C1652" s="34">
        <v>1.232E8</v>
      </c>
      <c r="D1652" s="34">
        <v>1.12E8</v>
      </c>
      <c r="E1652" s="34">
        <v>1.12E7</v>
      </c>
      <c r="F1652" s="22" t="s">
        <v>106</v>
      </c>
      <c r="G1652" s="2" t="s">
        <v>575</v>
      </c>
      <c r="H1652" s="22"/>
      <c r="I1652" s="29">
        <v>5.0E7</v>
      </c>
      <c r="J1652" s="35">
        <v>44221.0</v>
      </c>
      <c r="K1652" s="29">
        <v>1.0E7</v>
      </c>
      <c r="L1652" s="35">
        <v>44257.0</v>
      </c>
      <c r="M1652" s="29">
        <v>7.0E7</v>
      </c>
      <c r="N1652" s="35">
        <v>44258.0</v>
      </c>
      <c r="O1652" s="29">
        <v>2.2E7</v>
      </c>
      <c r="P1652" s="35">
        <v>44259.0</v>
      </c>
      <c r="Q1652" s="29">
        <v>5.0E7</v>
      </c>
      <c r="R1652" s="29">
        <v>5.0E7</v>
      </c>
      <c r="S1652" s="29">
        <v>5.0E7</v>
      </c>
    </row>
    <row r="1653" ht="15.75" customHeight="1">
      <c r="A1653" s="27" t="s">
        <v>576</v>
      </c>
      <c r="B1653" s="2" t="s">
        <v>577</v>
      </c>
      <c r="C1653" s="34">
        <v>8.7615E7</v>
      </c>
      <c r="D1653" s="34">
        <v>7.965E7</v>
      </c>
      <c r="E1653" s="34">
        <v>7965000.0</v>
      </c>
      <c r="F1653" s="22" t="s">
        <v>578</v>
      </c>
      <c r="G1653" s="2" t="s">
        <v>575</v>
      </c>
      <c r="H1653" s="22"/>
      <c r="I1653" s="29">
        <v>2.0E7</v>
      </c>
      <c r="J1653" s="35">
        <v>44254.0</v>
      </c>
      <c r="K1653" s="29">
        <v>4.0E7</v>
      </c>
      <c r="L1653" s="35">
        <v>44320.0</v>
      </c>
      <c r="M1653" s="29">
        <v>3.0E7</v>
      </c>
      <c r="N1653" s="35">
        <v>44378.0</v>
      </c>
      <c r="O1653" s="29">
        <v>-2385000.0</v>
      </c>
      <c r="P1653" s="35">
        <v>45171.0</v>
      </c>
      <c r="Q1653" s="2"/>
      <c r="R1653" s="2"/>
      <c r="S1653" s="2"/>
    </row>
    <row r="1654" ht="15.75" customHeight="1">
      <c r="A1654" s="27" t="s">
        <v>579</v>
      </c>
      <c r="B1654" s="2" t="s">
        <v>140</v>
      </c>
      <c r="C1654" s="34">
        <v>6004900.0</v>
      </c>
      <c r="D1654" s="34">
        <v>5459000.0</v>
      </c>
      <c r="E1654" s="34">
        <v>545900.0</v>
      </c>
      <c r="F1654" s="22" t="s">
        <v>532</v>
      </c>
      <c r="G1654" s="35">
        <v>44195.0</v>
      </c>
      <c r="H1654" s="22"/>
      <c r="I1654" s="29"/>
      <c r="J1654" s="28"/>
      <c r="K1654" s="2"/>
      <c r="L1654" s="2"/>
      <c r="M1654" s="2"/>
      <c r="N1654" s="2"/>
      <c r="O1654" s="2"/>
      <c r="P1654" s="2"/>
      <c r="Q1654" s="2"/>
      <c r="R1654" s="2"/>
      <c r="S1654" s="2"/>
    </row>
    <row r="1655" ht="15.75" customHeight="1">
      <c r="A1655" s="27" t="s">
        <v>579</v>
      </c>
      <c r="B1655" s="2" t="s">
        <v>140</v>
      </c>
      <c r="C1655" s="34">
        <v>3177900.0</v>
      </c>
      <c r="D1655" s="34">
        <v>2889000.0</v>
      </c>
      <c r="E1655" s="34">
        <v>288900.0</v>
      </c>
      <c r="F1655" s="22" t="s">
        <v>523</v>
      </c>
      <c r="G1655" s="35">
        <v>44195.0</v>
      </c>
      <c r="H1655" s="22"/>
      <c r="I1655" s="29"/>
      <c r="J1655" s="28"/>
      <c r="K1655" s="2"/>
      <c r="L1655" s="2"/>
      <c r="M1655" s="2"/>
      <c r="N1655" s="2"/>
      <c r="O1655" s="2"/>
      <c r="P1655" s="2"/>
      <c r="Q1655" s="2"/>
      <c r="R1655" s="2"/>
      <c r="S1655" s="2"/>
    </row>
    <row r="1656" ht="15.75" customHeight="1">
      <c r="A1656" s="27" t="s">
        <v>579</v>
      </c>
      <c r="B1656" s="2" t="s">
        <v>140</v>
      </c>
      <c r="C1656" s="34">
        <v>9439100.0</v>
      </c>
      <c r="D1656" s="34">
        <v>8581000.0</v>
      </c>
      <c r="E1656" s="34">
        <v>858100.0</v>
      </c>
      <c r="F1656" s="22" t="s">
        <v>580</v>
      </c>
      <c r="G1656" s="35">
        <v>44186.0</v>
      </c>
      <c r="H1656" s="22"/>
      <c r="I1656" s="29"/>
      <c r="J1656" s="34"/>
      <c r="K1656" s="2"/>
      <c r="L1656" s="2"/>
      <c r="M1656" s="2"/>
      <c r="N1656" s="2"/>
      <c r="O1656" s="2"/>
      <c r="P1656" s="2"/>
      <c r="Q1656" s="2"/>
      <c r="R1656" s="2"/>
      <c r="S1656" s="2"/>
    </row>
    <row r="1657" ht="15.75" customHeight="1">
      <c r="A1657" s="27" t="s">
        <v>579</v>
      </c>
      <c r="B1657" s="2" t="s">
        <v>140</v>
      </c>
      <c r="C1657" s="34">
        <v>550000.0</v>
      </c>
      <c r="D1657" s="34">
        <v>500000.0</v>
      </c>
      <c r="E1657" s="34">
        <v>50000.0</v>
      </c>
      <c r="F1657" s="22" t="s">
        <v>349</v>
      </c>
      <c r="G1657" s="35">
        <v>44186.0</v>
      </c>
      <c r="H1657" s="22"/>
      <c r="I1657" s="29"/>
      <c r="J1657" s="34"/>
      <c r="K1657" s="2"/>
      <c r="L1657" s="2"/>
      <c r="M1657" s="2"/>
      <c r="N1657" s="2"/>
      <c r="O1657" s="2"/>
      <c r="P1657" s="2"/>
      <c r="Q1657" s="2"/>
      <c r="R1657" s="2"/>
      <c r="S1657" s="2"/>
    </row>
    <row r="1658" ht="15.75" customHeight="1">
      <c r="A1658" s="27" t="s">
        <v>579</v>
      </c>
      <c r="B1658" s="2" t="s">
        <v>140</v>
      </c>
      <c r="C1658" s="34">
        <v>4884000.0</v>
      </c>
      <c r="D1658" s="34">
        <v>4440000.0</v>
      </c>
      <c r="E1658" s="34">
        <v>444000.0</v>
      </c>
      <c r="F1658" s="22" t="s">
        <v>287</v>
      </c>
      <c r="G1658" s="35">
        <v>44186.0</v>
      </c>
      <c r="H1658" s="22"/>
      <c r="I1658" s="29"/>
      <c r="J1658" s="34"/>
      <c r="K1658" s="2"/>
      <c r="L1658" s="2"/>
      <c r="M1658" s="2"/>
      <c r="N1658" s="2"/>
      <c r="O1658" s="2"/>
      <c r="P1658" s="2"/>
      <c r="Q1658" s="2"/>
      <c r="R1658" s="2"/>
      <c r="S1658" s="2"/>
    </row>
    <row r="1659" ht="15.75" customHeight="1">
      <c r="A1659" s="27" t="s">
        <v>579</v>
      </c>
      <c r="B1659" s="2" t="s">
        <v>140</v>
      </c>
      <c r="C1659" s="34">
        <v>1430000.0</v>
      </c>
      <c r="D1659" s="34">
        <v>1300000.0</v>
      </c>
      <c r="E1659" s="34">
        <v>130000.0</v>
      </c>
      <c r="F1659" s="22" t="s">
        <v>522</v>
      </c>
      <c r="G1659" s="35">
        <v>44186.0</v>
      </c>
      <c r="H1659" s="22"/>
      <c r="I1659" s="29"/>
      <c r="J1659" s="28"/>
      <c r="K1659" s="2"/>
      <c r="L1659" s="2"/>
      <c r="M1659" s="2"/>
      <c r="N1659" s="2"/>
      <c r="O1659" s="2"/>
      <c r="P1659" s="2"/>
      <c r="Q1659" s="2"/>
      <c r="R1659" s="2"/>
      <c r="S1659" s="2"/>
    </row>
    <row r="1660" ht="15.75" customHeight="1">
      <c r="A1660" s="27" t="s">
        <v>579</v>
      </c>
      <c r="B1660" s="2" t="s">
        <v>140</v>
      </c>
      <c r="C1660" s="34">
        <v>566500.0</v>
      </c>
      <c r="D1660" s="34">
        <v>515000.0</v>
      </c>
      <c r="E1660" s="34">
        <v>51500.0</v>
      </c>
      <c r="F1660" s="22" t="s">
        <v>581</v>
      </c>
      <c r="G1660" s="35">
        <v>44186.0</v>
      </c>
      <c r="H1660" s="22"/>
      <c r="I1660" s="29"/>
      <c r="J1660" s="28"/>
      <c r="K1660" s="2"/>
      <c r="L1660" s="2"/>
      <c r="M1660" s="2"/>
      <c r="N1660" s="2"/>
      <c r="O1660" s="2"/>
      <c r="P1660" s="2"/>
      <c r="Q1660" s="2"/>
      <c r="R1660" s="2"/>
      <c r="S1660" s="2"/>
    </row>
    <row r="1661" ht="15.75" customHeight="1">
      <c r="A1661" s="27" t="s">
        <v>579</v>
      </c>
      <c r="B1661" s="2" t="s">
        <v>140</v>
      </c>
      <c r="C1661" s="34">
        <v>7306200.0</v>
      </c>
      <c r="D1661" s="34">
        <v>6642000.0</v>
      </c>
      <c r="E1661" s="34">
        <v>664200.0</v>
      </c>
      <c r="F1661" s="22" t="s">
        <v>478</v>
      </c>
      <c r="G1661" s="35">
        <v>44207.0</v>
      </c>
      <c r="H1661" s="22"/>
      <c r="I1661" s="29"/>
      <c r="J1661" s="28"/>
      <c r="K1661" s="2"/>
      <c r="L1661" s="2"/>
      <c r="M1661" s="2"/>
      <c r="N1661" s="2"/>
      <c r="O1661" s="2"/>
      <c r="P1661" s="2"/>
      <c r="Q1661" s="2"/>
      <c r="R1661" s="2"/>
      <c r="S1661" s="2"/>
    </row>
    <row r="1662" ht="15.75" customHeight="1">
      <c r="A1662" s="27" t="s">
        <v>579</v>
      </c>
      <c r="B1662" s="87" t="s">
        <v>574</v>
      </c>
      <c r="C1662" s="34">
        <v>1.4839E8</v>
      </c>
      <c r="D1662" s="34">
        <v>1.349E8</v>
      </c>
      <c r="E1662" s="34">
        <v>1.349E7</v>
      </c>
      <c r="F1662" s="22" t="s">
        <v>106</v>
      </c>
      <c r="G1662" s="2" t="s">
        <v>575</v>
      </c>
      <c r="H1662" s="22"/>
      <c r="I1662" s="29"/>
      <c r="J1662" s="28"/>
      <c r="K1662" s="2"/>
      <c r="L1662" s="2"/>
      <c r="M1662" s="2"/>
      <c r="N1662" s="2"/>
      <c r="O1662" s="2"/>
      <c r="P1662" s="2"/>
      <c r="Q1662" s="2"/>
      <c r="R1662" s="2"/>
      <c r="S1662" s="2"/>
    </row>
    <row r="1663" ht="15.75" customHeight="1">
      <c r="A1663" s="27" t="s">
        <v>579</v>
      </c>
      <c r="B1663" s="2" t="s">
        <v>582</v>
      </c>
      <c r="C1663" s="34">
        <v>9926400.0</v>
      </c>
      <c r="D1663" s="34">
        <v>9024000.0</v>
      </c>
      <c r="E1663" s="34">
        <v>902400.0</v>
      </c>
      <c r="F1663" s="22" t="s">
        <v>106</v>
      </c>
      <c r="G1663" s="35">
        <v>44194.0</v>
      </c>
      <c r="H1663" s="22"/>
      <c r="I1663" s="29"/>
      <c r="J1663" s="28"/>
      <c r="K1663" s="2"/>
      <c r="L1663" s="2"/>
      <c r="M1663" s="2"/>
      <c r="N1663" s="2"/>
      <c r="O1663" s="2"/>
      <c r="P1663" s="2"/>
      <c r="Q1663" s="2"/>
      <c r="R1663" s="2"/>
      <c r="S1663" s="2"/>
    </row>
    <row r="1664" ht="15.75" customHeight="1">
      <c r="A1664" s="27" t="s">
        <v>583</v>
      </c>
      <c r="B1664" s="2" t="s">
        <v>534</v>
      </c>
      <c r="C1664" s="34">
        <v>1.5389E7</v>
      </c>
      <c r="D1664" s="34">
        <v>1.399E7</v>
      </c>
      <c r="E1664" s="34">
        <v>1399000.0</v>
      </c>
      <c r="F1664" s="22" t="s">
        <v>535</v>
      </c>
      <c r="G1664" s="35">
        <v>44182.0</v>
      </c>
      <c r="H1664" s="22"/>
      <c r="I1664" s="29"/>
      <c r="J1664" s="28"/>
      <c r="K1664" s="2"/>
      <c r="L1664" s="2"/>
      <c r="M1664" s="2"/>
      <c r="N1664" s="2"/>
      <c r="O1664" s="2"/>
      <c r="P1664" s="2"/>
      <c r="Q1664" s="2"/>
      <c r="R1664" s="2"/>
      <c r="S1664" s="2"/>
    </row>
    <row r="1665" ht="15.75" customHeight="1">
      <c r="A1665" s="27" t="s">
        <v>584</v>
      </c>
      <c r="B1665" s="87" t="s">
        <v>574</v>
      </c>
      <c r="C1665" s="34">
        <v>7.8716E7</v>
      </c>
      <c r="D1665" s="34">
        <v>7.156E7</v>
      </c>
      <c r="E1665" s="34">
        <v>7156000.0</v>
      </c>
      <c r="F1665" s="22" t="s">
        <v>106</v>
      </c>
      <c r="G1665" s="2" t="s">
        <v>575</v>
      </c>
      <c r="H1665" s="22"/>
      <c r="I1665" s="29"/>
      <c r="J1665" s="28"/>
      <c r="K1665" s="2"/>
      <c r="L1665" s="2"/>
      <c r="M1665" s="2"/>
      <c r="N1665" s="2"/>
      <c r="O1665" s="2"/>
      <c r="P1665" s="2"/>
      <c r="Q1665" s="2"/>
      <c r="R1665" s="2"/>
      <c r="S1665" s="2"/>
    </row>
    <row r="1666" ht="15.75" customHeight="1">
      <c r="A1666" s="27" t="s">
        <v>584</v>
      </c>
      <c r="B1666" s="2" t="s">
        <v>152</v>
      </c>
      <c r="C1666" s="34">
        <v>764500.0</v>
      </c>
      <c r="D1666" s="34">
        <v>695000.0</v>
      </c>
      <c r="E1666" s="34">
        <v>69500.0</v>
      </c>
      <c r="F1666" s="22" t="s">
        <v>106</v>
      </c>
      <c r="G1666" s="35">
        <v>44228.0</v>
      </c>
      <c r="H1666" s="22"/>
      <c r="I1666" s="29"/>
      <c r="J1666" s="28"/>
      <c r="K1666" s="2"/>
      <c r="L1666" s="2"/>
      <c r="M1666" s="2"/>
      <c r="N1666" s="2"/>
      <c r="O1666" s="2"/>
      <c r="P1666" s="2"/>
      <c r="Q1666" s="2"/>
      <c r="R1666" s="2"/>
      <c r="S1666" s="2"/>
    </row>
    <row r="1667" ht="15.75" customHeight="1">
      <c r="A1667" s="27" t="s">
        <v>584</v>
      </c>
      <c r="B1667" s="2" t="s">
        <v>538</v>
      </c>
      <c r="C1667" s="34">
        <v>2277000.0</v>
      </c>
      <c r="D1667" s="34">
        <v>2070000.0</v>
      </c>
      <c r="E1667" s="34">
        <v>207000.0</v>
      </c>
      <c r="F1667" s="22" t="s">
        <v>106</v>
      </c>
      <c r="G1667" s="35">
        <v>44232.0</v>
      </c>
      <c r="H1667" s="22"/>
      <c r="I1667" s="29"/>
      <c r="J1667" s="28"/>
      <c r="K1667" s="2"/>
      <c r="L1667" s="2"/>
      <c r="M1667" s="2"/>
      <c r="N1667" s="2"/>
      <c r="O1667" s="2"/>
      <c r="P1667" s="2"/>
      <c r="Q1667" s="2"/>
      <c r="R1667" s="2"/>
      <c r="S1667" s="2"/>
    </row>
    <row r="1668" ht="15.75" customHeight="1">
      <c r="A1668" s="27" t="s">
        <v>584</v>
      </c>
      <c r="B1668" s="2" t="s">
        <v>203</v>
      </c>
      <c r="C1668" s="34">
        <v>660000.0</v>
      </c>
      <c r="D1668" s="34">
        <v>600000.0</v>
      </c>
      <c r="E1668" s="34">
        <v>60000.0</v>
      </c>
      <c r="F1668" s="22" t="s">
        <v>106</v>
      </c>
      <c r="G1668" s="35">
        <v>44200.0</v>
      </c>
      <c r="H1668" s="22"/>
      <c r="I1668" s="29"/>
      <c r="J1668" s="28"/>
      <c r="K1668" s="2"/>
      <c r="L1668" s="2"/>
      <c r="M1668" s="2"/>
      <c r="N1668" s="2"/>
      <c r="O1668" s="2"/>
      <c r="P1668" s="2"/>
      <c r="Q1668" s="2"/>
      <c r="R1668" s="2"/>
      <c r="S1668" s="2"/>
    </row>
    <row r="1669" ht="15.75" customHeight="1">
      <c r="A1669" s="27" t="s">
        <v>584</v>
      </c>
      <c r="B1669" s="2" t="s">
        <v>158</v>
      </c>
      <c r="C1669" s="34">
        <v>803000.0</v>
      </c>
      <c r="D1669" s="34">
        <v>730000.0</v>
      </c>
      <c r="E1669" s="34">
        <v>73000.0</v>
      </c>
      <c r="F1669" s="22" t="s">
        <v>106</v>
      </c>
      <c r="G1669" s="35">
        <v>44211.0</v>
      </c>
      <c r="H1669" s="22"/>
      <c r="I1669" s="29"/>
      <c r="J1669" s="28"/>
      <c r="K1669" s="2"/>
      <c r="L1669" s="2"/>
      <c r="M1669" s="2"/>
      <c r="N1669" s="2"/>
      <c r="O1669" s="2"/>
      <c r="P1669" s="2"/>
      <c r="Q1669" s="2"/>
      <c r="R1669" s="2"/>
      <c r="S1669" s="2"/>
    </row>
    <row r="1670" ht="15.75" customHeight="1">
      <c r="A1670" s="27" t="s">
        <v>584</v>
      </c>
      <c r="B1670" s="2" t="s">
        <v>8</v>
      </c>
      <c r="C1670" s="34">
        <v>793100.0</v>
      </c>
      <c r="D1670" s="34">
        <v>721000.0</v>
      </c>
      <c r="E1670" s="34">
        <v>72100.0</v>
      </c>
      <c r="F1670" s="22" t="s">
        <v>585</v>
      </c>
      <c r="G1670" s="35">
        <v>44215.0</v>
      </c>
      <c r="H1670" s="22"/>
      <c r="I1670" s="29"/>
      <c r="J1670" s="28"/>
      <c r="K1670" s="2"/>
      <c r="L1670" s="2"/>
      <c r="M1670" s="2"/>
      <c r="N1670" s="2"/>
      <c r="O1670" s="2"/>
      <c r="P1670" s="2"/>
      <c r="Q1670" s="2"/>
      <c r="R1670" s="2"/>
      <c r="S1670" s="2"/>
    </row>
    <row r="1671" ht="15.75" customHeight="1">
      <c r="A1671" s="27" t="s">
        <v>584</v>
      </c>
      <c r="B1671" s="2" t="s">
        <v>8</v>
      </c>
      <c r="C1671" s="34">
        <v>1047200.0</v>
      </c>
      <c r="D1671" s="34">
        <v>952000.0</v>
      </c>
      <c r="E1671" s="34">
        <v>95200.0</v>
      </c>
      <c r="F1671" s="22" t="s">
        <v>569</v>
      </c>
      <c r="G1671" s="35">
        <v>44215.0</v>
      </c>
      <c r="H1671" s="22"/>
      <c r="I1671" s="29"/>
      <c r="J1671" s="28"/>
      <c r="K1671" s="2"/>
      <c r="L1671" s="2"/>
      <c r="M1671" s="2"/>
      <c r="N1671" s="2"/>
      <c r="O1671" s="2"/>
      <c r="P1671" s="2"/>
      <c r="Q1671" s="2"/>
      <c r="R1671" s="2"/>
      <c r="S1671" s="2"/>
    </row>
    <row r="1672" ht="15.75" customHeight="1">
      <c r="A1672" s="27" t="s">
        <v>584</v>
      </c>
      <c r="B1672" s="2" t="s">
        <v>8</v>
      </c>
      <c r="C1672" s="34">
        <v>3174600.0</v>
      </c>
      <c r="D1672" s="34">
        <v>2886000.0</v>
      </c>
      <c r="E1672" s="34">
        <v>288600.0</v>
      </c>
      <c r="F1672" s="22" t="s">
        <v>172</v>
      </c>
      <c r="G1672" s="35">
        <v>44215.0</v>
      </c>
      <c r="H1672" s="22"/>
      <c r="I1672" s="29"/>
      <c r="J1672" s="28"/>
      <c r="K1672" s="2"/>
      <c r="L1672" s="2"/>
      <c r="M1672" s="2"/>
      <c r="N1672" s="2"/>
      <c r="O1672" s="2"/>
      <c r="P1672" s="2"/>
      <c r="Q1672" s="2"/>
      <c r="R1672" s="2"/>
      <c r="S1672" s="2"/>
    </row>
    <row r="1673" ht="15.75" customHeight="1">
      <c r="A1673" s="27" t="s">
        <v>584</v>
      </c>
      <c r="B1673" s="2" t="s">
        <v>29</v>
      </c>
      <c r="C1673" s="34">
        <v>4719000.0</v>
      </c>
      <c r="D1673" s="34">
        <v>4290000.0</v>
      </c>
      <c r="E1673" s="34">
        <v>429000.0</v>
      </c>
      <c r="F1673" s="22" t="s">
        <v>586</v>
      </c>
      <c r="G1673" s="35">
        <v>44221.0</v>
      </c>
      <c r="H1673" s="22"/>
      <c r="I1673" s="29"/>
      <c r="J1673" s="28"/>
      <c r="K1673" s="2"/>
      <c r="L1673" s="2"/>
      <c r="M1673" s="2"/>
      <c r="N1673" s="2"/>
      <c r="O1673" s="2"/>
      <c r="P1673" s="2"/>
      <c r="Q1673" s="2"/>
      <c r="R1673" s="2"/>
      <c r="S1673" s="2"/>
    </row>
    <row r="1674" ht="15.75" customHeight="1">
      <c r="A1674" s="27" t="s">
        <v>584</v>
      </c>
      <c r="B1674" s="2" t="s">
        <v>29</v>
      </c>
      <c r="C1674" s="34">
        <v>4966500.0</v>
      </c>
      <c r="D1674" s="34">
        <v>4515000.0</v>
      </c>
      <c r="E1674" s="34">
        <v>451500.0</v>
      </c>
      <c r="F1674" s="22" t="s">
        <v>197</v>
      </c>
      <c r="G1674" s="35">
        <v>44221.0</v>
      </c>
      <c r="H1674" s="22"/>
      <c r="I1674" s="29"/>
      <c r="J1674" s="28"/>
      <c r="K1674" s="2"/>
      <c r="L1674" s="2"/>
      <c r="M1674" s="2"/>
      <c r="N1674" s="2"/>
      <c r="O1674" s="2"/>
      <c r="P1674" s="2"/>
      <c r="Q1674" s="2"/>
      <c r="R1674" s="2"/>
      <c r="S1674" s="2"/>
    </row>
    <row r="1675" ht="15.75" customHeight="1">
      <c r="A1675" s="27" t="s">
        <v>584</v>
      </c>
      <c r="B1675" s="2" t="s">
        <v>140</v>
      </c>
      <c r="C1675" s="34">
        <v>6396500.0</v>
      </c>
      <c r="D1675" s="34">
        <v>5815000.0</v>
      </c>
      <c r="E1675" s="34">
        <v>581500.0</v>
      </c>
      <c r="F1675" s="22" t="s">
        <v>478</v>
      </c>
      <c r="G1675" s="35">
        <v>44207.0</v>
      </c>
      <c r="H1675" s="22"/>
      <c r="I1675" s="29"/>
      <c r="J1675" s="28"/>
      <c r="K1675" s="2"/>
      <c r="L1675" s="2"/>
      <c r="M1675" s="2"/>
      <c r="N1675" s="2"/>
      <c r="O1675" s="2"/>
      <c r="P1675" s="2"/>
      <c r="Q1675" s="2"/>
      <c r="R1675" s="2"/>
      <c r="S1675" s="2"/>
    </row>
    <row r="1676" ht="15.75" customHeight="1">
      <c r="A1676" s="27" t="s">
        <v>584</v>
      </c>
      <c r="B1676" s="2" t="s">
        <v>140</v>
      </c>
      <c r="C1676" s="34">
        <v>3738900.0</v>
      </c>
      <c r="D1676" s="34">
        <v>3399000.0</v>
      </c>
      <c r="E1676" s="34">
        <v>339900.0</v>
      </c>
      <c r="F1676" s="22" t="s">
        <v>532</v>
      </c>
      <c r="G1676" s="35">
        <v>44207.0</v>
      </c>
      <c r="H1676" s="22"/>
      <c r="I1676" s="29"/>
      <c r="J1676" s="28"/>
      <c r="K1676" s="2"/>
      <c r="L1676" s="2"/>
      <c r="M1676" s="2"/>
      <c r="N1676" s="2"/>
      <c r="O1676" s="2"/>
      <c r="P1676" s="2"/>
      <c r="Q1676" s="2"/>
      <c r="R1676" s="2"/>
      <c r="S1676" s="2"/>
    </row>
    <row r="1677" ht="15.75" customHeight="1">
      <c r="A1677" s="27" t="s">
        <v>584</v>
      </c>
      <c r="B1677" s="2" t="s">
        <v>140</v>
      </c>
      <c r="C1677" s="34">
        <v>3979800.0</v>
      </c>
      <c r="D1677" s="34">
        <v>3618000.0</v>
      </c>
      <c r="E1677" s="34">
        <v>361800.0</v>
      </c>
      <c r="F1677" s="22" t="s">
        <v>523</v>
      </c>
      <c r="G1677" s="35">
        <v>44207.0</v>
      </c>
      <c r="H1677" s="22"/>
      <c r="I1677" s="29"/>
      <c r="J1677" s="28"/>
      <c r="K1677" s="2"/>
      <c r="L1677" s="2"/>
      <c r="M1677" s="2"/>
      <c r="N1677" s="2"/>
      <c r="O1677" s="2"/>
      <c r="P1677" s="2"/>
      <c r="Q1677" s="2"/>
      <c r="R1677" s="2"/>
      <c r="S1677" s="2"/>
    </row>
    <row r="1678" ht="15.75" customHeight="1">
      <c r="A1678" s="27" t="s">
        <v>584</v>
      </c>
      <c r="B1678" s="2" t="s">
        <v>140</v>
      </c>
      <c r="C1678" s="34">
        <v>3239500.0</v>
      </c>
      <c r="D1678" s="34">
        <v>2945000.0</v>
      </c>
      <c r="E1678" s="34">
        <v>294500.0</v>
      </c>
      <c r="F1678" s="22" t="s">
        <v>587</v>
      </c>
      <c r="G1678" s="35">
        <v>44207.0</v>
      </c>
      <c r="H1678" s="22"/>
      <c r="I1678" s="29"/>
      <c r="J1678" s="28"/>
      <c r="K1678" s="2"/>
      <c r="L1678" s="2"/>
      <c r="M1678" s="2"/>
      <c r="N1678" s="2"/>
      <c r="O1678" s="2"/>
      <c r="P1678" s="2"/>
      <c r="Q1678" s="2"/>
      <c r="R1678" s="2"/>
      <c r="S1678" s="2"/>
    </row>
    <row r="1679" ht="15.75" customHeight="1">
      <c r="A1679" s="27" t="s">
        <v>584</v>
      </c>
      <c r="B1679" s="2" t="s">
        <v>140</v>
      </c>
      <c r="C1679" s="34">
        <v>5544000.0</v>
      </c>
      <c r="D1679" s="34">
        <v>5040000.0</v>
      </c>
      <c r="E1679" s="34">
        <v>504000.0</v>
      </c>
      <c r="F1679" s="22" t="s">
        <v>287</v>
      </c>
      <c r="G1679" s="35">
        <v>44207.0</v>
      </c>
      <c r="H1679" s="22"/>
      <c r="I1679" s="29"/>
      <c r="J1679" s="28"/>
      <c r="K1679" s="2"/>
      <c r="L1679" s="2"/>
      <c r="M1679" s="2"/>
      <c r="N1679" s="2"/>
      <c r="O1679" s="2"/>
      <c r="P1679" s="2"/>
      <c r="Q1679" s="2"/>
      <c r="R1679" s="2"/>
      <c r="S1679" s="2"/>
    </row>
    <row r="1680" ht="15.75" customHeight="1">
      <c r="A1680" s="27" t="s">
        <v>584</v>
      </c>
      <c r="B1680" s="2" t="s">
        <v>140</v>
      </c>
      <c r="C1680" s="34">
        <v>1246300.0</v>
      </c>
      <c r="D1680" s="34">
        <v>1133000.0</v>
      </c>
      <c r="E1680" s="34">
        <v>113300.0</v>
      </c>
      <c r="F1680" s="22" t="s">
        <v>588</v>
      </c>
      <c r="G1680" s="35">
        <v>44207.0</v>
      </c>
      <c r="H1680" s="22"/>
      <c r="I1680" s="29"/>
      <c r="J1680" s="28"/>
      <c r="K1680" s="2"/>
      <c r="L1680" s="2"/>
      <c r="M1680" s="2"/>
      <c r="N1680" s="2"/>
      <c r="O1680" s="2"/>
      <c r="P1680" s="2"/>
      <c r="Q1680" s="2"/>
      <c r="R1680" s="2"/>
      <c r="S1680" s="2"/>
    </row>
    <row r="1681" ht="15.75" customHeight="1">
      <c r="A1681" s="27" t="s">
        <v>584</v>
      </c>
      <c r="B1681" s="2" t="s">
        <v>140</v>
      </c>
      <c r="C1681" s="34">
        <v>3821400.0</v>
      </c>
      <c r="D1681" s="34">
        <v>3474000.0</v>
      </c>
      <c r="E1681" s="34">
        <v>347400.0</v>
      </c>
      <c r="F1681" s="22" t="s">
        <v>522</v>
      </c>
      <c r="G1681" s="35">
        <v>44207.0</v>
      </c>
      <c r="H1681" s="22"/>
      <c r="I1681" s="29"/>
      <c r="J1681" s="28"/>
      <c r="K1681" s="2"/>
      <c r="L1681" s="2"/>
      <c r="M1681" s="2"/>
      <c r="N1681" s="2"/>
      <c r="O1681" s="2"/>
      <c r="P1681" s="2"/>
      <c r="Q1681" s="2"/>
      <c r="R1681" s="2"/>
      <c r="S1681" s="2"/>
    </row>
    <row r="1682" ht="15.75" customHeight="1">
      <c r="A1682" s="27" t="s">
        <v>584</v>
      </c>
      <c r="B1682" s="2" t="s">
        <v>440</v>
      </c>
      <c r="C1682" s="34">
        <v>9385200.0</v>
      </c>
      <c r="D1682" s="34">
        <v>8532000.0</v>
      </c>
      <c r="E1682" s="34">
        <v>853200.0</v>
      </c>
      <c r="F1682" s="22" t="s">
        <v>557</v>
      </c>
      <c r="G1682" s="35">
        <v>44207.0</v>
      </c>
      <c r="H1682" s="22"/>
      <c r="I1682" s="37" t="s">
        <v>265</v>
      </c>
      <c r="J1682" s="13"/>
      <c r="K1682" s="14"/>
      <c r="L1682" s="2"/>
      <c r="M1682" s="2"/>
      <c r="N1682" s="2"/>
      <c r="O1682" s="2"/>
      <c r="P1682" s="2"/>
      <c r="Q1682" s="2"/>
      <c r="R1682" s="2"/>
      <c r="S1682" s="2"/>
    </row>
    <row r="1683" ht="15.75" customHeight="1">
      <c r="A1683" s="27" t="s">
        <v>584</v>
      </c>
      <c r="B1683" s="2" t="s">
        <v>440</v>
      </c>
      <c r="C1683" s="34">
        <v>413600.0</v>
      </c>
      <c r="D1683" s="34">
        <v>376000.0</v>
      </c>
      <c r="E1683" s="34">
        <v>37600.0</v>
      </c>
      <c r="F1683" s="22" t="s">
        <v>441</v>
      </c>
      <c r="G1683" s="35">
        <v>44207.0</v>
      </c>
      <c r="H1683" s="22"/>
      <c r="I1683" s="23" t="s">
        <v>3</v>
      </c>
      <c r="J1683" s="17" t="s">
        <v>54</v>
      </c>
      <c r="K1683" s="17" t="s">
        <v>2</v>
      </c>
      <c r="L1683" s="2"/>
      <c r="M1683" s="2"/>
      <c r="N1683" s="2"/>
      <c r="O1683" s="2"/>
      <c r="P1683" s="2"/>
      <c r="Q1683" s="2"/>
      <c r="R1683" s="2"/>
      <c r="S1683" s="2"/>
    </row>
    <row r="1684" ht="15.75" customHeight="1">
      <c r="A1684" s="38" t="s">
        <v>584</v>
      </c>
      <c r="B1684" s="7" t="s">
        <v>440</v>
      </c>
      <c r="C1684" s="39">
        <v>1.8073E7</v>
      </c>
      <c r="D1684" s="39">
        <v>1.643E7</v>
      </c>
      <c r="E1684" s="39">
        <v>1643000.0</v>
      </c>
      <c r="F1684" s="40" t="s">
        <v>442</v>
      </c>
      <c r="G1684" s="41">
        <v>44207.0</v>
      </c>
      <c r="H1684" s="40"/>
      <c r="I1684" s="23">
        <f t="shared" ref="I1684:K1684" si="47">SUM(C1652:C1684)</f>
        <v>571638100</v>
      </c>
      <c r="J1684" s="23">
        <f t="shared" si="47"/>
        <v>519671000</v>
      </c>
      <c r="K1684" s="23">
        <f t="shared" si="47"/>
        <v>51967100</v>
      </c>
      <c r="L1684" s="7"/>
      <c r="M1684" s="7"/>
      <c r="N1684" s="7"/>
      <c r="O1684" s="7"/>
      <c r="P1684" s="7"/>
      <c r="Q1684" s="7"/>
      <c r="R1684" s="7"/>
      <c r="S1684" s="7"/>
    </row>
    <row r="1685" ht="15.75" customHeight="1">
      <c r="A1685" s="27" t="s">
        <v>589</v>
      </c>
      <c r="B1685" s="2" t="s">
        <v>140</v>
      </c>
      <c r="C1685" s="34">
        <v>2970000.0</v>
      </c>
      <c r="D1685" s="34">
        <v>2700000.0</v>
      </c>
      <c r="E1685" s="34">
        <v>270000.0</v>
      </c>
      <c r="F1685" s="22" t="s">
        <v>590</v>
      </c>
      <c r="G1685" s="35">
        <v>44225.0</v>
      </c>
      <c r="H1685" s="22"/>
      <c r="I1685" s="29"/>
      <c r="J1685" s="28"/>
      <c r="K1685" s="2"/>
      <c r="L1685" s="2"/>
      <c r="M1685" s="2"/>
      <c r="N1685" s="2"/>
      <c r="O1685" s="2"/>
      <c r="P1685" s="2"/>
      <c r="Q1685" s="2"/>
      <c r="R1685" s="2"/>
      <c r="S1685" s="2"/>
    </row>
    <row r="1686" ht="15.75" customHeight="1">
      <c r="A1686" s="27" t="s">
        <v>589</v>
      </c>
      <c r="B1686" s="2" t="s">
        <v>140</v>
      </c>
      <c r="C1686" s="34">
        <v>6177600.0</v>
      </c>
      <c r="D1686" s="34">
        <v>5616000.0</v>
      </c>
      <c r="E1686" s="34">
        <v>561600.0</v>
      </c>
      <c r="F1686" s="22" t="s">
        <v>478</v>
      </c>
      <c r="G1686" s="35">
        <v>44225.0</v>
      </c>
      <c r="H1686" s="22"/>
      <c r="I1686" s="29"/>
      <c r="J1686" s="28"/>
      <c r="K1686" s="2"/>
      <c r="L1686" s="2"/>
      <c r="M1686" s="2"/>
      <c r="N1686" s="2"/>
      <c r="O1686" s="2"/>
      <c r="P1686" s="2"/>
      <c r="Q1686" s="2"/>
      <c r="R1686" s="2"/>
      <c r="S1686" s="2"/>
    </row>
    <row r="1687" ht="15.75" customHeight="1">
      <c r="A1687" s="27" t="s">
        <v>589</v>
      </c>
      <c r="B1687" s="2" t="s">
        <v>140</v>
      </c>
      <c r="C1687" s="34">
        <v>1731400.0</v>
      </c>
      <c r="D1687" s="34">
        <v>1574000.0</v>
      </c>
      <c r="E1687" s="34">
        <v>157400.0</v>
      </c>
      <c r="F1687" s="22" t="s">
        <v>587</v>
      </c>
      <c r="G1687" s="35">
        <v>44225.0</v>
      </c>
      <c r="H1687" s="22"/>
      <c r="I1687" s="29"/>
      <c r="J1687" s="28"/>
      <c r="K1687" s="2"/>
      <c r="L1687" s="2"/>
      <c r="M1687" s="2"/>
      <c r="N1687" s="2"/>
      <c r="O1687" s="2"/>
      <c r="P1687" s="2"/>
      <c r="Q1687" s="2"/>
      <c r="R1687" s="2"/>
      <c r="S1687" s="2"/>
    </row>
    <row r="1688" ht="15.75" customHeight="1">
      <c r="A1688" s="27" t="s">
        <v>589</v>
      </c>
      <c r="B1688" s="2" t="s">
        <v>140</v>
      </c>
      <c r="C1688" s="34">
        <v>2894100.0</v>
      </c>
      <c r="D1688" s="34">
        <v>2631000.0</v>
      </c>
      <c r="E1688" s="34">
        <v>263100.0</v>
      </c>
      <c r="F1688" s="22" t="s">
        <v>591</v>
      </c>
      <c r="G1688" s="35">
        <v>44225.0</v>
      </c>
      <c r="H1688" s="22"/>
      <c r="I1688" s="29"/>
      <c r="J1688" s="28"/>
      <c r="K1688" s="2"/>
      <c r="L1688" s="2"/>
      <c r="M1688" s="2"/>
      <c r="N1688" s="2"/>
      <c r="O1688" s="2"/>
      <c r="P1688" s="2"/>
      <c r="Q1688" s="2"/>
      <c r="R1688" s="2"/>
      <c r="S1688" s="2"/>
    </row>
    <row r="1689" ht="15.75" customHeight="1">
      <c r="A1689" s="27" t="s">
        <v>589</v>
      </c>
      <c r="B1689" s="2" t="s">
        <v>140</v>
      </c>
      <c r="C1689" s="34">
        <v>3399000.0</v>
      </c>
      <c r="D1689" s="34">
        <v>3090000.0</v>
      </c>
      <c r="E1689" s="34">
        <v>309000.0</v>
      </c>
      <c r="F1689" s="22" t="s">
        <v>532</v>
      </c>
      <c r="G1689" s="35">
        <v>44225.0</v>
      </c>
      <c r="H1689" s="22"/>
      <c r="I1689" s="29"/>
      <c r="J1689" s="28"/>
      <c r="K1689" s="2"/>
      <c r="L1689" s="2"/>
      <c r="M1689" s="2"/>
      <c r="N1689" s="2"/>
      <c r="O1689" s="2"/>
      <c r="P1689" s="2"/>
      <c r="Q1689" s="2"/>
      <c r="R1689" s="2"/>
      <c r="S1689" s="2"/>
    </row>
    <row r="1690" ht="15.75" customHeight="1">
      <c r="A1690" s="27" t="s">
        <v>589</v>
      </c>
      <c r="B1690" s="2" t="s">
        <v>140</v>
      </c>
      <c r="C1690" s="34">
        <v>1713800.0</v>
      </c>
      <c r="D1690" s="34">
        <v>1558000.0</v>
      </c>
      <c r="E1690" s="34">
        <v>155800.0</v>
      </c>
      <c r="F1690" s="22" t="s">
        <v>523</v>
      </c>
      <c r="G1690" s="35">
        <v>44225.0</v>
      </c>
      <c r="H1690" s="22"/>
      <c r="I1690" s="29"/>
      <c r="J1690" s="28"/>
      <c r="K1690" s="2"/>
      <c r="L1690" s="2"/>
      <c r="M1690" s="2"/>
      <c r="N1690" s="2"/>
      <c r="O1690" s="2"/>
      <c r="P1690" s="2"/>
      <c r="Q1690" s="2"/>
      <c r="R1690" s="2"/>
      <c r="S1690" s="2"/>
    </row>
    <row r="1691" ht="15.75" customHeight="1">
      <c r="A1691" s="27" t="s">
        <v>589</v>
      </c>
      <c r="B1691" s="2" t="s">
        <v>140</v>
      </c>
      <c r="C1691" s="34">
        <v>5148000.0</v>
      </c>
      <c r="D1691" s="34">
        <v>4680000.0</v>
      </c>
      <c r="E1691" s="34">
        <v>468000.0</v>
      </c>
      <c r="F1691" s="22" t="s">
        <v>287</v>
      </c>
      <c r="G1691" s="35">
        <v>44225.0</v>
      </c>
      <c r="H1691" s="22"/>
      <c r="I1691" s="29"/>
      <c r="J1691" s="28"/>
      <c r="K1691" s="2"/>
      <c r="L1691" s="2"/>
      <c r="M1691" s="2"/>
      <c r="N1691" s="2"/>
      <c r="O1691" s="2"/>
      <c r="P1691" s="2"/>
      <c r="Q1691" s="2"/>
      <c r="R1691" s="2"/>
      <c r="S1691" s="2"/>
    </row>
    <row r="1692" ht="15.75" customHeight="1">
      <c r="A1692" s="27" t="s">
        <v>589</v>
      </c>
      <c r="B1692" s="2" t="s">
        <v>140</v>
      </c>
      <c r="C1692" s="34">
        <v>2391400.0</v>
      </c>
      <c r="D1692" s="34">
        <v>2174000.0</v>
      </c>
      <c r="E1692" s="34">
        <v>217400.0</v>
      </c>
      <c r="F1692" s="22" t="s">
        <v>522</v>
      </c>
      <c r="G1692" s="35">
        <v>44225.0</v>
      </c>
      <c r="H1692" s="22"/>
      <c r="I1692" s="29"/>
      <c r="J1692" s="28"/>
      <c r="K1692" s="2"/>
      <c r="L1692" s="2"/>
      <c r="M1692" s="2"/>
      <c r="N1692" s="2"/>
      <c r="O1692" s="2"/>
      <c r="P1692" s="2"/>
      <c r="Q1692" s="2"/>
      <c r="R1692" s="2"/>
      <c r="S1692" s="2"/>
    </row>
    <row r="1693" ht="15.75" customHeight="1">
      <c r="A1693" s="27" t="s">
        <v>592</v>
      </c>
      <c r="B1693" s="2" t="s">
        <v>538</v>
      </c>
      <c r="C1693" s="34">
        <v>1254000.0</v>
      </c>
      <c r="D1693" s="34">
        <v>1140000.0</v>
      </c>
      <c r="E1693" s="34">
        <v>114000.0</v>
      </c>
      <c r="F1693" s="22" t="s">
        <v>106</v>
      </c>
      <c r="G1693" s="35">
        <v>44249.0</v>
      </c>
      <c r="H1693" s="22"/>
      <c r="I1693" s="29"/>
      <c r="J1693" s="28"/>
      <c r="K1693" s="2"/>
      <c r="L1693" s="2"/>
      <c r="M1693" s="2"/>
      <c r="N1693" s="2"/>
      <c r="O1693" s="2"/>
      <c r="P1693" s="2"/>
      <c r="Q1693" s="2"/>
      <c r="R1693" s="2"/>
      <c r="S1693" s="2"/>
    </row>
    <row r="1694" ht="15.75" customHeight="1">
      <c r="A1694" s="27" t="s">
        <v>592</v>
      </c>
      <c r="B1694" s="2" t="s">
        <v>8</v>
      </c>
      <c r="C1694" s="34">
        <v>456500.0</v>
      </c>
      <c r="D1694" s="34">
        <v>415000.0</v>
      </c>
      <c r="E1694" s="34">
        <v>41500.0</v>
      </c>
      <c r="F1694" s="22" t="s">
        <v>364</v>
      </c>
      <c r="G1694" s="35">
        <v>44249.0</v>
      </c>
      <c r="H1694" s="22"/>
      <c r="I1694" s="29"/>
      <c r="J1694" s="28"/>
      <c r="K1694" s="2"/>
      <c r="L1694" s="2"/>
      <c r="M1694" s="2"/>
      <c r="N1694" s="2"/>
      <c r="O1694" s="2"/>
      <c r="P1694" s="2"/>
      <c r="Q1694" s="2"/>
      <c r="R1694" s="2"/>
      <c r="S1694" s="2"/>
    </row>
    <row r="1695" ht="15.75" customHeight="1">
      <c r="A1695" s="27" t="s">
        <v>592</v>
      </c>
      <c r="B1695" s="2" t="s">
        <v>140</v>
      </c>
      <c r="C1695" s="34">
        <v>4747600.0</v>
      </c>
      <c r="D1695" s="34">
        <v>4316000.0</v>
      </c>
      <c r="E1695" s="34">
        <v>431600.0</v>
      </c>
      <c r="F1695" s="22" t="s">
        <v>478</v>
      </c>
      <c r="G1695" s="35">
        <v>44237.0</v>
      </c>
      <c r="H1695" s="22"/>
      <c r="I1695" s="29"/>
      <c r="J1695" s="28"/>
      <c r="K1695" s="2"/>
      <c r="L1695" s="2"/>
      <c r="M1695" s="2"/>
      <c r="N1695" s="2"/>
      <c r="O1695" s="2"/>
      <c r="P1695" s="2"/>
      <c r="Q1695" s="2"/>
      <c r="R1695" s="2"/>
      <c r="S1695" s="2"/>
    </row>
    <row r="1696" ht="15.75" customHeight="1">
      <c r="A1696" s="27" t="s">
        <v>592</v>
      </c>
      <c r="B1696" s="2" t="s">
        <v>140</v>
      </c>
      <c r="C1696" s="34">
        <v>1320000.0</v>
      </c>
      <c r="D1696" s="34">
        <v>1200000.0</v>
      </c>
      <c r="E1696" s="34">
        <v>120000.0</v>
      </c>
      <c r="F1696" s="22" t="s">
        <v>349</v>
      </c>
      <c r="G1696" s="35">
        <v>44237.0</v>
      </c>
      <c r="H1696" s="22"/>
      <c r="I1696" s="29"/>
      <c r="J1696" s="28"/>
      <c r="K1696" s="2"/>
      <c r="L1696" s="2"/>
      <c r="M1696" s="2"/>
      <c r="N1696" s="2"/>
      <c r="O1696" s="2"/>
      <c r="P1696" s="2"/>
      <c r="Q1696" s="2"/>
      <c r="R1696" s="2"/>
      <c r="S1696" s="2"/>
    </row>
    <row r="1697" ht="15.75" customHeight="1">
      <c r="A1697" s="27" t="s">
        <v>592</v>
      </c>
      <c r="B1697" s="2" t="s">
        <v>140</v>
      </c>
      <c r="C1697" s="34">
        <v>365200.0</v>
      </c>
      <c r="D1697" s="34">
        <v>332000.0</v>
      </c>
      <c r="E1697" s="34">
        <v>33200.0</v>
      </c>
      <c r="F1697" s="22" t="s">
        <v>593</v>
      </c>
      <c r="G1697" s="35">
        <v>44237.0</v>
      </c>
      <c r="H1697" s="22"/>
      <c r="I1697" s="29"/>
      <c r="J1697" s="28"/>
      <c r="K1697" s="2"/>
      <c r="L1697" s="2"/>
      <c r="M1697" s="2"/>
      <c r="N1697" s="2"/>
      <c r="O1697" s="2"/>
      <c r="P1697" s="2"/>
      <c r="Q1697" s="2"/>
      <c r="R1697" s="2"/>
      <c r="S1697" s="2"/>
    </row>
    <row r="1698" ht="15.75" customHeight="1">
      <c r="A1698" s="27" t="s">
        <v>592</v>
      </c>
      <c r="B1698" s="2" t="s">
        <v>140</v>
      </c>
      <c r="C1698" s="34">
        <v>3399000.0</v>
      </c>
      <c r="D1698" s="34">
        <v>3090000.0</v>
      </c>
      <c r="E1698" s="34">
        <v>309000.0</v>
      </c>
      <c r="F1698" s="22" t="s">
        <v>532</v>
      </c>
      <c r="G1698" s="35">
        <v>44237.0</v>
      </c>
      <c r="H1698" s="22"/>
      <c r="I1698" s="29"/>
      <c r="J1698" s="28"/>
      <c r="K1698" s="2"/>
      <c r="L1698" s="2"/>
      <c r="M1698" s="2"/>
      <c r="N1698" s="2"/>
      <c r="O1698" s="2"/>
      <c r="P1698" s="2"/>
      <c r="Q1698" s="2"/>
      <c r="R1698" s="2"/>
      <c r="S1698" s="2"/>
    </row>
    <row r="1699" ht="15.75" customHeight="1">
      <c r="A1699" s="27" t="s">
        <v>592</v>
      </c>
      <c r="B1699" s="2" t="s">
        <v>140</v>
      </c>
      <c r="C1699" s="34">
        <v>2285800.0</v>
      </c>
      <c r="D1699" s="34">
        <v>2078000.0</v>
      </c>
      <c r="E1699" s="34">
        <v>207800.0</v>
      </c>
      <c r="F1699" s="22" t="s">
        <v>523</v>
      </c>
      <c r="G1699" s="35">
        <v>44237.0</v>
      </c>
      <c r="H1699" s="22"/>
      <c r="I1699" s="29"/>
      <c r="J1699" s="28"/>
      <c r="K1699" s="2"/>
      <c r="L1699" s="2"/>
      <c r="M1699" s="2"/>
      <c r="N1699" s="2"/>
      <c r="O1699" s="2"/>
      <c r="P1699" s="2"/>
      <c r="Q1699" s="2"/>
      <c r="R1699" s="2"/>
      <c r="S1699" s="2"/>
    </row>
    <row r="1700" ht="15.75" customHeight="1">
      <c r="A1700" s="27" t="s">
        <v>592</v>
      </c>
      <c r="B1700" s="2" t="s">
        <v>140</v>
      </c>
      <c r="C1700" s="34">
        <v>2902900.0</v>
      </c>
      <c r="D1700" s="34">
        <v>2639000.0</v>
      </c>
      <c r="E1700" s="34">
        <v>263900.0</v>
      </c>
      <c r="F1700" s="22" t="s">
        <v>591</v>
      </c>
      <c r="G1700" s="35">
        <v>44237.0</v>
      </c>
      <c r="H1700" s="22"/>
      <c r="I1700" s="29"/>
      <c r="J1700" s="28"/>
      <c r="K1700" s="2"/>
      <c r="L1700" s="2"/>
      <c r="M1700" s="2"/>
      <c r="N1700" s="2"/>
      <c r="O1700" s="2"/>
      <c r="P1700" s="2"/>
      <c r="Q1700" s="2"/>
      <c r="R1700" s="2"/>
      <c r="S1700" s="2"/>
    </row>
    <row r="1701" ht="15.75" customHeight="1">
      <c r="A1701" s="27" t="s">
        <v>592</v>
      </c>
      <c r="B1701" s="2" t="s">
        <v>140</v>
      </c>
      <c r="C1701" s="34">
        <v>4752000.0</v>
      </c>
      <c r="D1701" s="34">
        <v>4320000.0</v>
      </c>
      <c r="E1701" s="34">
        <v>432000.0</v>
      </c>
      <c r="F1701" s="22" t="s">
        <v>287</v>
      </c>
      <c r="G1701" s="35">
        <v>44237.0</v>
      </c>
      <c r="H1701" s="22"/>
      <c r="I1701" s="29"/>
      <c r="J1701" s="28"/>
      <c r="K1701" s="2"/>
      <c r="L1701" s="2"/>
      <c r="M1701" s="2"/>
      <c r="N1701" s="2"/>
      <c r="O1701" s="2"/>
      <c r="P1701" s="2"/>
      <c r="Q1701" s="2"/>
      <c r="R1701" s="2"/>
      <c r="S1701" s="2"/>
    </row>
    <row r="1702" ht="15.75" customHeight="1">
      <c r="A1702" s="27" t="s">
        <v>592</v>
      </c>
      <c r="B1702" s="2" t="s">
        <v>140</v>
      </c>
      <c r="C1702" s="34">
        <v>2356200.0</v>
      </c>
      <c r="D1702" s="34">
        <v>2142000.0</v>
      </c>
      <c r="E1702" s="34">
        <v>214200.0</v>
      </c>
      <c r="F1702" s="22" t="s">
        <v>522</v>
      </c>
      <c r="G1702" s="35">
        <v>44237.0</v>
      </c>
      <c r="H1702" s="22"/>
      <c r="I1702" s="29"/>
      <c r="J1702" s="28"/>
      <c r="K1702" s="2"/>
      <c r="L1702" s="2"/>
      <c r="M1702" s="2"/>
      <c r="N1702" s="2"/>
      <c r="O1702" s="2"/>
      <c r="P1702" s="2"/>
      <c r="Q1702" s="2"/>
      <c r="R1702" s="2"/>
      <c r="S1702" s="2"/>
    </row>
    <row r="1703" ht="15.75" customHeight="1">
      <c r="A1703" s="27" t="s">
        <v>592</v>
      </c>
      <c r="B1703" s="2" t="s">
        <v>440</v>
      </c>
      <c r="C1703" s="34">
        <v>2.18042E7</v>
      </c>
      <c r="D1703" s="34">
        <v>1.9822E7</v>
      </c>
      <c r="E1703" s="34">
        <v>1982200.0</v>
      </c>
      <c r="F1703" s="22" t="s">
        <v>442</v>
      </c>
      <c r="G1703" s="35">
        <v>44237.0</v>
      </c>
      <c r="H1703" s="22"/>
      <c r="I1703" s="37" t="s">
        <v>413</v>
      </c>
      <c r="J1703" s="13"/>
      <c r="K1703" s="14"/>
      <c r="L1703" s="2"/>
      <c r="M1703" s="2"/>
      <c r="N1703" s="2"/>
      <c r="O1703" s="2"/>
      <c r="P1703" s="2"/>
      <c r="Q1703" s="2"/>
      <c r="R1703" s="2"/>
      <c r="S1703" s="2"/>
    </row>
    <row r="1704" ht="15.75" customHeight="1">
      <c r="A1704" s="27" t="s">
        <v>592</v>
      </c>
      <c r="B1704" s="2" t="s">
        <v>440</v>
      </c>
      <c r="C1704" s="34">
        <v>541200.0</v>
      </c>
      <c r="D1704" s="34">
        <v>492000.0</v>
      </c>
      <c r="E1704" s="34">
        <v>49200.0</v>
      </c>
      <c r="F1704" s="22" t="s">
        <v>441</v>
      </c>
      <c r="G1704" s="35">
        <v>44237.0</v>
      </c>
      <c r="H1704" s="22"/>
      <c r="I1704" s="23" t="s">
        <v>3</v>
      </c>
      <c r="J1704" s="17" t="s">
        <v>54</v>
      </c>
      <c r="K1704" s="17" t="s">
        <v>2</v>
      </c>
      <c r="L1704" s="2"/>
      <c r="M1704" s="2"/>
      <c r="N1704" s="2"/>
      <c r="O1704" s="2"/>
      <c r="P1704" s="2"/>
      <c r="Q1704" s="2"/>
      <c r="R1704" s="2"/>
      <c r="S1704" s="2"/>
    </row>
    <row r="1705" ht="15.75" customHeight="1">
      <c r="A1705" s="38" t="s">
        <v>592</v>
      </c>
      <c r="B1705" s="7" t="s">
        <v>440</v>
      </c>
      <c r="C1705" s="39">
        <v>8861600.0</v>
      </c>
      <c r="D1705" s="39">
        <v>8056000.0</v>
      </c>
      <c r="E1705" s="39">
        <v>805600.0</v>
      </c>
      <c r="F1705" s="40" t="s">
        <v>557</v>
      </c>
      <c r="G1705" s="41">
        <v>44237.0</v>
      </c>
      <c r="H1705" s="40"/>
      <c r="I1705" s="23">
        <f t="shared" ref="I1705:K1705" si="48">SUM(C1685:C1705)</f>
        <v>81471500</v>
      </c>
      <c r="J1705" s="23">
        <f t="shared" si="48"/>
        <v>74065000</v>
      </c>
      <c r="K1705" s="23">
        <f t="shared" si="48"/>
        <v>7406500</v>
      </c>
      <c r="L1705" s="7"/>
      <c r="M1705" s="7"/>
      <c r="N1705" s="7"/>
      <c r="O1705" s="7"/>
      <c r="P1705" s="7"/>
      <c r="Q1705" s="7"/>
      <c r="R1705" s="7"/>
      <c r="S1705" s="7"/>
    </row>
    <row r="1706" ht="15.75" customHeight="1">
      <c r="A1706" s="27" t="s">
        <v>594</v>
      </c>
      <c r="B1706" s="2" t="s">
        <v>140</v>
      </c>
      <c r="C1706" s="34">
        <v>2207700.0</v>
      </c>
      <c r="D1706" s="34">
        <v>2007000.0</v>
      </c>
      <c r="E1706" s="34">
        <v>200700.0</v>
      </c>
      <c r="F1706" s="22" t="s">
        <v>522</v>
      </c>
      <c r="G1706" s="35">
        <v>44249.0</v>
      </c>
      <c r="H1706" s="22"/>
      <c r="I1706" s="29"/>
      <c r="J1706" s="28"/>
      <c r="K1706" s="2"/>
      <c r="L1706" s="2"/>
      <c r="M1706" s="2"/>
      <c r="N1706" s="2"/>
      <c r="O1706" s="2"/>
      <c r="P1706" s="2"/>
      <c r="Q1706" s="2"/>
      <c r="R1706" s="2"/>
      <c r="S1706" s="2"/>
    </row>
    <row r="1707" ht="15.75" customHeight="1">
      <c r="A1707" s="27" t="s">
        <v>594</v>
      </c>
      <c r="B1707" s="2" t="s">
        <v>140</v>
      </c>
      <c r="C1707" s="34">
        <v>2382600.0</v>
      </c>
      <c r="D1707" s="34">
        <v>2166000.0</v>
      </c>
      <c r="E1707" s="34">
        <v>216600.0</v>
      </c>
      <c r="F1707" s="22" t="s">
        <v>349</v>
      </c>
      <c r="G1707" s="35">
        <v>44249.0</v>
      </c>
      <c r="H1707" s="22"/>
      <c r="I1707" s="29"/>
      <c r="J1707" s="28"/>
      <c r="K1707" s="2"/>
      <c r="L1707" s="2"/>
      <c r="M1707" s="2"/>
      <c r="N1707" s="2"/>
      <c r="O1707" s="2"/>
      <c r="P1707" s="2"/>
      <c r="Q1707" s="2"/>
      <c r="R1707" s="2"/>
      <c r="S1707" s="2"/>
    </row>
    <row r="1708" ht="15.75" customHeight="1">
      <c r="A1708" s="27" t="s">
        <v>594</v>
      </c>
      <c r="B1708" s="2" t="s">
        <v>140</v>
      </c>
      <c r="C1708" s="34">
        <v>3195500.0</v>
      </c>
      <c r="D1708" s="34">
        <v>2905000.0</v>
      </c>
      <c r="E1708" s="34">
        <v>290500.0</v>
      </c>
      <c r="F1708" s="22" t="s">
        <v>298</v>
      </c>
      <c r="G1708" s="35">
        <v>44249.0</v>
      </c>
      <c r="H1708" s="22"/>
      <c r="I1708" s="29"/>
      <c r="J1708" s="28"/>
      <c r="K1708" s="2"/>
      <c r="L1708" s="2"/>
      <c r="M1708" s="2"/>
      <c r="N1708" s="2"/>
      <c r="O1708" s="2"/>
      <c r="P1708" s="2"/>
      <c r="Q1708" s="2"/>
      <c r="R1708" s="2"/>
      <c r="S1708" s="2"/>
    </row>
    <row r="1709" ht="15.75" customHeight="1">
      <c r="A1709" s="27" t="s">
        <v>594</v>
      </c>
      <c r="B1709" s="2" t="s">
        <v>140</v>
      </c>
      <c r="C1709" s="34">
        <v>3059100.0</v>
      </c>
      <c r="D1709" s="34">
        <v>2781000.0</v>
      </c>
      <c r="E1709" s="34">
        <v>278100.0</v>
      </c>
      <c r="F1709" s="22" t="s">
        <v>532</v>
      </c>
      <c r="G1709" s="35">
        <v>44253.0</v>
      </c>
      <c r="H1709" s="22"/>
      <c r="I1709" s="29"/>
      <c r="J1709" s="28"/>
      <c r="K1709" s="2"/>
      <c r="L1709" s="2"/>
      <c r="M1709" s="2"/>
      <c r="N1709" s="2"/>
      <c r="O1709" s="2"/>
      <c r="P1709" s="2"/>
      <c r="Q1709" s="2"/>
      <c r="R1709" s="2"/>
      <c r="S1709" s="2"/>
    </row>
    <row r="1710" ht="15.75" customHeight="1">
      <c r="A1710" s="27" t="s">
        <v>594</v>
      </c>
      <c r="B1710" s="2" t="s">
        <v>140</v>
      </c>
      <c r="C1710" s="34">
        <v>4104100.0</v>
      </c>
      <c r="D1710" s="34">
        <v>3731000.0</v>
      </c>
      <c r="E1710" s="34">
        <v>373100.0</v>
      </c>
      <c r="F1710" s="22" t="s">
        <v>523</v>
      </c>
      <c r="G1710" s="35">
        <v>44253.0</v>
      </c>
      <c r="H1710" s="22"/>
      <c r="I1710" s="29"/>
      <c r="J1710" s="28"/>
      <c r="K1710" s="2"/>
      <c r="L1710" s="2"/>
      <c r="M1710" s="2"/>
      <c r="N1710" s="2"/>
      <c r="O1710" s="2"/>
      <c r="P1710" s="2"/>
      <c r="Q1710" s="2"/>
      <c r="R1710" s="2"/>
      <c r="S1710" s="2"/>
    </row>
    <row r="1711" ht="15.75" customHeight="1">
      <c r="A1711" s="27" t="s">
        <v>594</v>
      </c>
      <c r="B1711" s="2" t="s">
        <v>140</v>
      </c>
      <c r="C1711" s="34">
        <v>3854400.0</v>
      </c>
      <c r="D1711" s="34">
        <v>3504000.0</v>
      </c>
      <c r="E1711" s="34">
        <v>350400.0</v>
      </c>
      <c r="F1711" s="22" t="s">
        <v>591</v>
      </c>
      <c r="G1711" s="35">
        <v>44249.0</v>
      </c>
      <c r="H1711" s="22"/>
      <c r="I1711" s="29"/>
      <c r="J1711" s="28"/>
      <c r="K1711" s="2"/>
      <c r="L1711" s="2"/>
      <c r="M1711" s="2"/>
      <c r="N1711" s="2"/>
      <c r="O1711" s="2"/>
      <c r="P1711" s="2"/>
      <c r="Q1711" s="2"/>
      <c r="R1711" s="2"/>
      <c r="S1711" s="2"/>
    </row>
    <row r="1712" ht="15.75" customHeight="1">
      <c r="A1712" s="27" t="s">
        <v>594</v>
      </c>
      <c r="B1712" s="2" t="s">
        <v>140</v>
      </c>
      <c r="C1712" s="34">
        <v>5940000.0</v>
      </c>
      <c r="D1712" s="34">
        <v>5400000.0</v>
      </c>
      <c r="E1712" s="34">
        <v>540000.0</v>
      </c>
      <c r="F1712" s="22" t="s">
        <v>287</v>
      </c>
      <c r="G1712" s="35">
        <v>44249.0</v>
      </c>
      <c r="H1712" s="22"/>
      <c r="I1712" s="29"/>
      <c r="J1712" s="28"/>
      <c r="K1712" s="2"/>
      <c r="L1712" s="2"/>
      <c r="M1712" s="2"/>
      <c r="N1712" s="2"/>
      <c r="O1712" s="2"/>
      <c r="P1712" s="2"/>
      <c r="Q1712" s="2"/>
      <c r="R1712" s="2"/>
      <c r="S1712" s="2"/>
    </row>
    <row r="1713" ht="15.75" customHeight="1">
      <c r="A1713" s="27" t="s">
        <v>594</v>
      </c>
      <c r="B1713" s="2" t="s">
        <v>140</v>
      </c>
      <c r="C1713" s="34">
        <v>6154500.0</v>
      </c>
      <c r="D1713" s="34">
        <v>5595000.0</v>
      </c>
      <c r="E1713" s="34">
        <v>559500.0</v>
      </c>
      <c r="F1713" s="22" t="s">
        <v>478</v>
      </c>
      <c r="G1713" s="35">
        <v>44249.0</v>
      </c>
      <c r="H1713" s="22"/>
      <c r="I1713" s="29"/>
      <c r="J1713" s="28"/>
      <c r="K1713" s="2"/>
      <c r="L1713" s="2"/>
      <c r="M1713" s="2"/>
      <c r="N1713" s="2"/>
      <c r="O1713" s="2"/>
      <c r="P1713" s="2"/>
      <c r="Q1713" s="2"/>
      <c r="R1713" s="2"/>
      <c r="S1713" s="2"/>
    </row>
    <row r="1714" ht="15.75" customHeight="1">
      <c r="A1714" s="27" t="s">
        <v>595</v>
      </c>
      <c r="B1714" s="2" t="s">
        <v>538</v>
      </c>
      <c r="C1714" s="34">
        <v>1980000.0</v>
      </c>
      <c r="D1714" s="34">
        <v>1800000.0</v>
      </c>
      <c r="E1714" s="34">
        <v>180000.0</v>
      </c>
      <c r="F1714" s="22" t="s">
        <v>106</v>
      </c>
      <c r="G1714" s="35">
        <v>44287.0</v>
      </c>
      <c r="H1714" s="22"/>
      <c r="I1714" s="29"/>
      <c r="J1714" s="28"/>
      <c r="K1714" s="2"/>
      <c r="L1714" s="2"/>
      <c r="M1714" s="2"/>
      <c r="N1714" s="2"/>
      <c r="O1714" s="2"/>
      <c r="P1714" s="2"/>
      <c r="Q1714" s="2"/>
      <c r="R1714" s="2"/>
      <c r="S1714" s="2"/>
    </row>
    <row r="1715" ht="15.75" customHeight="1">
      <c r="A1715" s="27" t="s">
        <v>595</v>
      </c>
      <c r="B1715" s="2" t="s">
        <v>8</v>
      </c>
      <c r="C1715" s="34">
        <v>3007400.0</v>
      </c>
      <c r="D1715" s="34">
        <v>2734000.0</v>
      </c>
      <c r="E1715" s="34">
        <v>273400.0</v>
      </c>
      <c r="F1715" s="22" t="s">
        <v>110</v>
      </c>
      <c r="G1715" s="35">
        <v>44272.0</v>
      </c>
      <c r="H1715" s="22"/>
      <c r="I1715" s="29"/>
      <c r="J1715" s="28"/>
      <c r="K1715" s="2"/>
      <c r="L1715" s="2"/>
      <c r="M1715" s="2"/>
      <c r="N1715" s="2"/>
      <c r="O1715" s="2"/>
      <c r="P1715" s="2"/>
      <c r="Q1715" s="2"/>
      <c r="R1715" s="2"/>
      <c r="S1715" s="2"/>
    </row>
    <row r="1716" ht="15.75" customHeight="1">
      <c r="A1716" s="27" t="s">
        <v>595</v>
      </c>
      <c r="B1716" s="2" t="s">
        <v>8</v>
      </c>
      <c r="C1716" s="34">
        <v>3947900.0</v>
      </c>
      <c r="D1716" s="34">
        <v>3589000.0</v>
      </c>
      <c r="E1716" s="34">
        <v>358900.0</v>
      </c>
      <c r="F1716" s="22" t="s">
        <v>596</v>
      </c>
      <c r="G1716" s="35">
        <v>44272.0</v>
      </c>
      <c r="H1716" s="22"/>
      <c r="I1716" s="29"/>
      <c r="J1716" s="28"/>
      <c r="K1716" s="2"/>
      <c r="L1716" s="2"/>
      <c r="M1716" s="2"/>
      <c r="N1716" s="2"/>
      <c r="O1716" s="2"/>
      <c r="P1716" s="2"/>
      <c r="Q1716" s="2"/>
      <c r="R1716" s="2"/>
      <c r="S1716" s="2"/>
    </row>
    <row r="1717" ht="15.75" customHeight="1">
      <c r="A1717" s="27" t="s">
        <v>595</v>
      </c>
      <c r="B1717" s="2" t="s">
        <v>8</v>
      </c>
      <c r="C1717" s="34">
        <v>435600.0</v>
      </c>
      <c r="D1717" s="34">
        <v>396000.0</v>
      </c>
      <c r="E1717" s="34">
        <v>39600.0</v>
      </c>
      <c r="F1717" s="22" t="s">
        <v>172</v>
      </c>
      <c r="G1717" s="35">
        <v>44272.0</v>
      </c>
      <c r="H1717" s="22"/>
      <c r="I1717" s="29"/>
      <c r="J1717" s="28"/>
      <c r="K1717" s="2"/>
      <c r="L1717" s="2"/>
      <c r="M1717" s="2"/>
      <c r="N1717" s="2"/>
      <c r="O1717" s="2"/>
      <c r="P1717" s="2"/>
      <c r="Q1717" s="2"/>
      <c r="R1717" s="2"/>
      <c r="S1717" s="2"/>
    </row>
    <row r="1718" ht="15.75" customHeight="1">
      <c r="A1718" s="27" t="s">
        <v>595</v>
      </c>
      <c r="B1718" s="2" t="s">
        <v>8</v>
      </c>
      <c r="C1718" s="34">
        <v>145200.0</v>
      </c>
      <c r="D1718" s="34">
        <v>132000.0</v>
      </c>
      <c r="E1718" s="34">
        <v>13200.0</v>
      </c>
      <c r="F1718" s="22" t="s">
        <v>547</v>
      </c>
      <c r="G1718" s="35">
        <v>44272.0</v>
      </c>
      <c r="H1718" s="22"/>
      <c r="I1718" s="29"/>
      <c r="J1718" s="28"/>
      <c r="K1718" s="2"/>
      <c r="L1718" s="2"/>
      <c r="M1718" s="2"/>
      <c r="N1718" s="2"/>
      <c r="O1718" s="2"/>
      <c r="P1718" s="2"/>
      <c r="Q1718" s="2"/>
      <c r="R1718" s="2"/>
      <c r="S1718" s="2"/>
    </row>
    <row r="1719" ht="15.75" customHeight="1">
      <c r="A1719" s="27" t="s">
        <v>595</v>
      </c>
      <c r="B1719" s="2" t="s">
        <v>140</v>
      </c>
      <c r="C1719" s="34">
        <v>2462900.0</v>
      </c>
      <c r="D1719" s="34">
        <v>2239000.0</v>
      </c>
      <c r="E1719" s="34">
        <v>223900.0</v>
      </c>
      <c r="F1719" s="22" t="s">
        <v>522</v>
      </c>
      <c r="G1719" s="35">
        <v>44265.0</v>
      </c>
      <c r="H1719" s="22"/>
      <c r="I1719" s="29"/>
      <c r="J1719" s="28"/>
      <c r="K1719" s="2"/>
      <c r="L1719" s="2"/>
      <c r="M1719" s="2"/>
      <c r="N1719" s="2"/>
      <c r="O1719" s="2"/>
      <c r="P1719" s="2"/>
      <c r="Q1719" s="2"/>
      <c r="R1719" s="2"/>
      <c r="S1719" s="2"/>
    </row>
    <row r="1720" ht="15.75" customHeight="1">
      <c r="A1720" s="27" t="s">
        <v>595</v>
      </c>
      <c r="B1720" s="2" t="s">
        <v>140</v>
      </c>
      <c r="C1720" s="34">
        <v>4092000.0</v>
      </c>
      <c r="D1720" s="34">
        <v>3720000.0</v>
      </c>
      <c r="E1720" s="34">
        <v>372000.0</v>
      </c>
      <c r="F1720" s="22" t="s">
        <v>287</v>
      </c>
      <c r="G1720" s="35">
        <v>44265.0</v>
      </c>
      <c r="H1720" s="22"/>
      <c r="I1720" s="29"/>
      <c r="J1720" s="28"/>
      <c r="K1720" s="2"/>
      <c r="L1720" s="2"/>
      <c r="M1720" s="2"/>
      <c r="N1720" s="2"/>
      <c r="O1720" s="2"/>
      <c r="P1720" s="2"/>
      <c r="Q1720" s="2"/>
      <c r="R1720" s="2"/>
      <c r="S1720" s="2"/>
    </row>
    <row r="1721" ht="15.75" customHeight="1">
      <c r="A1721" s="27" t="s">
        <v>595</v>
      </c>
      <c r="B1721" s="2" t="s">
        <v>140</v>
      </c>
      <c r="C1721" s="34">
        <v>2917200.0</v>
      </c>
      <c r="D1721" s="34">
        <v>2652000.0</v>
      </c>
      <c r="E1721" s="34">
        <v>265200.0</v>
      </c>
      <c r="F1721" s="22" t="s">
        <v>591</v>
      </c>
      <c r="G1721" s="35">
        <v>44265.0</v>
      </c>
      <c r="H1721" s="22"/>
      <c r="I1721" s="29"/>
      <c r="J1721" s="28"/>
      <c r="K1721" s="2"/>
      <c r="L1721" s="2"/>
      <c r="M1721" s="2"/>
      <c r="N1721" s="2"/>
      <c r="O1721" s="2"/>
      <c r="P1721" s="2"/>
      <c r="Q1721" s="2"/>
      <c r="R1721" s="2"/>
      <c r="S1721" s="2"/>
    </row>
    <row r="1722" ht="15.75" customHeight="1">
      <c r="A1722" s="27" t="s">
        <v>595</v>
      </c>
      <c r="B1722" s="2" t="s">
        <v>140</v>
      </c>
      <c r="C1722" s="34">
        <v>3459500.0</v>
      </c>
      <c r="D1722" s="34">
        <v>3145000.0</v>
      </c>
      <c r="E1722" s="34">
        <v>314500.0</v>
      </c>
      <c r="F1722" s="22" t="s">
        <v>523</v>
      </c>
      <c r="G1722" s="35">
        <v>44265.0</v>
      </c>
      <c r="H1722" s="22"/>
      <c r="I1722" s="29"/>
      <c r="J1722" s="28"/>
      <c r="K1722" s="2"/>
      <c r="L1722" s="2"/>
      <c r="M1722" s="2"/>
      <c r="N1722" s="2"/>
      <c r="O1722" s="2"/>
      <c r="P1722" s="2"/>
      <c r="Q1722" s="2"/>
      <c r="R1722" s="2"/>
      <c r="S1722" s="2"/>
    </row>
    <row r="1723" ht="15.75" customHeight="1">
      <c r="A1723" s="27" t="s">
        <v>595</v>
      </c>
      <c r="B1723" s="2" t="s">
        <v>140</v>
      </c>
      <c r="C1723" s="34">
        <v>3037100.0</v>
      </c>
      <c r="D1723" s="34">
        <v>2761000.0</v>
      </c>
      <c r="E1723" s="34">
        <v>276100.0</v>
      </c>
      <c r="F1723" s="22" t="s">
        <v>532</v>
      </c>
      <c r="G1723" s="35">
        <v>44265.0</v>
      </c>
      <c r="H1723" s="22"/>
      <c r="I1723" s="29"/>
      <c r="J1723" s="28"/>
      <c r="K1723" s="2"/>
      <c r="L1723" s="2"/>
      <c r="M1723" s="2"/>
      <c r="N1723" s="2"/>
      <c r="O1723" s="2"/>
      <c r="P1723" s="2"/>
      <c r="Q1723" s="2"/>
      <c r="R1723" s="2"/>
      <c r="S1723" s="2"/>
    </row>
    <row r="1724" ht="15.75" customHeight="1">
      <c r="A1724" s="27" t="s">
        <v>595</v>
      </c>
      <c r="B1724" s="2" t="s">
        <v>140</v>
      </c>
      <c r="C1724" s="34">
        <v>3972100.0</v>
      </c>
      <c r="D1724" s="34">
        <v>3611000.0</v>
      </c>
      <c r="E1724" s="34">
        <v>361100.0</v>
      </c>
      <c r="F1724" s="22" t="s">
        <v>587</v>
      </c>
      <c r="G1724" s="35">
        <v>44265.0</v>
      </c>
      <c r="H1724" s="22"/>
      <c r="I1724" s="29"/>
      <c r="J1724" s="28"/>
      <c r="K1724" s="2"/>
      <c r="L1724" s="2"/>
      <c r="M1724" s="2"/>
      <c r="N1724" s="2"/>
      <c r="O1724" s="2"/>
      <c r="P1724" s="2"/>
      <c r="Q1724" s="2"/>
      <c r="R1724" s="2"/>
      <c r="S1724" s="2"/>
    </row>
    <row r="1725" ht="15.75" customHeight="1">
      <c r="A1725" s="27" t="s">
        <v>595</v>
      </c>
      <c r="B1725" s="2" t="s">
        <v>140</v>
      </c>
      <c r="C1725" s="34">
        <v>2090000.0</v>
      </c>
      <c r="D1725" s="34">
        <v>1900000.0</v>
      </c>
      <c r="E1725" s="34">
        <v>190000.0</v>
      </c>
      <c r="F1725" s="22" t="s">
        <v>349</v>
      </c>
      <c r="G1725" s="35">
        <v>44265.0</v>
      </c>
      <c r="H1725" s="22"/>
      <c r="I1725" s="29"/>
      <c r="J1725" s="28"/>
      <c r="K1725" s="2"/>
      <c r="L1725" s="2"/>
      <c r="M1725" s="2"/>
      <c r="N1725" s="2"/>
      <c r="O1725" s="2"/>
      <c r="P1725" s="2"/>
      <c r="Q1725" s="2"/>
      <c r="R1725" s="2"/>
      <c r="S1725" s="2"/>
    </row>
    <row r="1726" ht="15.75" customHeight="1">
      <c r="A1726" s="27" t="s">
        <v>595</v>
      </c>
      <c r="B1726" s="2" t="s">
        <v>140</v>
      </c>
      <c r="C1726" s="34">
        <v>5.83616E7</v>
      </c>
      <c r="D1726" s="34">
        <v>5.3056E7</v>
      </c>
      <c r="E1726" s="34">
        <v>5305600.0</v>
      </c>
      <c r="F1726" s="22" t="s">
        <v>590</v>
      </c>
      <c r="G1726" s="35">
        <v>44265.0</v>
      </c>
      <c r="H1726" s="22"/>
      <c r="I1726" s="29"/>
      <c r="J1726" s="28"/>
      <c r="K1726" s="2"/>
      <c r="L1726" s="2"/>
      <c r="M1726" s="2"/>
      <c r="N1726" s="2"/>
      <c r="O1726" s="2"/>
      <c r="P1726" s="2"/>
      <c r="Q1726" s="2"/>
      <c r="R1726" s="2"/>
      <c r="S1726" s="2"/>
    </row>
    <row r="1727" ht="15.75" customHeight="1">
      <c r="A1727" s="27" t="s">
        <v>595</v>
      </c>
      <c r="B1727" s="2" t="s">
        <v>140</v>
      </c>
      <c r="C1727" s="34">
        <v>6267800.0</v>
      </c>
      <c r="D1727" s="34">
        <v>5698000.0</v>
      </c>
      <c r="E1727" s="34">
        <v>569800.0</v>
      </c>
      <c r="F1727" s="22" t="s">
        <v>517</v>
      </c>
      <c r="G1727" s="35">
        <v>44265.0</v>
      </c>
      <c r="H1727" s="22"/>
      <c r="I1727" s="29"/>
      <c r="J1727" s="28"/>
      <c r="K1727" s="2"/>
      <c r="L1727" s="2"/>
      <c r="M1727" s="2"/>
      <c r="N1727" s="2"/>
      <c r="O1727" s="2"/>
      <c r="P1727" s="2"/>
      <c r="Q1727" s="2"/>
      <c r="R1727" s="2"/>
      <c r="S1727" s="2"/>
    </row>
    <row r="1728" ht="15.75" customHeight="1">
      <c r="A1728" s="27" t="s">
        <v>595</v>
      </c>
      <c r="B1728" s="2" t="s">
        <v>440</v>
      </c>
      <c r="C1728" s="34">
        <v>1865600.0</v>
      </c>
      <c r="D1728" s="34">
        <v>1696000.0</v>
      </c>
      <c r="E1728" s="34">
        <v>169600.0</v>
      </c>
      <c r="F1728" s="22" t="s">
        <v>557</v>
      </c>
      <c r="G1728" s="35">
        <v>44265.0</v>
      </c>
      <c r="H1728" s="22"/>
      <c r="I1728" s="37" t="s">
        <v>310</v>
      </c>
      <c r="J1728" s="13"/>
      <c r="K1728" s="14"/>
      <c r="L1728" s="2"/>
      <c r="M1728" s="2"/>
      <c r="N1728" s="2"/>
      <c r="O1728" s="2"/>
      <c r="P1728" s="2"/>
      <c r="Q1728" s="2"/>
      <c r="R1728" s="2"/>
      <c r="S1728" s="2"/>
    </row>
    <row r="1729" ht="15.75" customHeight="1">
      <c r="A1729" s="27" t="s">
        <v>595</v>
      </c>
      <c r="B1729" s="2" t="s">
        <v>440</v>
      </c>
      <c r="C1729" s="34">
        <v>521400.0</v>
      </c>
      <c r="D1729" s="34">
        <v>474000.0</v>
      </c>
      <c r="E1729" s="34">
        <v>47400.0</v>
      </c>
      <c r="F1729" s="22" t="s">
        <v>597</v>
      </c>
      <c r="G1729" s="35">
        <v>44265.0</v>
      </c>
      <c r="H1729" s="22"/>
      <c r="I1729" s="23" t="s">
        <v>3</v>
      </c>
      <c r="J1729" s="17" t="s">
        <v>54</v>
      </c>
      <c r="K1729" s="17" t="s">
        <v>2</v>
      </c>
      <c r="L1729" s="2"/>
      <c r="M1729" s="2"/>
      <c r="N1729" s="2"/>
      <c r="O1729" s="2"/>
      <c r="P1729" s="2"/>
      <c r="Q1729" s="2"/>
      <c r="R1729" s="2"/>
      <c r="S1729" s="2"/>
    </row>
    <row r="1730" ht="15.75" customHeight="1">
      <c r="A1730" s="38" t="s">
        <v>595</v>
      </c>
      <c r="B1730" s="7" t="s">
        <v>440</v>
      </c>
      <c r="C1730" s="39">
        <v>2.14544E7</v>
      </c>
      <c r="D1730" s="39">
        <v>1.9504E7</v>
      </c>
      <c r="E1730" s="39">
        <v>1950400.0</v>
      </c>
      <c r="F1730" s="40" t="s">
        <v>442</v>
      </c>
      <c r="G1730" s="41">
        <v>44265.0</v>
      </c>
      <c r="H1730" s="40"/>
      <c r="I1730" s="23">
        <f t="shared" ref="I1730:K1730" si="49">SUM(C1706:C1730)</f>
        <v>150915600</v>
      </c>
      <c r="J1730" s="23">
        <f t="shared" si="49"/>
        <v>137196000</v>
      </c>
      <c r="K1730" s="23">
        <f t="shared" si="49"/>
        <v>13719600</v>
      </c>
      <c r="L1730" s="7"/>
      <c r="M1730" s="7"/>
      <c r="N1730" s="7"/>
      <c r="O1730" s="7"/>
      <c r="P1730" s="7"/>
      <c r="Q1730" s="7"/>
      <c r="R1730" s="7"/>
      <c r="S1730" s="7"/>
    </row>
    <row r="1731" ht="15.75" customHeight="1">
      <c r="A1731" s="27" t="s">
        <v>598</v>
      </c>
      <c r="B1731" s="2" t="s">
        <v>140</v>
      </c>
      <c r="C1731" s="34">
        <v>1039500.0</v>
      </c>
      <c r="D1731" s="34">
        <v>945000.0</v>
      </c>
      <c r="E1731" s="34">
        <v>94500.0</v>
      </c>
      <c r="F1731" s="22" t="s">
        <v>522</v>
      </c>
      <c r="G1731" s="35">
        <v>44274.0</v>
      </c>
      <c r="H1731" s="22"/>
      <c r="I1731" s="29"/>
      <c r="J1731" s="28"/>
      <c r="K1731" s="2"/>
      <c r="L1731" s="2"/>
      <c r="M1731" s="2"/>
      <c r="N1731" s="2"/>
      <c r="O1731" s="2"/>
      <c r="P1731" s="2"/>
      <c r="Q1731" s="2"/>
      <c r="R1731" s="2"/>
      <c r="S1731" s="2"/>
    </row>
    <row r="1732" ht="15.75" customHeight="1">
      <c r="A1732" s="27" t="s">
        <v>598</v>
      </c>
      <c r="B1732" s="2" t="s">
        <v>140</v>
      </c>
      <c r="C1732" s="34">
        <v>5016000.0</v>
      </c>
      <c r="D1732" s="34">
        <v>4560000.0</v>
      </c>
      <c r="E1732" s="34">
        <v>456000.0</v>
      </c>
      <c r="F1732" s="22" t="s">
        <v>287</v>
      </c>
      <c r="G1732" s="35">
        <v>44274.0</v>
      </c>
      <c r="H1732" s="22"/>
      <c r="I1732" s="29"/>
      <c r="J1732" s="28"/>
      <c r="K1732" s="2"/>
      <c r="L1732" s="2"/>
      <c r="M1732" s="2"/>
      <c r="N1732" s="2"/>
      <c r="O1732" s="2"/>
      <c r="P1732" s="2"/>
      <c r="Q1732" s="2"/>
      <c r="R1732" s="2"/>
      <c r="S1732" s="2"/>
    </row>
    <row r="1733" ht="15.75" customHeight="1">
      <c r="A1733" s="27" t="s">
        <v>598</v>
      </c>
      <c r="B1733" s="2" t="s">
        <v>140</v>
      </c>
      <c r="C1733" s="34">
        <v>2218700.0</v>
      </c>
      <c r="D1733" s="34">
        <v>2017000.0</v>
      </c>
      <c r="E1733" s="34">
        <v>201700.0</v>
      </c>
      <c r="F1733" s="22" t="s">
        <v>591</v>
      </c>
      <c r="G1733" s="35">
        <v>44285.0</v>
      </c>
      <c r="H1733" s="22"/>
      <c r="I1733" s="29"/>
      <c r="J1733" s="28"/>
      <c r="K1733" s="2"/>
      <c r="L1733" s="2"/>
      <c r="M1733" s="2"/>
      <c r="N1733" s="2"/>
      <c r="O1733" s="2"/>
      <c r="P1733" s="2"/>
      <c r="Q1733" s="2"/>
      <c r="R1733" s="2"/>
      <c r="S1733" s="2"/>
    </row>
    <row r="1734" ht="15.75" customHeight="1">
      <c r="A1734" s="27" t="s">
        <v>598</v>
      </c>
      <c r="B1734" s="2" t="s">
        <v>140</v>
      </c>
      <c r="C1734" s="34">
        <v>3059100.0</v>
      </c>
      <c r="D1734" s="34">
        <v>2781000.0</v>
      </c>
      <c r="E1734" s="34">
        <v>278100.0</v>
      </c>
      <c r="F1734" s="22" t="s">
        <v>532</v>
      </c>
      <c r="G1734" s="35">
        <v>44274.0</v>
      </c>
      <c r="H1734" s="22"/>
      <c r="I1734" s="29"/>
      <c r="J1734" s="28"/>
      <c r="K1734" s="2"/>
      <c r="L1734" s="2"/>
      <c r="M1734" s="2"/>
      <c r="N1734" s="2"/>
      <c r="O1734" s="2"/>
      <c r="P1734" s="2"/>
      <c r="Q1734" s="2"/>
      <c r="R1734" s="2"/>
      <c r="S1734" s="2"/>
    </row>
    <row r="1735" ht="15.75" customHeight="1">
      <c r="A1735" s="27" t="s">
        <v>598</v>
      </c>
      <c r="B1735" s="2" t="s">
        <v>140</v>
      </c>
      <c r="C1735" s="34">
        <v>4265800.0</v>
      </c>
      <c r="D1735" s="34">
        <v>3878000.0</v>
      </c>
      <c r="E1735" s="34">
        <v>387800.0</v>
      </c>
      <c r="F1735" s="22" t="s">
        <v>523</v>
      </c>
      <c r="G1735" s="35">
        <v>44274.0</v>
      </c>
      <c r="H1735" s="22"/>
      <c r="I1735" s="29"/>
      <c r="J1735" s="28"/>
      <c r="K1735" s="2"/>
      <c r="L1735" s="2"/>
      <c r="M1735" s="2"/>
      <c r="N1735" s="2"/>
      <c r="O1735" s="2"/>
      <c r="P1735" s="2"/>
      <c r="Q1735" s="2"/>
      <c r="R1735" s="2"/>
      <c r="S1735" s="2"/>
    </row>
    <row r="1736" ht="15.75" customHeight="1">
      <c r="A1736" s="27" t="s">
        <v>598</v>
      </c>
      <c r="B1736" s="2" t="s">
        <v>140</v>
      </c>
      <c r="C1736" s="34">
        <v>2008600.0</v>
      </c>
      <c r="D1736" s="34">
        <v>1826000.0</v>
      </c>
      <c r="E1736" s="34">
        <v>182600.0</v>
      </c>
      <c r="F1736" s="22" t="s">
        <v>587</v>
      </c>
      <c r="G1736" s="35">
        <v>44274.0</v>
      </c>
      <c r="H1736" s="22"/>
      <c r="I1736" s="29"/>
      <c r="J1736" s="28"/>
      <c r="K1736" s="2"/>
      <c r="L1736" s="2"/>
      <c r="M1736" s="2"/>
      <c r="N1736" s="2"/>
      <c r="O1736" s="2"/>
      <c r="P1736" s="2"/>
      <c r="Q1736" s="2"/>
      <c r="R1736" s="2"/>
      <c r="S1736" s="2"/>
    </row>
    <row r="1737" ht="15.75" customHeight="1">
      <c r="A1737" s="27" t="s">
        <v>598</v>
      </c>
      <c r="B1737" s="2" t="s">
        <v>140</v>
      </c>
      <c r="C1737" s="34">
        <v>1246300.0</v>
      </c>
      <c r="D1737" s="34">
        <v>1133000.0</v>
      </c>
      <c r="E1737" s="34">
        <v>113300.0</v>
      </c>
      <c r="F1737" s="22" t="s">
        <v>349</v>
      </c>
      <c r="G1737" s="35">
        <v>44274.0</v>
      </c>
      <c r="H1737" s="22"/>
      <c r="I1737" s="29"/>
      <c r="J1737" s="28"/>
      <c r="K1737" s="2"/>
      <c r="L1737" s="2"/>
      <c r="M1737" s="2"/>
      <c r="N1737" s="2"/>
      <c r="O1737" s="2"/>
      <c r="P1737" s="2"/>
      <c r="Q1737" s="2"/>
      <c r="R1737" s="2"/>
      <c r="S1737" s="2"/>
    </row>
    <row r="1738" ht="15.75" customHeight="1">
      <c r="A1738" s="27" t="s">
        <v>598</v>
      </c>
      <c r="B1738" s="2" t="s">
        <v>140</v>
      </c>
      <c r="C1738" s="34">
        <v>7268800.0</v>
      </c>
      <c r="D1738" s="34">
        <v>6608000.0</v>
      </c>
      <c r="E1738" s="34">
        <v>660800.0</v>
      </c>
      <c r="F1738" s="22" t="s">
        <v>517</v>
      </c>
      <c r="G1738" s="35">
        <v>44274.0</v>
      </c>
      <c r="H1738" s="22"/>
      <c r="I1738" s="29"/>
      <c r="J1738" s="28"/>
      <c r="K1738" s="2"/>
      <c r="L1738" s="2"/>
      <c r="M1738" s="2"/>
      <c r="N1738" s="2"/>
      <c r="O1738" s="2"/>
      <c r="P1738" s="2"/>
      <c r="Q1738" s="2"/>
      <c r="R1738" s="2"/>
      <c r="S1738" s="2"/>
    </row>
    <row r="1739" ht="15.75" customHeight="1">
      <c r="A1739" s="27" t="s">
        <v>598</v>
      </c>
      <c r="B1739" s="2" t="s">
        <v>140</v>
      </c>
      <c r="C1739" s="34">
        <v>9.81673E7</v>
      </c>
      <c r="D1739" s="34">
        <v>8.9243E7</v>
      </c>
      <c r="E1739" s="34">
        <v>8924300.0</v>
      </c>
      <c r="F1739" s="22" t="s">
        <v>590</v>
      </c>
      <c r="G1739" s="35">
        <v>44274.0</v>
      </c>
      <c r="H1739" s="22"/>
      <c r="I1739" s="29"/>
      <c r="J1739" s="28"/>
      <c r="K1739" s="2"/>
      <c r="L1739" s="2"/>
      <c r="M1739" s="2"/>
      <c r="N1739" s="2"/>
      <c r="O1739" s="2"/>
      <c r="P1739" s="2"/>
      <c r="Q1739" s="2"/>
      <c r="R1739" s="2"/>
      <c r="S1739" s="2"/>
    </row>
    <row r="1740" ht="15.75" customHeight="1">
      <c r="A1740" s="27" t="s">
        <v>599</v>
      </c>
      <c r="B1740" s="2" t="s">
        <v>140</v>
      </c>
      <c r="C1740" s="34">
        <v>4519900.0</v>
      </c>
      <c r="D1740" s="34">
        <v>4109000.0</v>
      </c>
      <c r="E1740" s="34">
        <v>410900.0</v>
      </c>
      <c r="F1740" s="22" t="s">
        <v>523</v>
      </c>
      <c r="G1740" s="35">
        <v>44295.0</v>
      </c>
      <c r="H1740" s="22"/>
      <c r="I1740" s="29"/>
      <c r="J1740" s="28"/>
      <c r="K1740" s="2"/>
      <c r="L1740" s="2"/>
      <c r="M1740" s="2"/>
      <c r="N1740" s="2"/>
      <c r="O1740" s="2"/>
      <c r="P1740" s="2"/>
      <c r="Q1740" s="2"/>
      <c r="R1740" s="2"/>
      <c r="S1740" s="2"/>
    </row>
    <row r="1741" ht="15.75" customHeight="1">
      <c r="A1741" s="30" t="s">
        <v>599</v>
      </c>
      <c r="B1741" s="31" t="s">
        <v>140</v>
      </c>
      <c r="C1741" s="88">
        <v>-1549900.0</v>
      </c>
      <c r="D1741" s="88">
        <v>-1409000.0</v>
      </c>
      <c r="E1741" s="88">
        <v>-140900.0</v>
      </c>
      <c r="F1741" s="33" t="s">
        <v>523</v>
      </c>
      <c r="G1741" s="31" t="s">
        <v>31</v>
      </c>
      <c r="H1741" s="33"/>
      <c r="I1741" s="61"/>
      <c r="J1741" s="62"/>
      <c r="K1741" s="31"/>
      <c r="L1741" s="31"/>
      <c r="M1741" s="31"/>
      <c r="N1741" s="31"/>
      <c r="O1741" s="31"/>
      <c r="P1741" s="31"/>
      <c r="Q1741" s="31"/>
      <c r="R1741" s="31"/>
      <c r="S1741" s="31"/>
    </row>
    <row r="1742" ht="15.75" customHeight="1">
      <c r="A1742" s="27" t="s">
        <v>599</v>
      </c>
      <c r="B1742" s="2" t="s">
        <v>538</v>
      </c>
      <c r="C1742" s="34">
        <v>1760000.0</v>
      </c>
      <c r="D1742" s="34">
        <v>1600000.0</v>
      </c>
      <c r="E1742" s="34">
        <v>160000.0</v>
      </c>
      <c r="F1742" s="22" t="s">
        <v>106</v>
      </c>
      <c r="G1742" s="35">
        <v>44316.0</v>
      </c>
      <c r="H1742" s="22"/>
      <c r="I1742" s="29"/>
      <c r="J1742" s="28"/>
      <c r="K1742" s="2"/>
      <c r="L1742" s="2"/>
      <c r="M1742" s="2"/>
      <c r="N1742" s="2"/>
      <c r="O1742" s="2"/>
      <c r="P1742" s="2"/>
      <c r="Q1742" s="2"/>
      <c r="R1742" s="2"/>
      <c r="S1742" s="2"/>
    </row>
    <row r="1743" ht="15.75" customHeight="1">
      <c r="A1743" s="27" t="s">
        <v>599</v>
      </c>
      <c r="B1743" s="2" t="s">
        <v>8</v>
      </c>
      <c r="C1743" s="34">
        <v>555500.0</v>
      </c>
      <c r="D1743" s="34">
        <v>505000.0</v>
      </c>
      <c r="E1743" s="34">
        <v>50500.0</v>
      </c>
      <c r="F1743" s="22" t="s">
        <v>596</v>
      </c>
      <c r="G1743" s="35">
        <v>44306.0</v>
      </c>
      <c r="H1743" s="22"/>
      <c r="I1743" s="29"/>
      <c r="J1743" s="28"/>
      <c r="K1743" s="2"/>
      <c r="L1743" s="2"/>
      <c r="M1743" s="2"/>
      <c r="N1743" s="2"/>
      <c r="O1743" s="2"/>
      <c r="P1743" s="2"/>
      <c r="Q1743" s="2"/>
      <c r="R1743" s="2"/>
      <c r="S1743" s="2"/>
    </row>
    <row r="1744" ht="15.75" customHeight="1">
      <c r="A1744" s="27" t="s">
        <v>599</v>
      </c>
      <c r="B1744" s="2" t="s">
        <v>8</v>
      </c>
      <c r="C1744" s="34">
        <v>290400.0</v>
      </c>
      <c r="D1744" s="34">
        <v>264000.0</v>
      </c>
      <c r="E1744" s="34">
        <v>26400.0</v>
      </c>
      <c r="F1744" s="22" t="s">
        <v>172</v>
      </c>
      <c r="G1744" s="35">
        <v>44306.0</v>
      </c>
      <c r="H1744" s="22"/>
      <c r="I1744" s="29"/>
      <c r="J1744" s="28"/>
      <c r="K1744" s="2"/>
      <c r="L1744" s="2"/>
      <c r="M1744" s="2"/>
      <c r="N1744" s="2"/>
      <c r="O1744" s="2"/>
      <c r="P1744" s="2"/>
      <c r="Q1744" s="2"/>
      <c r="R1744" s="2"/>
      <c r="S1744" s="2"/>
    </row>
    <row r="1745" ht="15.75" customHeight="1">
      <c r="A1745" s="27" t="s">
        <v>599</v>
      </c>
      <c r="B1745" s="2" t="s">
        <v>8</v>
      </c>
      <c r="C1745" s="34">
        <v>1570800.0</v>
      </c>
      <c r="D1745" s="34">
        <v>1428000.0</v>
      </c>
      <c r="E1745" s="34">
        <v>142800.0</v>
      </c>
      <c r="F1745" s="22" t="s">
        <v>110</v>
      </c>
      <c r="G1745" s="35">
        <v>44305.0</v>
      </c>
      <c r="H1745" s="22"/>
      <c r="I1745" s="29"/>
      <c r="J1745" s="28"/>
      <c r="K1745" s="2"/>
      <c r="L1745" s="2"/>
      <c r="M1745" s="2"/>
      <c r="N1745" s="2"/>
      <c r="O1745" s="2"/>
      <c r="P1745" s="2"/>
      <c r="Q1745" s="2"/>
      <c r="R1745" s="2"/>
      <c r="S1745" s="2"/>
    </row>
    <row r="1746" ht="15.75" customHeight="1">
      <c r="A1746" s="27" t="s">
        <v>599</v>
      </c>
      <c r="B1746" s="2" t="s">
        <v>140</v>
      </c>
      <c r="C1746" s="34">
        <v>2492600.0</v>
      </c>
      <c r="D1746" s="34">
        <v>2266000.0</v>
      </c>
      <c r="E1746" s="34">
        <v>226600.0</v>
      </c>
      <c r="F1746" s="22" t="s">
        <v>349</v>
      </c>
      <c r="G1746" s="35">
        <v>44295.0</v>
      </c>
      <c r="H1746" s="22"/>
      <c r="I1746" s="29"/>
      <c r="J1746" s="28"/>
      <c r="K1746" s="2"/>
      <c r="L1746" s="2"/>
      <c r="M1746" s="2"/>
      <c r="N1746" s="2"/>
      <c r="O1746" s="2"/>
      <c r="P1746" s="2"/>
      <c r="Q1746" s="2"/>
      <c r="R1746" s="2"/>
      <c r="S1746" s="2"/>
    </row>
    <row r="1747" ht="15.75" customHeight="1">
      <c r="A1747" s="27" t="s">
        <v>599</v>
      </c>
      <c r="B1747" s="2" t="s">
        <v>140</v>
      </c>
      <c r="C1747" s="34">
        <v>2013000.0</v>
      </c>
      <c r="D1747" s="34">
        <v>1830000.0</v>
      </c>
      <c r="E1747" s="34">
        <v>183000.0</v>
      </c>
      <c r="F1747" s="22" t="s">
        <v>522</v>
      </c>
      <c r="G1747" s="35">
        <v>44295.0</v>
      </c>
      <c r="H1747" s="22"/>
      <c r="I1747" s="29"/>
      <c r="J1747" s="28"/>
      <c r="K1747" s="2"/>
      <c r="L1747" s="2"/>
      <c r="M1747" s="2"/>
      <c r="N1747" s="2"/>
      <c r="O1747" s="2"/>
      <c r="P1747" s="2"/>
      <c r="Q1747" s="2"/>
      <c r="R1747" s="2"/>
      <c r="S1747" s="2"/>
    </row>
    <row r="1748" ht="15.75" customHeight="1">
      <c r="A1748" s="27" t="s">
        <v>599</v>
      </c>
      <c r="B1748" s="2" t="s">
        <v>140</v>
      </c>
      <c r="C1748" s="34">
        <v>4356000.0</v>
      </c>
      <c r="D1748" s="34">
        <v>3960000.0</v>
      </c>
      <c r="E1748" s="34">
        <v>396000.0</v>
      </c>
      <c r="F1748" s="22" t="s">
        <v>287</v>
      </c>
      <c r="G1748" s="35">
        <v>44295.0</v>
      </c>
      <c r="H1748" s="22"/>
      <c r="I1748" s="29"/>
      <c r="J1748" s="28"/>
      <c r="K1748" s="2"/>
      <c r="L1748" s="2"/>
      <c r="M1748" s="2"/>
      <c r="N1748" s="2"/>
      <c r="O1748" s="2"/>
      <c r="P1748" s="2"/>
      <c r="Q1748" s="2"/>
      <c r="R1748" s="2"/>
      <c r="S1748" s="2"/>
    </row>
    <row r="1749" ht="15.75" customHeight="1">
      <c r="A1749" s="27" t="s">
        <v>599</v>
      </c>
      <c r="B1749" s="2" t="s">
        <v>140</v>
      </c>
      <c r="C1749" s="34">
        <v>3965500.0</v>
      </c>
      <c r="D1749" s="34">
        <v>3605000.0</v>
      </c>
      <c r="E1749" s="34">
        <v>360500.0</v>
      </c>
      <c r="F1749" s="22" t="s">
        <v>532</v>
      </c>
      <c r="G1749" s="35">
        <v>44295.0</v>
      </c>
      <c r="H1749" s="22"/>
      <c r="I1749" s="29"/>
      <c r="J1749" s="28"/>
      <c r="K1749" s="2"/>
      <c r="L1749" s="2"/>
      <c r="M1749" s="2"/>
      <c r="N1749" s="2"/>
      <c r="O1749" s="2"/>
      <c r="P1749" s="2"/>
      <c r="Q1749" s="2"/>
      <c r="R1749" s="2"/>
      <c r="S1749" s="2"/>
    </row>
    <row r="1750" ht="15.75" customHeight="1">
      <c r="A1750" s="30" t="s">
        <v>599</v>
      </c>
      <c r="B1750" s="31" t="s">
        <v>140</v>
      </c>
      <c r="C1750" s="88">
        <v>1549900.0</v>
      </c>
      <c r="D1750" s="88">
        <v>1409000.0</v>
      </c>
      <c r="E1750" s="88">
        <v>140900.0</v>
      </c>
      <c r="F1750" s="33" t="s">
        <v>523</v>
      </c>
      <c r="G1750" s="31" t="s">
        <v>31</v>
      </c>
      <c r="H1750" s="33"/>
      <c r="I1750" s="61"/>
      <c r="J1750" s="62"/>
      <c r="K1750" s="31"/>
      <c r="L1750" s="31"/>
      <c r="M1750" s="31"/>
      <c r="N1750" s="31"/>
      <c r="O1750" s="31"/>
      <c r="P1750" s="31"/>
      <c r="Q1750" s="31"/>
      <c r="R1750" s="31"/>
      <c r="S1750" s="31"/>
    </row>
    <row r="1751" ht="15.75" customHeight="1">
      <c r="A1751" s="27" t="s">
        <v>599</v>
      </c>
      <c r="B1751" s="2" t="s">
        <v>140</v>
      </c>
      <c r="C1751" s="34">
        <v>1673100.0</v>
      </c>
      <c r="D1751" s="34">
        <v>1521000.0</v>
      </c>
      <c r="E1751" s="34">
        <v>152100.0</v>
      </c>
      <c r="F1751" s="22" t="s">
        <v>591</v>
      </c>
      <c r="G1751" s="35">
        <v>44295.0</v>
      </c>
      <c r="H1751" s="22"/>
      <c r="I1751" s="29"/>
      <c r="J1751" s="28"/>
      <c r="K1751" s="2"/>
      <c r="L1751" s="2"/>
      <c r="M1751" s="2"/>
      <c r="N1751" s="2"/>
      <c r="O1751" s="2"/>
      <c r="P1751" s="2"/>
      <c r="Q1751" s="2"/>
      <c r="R1751" s="2"/>
      <c r="S1751" s="2"/>
    </row>
    <row r="1752" ht="15.75" customHeight="1">
      <c r="A1752" s="27" t="s">
        <v>599</v>
      </c>
      <c r="B1752" s="2" t="s">
        <v>140</v>
      </c>
      <c r="C1752" s="34">
        <v>1095600.0</v>
      </c>
      <c r="D1752" s="34">
        <v>996000.0</v>
      </c>
      <c r="E1752" s="34">
        <v>99600.0</v>
      </c>
      <c r="F1752" s="22" t="s">
        <v>593</v>
      </c>
      <c r="G1752" s="35">
        <v>44295.0</v>
      </c>
      <c r="H1752" s="22"/>
      <c r="I1752" s="29"/>
      <c r="J1752" s="28"/>
      <c r="K1752" s="2"/>
      <c r="L1752" s="2"/>
      <c r="M1752" s="2"/>
      <c r="N1752" s="2"/>
      <c r="O1752" s="2"/>
      <c r="P1752" s="2"/>
      <c r="Q1752" s="2"/>
      <c r="R1752" s="2"/>
      <c r="S1752" s="2"/>
    </row>
    <row r="1753" ht="15.75" customHeight="1">
      <c r="A1753" s="27" t="s">
        <v>599</v>
      </c>
      <c r="B1753" s="2" t="s">
        <v>140</v>
      </c>
      <c r="C1753" s="34">
        <v>9436900.0</v>
      </c>
      <c r="D1753" s="34">
        <v>8579000.0</v>
      </c>
      <c r="E1753" s="34">
        <v>857900.0</v>
      </c>
      <c r="F1753" s="22" t="s">
        <v>478</v>
      </c>
      <c r="G1753" s="35">
        <v>44295.0</v>
      </c>
      <c r="H1753" s="22"/>
      <c r="I1753" s="29"/>
      <c r="J1753" s="28"/>
      <c r="K1753" s="2"/>
      <c r="L1753" s="2"/>
      <c r="M1753" s="2"/>
      <c r="N1753" s="2"/>
      <c r="O1753" s="2"/>
      <c r="P1753" s="2"/>
      <c r="Q1753" s="2"/>
      <c r="R1753" s="2"/>
      <c r="S1753" s="2"/>
    </row>
    <row r="1754" ht="15.75" customHeight="1">
      <c r="A1754" s="27" t="s">
        <v>599</v>
      </c>
      <c r="B1754" s="2" t="s">
        <v>440</v>
      </c>
      <c r="C1754" s="34">
        <v>7579000.0</v>
      </c>
      <c r="D1754" s="34">
        <v>6890000.0</v>
      </c>
      <c r="E1754" s="34">
        <v>689000.0</v>
      </c>
      <c r="F1754" s="22" t="s">
        <v>557</v>
      </c>
      <c r="G1754" s="35">
        <v>44298.0</v>
      </c>
      <c r="H1754" s="22"/>
      <c r="I1754" s="29"/>
      <c r="J1754" s="28"/>
      <c r="K1754" s="2"/>
      <c r="L1754" s="2"/>
      <c r="M1754" s="2"/>
      <c r="N1754" s="2"/>
      <c r="O1754" s="2"/>
      <c r="P1754" s="2"/>
      <c r="Q1754" s="2"/>
      <c r="R1754" s="2"/>
      <c r="S1754" s="2"/>
    </row>
    <row r="1755" ht="15.75" customHeight="1">
      <c r="A1755" s="27" t="s">
        <v>599</v>
      </c>
      <c r="B1755" s="2" t="s">
        <v>440</v>
      </c>
      <c r="C1755" s="34">
        <v>772200.0</v>
      </c>
      <c r="D1755" s="34">
        <v>702000.0</v>
      </c>
      <c r="E1755" s="34">
        <v>70200.0</v>
      </c>
      <c r="F1755" s="22" t="s">
        <v>441</v>
      </c>
      <c r="G1755" s="35">
        <v>44298.0</v>
      </c>
      <c r="H1755" s="22"/>
      <c r="I1755" s="29"/>
      <c r="J1755" s="28"/>
      <c r="K1755" s="2"/>
      <c r="L1755" s="2"/>
      <c r="M1755" s="2"/>
      <c r="N1755" s="2"/>
      <c r="O1755" s="2"/>
      <c r="P1755" s="2"/>
      <c r="Q1755" s="2"/>
      <c r="R1755" s="2"/>
      <c r="S1755" s="2"/>
    </row>
    <row r="1756" ht="15.75" customHeight="1">
      <c r="A1756" s="27" t="s">
        <v>599</v>
      </c>
      <c r="B1756" s="2" t="s">
        <v>440</v>
      </c>
      <c r="C1756" s="34">
        <v>3.76618E7</v>
      </c>
      <c r="D1756" s="34">
        <v>3.4238E7</v>
      </c>
      <c r="E1756" s="34">
        <v>3423800.0</v>
      </c>
      <c r="F1756" s="22" t="s">
        <v>442</v>
      </c>
      <c r="G1756" s="35">
        <v>44298.0</v>
      </c>
      <c r="H1756" s="22"/>
      <c r="I1756" s="29"/>
      <c r="J1756" s="28"/>
      <c r="K1756" s="2"/>
      <c r="L1756" s="2"/>
      <c r="M1756" s="2"/>
      <c r="N1756" s="2"/>
      <c r="O1756" s="2"/>
      <c r="P1756" s="2"/>
      <c r="Q1756" s="2"/>
      <c r="R1756" s="2"/>
      <c r="S1756" s="2"/>
    </row>
    <row r="1757" ht="15.75" customHeight="1">
      <c r="A1757" s="30" t="s">
        <v>599</v>
      </c>
      <c r="B1757" s="31" t="s">
        <v>140</v>
      </c>
      <c r="C1757" s="88">
        <v>-3.76618E7</v>
      </c>
      <c r="D1757" s="88">
        <v>-3.4238E7</v>
      </c>
      <c r="E1757" s="88">
        <v>-3423800.0</v>
      </c>
      <c r="F1757" s="33" t="s">
        <v>442</v>
      </c>
      <c r="G1757" s="31" t="s">
        <v>31</v>
      </c>
      <c r="H1757" s="33"/>
      <c r="I1757" s="37" t="s">
        <v>326</v>
      </c>
      <c r="J1757" s="13"/>
      <c r="K1757" s="14"/>
      <c r="L1757" s="31"/>
      <c r="M1757" s="31"/>
      <c r="N1757" s="31"/>
      <c r="O1757" s="31"/>
      <c r="P1757" s="31"/>
      <c r="Q1757" s="31"/>
      <c r="R1757" s="31"/>
      <c r="S1757" s="31"/>
    </row>
    <row r="1758" ht="15.75" customHeight="1">
      <c r="A1758" s="30" t="s">
        <v>599</v>
      </c>
      <c r="B1758" s="31" t="s">
        <v>140</v>
      </c>
      <c r="C1758" s="88">
        <v>3.76618E7</v>
      </c>
      <c r="D1758" s="88">
        <v>3.4238E7</v>
      </c>
      <c r="E1758" s="88">
        <v>3423800.0</v>
      </c>
      <c r="F1758" s="33" t="s">
        <v>442</v>
      </c>
      <c r="G1758" s="31" t="s">
        <v>31</v>
      </c>
      <c r="H1758" s="33"/>
      <c r="I1758" s="23" t="s">
        <v>3</v>
      </c>
      <c r="J1758" s="17" t="s">
        <v>54</v>
      </c>
      <c r="K1758" s="17" t="s">
        <v>2</v>
      </c>
      <c r="L1758" s="31"/>
      <c r="M1758" s="31"/>
      <c r="N1758" s="31"/>
      <c r="O1758" s="31"/>
      <c r="P1758" s="31"/>
      <c r="Q1758" s="31"/>
      <c r="R1758" s="31"/>
      <c r="S1758" s="31"/>
    </row>
    <row r="1759" ht="15.75" customHeight="1">
      <c r="A1759" s="38" t="s">
        <v>599</v>
      </c>
      <c r="B1759" s="7" t="s">
        <v>140</v>
      </c>
      <c r="C1759" s="39">
        <v>1.036882E8</v>
      </c>
      <c r="D1759" s="39">
        <v>9.4262E7</v>
      </c>
      <c r="E1759" s="39">
        <v>9426200.0</v>
      </c>
      <c r="F1759" s="40" t="s">
        <v>590</v>
      </c>
      <c r="G1759" s="41">
        <v>44288.0</v>
      </c>
      <c r="H1759" s="40"/>
      <c r="I1759" s="23">
        <f t="shared" ref="I1759:K1759" si="50">SUM(C1731:C1759)</f>
        <v>307720600</v>
      </c>
      <c r="J1759" s="23">
        <f t="shared" si="50"/>
        <v>279746000</v>
      </c>
      <c r="K1759" s="23">
        <f t="shared" si="50"/>
        <v>27974600</v>
      </c>
      <c r="L1759" s="7"/>
      <c r="M1759" s="7"/>
      <c r="N1759" s="7"/>
      <c r="O1759" s="7"/>
      <c r="P1759" s="7"/>
      <c r="Q1759" s="7"/>
      <c r="R1759" s="7"/>
      <c r="S1759" s="7"/>
    </row>
    <row r="1760" ht="15.75" customHeight="1">
      <c r="A1760" s="27" t="s">
        <v>600</v>
      </c>
      <c r="B1760" s="2" t="s">
        <v>140</v>
      </c>
      <c r="C1760" s="34">
        <v>1133000.0</v>
      </c>
      <c r="D1760" s="34">
        <v>1030000.0</v>
      </c>
      <c r="E1760" s="34">
        <v>103000.0</v>
      </c>
      <c r="F1760" s="22" t="s">
        <v>349</v>
      </c>
      <c r="G1760" s="35">
        <v>44306.0</v>
      </c>
      <c r="H1760" s="22"/>
      <c r="I1760" s="29"/>
      <c r="J1760" s="28"/>
      <c r="K1760" s="2"/>
      <c r="L1760" s="2"/>
      <c r="M1760" s="2"/>
      <c r="N1760" s="2"/>
      <c r="O1760" s="2"/>
      <c r="P1760" s="2"/>
      <c r="Q1760" s="2"/>
      <c r="R1760" s="2"/>
      <c r="S1760" s="2"/>
    </row>
    <row r="1761" ht="15.75" customHeight="1">
      <c r="A1761" s="27" t="s">
        <v>600</v>
      </c>
      <c r="B1761" s="2" t="s">
        <v>140</v>
      </c>
      <c r="C1761" s="34">
        <v>3432000.0</v>
      </c>
      <c r="D1761" s="34">
        <v>3120000.0</v>
      </c>
      <c r="E1761" s="34">
        <v>312000.0</v>
      </c>
      <c r="F1761" s="22" t="s">
        <v>522</v>
      </c>
      <c r="G1761" s="35">
        <v>44306.0</v>
      </c>
      <c r="H1761" s="22"/>
      <c r="I1761" s="29"/>
      <c r="J1761" s="28"/>
      <c r="K1761" s="2"/>
      <c r="L1761" s="2"/>
      <c r="M1761" s="2"/>
      <c r="N1761" s="2"/>
      <c r="O1761" s="2"/>
      <c r="P1761" s="2"/>
      <c r="Q1761" s="2"/>
      <c r="R1761" s="2"/>
      <c r="S1761" s="2"/>
    </row>
    <row r="1762" ht="15.75" customHeight="1">
      <c r="A1762" s="27" t="s">
        <v>600</v>
      </c>
      <c r="B1762" s="2" t="s">
        <v>140</v>
      </c>
      <c r="C1762" s="34">
        <v>4620000.0</v>
      </c>
      <c r="D1762" s="34">
        <v>4200000.0</v>
      </c>
      <c r="E1762" s="34">
        <v>420000.0</v>
      </c>
      <c r="F1762" s="22" t="s">
        <v>287</v>
      </c>
      <c r="G1762" s="35">
        <v>44306.0</v>
      </c>
      <c r="H1762" s="22"/>
      <c r="I1762" s="29"/>
      <c r="J1762" s="28"/>
      <c r="K1762" s="2"/>
      <c r="L1762" s="2"/>
      <c r="M1762" s="2"/>
      <c r="N1762" s="2"/>
      <c r="O1762" s="2"/>
      <c r="P1762" s="2"/>
      <c r="Q1762" s="2"/>
      <c r="R1762" s="2"/>
      <c r="S1762" s="2"/>
    </row>
    <row r="1763" ht="15.75" customHeight="1">
      <c r="A1763" s="27" t="s">
        <v>600</v>
      </c>
      <c r="B1763" s="2" t="s">
        <v>140</v>
      </c>
      <c r="C1763" s="34">
        <v>1114300.0</v>
      </c>
      <c r="D1763" s="34">
        <v>1013000.0</v>
      </c>
      <c r="E1763" s="34">
        <v>101300.0</v>
      </c>
      <c r="F1763" s="22" t="s">
        <v>580</v>
      </c>
      <c r="G1763" s="35">
        <v>44306.0</v>
      </c>
      <c r="H1763" s="22"/>
      <c r="I1763" s="29"/>
      <c r="J1763" s="28"/>
      <c r="K1763" s="2"/>
      <c r="L1763" s="2"/>
      <c r="M1763" s="2"/>
      <c r="N1763" s="2"/>
      <c r="O1763" s="2"/>
      <c r="P1763" s="2"/>
      <c r="Q1763" s="2"/>
      <c r="R1763" s="2"/>
      <c r="S1763" s="2"/>
    </row>
    <row r="1764" ht="15.75" customHeight="1">
      <c r="A1764" s="27" t="s">
        <v>600</v>
      </c>
      <c r="B1764" s="2" t="s">
        <v>140</v>
      </c>
      <c r="C1764" s="34">
        <v>3716900.0</v>
      </c>
      <c r="D1764" s="34">
        <v>3379000.0</v>
      </c>
      <c r="E1764" s="34">
        <v>337900.0</v>
      </c>
      <c r="F1764" s="22" t="s">
        <v>532</v>
      </c>
      <c r="G1764" s="35">
        <v>44309.0</v>
      </c>
      <c r="H1764" s="22"/>
      <c r="I1764" s="29"/>
      <c r="J1764" s="28"/>
      <c r="K1764" s="2"/>
      <c r="L1764" s="2"/>
      <c r="M1764" s="2"/>
      <c r="N1764" s="2"/>
      <c r="O1764" s="2"/>
      <c r="P1764" s="2"/>
      <c r="Q1764" s="2"/>
      <c r="R1764" s="2"/>
      <c r="S1764" s="2"/>
    </row>
    <row r="1765" ht="15.75" customHeight="1">
      <c r="A1765" s="27" t="s">
        <v>600</v>
      </c>
      <c r="B1765" s="2" t="s">
        <v>140</v>
      </c>
      <c r="C1765" s="34">
        <v>1614800.0</v>
      </c>
      <c r="D1765" s="34">
        <v>1468000.0</v>
      </c>
      <c r="E1765" s="34">
        <v>146800.0</v>
      </c>
      <c r="F1765" s="22" t="s">
        <v>591</v>
      </c>
      <c r="G1765" s="35">
        <v>44306.0</v>
      </c>
      <c r="H1765" s="22"/>
      <c r="I1765" s="29"/>
      <c r="J1765" s="28"/>
      <c r="K1765" s="2"/>
      <c r="L1765" s="2"/>
      <c r="M1765" s="2"/>
      <c r="N1765" s="2"/>
      <c r="O1765" s="2"/>
      <c r="P1765" s="2"/>
      <c r="Q1765" s="2"/>
      <c r="R1765" s="2"/>
      <c r="S1765" s="2"/>
    </row>
    <row r="1766" ht="15.75" customHeight="1">
      <c r="A1766" s="27" t="s">
        <v>600</v>
      </c>
      <c r="B1766" s="2" t="s">
        <v>140</v>
      </c>
      <c r="C1766" s="34">
        <v>3778500.0</v>
      </c>
      <c r="D1766" s="34">
        <v>3435000.0</v>
      </c>
      <c r="E1766" s="34">
        <v>343500.0</v>
      </c>
      <c r="F1766" s="22" t="s">
        <v>523</v>
      </c>
      <c r="G1766" s="35">
        <v>44309.0</v>
      </c>
      <c r="H1766" s="22"/>
      <c r="I1766" s="29"/>
      <c r="J1766" s="28"/>
      <c r="K1766" s="2"/>
      <c r="L1766" s="2"/>
      <c r="M1766" s="2"/>
      <c r="N1766" s="2"/>
      <c r="O1766" s="2"/>
      <c r="P1766" s="2"/>
      <c r="Q1766" s="2"/>
      <c r="R1766" s="2"/>
      <c r="S1766" s="2"/>
    </row>
    <row r="1767" ht="15.75" customHeight="1">
      <c r="A1767" s="27" t="s">
        <v>600</v>
      </c>
      <c r="B1767" s="2" t="s">
        <v>140</v>
      </c>
      <c r="C1767" s="34">
        <v>8698800.0</v>
      </c>
      <c r="D1767" s="34">
        <v>7908000.0</v>
      </c>
      <c r="E1767" s="34">
        <v>790800.0</v>
      </c>
      <c r="F1767" s="22" t="s">
        <v>478</v>
      </c>
      <c r="G1767" s="35">
        <v>44306.0</v>
      </c>
      <c r="H1767" s="22"/>
      <c r="I1767" s="29"/>
      <c r="J1767" s="28"/>
      <c r="K1767" s="2"/>
      <c r="L1767" s="2"/>
      <c r="M1767" s="2"/>
      <c r="N1767" s="2"/>
      <c r="O1767" s="2"/>
      <c r="P1767" s="2"/>
      <c r="Q1767" s="2"/>
      <c r="R1767" s="2"/>
      <c r="S1767" s="2"/>
    </row>
    <row r="1768" ht="15.75" customHeight="1">
      <c r="A1768" s="27" t="s">
        <v>600</v>
      </c>
      <c r="B1768" s="2" t="s">
        <v>140</v>
      </c>
      <c r="C1768" s="34">
        <v>4.98487E7</v>
      </c>
      <c r="D1768" s="34">
        <v>4.5317E7</v>
      </c>
      <c r="E1768" s="34">
        <v>4531700.0</v>
      </c>
      <c r="F1768" s="22" t="s">
        <v>590</v>
      </c>
      <c r="G1768" s="35">
        <v>44306.0</v>
      </c>
      <c r="H1768" s="22"/>
      <c r="I1768" s="29"/>
      <c r="J1768" s="28"/>
      <c r="K1768" s="2"/>
      <c r="L1768" s="2"/>
      <c r="M1768" s="2"/>
      <c r="N1768" s="2"/>
      <c r="O1768" s="2"/>
      <c r="P1768" s="2"/>
      <c r="Q1768" s="2"/>
      <c r="R1768" s="2"/>
      <c r="S1768" s="2"/>
    </row>
    <row r="1769" ht="15.75" customHeight="1">
      <c r="A1769" s="27" t="s">
        <v>601</v>
      </c>
      <c r="B1769" s="2" t="s">
        <v>538</v>
      </c>
      <c r="C1769" s="34">
        <v>1705000.0</v>
      </c>
      <c r="D1769" s="34">
        <v>1550000.0</v>
      </c>
      <c r="E1769" s="34">
        <v>155000.0</v>
      </c>
      <c r="F1769" s="22" t="s">
        <v>106</v>
      </c>
      <c r="G1769" s="35">
        <v>44347.0</v>
      </c>
      <c r="H1769" s="22"/>
      <c r="I1769" s="29"/>
      <c r="J1769" s="28"/>
      <c r="K1769" s="2"/>
      <c r="L1769" s="2"/>
      <c r="M1769" s="2"/>
      <c r="N1769" s="2"/>
      <c r="O1769" s="2"/>
      <c r="P1769" s="2"/>
      <c r="Q1769" s="2"/>
      <c r="R1769" s="2"/>
      <c r="S1769" s="2"/>
    </row>
    <row r="1770" ht="15.75" customHeight="1">
      <c r="A1770" s="27" t="s">
        <v>601</v>
      </c>
      <c r="B1770" s="2" t="s">
        <v>140</v>
      </c>
      <c r="C1770" s="34">
        <v>1019700.0</v>
      </c>
      <c r="D1770" s="34">
        <v>927000.0</v>
      </c>
      <c r="E1770" s="34">
        <v>92700.0</v>
      </c>
      <c r="F1770" s="22" t="s">
        <v>349</v>
      </c>
      <c r="G1770" s="35">
        <v>44326.0</v>
      </c>
      <c r="H1770" s="22"/>
      <c r="I1770" s="29"/>
      <c r="J1770" s="28"/>
      <c r="K1770" s="2"/>
      <c r="L1770" s="2"/>
      <c r="M1770" s="2"/>
      <c r="N1770" s="2"/>
      <c r="O1770" s="2"/>
      <c r="P1770" s="2"/>
      <c r="Q1770" s="2"/>
      <c r="R1770" s="2"/>
      <c r="S1770" s="2"/>
    </row>
    <row r="1771" ht="15.75" customHeight="1">
      <c r="A1771" s="27" t="s">
        <v>601</v>
      </c>
      <c r="B1771" s="2" t="s">
        <v>140</v>
      </c>
      <c r="C1771" s="34">
        <v>4644200.0</v>
      </c>
      <c r="D1771" s="34">
        <v>4222000.0</v>
      </c>
      <c r="E1771" s="34">
        <v>422200.0</v>
      </c>
      <c r="F1771" s="22" t="s">
        <v>522</v>
      </c>
      <c r="G1771" s="35">
        <v>44326.0</v>
      </c>
      <c r="H1771" s="22"/>
      <c r="I1771" s="29"/>
      <c r="J1771" s="28"/>
      <c r="K1771" s="2"/>
      <c r="L1771" s="2"/>
      <c r="M1771" s="2"/>
      <c r="N1771" s="2"/>
      <c r="O1771" s="2"/>
      <c r="P1771" s="2"/>
      <c r="Q1771" s="2"/>
      <c r="R1771" s="2"/>
      <c r="S1771" s="2"/>
    </row>
    <row r="1772" ht="15.75" customHeight="1">
      <c r="A1772" s="27" t="s">
        <v>601</v>
      </c>
      <c r="B1772" s="2" t="s">
        <v>140</v>
      </c>
      <c r="C1772" s="34">
        <v>5016000.0</v>
      </c>
      <c r="D1772" s="34">
        <v>4560000.0</v>
      </c>
      <c r="E1772" s="34">
        <v>456000.0</v>
      </c>
      <c r="F1772" s="22" t="s">
        <v>287</v>
      </c>
      <c r="G1772" s="35">
        <v>44326.0</v>
      </c>
      <c r="H1772" s="22"/>
      <c r="I1772" s="29"/>
      <c r="J1772" s="28"/>
      <c r="K1772" s="2"/>
      <c r="L1772" s="2"/>
      <c r="M1772" s="2"/>
      <c r="N1772" s="2"/>
      <c r="O1772" s="2"/>
      <c r="P1772" s="2"/>
      <c r="Q1772" s="2"/>
      <c r="R1772" s="2"/>
      <c r="S1772" s="2"/>
    </row>
    <row r="1773" ht="15.75" customHeight="1">
      <c r="A1773" s="27" t="s">
        <v>601</v>
      </c>
      <c r="B1773" s="2" t="s">
        <v>140</v>
      </c>
      <c r="C1773" s="34">
        <v>667700.0</v>
      </c>
      <c r="D1773" s="34">
        <v>607000.0</v>
      </c>
      <c r="E1773" s="34">
        <v>60700.0</v>
      </c>
      <c r="F1773" s="22" t="s">
        <v>591</v>
      </c>
      <c r="G1773" s="35">
        <v>44326.0</v>
      </c>
      <c r="H1773" s="22"/>
      <c r="I1773" s="29"/>
      <c r="J1773" s="28"/>
      <c r="K1773" s="2"/>
      <c r="L1773" s="2"/>
      <c r="M1773" s="2"/>
      <c r="N1773" s="2"/>
      <c r="O1773" s="2"/>
      <c r="P1773" s="2"/>
      <c r="Q1773" s="2"/>
      <c r="R1773" s="2"/>
      <c r="S1773" s="2"/>
    </row>
    <row r="1774" ht="15.75" customHeight="1">
      <c r="A1774" s="27" t="s">
        <v>601</v>
      </c>
      <c r="B1774" s="2" t="s">
        <v>140</v>
      </c>
      <c r="C1774" s="34">
        <v>3738900.0</v>
      </c>
      <c r="D1774" s="34">
        <v>3399000.0</v>
      </c>
      <c r="E1774" s="34">
        <v>339900.0</v>
      </c>
      <c r="F1774" s="22" t="s">
        <v>532</v>
      </c>
      <c r="G1774" s="35">
        <v>44326.0</v>
      </c>
      <c r="H1774" s="22"/>
      <c r="I1774" s="29"/>
      <c r="J1774" s="28"/>
      <c r="K1774" s="2"/>
      <c r="L1774" s="2"/>
      <c r="M1774" s="2"/>
      <c r="N1774" s="2"/>
      <c r="O1774" s="2"/>
      <c r="P1774" s="2"/>
      <c r="Q1774" s="2"/>
      <c r="R1774" s="2"/>
      <c r="S1774" s="2"/>
    </row>
    <row r="1775" ht="15.75" customHeight="1">
      <c r="A1775" s="27" t="s">
        <v>601</v>
      </c>
      <c r="B1775" s="2" t="s">
        <v>140</v>
      </c>
      <c r="C1775" s="34">
        <v>2987600.0</v>
      </c>
      <c r="D1775" s="34">
        <v>2716000.0</v>
      </c>
      <c r="E1775" s="34">
        <v>271600.0</v>
      </c>
      <c r="F1775" s="22" t="s">
        <v>523</v>
      </c>
      <c r="G1775" s="35">
        <v>44326.0</v>
      </c>
      <c r="H1775" s="22"/>
      <c r="I1775" s="29"/>
      <c r="J1775" s="28"/>
      <c r="K1775" s="2"/>
      <c r="L1775" s="2"/>
      <c r="M1775" s="2"/>
      <c r="N1775" s="2"/>
      <c r="O1775" s="2"/>
      <c r="P1775" s="2"/>
      <c r="Q1775" s="2"/>
      <c r="R1775" s="2"/>
      <c r="S1775" s="2"/>
    </row>
    <row r="1776" ht="15.75" customHeight="1">
      <c r="A1776" s="27" t="s">
        <v>601</v>
      </c>
      <c r="B1776" s="2" t="s">
        <v>140</v>
      </c>
      <c r="C1776" s="34">
        <v>8467800.0</v>
      </c>
      <c r="D1776" s="34">
        <v>7698000.0</v>
      </c>
      <c r="E1776" s="34">
        <v>769800.0</v>
      </c>
      <c r="F1776" s="22" t="s">
        <v>517</v>
      </c>
      <c r="G1776" s="35">
        <v>44326.0</v>
      </c>
      <c r="H1776" s="22"/>
      <c r="I1776" s="29"/>
      <c r="J1776" s="28"/>
      <c r="K1776" s="2"/>
      <c r="L1776" s="2"/>
      <c r="M1776" s="2"/>
      <c r="N1776" s="2"/>
      <c r="O1776" s="2"/>
      <c r="P1776" s="2"/>
      <c r="Q1776" s="2"/>
      <c r="R1776" s="2"/>
      <c r="S1776" s="2"/>
    </row>
    <row r="1777" ht="15.75" customHeight="1">
      <c r="A1777" s="27" t="s">
        <v>601</v>
      </c>
      <c r="B1777" s="2" t="s">
        <v>140</v>
      </c>
      <c r="C1777" s="34">
        <v>1334300.0</v>
      </c>
      <c r="D1777" s="34">
        <v>1213000.0</v>
      </c>
      <c r="E1777" s="34">
        <v>121300.0</v>
      </c>
      <c r="F1777" s="22" t="s">
        <v>587</v>
      </c>
      <c r="G1777" s="35">
        <v>44326.0</v>
      </c>
      <c r="H1777" s="22"/>
      <c r="I1777" s="29"/>
      <c r="J1777" s="28"/>
      <c r="K1777" s="2"/>
      <c r="L1777" s="2"/>
      <c r="M1777" s="2"/>
      <c r="N1777" s="2"/>
      <c r="O1777" s="2"/>
      <c r="P1777" s="2"/>
      <c r="Q1777" s="2"/>
      <c r="R1777" s="2"/>
      <c r="S1777" s="2"/>
    </row>
    <row r="1778" ht="15.75" customHeight="1">
      <c r="A1778" s="27" t="s">
        <v>601</v>
      </c>
      <c r="B1778" s="2" t="s">
        <v>140</v>
      </c>
      <c r="C1778" s="34">
        <v>5.18958E7</v>
      </c>
      <c r="D1778" s="34">
        <v>4.7178E7</v>
      </c>
      <c r="E1778" s="34">
        <v>4717800.0</v>
      </c>
      <c r="F1778" s="22" t="s">
        <v>590</v>
      </c>
      <c r="G1778" s="35">
        <v>44326.0</v>
      </c>
      <c r="H1778" s="22"/>
      <c r="I1778" s="29"/>
      <c r="J1778" s="28"/>
      <c r="K1778" s="2"/>
      <c r="L1778" s="2"/>
      <c r="M1778" s="2"/>
      <c r="N1778" s="2"/>
      <c r="O1778" s="2"/>
      <c r="P1778" s="2"/>
      <c r="Q1778" s="2"/>
      <c r="R1778" s="2"/>
      <c r="S1778" s="2"/>
    </row>
    <row r="1779" ht="15.75" customHeight="1">
      <c r="A1779" s="27" t="s">
        <v>601</v>
      </c>
      <c r="B1779" s="2" t="s">
        <v>8</v>
      </c>
      <c r="C1779" s="34">
        <v>4801500.0</v>
      </c>
      <c r="D1779" s="34">
        <v>4365000.0</v>
      </c>
      <c r="E1779" s="34">
        <v>436500.0</v>
      </c>
      <c r="F1779" s="22" t="s">
        <v>586</v>
      </c>
      <c r="G1779" s="35">
        <v>44336.0</v>
      </c>
      <c r="H1779" s="22"/>
      <c r="I1779" s="29"/>
      <c r="J1779" s="28"/>
      <c r="K1779" s="2"/>
      <c r="L1779" s="2"/>
      <c r="M1779" s="2"/>
      <c r="N1779" s="2"/>
      <c r="O1779" s="2"/>
      <c r="P1779" s="2"/>
      <c r="Q1779" s="2"/>
      <c r="R1779" s="2"/>
      <c r="S1779" s="2"/>
    </row>
    <row r="1780" ht="15.75" customHeight="1">
      <c r="A1780" s="27" t="s">
        <v>601</v>
      </c>
      <c r="B1780" s="2" t="s">
        <v>8</v>
      </c>
      <c r="C1780" s="34">
        <v>1482800.0</v>
      </c>
      <c r="D1780" s="34">
        <v>1348000.0</v>
      </c>
      <c r="E1780" s="34">
        <v>134800.0</v>
      </c>
      <c r="F1780" s="22" t="s">
        <v>110</v>
      </c>
      <c r="G1780" s="35">
        <v>44336.0</v>
      </c>
      <c r="H1780" s="22"/>
      <c r="I1780" s="29"/>
      <c r="J1780" s="28"/>
      <c r="K1780" s="2"/>
      <c r="L1780" s="2"/>
      <c r="M1780" s="2"/>
      <c r="N1780" s="2"/>
      <c r="O1780" s="2"/>
      <c r="P1780" s="2"/>
      <c r="Q1780" s="2"/>
      <c r="R1780" s="2"/>
      <c r="S1780" s="2"/>
    </row>
    <row r="1781" ht="15.75" customHeight="1">
      <c r="A1781" s="27" t="s">
        <v>601</v>
      </c>
      <c r="B1781" s="2" t="s">
        <v>8</v>
      </c>
      <c r="C1781" s="34">
        <v>1337600.0</v>
      </c>
      <c r="D1781" s="34">
        <v>1216000.0</v>
      </c>
      <c r="E1781" s="34">
        <v>121600.0</v>
      </c>
      <c r="F1781" s="22" t="s">
        <v>596</v>
      </c>
      <c r="G1781" s="35">
        <v>44336.0</v>
      </c>
      <c r="H1781" s="22"/>
      <c r="I1781" s="29"/>
      <c r="J1781" s="28"/>
      <c r="K1781" s="2"/>
      <c r="L1781" s="2"/>
      <c r="M1781" s="2"/>
      <c r="N1781" s="2"/>
      <c r="O1781" s="2"/>
      <c r="P1781" s="2"/>
      <c r="Q1781" s="2"/>
      <c r="R1781" s="2"/>
      <c r="S1781" s="2"/>
    </row>
    <row r="1782" ht="15.75" customHeight="1">
      <c r="A1782" s="27" t="s">
        <v>601</v>
      </c>
      <c r="B1782" s="2" t="s">
        <v>8</v>
      </c>
      <c r="C1782" s="34">
        <v>72600.0</v>
      </c>
      <c r="D1782" s="34">
        <v>66000.0</v>
      </c>
      <c r="E1782" s="34">
        <v>6600.0</v>
      </c>
      <c r="F1782" s="22" t="s">
        <v>569</v>
      </c>
      <c r="G1782" s="35">
        <v>44336.0</v>
      </c>
      <c r="H1782" s="22"/>
      <c r="I1782" s="29"/>
      <c r="J1782" s="28"/>
      <c r="K1782" s="2"/>
      <c r="L1782" s="2"/>
      <c r="M1782" s="2"/>
      <c r="N1782" s="2"/>
      <c r="O1782" s="2"/>
      <c r="P1782" s="2"/>
      <c r="Q1782" s="2"/>
      <c r="R1782" s="2"/>
      <c r="S1782" s="2"/>
    </row>
    <row r="1783" ht="15.75" customHeight="1">
      <c r="A1783" s="27" t="s">
        <v>601</v>
      </c>
      <c r="B1783" s="2" t="s">
        <v>8</v>
      </c>
      <c r="C1783" s="34">
        <v>290400.0</v>
      </c>
      <c r="D1783" s="34">
        <v>264000.0</v>
      </c>
      <c r="E1783" s="34">
        <v>26400.0</v>
      </c>
      <c r="F1783" s="22" t="s">
        <v>547</v>
      </c>
      <c r="G1783" s="35">
        <v>44336.0</v>
      </c>
      <c r="H1783" s="22"/>
      <c r="I1783" s="29"/>
      <c r="J1783" s="28"/>
      <c r="K1783" s="2"/>
      <c r="L1783" s="2"/>
      <c r="M1783" s="2"/>
      <c r="N1783" s="2"/>
      <c r="O1783" s="2"/>
      <c r="P1783" s="2"/>
      <c r="Q1783" s="2"/>
      <c r="R1783" s="2"/>
      <c r="S1783" s="2"/>
    </row>
    <row r="1784" ht="15.75" customHeight="1">
      <c r="A1784" s="27" t="s">
        <v>601</v>
      </c>
      <c r="B1784" s="2" t="s">
        <v>8</v>
      </c>
      <c r="C1784" s="34">
        <v>1437700.0</v>
      </c>
      <c r="D1784" s="34">
        <v>1307000.0</v>
      </c>
      <c r="E1784" s="34">
        <v>130700.0</v>
      </c>
      <c r="F1784" s="22" t="s">
        <v>172</v>
      </c>
      <c r="G1784" s="35">
        <v>44336.0</v>
      </c>
      <c r="H1784" s="22"/>
      <c r="I1784" s="29"/>
      <c r="J1784" s="28"/>
      <c r="K1784" s="2"/>
      <c r="L1784" s="2"/>
      <c r="M1784" s="2"/>
      <c r="N1784" s="2"/>
      <c r="O1784" s="2"/>
      <c r="P1784" s="2"/>
      <c r="Q1784" s="2"/>
      <c r="R1784" s="2"/>
      <c r="S1784" s="2"/>
    </row>
    <row r="1785" ht="15.75" customHeight="1">
      <c r="A1785" s="27" t="s">
        <v>601</v>
      </c>
      <c r="B1785" s="2" t="s">
        <v>440</v>
      </c>
      <c r="C1785" s="34">
        <v>7627400.0</v>
      </c>
      <c r="D1785" s="34">
        <v>6934000.0</v>
      </c>
      <c r="E1785" s="34">
        <v>693400.0</v>
      </c>
      <c r="F1785" s="22" t="s">
        <v>557</v>
      </c>
      <c r="G1785" s="35">
        <v>44326.0</v>
      </c>
      <c r="H1785" s="22"/>
      <c r="I1785" s="37" t="s">
        <v>52</v>
      </c>
      <c r="J1785" s="13"/>
      <c r="K1785" s="14"/>
      <c r="L1785" s="2"/>
      <c r="M1785" s="2"/>
      <c r="N1785" s="2"/>
      <c r="O1785" s="2"/>
      <c r="P1785" s="2"/>
      <c r="Q1785" s="2"/>
      <c r="R1785" s="2"/>
      <c r="S1785" s="2"/>
    </row>
    <row r="1786" ht="15.75" customHeight="1">
      <c r="A1786" s="27" t="s">
        <v>601</v>
      </c>
      <c r="B1786" s="2" t="s">
        <v>440</v>
      </c>
      <c r="C1786" s="34">
        <v>596200.0</v>
      </c>
      <c r="D1786" s="34">
        <v>542000.0</v>
      </c>
      <c r="E1786" s="34">
        <v>54200.0</v>
      </c>
      <c r="F1786" s="22" t="s">
        <v>441</v>
      </c>
      <c r="G1786" s="35">
        <v>44326.0</v>
      </c>
      <c r="H1786" s="22"/>
      <c r="I1786" s="23" t="s">
        <v>3</v>
      </c>
      <c r="J1786" s="17" t="s">
        <v>54</v>
      </c>
      <c r="K1786" s="17" t="s">
        <v>2</v>
      </c>
      <c r="L1786" s="2"/>
      <c r="M1786" s="2"/>
      <c r="N1786" s="2"/>
      <c r="O1786" s="2"/>
      <c r="P1786" s="2"/>
      <c r="Q1786" s="2"/>
      <c r="R1786" s="2"/>
      <c r="S1786" s="2"/>
    </row>
    <row r="1787" ht="15.75" customHeight="1">
      <c r="A1787" s="38" t="s">
        <v>601</v>
      </c>
      <c r="B1787" s="7" t="s">
        <v>440</v>
      </c>
      <c r="C1787" s="39">
        <v>4.32586E7</v>
      </c>
      <c r="D1787" s="39">
        <v>3.9326E7</v>
      </c>
      <c r="E1787" s="39">
        <v>3932600.0</v>
      </c>
      <c r="F1787" s="40" t="s">
        <v>442</v>
      </c>
      <c r="G1787" s="41">
        <v>44326.0</v>
      </c>
      <c r="H1787" s="40"/>
      <c r="I1787" s="23">
        <f t="shared" ref="I1787:K1787" si="51">SUM(C1760:C1787)</f>
        <v>220338800</v>
      </c>
      <c r="J1787" s="23">
        <f t="shared" si="51"/>
        <v>200308000</v>
      </c>
      <c r="K1787" s="23">
        <f t="shared" si="51"/>
        <v>20030800</v>
      </c>
      <c r="L1787" s="7"/>
      <c r="M1787" s="7"/>
      <c r="N1787" s="7"/>
      <c r="O1787" s="7"/>
      <c r="P1787" s="7"/>
      <c r="Q1787" s="7"/>
      <c r="R1787" s="7"/>
      <c r="S1787" s="7"/>
    </row>
    <row r="1788" ht="15.75" customHeight="1">
      <c r="A1788" s="27" t="s">
        <v>602</v>
      </c>
      <c r="B1788" s="2" t="s">
        <v>603</v>
      </c>
      <c r="C1788" s="34">
        <v>990000.0</v>
      </c>
      <c r="D1788" s="34">
        <v>900000.0</v>
      </c>
      <c r="E1788" s="34">
        <v>90000.0</v>
      </c>
      <c r="F1788" s="22" t="s">
        <v>604</v>
      </c>
      <c r="G1788" s="35">
        <v>44337.0</v>
      </c>
      <c r="H1788" s="22"/>
      <c r="I1788" s="29"/>
      <c r="J1788" s="28"/>
      <c r="K1788" s="2"/>
      <c r="L1788" s="2"/>
      <c r="M1788" s="2"/>
      <c r="N1788" s="2"/>
      <c r="O1788" s="2"/>
      <c r="P1788" s="2"/>
      <c r="Q1788" s="2"/>
      <c r="R1788" s="2"/>
      <c r="S1788" s="2"/>
    </row>
    <row r="1789" ht="15.75" customHeight="1">
      <c r="A1789" s="27" t="s">
        <v>605</v>
      </c>
      <c r="B1789" s="2" t="s">
        <v>140</v>
      </c>
      <c r="C1789" s="34">
        <v>788700.0</v>
      </c>
      <c r="D1789" s="34">
        <v>717000.0</v>
      </c>
      <c r="E1789" s="34">
        <v>71700.0</v>
      </c>
      <c r="F1789" s="22" t="s">
        <v>591</v>
      </c>
      <c r="G1789" s="35">
        <v>44337.0</v>
      </c>
      <c r="H1789" s="22"/>
      <c r="I1789" s="29"/>
      <c r="J1789" s="28"/>
      <c r="K1789" s="2"/>
      <c r="L1789" s="2"/>
      <c r="M1789" s="2"/>
      <c r="N1789" s="2"/>
      <c r="O1789" s="2"/>
      <c r="P1789" s="2"/>
      <c r="Q1789" s="2"/>
      <c r="R1789" s="2"/>
      <c r="S1789" s="2"/>
    </row>
    <row r="1790" ht="15.75" customHeight="1">
      <c r="A1790" s="27" t="s">
        <v>605</v>
      </c>
      <c r="B1790" s="2" t="s">
        <v>140</v>
      </c>
      <c r="C1790" s="34">
        <v>5561600.0</v>
      </c>
      <c r="D1790" s="34">
        <v>5056000.0</v>
      </c>
      <c r="E1790" s="34">
        <v>505600.0</v>
      </c>
      <c r="F1790" s="22" t="s">
        <v>523</v>
      </c>
      <c r="G1790" s="35">
        <v>44337.0</v>
      </c>
      <c r="H1790" s="22"/>
      <c r="I1790" s="29"/>
      <c r="J1790" s="28"/>
      <c r="K1790" s="2"/>
      <c r="L1790" s="2"/>
      <c r="M1790" s="2"/>
      <c r="N1790" s="2"/>
      <c r="O1790" s="2"/>
      <c r="P1790" s="2"/>
      <c r="Q1790" s="2"/>
      <c r="R1790" s="2"/>
      <c r="S1790" s="2"/>
    </row>
    <row r="1791" ht="15.75" customHeight="1">
      <c r="A1791" s="27" t="s">
        <v>605</v>
      </c>
      <c r="B1791" s="2" t="s">
        <v>140</v>
      </c>
      <c r="C1791" s="34">
        <v>3059100.0</v>
      </c>
      <c r="D1791" s="34">
        <v>2781000.0</v>
      </c>
      <c r="E1791" s="34">
        <v>278100.0</v>
      </c>
      <c r="F1791" s="22" t="s">
        <v>532</v>
      </c>
      <c r="G1791" s="35">
        <v>44337.0</v>
      </c>
      <c r="H1791" s="22"/>
      <c r="I1791" s="29"/>
      <c r="J1791" s="28"/>
      <c r="K1791" s="2"/>
      <c r="L1791" s="2"/>
      <c r="M1791" s="2"/>
      <c r="N1791" s="2"/>
      <c r="O1791" s="2"/>
      <c r="P1791" s="2"/>
      <c r="Q1791" s="2"/>
      <c r="R1791" s="2"/>
      <c r="S1791" s="2"/>
    </row>
    <row r="1792" ht="15.75" customHeight="1">
      <c r="A1792" s="27" t="s">
        <v>605</v>
      </c>
      <c r="B1792" s="2" t="s">
        <v>140</v>
      </c>
      <c r="C1792" s="34">
        <v>5.32224E7</v>
      </c>
      <c r="D1792" s="34">
        <v>4.8384E7</v>
      </c>
      <c r="E1792" s="34">
        <v>4838400.0</v>
      </c>
      <c r="F1792" s="22" t="s">
        <v>590</v>
      </c>
      <c r="G1792" s="35">
        <v>44337.0</v>
      </c>
      <c r="H1792" s="22"/>
      <c r="I1792" s="29"/>
      <c r="J1792" s="28"/>
      <c r="K1792" s="2"/>
      <c r="L1792" s="2"/>
      <c r="M1792" s="2"/>
      <c r="N1792" s="2"/>
      <c r="O1792" s="2"/>
      <c r="P1792" s="2"/>
      <c r="Q1792" s="2"/>
      <c r="R1792" s="2"/>
      <c r="S1792" s="2"/>
    </row>
    <row r="1793" ht="15.75" customHeight="1">
      <c r="A1793" s="27" t="s">
        <v>605</v>
      </c>
      <c r="B1793" s="2" t="s">
        <v>140</v>
      </c>
      <c r="C1793" s="34">
        <v>793100.0</v>
      </c>
      <c r="D1793" s="34">
        <v>721000.0</v>
      </c>
      <c r="E1793" s="34">
        <v>72100.0</v>
      </c>
      <c r="F1793" s="22" t="s">
        <v>349</v>
      </c>
      <c r="G1793" s="35">
        <v>44337.0</v>
      </c>
      <c r="H1793" s="22"/>
      <c r="I1793" s="29"/>
      <c r="J1793" s="28"/>
      <c r="K1793" s="2"/>
      <c r="L1793" s="2"/>
      <c r="M1793" s="2"/>
      <c r="N1793" s="2"/>
      <c r="O1793" s="2"/>
      <c r="P1793" s="2"/>
      <c r="Q1793" s="2"/>
      <c r="R1793" s="2"/>
      <c r="S1793" s="2"/>
    </row>
    <row r="1794" ht="15.75" customHeight="1">
      <c r="A1794" s="27" t="s">
        <v>605</v>
      </c>
      <c r="B1794" s="2" t="s">
        <v>140</v>
      </c>
      <c r="C1794" s="34">
        <v>4807000.0</v>
      </c>
      <c r="D1794" s="34">
        <v>4370000.0</v>
      </c>
      <c r="E1794" s="34">
        <v>437000.0</v>
      </c>
      <c r="F1794" s="22" t="s">
        <v>276</v>
      </c>
      <c r="G1794" s="35">
        <v>44337.0</v>
      </c>
      <c r="H1794" s="22"/>
      <c r="I1794" s="29"/>
      <c r="J1794" s="28"/>
      <c r="K1794" s="2"/>
      <c r="L1794" s="2"/>
      <c r="M1794" s="2"/>
      <c r="N1794" s="2"/>
      <c r="O1794" s="2"/>
      <c r="P1794" s="2"/>
      <c r="Q1794" s="2"/>
      <c r="R1794" s="2"/>
      <c r="S1794" s="2"/>
    </row>
    <row r="1795" ht="15.75" customHeight="1">
      <c r="A1795" s="27" t="s">
        <v>605</v>
      </c>
      <c r="B1795" s="2" t="s">
        <v>140</v>
      </c>
      <c r="C1795" s="34">
        <v>1.69059E7</v>
      </c>
      <c r="D1795" s="34">
        <v>1.5369E7</v>
      </c>
      <c r="E1795" s="34">
        <v>1536900.0</v>
      </c>
      <c r="F1795" s="22" t="s">
        <v>522</v>
      </c>
      <c r="G1795" s="35">
        <v>44337.0</v>
      </c>
      <c r="H1795" s="22"/>
      <c r="I1795" s="29"/>
      <c r="J1795" s="28"/>
      <c r="K1795" s="2"/>
      <c r="L1795" s="2"/>
      <c r="M1795" s="2"/>
      <c r="N1795" s="2"/>
      <c r="O1795" s="2"/>
      <c r="P1795" s="2"/>
      <c r="Q1795" s="2"/>
      <c r="R1795" s="2"/>
      <c r="S1795" s="2"/>
    </row>
    <row r="1796" ht="15.75" customHeight="1">
      <c r="A1796" s="27" t="s">
        <v>605</v>
      </c>
      <c r="B1796" s="2" t="s">
        <v>140</v>
      </c>
      <c r="C1796" s="34">
        <v>1278200.0</v>
      </c>
      <c r="D1796" s="34">
        <v>1162000.0</v>
      </c>
      <c r="E1796" s="34">
        <v>116200.0</v>
      </c>
      <c r="F1796" s="22" t="s">
        <v>580</v>
      </c>
      <c r="G1796" s="35">
        <v>44337.0</v>
      </c>
      <c r="H1796" s="22"/>
      <c r="I1796" s="29"/>
      <c r="J1796" s="28"/>
      <c r="K1796" s="2"/>
      <c r="L1796" s="2"/>
      <c r="M1796" s="2"/>
      <c r="N1796" s="2"/>
      <c r="O1796" s="2"/>
      <c r="P1796" s="2"/>
      <c r="Q1796" s="2"/>
      <c r="R1796" s="2"/>
      <c r="S1796" s="2"/>
    </row>
    <row r="1797" ht="15.75" customHeight="1">
      <c r="A1797" s="27" t="s">
        <v>605</v>
      </c>
      <c r="B1797" s="2" t="s">
        <v>140</v>
      </c>
      <c r="C1797" s="34">
        <v>8654800.0</v>
      </c>
      <c r="D1797" s="34">
        <v>7868000.0</v>
      </c>
      <c r="E1797" s="34">
        <v>786800.0</v>
      </c>
      <c r="F1797" s="22" t="s">
        <v>517</v>
      </c>
      <c r="G1797" s="35">
        <v>44337.0</v>
      </c>
      <c r="H1797" s="22"/>
      <c r="I1797" s="29"/>
      <c r="J1797" s="28"/>
      <c r="K1797" s="2"/>
      <c r="L1797" s="2"/>
      <c r="M1797" s="2"/>
      <c r="N1797" s="2"/>
      <c r="O1797" s="2"/>
      <c r="P1797" s="2"/>
      <c r="Q1797" s="2"/>
      <c r="R1797" s="2"/>
      <c r="S1797" s="2"/>
    </row>
    <row r="1798" ht="15.75" customHeight="1">
      <c r="A1798" s="27" t="s">
        <v>606</v>
      </c>
      <c r="B1798" s="2" t="s">
        <v>440</v>
      </c>
      <c r="C1798" s="34">
        <v>798600.0</v>
      </c>
      <c r="D1798" s="34">
        <v>726000.0</v>
      </c>
      <c r="E1798" s="34">
        <v>72600.0</v>
      </c>
      <c r="F1798" s="22" t="s">
        <v>441</v>
      </c>
      <c r="G1798" s="35">
        <v>44357.0</v>
      </c>
      <c r="H1798" s="22"/>
      <c r="I1798" s="29"/>
      <c r="J1798" s="28"/>
      <c r="K1798" s="2"/>
      <c r="L1798" s="2"/>
      <c r="M1798" s="2"/>
      <c r="N1798" s="2"/>
      <c r="O1798" s="2"/>
      <c r="P1798" s="2"/>
      <c r="Q1798" s="2"/>
      <c r="R1798" s="2"/>
      <c r="S1798" s="2"/>
    </row>
    <row r="1799" ht="15.75" customHeight="1">
      <c r="A1799" s="27" t="s">
        <v>606</v>
      </c>
      <c r="B1799" s="2" t="s">
        <v>440</v>
      </c>
      <c r="C1799" s="34">
        <v>2.7984E7</v>
      </c>
      <c r="D1799" s="34">
        <v>2.544E7</v>
      </c>
      <c r="E1799" s="34">
        <v>2544000.0</v>
      </c>
      <c r="F1799" s="22" t="s">
        <v>442</v>
      </c>
      <c r="G1799" s="35">
        <v>44357.0</v>
      </c>
      <c r="H1799" s="22"/>
      <c r="I1799" s="29"/>
      <c r="J1799" s="28"/>
      <c r="K1799" s="2"/>
      <c r="L1799" s="2"/>
      <c r="M1799" s="2"/>
      <c r="N1799" s="2"/>
      <c r="O1799" s="2"/>
      <c r="P1799" s="2"/>
      <c r="Q1799" s="2"/>
      <c r="R1799" s="2"/>
      <c r="S1799" s="2"/>
    </row>
    <row r="1800" ht="15.75" customHeight="1">
      <c r="A1800" s="27" t="s">
        <v>606</v>
      </c>
      <c r="B1800" s="2" t="s">
        <v>440</v>
      </c>
      <c r="C1800" s="34">
        <v>1.22661E7</v>
      </c>
      <c r="D1800" s="34">
        <v>1.1151E7</v>
      </c>
      <c r="E1800" s="34">
        <v>1115100.0</v>
      </c>
      <c r="F1800" s="22" t="s">
        <v>557</v>
      </c>
      <c r="G1800" s="35">
        <v>44357.0</v>
      </c>
      <c r="H1800" s="22"/>
      <c r="I1800" s="29"/>
      <c r="J1800" s="28"/>
      <c r="K1800" s="2"/>
      <c r="L1800" s="2"/>
      <c r="M1800" s="2"/>
      <c r="N1800" s="2"/>
      <c r="O1800" s="2"/>
      <c r="P1800" s="2"/>
      <c r="Q1800" s="2"/>
      <c r="R1800" s="2"/>
      <c r="S1800" s="2"/>
    </row>
    <row r="1801" ht="15.75" customHeight="1">
      <c r="A1801" s="27" t="s">
        <v>606</v>
      </c>
      <c r="B1801" s="2" t="s">
        <v>538</v>
      </c>
      <c r="C1801" s="34">
        <v>2838000.0</v>
      </c>
      <c r="D1801" s="34">
        <v>2580000.0</v>
      </c>
      <c r="E1801" s="34">
        <v>258000.0</v>
      </c>
      <c r="F1801" s="22" t="s">
        <v>106</v>
      </c>
      <c r="G1801" s="35">
        <v>44377.0</v>
      </c>
      <c r="H1801" s="22"/>
      <c r="I1801" s="29"/>
      <c r="J1801" s="28"/>
      <c r="K1801" s="2"/>
      <c r="L1801" s="2"/>
      <c r="M1801" s="2"/>
      <c r="N1801" s="2"/>
      <c r="O1801" s="2"/>
      <c r="P1801" s="2"/>
      <c r="Q1801" s="2"/>
      <c r="R1801" s="2"/>
      <c r="S1801" s="2"/>
    </row>
    <row r="1802" ht="15.75" customHeight="1">
      <c r="A1802" s="27" t="s">
        <v>606</v>
      </c>
      <c r="B1802" s="2" t="s">
        <v>8</v>
      </c>
      <c r="C1802" s="34">
        <v>1.3277E7</v>
      </c>
      <c r="D1802" s="34">
        <v>1.207E7</v>
      </c>
      <c r="E1802" s="34">
        <v>1207000.0</v>
      </c>
      <c r="F1802" s="22" t="s">
        <v>586</v>
      </c>
      <c r="G1802" s="35">
        <v>44364.0</v>
      </c>
      <c r="H1802" s="22"/>
      <c r="I1802" s="29"/>
      <c r="J1802" s="28"/>
      <c r="K1802" s="2"/>
      <c r="L1802" s="2"/>
      <c r="M1802" s="2"/>
      <c r="N1802" s="2"/>
      <c r="O1802" s="2"/>
      <c r="P1802" s="2"/>
      <c r="Q1802" s="2"/>
      <c r="R1802" s="2"/>
      <c r="S1802" s="2"/>
    </row>
    <row r="1803" ht="15.75" customHeight="1">
      <c r="A1803" s="27" t="s">
        <v>606</v>
      </c>
      <c r="B1803" s="2" t="s">
        <v>8</v>
      </c>
      <c r="C1803" s="34">
        <v>2308900.0</v>
      </c>
      <c r="D1803" s="34">
        <v>2099000.0</v>
      </c>
      <c r="E1803" s="34">
        <v>209900.0</v>
      </c>
      <c r="F1803" s="22" t="s">
        <v>110</v>
      </c>
      <c r="G1803" s="35">
        <v>44364.0</v>
      </c>
      <c r="H1803" s="22"/>
      <c r="I1803" s="29"/>
      <c r="J1803" s="28"/>
      <c r="K1803" s="2"/>
      <c r="L1803" s="2"/>
      <c r="M1803" s="2"/>
      <c r="N1803" s="2"/>
      <c r="O1803" s="2"/>
      <c r="P1803" s="2"/>
      <c r="Q1803" s="2"/>
      <c r="R1803" s="2"/>
      <c r="S1803" s="2"/>
    </row>
    <row r="1804" ht="15.75" customHeight="1">
      <c r="A1804" s="27" t="s">
        <v>606</v>
      </c>
      <c r="B1804" s="2" t="s">
        <v>8</v>
      </c>
      <c r="C1804" s="34">
        <v>1973400.0</v>
      </c>
      <c r="D1804" s="34">
        <v>1794000.0</v>
      </c>
      <c r="E1804" s="34">
        <v>179400.0</v>
      </c>
      <c r="F1804" s="22" t="s">
        <v>172</v>
      </c>
      <c r="G1804" s="35">
        <v>44364.0</v>
      </c>
      <c r="H1804" s="22"/>
      <c r="I1804" s="29"/>
      <c r="J1804" s="28"/>
      <c r="K1804" s="2"/>
      <c r="L1804" s="2"/>
      <c r="M1804" s="2"/>
      <c r="N1804" s="2"/>
      <c r="O1804" s="2"/>
      <c r="P1804" s="2"/>
      <c r="Q1804" s="2"/>
      <c r="R1804" s="2"/>
      <c r="S1804" s="2"/>
    </row>
    <row r="1805" ht="15.75" customHeight="1">
      <c r="A1805" s="27" t="s">
        <v>606</v>
      </c>
      <c r="B1805" s="2" t="s">
        <v>8</v>
      </c>
      <c r="C1805" s="34">
        <v>1306800.0</v>
      </c>
      <c r="D1805" s="34">
        <v>1188000.0</v>
      </c>
      <c r="E1805" s="34">
        <v>118800.0</v>
      </c>
      <c r="F1805" s="22" t="s">
        <v>547</v>
      </c>
      <c r="G1805" s="35">
        <v>44364.0</v>
      </c>
      <c r="H1805" s="22"/>
      <c r="I1805" s="29"/>
      <c r="J1805" s="28"/>
      <c r="K1805" s="2"/>
      <c r="L1805" s="2"/>
      <c r="M1805" s="2"/>
      <c r="N1805" s="2"/>
      <c r="O1805" s="2"/>
      <c r="P1805" s="2"/>
      <c r="Q1805" s="2"/>
      <c r="R1805" s="2"/>
      <c r="S1805" s="2"/>
    </row>
    <row r="1806" ht="15.75" customHeight="1">
      <c r="A1806" s="27" t="s">
        <v>606</v>
      </c>
      <c r="B1806" s="2" t="s">
        <v>8</v>
      </c>
      <c r="C1806" s="34">
        <v>91300.0</v>
      </c>
      <c r="D1806" s="34">
        <v>83000.0</v>
      </c>
      <c r="E1806" s="34">
        <v>8300.0</v>
      </c>
      <c r="F1806" s="22" t="s">
        <v>569</v>
      </c>
      <c r="G1806" s="35">
        <v>44364.0</v>
      </c>
      <c r="H1806" s="22"/>
      <c r="I1806" s="29"/>
      <c r="J1806" s="28"/>
      <c r="K1806" s="2"/>
      <c r="L1806" s="2"/>
      <c r="M1806" s="2"/>
      <c r="N1806" s="2"/>
      <c r="O1806" s="2"/>
      <c r="P1806" s="2"/>
      <c r="Q1806" s="2"/>
      <c r="R1806" s="2"/>
      <c r="S1806" s="2"/>
    </row>
    <row r="1807" ht="15.75" customHeight="1">
      <c r="A1807" s="27" t="s">
        <v>606</v>
      </c>
      <c r="B1807" s="2" t="s">
        <v>140</v>
      </c>
      <c r="C1807" s="34">
        <v>8196100.0</v>
      </c>
      <c r="D1807" s="34">
        <v>7451000.0</v>
      </c>
      <c r="E1807" s="34">
        <v>745100.0</v>
      </c>
      <c r="F1807" s="22" t="s">
        <v>478</v>
      </c>
      <c r="G1807" s="35">
        <v>44357.0</v>
      </c>
      <c r="H1807" s="22"/>
      <c r="I1807" s="29"/>
      <c r="J1807" s="28"/>
      <c r="K1807" s="2"/>
      <c r="L1807" s="2"/>
      <c r="M1807" s="2"/>
      <c r="N1807" s="2"/>
      <c r="O1807" s="2"/>
      <c r="P1807" s="2"/>
      <c r="Q1807" s="2"/>
      <c r="R1807" s="2"/>
      <c r="S1807" s="2"/>
    </row>
    <row r="1808" ht="15.75" customHeight="1">
      <c r="A1808" s="27" t="s">
        <v>606</v>
      </c>
      <c r="B1808" s="2" t="s">
        <v>140</v>
      </c>
      <c r="C1808" s="34">
        <v>1549900.0</v>
      </c>
      <c r="D1808" s="34">
        <v>1409000.0</v>
      </c>
      <c r="E1808" s="34">
        <v>140900.0</v>
      </c>
      <c r="F1808" s="22" t="s">
        <v>591</v>
      </c>
      <c r="G1808" s="35">
        <v>44357.0</v>
      </c>
      <c r="H1808" s="22"/>
      <c r="I1808" s="29"/>
      <c r="J1808" s="28"/>
      <c r="K1808" s="2"/>
      <c r="L1808" s="2"/>
      <c r="M1808" s="2"/>
      <c r="N1808" s="2"/>
      <c r="O1808" s="2"/>
      <c r="P1808" s="2"/>
      <c r="Q1808" s="2"/>
      <c r="R1808" s="2"/>
      <c r="S1808" s="2"/>
    </row>
    <row r="1809" ht="15.75" customHeight="1">
      <c r="A1809" s="27" t="s">
        <v>606</v>
      </c>
      <c r="B1809" s="2" t="s">
        <v>140</v>
      </c>
      <c r="C1809" s="34">
        <v>7516300.0</v>
      </c>
      <c r="D1809" s="34">
        <v>6833000.0</v>
      </c>
      <c r="E1809" s="34">
        <v>683300.0</v>
      </c>
      <c r="F1809" s="22" t="s">
        <v>523</v>
      </c>
      <c r="G1809" s="35">
        <v>44357.0</v>
      </c>
      <c r="H1809" s="22"/>
      <c r="I1809" s="29"/>
      <c r="J1809" s="28"/>
      <c r="K1809" s="2"/>
      <c r="L1809" s="2"/>
      <c r="M1809" s="2"/>
      <c r="N1809" s="2"/>
      <c r="O1809" s="2"/>
      <c r="P1809" s="2"/>
      <c r="Q1809" s="2"/>
      <c r="R1809" s="2"/>
      <c r="S1809" s="2"/>
    </row>
    <row r="1810" ht="15.75" customHeight="1">
      <c r="A1810" s="27" t="s">
        <v>606</v>
      </c>
      <c r="B1810" s="2" t="s">
        <v>140</v>
      </c>
      <c r="C1810" s="34">
        <v>3399000.0</v>
      </c>
      <c r="D1810" s="34">
        <v>3090000.0</v>
      </c>
      <c r="E1810" s="34">
        <v>309000.0</v>
      </c>
      <c r="F1810" s="22" t="s">
        <v>532</v>
      </c>
      <c r="G1810" s="35">
        <v>44357.0</v>
      </c>
      <c r="H1810" s="22"/>
      <c r="I1810" s="29"/>
      <c r="J1810" s="28"/>
      <c r="K1810" s="2"/>
      <c r="L1810" s="2"/>
      <c r="M1810" s="2"/>
      <c r="N1810" s="2"/>
      <c r="O1810" s="2"/>
      <c r="P1810" s="2"/>
      <c r="Q1810" s="2"/>
      <c r="R1810" s="2"/>
      <c r="S1810" s="2"/>
    </row>
    <row r="1811" ht="15.75" customHeight="1">
      <c r="A1811" s="27" t="s">
        <v>606</v>
      </c>
      <c r="B1811" s="2" t="s">
        <v>140</v>
      </c>
      <c r="C1811" s="34">
        <v>2008600.0</v>
      </c>
      <c r="D1811" s="34">
        <v>1826000.0</v>
      </c>
      <c r="E1811" s="34">
        <v>182600.0</v>
      </c>
      <c r="F1811" s="22" t="s">
        <v>580</v>
      </c>
      <c r="G1811" s="35">
        <v>44357.0</v>
      </c>
      <c r="H1811" s="22"/>
      <c r="I1811" s="29"/>
      <c r="J1811" s="28"/>
      <c r="K1811" s="2"/>
      <c r="L1811" s="2"/>
      <c r="M1811" s="2"/>
      <c r="N1811" s="2"/>
      <c r="O1811" s="2"/>
      <c r="P1811" s="2"/>
      <c r="Q1811" s="2"/>
      <c r="R1811" s="2"/>
      <c r="S1811" s="2"/>
    </row>
    <row r="1812" ht="15.75" customHeight="1">
      <c r="A1812" s="27" t="s">
        <v>606</v>
      </c>
      <c r="B1812" s="2" t="s">
        <v>140</v>
      </c>
      <c r="C1812" s="34">
        <v>1.6510477E7</v>
      </c>
      <c r="D1812" s="34">
        <v>1.5009525E7</v>
      </c>
      <c r="E1812" s="34">
        <v>1500952.0</v>
      </c>
      <c r="F1812" s="22" t="s">
        <v>522</v>
      </c>
      <c r="G1812" s="35">
        <v>44357.0</v>
      </c>
      <c r="H1812" s="22"/>
      <c r="I1812" s="37" t="s">
        <v>69</v>
      </c>
      <c r="J1812" s="13"/>
      <c r="K1812" s="14"/>
      <c r="L1812" s="2"/>
      <c r="M1812" s="2"/>
      <c r="N1812" s="2"/>
      <c r="O1812" s="2"/>
      <c r="P1812" s="2"/>
      <c r="Q1812" s="2"/>
      <c r="R1812" s="2"/>
      <c r="S1812" s="2"/>
    </row>
    <row r="1813" ht="15.75" customHeight="1">
      <c r="A1813" s="27" t="s">
        <v>606</v>
      </c>
      <c r="B1813" s="2" t="s">
        <v>140</v>
      </c>
      <c r="C1813" s="34">
        <v>5071000.0</v>
      </c>
      <c r="D1813" s="34">
        <v>4610000.0</v>
      </c>
      <c r="E1813" s="34">
        <v>461000.0</v>
      </c>
      <c r="F1813" s="22" t="s">
        <v>276</v>
      </c>
      <c r="G1813" s="35">
        <v>44357.0</v>
      </c>
      <c r="H1813" s="22"/>
      <c r="I1813" s="23" t="s">
        <v>3</v>
      </c>
      <c r="J1813" s="17" t="s">
        <v>54</v>
      </c>
      <c r="K1813" s="17" t="s">
        <v>2</v>
      </c>
      <c r="L1813" s="2"/>
      <c r="M1813" s="2"/>
      <c r="N1813" s="2"/>
      <c r="O1813" s="2"/>
      <c r="P1813" s="2"/>
      <c r="Q1813" s="2"/>
      <c r="R1813" s="2"/>
      <c r="S1813" s="2"/>
    </row>
    <row r="1814" ht="15.75" customHeight="1">
      <c r="A1814" s="38" t="s">
        <v>606</v>
      </c>
      <c r="B1814" s="7" t="s">
        <v>140</v>
      </c>
      <c r="C1814" s="39">
        <v>5.14404E7</v>
      </c>
      <c r="D1814" s="39">
        <v>4.6764E7</v>
      </c>
      <c r="E1814" s="39">
        <v>4676400.0</v>
      </c>
      <c r="F1814" s="40" t="s">
        <v>590</v>
      </c>
      <c r="G1814" s="41">
        <v>44357.0</v>
      </c>
      <c r="H1814" s="40"/>
      <c r="I1814" s="23">
        <f t="shared" ref="I1814:K1814" si="52">SUM(C1788:C1814)</f>
        <v>254596677</v>
      </c>
      <c r="J1814" s="23">
        <f t="shared" si="52"/>
        <v>231451525</v>
      </c>
      <c r="K1814" s="23">
        <f t="shared" si="52"/>
        <v>23145152</v>
      </c>
      <c r="L1814" s="7"/>
      <c r="M1814" s="7"/>
      <c r="N1814" s="7"/>
      <c r="O1814" s="7"/>
      <c r="P1814" s="7"/>
      <c r="Q1814" s="7"/>
      <c r="R1814" s="7"/>
      <c r="S1814" s="7"/>
    </row>
    <row r="1815" ht="15.75" customHeight="1">
      <c r="A1815" s="27" t="s">
        <v>607</v>
      </c>
      <c r="B1815" s="2" t="s">
        <v>140</v>
      </c>
      <c r="C1815" s="34">
        <v>2481600.0</v>
      </c>
      <c r="D1815" s="34">
        <v>2256000.0</v>
      </c>
      <c r="E1815" s="34">
        <v>225600.0</v>
      </c>
      <c r="F1815" s="22" t="s">
        <v>608</v>
      </c>
      <c r="G1815" s="35">
        <v>44377.0</v>
      </c>
      <c r="H1815" s="22"/>
      <c r="I1815" s="29"/>
      <c r="J1815" s="28"/>
      <c r="K1815" s="2"/>
      <c r="L1815" s="2"/>
      <c r="M1815" s="2"/>
      <c r="N1815" s="2"/>
      <c r="O1815" s="2"/>
      <c r="P1815" s="2"/>
      <c r="Q1815" s="2"/>
      <c r="R1815" s="2"/>
      <c r="S1815" s="2"/>
    </row>
    <row r="1816" ht="15.75" customHeight="1">
      <c r="A1816" s="27" t="s">
        <v>607</v>
      </c>
      <c r="B1816" s="2" t="s">
        <v>140</v>
      </c>
      <c r="C1816" s="34">
        <v>7871600.0</v>
      </c>
      <c r="D1816" s="34">
        <v>7156000.0</v>
      </c>
      <c r="E1816" s="34">
        <v>715600.0</v>
      </c>
      <c r="F1816" s="22" t="s">
        <v>517</v>
      </c>
      <c r="G1816" s="35">
        <v>44368.0</v>
      </c>
      <c r="H1816" s="22"/>
      <c r="I1816" s="29"/>
      <c r="J1816" s="28"/>
      <c r="K1816" s="2"/>
      <c r="L1816" s="2"/>
      <c r="M1816" s="2"/>
      <c r="N1816" s="2"/>
      <c r="O1816" s="2"/>
      <c r="P1816" s="2"/>
      <c r="Q1816" s="2"/>
      <c r="R1816" s="2"/>
      <c r="S1816" s="2"/>
    </row>
    <row r="1817" ht="15.75" customHeight="1">
      <c r="A1817" s="27" t="s">
        <v>607</v>
      </c>
      <c r="B1817" s="2" t="s">
        <v>140</v>
      </c>
      <c r="C1817" s="34">
        <v>3584900.0</v>
      </c>
      <c r="D1817" s="34">
        <v>3259000.0</v>
      </c>
      <c r="E1817" s="34">
        <v>325900.0</v>
      </c>
      <c r="F1817" s="22" t="s">
        <v>532</v>
      </c>
      <c r="G1817" s="35">
        <v>44368.0</v>
      </c>
      <c r="H1817" s="22"/>
      <c r="I1817" s="29"/>
      <c r="J1817" s="28"/>
      <c r="K1817" s="2"/>
      <c r="L1817" s="2"/>
      <c r="M1817" s="2"/>
      <c r="N1817" s="2"/>
      <c r="O1817" s="2"/>
      <c r="P1817" s="2"/>
      <c r="Q1817" s="2"/>
      <c r="R1817" s="2"/>
      <c r="S1817" s="2"/>
    </row>
    <row r="1818" ht="15.75" customHeight="1">
      <c r="A1818" s="27" t="s">
        <v>607</v>
      </c>
      <c r="B1818" s="2" t="s">
        <v>140</v>
      </c>
      <c r="C1818" s="34">
        <v>7253400.0</v>
      </c>
      <c r="D1818" s="34">
        <v>6594000.0</v>
      </c>
      <c r="E1818" s="34">
        <v>659400.0</v>
      </c>
      <c r="F1818" s="22" t="s">
        <v>523</v>
      </c>
      <c r="G1818" s="35">
        <v>44368.0</v>
      </c>
      <c r="H1818" s="22"/>
      <c r="I1818" s="29"/>
      <c r="J1818" s="28"/>
      <c r="K1818" s="2"/>
      <c r="L1818" s="2"/>
      <c r="M1818" s="2"/>
      <c r="N1818" s="2"/>
      <c r="O1818" s="2"/>
      <c r="P1818" s="2"/>
      <c r="Q1818" s="2"/>
      <c r="R1818" s="2"/>
      <c r="S1818" s="2"/>
    </row>
    <row r="1819" ht="15.75" customHeight="1">
      <c r="A1819" s="27" t="s">
        <v>607</v>
      </c>
      <c r="B1819" s="2" t="s">
        <v>140</v>
      </c>
      <c r="C1819" s="34">
        <v>1529000.0</v>
      </c>
      <c r="D1819" s="34">
        <v>1390000.0</v>
      </c>
      <c r="E1819" s="34">
        <v>139000.0</v>
      </c>
      <c r="F1819" s="22" t="s">
        <v>591</v>
      </c>
      <c r="G1819" s="35">
        <v>44368.0</v>
      </c>
      <c r="H1819" s="22"/>
      <c r="I1819" s="29"/>
      <c r="J1819" s="28"/>
      <c r="K1819" s="2"/>
      <c r="L1819" s="2"/>
      <c r="M1819" s="2"/>
      <c r="N1819" s="2"/>
      <c r="O1819" s="2"/>
      <c r="P1819" s="2"/>
      <c r="Q1819" s="2"/>
      <c r="R1819" s="2"/>
      <c r="S1819" s="2"/>
    </row>
    <row r="1820" ht="15.75" customHeight="1">
      <c r="A1820" s="27" t="s">
        <v>607</v>
      </c>
      <c r="B1820" s="2" t="s">
        <v>140</v>
      </c>
      <c r="C1820" s="34">
        <v>2373800.0</v>
      </c>
      <c r="D1820" s="34">
        <v>2158000.0</v>
      </c>
      <c r="E1820" s="34">
        <v>215800.0</v>
      </c>
      <c r="F1820" s="22" t="s">
        <v>587</v>
      </c>
      <c r="G1820" s="35">
        <v>44368.0</v>
      </c>
      <c r="H1820" s="22"/>
      <c r="I1820" s="29"/>
      <c r="J1820" s="28"/>
      <c r="K1820" s="2"/>
      <c r="L1820" s="2"/>
      <c r="M1820" s="2"/>
      <c r="N1820" s="2"/>
      <c r="O1820" s="2"/>
      <c r="P1820" s="2"/>
      <c r="Q1820" s="2"/>
      <c r="R1820" s="2"/>
      <c r="S1820" s="2"/>
    </row>
    <row r="1821" ht="15.75" customHeight="1">
      <c r="A1821" s="27" t="s">
        <v>607</v>
      </c>
      <c r="B1821" s="2" t="s">
        <v>140</v>
      </c>
      <c r="C1821" s="34">
        <v>9405000.0</v>
      </c>
      <c r="D1821" s="34">
        <v>8550000.0</v>
      </c>
      <c r="E1821" s="34">
        <v>855000.0</v>
      </c>
      <c r="F1821" s="22" t="s">
        <v>522</v>
      </c>
      <c r="G1821" s="35">
        <v>44368.0</v>
      </c>
      <c r="H1821" s="22"/>
      <c r="I1821" s="2"/>
      <c r="L1821" s="2"/>
      <c r="M1821" s="2"/>
      <c r="N1821" s="2"/>
      <c r="O1821" s="2"/>
      <c r="P1821" s="2"/>
      <c r="Q1821" s="2"/>
      <c r="R1821" s="2"/>
      <c r="S1821" s="2"/>
    </row>
    <row r="1822" ht="15.75" customHeight="1">
      <c r="A1822" s="27" t="s">
        <v>607</v>
      </c>
      <c r="B1822" s="2" t="s">
        <v>140</v>
      </c>
      <c r="C1822" s="34">
        <v>2970000.0</v>
      </c>
      <c r="D1822" s="34">
        <v>2700000.0</v>
      </c>
      <c r="E1822" s="34">
        <v>270000.0</v>
      </c>
      <c r="F1822" s="22" t="s">
        <v>287</v>
      </c>
      <c r="G1822" s="35">
        <v>44368.0</v>
      </c>
      <c r="H1822" s="22"/>
      <c r="I1822" s="29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ht="15.75" customHeight="1">
      <c r="A1823" s="27" t="s">
        <v>607</v>
      </c>
      <c r="B1823" s="2" t="s">
        <v>140</v>
      </c>
      <c r="C1823" s="34">
        <v>4.18044E7</v>
      </c>
      <c r="D1823" s="34">
        <v>3.8004E7</v>
      </c>
      <c r="E1823" s="34">
        <v>3800400.0</v>
      </c>
      <c r="F1823" s="22" t="s">
        <v>590</v>
      </c>
      <c r="G1823" s="35">
        <v>44368.0</v>
      </c>
      <c r="H1823" s="22"/>
      <c r="I1823" s="29"/>
      <c r="J1823" s="29"/>
      <c r="K1823" s="29"/>
      <c r="L1823" s="2"/>
      <c r="M1823" s="2"/>
      <c r="N1823" s="2"/>
      <c r="O1823" s="2"/>
      <c r="P1823" s="2"/>
      <c r="Q1823" s="2"/>
      <c r="R1823" s="2"/>
      <c r="S1823" s="2"/>
    </row>
    <row r="1824" ht="15.75" customHeight="1">
      <c r="A1824" s="27" t="s">
        <v>609</v>
      </c>
      <c r="B1824" s="2" t="s">
        <v>610</v>
      </c>
      <c r="C1824" s="34">
        <v>273900.0</v>
      </c>
      <c r="D1824" s="34">
        <v>249000.0</v>
      </c>
      <c r="E1824" s="34">
        <v>24900.0</v>
      </c>
      <c r="F1824" s="22" t="s">
        <v>611</v>
      </c>
      <c r="G1824" s="35">
        <v>44386.0</v>
      </c>
      <c r="H1824" s="22"/>
      <c r="I1824" s="29"/>
      <c r="J1824" s="28"/>
      <c r="K1824" s="2"/>
      <c r="L1824" s="2"/>
      <c r="M1824" s="2"/>
      <c r="N1824" s="2"/>
      <c r="O1824" s="2"/>
      <c r="P1824" s="2"/>
      <c r="Q1824" s="2"/>
      <c r="R1824" s="2"/>
      <c r="S1824" s="2"/>
    </row>
    <row r="1825" ht="15.75" customHeight="1">
      <c r="A1825" s="27" t="s">
        <v>612</v>
      </c>
      <c r="B1825" s="2" t="s">
        <v>140</v>
      </c>
      <c r="C1825" s="34">
        <v>1320000.0</v>
      </c>
      <c r="D1825" s="34">
        <v>1200000.0</v>
      </c>
      <c r="E1825" s="34">
        <v>120000.0</v>
      </c>
      <c r="F1825" s="22" t="s">
        <v>276</v>
      </c>
      <c r="G1825" s="35">
        <v>44386.0</v>
      </c>
      <c r="H1825" s="22"/>
      <c r="I1825" s="29"/>
      <c r="J1825" s="28"/>
      <c r="K1825" s="2"/>
      <c r="L1825" s="2"/>
      <c r="M1825" s="2"/>
      <c r="N1825" s="2"/>
      <c r="O1825" s="2"/>
      <c r="P1825" s="2"/>
      <c r="Q1825" s="2"/>
      <c r="R1825" s="2"/>
      <c r="S1825" s="2"/>
    </row>
    <row r="1826" ht="15.75" customHeight="1">
      <c r="A1826" s="27" t="s">
        <v>612</v>
      </c>
      <c r="B1826" s="2" t="s">
        <v>140</v>
      </c>
      <c r="C1826" s="34">
        <v>7549300.0</v>
      </c>
      <c r="D1826" s="34">
        <v>6863000.0</v>
      </c>
      <c r="E1826" s="34">
        <v>686300.0</v>
      </c>
      <c r="F1826" s="22" t="s">
        <v>523</v>
      </c>
      <c r="G1826" s="35">
        <v>44386.0</v>
      </c>
      <c r="H1826" s="22"/>
      <c r="I1826" s="29"/>
      <c r="J1826" s="28"/>
      <c r="K1826" s="2"/>
      <c r="L1826" s="2"/>
      <c r="M1826" s="2"/>
      <c r="N1826" s="2"/>
      <c r="O1826" s="2"/>
      <c r="P1826" s="2"/>
      <c r="Q1826" s="2"/>
      <c r="R1826" s="2"/>
      <c r="S1826" s="2"/>
    </row>
    <row r="1827" ht="15.75" customHeight="1">
      <c r="A1827" s="27" t="s">
        <v>612</v>
      </c>
      <c r="B1827" s="2" t="s">
        <v>140</v>
      </c>
      <c r="C1827" s="34">
        <v>3738900.0</v>
      </c>
      <c r="D1827" s="34">
        <v>3399000.0</v>
      </c>
      <c r="E1827" s="34">
        <v>339900.0</v>
      </c>
      <c r="F1827" s="22" t="s">
        <v>532</v>
      </c>
      <c r="G1827" s="35">
        <v>44386.0</v>
      </c>
      <c r="H1827" s="22"/>
      <c r="I1827" s="29"/>
      <c r="J1827" s="28"/>
      <c r="K1827" s="2"/>
      <c r="L1827" s="2"/>
      <c r="M1827" s="2"/>
      <c r="N1827" s="2"/>
      <c r="O1827" s="2"/>
      <c r="P1827" s="2"/>
      <c r="Q1827" s="2"/>
      <c r="R1827" s="2"/>
      <c r="S1827" s="2"/>
    </row>
    <row r="1828" ht="15.75" customHeight="1">
      <c r="A1828" s="27" t="s">
        <v>612</v>
      </c>
      <c r="B1828" s="2" t="s">
        <v>140</v>
      </c>
      <c r="C1828" s="34">
        <v>639100.0</v>
      </c>
      <c r="D1828" s="34">
        <v>581000.0</v>
      </c>
      <c r="E1828" s="34">
        <v>58100.0</v>
      </c>
      <c r="F1828" s="22" t="s">
        <v>591</v>
      </c>
      <c r="G1828" s="35">
        <v>44386.0</v>
      </c>
      <c r="H1828" s="22"/>
      <c r="I1828" s="29"/>
      <c r="J1828" s="28"/>
      <c r="K1828" s="2"/>
      <c r="L1828" s="2"/>
      <c r="M1828" s="2"/>
      <c r="N1828" s="2"/>
      <c r="O1828" s="2"/>
      <c r="P1828" s="2"/>
      <c r="Q1828" s="2"/>
      <c r="R1828" s="2"/>
      <c r="S1828" s="2"/>
    </row>
    <row r="1829" ht="15.75" customHeight="1">
      <c r="A1829" s="27" t="s">
        <v>612</v>
      </c>
      <c r="B1829" s="2" t="s">
        <v>140</v>
      </c>
      <c r="C1829" s="34">
        <v>2099900.0</v>
      </c>
      <c r="D1829" s="34">
        <v>1909000.0</v>
      </c>
      <c r="E1829" s="34">
        <v>190900.0</v>
      </c>
      <c r="F1829" s="22" t="s">
        <v>587</v>
      </c>
      <c r="G1829" s="35">
        <v>44386.0</v>
      </c>
      <c r="H1829" s="22"/>
      <c r="I1829" s="29"/>
      <c r="J1829" s="28"/>
      <c r="K1829" s="2"/>
      <c r="L1829" s="2"/>
      <c r="M1829" s="2"/>
      <c r="N1829" s="2"/>
      <c r="O1829" s="2"/>
      <c r="P1829" s="2"/>
      <c r="Q1829" s="2"/>
      <c r="R1829" s="2"/>
      <c r="S1829" s="2"/>
    </row>
    <row r="1830" ht="15.75" customHeight="1">
      <c r="A1830" s="27" t="s">
        <v>612</v>
      </c>
      <c r="B1830" s="2" t="s">
        <v>140</v>
      </c>
      <c r="C1830" s="34">
        <v>1952500.0</v>
      </c>
      <c r="D1830" s="34">
        <v>1775000.0</v>
      </c>
      <c r="E1830" s="34">
        <v>177500.0</v>
      </c>
      <c r="F1830" s="22" t="s">
        <v>613</v>
      </c>
      <c r="G1830" s="35">
        <v>44386.0</v>
      </c>
      <c r="H1830" s="22"/>
      <c r="I1830" s="29"/>
      <c r="J1830" s="28"/>
      <c r="K1830" s="2"/>
      <c r="L1830" s="2"/>
      <c r="M1830" s="2"/>
      <c r="N1830" s="2"/>
      <c r="O1830" s="2"/>
      <c r="P1830" s="2"/>
      <c r="Q1830" s="2"/>
      <c r="R1830" s="2"/>
      <c r="S1830" s="2"/>
    </row>
    <row r="1831" ht="15.75" customHeight="1">
      <c r="A1831" s="27" t="s">
        <v>612</v>
      </c>
      <c r="B1831" s="2" t="s">
        <v>140</v>
      </c>
      <c r="C1831" s="34">
        <v>5971900.0</v>
      </c>
      <c r="D1831" s="34">
        <v>5429000.0</v>
      </c>
      <c r="E1831" s="34">
        <v>542900.0</v>
      </c>
      <c r="F1831" s="22" t="s">
        <v>478</v>
      </c>
      <c r="G1831" s="35">
        <v>44386.0</v>
      </c>
      <c r="H1831" s="22"/>
      <c r="I1831" s="29"/>
      <c r="J1831" s="28"/>
      <c r="K1831" s="2"/>
      <c r="L1831" s="2"/>
      <c r="M1831" s="2"/>
      <c r="N1831" s="2"/>
      <c r="O1831" s="2"/>
      <c r="P1831" s="2"/>
      <c r="Q1831" s="2"/>
      <c r="R1831" s="2"/>
      <c r="S1831" s="2"/>
    </row>
    <row r="1832" ht="15.75" customHeight="1">
      <c r="A1832" s="27" t="s">
        <v>612</v>
      </c>
      <c r="B1832" s="2" t="s">
        <v>140</v>
      </c>
      <c r="C1832" s="34">
        <v>1.4817E7</v>
      </c>
      <c r="D1832" s="34">
        <v>1.347E7</v>
      </c>
      <c r="E1832" s="34">
        <v>1347000.0</v>
      </c>
      <c r="F1832" s="22" t="s">
        <v>522</v>
      </c>
      <c r="G1832" s="35">
        <v>44386.0</v>
      </c>
      <c r="H1832" s="22"/>
      <c r="I1832" s="29"/>
      <c r="J1832" s="28"/>
      <c r="K1832" s="2"/>
      <c r="L1832" s="2"/>
      <c r="M1832" s="2"/>
      <c r="N1832" s="2"/>
      <c r="O1832" s="2"/>
      <c r="P1832" s="2"/>
      <c r="Q1832" s="2"/>
      <c r="R1832" s="2"/>
      <c r="S1832" s="2"/>
    </row>
    <row r="1833" ht="15.75" customHeight="1">
      <c r="A1833" s="27" t="s">
        <v>612</v>
      </c>
      <c r="B1833" s="2" t="s">
        <v>140</v>
      </c>
      <c r="C1833" s="34">
        <v>3907200.0</v>
      </c>
      <c r="D1833" s="34">
        <v>3552000.0</v>
      </c>
      <c r="E1833" s="34">
        <v>355200.0</v>
      </c>
      <c r="F1833" s="22" t="s">
        <v>614</v>
      </c>
      <c r="G1833" s="35">
        <v>44386.0</v>
      </c>
      <c r="H1833" s="22"/>
      <c r="I1833" s="29"/>
      <c r="J1833" s="28"/>
      <c r="K1833" s="2"/>
      <c r="L1833" s="2"/>
      <c r="M1833" s="2"/>
      <c r="N1833" s="2"/>
      <c r="O1833" s="2"/>
      <c r="P1833" s="2"/>
      <c r="Q1833" s="2"/>
      <c r="R1833" s="2"/>
      <c r="S1833" s="2"/>
    </row>
    <row r="1834" ht="15.75" customHeight="1">
      <c r="A1834" s="27" t="s">
        <v>612</v>
      </c>
      <c r="B1834" s="2" t="s">
        <v>440</v>
      </c>
      <c r="C1834" s="34">
        <v>1.52724E7</v>
      </c>
      <c r="D1834" s="34">
        <v>1.3884E7</v>
      </c>
      <c r="E1834" s="34">
        <v>1388400.0</v>
      </c>
      <c r="F1834" s="22" t="s">
        <v>557</v>
      </c>
      <c r="G1834" s="35">
        <v>44389.0</v>
      </c>
      <c r="H1834" s="22"/>
      <c r="I1834" s="29"/>
      <c r="J1834" s="28"/>
      <c r="K1834" s="2"/>
      <c r="L1834" s="2"/>
      <c r="M1834" s="2"/>
      <c r="N1834" s="2"/>
      <c r="O1834" s="2"/>
      <c r="P1834" s="2"/>
      <c r="Q1834" s="2"/>
      <c r="R1834" s="2"/>
      <c r="S1834" s="2"/>
    </row>
    <row r="1835" ht="15.75" customHeight="1">
      <c r="A1835" s="27" t="s">
        <v>612</v>
      </c>
      <c r="B1835" s="2" t="s">
        <v>440</v>
      </c>
      <c r="C1835" s="34">
        <v>616000.0</v>
      </c>
      <c r="D1835" s="34">
        <v>560000.0</v>
      </c>
      <c r="E1835" s="34">
        <v>56000.0</v>
      </c>
      <c r="F1835" s="22" t="s">
        <v>441</v>
      </c>
      <c r="G1835" s="35">
        <v>44389.0</v>
      </c>
      <c r="H1835" s="22"/>
      <c r="I1835" s="29"/>
      <c r="J1835" s="28"/>
      <c r="K1835" s="2"/>
      <c r="L1835" s="2"/>
      <c r="M1835" s="2"/>
      <c r="N1835" s="2"/>
      <c r="O1835" s="2"/>
      <c r="P1835" s="2"/>
      <c r="Q1835" s="2"/>
      <c r="R1835" s="2"/>
      <c r="S1835" s="2"/>
    </row>
    <row r="1836" ht="15.75" customHeight="1">
      <c r="A1836" s="27" t="s">
        <v>612</v>
      </c>
      <c r="B1836" s="2" t="s">
        <v>440</v>
      </c>
      <c r="C1836" s="34">
        <v>2.90334E7</v>
      </c>
      <c r="D1836" s="34">
        <v>2.6394E7</v>
      </c>
      <c r="E1836" s="34">
        <v>2639400.0</v>
      </c>
      <c r="F1836" s="22" t="s">
        <v>442</v>
      </c>
      <c r="G1836" s="35">
        <v>44389.0</v>
      </c>
      <c r="H1836" s="22"/>
      <c r="I1836" s="29"/>
      <c r="J1836" s="28"/>
      <c r="K1836" s="2"/>
      <c r="L1836" s="2"/>
      <c r="M1836" s="2"/>
      <c r="N1836" s="2"/>
      <c r="O1836" s="2"/>
      <c r="P1836" s="2"/>
      <c r="Q1836" s="2"/>
      <c r="R1836" s="2"/>
      <c r="S1836" s="2"/>
    </row>
    <row r="1837" ht="15.75" customHeight="1">
      <c r="A1837" s="27" t="s">
        <v>612</v>
      </c>
      <c r="B1837" s="2" t="s">
        <v>538</v>
      </c>
      <c r="C1837" s="34">
        <v>3998500.0</v>
      </c>
      <c r="D1837" s="34">
        <v>3635000.0</v>
      </c>
      <c r="E1837" s="34">
        <v>363500.0</v>
      </c>
      <c r="F1837" s="22" t="s">
        <v>106</v>
      </c>
      <c r="G1837" s="35">
        <v>44397.0</v>
      </c>
      <c r="H1837" s="22"/>
      <c r="I1837" s="29"/>
      <c r="J1837" s="28"/>
      <c r="K1837" s="2"/>
      <c r="L1837" s="2"/>
      <c r="M1837" s="2"/>
      <c r="N1837" s="2"/>
      <c r="O1837" s="2"/>
      <c r="P1837" s="2"/>
      <c r="Q1837" s="2"/>
      <c r="R1837" s="2"/>
      <c r="S1837" s="2"/>
    </row>
    <row r="1838" ht="15.75" customHeight="1">
      <c r="A1838" s="27" t="s">
        <v>612</v>
      </c>
      <c r="B1838" s="2" t="s">
        <v>8</v>
      </c>
      <c r="C1838" s="34">
        <v>2091100.0</v>
      </c>
      <c r="D1838" s="34">
        <v>1901000.0</v>
      </c>
      <c r="E1838" s="34">
        <v>190100.0</v>
      </c>
      <c r="F1838" s="22" t="s">
        <v>172</v>
      </c>
      <c r="G1838" s="35">
        <v>44397.0</v>
      </c>
      <c r="H1838" s="22"/>
      <c r="I1838" s="29"/>
      <c r="J1838" s="28"/>
      <c r="K1838" s="2"/>
      <c r="L1838" s="2"/>
      <c r="M1838" s="2"/>
      <c r="N1838" s="2"/>
      <c r="O1838" s="2"/>
      <c r="P1838" s="2"/>
      <c r="Q1838" s="2"/>
      <c r="R1838" s="2"/>
      <c r="S1838" s="2"/>
    </row>
    <row r="1839" ht="15.75" customHeight="1">
      <c r="A1839" s="27" t="s">
        <v>612</v>
      </c>
      <c r="B1839" s="2" t="s">
        <v>8</v>
      </c>
      <c r="C1839" s="34">
        <v>1614800.0</v>
      </c>
      <c r="D1839" s="34">
        <v>1468000.0</v>
      </c>
      <c r="E1839" s="34">
        <v>146800.0</v>
      </c>
      <c r="F1839" s="22" t="s">
        <v>110</v>
      </c>
      <c r="G1839" s="35">
        <v>44397.0</v>
      </c>
      <c r="H1839" s="22"/>
      <c r="I1839" s="29"/>
      <c r="J1839" s="28"/>
      <c r="K1839" s="2"/>
      <c r="L1839" s="2"/>
      <c r="M1839" s="2"/>
      <c r="N1839" s="2"/>
      <c r="O1839" s="2"/>
      <c r="P1839" s="2"/>
      <c r="Q1839" s="2"/>
      <c r="R1839" s="2"/>
      <c r="S1839" s="2"/>
    </row>
    <row r="1840" ht="15.75" customHeight="1">
      <c r="A1840" s="27" t="s">
        <v>612</v>
      </c>
      <c r="B1840" s="2" t="s">
        <v>8</v>
      </c>
      <c r="C1840" s="34">
        <v>1.87E7</v>
      </c>
      <c r="D1840" s="34">
        <v>1.7E7</v>
      </c>
      <c r="E1840" s="34">
        <v>1700000.0</v>
      </c>
      <c r="F1840" s="22" t="s">
        <v>615</v>
      </c>
      <c r="G1840" s="35">
        <v>44397.0</v>
      </c>
      <c r="H1840" s="22"/>
      <c r="I1840" s="29"/>
      <c r="J1840" s="28"/>
      <c r="K1840" s="2"/>
      <c r="L1840" s="2"/>
      <c r="M1840" s="2"/>
      <c r="N1840" s="2"/>
      <c r="O1840" s="2"/>
      <c r="P1840" s="2"/>
      <c r="Q1840" s="2"/>
      <c r="R1840" s="2"/>
      <c r="S1840" s="2"/>
    </row>
    <row r="1841" ht="15.75" customHeight="1">
      <c r="A1841" s="27" t="s">
        <v>612</v>
      </c>
      <c r="B1841" s="2" t="s">
        <v>491</v>
      </c>
      <c r="C1841" s="34">
        <v>522500.0</v>
      </c>
      <c r="D1841" s="34">
        <v>475000.0</v>
      </c>
      <c r="E1841" s="34">
        <v>47500.0</v>
      </c>
      <c r="F1841" s="22" t="s">
        <v>616</v>
      </c>
      <c r="G1841" s="35">
        <v>44389.0</v>
      </c>
      <c r="H1841" s="22"/>
      <c r="I1841" s="37" t="s">
        <v>77</v>
      </c>
      <c r="J1841" s="13"/>
      <c r="K1841" s="14"/>
      <c r="L1841" s="2" t="s">
        <v>617</v>
      </c>
      <c r="M1841" s="2"/>
      <c r="N1841" s="2"/>
      <c r="O1841" s="2"/>
      <c r="P1841" s="2"/>
      <c r="Q1841" s="2"/>
      <c r="R1841" s="2"/>
      <c r="S1841" s="2"/>
    </row>
    <row r="1842" ht="15.75" customHeight="1">
      <c r="A1842" s="27" t="s">
        <v>612</v>
      </c>
      <c r="B1842" s="2" t="s">
        <v>8</v>
      </c>
      <c r="C1842" s="34">
        <v>1379400.0</v>
      </c>
      <c r="D1842" s="34">
        <v>1254000.0</v>
      </c>
      <c r="E1842" s="34">
        <v>125400.0</v>
      </c>
      <c r="F1842" s="22" t="s">
        <v>547</v>
      </c>
      <c r="G1842" s="35">
        <v>44397.0</v>
      </c>
      <c r="H1842" s="22"/>
      <c r="I1842" s="23" t="s">
        <v>3</v>
      </c>
      <c r="J1842" s="17" t="s">
        <v>54</v>
      </c>
      <c r="K1842" s="17" t="s">
        <v>2</v>
      </c>
      <c r="L1842" s="29">
        <f>K1843+K1814+K1787</f>
        <v>64787252</v>
      </c>
      <c r="M1842" s="2"/>
      <c r="N1842" s="2"/>
      <c r="O1842" s="2"/>
      <c r="P1842" s="2"/>
      <c r="Q1842" s="2"/>
      <c r="R1842" s="2"/>
      <c r="S1842" s="2"/>
    </row>
    <row r="1843" ht="15.75" customHeight="1">
      <c r="A1843" s="38" t="s">
        <v>612</v>
      </c>
      <c r="B1843" s="7" t="s">
        <v>140</v>
      </c>
      <c r="C1843" s="39">
        <v>4.29528E7</v>
      </c>
      <c r="D1843" s="39">
        <v>3.9048E7</v>
      </c>
      <c r="E1843" s="39">
        <v>3904800.0</v>
      </c>
      <c r="F1843" s="40" t="s">
        <v>590</v>
      </c>
      <c r="G1843" s="41">
        <v>44386.0</v>
      </c>
      <c r="H1843" s="40"/>
      <c r="I1843" s="23">
        <f t="shared" ref="I1843:K1843" si="53">SUM(C1815:C1843)</f>
        <v>237724300</v>
      </c>
      <c r="J1843" s="23">
        <f t="shared" si="53"/>
        <v>216113000</v>
      </c>
      <c r="K1843" s="23">
        <f t="shared" si="53"/>
        <v>21611300</v>
      </c>
      <c r="L1843" s="7"/>
      <c r="M1843" s="7"/>
      <c r="N1843" s="7"/>
      <c r="O1843" s="7"/>
      <c r="P1843" s="7"/>
      <c r="Q1843" s="7"/>
      <c r="R1843" s="7"/>
      <c r="S1843" s="7"/>
    </row>
    <row r="1844" ht="15.75" customHeight="1">
      <c r="A1844" s="27">
        <v>44392.0</v>
      </c>
      <c r="B1844" s="2" t="s">
        <v>140</v>
      </c>
      <c r="C1844" s="34">
        <v>1188000.0</v>
      </c>
      <c r="D1844" s="34">
        <v>1080000.0</v>
      </c>
      <c r="E1844" s="34">
        <v>108000.0</v>
      </c>
      <c r="F1844" s="22" t="s">
        <v>613</v>
      </c>
      <c r="G1844" s="35">
        <v>44397.0</v>
      </c>
      <c r="H1844" s="22"/>
      <c r="I1844" s="29"/>
      <c r="J1844" s="28"/>
      <c r="K1844" s="2"/>
      <c r="L1844" s="2"/>
      <c r="M1844" s="2"/>
      <c r="N1844" s="2"/>
      <c r="O1844" s="2"/>
      <c r="P1844" s="2"/>
      <c r="Q1844" s="2"/>
      <c r="R1844" s="2"/>
      <c r="S1844" s="2"/>
    </row>
    <row r="1845" ht="15.75" customHeight="1">
      <c r="A1845" s="27">
        <v>44392.0</v>
      </c>
      <c r="B1845" s="2" t="s">
        <v>140</v>
      </c>
      <c r="C1845" s="34">
        <v>2.057E7</v>
      </c>
      <c r="D1845" s="34">
        <v>1.87E7</v>
      </c>
      <c r="E1845" s="34">
        <v>1870000.0</v>
      </c>
      <c r="F1845" s="22" t="s">
        <v>522</v>
      </c>
      <c r="G1845" s="35">
        <v>44407.0</v>
      </c>
      <c r="H1845" s="22"/>
      <c r="I1845" s="29"/>
      <c r="J1845" s="28"/>
      <c r="K1845" s="2"/>
      <c r="L1845" s="2"/>
      <c r="M1845" s="2"/>
      <c r="N1845" s="2"/>
      <c r="O1845" s="2"/>
      <c r="P1845" s="2"/>
      <c r="Q1845" s="2"/>
      <c r="R1845" s="2"/>
      <c r="S1845" s="2"/>
    </row>
    <row r="1846" ht="15.75" customHeight="1">
      <c r="A1846" s="27">
        <v>44392.0</v>
      </c>
      <c r="B1846" s="2" t="s">
        <v>140</v>
      </c>
      <c r="C1846" s="34">
        <v>6782600.0</v>
      </c>
      <c r="D1846" s="34">
        <v>6166000.0</v>
      </c>
      <c r="E1846" s="34">
        <v>616600.0</v>
      </c>
      <c r="F1846" s="22" t="s">
        <v>517</v>
      </c>
      <c r="G1846" s="35">
        <v>44397.0</v>
      </c>
      <c r="H1846" s="22"/>
      <c r="I1846" s="29"/>
      <c r="J1846" s="28"/>
      <c r="K1846" s="2"/>
      <c r="L1846" s="2"/>
      <c r="M1846" s="2"/>
      <c r="N1846" s="2"/>
      <c r="O1846" s="2"/>
      <c r="P1846" s="2"/>
      <c r="Q1846" s="2"/>
      <c r="R1846" s="2"/>
      <c r="S1846" s="2"/>
    </row>
    <row r="1847" ht="15.75" customHeight="1">
      <c r="A1847" s="27">
        <v>44392.0</v>
      </c>
      <c r="B1847" s="2" t="s">
        <v>140</v>
      </c>
      <c r="C1847" s="34">
        <v>2373800.0</v>
      </c>
      <c r="D1847" s="34">
        <v>2158000.0</v>
      </c>
      <c r="E1847" s="34">
        <v>215800.0</v>
      </c>
      <c r="F1847" s="22" t="s">
        <v>587</v>
      </c>
      <c r="G1847" s="35">
        <v>44397.0</v>
      </c>
      <c r="H1847" s="22"/>
      <c r="I1847" s="29"/>
      <c r="J1847" s="28"/>
      <c r="K1847" s="2"/>
      <c r="L1847" s="2"/>
      <c r="M1847" s="2"/>
      <c r="N1847" s="2"/>
      <c r="O1847" s="2"/>
      <c r="P1847" s="2"/>
      <c r="Q1847" s="2"/>
      <c r="R1847" s="2"/>
      <c r="S1847" s="2"/>
    </row>
    <row r="1848" ht="15.75" customHeight="1">
      <c r="A1848" s="27">
        <v>44392.0</v>
      </c>
      <c r="B1848" s="2" t="s">
        <v>140</v>
      </c>
      <c r="C1848" s="34">
        <v>3113000.0</v>
      </c>
      <c r="D1848" s="34">
        <v>2830000.0</v>
      </c>
      <c r="E1848" s="34">
        <v>283000.0</v>
      </c>
      <c r="F1848" s="22" t="s">
        <v>591</v>
      </c>
      <c r="G1848" s="35">
        <v>44407.0</v>
      </c>
      <c r="H1848" s="22"/>
      <c r="I1848" s="29"/>
      <c r="J1848" s="28"/>
      <c r="K1848" s="2"/>
      <c r="L1848" s="2"/>
      <c r="M1848" s="2"/>
      <c r="N1848" s="2"/>
      <c r="O1848" s="2"/>
      <c r="P1848" s="2"/>
      <c r="Q1848" s="2"/>
      <c r="R1848" s="2"/>
      <c r="S1848" s="2"/>
    </row>
    <row r="1849" ht="15.75" customHeight="1">
      <c r="A1849" s="27">
        <v>44392.0</v>
      </c>
      <c r="B1849" s="2" t="s">
        <v>140</v>
      </c>
      <c r="C1849" s="34">
        <v>3738900.0</v>
      </c>
      <c r="D1849" s="34">
        <v>3399000.0</v>
      </c>
      <c r="E1849" s="34">
        <v>339900.0</v>
      </c>
      <c r="F1849" s="22" t="s">
        <v>532</v>
      </c>
      <c r="G1849" s="35">
        <v>44397.0</v>
      </c>
      <c r="H1849" s="22"/>
      <c r="I1849" s="29"/>
      <c r="J1849" s="28"/>
      <c r="K1849" s="2"/>
      <c r="L1849" s="2"/>
      <c r="M1849" s="2"/>
      <c r="N1849" s="2"/>
      <c r="O1849" s="2"/>
      <c r="P1849" s="2"/>
      <c r="Q1849" s="2"/>
      <c r="R1849" s="2"/>
      <c r="S1849" s="2"/>
    </row>
    <row r="1850" ht="15.75" customHeight="1">
      <c r="A1850" s="27">
        <v>44392.0</v>
      </c>
      <c r="B1850" s="2" t="s">
        <v>140</v>
      </c>
      <c r="C1850" s="34">
        <v>3918200.0</v>
      </c>
      <c r="D1850" s="34">
        <v>3562000.0</v>
      </c>
      <c r="E1850" s="34">
        <v>356200.0</v>
      </c>
      <c r="F1850" s="22" t="s">
        <v>523</v>
      </c>
      <c r="G1850" s="35">
        <v>44397.0</v>
      </c>
      <c r="H1850" s="22"/>
      <c r="I1850" s="29"/>
      <c r="J1850" s="28"/>
      <c r="K1850" s="2"/>
      <c r="L1850" s="2"/>
      <c r="M1850" s="2"/>
      <c r="N1850" s="2"/>
      <c r="O1850" s="2"/>
      <c r="P1850" s="2"/>
      <c r="Q1850" s="2"/>
      <c r="R1850" s="2"/>
      <c r="S1850" s="2"/>
    </row>
    <row r="1851" ht="15.75" customHeight="1">
      <c r="A1851" s="27">
        <v>44392.0</v>
      </c>
      <c r="B1851" s="2" t="s">
        <v>140</v>
      </c>
      <c r="C1851" s="34">
        <v>6415200.0</v>
      </c>
      <c r="D1851" s="34">
        <v>5832000.0</v>
      </c>
      <c r="E1851" s="34">
        <v>583200.0</v>
      </c>
      <c r="F1851" s="22" t="s">
        <v>614</v>
      </c>
      <c r="G1851" s="35">
        <v>44397.0</v>
      </c>
      <c r="H1851" s="22"/>
      <c r="I1851" s="29"/>
      <c r="J1851" s="28"/>
      <c r="K1851" s="2"/>
      <c r="L1851" s="2"/>
      <c r="M1851" s="2"/>
      <c r="N1851" s="2"/>
      <c r="O1851" s="2"/>
      <c r="P1851" s="2"/>
      <c r="Q1851" s="2"/>
      <c r="R1851" s="2"/>
      <c r="S1851" s="2"/>
    </row>
    <row r="1852" ht="15.75" customHeight="1">
      <c r="A1852" s="27">
        <v>44392.0</v>
      </c>
      <c r="B1852" s="2" t="s">
        <v>140</v>
      </c>
      <c r="C1852" s="34">
        <v>1320000.0</v>
      </c>
      <c r="D1852" s="34">
        <v>1200000.0</v>
      </c>
      <c r="E1852" s="34">
        <v>120000.0</v>
      </c>
      <c r="F1852" s="22" t="s">
        <v>276</v>
      </c>
      <c r="G1852" s="35">
        <v>44397.0</v>
      </c>
      <c r="H1852" s="22"/>
      <c r="I1852" s="29"/>
      <c r="J1852" s="28"/>
      <c r="K1852" s="2"/>
      <c r="L1852" s="2"/>
      <c r="M1852" s="2"/>
      <c r="N1852" s="2"/>
      <c r="O1852" s="2"/>
      <c r="P1852" s="2"/>
      <c r="Q1852" s="2"/>
      <c r="R1852" s="2"/>
      <c r="S1852" s="2"/>
    </row>
    <row r="1853" ht="15.75" customHeight="1">
      <c r="A1853" s="27">
        <v>44392.0</v>
      </c>
      <c r="B1853" s="2" t="s">
        <v>140</v>
      </c>
      <c r="C1853" s="34">
        <v>4.5672E7</v>
      </c>
      <c r="D1853" s="34">
        <v>4.152E7</v>
      </c>
      <c r="E1853" s="34">
        <v>4152000.0</v>
      </c>
      <c r="F1853" s="22" t="s">
        <v>590</v>
      </c>
      <c r="G1853" s="35">
        <v>44397.0</v>
      </c>
      <c r="H1853" s="22"/>
      <c r="I1853" s="29"/>
      <c r="J1853" s="28"/>
      <c r="K1853" s="2"/>
      <c r="L1853" s="2"/>
      <c r="M1853" s="2"/>
      <c r="N1853" s="2"/>
      <c r="O1853" s="2"/>
      <c r="P1853" s="2"/>
      <c r="Q1853" s="2"/>
      <c r="R1853" s="2"/>
      <c r="S1853" s="2"/>
    </row>
    <row r="1854" ht="15.75" customHeight="1">
      <c r="A1854" s="27">
        <v>44398.0</v>
      </c>
      <c r="B1854" s="2" t="s">
        <v>618</v>
      </c>
      <c r="C1854" s="34">
        <f>SUM(D1854:E1854)</f>
        <v>352000</v>
      </c>
      <c r="D1854" s="34">
        <v>320000.0</v>
      </c>
      <c r="E1854" s="34">
        <v>32000.0</v>
      </c>
      <c r="F1854" s="22" t="s">
        <v>590</v>
      </c>
      <c r="G1854" s="35">
        <v>44400.0</v>
      </c>
      <c r="H1854" s="22"/>
      <c r="I1854" s="2"/>
      <c r="L1854" s="2"/>
      <c r="M1854" s="2"/>
      <c r="N1854" s="2"/>
      <c r="O1854" s="2"/>
      <c r="P1854" s="2"/>
      <c r="Q1854" s="2"/>
      <c r="R1854" s="2"/>
      <c r="S1854" s="2"/>
    </row>
    <row r="1855" ht="15.75" customHeight="1">
      <c r="A1855" s="27">
        <v>44402.0</v>
      </c>
      <c r="B1855" s="2" t="s">
        <v>619</v>
      </c>
      <c r="C1855" s="34">
        <v>547800.0</v>
      </c>
      <c r="D1855" s="34">
        <v>498000.0</v>
      </c>
      <c r="E1855" s="34">
        <v>49800.0</v>
      </c>
      <c r="F1855" s="22" t="s">
        <v>620</v>
      </c>
      <c r="G1855" s="35">
        <v>44418.0</v>
      </c>
      <c r="H1855" s="22"/>
      <c r="I1855" s="29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ht="15.75" customHeight="1">
      <c r="A1856" s="27">
        <v>44408.0</v>
      </c>
      <c r="B1856" s="2" t="s">
        <v>440</v>
      </c>
      <c r="C1856" s="34">
        <v>4225133.0</v>
      </c>
      <c r="D1856" s="34">
        <v>3841030.0</v>
      </c>
      <c r="E1856" s="34">
        <v>384103.0</v>
      </c>
      <c r="F1856" s="22" t="s">
        <v>621</v>
      </c>
      <c r="G1856" s="35">
        <v>44418.0</v>
      </c>
      <c r="H1856" s="22"/>
      <c r="I1856" s="29"/>
      <c r="J1856" s="29"/>
      <c r="K1856" s="29"/>
      <c r="L1856" s="2"/>
      <c r="M1856" s="2"/>
      <c r="N1856" s="2"/>
      <c r="O1856" s="2"/>
      <c r="P1856" s="2"/>
      <c r="Q1856" s="2"/>
      <c r="R1856" s="2"/>
      <c r="S1856" s="2"/>
    </row>
    <row r="1857" ht="15.75" customHeight="1">
      <c r="A1857" s="27">
        <v>44408.0</v>
      </c>
      <c r="B1857" s="2" t="s">
        <v>440</v>
      </c>
      <c r="C1857" s="34">
        <v>1.166E7</v>
      </c>
      <c r="D1857" s="34">
        <v>1.06E7</v>
      </c>
      <c r="E1857" s="34">
        <v>1060000.0</v>
      </c>
      <c r="F1857" s="22" t="s">
        <v>197</v>
      </c>
      <c r="G1857" s="35">
        <v>44418.0</v>
      </c>
      <c r="H1857" s="22"/>
      <c r="I1857" s="29"/>
      <c r="J1857" s="28"/>
      <c r="K1857" s="2"/>
      <c r="L1857" s="2"/>
      <c r="M1857" s="2"/>
      <c r="N1857" s="2"/>
      <c r="O1857" s="2"/>
      <c r="P1857" s="2"/>
      <c r="Q1857" s="2"/>
      <c r="R1857" s="2"/>
      <c r="S1857" s="2"/>
    </row>
    <row r="1858" ht="15.75" customHeight="1">
      <c r="A1858" s="27">
        <v>44408.0</v>
      </c>
      <c r="B1858" s="2" t="s">
        <v>440</v>
      </c>
      <c r="C1858" s="34">
        <v>2.28184E7</v>
      </c>
      <c r="D1858" s="34">
        <v>2.0744E7</v>
      </c>
      <c r="E1858" s="34">
        <v>2074400.0</v>
      </c>
      <c r="F1858" s="22" t="s">
        <v>557</v>
      </c>
      <c r="G1858" s="35">
        <v>44418.0</v>
      </c>
      <c r="H1858" s="22"/>
      <c r="I1858" s="29"/>
      <c r="J1858" s="28"/>
      <c r="K1858" s="2"/>
      <c r="L1858" s="2"/>
      <c r="M1858" s="2"/>
      <c r="N1858" s="2"/>
      <c r="O1858" s="2"/>
      <c r="P1858" s="2"/>
      <c r="Q1858" s="2"/>
      <c r="R1858" s="2"/>
      <c r="S1858" s="2"/>
    </row>
    <row r="1859" ht="15.75" customHeight="1">
      <c r="A1859" s="27">
        <v>44408.0</v>
      </c>
      <c r="B1859" s="2" t="s">
        <v>440</v>
      </c>
      <c r="C1859" s="34">
        <v>308000.0</v>
      </c>
      <c r="D1859" s="34">
        <v>280000.0</v>
      </c>
      <c r="E1859" s="34">
        <v>28000.0</v>
      </c>
      <c r="F1859" s="22" t="s">
        <v>441</v>
      </c>
      <c r="G1859" s="35">
        <v>44418.0</v>
      </c>
      <c r="H1859" s="22"/>
      <c r="I1859" s="29"/>
      <c r="J1859" s="28"/>
      <c r="K1859" s="2"/>
      <c r="L1859" s="2"/>
      <c r="M1859" s="2"/>
      <c r="N1859" s="2"/>
      <c r="O1859" s="2"/>
      <c r="P1859" s="2"/>
      <c r="Q1859" s="2"/>
      <c r="R1859" s="2"/>
      <c r="S1859" s="2"/>
    </row>
    <row r="1860" ht="15.75" customHeight="1">
      <c r="A1860" s="27">
        <v>44408.0</v>
      </c>
      <c r="B1860" s="2" t="s">
        <v>440</v>
      </c>
      <c r="C1860" s="34">
        <v>2.9733E7</v>
      </c>
      <c r="D1860" s="34">
        <v>2.703E7</v>
      </c>
      <c r="E1860" s="34">
        <v>2703000.0</v>
      </c>
      <c r="F1860" s="22" t="s">
        <v>442</v>
      </c>
      <c r="G1860" s="35">
        <v>44418.0</v>
      </c>
      <c r="H1860" s="22"/>
      <c r="I1860" s="29"/>
      <c r="J1860" s="28"/>
      <c r="K1860" s="2"/>
      <c r="L1860" s="2"/>
      <c r="M1860" s="2"/>
      <c r="N1860" s="2"/>
      <c r="O1860" s="2"/>
      <c r="P1860" s="2"/>
      <c r="Q1860" s="2"/>
      <c r="R1860" s="2"/>
      <c r="S1860" s="2"/>
    </row>
    <row r="1861" ht="15.75" customHeight="1">
      <c r="A1861" s="27">
        <v>44408.0</v>
      </c>
      <c r="B1861" s="2" t="s">
        <v>8</v>
      </c>
      <c r="C1861" s="34">
        <v>1.23255E7</v>
      </c>
      <c r="D1861" s="34">
        <v>1.1205E7</v>
      </c>
      <c r="E1861" s="34">
        <v>1120500.0</v>
      </c>
      <c r="F1861" s="22" t="s">
        <v>615</v>
      </c>
      <c r="G1861" s="35">
        <v>44426.0</v>
      </c>
      <c r="H1861" s="22"/>
      <c r="I1861" s="29"/>
      <c r="J1861" s="28"/>
      <c r="K1861" s="2"/>
      <c r="L1861" s="2"/>
      <c r="M1861" s="2"/>
      <c r="N1861" s="2"/>
      <c r="O1861" s="2"/>
      <c r="P1861" s="2"/>
      <c r="Q1861" s="2"/>
      <c r="R1861" s="2"/>
      <c r="S1861" s="2"/>
    </row>
    <row r="1862" ht="15.75" customHeight="1">
      <c r="A1862" s="27">
        <v>44408.0</v>
      </c>
      <c r="B1862" s="2" t="s">
        <v>8</v>
      </c>
      <c r="C1862" s="34">
        <v>1281500.0</v>
      </c>
      <c r="D1862" s="34">
        <v>1165000.0</v>
      </c>
      <c r="E1862" s="34">
        <v>116500.0</v>
      </c>
      <c r="F1862" s="22" t="s">
        <v>110</v>
      </c>
      <c r="G1862" s="35">
        <v>44426.0</v>
      </c>
      <c r="H1862" s="22"/>
      <c r="I1862" s="29"/>
      <c r="J1862" s="28"/>
      <c r="K1862" s="2"/>
      <c r="L1862" s="2"/>
      <c r="M1862" s="2"/>
      <c r="N1862" s="2"/>
      <c r="O1862" s="2"/>
      <c r="P1862" s="2"/>
      <c r="Q1862" s="2"/>
      <c r="R1862" s="2"/>
      <c r="S1862" s="2"/>
    </row>
    <row r="1863" ht="15.75" customHeight="1">
      <c r="A1863" s="27">
        <v>44408.0</v>
      </c>
      <c r="B1863" s="2" t="s">
        <v>8</v>
      </c>
      <c r="C1863" s="34">
        <v>2241800.0</v>
      </c>
      <c r="D1863" s="34">
        <v>2038000.0</v>
      </c>
      <c r="E1863" s="34">
        <v>203800.0</v>
      </c>
      <c r="F1863" s="22" t="s">
        <v>172</v>
      </c>
      <c r="G1863" s="35">
        <v>44426.0</v>
      </c>
      <c r="H1863" s="22"/>
      <c r="I1863" s="29"/>
      <c r="J1863" s="28"/>
      <c r="K1863" s="2"/>
      <c r="L1863" s="2"/>
      <c r="M1863" s="2"/>
      <c r="N1863" s="2"/>
      <c r="O1863" s="2"/>
      <c r="P1863" s="2"/>
      <c r="Q1863" s="2"/>
      <c r="R1863" s="2"/>
      <c r="S1863" s="2"/>
    </row>
    <row r="1864" ht="15.75" customHeight="1">
      <c r="A1864" s="27">
        <v>44408.0</v>
      </c>
      <c r="B1864" s="2" t="s">
        <v>8</v>
      </c>
      <c r="C1864" s="34">
        <v>1089000.0</v>
      </c>
      <c r="D1864" s="34">
        <v>990000.0</v>
      </c>
      <c r="E1864" s="34">
        <v>99000.0</v>
      </c>
      <c r="F1864" s="22" t="s">
        <v>547</v>
      </c>
      <c r="G1864" s="35">
        <v>44426.0</v>
      </c>
      <c r="H1864" s="22"/>
      <c r="I1864" s="29"/>
      <c r="J1864" s="28"/>
      <c r="K1864" s="2"/>
      <c r="L1864" s="2"/>
      <c r="M1864" s="2"/>
      <c r="N1864" s="2"/>
      <c r="O1864" s="2"/>
      <c r="P1864" s="2"/>
      <c r="Q1864" s="2"/>
      <c r="R1864" s="2"/>
      <c r="S1864" s="2"/>
    </row>
    <row r="1865" ht="15.75" customHeight="1">
      <c r="A1865" s="27">
        <v>44408.0</v>
      </c>
      <c r="B1865" s="2" t="s">
        <v>538</v>
      </c>
      <c r="C1865" s="34">
        <v>880000.0</v>
      </c>
      <c r="D1865" s="34">
        <v>800000.0</v>
      </c>
      <c r="E1865" s="34">
        <v>80000.0</v>
      </c>
      <c r="F1865" s="22" t="s">
        <v>106</v>
      </c>
      <c r="G1865" s="35">
        <v>44435.0</v>
      </c>
      <c r="H1865" s="22"/>
      <c r="I1865" s="29"/>
      <c r="J1865" s="28"/>
      <c r="K1865" s="2"/>
      <c r="L1865" s="2"/>
      <c r="M1865" s="2"/>
      <c r="N1865" s="2"/>
      <c r="O1865" s="2"/>
      <c r="P1865" s="2"/>
      <c r="Q1865" s="2"/>
      <c r="R1865" s="2"/>
      <c r="S1865" s="2"/>
    </row>
    <row r="1866" ht="15.75" customHeight="1">
      <c r="A1866" s="27">
        <v>44408.0</v>
      </c>
      <c r="B1866" s="2" t="s">
        <v>491</v>
      </c>
      <c r="C1866" s="34">
        <v>1380500.0</v>
      </c>
      <c r="D1866" s="34">
        <v>1255000.0</v>
      </c>
      <c r="E1866" s="34">
        <v>125500.0</v>
      </c>
      <c r="F1866" s="22" t="s">
        <v>616</v>
      </c>
      <c r="G1866" s="35">
        <v>44421.0</v>
      </c>
      <c r="H1866" s="22"/>
      <c r="I1866" s="29"/>
      <c r="J1866" s="28"/>
      <c r="K1866" s="2"/>
      <c r="L1866" s="2"/>
      <c r="M1866" s="2"/>
      <c r="N1866" s="2"/>
      <c r="O1866" s="2"/>
      <c r="P1866" s="2"/>
      <c r="Q1866" s="2"/>
      <c r="R1866" s="2"/>
      <c r="S1866" s="2"/>
    </row>
    <row r="1867" ht="15.75" customHeight="1">
      <c r="A1867" s="27">
        <v>44408.0</v>
      </c>
      <c r="B1867" s="2" t="s">
        <v>610</v>
      </c>
      <c r="C1867" s="34">
        <v>1369500.0</v>
      </c>
      <c r="D1867" s="34">
        <v>1245000.0</v>
      </c>
      <c r="E1867" s="34">
        <v>124500.0</v>
      </c>
      <c r="F1867" s="22" t="s">
        <v>622</v>
      </c>
      <c r="G1867" s="35">
        <v>44418.0</v>
      </c>
      <c r="H1867" s="22"/>
      <c r="I1867" s="29"/>
      <c r="J1867" s="28"/>
      <c r="K1867" s="2"/>
      <c r="L1867" s="2"/>
      <c r="M1867" s="2"/>
      <c r="N1867" s="2"/>
      <c r="O1867" s="2"/>
      <c r="P1867" s="2"/>
      <c r="Q1867" s="2"/>
      <c r="R1867" s="2"/>
      <c r="S1867" s="2"/>
    </row>
    <row r="1868" ht="15.75" customHeight="1">
      <c r="A1868" s="27">
        <v>44408.0</v>
      </c>
      <c r="B1868" s="2" t="s">
        <v>610</v>
      </c>
      <c r="C1868" s="34">
        <v>5788200.0</v>
      </c>
      <c r="D1868" s="34">
        <v>5262000.0</v>
      </c>
      <c r="E1868" s="34">
        <v>526200.0</v>
      </c>
      <c r="F1868" s="22" t="s">
        <v>623</v>
      </c>
      <c r="G1868" s="35">
        <v>44418.0</v>
      </c>
      <c r="H1868" s="22"/>
      <c r="I1868" s="29"/>
      <c r="J1868" s="28"/>
      <c r="K1868" s="2"/>
      <c r="L1868" s="2"/>
      <c r="M1868" s="2"/>
      <c r="N1868" s="2"/>
      <c r="O1868" s="2"/>
      <c r="P1868" s="2"/>
      <c r="Q1868" s="2"/>
      <c r="R1868" s="2"/>
      <c r="S1868" s="2"/>
    </row>
    <row r="1869" ht="15.75" customHeight="1">
      <c r="A1869" s="27">
        <v>44408.0</v>
      </c>
      <c r="B1869" s="2" t="s">
        <v>140</v>
      </c>
      <c r="C1869" s="34">
        <v>2.1615E7</v>
      </c>
      <c r="D1869" s="34">
        <v>1.965E7</v>
      </c>
      <c r="E1869" s="34">
        <v>1965000.0</v>
      </c>
      <c r="F1869" s="22" t="s">
        <v>522</v>
      </c>
      <c r="G1869" s="35">
        <v>44418.0</v>
      </c>
      <c r="H1869" s="22"/>
      <c r="I1869" s="29"/>
      <c r="J1869" s="28"/>
      <c r="K1869" s="2"/>
      <c r="L1869" s="2"/>
      <c r="M1869" s="2"/>
      <c r="N1869" s="2"/>
      <c r="O1869" s="2"/>
      <c r="P1869" s="2"/>
      <c r="Q1869" s="2"/>
      <c r="R1869" s="2"/>
      <c r="S1869" s="2"/>
    </row>
    <row r="1870" ht="15.75" customHeight="1">
      <c r="A1870" s="27">
        <v>44408.0</v>
      </c>
      <c r="B1870" s="2" t="s">
        <v>140</v>
      </c>
      <c r="C1870" s="34">
        <v>7860600.0</v>
      </c>
      <c r="D1870" s="34">
        <v>7146000.0</v>
      </c>
      <c r="E1870" s="34">
        <v>714600.0</v>
      </c>
      <c r="F1870" s="22" t="s">
        <v>478</v>
      </c>
      <c r="G1870" s="35">
        <v>44418.0</v>
      </c>
      <c r="H1870" s="22"/>
      <c r="I1870" s="29"/>
      <c r="J1870" s="28"/>
      <c r="K1870" s="2"/>
      <c r="L1870" s="2"/>
      <c r="M1870" s="2"/>
      <c r="N1870" s="2"/>
      <c r="O1870" s="2"/>
      <c r="P1870" s="2"/>
      <c r="Q1870" s="2"/>
      <c r="R1870" s="2"/>
      <c r="S1870" s="2"/>
    </row>
    <row r="1871" ht="15.75" customHeight="1">
      <c r="A1871" s="27">
        <v>44408.0</v>
      </c>
      <c r="B1871" s="2" t="s">
        <v>140</v>
      </c>
      <c r="C1871" s="34">
        <v>547800.0</v>
      </c>
      <c r="D1871" s="34">
        <v>498000.0</v>
      </c>
      <c r="E1871" s="34">
        <v>49800.0</v>
      </c>
      <c r="F1871" s="22" t="s">
        <v>587</v>
      </c>
      <c r="G1871" s="35">
        <v>44418.0</v>
      </c>
      <c r="H1871" s="22"/>
      <c r="I1871" s="29"/>
      <c r="J1871" s="28"/>
      <c r="K1871" s="2"/>
      <c r="L1871" s="2"/>
      <c r="M1871" s="2"/>
      <c r="N1871" s="2"/>
      <c r="O1871" s="2"/>
      <c r="P1871" s="2"/>
      <c r="Q1871" s="2"/>
      <c r="R1871" s="2"/>
      <c r="S1871" s="2"/>
    </row>
    <row r="1872" ht="15.75" customHeight="1">
      <c r="A1872" s="27">
        <v>44408.0</v>
      </c>
      <c r="B1872" s="2" t="s">
        <v>140</v>
      </c>
      <c r="C1872" s="34">
        <v>935000.0</v>
      </c>
      <c r="D1872" s="34">
        <v>850000.0</v>
      </c>
      <c r="E1872" s="34">
        <v>85000.0</v>
      </c>
      <c r="F1872" s="22" t="s">
        <v>361</v>
      </c>
      <c r="G1872" s="35">
        <v>44418.0</v>
      </c>
      <c r="H1872" s="22"/>
      <c r="I1872" s="29"/>
      <c r="J1872" s="28"/>
      <c r="K1872" s="2"/>
      <c r="L1872" s="2"/>
      <c r="M1872" s="2"/>
      <c r="N1872" s="2"/>
      <c r="O1872" s="2"/>
      <c r="P1872" s="2"/>
      <c r="Q1872" s="2"/>
      <c r="R1872" s="2"/>
      <c r="S1872" s="2"/>
    </row>
    <row r="1873" ht="15.75" customHeight="1">
      <c r="A1873" s="27">
        <v>44408.0</v>
      </c>
      <c r="B1873" s="2" t="s">
        <v>140</v>
      </c>
      <c r="C1873" s="34">
        <v>5857500.0</v>
      </c>
      <c r="D1873" s="34">
        <v>5325000.0</v>
      </c>
      <c r="E1873" s="34">
        <v>532500.0</v>
      </c>
      <c r="F1873" s="22" t="s">
        <v>591</v>
      </c>
      <c r="G1873" s="35">
        <v>44418.0</v>
      </c>
      <c r="H1873" s="22"/>
      <c r="I1873" s="29"/>
      <c r="J1873" s="28"/>
      <c r="K1873" s="2"/>
      <c r="L1873" s="2"/>
      <c r="M1873" s="2"/>
      <c r="N1873" s="2"/>
      <c r="O1873" s="2"/>
      <c r="P1873" s="2"/>
      <c r="Q1873" s="2"/>
      <c r="R1873" s="2"/>
      <c r="S1873" s="2"/>
    </row>
    <row r="1874" ht="15.75" customHeight="1">
      <c r="A1874" s="27">
        <v>44408.0</v>
      </c>
      <c r="B1874" s="2" t="s">
        <v>140</v>
      </c>
      <c r="C1874" s="34">
        <v>3738900.0</v>
      </c>
      <c r="D1874" s="34">
        <v>3399000.0</v>
      </c>
      <c r="E1874" s="34">
        <v>339900.0</v>
      </c>
      <c r="F1874" s="22" t="s">
        <v>532</v>
      </c>
      <c r="G1874" s="35">
        <v>44418.0</v>
      </c>
      <c r="H1874" s="22"/>
      <c r="I1874" s="29"/>
      <c r="J1874" s="28"/>
      <c r="K1874" s="2"/>
      <c r="L1874" s="2"/>
      <c r="M1874" s="2"/>
      <c r="N1874" s="2"/>
      <c r="O1874" s="2"/>
      <c r="P1874" s="2"/>
      <c r="Q1874" s="2"/>
      <c r="R1874" s="2"/>
      <c r="S1874" s="2"/>
    </row>
    <row r="1875" ht="15.75" customHeight="1">
      <c r="A1875" s="27">
        <v>44408.0</v>
      </c>
      <c r="B1875" s="2" t="s">
        <v>140</v>
      </c>
      <c r="C1875" s="34">
        <v>4330700.0</v>
      </c>
      <c r="D1875" s="34">
        <v>3937000.0</v>
      </c>
      <c r="E1875" s="34">
        <v>393700.0</v>
      </c>
      <c r="F1875" s="22" t="s">
        <v>523</v>
      </c>
      <c r="G1875" s="35">
        <v>44418.0</v>
      </c>
      <c r="H1875" s="22"/>
      <c r="I1875" s="29"/>
      <c r="J1875" s="28"/>
      <c r="K1875" s="2"/>
      <c r="L1875" s="2"/>
      <c r="M1875" s="2"/>
      <c r="N1875" s="2"/>
      <c r="O1875" s="2"/>
      <c r="P1875" s="2"/>
      <c r="Q1875" s="2"/>
      <c r="R1875" s="2"/>
      <c r="S1875" s="2"/>
    </row>
    <row r="1876" ht="15.75" customHeight="1">
      <c r="A1876" s="27">
        <v>44408.0</v>
      </c>
      <c r="B1876" s="2" t="s">
        <v>140</v>
      </c>
      <c r="C1876" s="34">
        <v>6501000.0</v>
      </c>
      <c r="D1876" s="34">
        <v>5910000.0</v>
      </c>
      <c r="E1876" s="34">
        <v>591000.0</v>
      </c>
      <c r="F1876" s="22" t="s">
        <v>614</v>
      </c>
      <c r="G1876" s="35">
        <v>44418.0</v>
      </c>
      <c r="H1876" s="22"/>
      <c r="I1876" s="37" t="s">
        <v>94</v>
      </c>
      <c r="J1876" s="13"/>
      <c r="K1876" s="14"/>
      <c r="L1876" s="2"/>
      <c r="M1876" s="2"/>
      <c r="N1876" s="2"/>
      <c r="O1876" s="2"/>
      <c r="P1876" s="2"/>
      <c r="Q1876" s="2"/>
      <c r="R1876" s="2"/>
      <c r="S1876" s="2"/>
    </row>
    <row r="1877" ht="15.75" customHeight="1">
      <c r="A1877" s="27">
        <v>44408.0</v>
      </c>
      <c r="B1877" s="2" t="s">
        <v>140</v>
      </c>
      <c r="C1877" s="34">
        <v>3.41352E7</v>
      </c>
      <c r="D1877" s="34">
        <v>3.1032E7</v>
      </c>
      <c r="E1877" s="34">
        <v>3103200.0</v>
      </c>
      <c r="F1877" s="22" t="s">
        <v>590</v>
      </c>
      <c r="G1877" s="35">
        <v>44418.0</v>
      </c>
      <c r="H1877" s="22"/>
      <c r="I1877" s="23" t="s">
        <v>3</v>
      </c>
      <c r="J1877" s="17" t="s">
        <v>54</v>
      </c>
      <c r="K1877" s="17" t="s">
        <v>2</v>
      </c>
      <c r="L1877" s="2"/>
      <c r="M1877" s="2"/>
      <c r="N1877" s="2"/>
      <c r="O1877" s="2"/>
      <c r="P1877" s="2"/>
      <c r="Q1877" s="2"/>
      <c r="R1877" s="2"/>
      <c r="S1877" s="2"/>
    </row>
    <row r="1878" ht="15.75" customHeight="1">
      <c r="A1878" s="38">
        <v>44408.0</v>
      </c>
      <c r="B1878" s="7" t="s">
        <v>140</v>
      </c>
      <c r="C1878" s="39">
        <v>1452000.0</v>
      </c>
      <c r="D1878" s="39">
        <v>1320000.0</v>
      </c>
      <c r="E1878" s="39">
        <v>132000.0</v>
      </c>
      <c r="F1878" s="40" t="s">
        <v>624</v>
      </c>
      <c r="G1878" s="41">
        <v>44418.0</v>
      </c>
      <c r="H1878" s="40"/>
      <c r="I1878" s="23">
        <f t="shared" ref="I1878:K1878" si="54">SUM(C1844:C1878)</f>
        <v>278065733</v>
      </c>
      <c r="J1878" s="23">
        <f t="shared" si="54"/>
        <v>252787030</v>
      </c>
      <c r="K1878" s="23">
        <f t="shared" si="54"/>
        <v>25278703</v>
      </c>
      <c r="L1878" s="7"/>
      <c r="M1878" s="7"/>
      <c r="N1878" s="7"/>
      <c r="O1878" s="7"/>
      <c r="P1878" s="7"/>
      <c r="Q1878" s="7"/>
      <c r="R1878" s="7"/>
      <c r="S1878" s="7"/>
    </row>
    <row r="1879" ht="15.75" customHeight="1">
      <c r="A1879" s="27">
        <v>44423.0</v>
      </c>
      <c r="B1879" s="2" t="s">
        <v>140</v>
      </c>
      <c r="C1879" s="34">
        <v>2.253515E7</v>
      </c>
      <c r="D1879" s="34">
        <v>2.04865E7</v>
      </c>
      <c r="E1879" s="34">
        <v>2048650.0</v>
      </c>
      <c r="F1879" s="22" t="s">
        <v>522</v>
      </c>
      <c r="G1879" s="35">
        <v>44428.0</v>
      </c>
      <c r="H1879" s="22"/>
      <c r="I1879" s="29"/>
      <c r="J1879" s="28"/>
      <c r="K1879" s="2"/>
      <c r="L1879" s="2"/>
      <c r="M1879" s="2"/>
      <c r="N1879" s="2"/>
      <c r="O1879" s="2"/>
      <c r="P1879" s="2"/>
      <c r="Q1879" s="2"/>
      <c r="R1879" s="2"/>
      <c r="S1879" s="2"/>
    </row>
    <row r="1880" ht="15.75" customHeight="1">
      <c r="A1880" s="27">
        <v>44423.0</v>
      </c>
      <c r="B1880" s="2" t="s">
        <v>140</v>
      </c>
      <c r="C1880" s="34">
        <v>9182800.0</v>
      </c>
      <c r="D1880" s="34">
        <v>8348000.0</v>
      </c>
      <c r="E1880" s="34">
        <v>834800.0</v>
      </c>
      <c r="F1880" s="22" t="s">
        <v>478</v>
      </c>
      <c r="G1880" s="35">
        <v>44428.0</v>
      </c>
      <c r="H1880" s="22"/>
      <c r="I1880" s="29"/>
      <c r="J1880" s="28"/>
      <c r="K1880" s="2"/>
      <c r="L1880" s="2"/>
      <c r="M1880" s="2"/>
      <c r="N1880" s="2"/>
      <c r="O1880" s="2"/>
      <c r="P1880" s="2"/>
      <c r="Q1880" s="2"/>
      <c r="R1880" s="2"/>
      <c r="S1880" s="2"/>
    </row>
    <row r="1881" ht="15.75" customHeight="1">
      <c r="A1881" s="27">
        <v>44423.0</v>
      </c>
      <c r="B1881" s="2" t="s">
        <v>140</v>
      </c>
      <c r="C1881" s="34">
        <v>1829300.0</v>
      </c>
      <c r="D1881" s="34">
        <v>1663000.0</v>
      </c>
      <c r="E1881" s="34">
        <v>166300.0</v>
      </c>
      <c r="F1881" s="22" t="s">
        <v>587</v>
      </c>
      <c r="G1881" s="35">
        <v>44428.0</v>
      </c>
      <c r="H1881" s="22"/>
      <c r="I1881" s="29"/>
      <c r="J1881" s="28"/>
      <c r="K1881" s="2"/>
      <c r="L1881" s="2"/>
      <c r="M1881" s="2"/>
      <c r="N1881" s="2"/>
      <c r="O1881" s="2"/>
      <c r="P1881" s="2"/>
      <c r="Q1881" s="2"/>
      <c r="R1881" s="2"/>
      <c r="S1881" s="2"/>
    </row>
    <row r="1882" ht="15.75" customHeight="1">
      <c r="A1882" s="27">
        <v>44423.0</v>
      </c>
      <c r="B1882" s="2" t="s">
        <v>140</v>
      </c>
      <c r="C1882" s="34">
        <v>7293000.0</v>
      </c>
      <c r="D1882" s="34">
        <v>6630000.0</v>
      </c>
      <c r="E1882" s="34">
        <v>663000.0</v>
      </c>
      <c r="F1882" s="22" t="s">
        <v>361</v>
      </c>
      <c r="G1882" s="35">
        <v>44428.0</v>
      </c>
      <c r="H1882" s="22"/>
      <c r="I1882" s="29"/>
      <c r="J1882" s="28"/>
      <c r="K1882" s="2"/>
      <c r="L1882" s="2"/>
      <c r="M1882" s="2"/>
      <c r="N1882" s="2"/>
      <c r="O1882" s="2"/>
      <c r="P1882" s="2"/>
      <c r="Q1882" s="2"/>
      <c r="R1882" s="2"/>
      <c r="S1882" s="2"/>
    </row>
    <row r="1883" ht="15.75" customHeight="1">
      <c r="A1883" s="27">
        <v>44423.0</v>
      </c>
      <c r="B1883" s="2" t="s">
        <v>140</v>
      </c>
      <c r="C1883" s="34">
        <v>1943700.0</v>
      </c>
      <c r="D1883" s="34">
        <v>1767000.0</v>
      </c>
      <c r="E1883" s="34">
        <v>176700.0</v>
      </c>
      <c r="F1883" s="22" t="s">
        <v>591</v>
      </c>
      <c r="G1883" s="35">
        <v>44428.0</v>
      </c>
      <c r="H1883" s="22"/>
      <c r="I1883" s="29"/>
      <c r="J1883" s="28"/>
      <c r="K1883" s="2"/>
      <c r="L1883" s="2"/>
      <c r="M1883" s="2"/>
      <c r="N1883" s="2"/>
      <c r="O1883" s="2"/>
      <c r="P1883" s="2"/>
      <c r="Q1883" s="2"/>
      <c r="R1883" s="2"/>
      <c r="S1883" s="2"/>
    </row>
    <row r="1884" ht="15.75" customHeight="1">
      <c r="A1884" s="27">
        <v>44423.0</v>
      </c>
      <c r="B1884" s="2" t="s">
        <v>140</v>
      </c>
      <c r="C1884" s="34">
        <v>3399000.0</v>
      </c>
      <c r="D1884" s="34">
        <v>3090000.0</v>
      </c>
      <c r="E1884" s="34">
        <v>309000.0</v>
      </c>
      <c r="F1884" s="22" t="s">
        <v>532</v>
      </c>
      <c r="G1884" s="35">
        <v>44428.0</v>
      </c>
      <c r="H1884" s="22"/>
      <c r="I1884" s="29"/>
      <c r="J1884" s="28"/>
      <c r="K1884" s="2"/>
      <c r="L1884" s="2"/>
      <c r="M1884" s="2"/>
      <c r="N1884" s="2"/>
      <c r="O1884" s="2"/>
      <c r="P1884" s="2"/>
      <c r="Q1884" s="2"/>
      <c r="R1884" s="2"/>
      <c r="S1884" s="2"/>
    </row>
    <row r="1885" ht="15.75" customHeight="1">
      <c r="A1885" s="27">
        <v>44423.0</v>
      </c>
      <c r="B1885" s="2" t="s">
        <v>140</v>
      </c>
      <c r="C1885" s="34">
        <v>7013600.0</v>
      </c>
      <c r="D1885" s="34">
        <v>6376000.0</v>
      </c>
      <c r="E1885" s="34">
        <v>637600.0</v>
      </c>
      <c r="F1885" s="22" t="s">
        <v>523</v>
      </c>
      <c r="G1885" s="35">
        <v>44428.0</v>
      </c>
      <c r="H1885" s="22"/>
      <c r="I1885" s="29"/>
      <c r="J1885" s="28"/>
      <c r="K1885" s="2"/>
      <c r="L1885" s="2"/>
      <c r="M1885" s="2"/>
      <c r="N1885" s="2"/>
      <c r="O1885" s="2"/>
      <c r="P1885" s="2"/>
      <c r="Q1885" s="2"/>
      <c r="R1885" s="2"/>
      <c r="S1885" s="2"/>
    </row>
    <row r="1886" ht="15.75" customHeight="1">
      <c r="A1886" s="27">
        <v>44423.0</v>
      </c>
      <c r="B1886" s="2" t="s">
        <v>140</v>
      </c>
      <c r="C1886" s="34">
        <v>7009200.0</v>
      </c>
      <c r="D1886" s="34">
        <v>6372000.0</v>
      </c>
      <c r="E1886" s="34">
        <v>637200.0</v>
      </c>
      <c r="F1886" s="22" t="s">
        <v>614</v>
      </c>
      <c r="G1886" s="35">
        <v>44428.0</v>
      </c>
      <c r="H1886" s="22"/>
      <c r="I1886" s="2"/>
      <c r="L1886" s="2"/>
      <c r="M1886" s="2"/>
      <c r="N1886" s="2"/>
      <c r="O1886" s="2"/>
      <c r="P1886" s="2"/>
      <c r="Q1886" s="2"/>
      <c r="R1886" s="2"/>
      <c r="S1886" s="2"/>
    </row>
    <row r="1887" ht="15.75" customHeight="1">
      <c r="A1887" s="27">
        <v>44423.0</v>
      </c>
      <c r="B1887" s="2" t="s">
        <v>140</v>
      </c>
      <c r="C1887" s="34">
        <v>3.99168E7</v>
      </c>
      <c r="D1887" s="34">
        <v>3.6288E7</v>
      </c>
      <c r="E1887" s="34">
        <v>3628800.0</v>
      </c>
      <c r="F1887" s="22" t="s">
        <v>590</v>
      </c>
      <c r="G1887" s="35">
        <v>44428.0</v>
      </c>
      <c r="H1887" s="22"/>
      <c r="I1887" s="29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ht="15.75" customHeight="1">
      <c r="A1888" s="27">
        <v>44423.0</v>
      </c>
      <c r="B1888" s="2" t="s">
        <v>140</v>
      </c>
      <c r="C1888" s="34">
        <v>1320000.0</v>
      </c>
      <c r="D1888" s="34">
        <v>1200000.0</v>
      </c>
      <c r="E1888" s="34">
        <v>120000.0</v>
      </c>
      <c r="F1888" s="22" t="s">
        <v>624</v>
      </c>
      <c r="G1888" s="35">
        <v>44428.0</v>
      </c>
      <c r="H1888" s="22"/>
      <c r="I1888" s="29"/>
      <c r="J1888" s="29"/>
      <c r="K1888" s="29"/>
      <c r="L1888" s="2"/>
      <c r="M1888" s="2"/>
      <c r="N1888" s="2"/>
      <c r="O1888" s="2"/>
      <c r="P1888" s="2"/>
      <c r="Q1888" s="2"/>
      <c r="R1888" s="2"/>
      <c r="S1888" s="2"/>
    </row>
    <row r="1889" ht="15.75" customHeight="1">
      <c r="A1889" s="27">
        <v>44433.0</v>
      </c>
      <c r="B1889" s="2" t="s">
        <v>619</v>
      </c>
      <c r="C1889" s="34">
        <v>321200.0</v>
      </c>
      <c r="D1889" s="34">
        <v>292000.0</v>
      </c>
      <c r="E1889" s="34">
        <v>29200.0</v>
      </c>
      <c r="F1889" s="22" t="s">
        <v>625</v>
      </c>
      <c r="G1889" s="35">
        <v>44442.0</v>
      </c>
      <c r="H1889" s="22"/>
      <c r="I1889" s="29"/>
      <c r="J1889" s="28"/>
      <c r="K1889" s="2"/>
      <c r="L1889" s="2"/>
      <c r="M1889" s="2"/>
      <c r="N1889" s="2"/>
      <c r="O1889" s="2"/>
      <c r="P1889" s="2"/>
      <c r="Q1889" s="2"/>
      <c r="R1889" s="2"/>
      <c r="S1889" s="2"/>
    </row>
    <row r="1890" ht="15.75" customHeight="1">
      <c r="A1890" s="27">
        <v>44439.0</v>
      </c>
      <c r="B1890" s="2" t="s">
        <v>619</v>
      </c>
      <c r="C1890" s="34">
        <v>9537000.0</v>
      </c>
      <c r="D1890" s="34">
        <v>8670000.0</v>
      </c>
      <c r="E1890" s="34">
        <v>867000.0</v>
      </c>
      <c r="F1890" s="22" t="s">
        <v>623</v>
      </c>
      <c r="G1890" s="35">
        <v>44442.0</v>
      </c>
      <c r="H1890" s="22"/>
      <c r="I1890" s="29"/>
      <c r="J1890" s="28"/>
      <c r="K1890" s="2"/>
      <c r="L1890" s="2"/>
      <c r="M1890" s="2"/>
      <c r="N1890" s="2"/>
      <c r="O1890" s="2"/>
      <c r="P1890" s="2"/>
      <c r="Q1890" s="2"/>
      <c r="R1890" s="2"/>
      <c r="S1890" s="2"/>
    </row>
    <row r="1891" ht="15.75" customHeight="1">
      <c r="A1891" s="27">
        <v>44439.0</v>
      </c>
      <c r="B1891" s="2" t="s">
        <v>619</v>
      </c>
      <c r="C1891" s="34">
        <v>2036100.0</v>
      </c>
      <c r="D1891" s="34">
        <v>1851000.0</v>
      </c>
      <c r="E1891" s="34">
        <v>185100.0</v>
      </c>
      <c r="F1891" s="22" t="s">
        <v>626</v>
      </c>
      <c r="G1891" s="35">
        <v>44449.0</v>
      </c>
      <c r="H1891" s="22"/>
      <c r="I1891" s="29"/>
      <c r="J1891" s="28"/>
      <c r="K1891" s="2"/>
      <c r="L1891" s="2"/>
      <c r="M1891" s="2"/>
      <c r="N1891" s="2"/>
      <c r="O1891" s="2"/>
      <c r="P1891" s="2"/>
      <c r="Q1891" s="2"/>
      <c r="R1891" s="2"/>
      <c r="S1891" s="2"/>
    </row>
    <row r="1892" ht="15.75" customHeight="1">
      <c r="A1892" s="27" t="s">
        <v>627</v>
      </c>
      <c r="B1892" s="2" t="s">
        <v>152</v>
      </c>
      <c r="C1892" s="34">
        <v>1485000.0</v>
      </c>
      <c r="D1892" s="34">
        <v>1350000.0</v>
      </c>
      <c r="E1892" s="34">
        <v>135000.0</v>
      </c>
      <c r="F1892" s="22" t="s">
        <v>106</v>
      </c>
      <c r="G1892" s="35">
        <v>44442.0</v>
      </c>
      <c r="H1892" s="22"/>
      <c r="I1892" s="29"/>
      <c r="J1892" s="28"/>
      <c r="K1892" s="2"/>
      <c r="L1892" s="2"/>
      <c r="M1892" s="2"/>
      <c r="N1892" s="2"/>
      <c r="O1892" s="2"/>
      <c r="P1892" s="2"/>
      <c r="Q1892" s="2"/>
      <c r="R1892" s="2"/>
      <c r="S1892" s="2"/>
    </row>
    <row r="1893" ht="15.75" customHeight="1">
      <c r="A1893" s="27" t="s">
        <v>627</v>
      </c>
      <c r="B1893" s="2" t="s">
        <v>538</v>
      </c>
      <c r="C1893" s="34">
        <v>2981000.0</v>
      </c>
      <c r="D1893" s="34">
        <v>2710000.0</v>
      </c>
      <c r="E1893" s="34">
        <v>271000.0</v>
      </c>
      <c r="F1893" s="22" t="s">
        <v>106</v>
      </c>
      <c r="G1893" s="35">
        <v>44469.0</v>
      </c>
      <c r="H1893" s="22" t="s">
        <v>628</v>
      </c>
      <c r="I1893" s="29"/>
      <c r="J1893" s="28"/>
      <c r="K1893" s="2"/>
      <c r="L1893" s="2"/>
      <c r="M1893" s="2"/>
      <c r="N1893" s="2"/>
      <c r="O1893" s="2"/>
      <c r="P1893" s="2"/>
      <c r="Q1893" s="2"/>
      <c r="R1893" s="2"/>
      <c r="S1893" s="2"/>
    </row>
    <row r="1894" ht="15.75" customHeight="1">
      <c r="A1894" s="27" t="s">
        <v>627</v>
      </c>
      <c r="B1894" s="2" t="s">
        <v>140</v>
      </c>
      <c r="C1894" s="34">
        <v>1.76605E7</v>
      </c>
      <c r="D1894" s="34">
        <v>1.6055E7</v>
      </c>
      <c r="E1894" s="34">
        <v>1605500.0</v>
      </c>
      <c r="F1894" s="22" t="s">
        <v>522</v>
      </c>
      <c r="G1894" s="35">
        <v>44449.0</v>
      </c>
      <c r="H1894" s="22"/>
      <c r="I1894" s="29"/>
      <c r="J1894" s="28"/>
      <c r="K1894" s="2"/>
      <c r="L1894" s="2"/>
      <c r="M1894" s="2"/>
      <c r="N1894" s="2"/>
      <c r="O1894" s="2"/>
      <c r="P1894" s="2"/>
      <c r="Q1894" s="2"/>
      <c r="R1894" s="2"/>
      <c r="S1894" s="2"/>
    </row>
    <row r="1895" ht="15.75" customHeight="1">
      <c r="A1895" s="27" t="s">
        <v>627</v>
      </c>
      <c r="B1895" s="2" t="s">
        <v>140</v>
      </c>
      <c r="C1895" s="34">
        <v>1.16083E7</v>
      </c>
      <c r="D1895" s="34">
        <v>1.0553E7</v>
      </c>
      <c r="E1895" s="34">
        <v>1055300.0</v>
      </c>
      <c r="F1895" s="22" t="s">
        <v>478</v>
      </c>
      <c r="G1895" s="35">
        <v>44449.0</v>
      </c>
      <c r="H1895" s="22"/>
      <c r="I1895" s="29"/>
      <c r="J1895" s="28"/>
      <c r="K1895" s="2"/>
      <c r="L1895" s="2"/>
      <c r="M1895" s="2"/>
      <c r="N1895" s="2"/>
      <c r="O1895" s="2"/>
      <c r="P1895" s="2"/>
      <c r="Q1895" s="2"/>
      <c r="R1895" s="2"/>
      <c r="S1895" s="2"/>
    </row>
    <row r="1896" ht="15.75" customHeight="1">
      <c r="A1896" s="27" t="s">
        <v>627</v>
      </c>
      <c r="B1896" s="2" t="s">
        <v>140</v>
      </c>
      <c r="C1896" s="34">
        <v>456500.0</v>
      </c>
      <c r="D1896" s="34">
        <v>415000.0</v>
      </c>
      <c r="E1896" s="34">
        <v>41500.0</v>
      </c>
      <c r="F1896" s="22" t="s">
        <v>587</v>
      </c>
      <c r="G1896" s="35">
        <v>44449.0</v>
      </c>
      <c r="H1896" s="22"/>
      <c r="I1896" s="29"/>
      <c r="J1896" s="28"/>
      <c r="K1896" s="2"/>
      <c r="L1896" s="2"/>
      <c r="M1896" s="2"/>
      <c r="N1896" s="2"/>
      <c r="O1896" s="2"/>
      <c r="P1896" s="2"/>
      <c r="Q1896" s="2"/>
      <c r="R1896" s="2"/>
      <c r="S1896" s="2"/>
    </row>
    <row r="1897" ht="15.75" customHeight="1">
      <c r="A1897" s="27" t="s">
        <v>627</v>
      </c>
      <c r="B1897" s="2" t="s">
        <v>140</v>
      </c>
      <c r="C1897" s="34">
        <v>4301000.0</v>
      </c>
      <c r="D1897" s="34">
        <v>3910000.0</v>
      </c>
      <c r="E1897" s="34">
        <v>391000.0</v>
      </c>
      <c r="F1897" s="22" t="s">
        <v>361</v>
      </c>
      <c r="G1897" s="35">
        <v>44449.0</v>
      </c>
      <c r="H1897" s="22"/>
      <c r="I1897" s="29"/>
      <c r="J1897" s="28"/>
      <c r="K1897" s="2"/>
      <c r="L1897" s="2"/>
      <c r="M1897" s="2"/>
      <c r="N1897" s="2"/>
      <c r="O1897" s="2"/>
      <c r="P1897" s="2"/>
      <c r="Q1897" s="2"/>
      <c r="R1897" s="2"/>
      <c r="S1897" s="2"/>
    </row>
    <row r="1898" ht="15.75" customHeight="1">
      <c r="A1898" s="27" t="s">
        <v>627</v>
      </c>
      <c r="B1898" s="2" t="s">
        <v>140</v>
      </c>
      <c r="C1898" s="34">
        <v>1047200.0</v>
      </c>
      <c r="D1898" s="34">
        <v>952000.0</v>
      </c>
      <c r="E1898" s="34">
        <v>95200.0</v>
      </c>
      <c r="F1898" s="22" t="s">
        <v>591</v>
      </c>
      <c r="G1898" s="35">
        <v>44449.0</v>
      </c>
      <c r="H1898" s="22"/>
      <c r="I1898" s="29"/>
      <c r="J1898" s="28"/>
      <c r="K1898" s="2"/>
      <c r="L1898" s="2"/>
      <c r="M1898" s="2"/>
      <c r="N1898" s="2"/>
      <c r="O1898" s="2"/>
      <c r="P1898" s="2"/>
      <c r="Q1898" s="2"/>
      <c r="R1898" s="2"/>
      <c r="S1898" s="2"/>
    </row>
    <row r="1899" ht="15.75" customHeight="1">
      <c r="A1899" s="27" t="s">
        <v>627</v>
      </c>
      <c r="B1899" s="2" t="s">
        <v>140</v>
      </c>
      <c r="C1899" s="34">
        <v>3738900.0</v>
      </c>
      <c r="D1899" s="34">
        <v>3399000.0</v>
      </c>
      <c r="E1899" s="34">
        <v>339900.0</v>
      </c>
      <c r="F1899" s="22" t="s">
        <v>532</v>
      </c>
      <c r="G1899" s="35">
        <v>44449.0</v>
      </c>
      <c r="H1899" s="22"/>
      <c r="I1899" s="29"/>
      <c r="J1899" s="28"/>
      <c r="K1899" s="2"/>
      <c r="L1899" s="2"/>
      <c r="M1899" s="2"/>
      <c r="N1899" s="2"/>
      <c r="O1899" s="2"/>
      <c r="P1899" s="2"/>
      <c r="Q1899" s="2"/>
      <c r="R1899" s="2"/>
      <c r="S1899" s="2"/>
    </row>
    <row r="1900" ht="15.75" customHeight="1">
      <c r="A1900" s="27" t="s">
        <v>627</v>
      </c>
      <c r="B1900" s="2" t="s">
        <v>140</v>
      </c>
      <c r="C1900" s="34">
        <v>2522300.0</v>
      </c>
      <c r="D1900" s="34">
        <v>2293000.0</v>
      </c>
      <c r="E1900" s="34">
        <v>229300.0</v>
      </c>
      <c r="F1900" s="22" t="s">
        <v>523</v>
      </c>
      <c r="G1900" s="35">
        <v>44449.0</v>
      </c>
      <c r="H1900" s="22"/>
      <c r="I1900" s="29"/>
      <c r="J1900" s="28"/>
      <c r="K1900" s="2"/>
      <c r="L1900" s="2"/>
      <c r="M1900" s="2"/>
      <c r="N1900" s="2"/>
      <c r="O1900" s="2"/>
      <c r="P1900" s="2"/>
      <c r="Q1900" s="2"/>
      <c r="R1900" s="2"/>
      <c r="S1900" s="2"/>
    </row>
    <row r="1901" ht="15.75" customHeight="1">
      <c r="A1901" s="27" t="s">
        <v>627</v>
      </c>
      <c r="B1901" s="2" t="s">
        <v>140</v>
      </c>
      <c r="C1901" s="34">
        <v>8738400.0</v>
      </c>
      <c r="D1901" s="34">
        <v>7944000.0</v>
      </c>
      <c r="E1901" s="34">
        <v>794400.0</v>
      </c>
      <c r="F1901" s="22" t="s">
        <v>614</v>
      </c>
      <c r="G1901" s="35">
        <v>44449.0</v>
      </c>
      <c r="H1901" s="22"/>
      <c r="I1901" s="29"/>
      <c r="J1901" s="28"/>
      <c r="K1901" s="2"/>
      <c r="L1901" s="2"/>
      <c r="M1901" s="2"/>
      <c r="N1901" s="2"/>
      <c r="O1901" s="2"/>
      <c r="P1901" s="2"/>
      <c r="Q1901" s="2"/>
      <c r="R1901" s="2"/>
      <c r="S1901" s="2"/>
    </row>
    <row r="1902" ht="15.75" customHeight="1">
      <c r="A1902" s="27" t="s">
        <v>627</v>
      </c>
      <c r="B1902" s="2" t="s">
        <v>140</v>
      </c>
      <c r="C1902" s="34">
        <v>5.12028E7</v>
      </c>
      <c r="D1902" s="34">
        <v>4.6548E7</v>
      </c>
      <c r="E1902" s="34">
        <v>4654800.0</v>
      </c>
      <c r="F1902" s="22" t="s">
        <v>590</v>
      </c>
      <c r="G1902" s="35">
        <v>44449.0</v>
      </c>
      <c r="H1902" s="22"/>
      <c r="I1902" s="29"/>
      <c r="J1902" s="28"/>
      <c r="K1902" s="2"/>
      <c r="L1902" s="2"/>
      <c r="M1902" s="2"/>
      <c r="N1902" s="2"/>
      <c r="O1902" s="2"/>
      <c r="P1902" s="2"/>
      <c r="Q1902" s="2"/>
      <c r="R1902" s="2"/>
      <c r="S1902" s="2"/>
    </row>
    <row r="1903" ht="15.75" customHeight="1">
      <c r="A1903" s="27" t="s">
        <v>627</v>
      </c>
      <c r="B1903" s="2" t="s">
        <v>140</v>
      </c>
      <c r="C1903" s="34">
        <v>1056000.0</v>
      </c>
      <c r="D1903" s="34">
        <v>960000.0</v>
      </c>
      <c r="E1903" s="34">
        <v>96000.0</v>
      </c>
      <c r="F1903" s="22" t="s">
        <v>629</v>
      </c>
      <c r="G1903" s="35">
        <v>44449.0</v>
      </c>
      <c r="H1903" s="22"/>
      <c r="I1903" s="29"/>
      <c r="J1903" s="28"/>
      <c r="K1903" s="2"/>
      <c r="L1903" s="2"/>
      <c r="M1903" s="2"/>
      <c r="N1903" s="2"/>
      <c r="O1903" s="2"/>
      <c r="P1903" s="2"/>
      <c r="Q1903" s="2"/>
      <c r="R1903" s="2"/>
      <c r="S1903" s="2"/>
    </row>
    <row r="1904" ht="15.75" customHeight="1">
      <c r="A1904" s="27" t="s">
        <v>627</v>
      </c>
      <c r="B1904" s="2" t="s">
        <v>440</v>
      </c>
      <c r="C1904" s="34">
        <v>1.31758E7</v>
      </c>
      <c r="D1904" s="34">
        <v>1.1978E7</v>
      </c>
      <c r="E1904" s="34">
        <v>1197800.0</v>
      </c>
      <c r="F1904" s="22" t="s">
        <v>197</v>
      </c>
      <c r="G1904" s="35">
        <v>44449.0</v>
      </c>
      <c r="H1904" s="22"/>
      <c r="I1904" s="29"/>
      <c r="J1904" s="28"/>
      <c r="K1904" s="2"/>
      <c r="L1904" s="2"/>
      <c r="M1904" s="2"/>
      <c r="N1904" s="2"/>
      <c r="O1904" s="2"/>
      <c r="P1904" s="2"/>
      <c r="Q1904" s="2"/>
      <c r="R1904" s="2"/>
      <c r="S1904" s="2"/>
    </row>
    <row r="1905" ht="15.75" customHeight="1">
      <c r="A1905" s="27" t="s">
        <v>627</v>
      </c>
      <c r="B1905" s="2" t="s">
        <v>440</v>
      </c>
      <c r="C1905" s="34">
        <v>2.83151E7</v>
      </c>
      <c r="D1905" s="34">
        <v>2.5741E7</v>
      </c>
      <c r="E1905" s="34">
        <v>2574100.0</v>
      </c>
      <c r="F1905" s="22" t="s">
        <v>557</v>
      </c>
      <c r="G1905" s="35">
        <v>44449.0</v>
      </c>
      <c r="H1905" s="22"/>
      <c r="I1905" s="29"/>
      <c r="J1905" s="28"/>
      <c r="K1905" s="2"/>
      <c r="L1905" s="2"/>
      <c r="M1905" s="2"/>
      <c r="N1905" s="2"/>
      <c r="O1905" s="2"/>
      <c r="P1905" s="2"/>
      <c r="Q1905" s="2"/>
      <c r="R1905" s="2"/>
      <c r="S1905" s="2"/>
    </row>
    <row r="1906" ht="15.75" customHeight="1">
      <c r="A1906" s="27" t="s">
        <v>627</v>
      </c>
      <c r="B1906" s="2" t="s">
        <v>440</v>
      </c>
      <c r="C1906" s="34">
        <v>77000.0</v>
      </c>
      <c r="D1906" s="34">
        <v>70000.0</v>
      </c>
      <c r="E1906" s="34">
        <v>7000.0</v>
      </c>
      <c r="F1906" s="22" t="s">
        <v>441</v>
      </c>
      <c r="G1906" s="35">
        <v>44449.0</v>
      </c>
      <c r="H1906" s="22"/>
      <c r="I1906" s="29"/>
      <c r="J1906" s="28"/>
      <c r="K1906" s="2"/>
      <c r="L1906" s="2"/>
      <c r="M1906" s="2"/>
      <c r="N1906" s="2"/>
      <c r="O1906" s="2"/>
      <c r="P1906" s="2"/>
      <c r="Q1906" s="2"/>
      <c r="R1906" s="2"/>
      <c r="S1906" s="2"/>
    </row>
    <row r="1907" ht="15.75" customHeight="1">
      <c r="A1907" s="27" t="s">
        <v>627</v>
      </c>
      <c r="B1907" s="2" t="s">
        <v>440</v>
      </c>
      <c r="C1907" s="34">
        <v>2.7401E7</v>
      </c>
      <c r="D1907" s="34">
        <v>2.491E7</v>
      </c>
      <c r="E1907" s="34">
        <v>2491000.0</v>
      </c>
      <c r="F1907" s="22" t="s">
        <v>442</v>
      </c>
      <c r="G1907" s="35">
        <v>44449.0</v>
      </c>
      <c r="H1907" s="22"/>
      <c r="I1907" s="29"/>
      <c r="J1907" s="28"/>
      <c r="K1907" s="2"/>
      <c r="L1907" s="2"/>
      <c r="M1907" s="2"/>
      <c r="N1907" s="2"/>
      <c r="O1907" s="2"/>
      <c r="P1907" s="2"/>
      <c r="Q1907" s="2"/>
      <c r="R1907" s="2"/>
      <c r="S1907" s="2"/>
    </row>
    <row r="1908" ht="15.75" customHeight="1">
      <c r="A1908" s="27" t="s">
        <v>627</v>
      </c>
      <c r="B1908" s="2" t="s">
        <v>8</v>
      </c>
      <c r="C1908" s="34">
        <v>1596100.0</v>
      </c>
      <c r="D1908" s="34">
        <v>1451000.0</v>
      </c>
      <c r="E1908" s="34">
        <v>145100.0</v>
      </c>
      <c r="F1908" s="22" t="s">
        <v>110</v>
      </c>
      <c r="G1908" s="35">
        <v>44456.0</v>
      </c>
      <c r="H1908" s="22"/>
      <c r="I1908" s="29"/>
      <c r="J1908" s="28"/>
      <c r="K1908" s="2"/>
      <c r="L1908" s="2"/>
      <c r="M1908" s="2"/>
      <c r="N1908" s="2"/>
      <c r="O1908" s="2"/>
      <c r="P1908" s="2"/>
      <c r="Q1908" s="2"/>
      <c r="R1908" s="2"/>
      <c r="S1908" s="2"/>
    </row>
    <row r="1909" ht="15.75" customHeight="1">
      <c r="A1909" s="27" t="s">
        <v>627</v>
      </c>
      <c r="B1909" s="2" t="s">
        <v>8</v>
      </c>
      <c r="C1909" s="34">
        <v>2337500.0</v>
      </c>
      <c r="D1909" s="34">
        <v>2125000.0</v>
      </c>
      <c r="E1909" s="34">
        <v>212500.0</v>
      </c>
      <c r="F1909" s="22" t="s">
        <v>615</v>
      </c>
      <c r="G1909" s="35">
        <v>44456.0</v>
      </c>
      <c r="H1909" s="22"/>
      <c r="I1909" s="29"/>
      <c r="J1909" s="28"/>
      <c r="K1909" s="2"/>
      <c r="L1909" s="2"/>
      <c r="M1909" s="2"/>
      <c r="N1909" s="2"/>
      <c r="O1909" s="2"/>
      <c r="P1909" s="2"/>
      <c r="Q1909" s="2"/>
      <c r="R1909" s="2"/>
      <c r="S1909" s="2"/>
    </row>
    <row r="1910" ht="15.75" customHeight="1">
      <c r="A1910" s="27" t="s">
        <v>627</v>
      </c>
      <c r="B1910" s="2" t="s">
        <v>8</v>
      </c>
      <c r="C1910" s="34">
        <v>1089000.0</v>
      </c>
      <c r="D1910" s="34">
        <v>990000.0</v>
      </c>
      <c r="E1910" s="34">
        <v>99000.0</v>
      </c>
      <c r="F1910" s="22" t="s">
        <v>547</v>
      </c>
      <c r="G1910" s="35">
        <v>44456.0</v>
      </c>
      <c r="H1910" s="22"/>
      <c r="I1910" s="29"/>
      <c r="J1910" s="28"/>
      <c r="K1910" s="2"/>
      <c r="L1910" s="2"/>
      <c r="M1910" s="2"/>
      <c r="N1910" s="2"/>
      <c r="O1910" s="2"/>
      <c r="P1910" s="2"/>
      <c r="Q1910" s="2"/>
      <c r="R1910" s="2"/>
      <c r="S1910" s="2"/>
    </row>
    <row r="1911" ht="15.75" customHeight="1">
      <c r="A1911" s="27" t="s">
        <v>627</v>
      </c>
      <c r="B1911" s="2" t="s">
        <v>8</v>
      </c>
      <c r="C1911" s="34">
        <v>3344000.0</v>
      </c>
      <c r="D1911" s="34">
        <v>3040000.0</v>
      </c>
      <c r="E1911" s="34">
        <v>304000.0</v>
      </c>
      <c r="F1911" s="22" t="s">
        <v>172</v>
      </c>
      <c r="G1911" s="35">
        <v>44456.0</v>
      </c>
      <c r="H1911" s="22"/>
      <c r="I1911" s="29"/>
      <c r="J1911" s="28"/>
      <c r="K1911" s="2"/>
      <c r="L1911" s="2"/>
      <c r="M1911" s="2"/>
      <c r="N1911" s="2"/>
      <c r="O1911" s="2"/>
      <c r="P1911" s="2"/>
      <c r="Q1911" s="2"/>
      <c r="R1911" s="2"/>
      <c r="S1911" s="2"/>
    </row>
    <row r="1912" ht="15.75" customHeight="1">
      <c r="A1912" s="27" t="s">
        <v>627</v>
      </c>
      <c r="B1912" s="2" t="s">
        <v>8</v>
      </c>
      <c r="C1912" s="34">
        <v>371800.0</v>
      </c>
      <c r="D1912" s="34">
        <v>338000.0</v>
      </c>
      <c r="E1912" s="34">
        <v>33800.0</v>
      </c>
      <c r="F1912" s="22" t="s">
        <v>569</v>
      </c>
      <c r="G1912" s="35">
        <v>44456.0</v>
      </c>
      <c r="H1912" s="22"/>
      <c r="I1912" s="29"/>
      <c r="J1912" s="28"/>
      <c r="K1912" s="2"/>
      <c r="L1912" s="2"/>
      <c r="M1912" s="2"/>
      <c r="N1912" s="2"/>
      <c r="O1912" s="2"/>
      <c r="P1912" s="2"/>
      <c r="Q1912" s="2"/>
      <c r="R1912" s="2"/>
      <c r="S1912" s="2"/>
    </row>
    <row r="1913" ht="15.75" customHeight="1">
      <c r="A1913" s="27" t="s">
        <v>627</v>
      </c>
      <c r="B1913" s="2" t="s">
        <v>630</v>
      </c>
      <c r="C1913" s="34">
        <v>72600.0</v>
      </c>
      <c r="D1913" s="34">
        <v>66000.0</v>
      </c>
      <c r="E1913" s="34">
        <v>6600.0</v>
      </c>
      <c r="F1913" s="22" t="s">
        <v>200</v>
      </c>
      <c r="G1913" s="35" t="s">
        <v>631</v>
      </c>
      <c r="H1913" s="22"/>
      <c r="I1913" s="37" t="s">
        <v>123</v>
      </c>
      <c r="J1913" s="13"/>
      <c r="K1913" s="14"/>
      <c r="L1913" s="2"/>
      <c r="M1913" s="2"/>
      <c r="N1913" s="2"/>
      <c r="O1913" s="2"/>
      <c r="P1913" s="2"/>
      <c r="Q1913" s="2"/>
      <c r="R1913" s="2"/>
      <c r="S1913" s="2"/>
    </row>
    <row r="1914" ht="15.75" customHeight="1">
      <c r="A1914" s="27">
        <v>44439.0</v>
      </c>
      <c r="B1914" s="2" t="s">
        <v>632</v>
      </c>
      <c r="C1914" s="34">
        <v>1166000.0</v>
      </c>
      <c r="D1914" s="34">
        <v>1060000.0</v>
      </c>
      <c r="E1914" s="34">
        <v>106000.0</v>
      </c>
      <c r="F1914" s="22" t="s">
        <v>106</v>
      </c>
      <c r="G1914" s="35">
        <v>44454.0</v>
      </c>
      <c r="H1914" s="22" t="s">
        <v>633</v>
      </c>
      <c r="I1914" s="23" t="s">
        <v>3</v>
      </c>
      <c r="J1914" s="17" t="s">
        <v>54</v>
      </c>
      <c r="K1914" s="17" t="s">
        <v>2</v>
      </c>
      <c r="L1914" s="2"/>
      <c r="M1914" s="2"/>
      <c r="N1914" s="2"/>
      <c r="O1914" s="2"/>
      <c r="P1914" s="2"/>
      <c r="Q1914" s="2"/>
      <c r="R1914" s="2"/>
      <c r="S1914" s="2"/>
    </row>
    <row r="1915" ht="15.75" customHeight="1">
      <c r="A1915" s="38">
        <v>44440.0</v>
      </c>
      <c r="B1915" s="7" t="s">
        <v>440</v>
      </c>
      <c r="C1915" s="39">
        <v>9240000.0</v>
      </c>
      <c r="D1915" s="39">
        <v>8400000.0</v>
      </c>
      <c r="E1915" s="39">
        <v>840000.0</v>
      </c>
      <c r="F1915" s="40" t="s">
        <v>634</v>
      </c>
      <c r="G1915" s="41">
        <v>44454.0</v>
      </c>
      <c r="H1915" s="40"/>
      <c r="I1915" s="23">
        <f t="shared" ref="I1915:K1915" si="55">SUM(C1879:C1915)</f>
        <v>308320650</v>
      </c>
      <c r="J1915" s="23">
        <f t="shared" si="55"/>
        <v>280291500</v>
      </c>
      <c r="K1915" s="23">
        <f t="shared" si="55"/>
        <v>28029150</v>
      </c>
      <c r="L1915" s="7"/>
      <c r="M1915" s="7"/>
      <c r="N1915" s="7"/>
      <c r="O1915" s="7"/>
      <c r="P1915" s="7"/>
      <c r="Q1915" s="7"/>
      <c r="R1915" s="7"/>
      <c r="S1915" s="7"/>
    </row>
    <row r="1916" ht="15.75" customHeight="1">
      <c r="A1916" s="27" t="s">
        <v>635</v>
      </c>
      <c r="B1916" s="2" t="s">
        <v>140</v>
      </c>
      <c r="C1916" s="34">
        <v>6239200.0</v>
      </c>
      <c r="D1916" s="34">
        <v>5672000.0</v>
      </c>
      <c r="E1916" s="34">
        <v>567200.0</v>
      </c>
      <c r="F1916" s="22" t="s">
        <v>478</v>
      </c>
      <c r="G1916" s="35">
        <v>44456.0</v>
      </c>
      <c r="H1916" s="22"/>
      <c r="I1916" s="29"/>
      <c r="J1916" s="28"/>
      <c r="K1916" s="2"/>
      <c r="L1916" s="2"/>
      <c r="M1916" s="2"/>
      <c r="N1916" s="2"/>
      <c r="O1916" s="2"/>
      <c r="P1916" s="2"/>
      <c r="Q1916" s="2"/>
      <c r="R1916" s="2"/>
      <c r="S1916" s="2"/>
    </row>
    <row r="1917" ht="15.75" customHeight="1">
      <c r="A1917" s="27" t="s">
        <v>635</v>
      </c>
      <c r="B1917" s="2" t="s">
        <v>140</v>
      </c>
      <c r="C1917" s="34">
        <v>1.19581E7</v>
      </c>
      <c r="D1917" s="34">
        <v>1.0871E7</v>
      </c>
      <c r="E1917" s="34">
        <v>1087100.0</v>
      </c>
      <c r="F1917" s="22" t="s">
        <v>478</v>
      </c>
      <c r="G1917" s="35">
        <v>44456.0</v>
      </c>
      <c r="H1917" s="22"/>
      <c r="I1917" s="29"/>
      <c r="J1917" s="28"/>
      <c r="K1917" s="2"/>
      <c r="L1917" s="2"/>
      <c r="M1917" s="2"/>
      <c r="N1917" s="2"/>
      <c r="O1917" s="2"/>
      <c r="P1917" s="2"/>
      <c r="Q1917" s="2"/>
      <c r="R1917" s="2"/>
      <c r="S1917" s="2"/>
    </row>
    <row r="1918" ht="15.75" customHeight="1">
      <c r="A1918" s="27" t="s">
        <v>635</v>
      </c>
      <c r="B1918" s="2" t="s">
        <v>140</v>
      </c>
      <c r="C1918" s="34">
        <v>456500.0</v>
      </c>
      <c r="D1918" s="34">
        <v>415000.0</v>
      </c>
      <c r="E1918" s="34">
        <v>41500.0</v>
      </c>
      <c r="F1918" s="22" t="s">
        <v>593</v>
      </c>
      <c r="G1918" s="35">
        <v>44456.0</v>
      </c>
      <c r="H1918" s="22"/>
      <c r="I1918" s="29"/>
      <c r="J1918" s="28"/>
      <c r="K1918" s="2"/>
      <c r="L1918" s="2"/>
      <c r="M1918" s="2"/>
      <c r="N1918" s="2"/>
      <c r="O1918" s="2"/>
      <c r="P1918" s="2"/>
      <c r="Q1918" s="2"/>
      <c r="R1918" s="2"/>
      <c r="S1918" s="2"/>
    </row>
    <row r="1919" ht="15.75" customHeight="1">
      <c r="A1919" s="27" t="s">
        <v>635</v>
      </c>
      <c r="B1919" s="2" t="s">
        <v>140</v>
      </c>
      <c r="C1919" s="34">
        <v>940500.0</v>
      </c>
      <c r="D1919" s="34">
        <v>855000.0</v>
      </c>
      <c r="E1919" s="34">
        <v>85500.0</v>
      </c>
      <c r="F1919" s="22" t="s">
        <v>287</v>
      </c>
      <c r="G1919" s="35">
        <v>44456.0</v>
      </c>
      <c r="H1919" s="22"/>
      <c r="I1919" s="29"/>
      <c r="J1919" s="28"/>
      <c r="K1919" s="2"/>
      <c r="L1919" s="2"/>
      <c r="M1919" s="2"/>
      <c r="N1919" s="2"/>
      <c r="O1919" s="2"/>
      <c r="P1919" s="2"/>
      <c r="Q1919" s="2"/>
      <c r="R1919" s="2"/>
      <c r="S1919" s="2"/>
    </row>
    <row r="1920" ht="15.75" customHeight="1">
      <c r="A1920" s="27" t="s">
        <v>635</v>
      </c>
      <c r="B1920" s="2" t="s">
        <v>140</v>
      </c>
      <c r="C1920" s="34">
        <v>1.1924E7</v>
      </c>
      <c r="D1920" s="34">
        <v>1.084E7</v>
      </c>
      <c r="E1920" s="34">
        <v>1084000.0</v>
      </c>
      <c r="F1920" s="22" t="s">
        <v>522</v>
      </c>
      <c r="G1920" s="35">
        <v>44469.0</v>
      </c>
      <c r="H1920" s="22"/>
      <c r="I1920" s="29"/>
      <c r="J1920" s="28"/>
      <c r="K1920" s="2"/>
      <c r="L1920" s="2"/>
      <c r="M1920" s="2"/>
      <c r="N1920" s="2"/>
      <c r="O1920" s="2"/>
      <c r="P1920" s="2"/>
      <c r="Q1920" s="2"/>
      <c r="R1920" s="2"/>
      <c r="S1920" s="2"/>
    </row>
    <row r="1921" ht="15.75" customHeight="1">
      <c r="A1921" s="27" t="s">
        <v>635</v>
      </c>
      <c r="B1921" s="2" t="s">
        <v>140</v>
      </c>
      <c r="C1921" s="34">
        <v>1122000.0</v>
      </c>
      <c r="D1921" s="34">
        <v>1020000.0</v>
      </c>
      <c r="E1921" s="34">
        <v>102000.0</v>
      </c>
      <c r="F1921" s="22" t="s">
        <v>361</v>
      </c>
      <c r="G1921" s="35">
        <v>44456.0</v>
      </c>
      <c r="H1921" s="22"/>
      <c r="I1921" s="29"/>
      <c r="J1921" s="28"/>
      <c r="K1921" s="2"/>
      <c r="L1921" s="2"/>
      <c r="M1921" s="2"/>
      <c r="N1921" s="2"/>
      <c r="O1921" s="2"/>
      <c r="P1921" s="2"/>
      <c r="Q1921" s="2"/>
      <c r="R1921" s="2"/>
      <c r="S1921" s="2"/>
    </row>
    <row r="1922" ht="15.75" customHeight="1">
      <c r="A1922" s="27" t="s">
        <v>635</v>
      </c>
      <c r="B1922" s="2" t="s">
        <v>140</v>
      </c>
      <c r="C1922" s="34">
        <v>1318900.0</v>
      </c>
      <c r="D1922" s="34">
        <v>1199000.0</v>
      </c>
      <c r="E1922" s="34">
        <v>119900.0</v>
      </c>
      <c r="F1922" s="22" t="s">
        <v>591</v>
      </c>
      <c r="G1922" s="35">
        <v>44469.0</v>
      </c>
      <c r="H1922" s="22"/>
      <c r="I1922" s="2"/>
      <c r="L1922" s="2"/>
      <c r="M1922" s="2"/>
      <c r="N1922" s="2"/>
      <c r="O1922" s="2"/>
      <c r="P1922" s="2"/>
      <c r="Q1922" s="2"/>
      <c r="R1922" s="2"/>
      <c r="S1922" s="2"/>
    </row>
    <row r="1923" ht="15.75" customHeight="1">
      <c r="A1923" s="27" t="s">
        <v>635</v>
      </c>
      <c r="B1923" s="2" t="s">
        <v>140</v>
      </c>
      <c r="C1923" s="34">
        <v>4430800.0</v>
      </c>
      <c r="D1923" s="34">
        <v>4028000.0</v>
      </c>
      <c r="E1923" s="34">
        <v>402800.0</v>
      </c>
      <c r="F1923" s="22" t="s">
        <v>523</v>
      </c>
      <c r="G1923" s="35">
        <v>44469.0</v>
      </c>
      <c r="H1923" s="22"/>
      <c r="I1923" s="29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ht="15.75" customHeight="1">
      <c r="A1924" s="27" t="s">
        <v>635</v>
      </c>
      <c r="B1924" s="2" t="s">
        <v>140</v>
      </c>
      <c r="C1924" s="34">
        <v>3625600.0</v>
      </c>
      <c r="D1924" s="34">
        <v>3296000.0</v>
      </c>
      <c r="E1924" s="34">
        <v>329600.0</v>
      </c>
      <c r="F1924" s="22" t="s">
        <v>532</v>
      </c>
      <c r="G1924" s="35">
        <v>44469.0</v>
      </c>
      <c r="H1924" s="22"/>
      <c r="I1924" s="29"/>
      <c r="J1924" s="29"/>
      <c r="K1924" s="29"/>
      <c r="L1924" s="2"/>
      <c r="M1924" s="2"/>
      <c r="N1924" s="2"/>
      <c r="O1924" s="2"/>
      <c r="P1924" s="2"/>
      <c r="Q1924" s="2"/>
      <c r="R1924" s="2"/>
      <c r="S1924" s="2"/>
    </row>
    <row r="1925" ht="15.75" customHeight="1">
      <c r="A1925" s="27" t="s">
        <v>635</v>
      </c>
      <c r="B1925" s="2" t="s">
        <v>140</v>
      </c>
      <c r="C1925" s="34">
        <v>5214000.0</v>
      </c>
      <c r="D1925" s="34">
        <v>4740000.0</v>
      </c>
      <c r="E1925" s="34">
        <v>474000.0</v>
      </c>
      <c r="F1925" s="22" t="s">
        <v>614</v>
      </c>
      <c r="G1925" s="35">
        <v>44456.0</v>
      </c>
      <c r="H1925" s="22"/>
      <c r="I1925" s="29"/>
      <c r="J1925" s="28"/>
      <c r="K1925" s="2"/>
      <c r="L1925" s="2"/>
      <c r="M1925" s="2"/>
      <c r="N1925" s="2"/>
      <c r="O1925" s="2"/>
      <c r="P1925" s="2"/>
      <c r="Q1925" s="2"/>
      <c r="R1925" s="2"/>
      <c r="S1925" s="2"/>
    </row>
    <row r="1926" ht="15.75" customHeight="1">
      <c r="A1926" s="27" t="s">
        <v>635</v>
      </c>
      <c r="B1926" s="2" t="s">
        <v>140</v>
      </c>
      <c r="C1926" s="34">
        <v>4.6332E7</v>
      </c>
      <c r="D1926" s="34">
        <v>4.212E7</v>
      </c>
      <c r="E1926" s="34">
        <v>4212000.0</v>
      </c>
      <c r="F1926" s="22" t="s">
        <v>590</v>
      </c>
      <c r="G1926" s="35">
        <v>44456.0</v>
      </c>
      <c r="H1926" s="22"/>
      <c r="I1926" s="29"/>
      <c r="J1926" s="28"/>
      <c r="K1926" s="2"/>
      <c r="L1926" s="2"/>
      <c r="M1926" s="2"/>
      <c r="N1926" s="2"/>
      <c r="O1926" s="2"/>
      <c r="P1926" s="2"/>
      <c r="Q1926" s="2"/>
      <c r="R1926" s="2"/>
      <c r="S1926" s="2"/>
    </row>
    <row r="1927" ht="15.75" customHeight="1">
      <c r="A1927" s="27">
        <v>44469.0</v>
      </c>
      <c r="B1927" s="2" t="s">
        <v>636</v>
      </c>
      <c r="C1927" s="34">
        <v>2029500.0</v>
      </c>
      <c r="D1927" s="34">
        <v>1845000.0</v>
      </c>
      <c r="E1927" s="34">
        <v>184500.0</v>
      </c>
      <c r="F1927" s="22" t="s">
        <v>637</v>
      </c>
      <c r="G1927" s="35">
        <v>44469.0</v>
      </c>
      <c r="H1927" s="22"/>
      <c r="I1927" s="29"/>
      <c r="J1927" s="28"/>
      <c r="K1927" s="2"/>
      <c r="L1927" s="2"/>
      <c r="M1927" s="2"/>
      <c r="N1927" s="2"/>
      <c r="O1927" s="2"/>
      <c r="P1927" s="2"/>
      <c r="Q1927" s="2"/>
      <c r="R1927" s="2"/>
      <c r="S1927" s="2"/>
    </row>
    <row r="1928" ht="15.75" customHeight="1">
      <c r="A1928" s="27">
        <v>44469.0</v>
      </c>
      <c r="B1928" s="2" t="s">
        <v>630</v>
      </c>
      <c r="C1928" s="34">
        <v>290400.0</v>
      </c>
      <c r="D1928" s="34">
        <v>264000.0</v>
      </c>
      <c r="E1928" s="34">
        <v>26400.0</v>
      </c>
      <c r="F1928" s="22" t="s">
        <v>638</v>
      </c>
      <c r="G1928" s="35">
        <v>44502.0</v>
      </c>
      <c r="H1928" s="22"/>
      <c r="I1928" s="29"/>
      <c r="J1928" s="28"/>
      <c r="K1928" s="2"/>
      <c r="L1928" s="2"/>
      <c r="M1928" s="2"/>
      <c r="N1928" s="2"/>
      <c r="O1928" s="2"/>
      <c r="P1928" s="2"/>
      <c r="Q1928" s="2"/>
      <c r="R1928" s="2"/>
      <c r="S1928" s="2"/>
    </row>
    <row r="1929" ht="15.75" customHeight="1">
      <c r="A1929" s="27">
        <v>44469.0</v>
      </c>
      <c r="B1929" s="2" t="s">
        <v>440</v>
      </c>
      <c r="C1929" s="34">
        <v>3.54464E7</v>
      </c>
      <c r="D1929" s="34">
        <v>3.2224E7</v>
      </c>
      <c r="E1929" s="34">
        <v>3222400.0</v>
      </c>
      <c r="F1929" s="22" t="s">
        <v>442</v>
      </c>
      <c r="G1929" s="35">
        <v>44481.0</v>
      </c>
      <c r="H1929" s="22"/>
      <c r="I1929" s="29"/>
      <c r="J1929" s="28"/>
      <c r="K1929" s="2"/>
      <c r="L1929" s="2"/>
      <c r="M1929" s="2"/>
      <c r="N1929" s="2"/>
      <c r="O1929" s="2"/>
      <c r="P1929" s="2"/>
      <c r="Q1929" s="2"/>
      <c r="R1929" s="2"/>
      <c r="S1929" s="2"/>
    </row>
    <row r="1930" ht="15.75" customHeight="1">
      <c r="A1930" s="27">
        <v>44469.0</v>
      </c>
      <c r="B1930" s="2" t="s">
        <v>440</v>
      </c>
      <c r="C1930" s="34">
        <v>561000.0</v>
      </c>
      <c r="D1930" s="34">
        <v>510000.0</v>
      </c>
      <c r="E1930" s="34">
        <v>51000.0</v>
      </c>
      <c r="F1930" s="22" t="s">
        <v>441</v>
      </c>
      <c r="G1930" s="35">
        <v>44481.0</v>
      </c>
      <c r="H1930" s="22"/>
      <c r="I1930" s="29"/>
      <c r="J1930" s="28"/>
      <c r="K1930" s="2"/>
      <c r="L1930" s="2"/>
      <c r="M1930" s="2"/>
      <c r="N1930" s="2"/>
      <c r="O1930" s="2"/>
      <c r="P1930" s="2"/>
      <c r="Q1930" s="2"/>
      <c r="R1930" s="2"/>
      <c r="S1930" s="2"/>
    </row>
    <row r="1931" ht="15.75" customHeight="1">
      <c r="A1931" s="27">
        <v>44469.0</v>
      </c>
      <c r="B1931" s="2" t="s">
        <v>440</v>
      </c>
      <c r="C1931" s="34">
        <v>1.49248E7</v>
      </c>
      <c r="D1931" s="34">
        <v>1.3568E7</v>
      </c>
      <c r="E1931" s="34">
        <v>1356800.0</v>
      </c>
      <c r="F1931" s="22" t="s">
        <v>557</v>
      </c>
      <c r="G1931" s="35">
        <v>44481.0</v>
      </c>
      <c r="H1931" s="22"/>
      <c r="I1931" s="29"/>
      <c r="J1931" s="28"/>
      <c r="K1931" s="2"/>
      <c r="L1931" s="2"/>
      <c r="M1931" s="2"/>
      <c r="N1931" s="2"/>
      <c r="O1931" s="2"/>
      <c r="P1931" s="2"/>
      <c r="Q1931" s="2"/>
      <c r="R1931" s="2"/>
      <c r="S1931" s="2"/>
    </row>
    <row r="1932" ht="15.75" customHeight="1">
      <c r="A1932" s="27">
        <v>44469.0</v>
      </c>
      <c r="B1932" s="2" t="s">
        <v>440</v>
      </c>
      <c r="C1932" s="34">
        <v>7928800.0</v>
      </c>
      <c r="D1932" s="34">
        <v>7208000.0</v>
      </c>
      <c r="E1932" s="34">
        <v>720800.0</v>
      </c>
      <c r="F1932" s="22" t="s">
        <v>197</v>
      </c>
      <c r="G1932" s="35">
        <v>44481.0</v>
      </c>
      <c r="H1932" s="22"/>
      <c r="I1932" s="29"/>
      <c r="J1932" s="28"/>
      <c r="K1932" s="2"/>
      <c r="L1932" s="2"/>
      <c r="M1932" s="2"/>
      <c r="N1932" s="2"/>
      <c r="O1932" s="2"/>
      <c r="P1932" s="2"/>
      <c r="Q1932" s="2"/>
      <c r="R1932" s="2"/>
      <c r="S1932" s="2"/>
    </row>
    <row r="1933" ht="15.75" customHeight="1">
      <c r="A1933" s="27">
        <v>44469.0</v>
      </c>
      <c r="B1933" s="2" t="s">
        <v>440</v>
      </c>
      <c r="C1933" s="34">
        <v>132000.0</v>
      </c>
      <c r="D1933" s="34">
        <v>120000.0</v>
      </c>
      <c r="E1933" s="34">
        <v>12000.0</v>
      </c>
      <c r="F1933" s="22" t="s">
        <v>634</v>
      </c>
      <c r="G1933" s="35">
        <v>44481.0</v>
      </c>
      <c r="H1933" s="22"/>
      <c r="I1933" s="29"/>
      <c r="J1933" s="28"/>
      <c r="K1933" s="2"/>
      <c r="L1933" s="2"/>
      <c r="M1933" s="2"/>
      <c r="N1933" s="2"/>
      <c r="O1933" s="2"/>
      <c r="P1933" s="2"/>
      <c r="Q1933" s="2"/>
      <c r="R1933" s="2"/>
      <c r="S1933" s="2"/>
    </row>
    <row r="1934" ht="15.75" customHeight="1">
      <c r="A1934" s="27">
        <v>44469.0</v>
      </c>
      <c r="B1934" s="2" t="s">
        <v>140</v>
      </c>
      <c r="C1934" s="34">
        <v>1452000.0</v>
      </c>
      <c r="D1934" s="34">
        <v>1320000.0</v>
      </c>
      <c r="E1934" s="34">
        <v>132000.0</v>
      </c>
      <c r="F1934" s="22" t="s">
        <v>629</v>
      </c>
      <c r="G1934" s="35">
        <v>44481.0</v>
      </c>
      <c r="H1934" s="22"/>
      <c r="I1934" s="29"/>
      <c r="J1934" s="28"/>
      <c r="K1934" s="2"/>
      <c r="L1934" s="2"/>
      <c r="M1934" s="2"/>
      <c r="N1934" s="2"/>
      <c r="O1934" s="2"/>
      <c r="P1934" s="2"/>
      <c r="Q1934" s="2"/>
      <c r="R1934" s="2"/>
      <c r="S1934" s="2"/>
    </row>
    <row r="1935" ht="15.75" customHeight="1">
      <c r="A1935" s="27">
        <v>44469.0</v>
      </c>
      <c r="B1935" s="2" t="s">
        <v>140</v>
      </c>
      <c r="C1935" s="34">
        <v>4.16262E7</v>
      </c>
      <c r="D1935" s="34">
        <v>3.7842E7</v>
      </c>
      <c r="E1935" s="34">
        <v>3784200.0</v>
      </c>
      <c r="F1935" s="22" t="s">
        <v>590</v>
      </c>
      <c r="G1935" s="35">
        <v>44481.0</v>
      </c>
      <c r="H1935" s="22"/>
      <c r="I1935" s="29"/>
      <c r="J1935" s="28"/>
      <c r="K1935" s="2"/>
      <c r="L1935" s="2"/>
      <c r="M1935" s="2"/>
      <c r="N1935" s="2"/>
      <c r="O1935" s="2"/>
      <c r="P1935" s="2"/>
      <c r="Q1935" s="2"/>
      <c r="R1935" s="2"/>
      <c r="S1935" s="2"/>
    </row>
    <row r="1936" ht="15.75" customHeight="1">
      <c r="A1936" s="27">
        <v>44469.0</v>
      </c>
      <c r="B1936" s="2" t="s">
        <v>140</v>
      </c>
      <c r="C1936" s="34">
        <v>4158000.0</v>
      </c>
      <c r="D1936" s="34">
        <v>3780000.0</v>
      </c>
      <c r="E1936" s="34">
        <v>378000.0</v>
      </c>
      <c r="F1936" s="22" t="s">
        <v>614</v>
      </c>
      <c r="G1936" s="35">
        <v>44481.0</v>
      </c>
      <c r="H1936" s="22"/>
      <c r="I1936" s="29"/>
      <c r="J1936" s="28"/>
      <c r="K1936" s="2"/>
      <c r="L1936" s="2"/>
      <c r="M1936" s="2"/>
      <c r="N1936" s="2"/>
      <c r="O1936" s="2"/>
      <c r="P1936" s="2"/>
      <c r="Q1936" s="2"/>
      <c r="R1936" s="2"/>
      <c r="S1936" s="2"/>
    </row>
    <row r="1937" ht="15.75" customHeight="1">
      <c r="A1937" s="27">
        <v>44469.0</v>
      </c>
      <c r="B1937" s="2" t="s">
        <v>140</v>
      </c>
      <c r="C1937" s="34">
        <v>4153600.0</v>
      </c>
      <c r="D1937" s="34">
        <v>3776000.0</v>
      </c>
      <c r="E1937" s="34">
        <v>377600.0</v>
      </c>
      <c r="F1937" s="22" t="s">
        <v>523</v>
      </c>
      <c r="G1937" s="35">
        <v>44481.0</v>
      </c>
      <c r="H1937" s="22"/>
      <c r="I1937" s="29"/>
      <c r="J1937" s="28"/>
      <c r="K1937" s="2"/>
      <c r="L1937" s="2"/>
      <c r="M1937" s="2"/>
      <c r="N1937" s="2"/>
      <c r="O1937" s="2"/>
      <c r="P1937" s="2"/>
      <c r="Q1937" s="2"/>
      <c r="R1937" s="2"/>
      <c r="S1937" s="2"/>
    </row>
    <row r="1938" ht="15.75" customHeight="1">
      <c r="A1938" s="27">
        <v>44469.0</v>
      </c>
      <c r="B1938" s="2" t="s">
        <v>140</v>
      </c>
      <c r="C1938" s="34">
        <v>2719200.0</v>
      </c>
      <c r="D1938" s="34">
        <v>2472000.0</v>
      </c>
      <c r="E1938" s="34">
        <v>247200.0</v>
      </c>
      <c r="F1938" s="22" t="s">
        <v>532</v>
      </c>
      <c r="G1938" s="35">
        <v>44481.0</v>
      </c>
      <c r="H1938" s="22"/>
      <c r="I1938" s="29"/>
      <c r="J1938" s="28"/>
      <c r="K1938" s="2"/>
      <c r="L1938" s="2"/>
      <c r="M1938" s="2"/>
      <c r="N1938" s="2"/>
      <c r="O1938" s="2"/>
      <c r="P1938" s="2"/>
      <c r="Q1938" s="2"/>
      <c r="R1938" s="2"/>
      <c r="S1938" s="2"/>
    </row>
    <row r="1939" ht="15.75" customHeight="1">
      <c r="A1939" s="27">
        <v>44469.0</v>
      </c>
      <c r="B1939" s="2" t="s">
        <v>140</v>
      </c>
      <c r="C1939" s="34">
        <v>1672000.0</v>
      </c>
      <c r="D1939" s="34">
        <v>1520000.0</v>
      </c>
      <c r="E1939" s="34">
        <v>152000.0</v>
      </c>
      <c r="F1939" s="22" t="s">
        <v>591</v>
      </c>
      <c r="G1939" s="35">
        <v>44481.0</v>
      </c>
      <c r="H1939" s="22"/>
      <c r="I1939" s="29"/>
      <c r="J1939" s="28"/>
      <c r="K1939" s="2"/>
      <c r="L1939" s="2"/>
      <c r="M1939" s="2"/>
      <c r="N1939" s="2"/>
      <c r="O1939" s="2"/>
      <c r="P1939" s="2"/>
      <c r="Q1939" s="2"/>
      <c r="R1939" s="2"/>
      <c r="S1939" s="2"/>
    </row>
    <row r="1940" ht="15.75" customHeight="1">
      <c r="A1940" s="27">
        <v>44469.0</v>
      </c>
      <c r="B1940" s="2" t="s">
        <v>140</v>
      </c>
      <c r="C1940" s="34">
        <v>1963500.0</v>
      </c>
      <c r="D1940" s="34">
        <v>1785000.0</v>
      </c>
      <c r="E1940" s="34">
        <v>178500.0</v>
      </c>
      <c r="F1940" s="22" t="s">
        <v>361</v>
      </c>
      <c r="G1940" s="35">
        <v>44481.0</v>
      </c>
      <c r="H1940" s="22"/>
      <c r="I1940" s="29"/>
      <c r="J1940" s="28"/>
      <c r="K1940" s="2"/>
      <c r="L1940" s="2"/>
      <c r="M1940" s="2"/>
      <c r="N1940" s="2"/>
      <c r="O1940" s="2"/>
      <c r="P1940" s="2"/>
      <c r="Q1940" s="2"/>
      <c r="R1940" s="2"/>
      <c r="S1940" s="2"/>
    </row>
    <row r="1941" ht="15.75" customHeight="1">
      <c r="A1941" s="27">
        <v>44469.0</v>
      </c>
      <c r="B1941" s="2" t="s">
        <v>140</v>
      </c>
      <c r="C1941" s="34">
        <v>730400.0</v>
      </c>
      <c r="D1941" s="34">
        <v>664000.0</v>
      </c>
      <c r="E1941" s="34">
        <v>66400.0</v>
      </c>
      <c r="F1941" s="22" t="s">
        <v>587</v>
      </c>
      <c r="G1941" s="35">
        <v>44481.0</v>
      </c>
      <c r="H1941" s="22"/>
      <c r="I1941" s="29"/>
      <c r="J1941" s="28"/>
      <c r="K1941" s="2"/>
      <c r="L1941" s="2"/>
      <c r="M1941" s="2"/>
      <c r="N1941" s="2"/>
      <c r="O1941" s="2"/>
      <c r="P1941" s="2"/>
      <c r="Q1941" s="2"/>
      <c r="R1941" s="2"/>
      <c r="S1941" s="2"/>
    </row>
    <row r="1942" ht="15.75" customHeight="1">
      <c r="A1942" s="27">
        <v>44469.0</v>
      </c>
      <c r="B1942" s="2" t="s">
        <v>140</v>
      </c>
      <c r="C1942" s="34">
        <v>1.26379E7</v>
      </c>
      <c r="D1942" s="34">
        <v>1.1489E7</v>
      </c>
      <c r="E1942" s="34">
        <v>1148900.0</v>
      </c>
      <c r="F1942" s="22" t="s">
        <v>478</v>
      </c>
      <c r="G1942" s="35">
        <v>44481.0</v>
      </c>
      <c r="H1942" s="22"/>
      <c r="I1942" s="29"/>
      <c r="J1942" s="28"/>
      <c r="K1942" s="2"/>
      <c r="L1942" s="2"/>
      <c r="M1942" s="2"/>
      <c r="N1942" s="2"/>
      <c r="O1942" s="2"/>
      <c r="P1942" s="2"/>
      <c r="Q1942" s="2"/>
      <c r="R1942" s="2"/>
      <c r="S1942" s="2"/>
    </row>
    <row r="1943" ht="15.75" customHeight="1">
      <c r="A1943" s="27">
        <v>44469.0</v>
      </c>
      <c r="B1943" s="2" t="s">
        <v>140</v>
      </c>
      <c r="C1943" s="34">
        <v>8100680.0</v>
      </c>
      <c r="D1943" s="34">
        <v>7364255.0</v>
      </c>
      <c r="E1943" s="34">
        <v>736425.0</v>
      </c>
      <c r="F1943" s="22" t="s">
        <v>478</v>
      </c>
      <c r="G1943" s="35">
        <v>44481.0</v>
      </c>
      <c r="H1943" s="22"/>
      <c r="I1943" s="29"/>
      <c r="J1943" s="28"/>
      <c r="K1943" s="2"/>
      <c r="L1943" s="2"/>
      <c r="M1943" s="2"/>
      <c r="N1943" s="2"/>
      <c r="O1943" s="2"/>
      <c r="P1943" s="2"/>
      <c r="Q1943" s="2"/>
      <c r="R1943" s="2"/>
      <c r="S1943" s="2"/>
    </row>
    <row r="1944" ht="15.75" customHeight="1">
      <c r="A1944" s="27">
        <v>44469.0</v>
      </c>
      <c r="B1944" s="2" t="s">
        <v>140</v>
      </c>
      <c r="C1944" s="34">
        <v>1.4707E7</v>
      </c>
      <c r="D1944" s="34">
        <v>1.337E7</v>
      </c>
      <c r="E1944" s="34">
        <v>1337000.0</v>
      </c>
      <c r="F1944" s="22" t="s">
        <v>522</v>
      </c>
      <c r="G1944" s="35">
        <v>44481.0</v>
      </c>
      <c r="H1944" s="22"/>
      <c r="I1944" s="29"/>
      <c r="J1944" s="28"/>
      <c r="K1944" s="2"/>
      <c r="L1944" s="2"/>
      <c r="M1944" s="2"/>
      <c r="N1944" s="2"/>
      <c r="O1944" s="2"/>
      <c r="P1944" s="2"/>
      <c r="Q1944" s="2"/>
      <c r="R1944" s="2"/>
      <c r="S1944" s="2"/>
    </row>
    <row r="1945" ht="15.75" customHeight="1">
      <c r="A1945" s="27">
        <v>44469.0</v>
      </c>
      <c r="B1945" s="2" t="s">
        <v>610</v>
      </c>
      <c r="C1945" s="34">
        <v>730400.0</v>
      </c>
      <c r="D1945" s="34">
        <v>664000.0</v>
      </c>
      <c r="E1945" s="34">
        <v>66400.0</v>
      </c>
      <c r="F1945" s="22" t="s">
        <v>639</v>
      </c>
      <c r="G1945" s="35">
        <v>44477.0</v>
      </c>
      <c r="H1945" s="22"/>
      <c r="I1945" s="29"/>
      <c r="J1945" s="28"/>
      <c r="K1945" s="2"/>
      <c r="L1945" s="2"/>
      <c r="M1945" s="2"/>
      <c r="N1945" s="2"/>
      <c r="O1945" s="2"/>
      <c r="P1945" s="2"/>
      <c r="Q1945" s="2"/>
      <c r="R1945" s="2"/>
      <c r="S1945" s="2"/>
    </row>
    <row r="1946" ht="15.75" customHeight="1">
      <c r="A1946" s="27">
        <v>44469.0</v>
      </c>
      <c r="B1946" s="2" t="s">
        <v>610</v>
      </c>
      <c r="C1946" s="34">
        <v>182600.0</v>
      </c>
      <c r="D1946" s="34">
        <v>166000.0</v>
      </c>
      <c r="E1946" s="34">
        <v>16600.0</v>
      </c>
      <c r="F1946" s="22" t="s">
        <v>611</v>
      </c>
      <c r="G1946" s="35">
        <v>44477.0</v>
      </c>
      <c r="H1946" s="22"/>
      <c r="I1946" s="29"/>
      <c r="J1946" s="28"/>
      <c r="K1946" s="2"/>
      <c r="L1946" s="2"/>
      <c r="M1946" s="2"/>
      <c r="N1946" s="2"/>
      <c r="O1946" s="2"/>
      <c r="P1946" s="2"/>
      <c r="Q1946" s="2"/>
      <c r="R1946" s="2"/>
      <c r="S1946" s="2"/>
    </row>
    <row r="1947" ht="15.75" customHeight="1">
      <c r="A1947" s="27">
        <v>44469.0</v>
      </c>
      <c r="B1947" s="2" t="s">
        <v>610</v>
      </c>
      <c r="C1947" s="34">
        <v>2173600.0</v>
      </c>
      <c r="D1947" s="34">
        <v>1976000.0</v>
      </c>
      <c r="E1947" s="34">
        <v>197600.0</v>
      </c>
      <c r="F1947" s="22" t="s">
        <v>351</v>
      </c>
      <c r="G1947" s="35">
        <v>44477.0</v>
      </c>
      <c r="H1947" s="22"/>
      <c r="I1947" s="29"/>
      <c r="J1947" s="28"/>
      <c r="K1947" s="2"/>
      <c r="L1947" s="2"/>
      <c r="M1947" s="2"/>
      <c r="N1947" s="2"/>
      <c r="O1947" s="2"/>
      <c r="P1947" s="2"/>
      <c r="Q1947" s="2"/>
      <c r="R1947" s="2"/>
      <c r="S1947" s="2"/>
    </row>
    <row r="1948" ht="15.75" customHeight="1">
      <c r="A1948" s="27">
        <v>44469.0</v>
      </c>
      <c r="B1948" s="2" t="s">
        <v>610</v>
      </c>
      <c r="C1948" s="34">
        <v>182600.0</v>
      </c>
      <c r="D1948" s="34">
        <v>166000.0</v>
      </c>
      <c r="E1948" s="34">
        <v>16600.0</v>
      </c>
      <c r="F1948" s="22" t="s">
        <v>626</v>
      </c>
      <c r="G1948" s="35">
        <v>44477.0</v>
      </c>
      <c r="H1948" s="22"/>
      <c r="I1948" s="29"/>
      <c r="J1948" s="28"/>
      <c r="K1948" s="2"/>
      <c r="L1948" s="2"/>
      <c r="M1948" s="2"/>
      <c r="N1948" s="2"/>
      <c r="O1948" s="2"/>
      <c r="P1948" s="2"/>
      <c r="Q1948" s="2"/>
      <c r="R1948" s="2"/>
      <c r="S1948" s="2"/>
    </row>
    <row r="1949" ht="15.75" customHeight="1">
      <c r="A1949" s="27">
        <v>44469.0</v>
      </c>
      <c r="B1949" s="2" t="s">
        <v>8</v>
      </c>
      <c r="C1949" s="34">
        <v>547800.0</v>
      </c>
      <c r="D1949" s="34">
        <v>498000.0</v>
      </c>
      <c r="E1949" s="34">
        <v>49800.0</v>
      </c>
      <c r="F1949" s="22" t="s">
        <v>110</v>
      </c>
      <c r="G1949" s="35">
        <v>44487.0</v>
      </c>
      <c r="H1949" s="22"/>
      <c r="I1949" s="29"/>
      <c r="J1949" s="28"/>
      <c r="K1949" s="2"/>
      <c r="L1949" s="2"/>
      <c r="M1949" s="2"/>
      <c r="N1949" s="2"/>
      <c r="O1949" s="2"/>
      <c r="P1949" s="2"/>
      <c r="Q1949" s="2"/>
      <c r="R1949" s="2"/>
      <c r="S1949" s="2"/>
    </row>
    <row r="1950" ht="15.75" customHeight="1">
      <c r="A1950" s="27">
        <v>44469.0</v>
      </c>
      <c r="B1950" s="2" t="s">
        <v>8</v>
      </c>
      <c r="C1950" s="34">
        <v>8789000.0</v>
      </c>
      <c r="D1950" s="34">
        <v>7990000.0</v>
      </c>
      <c r="E1950" s="34">
        <v>799000.0</v>
      </c>
      <c r="F1950" s="22" t="s">
        <v>615</v>
      </c>
      <c r="G1950" s="35">
        <v>44487.0</v>
      </c>
      <c r="H1950" s="22"/>
      <c r="I1950" s="29"/>
      <c r="J1950" s="28"/>
      <c r="K1950" s="2"/>
      <c r="L1950" s="2"/>
      <c r="M1950" s="2"/>
      <c r="N1950" s="2"/>
      <c r="O1950" s="2"/>
      <c r="P1950" s="2"/>
      <c r="Q1950" s="2"/>
      <c r="R1950" s="2"/>
      <c r="S1950" s="2"/>
    </row>
    <row r="1951" ht="15.75" customHeight="1">
      <c r="A1951" s="27">
        <v>44469.0</v>
      </c>
      <c r="B1951" s="2" t="s">
        <v>8</v>
      </c>
      <c r="C1951" s="34">
        <v>382470.0</v>
      </c>
      <c r="D1951" s="34">
        <v>347700.0</v>
      </c>
      <c r="E1951" s="34">
        <v>34770.0</v>
      </c>
      <c r="F1951" s="22" t="s">
        <v>569</v>
      </c>
      <c r="G1951" s="35">
        <v>44487.0</v>
      </c>
      <c r="H1951" s="22"/>
      <c r="I1951" s="29"/>
      <c r="J1951" s="28"/>
      <c r="K1951" s="2"/>
      <c r="L1951" s="2"/>
      <c r="M1951" s="2"/>
      <c r="N1951" s="2"/>
      <c r="O1951" s="2"/>
      <c r="P1951" s="2"/>
      <c r="Q1951" s="2"/>
      <c r="R1951" s="2"/>
      <c r="S1951" s="2"/>
    </row>
    <row r="1952" ht="15.75" customHeight="1">
      <c r="A1952" s="27">
        <v>44469.0</v>
      </c>
      <c r="B1952" s="2" t="s">
        <v>8</v>
      </c>
      <c r="C1952" s="34">
        <v>1089000.0</v>
      </c>
      <c r="D1952" s="34">
        <v>990000.0</v>
      </c>
      <c r="E1952" s="34">
        <v>99000.0</v>
      </c>
      <c r="F1952" s="22" t="s">
        <v>547</v>
      </c>
      <c r="G1952" s="35">
        <v>44487.0</v>
      </c>
      <c r="H1952" s="22"/>
      <c r="I1952" s="29"/>
      <c r="J1952" s="28"/>
      <c r="K1952" s="2"/>
      <c r="L1952" s="2"/>
      <c r="M1952" s="2"/>
      <c r="N1952" s="2"/>
      <c r="O1952" s="2"/>
      <c r="P1952" s="2"/>
      <c r="Q1952" s="2"/>
      <c r="R1952" s="2"/>
      <c r="S1952" s="2"/>
    </row>
    <row r="1953" ht="15.75" customHeight="1">
      <c r="A1953" s="27">
        <v>44469.0</v>
      </c>
      <c r="B1953" s="2" t="s">
        <v>8</v>
      </c>
      <c r="C1953" s="34">
        <v>3592600.0</v>
      </c>
      <c r="D1953" s="34">
        <v>3266000.0</v>
      </c>
      <c r="E1953" s="34">
        <v>326600.0</v>
      </c>
      <c r="F1953" s="22" t="s">
        <v>172</v>
      </c>
      <c r="G1953" s="35">
        <v>44487.0</v>
      </c>
      <c r="H1953" s="22"/>
      <c r="I1953" s="29"/>
      <c r="J1953" s="28"/>
      <c r="K1953" s="2"/>
      <c r="L1953" s="2"/>
      <c r="M1953" s="2"/>
      <c r="N1953" s="2"/>
      <c r="O1953" s="2"/>
      <c r="P1953" s="2"/>
      <c r="Q1953" s="2"/>
      <c r="R1953" s="2"/>
      <c r="S1953" s="2"/>
    </row>
    <row r="1954" ht="15.75" customHeight="1">
      <c r="A1954" s="27">
        <v>44469.0</v>
      </c>
      <c r="B1954" s="2" t="s">
        <v>538</v>
      </c>
      <c r="C1954" s="34">
        <v>2673000.0</v>
      </c>
      <c r="D1954" s="34">
        <v>2430000.0</v>
      </c>
      <c r="E1954" s="34">
        <v>243000.0</v>
      </c>
      <c r="F1954" s="22" t="s">
        <v>106</v>
      </c>
      <c r="G1954" s="35">
        <v>44498.0</v>
      </c>
      <c r="H1954" s="22"/>
      <c r="I1954" s="29"/>
      <c r="J1954" s="28"/>
      <c r="K1954" s="2"/>
      <c r="L1954" s="2"/>
      <c r="M1954" s="2"/>
      <c r="N1954" s="2"/>
      <c r="O1954" s="2"/>
      <c r="P1954" s="2"/>
      <c r="Q1954" s="2"/>
      <c r="R1954" s="2"/>
      <c r="S1954" s="2"/>
    </row>
    <row r="1955" ht="15.75" customHeight="1">
      <c r="A1955" s="27">
        <v>44469.0</v>
      </c>
      <c r="B1955" s="2" t="s">
        <v>203</v>
      </c>
      <c r="C1955" s="34">
        <v>605000.0</v>
      </c>
      <c r="D1955" s="34">
        <v>550000.0</v>
      </c>
      <c r="E1955" s="34">
        <v>55000.0</v>
      </c>
      <c r="F1955" s="22" t="s">
        <v>106</v>
      </c>
      <c r="G1955" s="35">
        <v>44474.0</v>
      </c>
      <c r="H1955" s="22" t="s">
        <v>633</v>
      </c>
      <c r="I1955" s="29"/>
      <c r="J1955" s="28"/>
      <c r="K1955" s="2"/>
      <c r="L1955" s="2"/>
      <c r="M1955" s="2"/>
      <c r="N1955" s="2"/>
      <c r="O1955" s="2"/>
      <c r="P1955" s="2"/>
      <c r="Q1955" s="2"/>
      <c r="R1955" s="2"/>
      <c r="S1955" s="2"/>
    </row>
    <row r="1956" ht="15.75" customHeight="1">
      <c r="A1956" s="27">
        <v>44469.0</v>
      </c>
      <c r="B1956" s="2" t="s">
        <v>640</v>
      </c>
      <c r="C1956" s="34">
        <v>1540000.0</v>
      </c>
      <c r="D1956" s="34">
        <v>1400000.0</v>
      </c>
      <c r="E1956" s="34">
        <v>140000.0</v>
      </c>
      <c r="F1956" s="22" t="s">
        <v>106</v>
      </c>
      <c r="G1956" s="35">
        <v>44476.0</v>
      </c>
      <c r="H1956" s="22"/>
      <c r="I1956" s="37" t="s">
        <v>164</v>
      </c>
      <c r="J1956" s="13"/>
      <c r="K1956" s="14"/>
      <c r="L1956" s="2"/>
      <c r="M1956" s="2"/>
      <c r="N1956" s="2"/>
      <c r="O1956" s="2"/>
      <c r="P1956" s="2"/>
      <c r="Q1956" s="2"/>
      <c r="R1956" s="2"/>
      <c r="S1956" s="2"/>
    </row>
    <row r="1957" ht="15.75" customHeight="1">
      <c r="A1957" s="27">
        <v>44469.0</v>
      </c>
      <c r="B1957" s="2" t="s">
        <v>641</v>
      </c>
      <c r="C1957" s="34">
        <v>2079000.0</v>
      </c>
      <c r="D1957" s="34">
        <v>1890000.0</v>
      </c>
      <c r="E1957" s="34">
        <v>189000.0</v>
      </c>
      <c r="F1957" s="22" t="s">
        <v>642</v>
      </c>
      <c r="G1957" s="35">
        <v>44477.0</v>
      </c>
      <c r="H1957" s="22"/>
      <c r="I1957" s="23" t="s">
        <v>3</v>
      </c>
      <c r="J1957" s="17" t="s">
        <v>54</v>
      </c>
      <c r="K1957" s="17" t="s">
        <v>2</v>
      </c>
      <c r="L1957" s="2"/>
      <c r="M1957" s="2"/>
      <c r="N1957" s="2"/>
      <c r="O1957" s="2"/>
      <c r="P1957" s="2"/>
      <c r="Q1957" s="2"/>
      <c r="R1957" s="2"/>
      <c r="S1957" s="2"/>
    </row>
    <row r="1958" ht="15.75" customHeight="1">
      <c r="A1958" s="38"/>
      <c r="B1958" s="7"/>
      <c r="C1958" s="39"/>
      <c r="D1958" s="39"/>
      <c r="E1958" s="39"/>
      <c r="F1958" s="40"/>
      <c r="G1958" s="7"/>
      <c r="H1958" s="40"/>
      <c r="I1958" s="23">
        <f t="shared" ref="I1958:K1958" si="56">SUM(C1916:C1958)</f>
        <v>273362050</v>
      </c>
      <c r="J1958" s="23">
        <f t="shared" si="56"/>
        <v>248510955</v>
      </c>
      <c r="K1958" s="23">
        <f t="shared" si="56"/>
        <v>24851095</v>
      </c>
      <c r="L1958" s="7"/>
      <c r="M1958" s="7"/>
      <c r="N1958" s="7"/>
      <c r="O1958" s="7"/>
      <c r="P1958" s="7"/>
      <c r="Q1958" s="7"/>
      <c r="R1958" s="7"/>
      <c r="S1958" s="7"/>
    </row>
    <row r="1959" ht="15.75" customHeight="1">
      <c r="A1959" s="27">
        <v>44481.0</v>
      </c>
      <c r="B1959" s="2" t="s">
        <v>643</v>
      </c>
      <c r="C1959" s="34">
        <v>2035000.0</v>
      </c>
      <c r="D1959" s="34">
        <v>1850000.0</v>
      </c>
      <c r="E1959" s="34">
        <v>185000.0</v>
      </c>
      <c r="F1959" s="22" t="s">
        <v>106</v>
      </c>
      <c r="G1959" s="35">
        <v>44484.0</v>
      </c>
      <c r="H1959" s="22"/>
      <c r="I1959" s="29"/>
      <c r="J1959" s="28"/>
      <c r="K1959" s="2"/>
      <c r="L1959" s="2"/>
      <c r="M1959" s="2"/>
      <c r="N1959" s="2"/>
      <c r="O1959" s="2"/>
      <c r="P1959" s="2"/>
      <c r="Q1959" s="2"/>
      <c r="R1959" s="2"/>
      <c r="S1959" s="2"/>
    </row>
    <row r="1960" ht="15.75" customHeight="1">
      <c r="A1960" s="27">
        <v>44482.0</v>
      </c>
      <c r="B1960" s="2" t="s">
        <v>644</v>
      </c>
      <c r="C1960" s="34">
        <v>99000.0</v>
      </c>
      <c r="D1960" s="34">
        <v>90000.0</v>
      </c>
      <c r="E1960" s="34">
        <v>9000.0</v>
      </c>
      <c r="F1960" s="22" t="s">
        <v>106</v>
      </c>
      <c r="G1960" s="35">
        <v>44483.0</v>
      </c>
      <c r="H1960" s="22"/>
      <c r="I1960" s="29"/>
      <c r="J1960" s="28"/>
      <c r="K1960" s="2"/>
      <c r="L1960" s="2"/>
      <c r="M1960" s="2"/>
      <c r="N1960" s="2"/>
      <c r="O1960" s="2"/>
      <c r="P1960" s="2"/>
      <c r="Q1960" s="2"/>
      <c r="R1960" s="2"/>
      <c r="S1960" s="2"/>
    </row>
    <row r="1961" ht="15.75" customHeight="1">
      <c r="A1961" s="27">
        <v>44484.0</v>
      </c>
      <c r="B1961" s="2" t="s">
        <v>140</v>
      </c>
      <c r="C1961" s="34">
        <v>6406400.0</v>
      </c>
      <c r="D1961" s="34">
        <v>5824000.0</v>
      </c>
      <c r="E1961" s="34">
        <v>582400.0</v>
      </c>
      <c r="F1961" s="22" t="s">
        <v>478</v>
      </c>
      <c r="G1961" s="35">
        <v>44489.0</v>
      </c>
      <c r="H1961" s="22"/>
      <c r="I1961" s="29"/>
      <c r="J1961" s="28"/>
      <c r="K1961" s="2"/>
      <c r="L1961" s="2"/>
      <c r="M1961" s="2"/>
      <c r="N1961" s="2"/>
      <c r="O1961" s="2"/>
      <c r="P1961" s="2"/>
      <c r="Q1961" s="2"/>
      <c r="R1961" s="2"/>
      <c r="S1961" s="2"/>
    </row>
    <row r="1962" ht="15.75" customHeight="1">
      <c r="A1962" s="27">
        <v>44484.0</v>
      </c>
      <c r="B1962" s="2" t="s">
        <v>140</v>
      </c>
      <c r="C1962" s="34">
        <v>577500.0</v>
      </c>
      <c r="D1962" s="34">
        <v>525000.0</v>
      </c>
      <c r="E1962" s="34">
        <v>52500.0</v>
      </c>
      <c r="F1962" s="22" t="s">
        <v>645</v>
      </c>
      <c r="G1962" s="35">
        <v>44498.0</v>
      </c>
      <c r="H1962" s="22"/>
      <c r="I1962" s="29"/>
      <c r="J1962" s="28"/>
      <c r="K1962" s="2"/>
      <c r="L1962" s="2"/>
      <c r="M1962" s="2"/>
      <c r="N1962" s="2"/>
      <c r="O1962" s="2"/>
      <c r="P1962" s="2"/>
      <c r="Q1962" s="2"/>
      <c r="R1962" s="2"/>
      <c r="S1962" s="2"/>
    </row>
    <row r="1963" ht="15.75" customHeight="1">
      <c r="A1963" s="27">
        <v>44484.0</v>
      </c>
      <c r="B1963" s="2" t="s">
        <v>140</v>
      </c>
      <c r="C1963" s="34">
        <v>1.29602E7</v>
      </c>
      <c r="D1963" s="34">
        <v>1.1782E7</v>
      </c>
      <c r="E1963" s="34">
        <v>1178200.0</v>
      </c>
      <c r="F1963" s="22" t="s">
        <v>478</v>
      </c>
      <c r="G1963" s="35">
        <v>44489.0</v>
      </c>
      <c r="H1963" s="22"/>
      <c r="I1963" s="29"/>
      <c r="J1963" s="28"/>
      <c r="K1963" s="2"/>
      <c r="L1963" s="2"/>
      <c r="M1963" s="2"/>
      <c r="N1963" s="2"/>
      <c r="O1963" s="2"/>
      <c r="P1963" s="2"/>
      <c r="Q1963" s="2"/>
      <c r="R1963" s="2"/>
      <c r="S1963" s="2"/>
    </row>
    <row r="1964" ht="15.75" customHeight="1">
      <c r="A1964" s="27">
        <v>44484.0</v>
      </c>
      <c r="B1964" s="2" t="s">
        <v>140</v>
      </c>
      <c r="C1964" s="34">
        <v>365200.0</v>
      </c>
      <c r="D1964" s="34">
        <v>332000.0</v>
      </c>
      <c r="E1964" s="34">
        <v>33200.0</v>
      </c>
      <c r="F1964" s="22" t="s">
        <v>587</v>
      </c>
      <c r="G1964" s="35">
        <v>44489.0</v>
      </c>
      <c r="H1964" s="22"/>
      <c r="I1964" s="29"/>
      <c r="J1964" s="28"/>
      <c r="K1964" s="2"/>
      <c r="L1964" s="2"/>
      <c r="M1964" s="2"/>
      <c r="N1964" s="2"/>
      <c r="O1964" s="2"/>
      <c r="P1964" s="2"/>
      <c r="Q1964" s="2"/>
      <c r="R1964" s="2"/>
      <c r="S1964" s="2"/>
    </row>
    <row r="1965" ht="15.75" customHeight="1">
      <c r="A1965" s="27">
        <v>44484.0</v>
      </c>
      <c r="B1965" s="2" t="s">
        <v>140</v>
      </c>
      <c r="C1965" s="34">
        <v>2150500.0</v>
      </c>
      <c r="D1965" s="34">
        <v>1955000.0</v>
      </c>
      <c r="E1965" s="34">
        <v>195500.0</v>
      </c>
      <c r="F1965" s="22" t="s">
        <v>361</v>
      </c>
      <c r="G1965" s="35">
        <v>44489.0</v>
      </c>
      <c r="H1965" s="22"/>
      <c r="I1965" s="29"/>
      <c r="J1965" s="28"/>
      <c r="K1965" s="2"/>
      <c r="L1965" s="2"/>
      <c r="M1965" s="2"/>
      <c r="N1965" s="2"/>
      <c r="O1965" s="2"/>
      <c r="P1965" s="2"/>
      <c r="Q1965" s="2"/>
      <c r="R1965" s="2"/>
      <c r="S1965" s="2"/>
    </row>
    <row r="1966" ht="15.75" customHeight="1">
      <c r="A1966" s="27">
        <v>44484.0</v>
      </c>
      <c r="B1966" s="2" t="s">
        <v>140</v>
      </c>
      <c r="C1966" s="34">
        <v>1686300.0</v>
      </c>
      <c r="D1966" s="34">
        <v>1533000.0</v>
      </c>
      <c r="E1966" s="34">
        <v>153300.0</v>
      </c>
      <c r="F1966" s="22" t="s">
        <v>591</v>
      </c>
      <c r="G1966" s="35">
        <v>44498.0</v>
      </c>
      <c r="H1966" s="22"/>
      <c r="I1966" s="29"/>
      <c r="J1966" s="28"/>
      <c r="K1966" s="2"/>
      <c r="L1966" s="2"/>
      <c r="M1966" s="2"/>
      <c r="N1966" s="2"/>
      <c r="O1966" s="2"/>
      <c r="P1966" s="2"/>
      <c r="Q1966" s="2"/>
      <c r="R1966" s="2"/>
      <c r="S1966" s="2"/>
    </row>
    <row r="1967" ht="15.75" customHeight="1">
      <c r="A1967" s="27">
        <v>44484.0</v>
      </c>
      <c r="B1967" s="2" t="s">
        <v>140</v>
      </c>
      <c r="C1967" s="34">
        <v>3059100.0</v>
      </c>
      <c r="D1967" s="34">
        <v>2781000.0</v>
      </c>
      <c r="E1967" s="34">
        <v>278100.0</v>
      </c>
      <c r="F1967" s="22" t="s">
        <v>532</v>
      </c>
      <c r="G1967" s="35">
        <v>44489.0</v>
      </c>
      <c r="H1967" s="22"/>
      <c r="I1967" s="29"/>
      <c r="J1967" s="28"/>
      <c r="K1967" s="2"/>
      <c r="L1967" s="2"/>
      <c r="M1967" s="2"/>
      <c r="N1967" s="2"/>
      <c r="O1967" s="2"/>
      <c r="P1967" s="2"/>
      <c r="Q1967" s="2"/>
      <c r="R1967" s="2"/>
      <c r="S1967" s="2"/>
    </row>
    <row r="1968" ht="15.75" customHeight="1">
      <c r="A1968" s="27">
        <v>44484.0</v>
      </c>
      <c r="B1968" s="2" t="s">
        <v>140</v>
      </c>
      <c r="C1968" s="34">
        <v>4342800.0</v>
      </c>
      <c r="D1968" s="34">
        <v>3948000.0</v>
      </c>
      <c r="E1968" s="34">
        <v>394800.0</v>
      </c>
      <c r="F1968" s="22" t="s">
        <v>523</v>
      </c>
      <c r="G1968" s="35">
        <v>44489.0</v>
      </c>
      <c r="H1968" s="22"/>
      <c r="I1968" s="29"/>
      <c r="J1968" s="28"/>
      <c r="K1968" s="2"/>
      <c r="L1968" s="2"/>
      <c r="M1968" s="2"/>
      <c r="N1968" s="2"/>
      <c r="O1968" s="2"/>
      <c r="P1968" s="2"/>
      <c r="Q1968" s="2"/>
      <c r="R1968" s="2"/>
      <c r="S1968" s="2"/>
    </row>
    <row r="1969" ht="15.75" customHeight="1">
      <c r="A1969" s="27">
        <v>44484.0</v>
      </c>
      <c r="B1969" s="2" t="s">
        <v>140</v>
      </c>
      <c r="C1969" s="34">
        <v>1188000.0</v>
      </c>
      <c r="D1969" s="34">
        <v>1080000.0</v>
      </c>
      <c r="E1969" s="34">
        <v>108000.0</v>
      </c>
      <c r="F1969" s="22" t="s">
        <v>629</v>
      </c>
      <c r="G1969" s="35">
        <v>44489.0</v>
      </c>
      <c r="H1969" s="22"/>
      <c r="I1969" s="37" t="s">
        <v>205</v>
      </c>
      <c r="J1969" s="13"/>
      <c r="K1969" s="14"/>
      <c r="L1969" s="2"/>
      <c r="M1969" s="2"/>
      <c r="N1969" s="2"/>
      <c r="O1969" s="2"/>
      <c r="P1969" s="2"/>
      <c r="Q1969" s="2"/>
      <c r="R1969" s="2"/>
      <c r="S1969" s="2"/>
    </row>
    <row r="1970" ht="15.75" customHeight="1">
      <c r="A1970" s="27">
        <v>44484.0</v>
      </c>
      <c r="B1970" s="2" t="s">
        <v>140</v>
      </c>
      <c r="C1970" s="34">
        <v>1.2408E7</v>
      </c>
      <c r="D1970" s="34">
        <v>1.128E7</v>
      </c>
      <c r="E1970" s="34">
        <v>1128000.0</v>
      </c>
      <c r="F1970" s="22" t="s">
        <v>522</v>
      </c>
      <c r="G1970" s="35">
        <v>44489.0</v>
      </c>
      <c r="H1970" s="22"/>
      <c r="I1970" s="23" t="s">
        <v>3</v>
      </c>
      <c r="J1970" s="17" t="s">
        <v>54</v>
      </c>
      <c r="K1970" s="17" t="s">
        <v>2</v>
      </c>
      <c r="L1970" s="2"/>
      <c r="M1970" s="2"/>
      <c r="N1970" s="2"/>
      <c r="O1970" s="2"/>
      <c r="P1970" s="2"/>
      <c r="Q1970" s="2"/>
      <c r="R1970" s="2"/>
      <c r="S1970" s="2"/>
    </row>
    <row r="1971" ht="15.75" customHeight="1">
      <c r="A1971" s="27">
        <v>44484.0</v>
      </c>
      <c r="B1971" s="2" t="s">
        <v>140</v>
      </c>
      <c r="C1971" s="34">
        <v>5108400.0</v>
      </c>
      <c r="D1971" s="34">
        <v>4644000.0</v>
      </c>
      <c r="E1971" s="34">
        <v>464400.0</v>
      </c>
      <c r="F1971" s="22" t="s">
        <v>614</v>
      </c>
      <c r="G1971" s="35">
        <v>44489.0</v>
      </c>
      <c r="H1971" s="22"/>
      <c r="I1971" s="23">
        <f t="shared" ref="I1971:K1971" si="57">SUM(C1959:C2002)</f>
        <v>306080500</v>
      </c>
      <c r="J1971" s="23">
        <f t="shared" si="57"/>
        <v>278255000</v>
      </c>
      <c r="K1971" s="23">
        <f t="shared" si="57"/>
        <v>27825500</v>
      </c>
      <c r="L1971" s="2"/>
      <c r="M1971" s="2"/>
      <c r="N1971" s="2"/>
      <c r="O1971" s="2"/>
      <c r="P1971" s="2"/>
      <c r="Q1971" s="2"/>
      <c r="R1971" s="2"/>
      <c r="S1971" s="2"/>
    </row>
    <row r="1972" ht="15.75" customHeight="1">
      <c r="A1972" s="27">
        <v>44484.0</v>
      </c>
      <c r="B1972" s="2" t="s">
        <v>140</v>
      </c>
      <c r="C1972" s="34">
        <v>4.24116E7</v>
      </c>
      <c r="D1972" s="34">
        <v>3.8556E7</v>
      </c>
      <c r="E1972" s="34">
        <v>3855600.0</v>
      </c>
      <c r="F1972" s="22" t="s">
        <v>590</v>
      </c>
      <c r="G1972" s="35">
        <v>44489.0</v>
      </c>
      <c r="H1972" s="22"/>
      <c r="I1972" s="29"/>
      <c r="J1972" s="28"/>
      <c r="K1972" s="2"/>
      <c r="L1972" s="2"/>
      <c r="M1972" s="2"/>
      <c r="N1972" s="2"/>
      <c r="O1972" s="2"/>
      <c r="P1972" s="2"/>
      <c r="Q1972" s="2"/>
      <c r="R1972" s="2"/>
      <c r="S1972" s="2"/>
    </row>
    <row r="1973" ht="15.75" customHeight="1">
      <c r="A1973" s="27">
        <v>44500.0</v>
      </c>
      <c r="B1973" s="2" t="s">
        <v>140</v>
      </c>
      <c r="C1973" s="34">
        <v>1.27534E7</v>
      </c>
      <c r="D1973" s="34">
        <v>1.1594E7</v>
      </c>
      <c r="E1973" s="34">
        <v>1159400.0</v>
      </c>
      <c r="F1973" s="22" t="s">
        <v>478</v>
      </c>
      <c r="G1973" s="35">
        <v>44510.0</v>
      </c>
      <c r="H1973" s="22"/>
      <c r="I1973" s="29"/>
      <c r="J1973" s="28"/>
      <c r="K1973" s="2"/>
      <c r="L1973" s="2"/>
      <c r="M1973" s="2"/>
      <c r="N1973" s="2"/>
      <c r="O1973" s="2"/>
      <c r="P1973" s="2"/>
      <c r="Q1973" s="2"/>
      <c r="R1973" s="2"/>
      <c r="S1973" s="2"/>
    </row>
    <row r="1974" ht="15.75" customHeight="1">
      <c r="A1974" s="27">
        <v>44500.0</v>
      </c>
      <c r="B1974" s="2" t="s">
        <v>140</v>
      </c>
      <c r="C1974" s="34">
        <v>8621250.0</v>
      </c>
      <c r="D1974" s="34">
        <v>7837500.0</v>
      </c>
      <c r="E1974" s="34">
        <v>783750.0</v>
      </c>
      <c r="F1974" s="22" t="s">
        <v>478</v>
      </c>
      <c r="G1974" s="35">
        <v>44510.0</v>
      </c>
      <c r="H1974" s="22"/>
      <c r="I1974" s="29"/>
      <c r="J1974" s="28"/>
      <c r="K1974" s="2"/>
      <c r="L1974" s="2"/>
      <c r="M1974" s="2"/>
      <c r="N1974" s="2"/>
      <c r="O1974" s="2"/>
      <c r="P1974" s="2"/>
      <c r="Q1974" s="2"/>
      <c r="R1974" s="2"/>
      <c r="S1974" s="2"/>
    </row>
    <row r="1975" ht="15.75" customHeight="1">
      <c r="A1975" s="27">
        <v>44500.0</v>
      </c>
      <c r="B1975" s="2" t="s">
        <v>140</v>
      </c>
      <c r="C1975" s="34">
        <v>564300.0</v>
      </c>
      <c r="D1975" s="34">
        <v>513000.0</v>
      </c>
      <c r="E1975" s="34">
        <v>51300.0</v>
      </c>
      <c r="F1975" s="22" t="s">
        <v>298</v>
      </c>
      <c r="G1975" s="35">
        <v>44510.0</v>
      </c>
      <c r="H1975" s="22"/>
      <c r="I1975" s="29"/>
      <c r="J1975" s="28"/>
      <c r="K1975" s="2"/>
      <c r="L1975" s="2"/>
      <c r="M1975" s="2"/>
      <c r="N1975" s="2"/>
      <c r="O1975" s="2"/>
      <c r="P1975" s="2"/>
      <c r="Q1975" s="2"/>
      <c r="R1975" s="2"/>
      <c r="S1975" s="2"/>
    </row>
    <row r="1976" ht="15.75" customHeight="1">
      <c r="A1976" s="27">
        <v>44500.0</v>
      </c>
      <c r="B1976" s="2" t="s">
        <v>140</v>
      </c>
      <c r="C1976" s="34">
        <v>1259500.0</v>
      </c>
      <c r="D1976" s="34">
        <v>1145000.0</v>
      </c>
      <c r="E1976" s="34">
        <v>114500.0</v>
      </c>
      <c r="F1976" s="22" t="s">
        <v>361</v>
      </c>
      <c r="G1976" s="35">
        <v>44510.0</v>
      </c>
      <c r="H1976" s="22"/>
      <c r="I1976" s="29"/>
      <c r="J1976" s="28"/>
      <c r="K1976" s="2"/>
      <c r="L1976" s="2"/>
      <c r="M1976" s="2"/>
      <c r="N1976" s="2"/>
      <c r="O1976" s="2"/>
      <c r="P1976" s="2"/>
      <c r="Q1976" s="2"/>
      <c r="R1976" s="2"/>
      <c r="S1976" s="2"/>
    </row>
    <row r="1977" ht="15.75" customHeight="1">
      <c r="A1977" s="27">
        <v>44500.0</v>
      </c>
      <c r="B1977" s="2" t="s">
        <v>140</v>
      </c>
      <c r="C1977" s="34">
        <v>1662100.0</v>
      </c>
      <c r="D1977" s="34">
        <v>1511000.0</v>
      </c>
      <c r="E1977" s="34">
        <v>151100.0</v>
      </c>
      <c r="F1977" s="22" t="s">
        <v>591</v>
      </c>
      <c r="G1977" s="35">
        <v>44510.0</v>
      </c>
      <c r="H1977" s="22"/>
      <c r="I1977" s="29"/>
      <c r="J1977" s="28"/>
      <c r="K1977" s="2"/>
      <c r="L1977" s="2"/>
      <c r="M1977" s="2"/>
      <c r="N1977" s="2"/>
      <c r="O1977" s="2"/>
      <c r="P1977" s="2"/>
      <c r="Q1977" s="2"/>
      <c r="R1977" s="2"/>
      <c r="S1977" s="2"/>
    </row>
    <row r="1978" ht="15.75" customHeight="1">
      <c r="A1978" s="27">
        <v>44500.0</v>
      </c>
      <c r="B1978" s="2" t="s">
        <v>140</v>
      </c>
      <c r="C1978" s="34">
        <v>3285700.0</v>
      </c>
      <c r="D1978" s="34">
        <v>2987000.0</v>
      </c>
      <c r="E1978" s="34">
        <v>298700.0</v>
      </c>
      <c r="F1978" s="22" t="s">
        <v>532</v>
      </c>
      <c r="G1978" s="35">
        <v>44510.0</v>
      </c>
      <c r="H1978" s="22"/>
      <c r="I1978" s="29"/>
      <c r="J1978" s="28"/>
      <c r="K1978" s="2"/>
      <c r="L1978" s="2"/>
      <c r="M1978" s="2"/>
      <c r="N1978" s="2"/>
      <c r="O1978" s="2"/>
      <c r="P1978" s="2"/>
      <c r="Q1978" s="2"/>
      <c r="R1978" s="2"/>
      <c r="S1978" s="2"/>
    </row>
    <row r="1979" ht="15.75" customHeight="1">
      <c r="A1979" s="27">
        <v>44500.0</v>
      </c>
      <c r="B1979" s="2" t="s">
        <v>140</v>
      </c>
      <c r="C1979" s="34">
        <v>3281300.0</v>
      </c>
      <c r="D1979" s="34">
        <v>2983000.0</v>
      </c>
      <c r="E1979" s="34">
        <v>298300.0</v>
      </c>
      <c r="F1979" s="22" t="s">
        <v>523</v>
      </c>
      <c r="G1979" s="35">
        <v>44510.0</v>
      </c>
      <c r="H1979" s="22"/>
      <c r="I1979" s="29"/>
      <c r="J1979" s="28"/>
      <c r="K1979" s="2"/>
      <c r="L1979" s="2"/>
      <c r="M1979" s="2"/>
      <c r="N1979" s="2"/>
      <c r="O1979" s="2"/>
      <c r="P1979" s="2"/>
      <c r="Q1979" s="2"/>
      <c r="R1979" s="2"/>
      <c r="S1979" s="2"/>
    </row>
    <row r="1980" ht="15.75" customHeight="1">
      <c r="A1980" s="27">
        <v>44500.0</v>
      </c>
      <c r="B1980" s="2" t="s">
        <v>140</v>
      </c>
      <c r="C1980" s="34">
        <v>2970000.0</v>
      </c>
      <c r="D1980" s="34">
        <v>2700000.0</v>
      </c>
      <c r="E1980" s="34">
        <v>270000.0</v>
      </c>
      <c r="F1980" s="22" t="s">
        <v>614</v>
      </c>
      <c r="G1980" s="35">
        <v>44510.0</v>
      </c>
      <c r="H1980" s="22"/>
      <c r="I1980" s="29"/>
      <c r="J1980" s="28"/>
      <c r="K1980" s="2"/>
      <c r="L1980" s="2"/>
      <c r="M1980" s="2"/>
      <c r="N1980" s="2"/>
      <c r="O1980" s="2"/>
      <c r="P1980" s="2"/>
      <c r="Q1980" s="2"/>
      <c r="R1980" s="2"/>
      <c r="S1980" s="2"/>
    </row>
    <row r="1981" ht="15.75" customHeight="1">
      <c r="A1981" s="27">
        <v>44500.0</v>
      </c>
      <c r="B1981" s="2" t="s">
        <v>140</v>
      </c>
      <c r="C1981" s="34">
        <v>1584000.0</v>
      </c>
      <c r="D1981" s="34">
        <v>1440000.0</v>
      </c>
      <c r="E1981" s="34">
        <v>144000.0</v>
      </c>
      <c r="F1981" s="22" t="s">
        <v>287</v>
      </c>
      <c r="G1981" s="35">
        <v>44510.0</v>
      </c>
      <c r="H1981" s="22"/>
      <c r="I1981" s="29"/>
      <c r="J1981" s="28"/>
      <c r="K1981" s="2"/>
      <c r="L1981" s="2"/>
      <c r="M1981" s="2"/>
      <c r="N1981" s="2"/>
      <c r="O1981" s="2"/>
      <c r="P1981" s="2"/>
      <c r="Q1981" s="2"/>
      <c r="R1981" s="2"/>
      <c r="S1981" s="2"/>
    </row>
    <row r="1982" ht="15.75" customHeight="1">
      <c r="A1982" s="27">
        <v>44500.0</v>
      </c>
      <c r="B1982" s="2" t="s">
        <v>140</v>
      </c>
      <c r="C1982" s="34">
        <v>4.11708E7</v>
      </c>
      <c r="D1982" s="34">
        <v>3.7428E7</v>
      </c>
      <c r="E1982" s="34">
        <v>3742800.0</v>
      </c>
      <c r="F1982" s="22" t="s">
        <v>590</v>
      </c>
      <c r="G1982" s="35">
        <v>44510.0</v>
      </c>
      <c r="H1982" s="22"/>
      <c r="I1982" s="29"/>
      <c r="J1982" s="28"/>
      <c r="K1982" s="2"/>
      <c r="L1982" s="2"/>
      <c r="M1982" s="2"/>
      <c r="N1982" s="2"/>
      <c r="O1982" s="2"/>
      <c r="P1982" s="2"/>
      <c r="Q1982" s="2"/>
      <c r="R1982" s="2"/>
      <c r="S1982" s="2"/>
    </row>
    <row r="1983" ht="15.75" customHeight="1">
      <c r="A1983" s="27">
        <v>44500.0</v>
      </c>
      <c r="B1983" s="2" t="s">
        <v>140</v>
      </c>
      <c r="C1983" s="34">
        <v>1.3838E7</v>
      </c>
      <c r="D1983" s="34">
        <v>1.258E7</v>
      </c>
      <c r="E1983" s="34">
        <v>1258000.0</v>
      </c>
      <c r="F1983" s="22" t="s">
        <v>522</v>
      </c>
      <c r="G1983" s="35">
        <v>44510.0</v>
      </c>
      <c r="H1983" s="22"/>
      <c r="I1983" s="29"/>
      <c r="J1983" s="28"/>
      <c r="K1983" s="2"/>
      <c r="L1983" s="2"/>
      <c r="M1983" s="2"/>
      <c r="N1983" s="2"/>
      <c r="O1983" s="2"/>
      <c r="P1983" s="2"/>
      <c r="Q1983" s="2"/>
      <c r="R1983" s="2"/>
      <c r="S1983" s="2"/>
    </row>
    <row r="1984" ht="15.75" customHeight="1">
      <c r="A1984" s="27">
        <v>44500.0</v>
      </c>
      <c r="B1984" s="2" t="s">
        <v>646</v>
      </c>
      <c r="C1984" s="34">
        <v>5076500.0</v>
      </c>
      <c r="D1984" s="34">
        <v>4615000.0</v>
      </c>
      <c r="E1984" s="34">
        <v>461500.0</v>
      </c>
      <c r="F1984" s="22" t="s">
        <v>642</v>
      </c>
      <c r="G1984" s="35">
        <v>44540.0</v>
      </c>
      <c r="H1984" s="22"/>
      <c r="I1984" s="29"/>
      <c r="J1984" s="28"/>
      <c r="K1984" s="2"/>
      <c r="L1984" s="2"/>
      <c r="M1984" s="2"/>
      <c r="N1984" s="2"/>
      <c r="O1984" s="2"/>
      <c r="P1984" s="2"/>
      <c r="Q1984" s="2"/>
      <c r="R1984" s="2"/>
      <c r="S1984" s="2"/>
    </row>
    <row r="1985" ht="15.75" customHeight="1">
      <c r="A1985" s="27">
        <v>44500.0</v>
      </c>
      <c r="B1985" s="2" t="s">
        <v>8</v>
      </c>
      <c r="C1985" s="34">
        <v>2405700.0</v>
      </c>
      <c r="D1985" s="34">
        <v>2187000.0</v>
      </c>
      <c r="E1985" s="34">
        <v>218700.0</v>
      </c>
      <c r="F1985" s="22" t="s">
        <v>647</v>
      </c>
      <c r="G1985" s="35">
        <v>44512.0</v>
      </c>
      <c r="H1985" s="22"/>
      <c r="I1985" s="29"/>
      <c r="J1985" s="28"/>
      <c r="K1985" s="2"/>
      <c r="L1985" s="2"/>
      <c r="M1985" s="2"/>
      <c r="N1985" s="2"/>
      <c r="O1985" s="2"/>
      <c r="P1985" s="2"/>
      <c r="Q1985" s="2"/>
      <c r="R1985" s="2"/>
      <c r="S1985" s="2"/>
    </row>
    <row r="1986" ht="15.75" customHeight="1">
      <c r="A1986" s="27">
        <v>44500.0</v>
      </c>
      <c r="B1986" s="2" t="s">
        <v>8</v>
      </c>
      <c r="C1986" s="34">
        <v>4338400.0</v>
      </c>
      <c r="D1986" s="34">
        <v>3944000.0</v>
      </c>
      <c r="E1986" s="34">
        <v>394400.0</v>
      </c>
      <c r="F1986" s="22" t="s">
        <v>172</v>
      </c>
      <c r="G1986" s="35">
        <v>44512.0</v>
      </c>
      <c r="H1986" s="22"/>
      <c r="I1986" s="29"/>
      <c r="J1986" s="28"/>
      <c r="K1986" s="2"/>
      <c r="L1986" s="2"/>
      <c r="M1986" s="2"/>
      <c r="N1986" s="2"/>
      <c r="O1986" s="2"/>
      <c r="P1986" s="2"/>
      <c r="Q1986" s="2"/>
      <c r="R1986" s="2"/>
      <c r="S1986" s="2"/>
    </row>
    <row r="1987" ht="15.75" customHeight="1">
      <c r="A1987" s="27">
        <v>44500.0</v>
      </c>
      <c r="B1987" s="2" t="s">
        <v>8</v>
      </c>
      <c r="C1987" s="34">
        <v>1524600.0</v>
      </c>
      <c r="D1987" s="34">
        <v>1386000.0</v>
      </c>
      <c r="E1987" s="34">
        <v>138600.0</v>
      </c>
      <c r="F1987" s="22" t="s">
        <v>547</v>
      </c>
      <c r="G1987" s="35">
        <v>44512.0</v>
      </c>
      <c r="H1987" s="22"/>
      <c r="I1987" s="29"/>
      <c r="J1987" s="28"/>
      <c r="K1987" s="2"/>
      <c r="L1987" s="2"/>
      <c r="M1987" s="2"/>
      <c r="N1987" s="2"/>
      <c r="O1987" s="2"/>
      <c r="P1987" s="2"/>
      <c r="Q1987" s="2"/>
      <c r="R1987" s="2"/>
      <c r="S1987" s="2"/>
    </row>
    <row r="1988" ht="15.75" customHeight="1">
      <c r="A1988" s="27">
        <v>44500.0</v>
      </c>
      <c r="B1988" s="2" t="s">
        <v>8</v>
      </c>
      <c r="C1988" s="34">
        <v>96250.0</v>
      </c>
      <c r="D1988" s="34">
        <v>87500.0</v>
      </c>
      <c r="E1988" s="34">
        <v>8750.0</v>
      </c>
      <c r="F1988" s="22" t="s">
        <v>569</v>
      </c>
      <c r="G1988" s="35">
        <v>44516.0</v>
      </c>
      <c r="H1988" s="22"/>
      <c r="I1988" s="29"/>
      <c r="J1988" s="28"/>
      <c r="K1988" s="2"/>
      <c r="L1988" s="2"/>
      <c r="M1988" s="2"/>
      <c r="N1988" s="2"/>
      <c r="O1988" s="2"/>
      <c r="P1988" s="2"/>
      <c r="Q1988" s="2"/>
      <c r="R1988" s="2"/>
      <c r="S1988" s="2"/>
    </row>
    <row r="1989" ht="15.75" customHeight="1">
      <c r="A1989" s="27">
        <v>44500.0</v>
      </c>
      <c r="B1989" s="2" t="s">
        <v>8</v>
      </c>
      <c r="C1989" s="34">
        <v>1.6643E7</v>
      </c>
      <c r="D1989" s="34">
        <v>1.513E7</v>
      </c>
      <c r="E1989" s="34">
        <v>1513000.0</v>
      </c>
      <c r="F1989" s="22" t="s">
        <v>615</v>
      </c>
      <c r="G1989" s="35">
        <v>44512.0</v>
      </c>
      <c r="H1989" s="22"/>
      <c r="I1989" s="29"/>
      <c r="J1989" s="28"/>
      <c r="K1989" s="2"/>
      <c r="L1989" s="2"/>
      <c r="M1989" s="2"/>
      <c r="N1989" s="2"/>
      <c r="O1989" s="2"/>
      <c r="P1989" s="2"/>
      <c r="Q1989" s="2"/>
      <c r="R1989" s="2"/>
      <c r="S1989" s="2"/>
    </row>
    <row r="1990" ht="15.75" customHeight="1">
      <c r="A1990" s="27">
        <v>44500.0</v>
      </c>
      <c r="B1990" s="2" t="s">
        <v>8</v>
      </c>
      <c r="C1990" s="34">
        <v>182600.0</v>
      </c>
      <c r="D1990" s="34">
        <v>166000.0</v>
      </c>
      <c r="E1990" s="34">
        <v>16600.0</v>
      </c>
      <c r="F1990" s="22" t="s">
        <v>110</v>
      </c>
      <c r="G1990" s="35">
        <v>44516.0</v>
      </c>
      <c r="H1990" s="22"/>
      <c r="I1990" s="29"/>
      <c r="J1990" s="28"/>
      <c r="K1990" s="2"/>
      <c r="L1990" s="2"/>
      <c r="M1990" s="2"/>
      <c r="N1990" s="2"/>
      <c r="O1990" s="2"/>
      <c r="P1990" s="2"/>
      <c r="Q1990" s="2"/>
      <c r="R1990" s="2"/>
      <c r="S1990" s="2"/>
    </row>
    <row r="1991" ht="15.75" customHeight="1">
      <c r="A1991" s="27">
        <v>44500.0</v>
      </c>
      <c r="B1991" s="2" t="s">
        <v>538</v>
      </c>
      <c r="C1991" s="34">
        <v>4983000.0</v>
      </c>
      <c r="D1991" s="34">
        <v>4530000.0</v>
      </c>
      <c r="E1991" s="34">
        <v>453000.0</v>
      </c>
      <c r="F1991" s="22" t="s">
        <v>106</v>
      </c>
      <c r="G1991" s="35">
        <v>44530.0</v>
      </c>
      <c r="H1991" s="22"/>
      <c r="I1991" s="29"/>
      <c r="J1991" s="28"/>
      <c r="K1991" s="2"/>
      <c r="L1991" s="2"/>
      <c r="M1991" s="2"/>
      <c r="N1991" s="2"/>
      <c r="O1991" s="2"/>
      <c r="P1991" s="2"/>
      <c r="Q1991" s="2"/>
      <c r="R1991" s="2"/>
      <c r="S1991" s="2"/>
    </row>
    <row r="1992" ht="15.75" customHeight="1">
      <c r="A1992" s="27">
        <v>44500.0</v>
      </c>
      <c r="B1992" s="2" t="s">
        <v>610</v>
      </c>
      <c r="C1992" s="34">
        <v>1625800.0</v>
      </c>
      <c r="D1992" s="34">
        <v>1478000.0</v>
      </c>
      <c r="E1992" s="34">
        <v>147800.0</v>
      </c>
      <c r="F1992" s="22" t="s">
        <v>626</v>
      </c>
      <c r="G1992" s="35">
        <v>44510.0</v>
      </c>
      <c r="H1992" s="22"/>
      <c r="I1992" s="29"/>
      <c r="J1992" s="28"/>
      <c r="K1992" s="2"/>
      <c r="L1992" s="2"/>
      <c r="M1992" s="2"/>
      <c r="N1992" s="2"/>
      <c r="O1992" s="2"/>
      <c r="P1992" s="2"/>
      <c r="Q1992" s="2"/>
      <c r="R1992" s="2"/>
      <c r="S1992" s="2"/>
    </row>
    <row r="1993" ht="15.75" customHeight="1">
      <c r="A1993" s="27">
        <v>44500.0</v>
      </c>
      <c r="B1993" s="2" t="s">
        <v>610</v>
      </c>
      <c r="C1993" s="34">
        <v>3405600.0</v>
      </c>
      <c r="D1993" s="34">
        <v>3096000.0</v>
      </c>
      <c r="E1993" s="34">
        <v>309600.0</v>
      </c>
      <c r="F1993" s="22" t="s">
        <v>351</v>
      </c>
      <c r="G1993" s="35">
        <v>44510.0</v>
      </c>
      <c r="H1993" s="22"/>
      <c r="I1993" s="29"/>
      <c r="J1993" s="28"/>
      <c r="K1993" s="2"/>
      <c r="L1993" s="2"/>
      <c r="M1993" s="2"/>
      <c r="N1993" s="2"/>
      <c r="O1993" s="2"/>
      <c r="P1993" s="2"/>
      <c r="Q1993" s="2"/>
      <c r="R1993" s="2"/>
      <c r="S1993" s="2"/>
    </row>
    <row r="1994" ht="15.75" customHeight="1">
      <c r="A1994" s="27">
        <v>44500.0</v>
      </c>
      <c r="B1994" s="2" t="s">
        <v>610</v>
      </c>
      <c r="C1994" s="34">
        <v>793100.0</v>
      </c>
      <c r="D1994" s="34">
        <v>721000.0</v>
      </c>
      <c r="E1994" s="34">
        <v>72100.0</v>
      </c>
      <c r="F1994" s="22" t="s">
        <v>611</v>
      </c>
      <c r="G1994" s="35">
        <v>44510.0</v>
      </c>
      <c r="H1994" s="22"/>
      <c r="I1994" s="29"/>
      <c r="J1994" s="28"/>
      <c r="K1994" s="2"/>
      <c r="L1994" s="2"/>
      <c r="M1994" s="2"/>
      <c r="N1994" s="2"/>
      <c r="O1994" s="2"/>
      <c r="P1994" s="2"/>
      <c r="Q1994" s="2"/>
      <c r="R1994" s="2"/>
      <c r="S1994" s="2"/>
    </row>
    <row r="1995" ht="15.75" customHeight="1">
      <c r="A1995" s="27">
        <v>44500.0</v>
      </c>
      <c r="B1995" s="2" t="s">
        <v>610</v>
      </c>
      <c r="C1995" s="34">
        <v>226600.0</v>
      </c>
      <c r="D1995" s="34">
        <v>206000.0</v>
      </c>
      <c r="E1995" s="34">
        <v>20600.0</v>
      </c>
      <c r="F1995" s="22" t="s">
        <v>639</v>
      </c>
      <c r="G1995" s="35">
        <v>44510.0</v>
      </c>
      <c r="H1995" s="22"/>
      <c r="I1995" s="29"/>
      <c r="J1995" s="28"/>
      <c r="K1995" s="2"/>
      <c r="L1995" s="2"/>
      <c r="M1995" s="2"/>
      <c r="N1995" s="2"/>
      <c r="O1995" s="2"/>
      <c r="P1995" s="2"/>
      <c r="Q1995" s="2"/>
      <c r="R1995" s="2"/>
      <c r="S1995" s="2"/>
    </row>
    <row r="1996" ht="15.75" customHeight="1">
      <c r="A1996" s="27">
        <v>44500.0</v>
      </c>
      <c r="B1996" s="2" t="s">
        <v>203</v>
      </c>
      <c r="C1996" s="34">
        <v>308000.0</v>
      </c>
      <c r="D1996" s="34">
        <v>280000.0</v>
      </c>
      <c r="E1996" s="34">
        <v>28000.0</v>
      </c>
      <c r="F1996" s="22" t="s">
        <v>106</v>
      </c>
      <c r="G1996" s="35">
        <v>44505.0</v>
      </c>
      <c r="H1996" s="22" t="s">
        <v>633</v>
      </c>
      <c r="I1996" s="29"/>
      <c r="J1996" s="28"/>
      <c r="K1996" s="2"/>
      <c r="L1996" s="2"/>
      <c r="M1996" s="2"/>
      <c r="N1996" s="2"/>
      <c r="O1996" s="2"/>
      <c r="P1996" s="2"/>
      <c r="Q1996" s="2"/>
      <c r="R1996" s="2"/>
      <c r="S1996" s="2"/>
    </row>
    <row r="1997" ht="15.75" customHeight="1">
      <c r="A1997" s="27">
        <v>44500.0</v>
      </c>
      <c r="B1997" s="2" t="s">
        <v>152</v>
      </c>
      <c r="C1997" s="34">
        <v>396000.0</v>
      </c>
      <c r="D1997" s="34">
        <v>360000.0</v>
      </c>
      <c r="E1997" s="34">
        <v>36000.0</v>
      </c>
      <c r="F1997" s="22" t="s">
        <v>106</v>
      </c>
      <c r="G1997" s="35">
        <v>44531.0</v>
      </c>
      <c r="H1997" s="22"/>
      <c r="I1997" s="29"/>
      <c r="J1997" s="28"/>
      <c r="K1997" s="2"/>
      <c r="L1997" s="2"/>
      <c r="M1997" s="2"/>
      <c r="N1997" s="2"/>
      <c r="O1997" s="2"/>
      <c r="P1997" s="2"/>
      <c r="Q1997" s="2"/>
      <c r="R1997" s="2"/>
      <c r="S1997" s="2"/>
    </row>
    <row r="1998" ht="15.75" customHeight="1">
      <c r="A1998" s="27">
        <v>44500.0</v>
      </c>
      <c r="B1998" s="2" t="s">
        <v>440</v>
      </c>
      <c r="C1998" s="34">
        <v>1.13102E7</v>
      </c>
      <c r="D1998" s="34">
        <v>1.0282E7</v>
      </c>
      <c r="E1998" s="34">
        <v>1028200.0</v>
      </c>
      <c r="F1998" s="22" t="s">
        <v>197</v>
      </c>
      <c r="G1998" s="35">
        <v>44510.0</v>
      </c>
      <c r="H1998" s="22"/>
      <c r="I1998" s="29"/>
      <c r="J1998" s="28"/>
      <c r="K1998" s="2"/>
      <c r="L1998" s="2"/>
      <c r="M1998" s="2"/>
      <c r="N1998" s="2"/>
      <c r="O1998" s="2"/>
      <c r="P1998" s="2"/>
      <c r="Q1998" s="2"/>
      <c r="R1998" s="2"/>
      <c r="S1998" s="2"/>
    </row>
    <row r="1999" ht="15.75" customHeight="1">
      <c r="A1999" s="27">
        <v>44500.0</v>
      </c>
      <c r="B1999" s="2" t="s">
        <v>440</v>
      </c>
      <c r="C1999" s="34">
        <v>2.12498E7</v>
      </c>
      <c r="D1999" s="34">
        <v>1.9318E7</v>
      </c>
      <c r="E1999" s="34">
        <v>1931800.0</v>
      </c>
      <c r="F1999" s="22" t="s">
        <v>557</v>
      </c>
      <c r="G1999" s="35">
        <v>44510.0</v>
      </c>
      <c r="H1999" s="22"/>
      <c r="I1999" s="29"/>
      <c r="J1999" s="28"/>
      <c r="K1999" s="2"/>
      <c r="L1999" s="2"/>
      <c r="M1999" s="2"/>
      <c r="N1999" s="2"/>
      <c r="O1999" s="2"/>
      <c r="P1999" s="2"/>
      <c r="Q1999" s="2"/>
      <c r="R1999" s="2"/>
      <c r="S1999" s="2"/>
    </row>
    <row r="2000" ht="15.75" customHeight="1">
      <c r="A2000" s="27">
        <v>44500.0</v>
      </c>
      <c r="B2000" s="2" t="s">
        <v>440</v>
      </c>
      <c r="C2000" s="34">
        <v>732600.0</v>
      </c>
      <c r="D2000" s="34">
        <v>666000.0</v>
      </c>
      <c r="E2000" s="34">
        <v>66600.0</v>
      </c>
      <c r="F2000" s="22" t="s">
        <v>441</v>
      </c>
      <c r="G2000" s="35">
        <v>44510.0</v>
      </c>
      <c r="H2000" s="22"/>
      <c r="I2000" s="29"/>
      <c r="J2000" s="28"/>
      <c r="K2000" s="2"/>
      <c r="L2000" s="2"/>
      <c r="M2000" s="2"/>
      <c r="N2000" s="2"/>
      <c r="O2000" s="2"/>
      <c r="P2000" s="2"/>
      <c r="Q2000" s="2"/>
      <c r="R2000" s="2"/>
      <c r="S2000" s="2"/>
    </row>
    <row r="2001" ht="15.75" customHeight="1">
      <c r="A2001" s="27">
        <v>44500.0</v>
      </c>
      <c r="B2001" s="2" t="s">
        <v>440</v>
      </c>
      <c r="C2001" s="34">
        <v>4.47744E7</v>
      </c>
      <c r="D2001" s="34">
        <v>4.0704E7</v>
      </c>
      <c r="E2001" s="34">
        <v>4070400.0</v>
      </c>
      <c r="F2001" s="22" t="s">
        <v>442</v>
      </c>
      <c r="G2001" s="35">
        <v>44510.0</v>
      </c>
      <c r="H2001" s="22"/>
      <c r="I2001" s="29"/>
      <c r="J2001" s="28"/>
      <c r="K2001" s="2"/>
      <c r="L2001" s="2"/>
      <c r="M2001" s="2"/>
      <c r="N2001" s="2"/>
      <c r="O2001" s="2"/>
      <c r="P2001" s="2"/>
      <c r="Q2001" s="2"/>
      <c r="R2001" s="2"/>
      <c r="S2001" s="2"/>
    </row>
    <row r="2002" ht="15.75" customHeight="1">
      <c r="A2002" s="38">
        <v>44500.0</v>
      </c>
      <c r="B2002" s="7" t="s">
        <v>648</v>
      </c>
      <c r="C2002" s="39">
        <v>220000.0</v>
      </c>
      <c r="D2002" s="39">
        <v>200000.0</v>
      </c>
      <c r="E2002" s="39">
        <v>20000.0</v>
      </c>
      <c r="F2002" s="40" t="s">
        <v>106</v>
      </c>
      <c r="G2002" s="41">
        <v>44504.0</v>
      </c>
      <c r="H2002" s="40"/>
      <c r="I2002" s="89"/>
      <c r="J2002" s="90"/>
      <c r="K2002" s="7"/>
      <c r="L2002" s="7"/>
      <c r="M2002" s="7"/>
      <c r="N2002" s="7"/>
      <c r="O2002" s="7"/>
      <c r="P2002" s="7"/>
      <c r="Q2002" s="7"/>
      <c r="R2002" s="7"/>
      <c r="S2002" s="7"/>
    </row>
    <row r="2003" ht="15.75" customHeight="1">
      <c r="A2003" s="27">
        <v>44515.0</v>
      </c>
      <c r="B2003" s="2" t="s">
        <v>140</v>
      </c>
      <c r="C2003" s="34">
        <v>1.4201E7</v>
      </c>
      <c r="D2003" s="34">
        <v>1.291E7</v>
      </c>
      <c r="E2003" s="34">
        <v>1291000.0</v>
      </c>
      <c r="F2003" s="22" t="s">
        <v>522</v>
      </c>
      <c r="G2003" s="35">
        <v>44522.0</v>
      </c>
      <c r="H2003" s="22"/>
      <c r="I2003" s="29"/>
      <c r="J2003" s="28"/>
      <c r="K2003" s="2"/>
      <c r="L2003" s="2"/>
      <c r="M2003" s="2"/>
      <c r="N2003" s="2"/>
      <c r="O2003" s="2"/>
      <c r="P2003" s="2"/>
      <c r="Q2003" s="2"/>
      <c r="R2003" s="2"/>
      <c r="S2003" s="2"/>
    </row>
    <row r="2004" ht="15.75" customHeight="1">
      <c r="A2004" s="27">
        <v>44515.0</v>
      </c>
      <c r="B2004" s="2" t="s">
        <v>140</v>
      </c>
      <c r="C2004" s="34">
        <v>6529600.0</v>
      </c>
      <c r="D2004" s="34">
        <v>5936000.0</v>
      </c>
      <c r="E2004" s="34">
        <v>593600.0</v>
      </c>
      <c r="F2004" s="22" t="s">
        <v>478</v>
      </c>
      <c r="G2004" s="35">
        <v>44522.0</v>
      </c>
      <c r="H2004" s="22"/>
      <c r="I2004" s="29"/>
      <c r="J2004" s="28"/>
      <c r="K2004" s="2"/>
      <c r="L2004" s="2"/>
      <c r="M2004" s="2"/>
      <c r="N2004" s="2"/>
      <c r="O2004" s="2"/>
      <c r="P2004" s="2"/>
      <c r="Q2004" s="2"/>
      <c r="R2004" s="2"/>
      <c r="S2004" s="2"/>
    </row>
    <row r="2005" ht="15.75" customHeight="1">
      <c r="A2005" s="27">
        <v>44515.0</v>
      </c>
      <c r="B2005" s="2" t="s">
        <v>140</v>
      </c>
      <c r="C2005" s="34">
        <v>1.38523E7</v>
      </c>
      <c r="D2005" s="34">
        <v>1.2593E7</v>
      </c>
      <c r="E2005" s="34">
        <v>1259300.0</v>
      </c>
      <c r="F2005" s="22" t="s">
        <v>478</v>
      </c>
      <c r="G2005" s="35">
        <v>44522.0</v>
      </c>
      <c r="H2005" s="22"/>
      <c r="I2005" s="29"/>
      <c r="J2005" s="28"/>
      <c r="K2005" s="2"/>
      <c r="L2005" s="2"/>
      <c r="M2005" s="2"/>
      <c r="N2005" s="2"/>
      <c r="O2005" s="2"/>
      <c r="P2005" s="2"/>
      <c r="Q2005" s="2"/>
      <c r="R2005" s="2"/>
      <c r="S2005" s="2"/>
    </row>
    <row r="2006" ht="15.75" customHeight="1">
      <c r="A2006" s="27">
        <v>44515.0</v>
      </c>
      <c r="B2006" s="2" t="s">
        <v>140</v>
      </c>
      <c r="C2006" s="34">
        <v>906400.0</v>
      </c>
      <c r="D2006" s="34">
        <v>824000.0</v>
      </c>
      <c r="E2006" s="34">
        <v>82400.0</v>
      </c>
      <c r="F2006" s="22" t="s">
        <v>587</v>
      </c>
      <c r="G2006" s="35">
        <v>44522.0</v>
      </c>
      <c r="H2006" s="22"/>
      <c r="I2006" s="29"/>
      <c r="J2006" s="28"/>
      <c r="K2006" s="2"/>
      <c r="L2006" s="2"/>
      <c r="M2006" s="2"/>
      <c r="N2006" s="2"/>
      <c r="O2006" s="2"/>
      <c r="P2006" s="2"/>
      <c r="Q2006" s="2"/>
      <c r="R2006" s="2"/>
      <c r="S2006" s="2"/>
    </row>
    <row r="2007" ht="15.75" customHeight="1">
      <c r="A2007" s="27">
        <v>44515.0</v>
      </c>
      <c r="B2007" s="2" t="s">
        <v>140</v>
      </c>
      <c r="C2007" s="34">
        <v>1496000.0</v>
      </c>
      <c r="D2007" s="34">
        <v>1360000.0</v>
      </c>
      <c r="E2007" s="34">
        <v>136000.0</v>
      </c>
      <c r="F2007" s="22" t="s">
        <v>361</v>
      </c>
      <c r="G2007" s="35">
        <v>44522.0</v>
      </c>
      <c r="H2007" s="22"/>
      <c r="I2007" s="29"/>
      <c r="J2007" s="28"/>
      <c r="K2007" s="2"/>
      <c r="L2007" s="2"/>
      <c r="M2007" s="2"/>
      <c r="N2007" s="2"/>
      <c r="O2007" s="2"/>
      <c r="P2007" s="2"/>
      <c r="Q2007" s="2"/>
      <c r="R2007" s="2"/>
      <c r="S2007" s="2"/>
    </row>
    <row r="2008" ht="15.75" customHeight="1">
      <c r="A2008" s="27">
        <v>44515.0</v>
      </c>
      <c r="B2008" s="2" t="s">
        <v>140</v>
      </c>
      <c r="C2008" s="34">
        <v>1237500.0</v>
      </c>
      <c r="D2008" s="34">
        <v>1125000.0</v>
      </c>
      <c r="E2008" s="34">
        <v>112500.0</v>
      </c>
      <c r="F2008" s="22" t="s">
        <v>591</v>
      </c>
      <c r="G2008" s="35">
        <v>44522.0</v>
      </c>
      <c r="H2008" s="22"/>
      <c r="I2008" s="29"/>
      <c r="J2008" s="28"/>
      <c r="K2008" s="2"/>
      <c r="L2008" s="2"/>
      <c r="M2008" s="2"/>
      <c r="N2008" s="2"/>
      <c r="O2008" s="2"/>
      <c r="P2008" s="2"/>
      <c r="Q2008" s="2"/>
      <c r="R2008" s="2"/>
      <c r="S2008" s="2"/>
    </row>
    <row r="2009" ht="15.75" customHeight="1">
      <c r="A2009" s="27">
        <v>44515.0</v>
      </c>
      <c r="B2009" s="2" t="s">
        <v>140</v>
      </c>
      <c r="C2009" s="34">
        <v>3738900.0</v>
      </c>
      <c r="D2009" s="34">
        <v>3399000.0</v>
      </c>
      <c r="E2009" s="34">
        <v>339900.0</v>
      </c>
      <c r="F2009" s="22" t="s">
        <v>532</v>
      </c>
      <c r="G2009" s="35">
        <v>44522.0</v>
      </c>
      <c r="H2009" s="22"/>
      <c r="I2009" s="29"/>
      <c r="J2009" s="28"/>
      <c r="K2009" s="2"/>
      <c r="L2009" s="2"/>
      <c r="M2009" s="2"/>
      <c r="N2009" s="2"/>
      <c r="O2009" s="2"/>
      <c r="P2009" s="2"/>
      <c r="Q2009" s="2"/>
      <c r="R2009" s="2"/>
      <c r="S2009" s="2"/>
    </row>
    <row r="2010" ht="15.75" customHeight="1">
      <c r="A2010" s="27">
        <v>44515.0</v>
      </c>
      <c r="B2010" s="2" t="s">
        <v>140</v>
      </c>
      <c r="C2010" s="34">
        <v>4357100.0</v>
      </c>
      <c r="D2010" s="34">
        <v>3961000.0</v>
      </c>
      <c r="E2010" s="34">
        <v>396100.0</v>
      </c>
      <c r="F2010" s="22" t="s">
        <v>523</v>
      </c>
      <c r="G2010" s="35">
        <v>44522.0</v>
      </c>
      <c r="H2010" s="22"/>
      <c r="I2010" s="29"/>
      <c r="J2010" s="28"/>
      <c r="K2010" s="2"/>
      <c r="L2010" s="2"/>
      <c r="M2010" s="2"/>
      <c r="N2010" s="2"/>
      <c r="O2010" s="2"/>
      <c r="P2010" s="2"/>
      <c r="Q2010" s="2"/>
      <c r="R2010" s="2"/>
      <c r="S2010" s="2"/>
    </row>
    <row r="2011" ht="15.75" customHeight="1">
      <c r="A2011" s="27">
        <v>44515.0</v>
      </c>
      <c r="B2011" s="2" t="s">
        <v>140</v>
      </c>
      <c r="C2011" s="34">
        <v>4633200.0</v>
      </c>
      <c r="D2011" s="34">
        <v>4212000.0</v>
      </c>
      <c r="E2011" s="34">
        <v>421200.0</v>
      </c>
      <c r="F2011" s="22" t="s">
        <v>614</v>
      </c>
      <c r="G2011" s="35">
        <v>44522.0</v>
      </c>
      <c r="H2011" s="22"/>
      <c r="I2011" s="29"/>
      <c r="J2011" s="28"/>
      <c r="K2011" s="2"/>
      <c r="L2011" s="2"/>
      <c r="M2011" s="2"/>
      <c r="N2011" s="2"/>
      <c r="O2011" s="2"/>
      <c r="P2011" s="2"/>
      <c r="Q2011" s="2"/>
      <c r="R2011" s="2"/>
      <c r="S2011" s="2"/>
    </row>
    <row r="2012" ht="15.75" customHeight="1">
      <c r="A2012" s="27">
        <v>44515.0</v>
      </c>
      <c r="B2012" s="2" t="s">
        <v>140</v>
      </c>
      <c r="C2012" s="34">
        <v>1.77012E7</v>
      </c>
      <c r="D2012" s="34">
        <v>1.6092E7</v>
      </c>
      <c r="E2012" s="34">
        <v>1609200.0</v>
      </c>
      <c r="F2012" s="22" t="s">
        <v>590</v>
      </c>
      <c r="G2012" s="35">
        <v>44522.0</v>
      </c>
      <c r="H2012" s="22"/>
      <c r="I2012" s="29"/>
      <c r="J2012" s="28"/>
      <c r="K2012" s="2"/>
      <c r="L2012" s="2"/>
      <c r="M2012" s="2"/>
      <c r="N2012" s="2"/>
      <c r="O2012" s="2"/>
      <c r="P2012" s="2"/>
      <c r="Q2012" s="2"/>
      <c r="R2012" s="2"/>
      <c r="S2012" s="2"/>
    </row>
    <row r="2013" ht="15.75" customHeight="1">
      <c r="A2013" s="27">
        <v>44515.0</v>
      </c>
      <c r="B2013" s="2" t="s">
        <v>140</v>
      </c>
      <c r="C2013" s="34">
        <v>924000.0</v>
      </c>
      <c r="D2013" s="34">
        <v>840000.0</v>
      </c>
      <c r="E2013" s="34">
        <v>84000.0</v>
      </c>
      <c r="F2013" s="22" t="s">
        <v>649</v>
      </c>
      <c r="G2013" s="35">
        <v>44522.0</v>
      </c>
      <c r="H2013" s="22"/>
      <c r="I2013" s="29"/>
      <c r="J2013" s="28"/>
      <c r="K2013" s="2"/>
      <c r="L2013" s="2"/>
      <c r="M2013" s="2"/>
      <c r="N2013" s="2"/>
      <c r="O2013" s="2"/>
      <c r="P2013" s="2"/>
      <c r="Q2013" s="2"/>
      <c r="R2013" s="2"/>
      <c r="S2013" s="2"/>
    </row>
    <row r="2014" ht="15.75" customHeight="1">
      <c r="A2014" s="27">
        <v>44515.0</v>
      </c>
      <c r="B2014" s="2" t="s">
        <v>650</v>
      </c>
      <c r="C2014" s="34">
        <v>1.32E8</v>
      </c>
      <c r="D2014" s="34">
        <v>1.2E8</v>
      </c>
      <c r="E2014" s="34">
        <v>1.2E7</v>
      </c>
      <c r="F2014" s="22" t="s">
        <v>106</v>
      </c>
      <c r="G2014" s="91" t="s">
        <v>651</v>
      </c>
      <c r="H2014" s="22"/>
      <c r="I2014" s="29"/>
      <c r="J2014" s="28"/>
      <c r="K2014" s="2"/>
      <c r="L2014" s="2"/>
      <c r="M2014" s="2"/>
      <c r="N2014" s="2"/>
      <c r="O2014" s="2"/>
      <c r="P2014" s="2"/>
      <c r="Q2014" s="2"/>
      <c r="R2014" s="2"/>
      <c r="S2014" s="2"/>
    </row>
    <row r="2015" ht="15.75" customHeight="1">
      <c r="A2015" s="27">
        <v>44525.0</v>
      </c>
      <c r="B2015" s="2" t="s">
        <v>652</v>
      </c>
      <c r="C2015" s="34">
        <v>396000.0</v>
      </c>
      <c r="D2015" s="34">
        <v>360000.0</v>
      </c>
      <c r="E2015" s="34">
        <v>36000.0</v>
      </c>
      <c r="F2015" s="22" t="s">
        <v>653</v>
      </c>
      <c r="G2015" s="35">
        <v>44539.0</v>
      </c>
      <c r="H2015" s="22"/>
      <c r="I2015" s="29"/>
      <c r="J2015" s="28"/>
      <c r="K2015" s="2"/>
      <c r="L2015" s="2"/>
      <c r="M2015" s="2"/>
      <c r="N2015" s="2"/>
      <c r="O2015" s="2"/>
      <c r="P2015" s="2"/>
      <c r="Q2015" s="2"/>
      <c r="R2015" s="2"/>
      <c r="S2015" s="2"/>
    </row>
    <row r="2016" ht="15.75" customHeight="1">
      <c r="A2016" s="27">
        <v>44530.0</v>
      </c>
      <c r="B2016" s="2" t="s">
        <v>650</v>
      </c>
      <c r="C2016" s="34">
        <v>8.285365E7</v>
      </c>
      <c r="D2016" s="34">
        <v>7.53215E7</v>
      </c>
      <c r="E2016" s="34">
        <v>7532150.0</v>
      </c>
      <c r="F2016" s="22" t="s">
        <v>106</v>
      </c>
      <c r="G2016" s="35">
        <v>44566.0</v>
      </c>
      <c r="H2016" s="22"/>
      <c r="I2016" s="29"/>
      <c r="J2016" s="28"/>
      <c r="K2016" s="2"/>
      <c r="L2016" s="2"/>
      <c r="M2016" s="2"/>
      <c r="N2016" s="2"/>
      <c r="O2016" s="2"/>
      <c r="P2016" s="2"/>
      <c r="Q2016" s="2"/>
      <c r="R2016" s="2"/>
      <c r="S2016" s="2"/>
    </row>
    <row r="2017" ht="15.75" customHeight="1">
      <c r="A2017" s="27">
        <v>44530.0</v>
      </c>
      <c r="B2017" s="2" t="s">
        <v>652</v>
      </c>
      <c r="C2017" s="34">
        <v>308000.0</v>
      </c>
      <c r="D2017" s="34">
        <v>280000.0</v>
      </c>
      <c r="E2017" s="34">
        <v>28000.0</v>
      </c>
      <c r="F2017" s="22" t="s">
        <v>653</v>
      </c>
      <c r="G2017" s="35">
        <v>44539.0</v>
      </c>
      <c r="H2017" s="22"/>
      <c r="I2017" s="29"/>
      <c r="J2017" s="28"/>
      <c r="K2017" s="2"/>
      <c r="L2017" s="2"/>
      <c r="M2017" s="2"/>
      <c r="N2017" s="2"/>
      <c r="O2017" s="2"/>
      <c r="P2017" s="2"/>
      <c r="Q2017" s="2"/>
      <c r="R2017" s="2"/>
      <c r="S2017" s="2"/>
    </row>
    <row r="2018" ht="15.75" customHeight="1">
      <c r="A2018" s="27">
        <v>44530.0</v>
      </c>
      <c r="B2018" s="2" t="s">
        <v>203</v>
      </c>
      <c r="C2018" s="34">
        <v>77000.0</v>
      </c>
      <c r="D2018" s="34">
        <v>70000.0</v>
      </c>
      <c r="E2018" s="34">
        <v>7000.0</v>
      </c>
      <c r="F2018" s="22" t="s">
        <v>106</v>
      </c>
      <c r="G2018" s="35">
        <v>44533.0</v>
      </c>
      <c r="H2018" s="22" t="s">
        <v>633</v>
      </c>
      <c r="I2018" s="29"/>
      <c r="J2018" s="28"/>
      <c r="K2018" s="2"/>
      <c r="L2018" s="2"/>
      <c r="M2018" s="2"/>
      <c r="N2018" s="2"/>
      <c r="O2018" s="2"/>
      <c r="P2018" s="2"/>
      <c r="Q2018" s="2"/>
      <c r="R2018" s="2"/>
      <c r="S2018" s="2"/>
    </row>
    <row r="2019" ht="15.75" customHeight="1">
      <c r="A2019" s="27">
        <v>44530.0</v>
      </c>
      <c r="B2019" s="2" t="s">
        <v>152</v>
      </c>
      <c r="C2019" s="34">
        <v>242000.0</v>
      </c>
      <c r="D2019" s="34">
        <v>220000.0</v>
      </c>
      <c r="E2019" s="34">
        <v>22000.0</v>
      </c>
      <c r="F2019" s="22" t="s">
        <v>106</v>
      </c>
      <c r="G2019" s="35">
        <v>44790.0</v>
      </c>
      <c r="H2019" s="22"/>
      <c r="I2019" s="37" t="s">
        <v>239</v>
      </c>
      <c r="J2019" s="13"/>
      <c r="K2019" s="14"/>
      <c r="L2019" s="2"/>
      <c r="M2019" s="2"/>
      <c r="N2019" s="2"/>
      <c r="O2019" s="2"/>
      <c r="P2019" s="2"/>
      <c r="Q2019" s="2"/>
      <c r="R2019" s="2"/>
      <c r="S2019" s="2"/>
    </row>
    <row r="2020" ht="15.75" customHeight="1">
      <c r="A2020" s="27">
        <v>44530.0</v>
      </c>
      <c r="B2020" s="2" t="s">
        <v>158</v>
      </c>
      <c r="C2020" s="34">
        <v>528000.0</v>
      </c>
      <c r="D2020" s="34">
        <v>480000.0</v>
      </c>
      <c r="E2020" s="34">
        <v>48000.0</v>
      </c>
      <c r="F2020" s="22" t="s">
        <v>106</v>
      </c>
      <c r="G2020" s="35">
        <v>44545.0</v>
      </c>
      <c r="H2020" s="22" t="s">
        <v>633</v>
      </c>
      <c r="I2020" s="23" t="s">
        <v>3</v>
      </c>
      <c r="J2020" s="17" t="s">
        <v>54</v>
      </c>
      <c r="K2020" s="17" t="s">
        <v>2</v>
      </c>
      <c r="L2020" s="2"/>
      <c r="M2020" s="2"/>
      <c r="N2020" s="2"/>
      <c r="O2020" s="2"/>
      <c r="P2020" s="2"/>
      <c r="Q2020" s="2"/>
      <c r="R2020" s="2"/>
      <c r="S2020" s="2"/>
    </row>
    <row r="2021" ht="15.75" customHeight="1">
      <c r="A2021" s="27">
        <v>44530.0</v>
      </c>
      <c r="B2021" s="2" t="s">
        <v>538</v>
      </c>
      <c r="C2021" s="34">
        <v>2871000.0</v>
      </c>
      <c r="D2021" s="34">
        <v>2610000.0</v>
      </c>
      <c r="E2021" s="34">
        <v>261000.0</v>
      </c>
      <c r="F2021" s="22" t="s">
        <v>106</v>
      </c>
      <c r="G2021" s="35">
        <v>44575.0</v>
      </c>
      <c r="H2021" s="22"/>
      <c r="I2021" s="23">
        <f t="shared" ref="I2021:K2021" si="58">SUM(C2003:C2051)</f>
        <v>488344538</v>
      </c>
      <c r="J2021" s="23">
        <f t="shared" si="58"/>
        <v>443949580</v>
      </c>
      <c r="K2021" s="23">
        <f t="shared" si="58"/>
        <v>44394958</v>
      </c>
      <c r="L2021" s="2"/>
      <c r="M2021" s="92"/>
      <c r="N2021" s="34"/>
      <c r="O2021" s="2"/>
      <c r="P2021" s="2"/>
      <c r="Q2021" s="2"/>
      <c r="R2021" s="2"/>
      <c r="S2021" s="2"/>
    </row>
    <row r="2022" ht="15.75" customHeight="1">
      <c r="A2022" s="27">
        <v>44530.0</v>
      </c>
      <c r="B2022" s="2" t="s">
        <v>646</v>
      </c>
      <c r="C2022" s="34">
        <v>2420000.0</v>
      </c>
      <c r="D2022" s="34">
        <v>2200000.0</v>
      </c>
      <c r="E2022" s="34">
        <v>220000.0</v>
      </c>
      <c r="F2022" s="22" t="s">
        <v>642</v>
      </c>
      <c r="G2022" s="35">
        <v>44571.0</v>
      </c>
      <c r="H2022" s="22"/>
      <c r="I2022" s="29"/>
      <c r="J2022" s="28"/>
      <c r="K2022" s="2"/>
      <c r="L2022" s="2"/>
      <c r="M2022" s="92"/>
      <c r="N2022" s="34"/>
      <c r="O2022" s="2"/>
      <c r="P2022" s="2"/>
      <c r="Q2022" s="2"/>
      <c r="R2022" s="2"/>
      <c r="S2022" s="2"/>
    </row>
    <row r="2023" ht="15.75" customHeight="1">
      <c r="A2023" s="27">
        <v>44530.0</v>
      </c>
      <c r="B2023" s="2" t="s">
        <v>8</v>
      </c>
      <c r="C2023" s="34">
        <v>1270500.0</v>
      </c>
      <c r="D2023" s="34">
        <v>1155000.0</v>
      </c>
      <c r="E2023" s="34">
        <v>115500.0</v>
      </c>
      <c r="F2023" s="22" t="s">
        <v>654</v>
      </c>
      <c r="G2023" s="35">
        <v>44548.0</v>
      </c>
      <c r="H2023" s="22"/>
      <c r="I2023" s="29"/>
      <c r="J2023" s="28"/>
      <c r="K2023" s="2"/>
      <c r="L2023" s="2"/>
      <c r="M2023" s="92"/>
      <c r="N2023" s="34"/>
      <c r="O2023" s="2"/>
      <c r="P2023" s="2"/>
      <c r="Q2023" s="2"/>
      <c r="R2023" s="2"/>
      <c r="S2023" s="2"/>
    </row>
    <row r="2024" ht="15.75" customHeight="1">
      <c r="A2024" s="27">
        <v>44530.0</v>
      </c>
      <c r="B2024" s="2" t="s">
        <v>8</v>
      </c>
      <c r="C2024" s="34">
        <v>5612200.0</v>
      </c>
      <c r="D2024" s="34">
        <v>5102000.0</v>
      </c>
      <c r="E2024" s="34">
        <v>510200.0</v>
      </c>
      <c r="F2024" s="22" t="s">
        <v>172</v>
      </c>
      <c r="G2024" s="35">
        <v>44548.0</v>
      </c>
      <c r="H2024" s="22"/>
      <c r="I2024" s="29"/>
      <c r="J2024" s="28"/>
      <c r="K2024" s="2"/>
      <c r="L2024" s="2"/>
      <c r="M2024" s="92"/>
      <c r="N2024" s="34"/>
      <c r="O2024" s="2"/>
      <c r="P2024" s="2"/>
      <c r="Q2024" s="2"/>
      <c r="R2024" s="2"/>
      <c r="S2024" s="2"/>
    </row>
    <row r="2025" ht="15.75" customHeight="1">
      <c r="A2025" s="27">
        <v>44530.0</v>
      </c>
      <c r="B2025" s="2" t="s">
        <v>8</v>
      </c>
      <c r="C2025" s="34">
        <v>1477300.0</v>
      </c>
      <c r="D2025" s="34">
        <v>1343000.0</v>
      </c>
      <c r="E2025" s="34">
        <v>134300.0</v>
      </c>
      <c r="F2025" s="22" t="s">
        <v>547</v>
      </c>
      <c r="G2025" s="35">
        <v>44548.0</v>
      </c>
      <c r="H2025" s="22"/>
      <c r="I2025" s="29"/>
      <c r="J2025" s="28"/>
      <c r="K2025" s="2"/>
      <c r="L2025" s="2"/>
      <c r="M2025" s="92"/>
      <c r="N2025" s="34"/>
      <c r="O2025" s="2"/>
      <c r="P2025" s="2"/>
      <c r="Q2025" s="2"/>
      <c r="R2025" s="2"/>
      <c r="S2025" s="2"/>
    </row>
    <row r="2026" ht="15.75" customHeight="1">
      <c r="A2026" s="27">
        <v>44530.0</v>
      </c>
      <c r="B2026" s="2" t="s">
        <v>8</v>
      </c>
      <c r="C2026" s="34">
        <v>487300.0</v>
      </c>
      <c r="D2026" s="34">
        <v>443000.0</v>
      </c>
      <c r="E2026" s="34">
        <v>44300.0</v>
      </c>
      <c r="F2026" s="22" t="s">
        <v>569</v>
      </c>
      <c r="G2026" s="35">
        <v>44548.0</v>
      </c>
      <c r="H2026" s="22"/>
      <c r="I2026" s="29"/>
      <c r="J2026" s="28"/>
      <c r="K2026" s="2"/>
      <c r="L2026" s="2"/>
      <c r="M2026" s="92"/>
      <c r="N2026" s="34"/>
      <c r="O2026" s="2"/>
      <c r="P2026" s="2"/>
      <c r="Q2026" s="2"/>
      <c r="R2026" s="2"/>
      <c r="S2026" s="2"/>
    </row>
    <row r="2027" ht="15.75" customHeight="1">
      <c r="A2027" s="27">
        <v>44530.0</v>
      </c>
      <c r="B2027" s="2" t="s">
        <v>8</v>
      </c>
      <c r="C2027" s="34">
        <v>2.53385E7</v>
      </c>
      <c r="D2027" s="34">
        <v>2.3035E7</v>
      </c>
      <c r="E2027" s="34">
        <v>2303500.0</v>
      </c>
      <c r="F2027" s="22" t="s">
        <v>358</v>
      </c>
      <c r="G2027" s="35">
        <v>44548.0</v>
      </c>
      <c r="H2027" s="22"/>
      <c r="I2027" s="29"/>
      <c r="J2027" s="28"/>
      <c r="K2027" s="2"/>
      <c r="L2027" s="2"/>
      <c r="M2027" s="92"/>
      <c r="N2027" s="34"/>
      <c r="O2027" s="2"/>
      <c r="P2027" s="2"/>
      <c r="Q2027" s="2"/>
      <c r="R2027" s="2"/>
      <c r="S2027" s="2"/>
    </row>
    <row r="2028" ht="15.75" customHeight="1">
      <c r="A2028" s="27">
        <v>44530.0</v>
      </c>
      <c r="B2028" s="2" t="s">
        <v>8</v>
      </c>
      <c r="C2028" s="34">
        <v>594000.0</v>
      </c>
      <c r="D2028" s="34">
        <v>540000.0</v>
      </c>
      <c r="E2028" s="34">
        <v>54000.0</v>
      </c>
      <c r="F2028" s="22" t="s">
        <v>550</v>
      </c>
      <c r="G2028" s="35">
        <v>44548.0</v>
      </c>
      <c r="H2028" s="22"/>
      <c r="I2028" s="29"/>
      <c r="J2028" s="28"/>
      <c r="K2028" s="2"/>
      <c r="L2028" s="2"/>
      <c r="M2028" s="92"/>
      <c r="N2028" s="34"/>
      <c r="O2028" s="2"/>
      <c r="P2028" s="2"/>
      <c r="Q2028" s="2"/>
      <c r="R2028" s="2"/>
      <c r="S2028" s="2"/>
    </row>
    <row r="2029" ht="15.75" customHeight="1">
      <c r="A2029" s="27">
        <v>44530.0</v>
      </c>
      <c r="B2029" s="2" t="s">
        <v>8</v>
      </c>
      <c r="C2029" s="34">
        <v>365200.0</v>
      </c>
      <c r="D2029" s="34">
        <v>332000.0</v>
      </c>
      <c r="E2029" s="34">
        <v>33200.0</v>
      </c>
      <c r="F2029" s="22" t="s">
        <v>364</v>
      </c>
      <c r="G2029" s="35">
        <v>44540.0</v>
      </c>
      <c r="H2029" s="22"/>
      <c r="I2029" s="29"/>
      <c r="J2029" s="28"/>
      <c r="K2029" s="2"/>
      <c r="L2029" s="2"/>
      <c r="M2029" s="92"/>
      <c r="N2029" s="34"/>
      <c r="O2029" s="2"/>
      <c r="P2029" s="2"/>
      <c r="Q2029" s="2"/>
      <c r="R2029" s="2"/>
      <c r="S2029" s="2"/>
    </row>
    <row r="2030" ht="15.75" customHeight="1">
      <c r="A2030" s="27">
        <v>44530.0</v>
      </c>
      <c r="B2030" s="2" t="s">
        <v>610</v>
      </c>
      <c r="C2030" s="34">
        <v>500500.0</v>
      </c>
      <c r="D2030" s="34">
        <v>455000.0</v>
      </c>
      <c r="E2030" s="34">
        <v>45500.0</v>
      </c>
      <c r="F2030" s="22" t="s">
        <v>626</v>
      </c>
      <c r="G2030" s="35">
        <v>44540.0</v>
      </c>
      <c r="H2030" s="22"/>
      <c r="I2030" s="29"/>
      <c r="J2030" s="28"/>
      <c r="K2030" s="2"/>
      <c r="L2030" s="2"/>
      <c r="M2030" s="92"/>
      <c r="N2030" s="34"/>
      <c r="O2030" s="2"/>
      <c r="P2030" s="2"/>
      <c r="Q2030" s="2"/>
      <c r="R2030" s="2"/>
      <c r="S2030" s="2"/>
    </row>
    <row r="2031" ht="15.75" customHeight="1">
      <c r="A2031" s="27">
        <v>44530.0</v>
      </c>
      <c r="B2031" s="2" t="s">
        <v>610</v>
      </c>
      <c r="C2031" s="34">
        <v>8164200.0</v>
      </c>
      <c r="D2031" s="34">
        <v>7422000.0</v>
      </c>
      <c r="E2031" s="34">
        <v>742200.0</v>
      </c>
      <c r="F2031" s="22" t="s">
        <v>351</v>
      </c>
      <c r="G2031" s="35">
        <v>44540.0</v>
      </c>
      <c r="H2031" s="22"/>
      <c r="I2031" s="29"/>
      <c r="J2031" s="28"/>
      <c r="K2031" s="2"/>
      <c r="L2031" s="2"/>
      <c r="M2031" s="92"/>
      <c r="N2031" s="34"/>
      <c r="O2031" s="2"/>
      <c r="P2031" s="2"/>
      <c r="Q2031" s="2"/>
      <c r="R2031" s="2"/>
      <c r="S2031" s="2"/>
    </row>
    <row r="2032" ht="15.75" customHeight="1">
      <c r="A2032" s="27">
        <v>44530.0</v>
      </c>
      <c r="B2032" s="2" t="s">
        <v>610</v>
      </c>
      <c r="C2032" s="34">
        <v>113300.0</v>
      </c>
      <c r="D2032" s="34">
        <v>103000.0</v>
      </c>
      <c r="E2032" s="34">
        <v>10300.0</v>
      </c>
      <c r="F2032" s="22" t="s">
        <v>611</v>
      </c>
      <c r="G2032" s="35">
        <v>44540.0</v>
      </c>
      <c r="H2032" s="22"/>
      <c r="I2032" s="29"/>
      <c r="J2032" s="28"/>
      <c r="K2032" s="2"/>
      <c r="L2032" s="2"/>
      <c r="M2032" s="92"/>
      <c r="N2032" s="34"/>
      <c r="O2032" s="2"/>
      <c r="P2032" s="2"/>
      <c r="Q2032" s="2"/>
      <c r="R2032" s="2"/>
      <c r="S2032" s="2"/>
    </row>
    <row r="2033" ht="15.75" customHeight="1">
      <c r="A2033" s="27">
        <v>44530.0</v>
      </c>
      <c r="B2033" s="2" t="s">
        <v>655</v>
      </c>
      <c r="C2033" s="34">
        <v>60500.0</v>
      </c>
      <c r="D2033" s="34">
        <v>55000.0</v>
      </c>
      <c r="E2033" s="34">
        <v>5500.0</v>
      </c>
      <c r="F2033" s="22" t="s">
        <v>429</v>
      </c>
      <c r="G2033" s="31" t="s">
        <v>31</v>
      </c>
      <c r="H2033" s="22"/>
      <c r="I2033" s="29"/>
      <c r="J2033" s="28"/>
      <c r="K2033" s="2"/>
      <c r="L2033" s="2"/>
      <c r="M2033" s="92"/>
      <c r="N2033" s="34"/>
      <c r="O2033" s="2"/>
      <c r="P2033" s="2"/>
      <c r="Q2033" s="2"/>
      <c r="R2033" s="2"/>
      <c r="S2033" s="2"/>
    </row>
    <row r="2034" ht="15.75" customHeight="1">
      <c r="A2034" s="30">
        <v>44530.0</v>
      </c>
      <c r="B2034" s="31" t="s">
        <v>655</v>
      </c>
      <c r="C2034" s="88">
        <v>-60500.0</v>
      </c>
      <c r="D2034" s="88">
        <v>-55000.0</v>
      </c>
      <c r="E2034" s="88">
        <v>-5500.0</v>
      </c>
      <c r="F2034" s="33" t="s">
        <v>429</v>
      </c>
      <c r="G2034" s="31" t="s">
        <v>31</v>
      </c>
      <c r="H2034" s="22"/>
      <c r="I2034" s="29"/>
      <c r="J2034" s="28"/>
      <c r="K2034" s="2"/>
      <c r="L2034" s="2"/>
      <c r="M2034" s="92"/>
      <c r="N2034" s="34"/>
      <c r="O2034" s="2"/>
      <c r="P2034" s="2"/>
      <c r="Q2034" s="2"/>
      <c r="R2034" s="2"/>
      <c r="S2034" s="2"/>
    </row>
    <row r="2035" ht="15.75" customHeight="1">
      <c r="A2035" s="27">
        <v>44530.0</v>
      </c>
      <c r="B2035" s="2" t="s">
        <v>603</v>
      </c>
      <c r="C2035" s="34">
        <v>4147000.0</v>
      </c>
      <c r="D2035" s="34">
        <v>3770000.0</v>
      </c>
      <c r="E2035" s="34">
        <v>377000.0</v>
      </c>
      <c r="F2035" s="22" t="s">
        <v>656</v>
      </c>
      <c r="G2035" s="35">
        <v>44540.0</v>
      </c>
      <c r="H2035" s="22"/>
      <c r="I2035" s="29"/>
      <c r="J2035" s="28"/>
      <c r="K2035" s="2"/>
      <c r="L2035" s="2"/>
      <c r="M2035" s="92"/>
      <c r="N2035" s="34"/>
      <c r="O2035" s="2"/>
      <c r="P2035" s="2"/>
      <c r="Q2035" s="2"/>
      <c r="R2035" s="2"/>
      <c r="S2035" s="2"/>
    </row>
    <row r="2036" ht="15.75" customHeight="1">
      <c r="A2036" s="27">
        <v>44530.0</v>
      </c>
      <c r="B2036" s="2" t="s">
        <v>140</v>
      </c>
      <c r="C2036" s="34">
        <v>1.7512E7</v>
      </c>
      <c r="D2036" s="34">
        <v>1.592E7</v>
      </c>
      <c r="E2036" s="34">
        <v>1592000.0</v>
      </c>
      <c r="F2036" s="22" t="s">
        <v>522</v>
      </c>
      <c r="G2036" s="35">
        <v>44540.0</v>
      </c>
      <c r="H2036" s="22"/>
      <c r="I2036" s="29"/>
      <c r="J2036" s="28"/>
      <c r="K2036" s="2"/>
      <c r="L2036" s="2"/>
      <c r="M2036" s="92"/>
      <c r="N2036" s="34"/>
      <c r="O2036" s="2"/>
      <c r="P2036" s="2"/>
      <c r="Q2036" s="2"/>
      <c r="R2036" s="2"/>
      <c r="S2036" s="2"/>
    </row>
    <row r="2037" ht="15.75" customHeight="1">
      <c r="A2037" s="27">
        <v>44530.0</v>
      </c>
      <c r="B2037" s="2" t="s">
        <v>140</v>
      </c>
      <c r="C2037" s="34">
        <v>8673588.0</v>
      </c>
      <c r="D2037" s="34">
        <v>7885080.0</v>
      </c>
      <c r="E2037" s="34">
        <v>788508.0</v>
      </c>
      <c r="F2037" s="22" t="s">
        <v>478</v>
      </c>
      <c r="G2037" s="35">
        <v>44540.0</v>
      </c>
      <c r="H2037" s="22"/>
      <c r="I2037" s="29"/>
      <c r="J2037" s="28"/>
      <c r="K2037" s="2"/>
      <c r="L2037" s="2"/>
      <c r="M2037" s="92"/>
      <c r="N2037" s="34"/>
      <c r="O2037" s="2"/>
      <c r="P2037" s="2"/>
      <c r="Q2037" s="2"/>
      <c r="R2037" s="2"/>
      <c r="S2037" s="2"/>
    </row>
    <row r="2038" ht="15.75" customHeight="1">
      <c r="A2038" s="27">
        <v>44530.0</v>
      </c>
      <c r="B2038" s="2" t="s">
        <v>140</v>
      </c>
      <c r="C2038" s="34">
        <v>1.29778E7</v>
      </c>
      <c r="D2038" s="34">
        <v>1.1798E7</v>
      </c>
      <c r="E2038" s="34">
        <v>1179800.0</v>
      </c>
      <c r="F2038" s="22" t="s">
        <v>478</v>
      </c>
      <c r="G2038" s="35">
        <v>44540.0</v>
      </c>
      <c r="H2038" s="22"/>
      <c r="I2038" s="29"/>
      <c r="J2038" s="28"/>
      <c r="K2038" s="2"/>
      <c r="L2038" s="2"/>
      <c r="M2038" s="92"/>
      <c r="N2038" s="34"/>
      <c r="O2038" s="2"/>
      <c r="P2038" s="2"/>
      <c r="Q2038" s="2"/>
      <c r="R2038" s="2"/>
      <c r="S2038" s="2"/>
    </row>
    <row r="2039" ht="15.75" customHeight="1">
      <c r="A2039" s="27">
        <v>44530.0</v>
      </c>
      <c r="B2039" s="2" t="s">
        <v>140</v>
      </c>
      <c r="C2039" s="34">
        <v>2052600.0</v>
      </c>
      <c r="D2039" s="34">
        <v>1866000.0</v>
      </c>
      <c r="E2039" s="34">
        <v>186600.0</v>
      </c>
      <c r="F2039" s="22" t="s">
        <v>587</v>
      </c>
      <c r="G2039" s="35">
        <v>44540.0</v>
      </c>
      <c r="H2039" s="22"/>
      <c r="I2039" s="29"/>
      <c r="J2039" s="28"/>
      <c r="K2039" s="2"/>
      <c r="L2039" s="2"/>
      <c r="M2039" s="92"/>
      <c r="N2039" s="34"/>
      <c r="O2039" s="2"/>
      <c r="P2039" s="2"/>
      <c r="Q2039" s="2"/>
      <c r="R2039" s="2"/>
      <c r="S2039" s="2"/>
    </row>
    <row r="2040" ht="15.75" customHeight="1">
      <c r="A2040" s="27">
        <v>44530.0</v>
      </c>
      <c r="B2040" s="2" t="s">
        <v>140</v>
      </c>
      <c r="C2040" s="34">
        <v>3553000.0</v>
      </c>
      <c r="D2040" s="34">
        <v>3230000.0</v>
      </c>
      <c r="E2040" s="34">
        <v>323000.0</v>
      </c>
      <c r="F2040" s="22" t="s">
        <v>361</v>
      </c>
      <c r="G2040" s="35">
        <v>44540.0</v>
      </c>
      <c r="H2040" s="22"/>
      <c r="I2040" s="29"/>
      <c r="J2040" s="28"/>
      <c r="K2040" s="2"/>
      <c r="L2040" s="2"/>
      <c r="M2040" s="92"/>
      <c r="N2040" s="34"/>
      <c r="O2040" s="2"/>
      <c r="P2040" s="2"/>
      <c r="Q2040" s="2"/>
      <c r="R2040" s="2"/>
      <c r="S2040" s="2"/>
    </row>
    <row r="2041" ht="15.75" customHeight="1">
      <c r="A2041" s="27">
        <v>44530.0</v>
      </c>
      <c r="B2041" s="2" t="s">
        <v>140</v>
      </c>
      <c r="C2041" s="34">
        <v>4229500.0</v>
      </c>
      <c r="D2041" s="34">
        <v>3845000.0</v>
      </c>
      <c r="E2041" s="34">
        <v>384500.0</v>
      </c>
      <c r="F2041" s="22" t="s">
        <v>591</v>
      </c>
      <c r="G2041" s="35">
        <v>44540.0</v>
      </c>
      <c r="H2041" s="22"/>
      <c r="I2041" s="29"/>
      <c r="J2041" s="28"/>
      <c r="K2041" s="2"/>
      <c r="L2041" s="2"/>
      <c r="M2041" s="92"/>
      <c r="N2041" s="34"/>
      <c r="O2041" s="2"/>
      <c r="P2041" s="2"/>
      <c r="Q2041" s="2"/>
      <c r="R2041" s="2"/>
      <c r="S2041" s="2"/>
    </row>
    <row r="2042" ht="15.75" customHeight="1">
      <c r="A2042" s="27">
        <v>44530.0</v>
      </c>
      <c r="B2042" s="2" t="s">
        <v>140</v>
      </c>
      <c r="C2042" s="34">
        <v>3738900.0</v>
      </c>
      <c r="D2042" s="34">
        <v>3399000.0</v>
      </c>
      <c r="E2042" s="34">
        <v>339900.0</v>
      </c>
      <c r="F2042" s="22" t="s">
        <v>532</v>
      </c>
      <c r="G2042" s="35">
        <v>44540.0</v>
      </c>
      <c r="H2042" s="22"/>
      <c r="I2042" s="29"/>
      <c r="J2042" s="28"/>
      <c r="K2042" s="2"/>
      <c r="L2042" s="2"/>
      <c r="M2042" s="92"/>
      <c r="N2042" s="34"/>
      <c r="O2042" s="2"/>
      <c r="P2042" s="2"/>
      <c r="Q2042" s="2"/>
      <c r="R2042" s="2"/>
      <c r="S2042" s="2"/>
    </row>
    <row r="2043" ht="15.75" customHeight="1">
      <c r="A2043" s="27">
        <v>44530.0</v>
      </c>
      <c r="B2043" s="2" t="s">
        <v>140</v>
      </c>
      <c r="C2043" s="34">
        <v>5067700.0</v>
      </c>
      <c r="D2043" s="34">
        <v>4607000.0</v>
      </c>
      <c r="E2043" s="34">
        <v>460700.0</v>
      </c>
      <c r="F2043" s="22" t="s">
        <v>523</v>
      </c>
      <c r="G2043" s="35">
        <v>44540.0</v>
      </c>
      <c r="H2043" s="22"/>
      <c r="I2043" s="29"/>
      <c r="J2043" s="28"/>
      <c r="K2043" s="2"/>
      <c r="L2043" s="2"/>
      <c r="M2043" s="92"/>
      <c r="N2043" s="34"/>
      <c r="O2043" s="2"/>
      <c r="P2043" s="2"/>
      <c r="Q2043" s="2"/>
      <c r="R2043" s="2"/>
      <c r="S2043" s="2"/>
    </row>
    <row r="2044" ht="15.75" customHeight="1">
      <c r="A2044" s="27">
        <v>44530.0</v>
      </c>
      <c r="B2044" s="2" t="s">
        <v>140</v>
      </c>
      <c r="C2044" s="34">
        <v>9504000.0</v>
      </c>
      <c r="D2044" s="34">
        <v>8640000.0</v>
      </c>
      <c r="E2044" s="34">
        <v>864000.0</v>
      </c>
      <c r="F2044" s="22" t="s">
        <v>614</v>
      </c>
      <c r="G2044" s="35">
        <v>44540.0</v>
      </c>
      <c r="H2044" s="22"/>
      <c r="I2044" s="29"/>
      <c r="J2044" s="28"/>
      <c r="K2044" s="2"/>
      <c r="L2044" s="2"/>
      <c r="M2044" s="92"/>
      <c r="N2044" s="34"/>
      <c r="O2044" s="2"/>
      <c r="P2044" s="2"/>
      <c r="Q2044" s="2"/>
      <c r="R2044" s="2"/>
      <c r="S2044" s="2"/>
    </row>
    <row r="2045" ht="15.75" customHeight="1">
      <c r="A2045" s="27">
        <v>44530.0</v>
      </c>
      <c r="B2045" s="2" t="s">
        <v>140</v>
      </c>
      <c r="C2045" s="34">
        <v>1.05732E7</v>
      </c>
      <c r="D2045" s="34">
        <v>9612000.0</v>
      </c>
      <c r="E2045" s="34">
        <v>961200.0</v>
      </c>
      <c r="F2045" s="22" t="s">
        <v>590</v>
      </c>
      <c r="G2045" s="35">
        <v>44540.0</v>
      </c>
      <c r="H2045" s="22"/>
      <c r="I2045" s="29"/>
      <c r="J2045" s="28"/>
      <c r="K2045" s="2"/>
      <c r="L2045" s="2"/>
      <c r="M2045" s="92"/>
      <c r="N2045" s="34"/>
      <c r="O2045" s="2"/>
      <c r="P2045" s="2"/>
      <c r="Q2045" s="2"/>
      <c r="R2045" s="2"/>
      <c r="S2045" s="2"/>
    </row>
    <row r="2046" ht="15.75" customHeight="1">
      <c r="A2046" s="27">
        <v>44530.0</v>
      </c>
      <c r="B2046" s="2" t="s">
        <v>140</v>
      </c>
      <c r="C2046" s="34">
        <v>1056000.0</v>
      </c>
      <c r="D2046" s="34">
        <v>960000.0</v>
      </c>
      <c r="E2046" s="34">
        <v>96000.0</v>
      </c>
      <c r="F2046" s="22" t="s">
        <v>649</v>
      </c>
      <c r="G2046" s="35">
        <v>44540.0</v>
      </c>
      <c r="H2046" s="22"/>
      <c r="I2046" s="29"/>
      <c r="J2046" s="28"/>
      <c r="K2046" s="2"/>
      <c r="L2046" s="2"/>
      <c r="M2046" s="92"/>
      <c r="N2046" s="34"/>
      <c r="O2046" s="2"/>
      <c r="P2046" s="2"/>
      <c r="Q2046" s="2"/>
      <c r="R2046" s="2"/>
      <c r="S2046" s="2"/>
    </row>
    <row r="2047" ht="15.75" customHeight="1">
      <c r="A2047" s="27">
        <v>44530.0</v>
      </c>
      <c r="B2047" s="2" t="s">
        <v>440</v>
      </c>
      <c r="C2047" s="34">
        <v>1.48082E7</v>
      </c>
      <c r="D2047" s="34">
        <v>1.3462E7</v>
      </c>
      <c r="E2047" s="34">
        <v>1346200.0</v>
      </c>
      <c r="F2047" s="22" t="s">
        <v>350</v>
      </c>
      <c r="G2047" s="35">
        <v>44540.0</v>
      </c>
      <c r="H2047" s="22"/>
      <c r="I2047" s="29"/>
      <c r="J2047" s="28"/>
      <c r="K2047" s="2"/>
      <c r="L2047" s="2"/>
      <c r="M2047" s="92"/>
      <c r="N2047" s="34"/>
      <c r="O2047" s="2"/>
      <c r="P2047" s="2"/>
      <c r="Q2047" s="2"/>
      <c r="R2047" s="2"/>
      <c r="S2047" s="2"/>
    </row>
    <row r="2048" ht="15.75" customHeight="1">
      <c r="A2048" s="27">
        <v>44530.0</v>
      </c>
      <c r="B2048" s="2" t="s">
        <v>440</v>
      </c>
      <c r="C2048" s="34">
        <v>1.76275E7</v>
      </c>
      <c r="D2048" s="34">
        <v>1.6025E7</v>
      </c>
      <c r="E2048" s="34">
        <v>1602500.0</v>
      </c>
      <c r="F2048" s="22" t="s">
        <v>657</v>
      </c>
      <c r="G2048" s="35">
        <v>44540.0</v>
      </c>
      <c r="H2048" s="22"/>
      <c r="I2048" s="29"/>
      <c r="J2048" s="28"/>
      <c r="K2048" s="2"/>
      <c r="L2048" s="2"/>
      <c r="M2048" s="92"/>
      <c r="N2048" s="34"/>
      <c r="O2048" s="2"/>
      <c r="P2048" s="2"/>
      <c r="Q2048" s="2"/>
      <c r="R2048" s="2"/>
      <c r="S2048" s="2"/>
    </row>
    <row r="2049" ht="15.75" customHeight="1">
      <c r="A2049" s="27">
        <v>44530.0</v>
      </c>
      <c r="B2049" s="2" t="s">
        <v>440</v>
      </c>
      <c r="C2049" s="34">
        <v>1113200.0</v>
      </c>
      <c r="D2049" s="34">
        <v>1012000.0</v>
      </c>
      <c r="E2049" s="34">
        <v>101200.0</v>
      </c>
      <c r="F2049" s="22" t="s">
        <v>441</v>
      </c>
      <c r="G2049" s="35">
        <v>44540.0</v>
      </c>
      <c r="H2049" s="22"/>
      <c r="I2049" s="29"/>
      <c r="J2049" s="28"/>
      <c r="K2049" s="2"/>
      <c r="L2049" s="2"/>
      <c r="M2049" s="92"/>
      <c r="N2049" s="34"/>
      <c r="O2049" s="2"/>
      <c r="P2049" s="2"/>
      <c r="Q2049" s="2"/>
      <c r="R2049" s="2"/>
      <c r="S2049" s="2"/>
    </row>
    <row r="2050" ht="15.75" customHeight="1">
      <c r="A2050" s="27">
        <v>44530.0</v>
      </c>
      <c r="B2050" s="2" t="s">
        <v>440</v>
      </c>
      <c r="C2050" s="34">
        <v>3.59128E7</v>
      </c>
      <c r="D2050" s="34">
        <v>3.2648E7</v>
      </c>
      <c r="E2050" s="34">
        <v>3264800.0</v>
      </c>
      <c r="F2050" s="22" t="s">
        <v>442</v>
      </c>
      <c r="G2050" s="35">
        <v>44540.0</v>
      </c>
      <c r="H2050" s="22"/>
      <c r="I2050" s="29"/>
      <c r="J2050" s="28"/>
      <c r="K2050" s="2"/>
      <c r="L2050" s="2"/>
      <c r="M2050" s="92"/>
      <c r="N2050" s="34"/>
      <c r="O2050" s="2"/>
      <c r="P2050" s="2"/>
      <c r="Q2050" s="2"/>
      <c r="R2050" s="2"/>
      <c r="S2050" s="2"/>
    </row>
    <row r="2051" ht="15.75" customHeight="1">
      <c r="A2051" s="38">
        <v>44530.0</v>
      </c>
      <c r="B2051" s="7" t="s">
        <v>658</v>
      </c>
      <c r="C2051" s="39">
        <v>601700.0</v>
      </c>
      <c r="D2051" s="39">
        <v>547000.0</v>
      </c>
      <c r="E2051" s="39">
        <v>54700.0</v>
      </c>
      <c r="F2051" s="40" t="s">
        <v>659</v>
      </c>
      <c r="G2051" s="41">
        <v>44561.0</v>
      </c>
      <c r="H2051" s="40"/>
      <c r="I2051" s="89"/>
      <c r="J2051" s="90"/>
      <c r="K2051" s="7"/>
      <c r="L2051" s="7"/>
      <c r="M2051" s="93"/>
      <c r="N2051" s="39"/>
      <c r="O2051" s="7"/>
      <c r="P2051" s="7"/>
      <c r="Q2051" s="7"/>
      <c r="R2051" s="7"/>
      <c r="S2051" s="7"/>
    </row>
    <row r="2052" ht="15.75" customHeight="1">
      <c r="A2052" s="46">
        <v>44540.0</v>
      </c>
      <c r="B2052" s="2" t="s">
        <v>650</v>
      </c>
      <c r="C2052" s="34">
        <v>7.525397E7</v>
      </c>
      <c r="D2052" s="34">
        <v>6.84127E7</v>
      </c>
      <c r="E2052" s="34">
        <v>6841270.0</v>
      </c>
      <c r="F2052" s="22" t="s">
        <v>106</v>
      </c>
      <c r="G2052" s="35">
        <v>44571.0</v>
      </c>
      <c r="H2052" s="22"/>
      <c r="I2052" s="29"/>
      <c r="J2052" s="28"/>
      <c r="K2052" s="2"/>
      <c r="L2052" s="2"/>
      <c r="M2052" s="2"/>
      <c r="N2052" s="31"/>
      <c r="O2052" s="2"/>
      <c r="P2052" s="2"/>
      <c r="Q2052" s="2"/>
      <c r="R2052" s="2"/>
      <c r="S2052" s="2"/>
    </row>
    <row r="2053" ht="15.75" customHeight="1">
      <c r="A2053" s="27">
        <v>44545.0</v>
      </c>
      <c r="B2053" s="2" t="s">
        <v>140</v>
      </c>
      <c r="C2053" s="34">
        <v>1776500.0</v>
      </c>
      <c r="D2053" s="34">
        <v>1615000.0</v>
      </c>
      <c r="E2053" s="34">
        <v>161500.0</v>
      </c>
      <c r="F2053" s="22" t="s">
        <v>361</v>
      </c>
      <c r="G2053" s="35">
        <v>44560.0</v>
      </c>
      <c r="H2053" s="22"/>
      <c r="I2053" s="29"/>
      <c r="J2053" s="28"/>
      <c r="K2053" s="2"/>
      <c r="L2053" s="2"/>
      <c r="M2053" s="2"/>
      <c r="N2053" s="31"/>
      <c r="O2053" s="2"/>
      <c r="P2053" s="2"/>
      <c r="Q2053" s="2"/>
      <c r="R2053" s="2"/>
      <c r="S2053" s="2"/>
    </row>
    <row r="2054" ht="15.75" customHeight="1">
      <c r="A2054" s="27">
        <v>44545.0</v>
      </c>
      <c r="B2054" s="2" t="s">
        <v>140</v>
      </c>
      <c r="C2054" s="34">
        <v>3499100.0</v>
      </c>
      <c r="D2054" s="34">
        <v>3181000.0</v>
      </c>
      <c r="E2054" s="34">
        <v>318100.0</v>
      </c>
      <c r="F2054" s="22" t="s">
        <v>587</v>
      </c>
      <c r="G2054" s="35">
        <v>44560.0</v>
      </c>
      <c r="H2054" s="22"/>
      <c r="I2054" s="29"/>
      <c r="J2054" s="28"/>
      <c r="K2054" s="2"/>
      <c r="L2054" s="2"/>
      <c r="M2054" s="2"/>
      <c r="N2054" s="31"/>
      <c r="O2054" s="2"/>
      <c r="P2054" s="2"/>
      <c r="Q2054" s="2"/>
      <c r="R2054" s="2"/>
      <c r="S2054" s="2"/>
    </row>
    <row r="2055" ht="15.75" customHeight="1">
      <c r="A2055" s="27">
        <v>44545.0</v>
      </c>
      <c r="B2055" s="2" t="s">
        <v>140</v>
      </c>
      <c r="C2055" s="34">
        <v>2875400.0</v>
      </c>
      <c r="D2055" s="34">
        <v>2614000.0</v>
      </c>
      <c r="E2055" s="34">
        <v>261400.0</v>
      </c>
      <c r="F2055" s="22" t="s">
        <v>591</v>
      </c>
      <c r="G2055" s="35">
        <v>44560.0</v>
      </c>
      <c r="H2055" s="22"/>
      <c r="I2055" s="29"/>
      <c r="J2055" s="28"/>
      <c r="K2055" s="2"/>
      <c r="L2055" s="2"/>
      <c r="M2055" s="2"/>
      <c r="N2055" s="31"/>
      <c r="O2055" s="2"/>
      <c r="P2055" s="2"/>
      <c r="Q2055" s="2"/>
      <c r="R2055" s="2"/>
      <c r="S2055" s="2"/>
    </row>
    <row r="2056" ht="15.75" customHeight="1">
      <c r="A2056" s="27">
        <v>44545.0</v>
      </c>
      <c r="B2056" s="2" t="s">
        <v>140</v>
      </c>
      <c r="C2056" s="34">
        <v>3738900.0</v>
      </c>
      <c r="D2056" s="34">
        <v>3399000.0</v>
      </c>
      <c r="E2056" s="34">
        <v>339900.0</v>
      </c>
      <c r="F2056" s="22" t="s">
        <v>532</v>
      </c>
      <c r="G2056" s="35">
        <v>44560.0</v>
      </c>
      <c r="H2056" s="22"/>
      <c r="I2056" s="29"/>
      <c r="J2056" s="28"/>
      <c r="K2056" s="2"/>
      <c r="L2056" s="2"/>
      <c r="M2056" s="2"/>
      <c r="N2056" s="31"/>
      <c r="O2056" s="2"/>
      <c r="P2056" s="2"/>
      <c r="Q2056" s="2"/>
      <c r="R2056" s="2"/>
      <c r="S2056" s="2"/>
    </row>
    <row r="2057" ht="15.75" customHeight="1">
      <c r="A2057" s="27">
        <v>44545.0</v>
      </c>
      <c r="B2057" s="2" t="s">
        <v>140</v>
      </c>
      <c r="C2057" s="34">
        <v>4970900.0</v>
      </c>
      <c r="D2057" s="34">
        <v>4519000.0</v>
      </c>
      <c r="E2057" s="34">
        <v>451900.0</v>
      </c>
      <c r="F2057" s="22" t="s">
        <v>523</v>
      </c>
      <c r="G2057" s="35">
        <v>44560.0</v>
      </c>
      <c r="H2057" s="22"/>
      <c r="I2057" s="29"/>
      <c r="J2057" s="28"/>
      <c r="K2057" s="2"/>
      <c r="L2057" s="2"/>
      <c r="M2057" s="2"/>
      <c r="N2057" s="31"/>
      <c r="O2057" s="2"/>
      <c r="P2057" s="2"/>
      <c r="Q2057" s="2"/>
      <c r="R2057" s="2"/>
      <c r="S2057" s="2"/>
    </row>
    <row r="2058" ht="15.75" customHeight="1">
      <c r="A2058" s="27">
        <v>44545.0</v>
      </c>
      <c r="B2058" s="2" t="s">
        <v>140</v>
      </c>
      <c r="C2058" s="34">
        <v>7268800.0</v>
      </c>
      <c r="D2058" s="34">
        <v>6608000.0</v>
      </c>
      <c r="E2058" s="34">
        <v>660800.0</v>
      </c>
      <c r="F2058" s="22" t="s">
        <v>478</v>
      </c>
      <c r="G2058" s="35">
        <v>44557.0</v>
      </c>
      <c r="H2058" s="22"/>
      <c r="I2058" s="29"/>
      <c r="J2058" s="28"/>
      <c r="K2058" s="2"/>
      <c r="L2058" s="2"/>
      <c r="M2058" s="2"/>
      <c r="N2058" s="31"/>
      <c r="O2058" s="2"/>
      <c r="P2058" s="2"/>
      <c r="Q2058" s="2"/>
      <c r="R2058" s="2"/>
      <c r="S2058" s="2"/>
    </row>
    <row r="2059" ht="15.75" customHeight="1">
      <c r="A2059" s="27">
        <v>44545.0</v>
      </c>
      <c r="B2059" s="2" t="s">
        <v>140</v>
      </c>
      <c r="C2059" s="34">
        <v>1.23409E7</v>
      </c>
      <c r="D2059" s="34">
        <v>1.1219E7</v>
      </c>
      <c r="E2059" s="34">
        <v>1121900.0</v>
      </c>
      <c r="F2059" s="22" t="s">
        <v>478</v>
      </c>
      <c r="G2059" s="35">
        <v>44557.0</v>
      </c>
      <c r="H2059" s="22"/>
      <c r="I2059" s="29"/>
      <c r="J2059" s="28"/>
      <c r="K2059" s="2"/>
      <c r="L2059" s="2"/>
      <c r="M2059" s="2"/>
      <c r="N2059" s="31"/>
      <c r="O2059" s="2"/>
      <c r="P2059" s="2"/>
      <c r="Q2059" s="2"/>
      <c r="R2059" s="2"/>
      <c r="S2059" s="2"/>
    </row>
    <row r="2060" ht="15.75" customHeight="1">
      <c r="A2060" s="27">
        <v>44545.0</v>
      </c>
      <c r="B2060" s="2" t="s">
        <v>140</v>
      </c>
      <c r="C2060" s="34">
        <v>528000.0</v>
      </c>
      <c r="D2060" s="34">
        <v>480000.0</v>
      </c>
      <c r="E2060" s="34">
        <v>48000.0</v>
      </c>
      <c r="F2060" s="22" t="s">
        <v>649</v>
      </c>
      <c r="G2060" s="35">
        <v>44560.0</v>
      </c>
      <c r="H2060" s="22"/>
      <c r="I2060" s="29"/>
      <c r="J2060" s="28"/>
      <c r="K2060" s="2"/>
      <c r="L2060" s="2"/>
      <c r="M2060" s="2"/>
      <c r="N2060" s="31"/>
      <c r="O2060" s="2"/>
      <c r="P2060" s="2"/>
      <c r="Q2060" s="2"/>
      <c r="R2060" s="2"/>
      <c r="S2060" s="2"/>
    </row>
    <row r="2061" ht="15.75" customHeight="1">
      <c r="A2061" s="27">
        <v>44545.0</v>
      </c>
      <c r="B2061" s="2" t="s">
        <v>140</v>
      </c>
      <c r="C2061" s="34">
        <v>6534000.0</v>
      </c>
      <c r="D2061" s="34">
        <v>5940000.0</v>
      </c>
      <c r="E2061" s="34">
        <v>594000.0</v>
      </c>
      <c r="F2061" s="22" t="s">
        <v>614</v>
      </c>
      <c r="G2061" s="35">
        <v>44560.0</v>
      </c>
      <c r="H2061" s="22"/>
      <c r="I2061" s="29"/>
      <c r="J2061" s="28"/>
      <c r="K2061" s="2"/>
      <c r="L2061" s="2"/>
      <c r="M2061" s="2"/>
      <c r="N2061" s="31"/>
      <c r="O2061" s="2"/>
      <c r="P2061" s="2"/>
      <c r="Q2061" s="2"/>
      <c r="R2061" s="2"/>
      <c r="S2061" s="2"/>
    </row>
    <row r="2062" ht="15.75" customHeight="1">
      <c r="A2062" s="27">
        <v>44545.0</v>
      </c>
      <c r="B2062" s="2" t="s">
        <v>140</v>
      </c>
      <c r="C2062" s="34">
        <v>1.69884E7</v>
      </c>
      <c r="D2062" s="34">
        <v>1.5444E7</v>
      </c>
      <c r="E2062" s="34">
        <v>1544400.0</v>
      </c>
      <c r="F2062" s="22" t="s">
        <v>590</v>
      </c>
      <c r="G2062" s="35">
        <v>44554.0</v>
      </c>
      <c r="H2062" s="22"/>
      <c r="I2062" s="29"/>
      <c r="J2062" s="28"/>
      <c r="K2062" s="2"/>
      <c r="L2062" s="2"/>
      <c r="M2062" s="2"/>
      <c r="N2062" s="31"/>
      <c r="O2062" s="2"/>
      <c r="P2062" s="2"/>
      <c r="Q2062" s="2"/>
      <c r="R2062" s="2"/>
      <c r="S2062" s="2"/>
    </row>
    <row r="2063" ht="15.75" customHeight="1">
      <c r="A2063" s="27">
        <v>44545.0</v>
      </c>
      <c r="B2063" s="2" t="s">
        <v>140</v>
      </c>
      <c r="C2063" s="34">
        <v>1.5367E7</v>
      </c>
      <c r="D2063" s="34">
        <v>1.397E7</v>
      </c>
      <c r="E2063" s="34">
        <v>1397000.0</v>
      </c>
      <c r="F2063" s="22" t="s">
        <v>522</v>
      </c>
      <c r="G2063" s="35">
        <v>44560.0</v>
      </c>
      <c r="H2063" s="22"/>
      <c r="I2063" s="29"/>
      <c r="J2063" s="28"/>
      <c r="K2063" s="2"/>
      <c r="L2063" s="2"/>
      <c r="M2063" s="2"/>
      <c r="N2063" s="31"/>
      <c r="O2063" s="2"/>
      <c r="P2063" s="2"/>
      <c r="Q2063" s="2"/>
      <c r="R2063" s="2"/>
      <c r="S2063" s="2"/>
    </row>
    <row r="2064" ht="15.75" customHeight="1">
      <c r="A2064" s="27">
        <v>44545.0</v>
      </c>
      <c r="B2064" s="2" t="s">
        <v>140</v>
      </c>
      <c r="C2064" s="34">
        <v>363000.0</v>
      </c>
      <c r="D2064" s="34">
        <v>330000.0</v>
      </c>
      <c r="E2064" s="34">
        <v>33000.0</v>
      </c>
      <c r="F2064" s="22" t="s">
        <v>660</v>
      </c>
      <c r="G2064" s="35">
        <v>44560.0</v>
      </c>
      <c r="H2064" s="22"/>
      <c r="I2064" s="29"/>
      <c r="J2064" s="28"/>
      <c r="K2064" s="2"/>
      <c r="L2064" s="2"/>
      <c r="M2064" s="2"/>
      <c r="N2064" s="31"/>
      <c r="O2064" s="2"/>
      <c r="P2064" s="2"/>
      <c r="Q2064" s="2"/>
      <c r="R2064" s="2"/>
      <c r="S2064" s="2"/>
    </row>
    <row r="2065" ht="15.75" customHeight="1">
      <c r="A2065" s="27">
        <v>44550.0</v>
      </c>
      <c r="B2065" s="2" t="s">
        <v>661</v>
      </c>
      <c r="C2065" s="34">
        <v>308000.0</v>
      </c>
      <c r="D2065" s="34">
        <v>280000.0</v>
      </c>
      <c r="E2065" s="34">
        <v>28000.0</v>
      </c>
      <c r="F2065" s="22" t="s">
        <v>106</v>
      </c>
      <c r="G2065" s="35">
        <v>44557.0</v>
      </c>
      <c r="H2065" s="22"/>
      <c r="I2065" s="29"/>
      <c r="J2065" s="28"/>
      <c r="K2065" s="2"/>
      <c r="L2065" s="2"/>
      <c r="M2065" s="2"/>
      <c r="N2065" s="31"/>
      <c r="O2065" s="2"/>
      <c r="P2065" s="2"/>
      <c r="Q2065" s="2"/>
      <c r="R2065" s="2"/>
      <c r="S2065" s="2"/>
    </row>
    <row r="2066" ht="15.75" customHeight="1">
      <c r="A2066" s="27">
        <v>44550.0</v>
      </c>
      <c r="B2066" s="2" t="s">
        <v>650</v>
      </c>
      <c r="C2066" s="34">
        <f>SUM(D2066:E2066)</f>
        <v>72394300</v>
      </c>
      <c r="D2066" s="34">
        <v>6.5813E7</v>
      </c>
      <c r="E2066" s="34">
        <f>D2066*0.1</f>
        <v>6581300</v>
      </c>
      <c r="F2066" s="22" t="s">
        <v>106</v>
      </c>
      <c r="G2066" s="35">
        <v>44577.0</v>
      </c>
      <c r="H2066" s="22"/>
      <c r="I2066" s="37" t="s">
        <v>265</v>
      </c>
      <c r="J2066" s="13"/>
      <c r="K2066" s="14"/>
      <c r="L2066" s="2"/>
      <c r="M2066" s="2"/>
      <c r="N2066" s="31"/>
      <c r="O2066" s="2"/>
      <c r="P2066" s="2"/>
      <c r="Q2066" s="2"/>
      <c r="R2066" s="2"/>
      <c r="S2066" s="2"/>
    </row>
    <row r="2067" ht="15.75" customHeight="1">
      <c r="A2067" s="27">
        <v>44561.0</v>
      </c>
      <c r="B2067" s="2" t="s">
        <v>648</v>
      </c>
      <c r="C2067" s="34">
        <v>429000.0</v>
      </c>
      <c r="D2067" s="34">
        <v>390000.0</v>
      </c>
      <c r="E2067" s="34">
        <v>39000.0</v>
      </c>
      <c r="F2067" s="22" t="s">
        <v>106</v>
      </c>
      <c r="G2067" s="35">
        <v>44571.0</v>
      </c>
      <c r="H2067" s="22"/>
      <c r="I2067" s="23" t="s">
        <v>3</v>
      </c>
      <c r="J2067" s="17" t="s">
        <v>54</v>
      </c>
      <c r="K2067" s="17" t="s">
        <v>2</v>
      </c>
      <c r="L2067" s="2"/>
      <c r="M2067" s="2"/>
      <c r="N2067" s="2"/>
      <c r="O2067" s="2"/>
      <c r="P2067" s="2"/>
      <c r="Q2067" s="2"/>
      <c r="R2067" s="2"/>
      <c r="S2067" s="2"/>
    </row>
    <row r="2068" ht="15.75" customHeight="1">
      <c r="A2068" s="27">
        <v>44561.0</v>
      </c>
      <c r="B2068" s="2" t="s">
        <v>158</v>
      </c>
      <c r="C2068" s="34">
        <v>1276000.0</v>
      </c>
      <c r="D2068" s="34">
        <v>1160000.0</v>
      </c>
      <c r="E2068" s="34">
        <v>116000.0</v>
      </c>
      <c r="F2068" s="22" t="s">
        <v>106</v>
      </c>
      <c r="G2068" s="35">
        <v>44578.0</v>
      </c>
      <c r="H2068" s="22"/>
      <c r="I2068" s="23">
        <f t="shared" ref="I2068:K2068" si="59">SUM(C2052:C2109)</f>
        <v>597696115</v>
      </c>
      <c r="J2068" s="23">
        <f t="shared" si="59"/>
        <v>543360105</v>
      </c>
      <c r="K2068" s="23">
        <f t="shared" si="59"/>
        <v>54336010</v>
      </c>
      <c r="L2068" s="2"/>
      <c r="M2068" s="2"/>
      <c r="N2068" s="2"/>
      <c r="O2068" s="2"/>
      <c r="P2068" s="2"/>
      <c r="Q2068" s="2"/>
      <c r="R2068" s="2"/>
      <c r="S2068" s="2"/>
    </row>
    <row r="2069" ht="15.75" customHeight="1">
      <c r="A2069" s="27">
        <v>44561.0</v>
      </c>
      <c r="B2069" s="2" t="s">
        <v>603</v>
      </c>
      <c r="C2069" s="34">
        <v>6149000.0</v>
      </c>
      <c r="D2069" s="34">
        <v>5590000.0</v>
      </c>
      <c r="E2069" s="34">
        <v>559000.0</v>
      </c>
      <c r="F2069" s="22" t="s">
        <v>656</v>
      </c>
      <c r="G2069" s="35">
        <v>44589.0</v>
      </c>
      <c r="H2069" s="22"/>
      <c r="I2069" s="29"/>
      <c r="J2069" s="28"/>
      <c r="K2069" s="2"/>
      <c r="L2069" s="2"/>
      <c r="M2069" s="2"/>
      <c r="N2069" s="2"/>
      <c r="O2069" s="2"/>
      <c r="P2069" s="2"/>
      <c r="Q2069" s="2"/>
      <c r="R2069" s="2"/>
      <c r="S2069" s="2"/>
    </row>
    <row r="2070" ht="15.75" customHeight="1">
      <c r="A2070" s="27">
        <v>44561.0</v>
      </c>
      <c r="B2070" s="2" t="s">
        <v>662</v>
      </c>
      <c r="C2070" s="34">
        <v>1089000.0</v>
      </c>
      <c r="D2070" s="34">
        <v>990000.0</v>
      </c>
      <c r="E2070" s="34">
        <v>99000.0</v>
      </c>
      <c r="F2070" s="22" t="s">
        <v>663</v>
      </c>
      <c r="G2070" s="35">
        <v>44568.0</v>
      </c>
      <c r="H2070" s="22"/>
      <c r="I2070" s="29"/>
      <c r="J2070" s="28"/>
      <c r="K2070" s="2"/>
      <c r="L2070" s="2"/>
      <c r="M2070" s="2"/>
      <c r="N2070" s="2"/>
      <c r="O2070" s="2"/>
      <c r="P2070" s="2"/>
      <c r="Q2070" s="2"/>
      <c r="R2070" s="2"/>
      <c r="S2070" s="2"/>
    </row>
    <row r="2071" ht="15.75" customHeight="1">
      <c r="A2071" s="27">
        <v>44561.0</v>
      </c>
      <c r="B2071" s="2" t="s">
        <v>664</v>
      </c>
      <c r="C2071" s="34">
        <v>2623500.0</v>
      </c>
      <c r="D2071" s="34">
        <v>2385000.0</v>
      </c>
      <c r="E2071" s="34">
        <v>238500.0</v>
      </c>
      <c r="F2071" s="22" t="s">
        <v>106</v>
      </c>
      <c r="G2071" s="35">
        <v>44937.0</v>
      </c>
      <c r="H2071" s="22" t="s">
        <v>665</v>
      </c>
      <c r="I2071" s="29"/>
      <c r="J2071" s="28"/>
      <c r="K2071" s="2"/>
      <c r="L2071" s="2"/>
      <c r="M2071" s="2"/>
      <c r="N2071" s="2"/>
      <c r="O2071" s="2"/>
      <c r="P2071" s="2"/>
      <c r="Q2071" s="2"/>
      <c r="R2071" s="2"/>
      <c r="S2071" s="2"/>
    </row>
    <row r="2072" ht="15.75" customHeight="1">
      <c r="A2072" s="27">
        <v>44561.0</v>
      </c>
      <c r="B2072" s="2" t="s">
        <v>664</v>
      </c>
      <c r="C2072" s="34">
        <v>5.01897E7</v>
      </c>
      <c r="D2072" s="34">
        <v>4.5627E7</v>
      </c>
      <c r="E2072" s="34">
        <v>4562700.0</v>
      </c>
      <c r="F2072" s="22" t="s">
        <v>106</v>
      </c>
      <c r="G2072" s="35">
        <v>44937.0</v>
      </c>
      <c r="H2072" s="22" t="s">
        <v>665</v>
      </c>
      <c r="I2072" s="29"/>
      <c r="J2072" s="28"/>
      <c r="K2072" s="2"/>
      <c r="L2072" s="2"/>
      <c r="M2072" s="2"/>
      <c r="N2072" s="2"/>
      <c r="O2072" s="2"/>
      <c r="P2072" s="2"/>
      <c r="Q2072" s="2"/>
      <c r="R2072" s="2"/>
      <c r="S2072" s="2"/>
    </row>
    <row r="2073" ht="15.75" customHeight="1">
      <c r="A2073" s="27">
        <v>44561.0</v>
      </c>
      <c r="B2073" s="2" t="s">
        <v>610</v>
      </c>
      <c r="C2073" s="34">
        <v>1552100.0</v>
      </c>
      <c r="D2073" s="34">
        <v>1411000.0</v>
      </c>
      <c r="E2073" s="34">
        <v>141100.0</v>
      </c>
      <c r="F2073" s="22" t="s">
        <v>626</v>
      </c>
      <c r="G2073" s="35">
        <v>44571.0</v>
      </c>
      <c r="H2073" s="22"/>
      <c r="I2073" s="29"/>
      <c r="J2073" s="28"/>
      <c r="K2073" s="2"/>
      <c r="L2073" s="2"/>
      <c r="M2073" s="2"/>
      <c r="N2073" s="2"/>
      <c r="O2073" s="2"/>
      <c r="P2073" s="2"/>
      <c r="Q2073" s="2"/>
      <c r="R2073" s="2"/>
      <c r="S2073" s="2"/>
    </row>
    <row r="2074" ht="15.75" customHeight="1">
      <c r="A2074" s="27">
        <v>44561.0</v>
      </c>
      <c r="B2074" s="2" t="s">
        <v>610</v>
      </c>
      <c r="C2074" s="34">
        <v>1.35168E7</v>
      </c>
      <c r="D2074" s="34">
        <v>1.2288E7</v>
      </c>
      <c r="E2074" s="34">
        <v>1228800.0</v>
      </c>
      <c r="F2074" s="22" t="s">
        <v>351</v>
      </c>
      <c r="G2074" s="35">
        <v>44571.0</v>
      </c>
      <c r="H2074" s="22"/>
      <c r="I2074" s="29"/>
      <c r="J2074" s="28"/>
      <c r="K2074" s="2"/>
      <c r="L2074" s="2"/>
      <c r="M2074" s="2"/>
      <c r="N2074" s="2"/>
      <c r="O2074" s="2"/>
      <c r="P2074" s="2"/>
      <c r="Q2074" s="2"/>
      <c r="R2074" s="2"/>
      <c r="S2074" s="2"/>
    </row>
    <row r="2075" ht="15.75" customHeight="1">
      <c r="A2075" s="27">
        <v>44561.0</v>
      </c>
      <c r="B2075" s="2" t="s">
        <v>610</v>
      </c>
      <c r="C2075" s="34">
        <v>1019700.0</v>
      </c>
      <c r="D2075" s="34">
        <v>927000.0</v>
      </c>
      <c r="E2075" s="34">
        <v>92700.0</v>
      </c>
      <c r="F2075" s="22" t="s">
        <v>611</v>
      </c>
      <c r="G2075" s="35">
        <v>44571.0</v>
      </c>
      <c r="H2075" s="22"/>
      <c r="I2075" s="29"/>
      <c r="J2075" s="28"/>
      <c r="K2075" s="2"/>
      <c r="L2075" s="2"/>
      <c r="M2075" s="2"/>
      <c r="N2075" s="2"/>
      <c r="O2075" s="2"/>
      <c r="P2075" s="2"/>
      <c r="Q2075" s="2"/>
      <c r="R2075" s="2"/>
      <c r="S2075" s="2"/>
    </row>
    <row r="2076" ht="15.75" customHeight="1">
      <c r="A2076" s="27">
        <v>44561.0</v>
      </c>
      <c r="B2076" s="2" t="s">
        <v>610</v>
      </c>
      <c r="C2076" s="34">
        <v>91300.0</v>
      </c>
      <c r="D2076" s="34">
        <v>83000.0</v>
      </c>
      <c r="E2076" s="34">
        <v>8300.0</v>
      </c>
      <c r="F2076" s="22" t="s">
        <v>639</v>
      </c>
      <c r="G2076" s="35">
        <v>44571.0</v>
      </c>
      <c r="H2076" s="22"/>
      <c r="I2076" s="29"/>
      <c r="J2076" s="28"/>
      <c r="K2076" s="2"/>
      <c r="L2076" s="2"/>
      <c r="M2076" s="2"/>
      <c r="N2076" s="2"/>
      <c r="O2076" s="2"/>
      <c r="P2076" s="2"/>
      <c r="Q2076" s="2"/>
      <c r="R2076" s="2"/>
      <c r="S2076" s="2"/>
    </row>
    <row r="2077" ht="15.75" customHeight="1">
      <c r="A2077" s="27">
        <v>44561.0</v>
      </c>
      <c r="B2077" s="2" t="s">
        <v>152</v>
      </c>
      <c r="C2077" s="34">
        <v>484000.0</v>
      </c>
      <c r="D2077" s="34">
        <v>440000.0</v>
      </c>
      <c r="E2077" s="34">
        <v>44000.0</v>
      </c>
      <c r="F2077" s="22" t="s">
        <v>106</v>
      </c>
      <c r="G2077" s="35">
        <v>44790.0</v>
      </c>
      <c r="H2077" s="22"/>
      <c r="I2077" s="29"/>
      <c r="J2077" s="28"/>
      <c r="K2077" s="2"/>
      <c r="L2077" s="2"/>
      <c r="M2077" s="2"/>
      <c r="N2077" s="2"/>
      <c r="O2077" s="2"/>
      <c r="P2077" s="2"/>
      <c r="Q2077" s="2"/>
      <c r="R2077" s="2"/>
      <c r="S2077" s="2"/>
    </row>
    <row r="2078" ht="15.75" customHeight="1">
      <c r="A2078" s="27">
        <v>44561.0</v>
      </c>
      <c r="B2078" s="2" t="s">
        <v>538</v>
      </c>
      <c r="C2078" s="34">
        <v>6934400.0</v>
      </c>
      <c r="D2078" s="34">
        <v>6304000.0</v>
      </c>
      <c r="E2078" s="34">
        <v>630400.0</v>
      </c>
      <c r="F2078" s="22" t="s">
        <v>106</v>
      </c>
      <c r="G2078" s="35">
        <v>44574.0</v>
      </c>
      <c r="H2078" s="22"/>
      <c r="I2078" s="29"/>
      <c r="J2078" s="28"/>
      <c r="K2078" s="2"/>
      <c r="L2078" s="2"/>
      <c r="M2078" s="2"/>
      <c r="N2078" s="2"/>
      <c r="O2078" s="2"/>
      <c r="P2078" s="2"/>
      <c r="Q2078" s="2"/>
      <c r="R2078" s="2"/>
      <c r="S2078" s="2"/>
    </row>
    <row r="2079" ht="15.75" customHeight="1">
      <c r="A2079" s="27">
        <v>44561.0</v>
      </c>
      <c r="B2079" s="2" t="s">
        <v>8</v>
      </c>
      <c r="C2079" s="34">
        <v>308000.0</v>
      </c>
      <c r="D2079" s="34">
        <v>280000.0</v>
      </c>
      <c r="E2079" s="34">
        <v>28000.0</v>
      </c>
      <c r="F2079" s="22" t="s">
        <v>654</v>
      </c>
      <c r="G2079" s="35">
        <v>44578.0</v>
      </c>
      <c r="H2079" s="22"/>
      <c r="I2079" s="29"/>
      <c r="J2079" s="28"/>
      <c r="K2079" s="2"/>
      <c r="L2079" s="2"/>
      <c r="M2079" s="2"/>
      <c r="N2079" s="2"/>
      <c r="O2079" s="2"/>
      <c r="P2079" s="2"/>
      <c r="Q2079" s="2"/>
      <c r="R2079" s="2"/>
      <c r="S2079" s="2"/>
    </row>
    <row r="2080" ht="15.75" customHeight="1">
      <c r="A2080" s="27">
        <v>44561.0</v>
      </c>
      <c r="B2080" s="2" t="s">
        <v>8</v>
      </c>
      <c r="C2080" s="34">
        <v>862400.0</v>
      </c>
      <c r="D2080" s="34">
        <v>784000.0</v>
      </c>
      <c r="E2080" s="34">
        <v>78400.0</v>
      </c>
      <c r="F2080" s="22" t="s">
        <v>172</v>
      </c>
      <c r="G2080" s="35">
        <v>44578.0</v>
      </c>
      <c r="H2080" s="22"/>
      <c r="I2080" s="29"/>
      <c r="J2080" s="28"/>
      <c r="K2080" s="2"/>
      <c r="L2080" s="2"/>
      <c r="M2080" s="2"/>
      <c r="N2080" s="2"/>
      <c r="O2080" s="2"/>
      <c r="P2080" s="2"/>
      <c r="Q2080" s="2"/>
      <c r="R2080" s="2"/>
      <c r="S2080" s="2"/>
    </row>
    <row r="2081" ht="15.75" customHeight="1">
      <c r="A2081" s="27">
        <v>44561.0</v>
      </c>
      <c r="B2081" s="2" t="s">
        <v>8</v>
      </c>
      <c r="C2081" s="34">
        <v>6091800.0</v>
      </c>
      <c r="D2081" s="34">
        <v>5538000.0</v>
      </c>
      <c r="E2081" s="34">
        <v>553800.0</v>
      </c>
      <c r="F2081" s="22" t="s">
        <v>547</v>
      </c>
      <c r="G2081" s="35">
        <v>44578.0</v>
      </c>
      <c r="H2081" s="22"/>
      <c r="I2081" s="29"/>
      <c r="J2081" s="28"/>
      <c r="K2081" s="2"/>
      <c r="L2081" s="2"/>
      <c r="M2081" s="2"/>
      <c r="N2081" s="2"/>
      <c r="O2081" s="2"/>
      <c r="P2081" s="2"/>
      <c r="Q2081" s="2"/>
      <c r="R2081" s="2"/>
      <c r="S2081" s="2"/>
    </row>
    <row r="2082" ht="15.75" customHeight="1">
      <c r="A2082" s="27">
        <v>44561.0</v>
      </c>
      <c r="B2082" s="2" t="s">
        <v>8</v>
      </c>
      <c r="C2082" s="34">
        <v>220000.0</v>
      </c>
      <c r="D2082" s="34">
        <v>200000.0</v>
      </c>
      <c r="E2082" s="34">
        <v>20000.0</v>
      </c>
      <c r="F2082" s="22" t="s">
        <v>569</v>
      </c>
      <c r="G2082" s="35">
        <v>44578.0</v>
      </c>
      <c r="H2082" s="22"/>
      <c r="I2082" s="29"/>
      <c r="J2082" s="28"/>
      <c r="K2082" s="2"/>
      <c r="L2082" s="2"/>
      <c r="M2082" s="2"/>
      <c r="N2082" s="2"/>
      <c r="O2082" s="2"/>
      <c r="P2082" s="2"/>
      <c r="Q2082" s="2"/>
      <c r="R2082" s="2"/>
      <c r="S2082" s="2"/>
    </row>
    <row r="2083" ht="15.75" customHeight="1">
      <c r="A2083" s="27">
        <v>44561.0</v>
      </c>
      <c r="B2083" s="2" t="s">
        <v>8</v>
      </c>
      <c r="C2083" s="34">
        <v>2.1131E7</v>
      </c>
      <c r="D2083" s="34">
        <v>1.921E7</v>
      </c>
      <c r="E2083" s="34">
        <v>1921000.0</v>
      </c>
      <c r="F2083" s="22" t="s">
        <v>358</v>
      </c>
      <c r="G2083" s="35">
        <v>44578.0</v>
      </c>
      <c r="H2083" s="22"/>
      <c r="I2083" s="29"/>
      <c r="J2083" s="28"/>
      <c r="K2083" s="2"/>
      <c r="L2083" s="2"/>
      <c r="M2083" s="2"/>
      <c r="N2083" s="2"/>
      <c r="O2083" s="2"/>
      <c r="P2083" s="2"/>
      <c r="Q2083" s="2"/>
      <c r="R2083" s="2"/>
      <c r="S2083" s="2"/>
    </row>
    <row r="2084" ht="15.75" customHeight="1">
      <c r="A2084" s="27">
        <v>44561.0</v>
      </c>
      <c r="B2084" s="2" t="s">
        <v>8</v>
      </c>
      <c r="C2084" s="34">
        <v>726000.0</v>
      </c>
      <c r="D2084" s="34">
        <v>660000.0</v>
      </c>
      <c r="E2084" s="34">
        <v>66000.0</v>
      </c>
      <c r="F2084" s="22" t="s">
        <v>550</v>
      </c>
      <c r="G2084" s="35">
        <v>44578.0</v>
      </c>
      <c r="H2084" s="22"/>
      <c r="I2084" s="29"/>
      <c r="J2084" s="28"/>
      <c r="K2084" s="2"/>
      <c r="L2084" s="2"/>
      <c r="M2084" s="2"/>
      <c r="N2084" s="2"/>
      <c r="O2084" s="2"/>
      <c r="P2084" s="2"/>
      <c r="Q2084" s="2"/>
      <c r="R2084" s="2"/>
      <c r="S2084" s="2"/>
    </row>
    <row r="2085" ht="15.75" customHeight="1">
      <c r="A2085" s="27">
        <v>44561.0</v>
      </c>
      <c r="B2085" s="2" t="s">
        <v>140</v>
      </c>
      <c r="C2085" s="34">
        <v>3515600.0</v>
      </c>
      <c r="D2085" s="34">
        <v>3196000.0</v>
      </c>
      <c r="E2085" s="34">
        <v>319600.0</v>
      </c>
      <c r="F2085" s="22" t="s">
        <v>591</v>
      </c>
      <c r="G2085" s="35">
        <v>44571.0</v>
      </c>
      <c r="H2085" s="22"/>
      <c r="I2085" s="29"/>
      <c r="J2085" s="28"/>
      <c r="K2085" s="2"/>
      <c r="L2085" s="2"/>
      <c r="M2085" s="2"/>
      <c r="N2085" s="2"/>
      <c r="O2085" s="2"/>
      <c r="P2085" s="2"/>
      <c r="Q2085" s="2"/>
      <c r="R2085" s="2"/>
      <c r="S2085" s="2"/>
    </row>
    <row r="2086" ht="15.75" customHeight="1">
      <c r="A2086" s="27">
        <v>44561.0</v>
      </c>
      <c r="B2086" s="2" t="s">
        <v>140</v>
      </c>
      <c r="C2086" s="34">
        <v>5944400.0</v>
      </c>
      <c r="D2086" s="34">
        <v>5404000.0</v>
      </c>
      <c r="E2086" s="34">
        <v>540400.0</v>
      </c>
      <c r="F2086" s="22" t="s">
        <v>523</v>
      </c>
      <c r="G2086" s="35">
        <v>44571.0</v>
      </c>
      <c r="H2086" s="22"/>
      <c r="I2086" s="29"/>
      <c r="J2086" s="28"/>
      <c r="K2086" s="2"/>
      <c r="L2086" s="2"/>
      <c r="M2086" s="2"/>
      <c r="N2086" s="2"/>
      <c r="O2086" s="2"/>
      <c r="P2086" s="2"/>
      <c r="Q2086" s="2"/>
      <c r="R2086" s="2"/>
      <c r="S2086" s="2"/>
    </row>
    <row r="2087" ht="15.75" customHeight="1">
      <c r="A2087" s="27">
        <v>44561.0</v>
      </c>
      <c r="B2087" s="2" t="s">
        <v>140</v>
      </c>
      <c r="C2087" s="34">
        <v>-3440800.0</v>
      </c>
      <c r="D2087" s="34">
        <v>-3128000.0</v>
      </c>
      <c r="E2087" s="34">
        <v>-312800.0</v>
      </c>
      <c r="F2087" s="22" t="s">
        <v>591</v>
      </c>
      <c r="G2087" s="31" t="s">
        <v>31</v>
      </c>
      <c r="H2087" s="22"/>
      <c r="I2087" s="29"/>
      <c r="J2087" s="28"/>
      <c r="K2087" s="2"/>
      <c r="L2087" s="2"/>
      <c r="M2087" s="2"/>
      <c r="N2087" s="2"/>
      <c r="O2087" s="2"/>
      <c r="P2087" s="2"/>
      <c r="Q2087" s="2"/>
      <c r="R2087" s="2"/>
      <c r="S2087" s="2"/>
    </row>
    <row r="2088" ht="15.75" customHeight="1">
      <c r="A2088" s="27">
        <v>44561.0</v>
      </c>
      <c r="B2088" s="2" t="s">
        <v>140</v>
      </c>
      <c r="C2088" s="34">
        <v>-6019200.0</v>
      </c>
      <c r="D2088" s="34">
        <v>-5472000.0</v>
      </c>
      <c r="E2088" s="34">
        <v>-547200.0</v>
      </c>
      <c r="F2088" s="22" t="s">
        <v>523</v>
      </c>
      <c r="G2088" s="31" t="s">
        <v>31</v>
      </c>
      <c r="H2088" s="22"/>
      <c r="I2088" s="29"/>
      <c r="J2088" s="28"/>
      <c r="K2088" s="2"/>
      <c r="L2088" s="2"/>
      <c r="M2088" s="2"/>
      <c r="N2088" s="2"/>
      <c r="O2088" s="2"/>
      <c r="P2088" s="2"/>
      <c r="Q2088" s="2"/>
      <c r="R2088" s="2"/>
      <c r="S2088" s="2"/>
    </row>
    <row r="2089" ht="15.75" customHeight="1">
      <c r="A2089" s="27">
        <v>44561.0</v>
      </c>
      <c r="B2089" s="2" t="s">
        <v>630</v>
      </c>
      <c r="C2089" s="34">
        <v>217800.0</v>
      </c>
      <c r="D2089" s="34">
        <v>198000.0</v>
      </c>
      <c r="E2089" s="34">
        <v>19800.0</v>
      </c>
      <c r="F2089" s="22" t="s">
        <v>285</v>
      </c>
      <c r="G2089" s="35">
        <v>44589.0</v>
      </c>
      <c r="H2089" s="22"/>
      <c r="I2089" s="29"/>
      <c r="J2089" s="28"/>
      <c r="K2089" s="2"/>
      <c r="L2089" s="2"/>
      <c r="M2089" s="2"/>
      <c r="N2089" s="2"/>
      <c r="O2089" s="2"/>
      <c r="P2089" s="2"/>
      <c r="Q2089" s="2"/>
      <c r="R2089" s="2"/>
      <c r="S2089" s="2"/>
    </row>
    <row r="2090" ht="15.75" customHeight="1">
      <c r="A2090" s="27">
        <v>44561.0</v>
      </c>
      <c r="B2090" s="2" t="s">
        <v>203</v>
      </c>
      <c r="C2090" s="34">
        <v>572000.0</v>
      </c>
      <c r="D2090" s="34">
        <v>520000.0</v>
      </c>
      <c r="E2090" s="34">
        <v>52000.0</v>
      </c>
      <c r="F2090" s="22" t="s">
        <v>106</v>
      </c>
      <c r="G2090" s="35">
        <v>44565.0</v>
      </c>
      <c r="H2090" s="22" t="s">
        <v>633</v>
      </c>
      <c r="I2090" s="29"/>
      <c r="J2090" s="28"/>
      <c r="K2090" s="2"/>
      <c r="L2090" s="2"/>
      <c r="M2090" s="2"/>
      <c r="N2090" s="2"/>
      <c r="O2090" s="2"/>
      <c r="P2090" s="2"/>
      <c r="Q2090" s="2"/>
      <c r="R2090" s="2"/>
      <c r="S2090" s="2"/>
    </row>
    <row r="2091" ht="15.75" customHeight="1">
      <c r="A2091" s="27">
        <v>44561.0</v>
      </c>
      <c r="B2091" s="2" t="s">
        <v>652</v>
      </c>
      <c r="C2091" s="34">
        <v>99000.0</v>
      </c>
      <c r="D2091" s="34">
        <v>90000.0</v>
      </c>
      <c r="E2091" s="34">
        <v>9000.0</v>
      </c>
      <c r="F2091" s="22" t="s">
        <v>106</v>
      </c>
      <c r="G2091" s="35">
        <v>44565.0</v>
      </c>
      <c r="H2091" s="22"/>
      <c r="I2091" s="29"/>
      <c r="J2091" s="28"/>
      <c r="K2091" s="2"/>
      <c r="L2091" s="2"/>
      <c r="M2091" s="2"/>
      <c r="N2091" s="2"/>
      <c r="O2091" s="2"/>
      <c r="P2091" s="2"/>
      <c r="Q2091" s="2"/>
      <c r="R2091" s="2"/>
      <c r="S2091" s="2"/>
    </row>
    <row r="2092" ht="15.75" customHeight="1">
      <c r="A2092" s="27">
        <v>44561.0</v>
      </c>
      <c r="B2092" s="2" t="s">
        <v>140</v>
      </c>
      <c r="C2092" s="34">
        <v>1.705E7</v>
      </c>
      <c r="D2092" s="34">
        <v>1.55E7</v>
      </c>
      <c r="E2092" s="34">
        <v>1550000.0</v>
      </c>
      <c r="F2092" s="22" t="s">
        <v>522</v>
      </c>
      <c r="G2092" s="35">
        <v>44571.0</v>
      </c>
      <c r="H2092" s="22"/>
      <c r="I2092" s="29"/>
      <c r="J2092" s="28"/>
      <c r="K2092" s="2"/>
      <c r="L2092" s="2"/>
      <c r="M2092" s="2"/>
      <c r="N2092" s="2"/>
      <c r="O2092" s="2"/>
      <c r="P2092" s="2"/>
      <c r="Q2092" s="2"/>
      <c r="R2092" s="2"/>
      <c r="S2092" s="2"/>
    </row>
    <row r="2093" ht="15.75" customHeight="1">
      <c r="A2093" s="27">
        <v>44561.0</v>
      </c>
      <c r="B2093" s="2" t="s">
        <v>140</v>
      </c>
      <c r="C2093" s="34">
        <v>8497065.0</v>
      </c>
      <c r="D2093" s="34">
        <v>7724605.0</v>
      </c>
      <c r="E2093" s="34">
        <v>772460.0</v>
      </c>
      <c r="F2093" s="22" t="s">
        <v>478</v>
      </c>
      <c r="G2093" s="35">
        <v>44571.0</v>
      </c>
      <c r="H2093" s="22"/>
      <c r="I2093" s="29"/>
      <c r="J2093" s="28"/>
      <c r="K2093" s="2"/>
      <c r="L2093" s="2"/>
      <c r="M2093" s="2"/>
      <c r="N2093" s="2"/>
      <c r="O2093" s="2"/>
      <c r="P2093" s="2"/>
      <c r="Q2093" s="2"/>
      <c r="R2093" s="2"/>
      <c r="S2093" s="2"/>
    </row>
    <row r="2094" ht="15.75" customHeight="1">
      <c r="A2094" s="27">
        <v>44561.0</v>
      </c>
      <c r="B2094" s="2" t="s">
        <v>140</v>
      </c>
      <c r="C2094" s="34">
        <v>1.65385E7</v>
      </c>
      <c r="D2094" s="34">
        <v>1.5035E7</v>
      </c>
      <c r="E2094" s="34">
        <v>1503500.0</v>
      </c>
      <c r="F2094" s="22" t="s">
        <v>478</v>
      </c>
      <c r="G2094" s="35">
        <v>44571.0</v>
      </c>
      <c r="H2094" s="22"/>
      <c r="I2094" s="29"/>
      <c r="J2094" s="28"/>
      <c r="K2094" s="2"/>
      <c r="L2094" s="2"/>
      <c r="M2094" s="2"/>
      <c r="N2094" s="2"/>
      <c r="O2094" s="2"/>
      <c r="P2094" s="2"/>
      <c r="Q2094" s="2"/>
      <c r="R2094" s="2"/>
      <c r="S2094" s="2"/>
    </row>
    <row r="2095" ht="15.75" customHeight="1">
      <c r="A2095" s="27">
        <v>44561.0</v>
      </c>
      <c r="B2095" s="2" t="s">
        <v>140</v>
      </c>
      <c r="C2095" s="34">
        <v>8314900.0</v>
      </c>
      <c r="D2095" s="34">
        <v>7559000.0</v>
      </c>
      <c r="E2095" s="34">
        <v>755900.0</v>
      </c>
      <c r="F2095" s="22" t="s">
        <v>587</v>
      </c>
      <c r="G2095" s="35">
        <v>44571.0</v>
      </c>
      <c r="H2095" s="22"/>
      <c r="I2095" s="29"/>
      <c r="J2095" s="28"/>
      <c r="K2095" s="2"/>
      <c r="L2095" s="2"/>
      <c r="M2095" s="2"/>
      <c r="N2095" s="2"/>
      <c r="O2095" s="2"/>
      <c r="P2095" s="2"/>
      <c r="Q2095" s="2"/>
      <c r="R2095" s="2"/>
      <c r="S2095" s="2"/>
    </row>
    <row r="2096" ht="15.75" customHeight="1">
      <c r="A2096" s="27">
        <v>44561.0</v>
      </c>
      <c r="B2096" s="2" t="s">
        <v>140</v>
      </c>
      <c r="C2096" s="34">
        <v>1215500.0</v>
      </c>
      <c r="D2096" s="34">
        <v>1105000.0</v>
      </c>
      <c r="E2096" s="34">
        <v>110500.0</v>
      </c>
      <c r="F2096" s="22" t="s">
        <v>361</v>
      </c>
      <c r="G2096" s="35">
        <v>44571.0</v>
      </c>
      <c r="H2096" s="22"/>
      <c r="I2096" s="29"/>
      <c r="J2096" s="28"/>
      <c r="K2096" s="2"/>
      <c r="L2096" s="2"/>
      <c r="M2096" s="2"/>
      <c r="N2096" s="2"/>
      <c r="O2096" s="2"/>
      <c r="P2096" s="2"/>
      <c r="Q2096" s="2"/>
      <c r="R2096" s="2"/>
      <c r="S2096" s="2"/>
    </row>
    <row r="2097" ht="15.75" customHeight="1">
      <c r="A2097" s="27">
        <v>44561.0</v>
      </c>
      <c r="B2097" s="2" t="s">
        <v>140</v>
      </c>
      <c r="C2097" s="34">
        <v>1089000.0</v>
      </c>
      <c r="D2097" s="34">
        <v>990000.0</v>
      </c>
      <c r="E2097" s="34">
        <v>99000.0</v>
      </c>
      <c r="F2097" s="22" t="s">
        <v>660</v>
      </c>
      <c r="G2097" s="35">
        <v>44571.0</v>
      </c>
      <c r="H2097" s="22"/>
      <c r="I2097" s="29"/>
      <c r="J2097" s="28"/>
      <c r="K2097" s="2"/>
      <c r="L2097" s="2"/>
      <c r="M2097" s="2"/>
      <c r="N2097" s="2"/>
      <c r="O2097" s="2"/>
      <c r="P2097" s="2"/>
      <c r="Q2097" s="2"/>
      <c r="R2097" s="2"/>
      <c r="S2097" s="2"/>
    </row>
    <row r="2098" ht="15.75" customHeight="1">
      <c r="A2098" s="27">
        <v>44561.0</v>
      </c>
      <c r="B2098" s="2" t="s">
        <v>140</v>
      </c>
      <c r="C2098" s="34">
        <v>3440800.0</v>
      </c>
      <c r="D2098" s="34">
        <v>3128000.0</v>
      </c>
      <c r="E2098" s="34">
        <v>312800.0</v>
      </c>
      <c r="F2098" s="22" t="s">
        <v>591</v>
      </c>
      <c r="G2098" s="31" t="s">
        <v>31</v>
      </c>
      <c r="H2098" s="22"/>
      <c r="I2098" s="29"/>
      <c r="J2098" s="28"/>
      <c r="K2098" s="2"/>
      <c r="L2098" s="2"/>
      <c r="M2098" s="2"/>
      <c r="N2098" s="2"/>
      <c r="O2098" s="2"/>
      <c r="P2098" s="2"/>
      <c r="Q2098" s="2"/>
      <c r="R2098" s="2"/>
      <c r="S2098" s="2"/>
    </row>
    <row r="2099" ht="15.75" customHeight="1">
      <c r="A2099" s="27">
        <v>44561.0</v>
      </c>
      <c r="B2099" s="2" t="s">
        <v>140</v>
      </c>
      <c r="C2099" s="34">
        <v>4078800.0</v>
      </c>
      <c r="D2099" s="34">
        <v>3708000.0</v>
      </c>
      <c r="E2099" s="34">
        <v>370800.0</v>
      </c>
      <c r="F2099" s="22" t="s">
        <v>532</v>
      </c>
      <c r="G2099" s="35">
        <v>44571.0</v>
      </c>
      <c r="H2099" s="22"/>
      <c r="I2099" s="29"/>
      <c r="J2099" s="28"/>
      <c r="K2099" s="2"/>
      <c r="L2099" s="2"/>
      <c r="M2099" s="2"/>
      <c r="N2099" s="2"/>
      <c r="O2099" s="2"/>
      <c r="P2099" s="2"/>
      <c r="Q2099" s="2"/>
      <c r="R2099" s="2"/>
      <c r="S2099" s="2"/>
    </row>
    <row r="2100" ht="15.75" customHeight="1">
      <c r="A2100" s="27">
        <v>44561.0</v>
      </c>
      <c r="B2100" s="2" t="s">
        <v>140</v>
      </c>
      <c r="C2100" s="34">
        <v>6019200.0</v>
      </c>
      <c r="D2100" s="34">
        <v>5472000.0</v>
      </c>
      <c r="E2100" s="34">
        <v>547200.0</v>
      </c>
      <c r="F2100" s="22" t="s">
        <v>523</v>
      </c>
      <c r="G2100" s="31" t="s">
        <v>31</v>
      </c>
      <c r="H2100" s="22"/>
      <c r="I2100" s="29"/>
      <c r="J2100" s="28"/>
      <c r="K2100" s="2"/>
      <c r="L2100" s="2"/>
      <c r="M2100" s="2"/>
      <c r="N2100" s="2"/>
      <c r="O2100" s="2"/>
      <c r="P2100" s="2"/>
      <c r="Q2100" s="2"/>
      <c r="R2100" s="2"/>
      <c r="S2100" s="2"/>
    </row>
    <row r="2101" ht="15.75" customHeight="1">
      <c r="A2101" s="27">
        <v>44561.0</v>
      </c>
      <c r="B2101" s="2" t="s">
        <v>140</v>
      </c>
      <c r="C2101" s="34">
        <v>8791200.0</v>
      </c>
      <c r="D2101" s="34">
        <v>7992000.0</v>
      </c>
      <c r="E2101" s="34">
        <v>799200.0</v>
      </c>
      <c r="F2101" s="22" t="s">
        <v>614</v>
      </c>
      <c r="G2101" s="35">
        <v>44571.0</v>
      </c>
      <c r="H2101" s="22"/>
      <c r="I2101" s="29"/>
      <c r="J2101" s="28"/>
      <c r="K2101" s="2"/>
      <c r="L2101" s="2"/>
      <c r="M2101" s="2"/>
      <c r="N2101" s="2"/>
      <c r="O2101" s="2"/>
      <c r="P2101" s="2"/>
      <c r="Q2101" s="2"/>
      <c r="R2101" s="2"/>
      <c r="S2101" s="2"/>
    </row>
    <row r="2102" ht="15.75" customHeight="1">
      <c r="A2102" s="27">
        <v>44561.0</v>
      </c>
      <c r="B2102" s="2" t="s">
        <v>140</v>
      </c>
      <c r="C2102" s="34">
        <v>2.35224E7</v>
      </c>
      <c r="D2102" s="34">
        <v>2.1384E7</v>
      </c>
      <c r="E2102" s="34">
        <v>2138400.0</v>
      </c>
      <c r="F2102" s="22" t="s">
        <v>590</v>
      </c>
      <c r="G2102" s="35">
        <v>44571.0</v>
      </c>
      <c r="H2102" s="22"/>
      <c r="I2102" s="29"/>
      <c r="J2102" s="28"/>
      <c r="K2102" s="2"/>
      <c r="L2102" s="2"/>
      <c r="M2102" s="2"/>
      <c r="N2102" s="2"/>
      <c r="O2102" s="2"/>
      <c r="P2102" s="2"/>
      <c r="Q2102" s="2"/>
      <c r="R2102" s="2"/>
      <c r="S2102" s="2"/>
    </row>
    <row r="2103" ht="15.75" customHeight="1">
      <c r="A2103" s="27">
        <v>44561.0</v>
      </c>
      <c r="B2103" s="2" t="s">
        <v>140</v>
      </c>
      <c r="C2103" s="34">
        <v>528000.0</v>
      </c>
      <c r="D2103" s="34">
        <v>480000.0</v>
      </c>
      <c r="E2103" s="34">
        <v>48000.0</v>
      </c>
      <c r="F2103" s="22" t="s">
        <v>649</v>
      </c>
      <c r="G2103" s="35">
        <v>44571.0</v>
      </c>
      <c r="H2103" s="22"/>
      <c r="I2103" s="29"/>
      <c r="J2103" s="28"/>
      <c r="K2103" s="2"/>
      <c r="L2103" s="2"/>
      <c r="M2103" s="2"/>
      <c r="N2103" s="2"/>
      <c r="O2103" s="2"/>
      <c r="P2103" s="2"/>
      <c r="Q2103" s="2"/>
      <c r="R2103" s="2"/>
      <c r="S2103" s="2"/>
    </row>
    <row r="2104" ht="15.75" customHeight="1">
      <c r="A2104" s="27">
        <v>44561.0</v>
      </c>
      <c r="B2104" s="2" t="s">
        <v>440</v>
      </c>
      <c r="C2104" s="34">
        <v>1.72568E7</v>
      </c>
      <c r="D2104" s="34">
        <v>1.5688E7</v>
      </c>
      <c r="E2104" s="34">
        <v>1568800.0</v>
      </c>
      <c r="F2104" s="22" t="s">
        <v>350</v>
      </c>
      <c r="G2104" s="35">
        <v>44571.0</v>
      </c>
      <c r="H2104" s="22"/>
      <c r="I2104" s="29"/>
      <c r="J2104" s="28"/>
      <c r="K2104" s="2"/>
      <c r="L2104" s="2"/>
      <c r="M2104" s="2"/>
      <c r="N2104" s="2"/>
      <c r="O2104" s="2"/>
      <c r="P2104" s="2"/>
      <c r="Q2104" s="2"/>
      <c r="R2104" s="2"/>
      <c r="S2104" s="2"/>
    </row>
    <row r="2105" ht="15.75" customHeight="1">
      <c r="A2105" s="27">
        <v>44561.0</v>
      </c>
      <c r="B2105" s="2" t="s">
        <v>440</v>
      </c>
      <c r="C2105" s="34">
        <v>2.2737E7</v>
      </c>
      <c r="D2105" s="34">
        <v>2.067E7</v>
      </c>
      <c r="E2105" s="34">
        <v>2067000.0</v>
      </c>
      <c r="F2105" s="22" t="s">
        <v>657</v>
      </c>
      <c r="G2105" s="35">
        <v>44571.0</v>
      </c>
      <c r="H2105" s="22"/>
      <c r="I2105" s="29"/>
      <c r="J2105" s="28"/>
      <c r="K2105" s="2"/>
      <c r="L2105" s="2"/>
      <c r="M2105" s="2"/>
      <c r="N2105" s="2"/>
      <c r="O2105" s="2"/>
      <c r="P2105" s="2"/>
      <c r="Q2105" s="2"/>
      <c r="R2105" s="2"/>
      <c r="S2105" s="2"/>
    </row>
    <row r="2106" ht="15.75" customHeight="1">
      <c r="A2106" s="27">
        <v>44561.0</v>
      </c>
      <c r="B2106" s="2" t="s">
        <v>440</v>
      </c>
      <c r="C2106" s="34">
        <v>1135200.0</v>
      </c>
      <c r="D2106" s="34">
        <v>1032000.0</v>
      </c>
      <c r="E2106" s="34">
        <v>103200.0</v>
      </c>
      <c r="F2106" s="22" t="s">
        <v>441</v>
      </c>
      <c r="G2106" s="35">
        <v>44571.0</v>
      </c>
      <c r="H2106" s="22"/>
      <c r="I2106" s="29"/>
      <c r="J2106" s="28"/>
      <c r="K2106" s="2"/>
      <c r="L2106" s="2"/>
      <c r="M2106" s="2"/>
      <c r="N2106" s="2"/>
      <c r="O2106" s="2"/>
      <c r="P2106" s="2"/>
      <c r="Q2106" s="2"/>
      <c r="R2106" s="2"/>
      <c r="S2106" s="2"/>
    </row>
    <row r="2107" ht="15.75" customHeight="1">
      <c r="A2107" s="27">
        <v>44561.0</v>
      </c>
      <c r="B2107" s="2" t="s">
        <v>440</v>
      </c>
      <c r="C2107" s="34">
        <v>3.89444E7</v>
      </c>
      <c r="D2107" s="34">
        <v>3.5404E7</v>
      </c>
      <c r="E2107" s="34">
        <v>3540400.0</v>
      </c>
      <c r="F2107" s="22" t="s">
        <v>442</v>
      </c>
      <c r="G2107" s="35">
        <v>44571.0</v>
      </c>
      <c r="H2107" s="22"/>
      <c r="I2107" s="29"/>
      <c r="J2107" s="28"/>
      <c r="K2107" s="2"/>
      <c r="L2107" s="2"/>
      <c r="M2107" s="2"/>
      <c r="N2107" s="2"/>
      <c r="O2107" s="2"/>
      <c r="P2107" s="2"/>
      <c r="Q2107" s="2"/>
      <c r="R2107" s="2"/>
      <c r="S2107" s="2"/>
    </row>
    <row r="2108" ht="15.75" customHeight="1">
      <c r="A2108" s="27">
        <v>44561.0</v>
      </c>
      <c r="B2108" s="2" t="s">
        <v>666</v>
      </c>
      <c r="C2108" s="34">
        <v>1111000.0</v>
      </c>
      <c r="D2108" s="34">
        <v>1010000.0</v>
      </c>
      <c r="E2108" s="34">
        <v>101000.0</v>
      </c>
      <c r="F2108" s="22" t="s">
        <v>659</v>
      </c>
      <c r="G2108" s="35">
        <v>44582.0</v>
      </c>
      <c r="H2108" s="22"/>
      <c r="I2108" s="29"/>
      <c r="J2108" s="28"/>
      <c r="K2108" s="2"/>
      <c r="L2108" s="2"/>
      <c r="M2108" s="2"/>
      <c r="N2108" s="2"/>
      <c r="O2108" s="2"/>
      <c r="P2108" s="2"/>
      <c r="Q2108" s="2"/>
      <c r="R2108" s="2"/>
      <c r="S2108" s="2"/>
    </row>
    <row r="2109" ht="15.75" customHeight="1">
      <c r="A2109" s="38">
        <v>44561.0</v>
      </c>
      <c r="B2109" s="7" t="s">
        <v>650</v>
      </c>
      <c r="C2109" s="39">
        <v>7.763668E7</v>
      </c>
      <c r="D2109" s="39">
        <v>7.05788E7</v>
      </c>
      <c r="E2109" s="39">
        <v>7057880.0</v>
      </c>
      <c r="F2109" s="40" t="s">
        <v>106</v>
      </c>
      <c r="G2109" s="41">
        <v>44582.0</v>
      </c>
      <c r="H2109" s="40"/>
      <c r="I2109" s="89"/>
      <c r="J2109" s="90"/>
      <c r="K2109" s="7"/>
      <c r="L2109" s="7"/>
      <c r="M2109" s="7"/>
      <c r="N2109" s="7"/>
      <c r="O2109" s="7"/>
      <c r="P2109" s="7"/>
      <c r="Q2109" s="7"/>
      <c r="R2109" s="7"/>
      <c r="S2109" s="7"/>
    </row>
    <row r="2110" ht="15.75" customHeight="1">
      <c r="A2110" s="27">
        <v>44576.0</v>
      </c>
      <c r="B2110" s="2" t="s">
        <v>140</v>
      </c>
      <c r="C2110" s="34">
        <v>1.61051E7</v>
      </c>
      <c r="D2110" s="34">
        <v>1.4641E7</v>
      </c>
      <c r="E2110" s="34">
        <v>1464100.0</v>
      </c>
      <c r="F2110" s="22" t="s">
        <v>522</v>
      </c>
      <c r="G2110" s="35">
        <v>44581.0</v>
      </c>
      <c r="H2110" s="22"/>
      <c r="I2110" s="29"/>
      <c r="J2110" s="28"/>
      <c r="K2110" s="2"/>
      <c r="L2110" s="2"/>
      <c r="M2110" s="2"/>
      <c r="N2110" s="2"/>
      <c r="O2110" s="2"/>
      <c r="P2110" s="2"/>
      <c r="Q2110" s="2"/>
      <c r="R2110" s="2"/>
      <c r="S2110" s="2"/>
    </row>
    <row r="2111" ht="15.75" customHeight="1">
      <c r="A2111" s="27">
        <v>44576.0</v>
      </c>
      <c r="B2111" s="2" t="s">
        <v>140</v>
      </c>
      <c r="C2111" s="34">
        <v>1.43682E7</v>
      </c>
      <c r="D2111" s="34">
        <v>1.3062E7</v>
      </c>
      <c r="E2111" s="34">
        <v>1306200.0</v>
      </c>
      <c r="F2111" s="22" t="s">
        <v>478</v>
      </c>
      <c r="G2111" s="35">
        <v>44581.0</v>
      </c>
      <c r="H2111" s="22"/>
      <c r="I2111" s="29"/>
      <c r="J2111" s="28"/>
      <c r="K2111" s="2"/>
      <c r="L2111" s="2"/>
      <c r="M2111" s="2"/>
      <c r="N2111" s="2"/>
      <c r="O2111" s="2"/>
      <c r="P2111" s="2"/>
      <c r="Q2111" s="2"/>
      <c r="R2111" s="2"/>
      <c r="S2111" s="2"/>
    </row>
    <row r="2112" ht="15.75" customHeight="1">
      <c r="A2112" s="27">
        <v>44576.0</v>
      </c>
      <c r="B2112" s="2" t="s">
        <v>140</v>
      </c>
      <c r="C2112" s="34">
        <v>4122800.0</v>
      </c>
      <c r="D2112" s="34">
        <v>3748000.0</v>
      </c>
      <c r="E2112" s="34">
        <v>374800.0</v>
      </c>
      <c r="F2112" s="22" t="s">
        <v>587</v>
      </c>
      <c r="G2112" s="35">
        <v>44581.0</v>
      </c>
      <c r="H2112" s="22"/>
      <c r="I2112" s="29"/>
      <c r="J2112" s="28"/>
      <c r="K2112" s="2"/>
      <c r="L2112" s="2"/>
      <c r="M2112" s="2"/>
      <c r="N2112" s="2"/>
      <c r="O2112" s="2"/>
      <c r="P2112" s="2"/>
      <c r="Q2112" s="2"/>
      <c r="R2112" s="2"/>
      <c r="S2112" s="2"/>
    </row>
    <row r="2113" ht="15.75" customHeight="1">
      <c r="A2113" s="27">
        <v>44576.0</v>
      </c>
      <c r="B2113" s="2" t="s">
        <v>140</v>
      </c>
      <c r="C2113" s="34">
        <v>1023000.0</v>
      </c>
      <c r="D2113" s="34">
        <v>930000.0</v>
      </c>
      <c r="E2113" s="34">
        <v>93000.0</v>
      </c>
      <c r="F2113" s="22" t="s">
        <v>361</v>
      </c>
      <c r="G2113" s="35">
        <v>44581.0</v>
      </c>
      <c r="H2113" s="22"/>
      <c r="I2113" s="29"/>
      <c r="J2113" s="28"/>
      <c r="K2113" s="2"/>
      <c r="L2113" s="2"/>
      <c r="M2113" s="2"/>
      <c r="N2113" s="2"/>
      <c r="O2113" s="2"/>
      <c r="P2113" s="2"/>
      <c r="Q2113" s="2"/>
      <c r="R2113" s="2"/>
      <c r="S2113" s="2"/>
    </row>
    <row r="2114" ht="15.75" customHeight="1">
      <c r="A2114" s="27">
        <v>44576.0</v>
      </c>
      <c r="B2114" s="2" t="s">
        <v>140</v>
      </c>
      <c r="C2114" s="34">
        <v>1232000.0</v>
      </c>
      <c r="D2114" s="34">
        <v>1120000.0</v>
      </c>
      <c r="E2114" s="34">
        <v>112000.0</v>
      </c>
      <c r="F2114" s="22" t="s">
        <v>660</v>
      </c>
      <c r="G2114" s="35">
        <v>44589.0</v>
      </c>
      <c r="H2114" s="22"/>
      <c r="I2114" s="29"/>
      <c r="J2114" s="28"/>
      <c r="K2114" s="2"/>
      <c r="L2114" s="2"/>
      <c r="M2114" s="2"/>
      <c r="N2114" s="2"/>
      <c r="O2114" s="2"/>
      <c r="P2114" s="2"/>
      <c r="Q2114" s="2"/>
      <c r="R2114" s="2"/>
      <c r="S2114" s="2"/>
    </row>
    <row r="2115" ht="15.75" customHeight="1">
      <c r="A2115" s="27">
        <v>44576.0</v>
      </c>
      <c r="B2115" s="2" t="s">
        <v>140</v>
      </c>
      <c r="C2115" s="34">
        <v>762300.0</v>
      </c>
      <c r="D2115" s="34">
        <v>693000.0</v>
      </c>
      <c r="E2115" s="34">
        <v>69300.0</v>
      </c>
      <c r="F2115" s="22" t="s">
        <v>591</v>
      </c>
      <c r="G2115" s="35">
        <v>44589.0</v>
      </c>
      <c r="H2115" s="22"/>
      <c r="I2115" s="29"/>
      <c r="J2115" s="28"/>
      <c r="K2115" s="2"/>
      <c r="L2115" s="2"/>
      <c r="M2115" s="2"/>
      <c r="N2115" s="2"/>
      <c r="O2115" s="2"/>
      <c r="P2115" s="2"/>
      <c r="Q2115" s="2"/>
      <c r="R2115" s="2"/>
      <c r="S2115" s="2"/>
    </row>
    <row r="2116" ht="15.75" customHeight="1">
      <c r="A2116" s="27">
        <v>44576.0</v>
      </c>
      <c r="B2116" s="2" t="s">
        <v>140</v>
      </c>
      <c r="C2116" s="34">
        <v>3630000.0</v>
      </c>
      <c r="D2116" s="34">
        <v>3300000.0</v>
      </c>
      <c r="E2116" s="34">
        <v>330000.0</v>
      </c>
      <c r="F2116" s="22" t="s">
        <v>532</v>
      </c>
      <c r="G2116" s="35">
        <v>44589.0</v>
      </c>
      <c r="H2116" s="22"/>
      <c r="I2116" s="29"/>
      <c r="J2116" s="28"/>
      <c r="K2116" s="2"/>
      <c r="L2116" s="2"/>
      <c r="M2116" s="2"/>
      <c r="N2116" s="2"/>
      <c r="O2116" s="2"/>
      <c r="P2116" s="2"/>
      <c r="Q2116" s="2"/>
      <c r="R2116" s="2"/>
      <c r="S2116" s="2"/>
    </row>
    <row r="2117" ht="15.75" customHeight="1">
      <c r="A2117" s="27">
        <v>44576.0</v>
      </c>
      <c r="B2117" s="2" t="s">
        <v>140</v>
      </c>
      <c r="C2117" s="34">
        <v>1.45992E7</v>
      </c>
      <c r="D2117" s="34">
        <v>1.3272E7</v>
      </c>
      <c r="E2117" s="34">
        <v>1327200.0</v>
      </c>
      <c r="F2117" s="22" t="s">
        <v>523</v>
      </c>
      <c r="G2117" s="35">
        <v>44589.0</v>
      </c>
      <c r="H2117" s="22"/>
      <c r="I2117" s="29"/>
      <c r="J2117" s="28"/>
      <c r="K2117" s="2"/>
      <c r="L2117" s="2"/>
      <c r="M2117" s="2"/>
      <c r="N2117" s="2"/>
      <c r="O2117" s="2"/>
      <c r="P2117" s="2"/>
      <c r="Q2117" s="2"/>
      <c r="R2117" s="2"/>
      <c r="S2117" s="2"/>
    </row>
    <row r="2118" ht="15.75" customHeight="1">
      <c r="A2118" s="27">
        <v>44576.0</v>
      </c>
      <c r="B2118" s="2" t="s">
        <v>140</v>
      </c>
      <c r="C2118" s="34">
        <v>3289000.0</v>
      </c>
      <c r="D2118" s="34">
        <v>2990000.0</v>
      </c>
      <c r="E2118" s="34">
        <v>299000.0</v>
      </c>
      <c r="F2118" s="22" t="s">
        <v>614</v>
      </c>
      <c r="G2118" s="35">
        <v>44581.0</v>
      </c>
      <c r="H2118" s="22"/>
      <c r="I2118" s="29"/>
      <c r="J2118" s="28"/>
      <c r="K2118" s="2"/>
      <c r="L2118" s="2"/>
      <c r="M2118" s="2"/>
      <c r="N2118" s="2"/>
      <c r="O2118" s="2"/>
      <c r="P2118" s="2"/>
      <c r="Q2118" s="2"/>
      <c r="R2118" s="2"/>
      <c r="S2118" s="2"/>
    </row>
    <row r="2119" ht="15.75" customHeight="1">
      <c r="A2119" s="27">
        <v>44576.0</v>
      </c>
      <c r="B2119" s="2" t="s">
        <v>140</v>
      </c>
      <c r="C2119" s="34">
        <v>2.03665E7</v>
      </c>
      <c r="D2119" s="34">
        <v>1.8515E7</v>
      </c>
      <c r="E2119" s="34">
        <v>1851500.0</v>
      </c>
      <c r="F2119" s="22" t="s">
        <v>590</v>
      </c>
      <c r="G2119" s="35">
        <v>44581.0</v>
      </c>
      <c r="H2119" s="22"/>
      <c r="I2119" s="29"/>
      <c r="J2119" s="28"/>
      <c r="K2119" s="2"/>
      <c r="L2119" s="2"/>
      <c r="M2119" s="2"/>
      <c r="N2119" s="2"/>
      <c r="O2119" s="2"/>
      <c r="P2119" s="2"/>
      <c r="Q2119" s="2"/>
      <c r="R2119" s="2"/>
      <c r="S2119" s="2"/>
    </row>
    <row r="2120" ht="15.75" customHeight="1">
      <c r="A2120" s="27">
        <v>44579.0</v>
      </c>
      <c r="B2120" s="2" t="s">
        <v>662</v>
      </c>
      <c r="C2120" s="34">
        <v>1265000.0</v>
      </c>
      <c r="D2120" s="34">
        <v>1150000.0</v>
      </c>
      <c r="E2120" s="34">
        <v>115000.0</v>
      </c>
      <c r="F2120" s="22" t="s">
        <v>663</v>
      </c>
      <c r="G2120" s="35">
        <v>44581.0</v>
      </c>
      <c r="H2120" s="22"/>
      <c r="I2120" s="29"/>
      <c r="J2120" s="28"/>
      <c r="K2120" s="2"/>
      <c r="L2120" s="2"/>
      <c r="M2120" s="2"/>
      <c r="N2120" s="2"/>
      <c r="O2120" s="2"/>
      <c r="P2120" s="2"/>
      <c r="Q2120" s="2"/>
      <c r="R2120" s="2"/>
      <c r="S2120" s="2"/>
    </row>
    <row r="2121" ht="15.75" customHeight="1">
      <c r="A2121" s="27">
        <v>44587.0</v>
      </c>
      <c r="B2121" s="2" t="s">
        <v>667</v>
      </c>
      <c r="C2121" s="34">
        <v>1082400.0</v>
      </c>
      <c r="D2121" s="34">
        <v>984000.0</v>
      </c>
      <c r="E2121" s="34">
        <v>98400.0</v>
      </c>
      <c r="F2121" s="22" t="s">
        <v>668</v>
      </c>
      <c r="G2121" s="35">
        <v>44610.0</v>
      </c>
      <c r="H2121" s="22"/>
      <c r="I2121" s="29"/>
      <c r="J2121" s="28"/>
      <c r="K2121" s="2"/>
      <c r="L2121" s="2"/>
      <c r="M2121" s="2"/>
      <c r="N2121" s="2"/>
      <c r="O2121" s="2"/>
      <c r="P2121" s="2"/>
      <c r="Q2121" s="2"/>
      <c r="R2121" s="2"/>
      <c r="S2121" s="2"/>
    </row>
    <row r="2122" ht="15.75" customHeight="1">
      <c r="A2122" s="27">
        <v>44589.0</v>
      </c>
      <c r="B2122" s="2" t="s">
        <v>662</v>
      </c>
      <c r="C2122" s="34">
        <v>121000.0</v>
      </c>
      <c r="D2122" s="34">
        <v>110000.0</v>
      </c>
      <c r="E2122" s="34">
        <v>11000.0</v>
      </c>
      <c r="F2122" s="22" t="s">
        <v>663</v>
      </c>
      <c r="G2122" s="35">
        <v>44595.0</v>
      </c>
      <c r="H2122" s="22" t="s">
        <v>669</v>
      </c>
      <c r="I2122" s="29"/>
      <c r="J2122" s="28"/>
      <c r="K2122" s="2"/>
      <c r="L2122" s="2"/>
      <c r="M2122" s="2"/>
      <c r="N2122" s="2"/>
      <c r="O2122" s="2"/>
      <c r="P2122" s="2"/>
      <c r="Q2122" s="2"/>
      <c r="R2122" s="2"/>
      <c r="S2122" s="2"/>
    </row>
    <row r="2123" ht="15.75" customHeight="1">
      <c r="A2123" s="27">
        <v>44592.0</v>
      </c>
      <c r="B2123" s="2" t="s">
        <v>158</v>
      </c>
      <c r="C2123" s="34">
        <v>198000.0</v>
      </c>
      <c r="D2123" s="34">
        <v>180000.0</v>
      </c>
      <c r="E2123" s="34">
        <v>18000.0</v>
      </c>
      <c r="F2123" s="22" t="s">
        <v>106</v>
      </c>
      <c r="G2123" s="35">
        <v>44607.0</v>
      </c>
      <c r="H2123" s="22" t="s">
        <v>633</v>
      </c>
      <c r="I2123" s="29"/>
      <c r="J2123" s="28"/>
      <c r="K2123" s="2"/>
      <c r="L2123" s="2"/>
      <c r="M2123" s="2"/>
      <c r="N2123" s="2"/>
      <c r="O2123" s="2"/>
      <c r="P2123" s="2"/>
      <c r="Q2123" s="2"/>
      <c r="R2123" s="2"/>
      <c r="S2123" s="2"/>
    </row>
    <row r="2124" ht="15.75" customHeight="1">
      <c r="A2124" s="27">
        <v>44592.0</v>
      </c>
      <c r="B2124" s="2" t="s">
        <v>203</v>
      </c>
      <c r="C2124" s="34">
        <v>2497000.0</v>
      </c>
      <c r="D2124" s="34">
        <v>2270000.0</v>
      </c>
      <c r="E2124" s="34">
        <v>227000.0</v>
      </c>
      <c r="F2124" s="22" t="s">
        <v>106</v>
      </c>
      <c r="G2124" s="35">
        <v>44620.0</v>
      </c>
      <c r="H2124" s="22"/>
      <c r="I2124" s="29"/>
      <c r="J2124" s="28"/>
      <c r="K2124" s="2"/>
      <c r="L2124" s="2"/>
      <c r="M2124" s="2"/>
      <c r="N2124" s="2"/>
      <c r="O2124" s="2"/>
      <c r="P2124" s="2"/>
      <c r="Q2124" s="2"/>
      <c r="R2124" s="2"/>
      <c r="S2124" s="2"/>
    </row>
    <row r="2125" ht="15.75" customHeight="1">
      <c r="A2125" s="27">
        <v>44592.0</v>
      </c>
      <c r="B2125" s="2" t="s">
        <v>538</v>
      </c>
      <c r="C2125" s="34">
        <v>2772000.0</v>
      </c>
      <c r="D2125" s="34">
        <v>2520000.0</v>
      </c>
      <c r="E2125" s="34">
        <v>252000.0</v>
      </c>
      <c r="F2125" s="22" t="s">
        <v>106</v>
      </c>
      <c r="G2125" s="35">
        <v>44637.0</v>
      </c>
      <c r="H2125" s="22"/>
      <c r="I2125" s="29"/>
      <c r="J2125" s="28"/>
      <c r="K2125" s="2"/>
      <c r="L2125" s="2"/>
      <c r="M2125" s="2"/>
      <c r="N2125" s="2"/>
      <c r="O2125" s="2"/>
      <c r="P2125" s="2"/>
      <c r="Q2125" s="2"/>
      <c r="R2125" s="2"/>
      <c r="S2125" s="2"/>
    </row>
    <row r="2126" ht="15.75" customHeight="1">
      <c r="A2126" s="27">
        <v>44592.0</v>
      </c>
      <c r="B2126" s="2" t="s">
        <v>8</v>
      </c>
      <c r="C2126" s="34">
        <v>1012000.0</v>
      </c>
      <c r="D2126" s="34">
        <v>920000.0</v>
      </c>
      <c r="E2126" s="34">
        <v>92000.0</v>
      </c>
      <c r="F2126" s="22" t="s">
        <v>654</v>
      </c>
      <c r="G2126" s="35">
        <v>44613.0</v>
      </c>
      <c r="H2126" s="22"/>
      <c r="I2126" s="29"/>
      <c r="J2126" s="28"/>
      <c r="K2126" s="2"/>
      <c r="L2126" s="2"/>
      <c r="M2126" s="2"/>
      <c r="N2126" s="2"/>
      <c r="O2126" s="2"/>
      <c r="P2126" s="2"/>
      <c r="Q2126" s="2"/>
      <c r="R2126" s="2"/>
      <c r="S2126" s="2"/>
    </row>
    <row r="2127" ht="15.75" customHeight="1">
      <c r="A2127" s="27">
        <v>44592.0</v>
      </c>
      <c r="B2127" s="2" t="s">
        <v>8</v>
      </c>
      <c r="C2127" s="34">
        <v>1611500.0</v>
      </c>
      <c r="D2127" s="34">
        <v>1465000.0</v>
      </c>
      <c r="E2127" s="34">
        <v>146500.0</v>
      </c>
      <c r="F2127" s="22" t="s">
        <v>172</v>
      </c>
      <c r="G2127" s="35">
        <v>44614.0</v>
      </c>
      <c r="H2127" s="22"/>
      <c r="I2127" s="29"/>
      <c r="J2127" s="28"/>
      <c r="K2127" s="2"/>
      <c r="L2127" s="2"/>
      <c r="M2127" s="2"/>
      <c r="N2127" s="2"/>
      <c r="O2127" s="2"/>
      <c r="P2127" s="2"/>
      <c r="Q2127" s="2"/>
      <c r="R2127" s="2"/>
      <c r="S2127" s="2"/>
    </row>
    <row r="2128" ht="15.75" customHeight="1">
      <c r="A2128" s="27">
        <v>44592.0</v>
      </c>
      <c r="B2128" s="2" t="s">
        <v>8</v>
      </c>
      <c r="C2128" s="34">
        <v>985600.0</v>
      </c>
      <c r="D2128" s="34">
        <v>896000.0</v>
      </c>
      <c r="E2128" s="34">
        <v>89600.0</v>
      </c>
      <c r="F2128" s="22" t="s">
        <v>569</v>
      </c>
      <c r="G2128" s="35">
        <v>44613.0</v>
      </c>
      <c r="H2128" s="22"/>
      <c r="I2128" s="29"/>
      <c r="J2128" s="28"/>
      <c r="K2128" s="2"/>
      <c r="L2128" s="2"/>
      <c r="M2128" s="2"/>
      <c r="N2128" s="2"/>
      <c r="O2128" s="2"/>
      <c r="P2128" s="2"/>
      <c r="Q2128" s="2"/>
      <c r="R2128" s="2"/>
      <c r="S2128" s="2"/>
    </row>
    <row r="2129" ht="15.75" customHeight="1">
      <c r="A2129" s="27">
        <v>44592.0</v>
      </c>
      <c r="B2129" s="2" t="s">
        <v>8</v>
      </c>
      <c r="C2129" s="34">
        <v>1.29921E7</v>
      </c>
      <c r="D2129" s="34">
        <v>1.1811E7</v>
      </c>
      <c r="E2129" s="34">
        <v>1181100.0</v>
      </c>
      <c r="F2129" s="22" t="s">
        <v>358</v>
      </c>
      <c r="G2129" s="35">
        <v>44613.0</v>
      </c>
      <c r="H2129" s="22"/>
      <c r="I2129" s="29"/>
      <c r="J2129" s="28"/>
      <c r="K2129" s="2"/>
      <c r="L2129" s="2"/>
      <c r="M2129" s="2"/>
      <c r="N2129" s="2"/>
      <c r="O2129" s="2"/>
      <c r="P2129" s="2"/>
      <c r="Q2129" s="2"/>
      <c r="R2129" s="2"/>
      <c r="S2129" s="2"/>
    </row>
    <row r="2130" ht="15.75" customHeight="1">
      <c r="A2130" s="27">
        <v>44592.0</v>
      </c>
      <c r="B2130" s="2" t="s">
        <v>8</v>
      </c>
      <c r="C2130" s="34">
        <v>759000.0</v>
      </c>
      <c r="D2130" s="34">
        <v>690000.0</v>
      </c>
      <c r="E2130" s="34">
        <v>69000.0</v>
      </c>
      <c r="F2130" s="22" t="s">
        <v>550</v>
      </c>
      <c r="G2130" s="35">
        <v>44613.0</v>
      </c>
      <c r="H2130" s="22"/>
      <c r="I2130" s="29"/>
      <c r="J2130" s="28"/>
      <c r="K2130" s="2"/>
      <c r="L2130" s="2"/>
      <c r="M2130" s="2"/>
      <c r="N2130" s="2"/>
      <c r="O2130" s="2"/>
      <c r="P2130" s="2"/>
      <c r="Q2130" s="2"/>
      <c r="R2130" s="2"/>
      <c r="S2130" s="2"/>
    </row>
    <row r="2131" ht="15.75" customHeight="1">
      <c r="A2131" s="27">
        <v>44592.0</v>
      </c>
      <c r="B2131" s="2" t="s">
        <v>610</v>
      </c>
      <c r="C2131" s="34">
        <v>6135800.0</v>
      </c>
      <c r="D2131" s="34">
        <v>5578000.0</v>
      </c>
      <c r="E2131" s="34">
        <v>557800.0</v>
      </c>
      <c r="F2131" s="22" t="s">
        <v>351</v>
      </c>
      <c r="G2131" s="35">
        <v>44602.0</v>
      </c>
      <c r="H2131" s="22"/>
      <c r="I2131" s="29"/>
      <c r="J2131" s="28"/>
      <c r="K2131" s="2"/>
      <c r="L2131" s="2"/>
      <c r="M2131" s="2"/>
      <c r="N2131" s="2"/>
      <c r="O2131" s="2"/>
      <c r="P2131" s="2"/>
      <c r="Q2131" s="2"/>
      <c r="R2131" s="2"/>
      <c r="S2131" s="2"/>
    </row>
    <row r="2132" ht="15.75" customHeight="1">
      <c r="A2132" s="27">
        <v>44592.0</v>
      </c>
      <c r="B2132" s="2" t="s">
        <v>610</v>
      </c>
      <c r="C2132" s="34">
        <v>1214400.0</v>
      </c>
      <c r="D2132" s="34">
        <v>1104000.0</v>
      </c>
      <c r="E2132" s="34">
        <v>110400.0</v>
      </c>
      <c r="F2132" s="22" t="s">
        <v>639</v>
      </c>
      <c r="G2132" s="35">
        <v>44602.0</v>
      </c>
      <c r="H2132" s="22"/>
      <c r="I2132" s="29"/>
      <c r="J2132" s="28"/>
      <c r="K2132" s="2"/>
      <c r="L2132" s="2"/>
      <c r="M2132" s="2"/>
      <c r="N2132" s="2"/>
      <c r="O2132" s="2"/>
      <c r="P2132" s="2"/>
      <c r="Q2132" s="2"/>
      <c r="R2132" s="2"/>
      <c r="S2132" s="2"/>
    </row>
    <row r="2133" ht="15.75" customHeight="1">
      <c r="A2133" s="27">
        <v>44592.0</v>
      </c>
      <c r="B2133" s="2" t="s">
        <v>610</v>
      </c>
      <c r="C2133" s="34">
        <v>7656000.0</v>
      </c>
      <c r="D2133" s="34">
        <v>6960000.0</v>
      </c>
      <c r="E2133" s="34">
        <v>696000.0</v>
      </c>
      <c r="F2133" s="22" t="s">
        <v>626</v>
      </c>
      <c r="G2133" s="35">
        <v>44602.0</v>
      </c>
      <c r="H2133" s="22"/>
      <c r="I2133" s="29"/>
      <c r="J2133" s="28"/>
      <c r="K2133" s="2"/>
      <c r="L2133" s="2"/>
      <c r="M2133" s="2"/>
      <c r="N2133" s="2"/>
      <c r="O2133" s="2"/>
      <c r="P2133" s="2"/>
      <c r="Q2133" s="2"/>
      <c r="R2133" s="2"/>
      <c r="S2133" s="2"/>
    </row>
    <row r="2134" ht="15.75" customHeight="1">
      <c r="A2134" s="27">
        <v>44592.0</v>
      </c>
      <c r="B2134" s="2" t="s">
        <v>670</v>
      </c>
      <c r="C2134" s="34">
        <v>253000.0</v>
      </c>
      <c r="D2134" s="34">
        <v>230000.0</v>
      </c>
      <c r="E2134" s="34">
        <v>23000.0</v>
      </c>
      <c r="F2134" s="22" t="s">
        <v>671</v>
      </c>
      <c r="G2134" s="35">
        <v>44607.0</v>
      </c>
      <c r="H2134" s="22"/>
      <c r="I2134" s="29"/>
      <c r="J2134" s="28"/>
      <c r="K2134" s="2"/>
      <c r="L2134" s="2"/>
      <c r="M2134" s="2"/>
      <c r="N2134" s="2"/>
      <c r="O2134" s="2"/>
      <c r="P2134" s="2"/>
      <c r="Q2134" s="2"/>
      <c r="R2134" s="2"/>
      <c r="S2134" s="2"/>
    </row>
    <row r="2135" ht="15.75" customHeight="1">
      <c r="A2135" s="27">
        <v>44592.0</v>
      </c>
      <c r="B2135" s="2" t="s">
        <v>672</v>
      </c>
      <c r="C2135" s="34">
        <v>1698400.0</v>
      </c>
      <c r="D2135" s="34">
        <v>1544000.0</v>
      </c>
      <c r="E2135" s="34">
        <v>154400.0</v>
      </c>
      <c r="F2135" s="22" t="s">
        <v>673</v>
      </c>
      <c r="G2135" s="35">
        <v>44607.0</v>
      </c>
      <c r="H2135" s="22"/>
      <c r="I2135" s="29"/>
      <c r="J2135" s="28"/>
      <c r="K2135" s="2"/>
      <c r="L2135" s="2"/>
      <c r="M2135" s="2"/>
      <c r="N2135" s="2"/>
      <c r="O2135" s="2"/>
      <c r="P2135" s="2"/>
      <c r="Q2135" s="2"/>
      <c r="R2135" s="2"/>
      <c r="S2135" s="2"/>
    </row>
    <row r="2136" ht="15.75" customHeight="1">
      <c r="A2136" s="27">
        <v>44592.0</v>
      </c>
      <c r="B2136" s="2" t="s">
        <v>440</v>
      </c>
      <c r="C2136" s="34">
        <v>1.37709E7</v>
      </c>
      <c r="D2136" s="34">
        <v>1.2519E7</v>
      </c>
      <c r="E2136" s="34">
        <v>1251900.0</v>
      </c>
      <c r="F2136" s="22" t="s">
        <v>350</v>
      </c>
      <c r="G2136" s="35">
        <v>44602.0</v>
      </c>
      <c r="H2136" s="22"/>
      <c r="I2136" s="29"/>
      <c r="J2136" s="28"/>
      <c r="K2136" s="2"/>
      <c r="L2136" s="2"/>
      <c r="M2136" s="2"/>
      <c r="N2136" s="2"/>
      <c r="O2136" s="2"/>
      <c r="P2136" s="2"/>
      <c r="Q2136" s="2"/>
      <c r="R2136" s="2"/>
      <c r="S2136" s="2"/>
    </row>
    <row r="2137" ht="15.75" customHeight="1">
      <c r="A2137" s="27">
        <v>44592.0</v>
      </c>
      <c r="B2137" s="2" t="s">
        <v>440</v>
      </c>
      <c r="C2137" s="34">
        <v>2.52252E7</v>
      </c>
      <c r="D2137" s="34">
        <v>2.2932E7</v>
      </c>
      <c r="E2137" s="34">
        <v>2293200.0</v>
      </c>
      <c r="F2137" s="22" t="s">
        <v>657</v>
      </c>
      <c r="G2137" s="35">
        <v>44602.0</v>
      </c>
      <c r="H2137" s="22"/>
      <c r="I2137" s="29"/>
      <c r="J2137" s="28"/>
      <c r="K2137" s="2"/>
      <c r="L2137" s="2"/>
      <c r="M2137" s="2"/>
      <c r="N2137" s="2"/>
      <c r="O2137" s="2"/>
      <c r="P2137" s="2"/>
      <c r="Q2137" s="2"/>
      <c r="R2137" s="2"/>
      <c r="S2137" s="2"/>
    </row>
    <row r="2138" ht="15.75" customHeight="1">
      <c r="A2138" s="27">
        <v>44592.0</v>
      </c>
      <c r="B2138" s="2" t="s">
        <v>440</v>
      </c>
      <c r="C2138" s="34">
        <v>2050400.0</v>
      </c>
      <c r="D2138" s="34">
        <v>1864000.0</v>
      </c>
      <c r="E2138" s="34">
        <v>186400.0</v>
      </c>
      <c r="F2138" s="22" t="s">
        <v>441</v>
      </c>
      <c r="G2138" s="35">
        <v>44602.0</v>
      </c>
      <c r="H2138" s="22"/>
      <c r="I2138" s="29"/>
      <c r="J2138" s="28"/>
      <c r="K2138" s="2"/>
      <c r="L2138" s="2"/>
      <c r="M2138" s="2"/>
      <c r="N2138" s="2"/>
      <c r="O2138" s="2"/>
      <c r="P2138" s="2"/>
      <c r="Q2138" s="2"/>
      <c r="R2138" s="2"/>
      <c r="S2138" s="2"/>
    </row>
    <row r="2139" ht="15.75" customHeight="1">
      <c r="A2139" s="27">
        <v>44592.0</v>
      </c>
      <c r="B2139" s="2" t="s">
        <v>440</v>
      </c>
      <c r="C2139" s="34">
        <v>3.70656E7</v>
      </c>
      <c r="D2139" s="34">
        <v>3.3696E7</v>
      </c>
      <c r="E2139" s="34">
        <v>3369600.0</v>
      </c>
      <c r="F2139" s="22" t="s">
        <v>442</v>
      </c>
      <c r="G2139" s="35">
        <v>44602.0</v>
      </c>
      <c r="H2139" s="22"/>
      <c r="I2139" s="29"/>
      <c r="J2139" s="28"/>
      <c r="K2139" s="2"/>
      <c r="L2139" s="2"/>
      <c r="M2139" s="2"/>
      <c r="N2139" s="2"/>
      <c r="O2139" s="2"/>
      <c r="P2139" s="2"/>
      <c r="Q2139" s="2"/>
      <c r="R2139" s="2"/>
      <c r="S2139" s="2"/>
    </row>
    <row r="2140" ht="15.75" customHeight="1">
      <c r="A2140" s="27">
        <v>44592.0</v>
      </c>
      <c r="B2140" s="2" t="s">
        <v>140</v>
      </c>
      <c r="C2140" s="34">
        <v>1.58774E7</v>
      </c>
      <c r="D2140" s="34">
        <v>1.4434E7</v>
      </c>
      <c r="E2140" s="34">
        <v>1443400.0</v>
      </c>
      <c r="F2140" s="22" t="s">
        <v>522</v>
      </c>
      <c r="G2140" s="35">
        <v>44602.0</v>
      </c>
      <c r="H2140" s="22"/>
      <c r="I2140" s="29"/>
      <c r="J2140" s="28"/>
      <c r="K2140" s="2"/>
      <c r="L2140" s="2"/>
      <c r="M2140" s="2"/>
      <c r="N2140" s="2"/>
      <c r="O2140" s="2"/>
      <c r="P2140" s="2"/>
      <c r="Q2140" s="2"/>
      <c r="R2140" s="2"/>
      <c r="S2140" s="2"/>
    </row>
    <row r="2141" ht="15.75" customHeight="1">
      <c r="A2141" s="27">
        <v>44592.0</v>
      </c>
      <c r="B2141" s="2" t="s">
        <v>140</v>
      </c>
      <c r="C2141" s="34">
        <v>1.2507E7</v>
      </c>
      <c r="D2141" s="34">
        <v>1.137E7</v>
      </c>
      <c r="E2141" s="34">
        <v>1137000.0</v>
      </c>
      <c r="F2141" s="22" t="s">
        <v>478</v>
      </c>
      <c r="G2141" s="35">
        <v>44602.0</v>
      </c>
      <c r="H2141" s="22"/>
      <c r="I2141" s="29"/>
      <c r="J2141" s="28"/>
      <c r="K2141" s="2"/>
      <c r="L2141" s="2"/>
      <c r="M2141" s="2"/>
      <c r="N2141" s="2"/>
      <c r="O2141" s="2"/>
      <c r="P2141" s="2"/>
      <c r="Q2141" s="2"/>
      <c r="R2141" s="2"/>
      <c r="S2141" s="2"/>
    </row>
    <row r="2142" ht="15.75" customHeight="1">
      <c r="A2142" s="27">
        <v>44592.0</v>
      </c>
      <c r="B2142" s="2" t="s">
        <v>140</v>
      </c>
      <c r="C2142" s="34">
        <v>3958900.0</v>
      </c>
      <c r="D2142" s="34">
        <v>3599000.0</v>
      </c>
      <c r="E2142" s="34">
        <v>359900.0</v>
      </c>
      <c r="F2142" s="22" t="s">
        <v>587</v>
      </c>
      <c r="G2142" s="35">
        <v>44602.0</v>
      </c>
      <c r="H2142" s="22"/>
      <c r="I2142" s="29"/>
      <c r="J2142" s="28"/>
      <c r="K2142" s="2"/>
      <c r="L2142" s="2"/>
      <c r="M2142" s="2"/>
      <c r="N2142" s="2"/>
      <c r="O2142" s="2"/>
      <c r="P2142" s="2"/>
      <c r="Q2142" s="2"/>
      <c r="R2142" s="2"/>
      <c r="S2142" s="2"/>
    </row>
    <row r="2143" ht="15.75" customHeight="1">
      <c r="A2143" s="27">
        <v>44592.0</v>
      </c>
      <c r="B2143" s="2" t="s">
        <v>140</v>
      </c>
      <c r="C2143" s="34">
        <v>306900.0</v>
      </c>
      <c r="D2143" s="34">
        <v>279000.0</v>
      </c>
      <c r="E2143" s="34">
        <v>27900.0</v>
      </c>
      <c r="F2143" s="22" t="s">
        <v>361</v>
      </c>
      <c r="G2143" s="35">
        <v>44602.0</v>
      </c>
      <c r="H2143" s="22"/>
      <c r="I2143" s="29"/>
      <c r="J2143" s="28"/>
      <c r="K2143" s="2"/>
      <c r="L2143" s="2"/>
      <c r="M2143" s="2"/>
      <c r="N2143" s="2"/>
      <c r="O2143" s="2"/>
      <c r="P2143" s="2"/>
      <c r="Q2143" s="2"/>
      <c r="R2143" s="2"/>
      <c r="S2143" s="2"/>
    </row>
    <row r="2144" ht="15.75" customHeight="1">
      <c r="A2144" s="27">
        <v>44592.0</v>
      </c>
      <c r="B2144" s="2" t="s">
        <v>140</v>
      </c>
      <c r="C2144" s="34">
        <v>1355200.0</v>
      </c>
      <c r="D2144" s="34">
        <v>1232000.0</v>
      </c>
      <c r="E2144" s="34">
        <v>123200.0</v>
      </c>
      <c r="F2144" s="22" t="s">
        <v>660</v>
      </c>
      <c r="G2144" s="35">
        <v>44602.0</v>
      </c>
      <c r="H2144" s="22"/>
      <c r="I2144" s="29"/>
      <c r="J2144" s="28"/>
      <c r="K2144" s="2"/>
      <c r="L2144" s="2"/>
      <c r="M2144" s="2"/>
      <c r="N2144" s="2"/>
      <c r="O2144" s="2"/>
      <c r="P2144" s="2"/>
      <c r="Q2144" s="2"/>
      <c r="R2144" s="2"/>
      <c r="S2144" s="2"/>
    </row>
    <row r="2145" ht="15.75" customHeight="1">
      <c r="A2145" s="27">
        <v>44592.0</v>
      </c>
      <c r="B2145" s="2" t="s">
        <v>140</v>
      </c>
      <c r="C2145" s="34">
        <v>1948100.0</v>
      </c>
      <c r="D2145" s="34">
        <v>1771000.0</v>
      </c>
      <c r="E2145" s="34">
        <v>177100.0</v>
      </c>
      <c r="F2145" s="22" t="s">
        <v>591</v>
      </c>
      <c r="G2145" s="35">
        <v>44602.0</v>
      </c>
      <c r="H2145" s="22"/>
      <c r="I2145" s="29"/>
      <c r="J2145" s="28"/>
      <c r="K2145" s="2"/>
      <c r="L2145" s="2"/>
      <c r="M2145" s="2"/>
      <c r="N2145" s="2"/>
      <c r="O2145" s="2"/>
      <c r="P2145" s="2"/>
      <c r="Q2145" s="2"/>
      <c r="R2145" s="2"/>
      <c r="S2145" s="2"/>
    </row>
    <row r="2146" ht="15.75" customHeight="1">
      <c r="A2146" s="27">
        <v>44592.0</v>
      </c>
      <c r="B2146" s="2" t="s">
        <v>140</v>
      </c>
      <c r="C2146" s="34">
        <v>3630000.0</v>
      </c>
      <c r="D2146" s="34">
        <v>3300000.0</v>
      </c>
      <c r="E2146" s="34">
        <v>330000.0</v>
      </c>
      <c r="F2146" s="22" t="s">
        <v>532</v>
      </c>
      <c r="G2146" s="35">
        <v>44602.0</v>
      </c>
      <c r="H2146" s="22"/>
      <c r="I2146" s="29"/>
      <c r="J2146" s="28"/>
      <c r="K2146" s="2"/>
      <c r="L2146" s="2"/>
      <c r="M2146" s="2"/>
      <c r="N2146" s="2"/>
      <c r="O2146" s="2"/>
      <c r="P2146" s="2"/>
      <c r="Q2146" s="2"/>
      <c r="R2146" s="2"/>
      <c r="S2146" s="2"/>
    </row>
    <row r="2147" ht="15.75" customHeight="1">
      <c r="A2147" s="27">
        <v>44592.0</v>
      </c>
      <c r="B2147" s="2" t="s">
        <v>140</v>
      </c>
      <c r="C2147" s="34">
        <v>5923500.0</v>
      </c>
      <c r="D2147" s="34">
        <v>5385000.0</v>
      </c>
      <c r="E2147" s="34">
        <v>538500.0</v>
      </c>
      <c r="F2147" s="22" t="s">
        <v>523</v>
      </c>
      <c r="G2147" s="35">
        <v>44602.0</v>
      </c>
      <c r="H2147" s="22"/>
      <c r="I2147" s="29"/>
      <c r="J2147" s="28"/>
      <c r="K2147" s="2"/>
      <c r="L2147" s="2"/>
      <c r="M2147" s="2"/>
      <c r="N2147" s="2"/>
      <c r="O2147" s="2"/>
      <c r="P2147" s="2"/>
      <c r="Q2147" s="2"/>
      <c r="R2147" s="2"/>
      <c r="S2147" s="2"/>
    </row>
    <row r="2148" ht="15.75" customHeight="1">
      <c r="A2148" s="27">
        <v>44592.0</v>
      </c>
      <c r="B2148" s="2" t="s">
        <v>140</v>
      </c>
      <c r="C2148" s="34">
        <v>3162500.0</v>
      </c>
      <c r="D2148" s="34">
        <v>2875000.0</v>
      </c>
      <c r="E2148" s="34">
        <v>287500.0</v>
      </c>
      <c r="F2148" s="22" t="s">
        <v>614</v>
      </c>
      <c r="G2148" s="35">
        <v>44602.0</v>
      </c>
      <c r="H2148" s="22"/>
      <c r="I2148" s="37" t="s">
        <v>674</v>
      </c>
      <c r="J2148" s="13"/>
      <c r="K2148" s="14"/>
      <c r="L2148" s="2"/>
      <c r="M2148" s="2"/>
      <c r="N2148" s="2"/>
      <c r="O2148" s="2"/>
      <c r="P2148" s="2"/>
      <c r="Q2148" s="2"/>
      <c r="R2148" s="2"/>
      <c r="S2148" s="2"/>
    </row>
    <row r="2149" ht="15.75" customHeight="1">
      <c r="A2149" s="27">
        <v>44592.0</v>
      </c>
      <c r="B2149" s="2" t="s">
        <v>140</v>
      </c>
      <c r="C2149" s="34">
        <v>2.0746E7</v>
      </c>
      <c r="D2149" s="34">
        <v>1.886E7</v>
      </c>
      <c r="E2149" s="34">
        <v>1886000.0</v>
      </c>
      <c r="F2149" s="22" t="s">
        <v>590</v>
      </c>
      <c r="G2149" s="35">
        <v>44602.0</v>
      </c>
      <c r="H2149" s="22"/>
      <c r="I2149" s="23" t="s">
        <v>3</v>
      </c>
      <c r="J2149" s="17" t="s">
        <v>54</v>
      </c>
      <c r="K2149" s="17" t="s">
        <v>2</v>
      </c>
      <c r="L2149" s="2"/>
      <c r="M2149" s="2"/>
      <c r="N2149" s="2"/>
      <c r="O2149" s="2"/>
      <c r="P2149" s="2"/>
      <c r="Q2149" s="2"/>
      <c r="R2149" s="2"/>
      <c r="S2149" s="2"/>
    </row>
    <row r="2150" ht="15.75" customHeight="1">
      <c r="A2150" s="38">
        <v>44592.0</v>
      </c>
      <c r="B2150" s="7" t="s">
        <v>675</v>
      </c>
      <c r="C2150" s="39">
        <v>2017400.0</v>
      </c>
      <c r="D2150" s="39">
        <v>1834000.0</v>
      </c>
      <c r="E2150" s="39">
        <v>183400.0</v>
      </c>
      <c r="F2150" s="40" t="s">
        <v>591</v>
      </c>
      <c r="G2150" s="41">
        <v>44613.0</v>
      </c>
      <c r="H2150" s="40"/>
      <c r="I2150" s="23">
        <f t="shared" ref="I2150:K2150" si="60">SUM(C2110:C2150)</f>
        <v>271296300</v>
      </c>
      <c r="J2150" s="23">
        <f t="shared" si="60"/>
        <v>246633000</v>
      </c>
      <c r="K2150" s="23">
        <f t="shared" si="60"/>
        <v>24663300</v>
      </c>
      <c r="L2150" s="7"/>
      <c r="M2150" s="7"/>
      <c r="N2150" s="7"/>
      <c r="O2150" s="7"/>
      <c r="P2150" s="7"/>
      <c r="Q2150" s="7"/>
      <c r="R2150" s="7"/>
      <c r="S2150" s="7"/>
    </row>
    <row r="2151" ht="15.75" customHeight="1">
      <c r="A2151" s="27">
        <v>44607.0</v>
      </c>
      <c r="B2151" s="2" t="s">
        <v>140</v>
      </c>
      <c r="C2151" s="34">
        <v>1.48148E7</v>
      </c>
      <c r="D2151" s="34">
        <v>1.3468E7</v>
      </c>
      <c r="E2151" s="34">
        <v>1346800.0</v>
      </c>
      <c r="F2151" s="22" t="s">
        <v>522</v>
      </c>
      <c r="G2151" s="35">
        <v>44613.0</v>
      </c>
      <c r="H2151" s="22"/>
      <c r="I2151" s="29"/>
      <c r="J2151" s="28"/>
      <c r="K2151" s="2"/>
      <c r="L2151" s="2"/>
      <c r="M2151" s="2"/>
      <c r="N2151" s="2"/>
      <c r="O2151" s="2"/>
      <c r="P2151" s="2"/>
      <c r="Q2151" s="2"/>
      <c r="R2151" s="2"/>
      <c r="S2151" s="2"/>
    </row>
    <row r="2152" ht="15.75" customHeight="1">
      <c r="A2152" s="27">
        <v>44607.0</v>
      </c>
      <c r="B2152" s="2" t="s">
        <v>140</v>
      </c>
      <c r="C2152" s="34">
        <v>1.17777E7</v>
      </c>
      <c r="D2152" s="34">
        <v>1.0707E7</v>
      </c>
      <c r="E2152" s="34">
        <v>1070700.0</v>
      </c>
      <c r="F2152" s="22" t="s">
        <v>478</v>
      </c>
      <c r="G2152" s="35">
        <v>44613.0</v>
      </c>
      <c r="H2152" s="22"/>
      <c r="I2152" s="29"/>
      <c r="J2152" s="28"/>
      <c r="K2152" s="2"/>
      <c r="L2152" s="2"/>
      <c r="M2152" s="2"/>
      <c r="N2152" s="2"/>
      <c r="O2152" s="2"/>
      <c r="P2152" s="2"/>
      <c r="Q2152" s="2"/>
      <c r="R2152" s="2"/>
      <c r="S2152" s="2"/>
    </row>
    <row r="2153" ht="15.75" customHeight="1">
      <c r="A2153" s="27">
        <v>44607.0</v>
      </c>
      <c r="B2153" s="2" t="s">
        <v>140</v>
      </c>
      <c r="C2153" s="34">
        <v>3671800.0</v>
      </c>
      <c r="D2153" s="34">
        <v>3338000.0</v>
      </c>
      <c r="E2153" s="34">
        <v>333800.0</v>
      </c>
      <c r="F2153" s="22" t="s">
        <v>587</v>
      </c>
      <c r="G2153" s="35">
        <v>44613.0</v>
      </c>
      <c r="H2153" s="22"/>
      <c r="I2153" s="29"/>
      <c r="J2153" s="28"/>
      <c r="K2153" s="2"/>
      <c r="L2153" s="2"/>
      <c r="M2153" s="2"/>
      <c r="N2153" s="2"/>
      <c r="O2153" s="2"/>
      <c r="P2153" s="2"/>
      <c r="Q2153" s="2"/>
      <c r="R2153" s="2"/>
      <c r="S2153" s="2"/>
    </row>
    <row r="2154" ht="15.75" customHeight="1">
      <c r="A2154" s="27">
        <v>44607.0</v>
      </c>
      <c r="B2154" s="2" t="s">
        <v>140</v>
      </c>
      <c r="C2154" s="34">
        <v>1108800.0</v>
      </c>
      <c r="D2154" s="34">
        <v>1008000.0</v>
      </c>
      <c r="E2154" s="34">
        <v>100800.0</v>
      </c>
      <c r="F2154" s="22" t="s">
        <v>660</v>
      </c>
      <c r="G2154" s="35">
        <v>44613.0</v>
      </c>
      <c r="H2154" s="22"/>
      <c r="I2154" s="29"/>
      <c r="J2154" s="28"/>
      <c r="K2154" s="2"/>
      <c r="L2154" s="2"/>
      <c r="M2154" s="2"/>
      <c r="N2154" s="2"/>
      <c r="O2154" s="2"/>
      <c r="P2154" s="2"/>
      <c r="Q2154" s="2"/>
      <c r="R2154" s="2"/>
      <c r="S2154" s="2"/>
    </row>
    <row r="2155" ht="15.75" customHeight="1">
      <c r="A2155" s="27">
        <v>44607.0</v>
      </c>
      <c r="B2155" s="2" t="s">
        <v>140</v>
      </c>
      <c r="C2155" s="34">
        <v>1713800.0</v>
      </c>
      <c r="D2155" s="34">
        <v>1558000.0</v>
      </c>
      <c r="E2155" s="34">
        <v>155800.0</v>
      </c>
      <c r="F2155" s="22" t="s">
        <v>591</v>
      </c>
      <c r="G2155" s="35">
        <v>44620.0</v>
      </c>
      <c r="H2155" s="22"/>
      <c r="I2155" s="29"/>
      <c r="J2155" s="28"/>
      <c r="K2155" s="2"/>
      <c r="L2155" s="2"/>
      <c r="M2155" s="2"/>
      <c r="N2155" s="2"/>
      <c r="O2155" s="2"/>
      <c r="P2155" s="2"/>
      <c r="Q2155" s="2"/>
      <c r="R2155" s="2"/>
      <c r="S2155" s="2"/>
    </row>
    <row r="2156" ht="15.75" customHeight="1">
      <c r="A2156" s="27">
        <v>44607.0</v>
      </c>
      <c r="B2156" s="2" t="s">
        <v>140</v>
      </c>
      <c r="C2156" s="34">
        <v>3267000.0</v>
      </c>
      <c r="D2156" s="34">
        <v>2970000.0</v>
      </c>
      <c r="E2156" s="34">
        <v>297000.0</v>
      </c>
      <c r="F2156" s="22" t="s">
        <v>532</v>
      </c>
      <c r="G2156" s="35">
        <v>44630.0</v>
      </c>
      <c r="H2156" s="22"/>
      <c r="I2156" s="2"/>
      <c r="L2156" s="2"/>
      <c r="M2156" s="2"/>
      <c r="N2156" s="2"/>
      <c r="O2156" s="2"/>
      <c r="P2156" s="2"/>
      <c r="Q2156" s="2"/>
      <c r="R2156" s="2"/>
      <c r="S2156" s="2"/>
    </row>
    <row r="2157" ht="15.75" customHeight="1">
      <c r="A2157" s="27">
        <v>44607.0</v>
      </c>
      <c r="B2157" s="2" t="s">
        <v>140</v>
      </c>
      <c r="C2157" s="34">
        <v>9416000.0</v>
      </c>
      <c r="D2157" s="34">
        <v>8560000.0</v>
      </c>
      <c r="E2157" s="34">
        <v>856000.0</v>
      </c>
      <c r="F2157" s="22" t="s">
        <v>523</v>
      </c>
      <c r="G2157" s="35">
        <v>44630.0</v>
      </c>
      <c r="H2157" s="22"/>
      <c r="I2157" s="29"/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ht="15.75" customHeight="1">
      <c r="A2158" s="27">
        <v>44607.0</v>
      </c>
      <c r="B2158" s="2" t="s">
        <v>140</v>
      </c>
      <c r="C2158" s="34">
        <v>5060000.0</v>
      </c>
      <c r="D2158" s="34">
        <v>4600000.0</v>
      </c>
      <c r="E2158" s="34">
        <v>460000.0</v>
      </c>
      <c r="F2158" s="22" t="s">
        <v>614</v>
      </c>
      <c r="G2158" s="35">
        <v>44613.0</v>
      </c>
      <c r="H2158" s="22"/>
      <c r="I2158" s="29"/>
      <c r="J2158" s="29"/>
      <c r="K2158" s="29"/>
      <c r="L2158" s="2"/>
      <c r="M2158" s="2"/>
      <c r="N2158" s="2"/>
      <c r="O2158" s="2"/>
      <c r="P2158" s="2"/>
      <c r="Q2158" s="2"/>
      <c r="R2158" s="2"/>
      <c r="S2158" s="2"/>
    </row>
    <row r="2159" ht="15.75" customHeight="1">
      <c r="A2159" s="27">
        <v>44607.0</v>
      </c>
      <c r="B2159" s="2" t="s">
        <v>140</v>
      </c>
      <c r="C2159" s="34">
        <v>2.39085E7</v>
      </c>
      <c r="D2159" s="34">
        <v>2.1735E7</v>
      </c>
      <c r="E2159" s="34">
        <v>2173500.0</v>
      </c>
      <c r="F2159" s="22" t="s">
        <v>590</v>
      </c>
      <c r="G2159" s="35">
        <v>44613.0</v>
      </c>
      <c r="H2159" s="22"/>
      <c r="I2159" s="29"/>
      <c r="J2159" s="28"/>
      <c r="K2159" s="2"/>
      <c r="L2159" s="2"/>
      <c r="M2159" s="2"/>
      <c r="N2159" s="2"/>
      <c r="O2159" s="2"/>
      <c r="P2159" s="2"/>
      <c r="Q2159" s="2"/>
      <c r="R2159" s="2"/>
      <c r="S2159" s="2"/>
    </row>
    <row r="2160" ht="15.75" customHeight="1">
      <c r="A2160" s="27">
        <v>44619.0</v>
      </c>
      <c r="B2160" s="2" t="s">
        <v>667</v>
      </c>
      <c r="C2160" s="34">
        <v>1016400.0</v>
      </c>
      <c r="D2160" s="34">
        <v>924000.0</v>
      </c>
      <c r="E2160" s="34">
        <v>92400.0</v>
      </c>
      <c r="F2160" s="22" t="s">
        <v>659</v>
      </c>
      <c r="G2160" s="35">
        <v>44631.0</v>
      </c>
      <c r="H2160" s="22"/>
      <c r="I2160" s="29"/>
      <c r="J2160" s="28"/>
      <c r="K2160" s="2"/>
      <c r="L2160" s="2"/>
      <c r="M2160" s="2"/>
      <c r="N2160" s="2"/>
      <c r="O2160" s="2"/>
      <c r="P2160" s="2"/>
      <c r="Q2160" s="2"/>
      <c r="R2160" s="2"/>
      <c r="S2160" s="2"/>
    </row>
    <row r="2161" ht="15.75" customHeight="1">
      <c r="A2161" s="27">
        <v>44620.0</v>
      </c>
      <c r="B2161" s="2" t="s">
        <v>203</v>
      </c>
      <c r="C2161" s="34">
        <v>242000.0</v>
      </c>
      <c r="D2161" s="34">
        <v>220000.0</v>
      </c>
      <c r="E2161" s="34">
        <v>22000.0</v>
      </c>
      <c r="F2161" s="22" t="s">
        <v>106</v>
      </c>
      <c r="G2161" s="35">
        <v>44627.0</v>
      </c>
      <c r="H2161" s="22"/>
      <c r="I2161" s="29"/>
      <c r="J2161" s="28"/>
      <c r="K2161" s="2"/>
      <c r="L2161" s="2"/>
      <c r="M2161" s="2"/>
      <c r="N2161" s="2"/>
      <c r="O2161" s="2"/>
      <c r="P2161" s="2"/>
      <c r="Q2161" s="2"/>
      <c r="R2161" s="2"/>
      <c r="S2161" s="2"/>
    </row>
    <row r="2162" ht="15.75" customHeight="1">
      <c r="A2162" s="27">
        <v>44620.0</v>
      </c>
      <c r="B2162" s="2" t="s">
        <v>538</v>
      </c>
      <c r="C2162" s="34">
        <v>2134000.0</v>
      </c>
      <c r="D2162" s="34">
        <v>1940000.0</v>
      </c>
      <c r="E2162" s="34">
        <v>194000.0</v>
      </c>
      <c r="F2162" s="22" t="s">
        <v>106</v>
      </c>
      <c r="G2162" s="35">
        <v>44637.0</v>
      </c>
      <c r="H2162" s="22"/>
      <c r="I2162" s="29"/>
      <c r="J2162" s="28"/>
      <c r="K2162" s="2"/>
      <c r="L2162" s="2"/>
      <c r="M2162" s="2"/>
      <c r="N2162" s="2"/>
      <c r="O2162" s="2"/>
      <c r="P2162" s="2"/>
      <c r="Q2162" s="2"/>
      <c r="R2162" s="2"/>
      <c r="S2162" s="2"/>
    </row>
    <row r="2163" ht="15.75" customHeight="1">
      <c r="A2163" s="27">
        <v>44620.0</v>
      </c>
      <c r="B2163" s="2" t="s">
        <v>670</v>
      </c>
      <c r="C2163" s="34">
        <v>4554000.0</v>
      </c>
      <c r="D2163" s="34">
        <v>4140000.0</v>
      </c>
      <c r="E2163" s="34">
        <v>414000.0</v>
      </c>
      <c r="F2163" s="22" t="s">
        <v>671</v>
      </c>
      <c r="G2163" s="35">
        <v>44635.0</v>
      </c>
      <c r="H2163" s="22"/>
      <c r="I2163" s="29"/>
      <c r="J2163" s="28"/>
      <c r="K2163" s="2"/>
      <c r="L2163" s="2"/>
      <c r="M2163" s="2"/>
      <c r="N2163" s="2"/>
      <c r="O2163" s="2"/>
      <c r="P2163" s="2"/>
      <c r="Q2163" s="2"/>
      <c r="R2163" s="2"/>
      <c r="S2163" s="2"/>
    </row>
    <row r="2164" ht="15.75" customHeight="1">
      <c r="A2164" s="27">
        <v>44620.0</v>
      </c>
      <c r="B2164" s="2" t="s">
        <v>610</v>
      </c>
      <c r="C2164" s="34">
        <v>4854300.0</v>
      </c>
      <c r="D2164" s="34">
        <v>4413000.0</v>
      </c>
      <c r="E2164" s="34">
        <v>441300.0</v>
      </c>
      <c r="F2164" s="22" t="s">
        <v>351</v>
      </c>
      <c r="G2164" s="35">
        <v>44630.0</v>
      </c>
      <c r="H2164" s="22"/>
      <c r="I2164" s="29"/>
      <c r="J2164" s="28"/>
      <c r="K2164" s="2"/>
      <c r="L2164" s="2"/>
      <c r="M2164" s="2"/>
      <c r="N2164" s="2"/>
      <c r="O2164" s="2"/>
      <c r="P2164" s="2"/>
      <c r="Q2164" s="2"/>
      <c r="R2164" s="2"/>
      <c r="S2164" s="2"/>
    </row>
    <row r="2165" ht="15.75" customHeight="1">
      <c r="A2165" s="27">
        <v>44620.0</v>
      </c>
      <c r="B2165" s="2" t="s">
        <v>672</v>
      </c>
      <c r="C2165" s="34">
        <v>1619200.0</v>
      </c>
      <c r="D2165" s="34">
        <v>1472000.0</v>
      </c>
      <c r="E2165" s="34">
        <v>147200.0</v>
      </c>
      <c r="F2165" s="22" t="s">
        <v>673</v>
      </c>
      <c r="G2165" s="35">
        <v>44635.0</v>
      </c>
      <c r="H2165" s="22"/>
      <c r="I2165" s="29"/>
      <c r="J2165" s="28"/>
      <c r="K2165" s="2"/>
      <c r="L2165" s="2"/>
      <c r="M2165" s="2"/>
      <c r="N2165" s="2"/>
      <c r="O2165" s="2"/>
      <c r="P2165" s="2"/>
      <c r="Q2165" s="2"/>
      <c r="R2165" s="2"/>
      <c r="S2165" s="2"/>
    </row>
    <row r="2166" ht="15.75" customHeight="1">
      <c r="A2166" s="27">
        <v>44620.0</v>
      </c>
      <c r="B2166" s="2" t="s">
        <v>675</v>
      </c>
      <c r="C2166" s="34">
        <v>2933700.0</v>
      </c>
      <c r="D2166" s="34">
        <v>2667000.0</v>
      </c>
      <c r="E2166" s="34">
        <v>266700.0</v>
      </c>
      <c r="F2166" s="22" t="s">
        <v>591</v>
      </c>
      <c r="G2166" s="35">
        <v>44641.0</v>
      </c>
      <c r="H2166" s="22"/>
      <c r="I2166" s="29"/>
      <c r="J2166" s="28"/>
      <c r="K2166" s="2"/>
      <c r="L2166" s="2"/>
      <c r="M2166" s="2"/>
      <c r="N2166" s="2"/>
      <c r="O2166" s="2"/>
      <c r="P2166" s="2"/>
      <c r="Q2166" s="2"/>
      <c r="R2166" s="2"/>
      <c r="S2166" s="2"/>
    </row>
    <row r="2167" ht="15.75" customHeight="1">
      <c r="A2167" s="27">
        <v>44620.0</v>
      </c>
      <c r="B2167" s="2" t="s">
        <v>440</v>
      </c>
      <c r="C2167" s="34">
        <v>1.22265E7</v>
      </c>
      <c r="D2167" s="34">
        <v>1.1115E7</v>
      </c>
      <c r="E2167" s="34">
        <v>1111500.0</v>
      </c>
      <c r="F2167" s="22" t="s">
        <v>350</v>
      </c>
      <c r="G2167" s="35">
        <v>44630.0</v>
      </c>
      <c r="H2167" s="22"/>
      <c r="I2167" s="29"/>
      <c r="J2167" s="28"/>
      <c r="K2167" s="2"/>
      <c r="L2167" s="2"/>
      <c r="M2167" s="2"/>
      <c r="N2167" s="2"/>
      <c r="O2167" s="2"/>
      <c r="P2167" s="2"/>
      <c r="Q2167" s="2"/>
      <c r="R2167" s="2"/>
      <c r="S2167" s="2"/>
    </row>
    <row r="2168" ht="15.75" customHeight="1">
      <c r="A2168" s="27">
        <v>44620.0</v>
      </c>
      <c r="B2168" s="2" t="s">
        <v>440</v>
      </c>
      <c r="C2168" s="34">
        <v>2.32947E7</v>
      </c>
      <c r="D2168" s="34">
        <v>2.1177E7</v>
      </c>
      <c r="E2168" s="34">
        <v>2117700.0</v>
      </c>
      <c r="F2168" s="22" t="s">
        <v>657</v>
      </c>
      <c r="G2168" s="35">
        <v>44630.0</v>
      </c>
      <c r="H2168" s="22"/>
      <c r="I2168" s="29"/>
      <c r="J2168" s="28"/>
      <c r="K2168" s="2"/>
      <c r="L2168" s="2"/>
      <c r="M2168" s="2"/>
      <c r="N2168" s="2"/>
      <c r="O2168" s="2"/>
      <c r="P2168" s="2"/>
      <c r="Q2168" s="2"/>
      <c r="R2168" s="2"/>
      <c r="S2168" s="2"/>
    </row>
    <row r="2169" ht="15.75" customHeight="1">
      <c r="A2169" s="27">
        <v>44620.0</v>
      </c>
      <c r="B2169" s="2" t="s">
        <v>440</v>
      </c>
      <c r="C2169" s="34">
        <v>1386000.0</v>
      </c>
      <c r="D2169" s="34">
        <v>1260000.0</v>
      </c>
      <c r="E2169" s="34">
        <v>126000.0</v>
      </c>
      <c r="F2169" s="22" t="s">
        <v>441</v>
      </c>
      <c r="G2169" s="35">
        <v>44630.0</v>
      </c>
      <c r="H2169" s="22"/>
      <c r="I2169" s="29"/>
      <c r="J2169" s="28"/>
      <c r="K2169" s="2"/>
      <c r="L2169" s="2"/>
      <c r="M2169" s="2"/>
      <c r="N2169" s="2"/>
      <c r="O2169" s="2"/>
      <c r="P2169" s="2"/>
      <c r="Q2169" s="2"/>
      <c r="R2169" s="2"/>
      <c r="S2169" s="2"/>
    </row>
    <row r="2170" ht="15.75" customHeight="1">
      <c r="A2170" s="27">
        <v>44620.0</v>
      </c>
      <c r="B2170" s="2" t="s">
        <v>440</v>
      </c>
      <c r="C2170" s="34">
        <v>2.87001E7</v>
      </c>
      <c r="D2170" s="34">
        <v>2.6091E7</v>
      </c>
      <c r="E2170" s="34">
        <v>2609100.0</v>
      </c>
      <c r="F2170" s="22" t="s">
        <v>442</v>
      </c>
      <c r="G2170" s="35">
        <v>44630.0</v>
      </c>
      <c r="H2170" s="22"/>
      <c r="I2170" s="29"/>
      <c r="J2170" s="28"/>
      <c r="K2170" s="2"/>
      <c r="L2170" s="2"/>
      <c r="M2170" s="2"/>
      <c r="N2170" s="2"/>
      <c r="O2170" s="2"/>
      <c r="P2170" s="2"/>
      <c r="Q2170" s="2"/>
      <c r="R2170" s="2"/>
      <c r="S2170" s="2"/>
    </row>
    <row r="2171" ht="15.75" customHeight="1">
      <c r="A2171" s="27">
        <v>44620.0</v>
      </c>
      <c r="B2171" s="2" t="s">
        <v>140</v>
      </c>
      <c r="C2171" s="34">
        <v>1.27622E7</v>
      </c>
      <c r="D2171" s="34">
        <v>1.1602E7</v>
      </c>
      <c r="E2171" s="34">
        <v>1160200.0</v>
      </c>
      <c r="F2171" s="22" t="s">
        <v>522</v>
      </c>
      <c r="G2171" s="35">
        <v>44630.0</v>
      </c>
      <c r="H2171" s="22"/>
      <c r="I2171" s="29"/>
      <c r="J2171" s="28"/>
      <c r="K2171" s="2"/>
      <c r="L2171" s="2"/>
      <c r="M2171" s="2"/>
      <c r="N2171" s="2"/>
      <c r="O2171" s="2"/>
      <c r="P2171" s="2"/>
      <c r="Q2171" s="2"/>
      <c r="R2171" s="2"/>
      <c r="S2171" s="2"/>
    </row>
    <row r="2172" ht="15.75" customHeight="1">
      <c r="A2172" s="27">
        <v>44620.0</v>
      </c>
      <c r="B2172" s="2" t="s">
        <v>140</v>
      </c>
      <c r="C2172" s="34">
        <v>8982600.0</v>
      </c>
      <c r="D2172" s="34">
        <v>8166000.0</v>
      </c>
      <c r="E2172" s="34">
        <v>816600.0</v>
      </c>
      <c r="F2172" s="22" t="s">
        <v>478</v>
      </c>
      <c r="G2172" s="35">
        <v>44630.0</v>
      </c>
      <c r="H2172" s="22"/>
      <c r="I2172" s="29"/>
      <c r="J2172" s="28"/>
      <c r="K2172" s="2"/>
      <c r="L2172" s="2"/>
      <c r="M2172" s="2"/>
      <c r="N2172" s="2"/>
      <c r="O2172" s="2"/>
      <c r="P2172" s="2"/>
      <c r="Q2172" s="2"/>
      <c r="R2172" s="2"/>
      <c r="S2172" s="2"/>
    </row>
    <row r="2173" ht="15.75" customHeight="1">
      <c r="A2173" s="27">
        <v>44620.0</v>
      </c>
      <c r="B2173" s="2" t="s">
        <v>140</v>
      </c>
      <c r="C2173" s="34">
        <v>2829200.0</v>
      </c>
      <c r="D2173" s="34">
        <v>2572000.0</v>
      </c>
      <c r="E2173" s="34">
        <v>257200.0</v>
      </c>
      <c r="F2173" s="22" t="s">
        <v>587</v>
      </c>
      <c r="G2173" s="35">
        <v>44630.0</v>
      </c>
      <c r="H2173" s="22"/>
      <c r="I2173" s="29"/>
      <c r="J2173" s="28"/>
      <c r="K2173" s="2"/>
      <c r="L2173" s="2"/>
      <c r="M2173" s="2"/>
      <c r="N2173" s="2"/>
      <c r="O2173" s="2"/>
      <c r="P2173" s="2"/>
      <c r="Q2173" s="2"/>
      <c r="R2173" s="2"/>
      <c r="S2173" s="2"/>
    </row>
    <row r="2174" ht="15.75" customHeight="1">
      <c r="A2174" s="27">
        <v>44620.0</v>
      </c>
      <c r="B2174" s="2" t="s">
        <v>140</v>
      </c>
      <c r="C2174" s="34">
        <v>369600.0</v>
      </c>
      <c r="D2174" s="34">
        <v>336000.0</v>
      </c>
      <c r="E2174" s="34">
        <v>33600.0</v>
      </c>
      <c r="F2174" s="22" t="s">
        <v>676</v>
      </c>
      <c r="G2174" s="35">
        <v>44641.0</v>
      </c>
      <c r="H2174" s="22"/>
      <c r="I2174" s="29"/>
      <c r="J2174" s="28"/>
      <c r="K2174" s="2"/>
      <c r="L2174" s="2"/>
      <c r="M2174" s="2"/>
      <c r="N2174" s="2"/>
      <c r="O2174" s="2"/>
      <c r="P2174" s="2"/>
      <c r="Q2174" s="2"/>
      <c r="R2174" s="2"/>
      <c r="S2174" s="2"/>
    </row>
    <row r="2175" ht="15.75" customHeight="1">
      <c r="A2175" s="27">
        <v>44620.0</v>
      </c>
      <c r="B2175" s="2" t="s">
        <v>140</v>
      </c>
      <c r="C2175" s="34">
        <v>739200.0</v>
      </c>
      <c r="D2175" s="34">
        <v>672000.0</v>
      </c>
      <c r="E2175" s="34">
        <v>67200.0</v>
      </c>
      <c r="F2175" s="22" t="s">
        <v>660</v>
      </c>
      <c r="G2175" s="35">
        <v>44630.0</v>
      </c>
      <c r="H2175" s="22"/>
      <c r="I2175" s="29"/>
      <c r="J2175" s="28"/>
      <c r="K2175" s="2"/>
      <c r="L2175" s="2"/>
      <c r="M2175" s="2"/>
      <c r="N2175" s="2"/>
      <c r="O2175" s="2"/>
      <c r="P2175" s="2"/>
      <c r="Q2175" s="2"/>
      <c r="R2175" s="2"/>
      <c r="S2175" s="2"/>
    </row>
    <row r="2176" ht="15.75" customHeight="1">
      <c r="A2176" s="27">
        <v>44620.0</v>
      </c>
      <c r="B2176" s="2" t="s">
        <v>140</v>
      </c>
      <c r="C2176" s="34">
        <v>1771000.0</v>
      </c>
      <c r="D2176" s="34">
        <v>1610000.0</v>
      </c>
      <c r="E2176" s="34">
        <v>161000.0</v>
      </c>
      <c r="F2176" s="22" t="s">
        <v>591</v>
      </c>
      <c r="G2176" s="35">
        <v>44630.0</v>
      </c>
      <c r="H2176" s="22"/>
      <c r="I2176" s="29"/>
      <c r="J2176" s="28"/>
      <c r="K2176" s="2"/>
      <c r="L2176" s="2"/>
      <c r="M2176" s="2"/>
      <c r="N2176" s="2"/>
      <c r="O2176" s="2"/>
      <c r="P2176" s="2"/>
      <c r="Q2176" s="2"/>
      <c r="R2176" s="2"/>
      <c r="S2176" s="2"/>
    </row>
    <row r="2177" ht="15.75" customHeight="1">
      <c r="A2177" s="27">
        <v>44620.0</v>
      </c>
      <c r="B2177" s="2" t="s">
        <v>140</v>
      </c>
      <c r="C2177" s="34">
        <v>3146000.0</v>
      </c>
      <c r="D2177" s="34">
        <v>2860000.0</v>
      </c>
      <c r="E2177" s="34">
        <v>286000.0</v>
      </c>
      <c r="F2177" s="22" t="s">
        <v>532</v>
      </c>
      <c r="G2177" s="35">
        <v>44630.0</v>
      </c>
      <c r="H2177" s="22"/>
      <c r="I2177" s="29"/>
      <c r="J2177" s="28"/>
      <c r="K2177" s="2"/>
      <c r="L2177" s="2"/>
      <c r="M2177" s="2"/>
      <c r="N2177" s="2"/>
      <c r="O2177" s="2"/>
      <c r="P2177" s="2"/>
      <c r="Q2177" s="2"/>
      <c r="R2177" s="2"/>
      <c r="S2177" s="2"/>
    </row>
    <row r="2178" ht="15.75" customHeight="1">
      <c r="A2178" s="27">
        <v>44620.0</v>
      </c>
      <c r="B2178" s="2" t="s">
        <v>140</v>
      </c>
      <c r="C2178" s="34">
        <v>1.20824E7</v>
      </c>
      <c r="D2178" s="34">
        <v>1.0984E7</v>
      </c>
      <c r="E2178" s="34">
        <v>1098400.0</v>
      </c>
      <c r="F2178" s="22" t="s">
        <v>523</v>
      </c>
      <c r="G2178" s="35">
        <v>44630.0</v>
      </c>
      <c r="H2178" s="22"/>
      <c r="I2178" s="29"/>
      <c r="J2178" s="28"/>
      <c r="K2178" s="2"/>
      <c r="L2178" s="2"/>
      <c r="M2178" s="2"/>
      <c r="N2178" s="2"/>
      <c r="O2178" s="2"/>
      <c r="P2178" s="2"/>
      <c r="Q2178" s="2"/>
      <c r="R2178" s="2"/>
      <c r="S2178" s="2"/>
    </row>
    <row r="2179" ht="15.75" customHeight="1">
      <c r="A2179" s="27">
        <v>44620.0</v>
      </c>
      <c r="B2179" s="2" t="s">
        <v>140</v>
      </c>
      <c r="C2179" s="34">
        <v>6514750.0</v>
      </c>
      <c r="D2179" s="34">
        <v>5922500.0</v>
      </c>
      <c r="E2179" s="34">
        <v>592250.0</v>
      </c>
      <c r="F2179" s="22" t="s">
        <v>614</v>
      </c>
      <c r="G2179" s="35">
        <v>44630.0</v>
      </c>
      <c r="H2179" s="22"/>
      <c r="I2179" s="29"/>
      <c r="J2179" s="28"/>
      <c r="K2179" s="2"/>
      <c r="L2179" s="2"/>
      <c r="M2179" s="2"/>
      <c r="N2179" s="2"/>
      <c r="O2179" s="2"/>
      <c r="P2179" s="2"/>
      <c r="Q2179" s="2"/>
      <c r="R2179" s="2"/>
      <c r="S2179" s="2"/>
    </row>
    <row r="2180" ht="15.75" customHeight="1">
      <c r="A2180" s="27">
        <v>44620.0</v>
      </c>
      <c r="B2180" s="2" t="s">
        <v>140</v>
      </c>
      <c r="C2180" s="34">
        <v>2.2011E7</v>
      </c>
      <c r="D2180" s="34">
        <v>2.001E7</v>
      </c>
      <c r="E2180" s="34">
        <v>2001000.0</v>
      </c>
      <c r="F2180" s="22" t="s">
        <v>590</v>
      </c>
      <c r="G2180" s="35">
        <v>44630.0</v>
      </c>
      <c r="H2180" s="22"/>
      <c r="I2180" s="29"/>
      <c r="J2180" s="28"/>
      <c r="K2180" s="2"/>
      <c r="L2180" s="2"/>
      <c r="M2180" s="2"/>
      <c r="N2180" s="2"/>
      <c r="O2180" s="2"/>
      <c r="P2180" s="2"/>
      <c r="Q2180" s="2"/>
      <c r="R2180" s="2"/>
      <c r="S2180" s="2"/>
    </row>
    <row r="2181" ht="15.75" customHeight="1">
      <c r="A2181" s="27">
        <v>44620.0</v>
      </c>
      <c r="B2181" s="2" t="s">
        <v>677</v>
      </c>
      <c r="C2181" s="34">
        <v>123200.0</v>
      </c>
      <c r="D2181" s="34">
        <v>112000.0</v>
      </c>
      <c r="E2181" s="34">
        <v>11200.0</v>
      </c>
      <c r="F2181" s="22" t="s">
        <v>678</v>
      </c>
      <c r="G2181" s="35">
        <v>44630.0</v>
      </c>
      <c r="H2181" s="22"/>
      <c r="I2181" s="29"/>
      <c r="J2181" s="28"/>
      <c r="K2181" s="2"/>
      <c r="L2181" s="2"/>
      <c r="M2181" s="2"/>
      <c r="N2181" s="2"/>
      <c r="O2181" s="2"/>
      <c r="P2181" s="2"/>
      <c r="Q2181" s="2"/>
      <c r="R2181" s="2"/>
      <c r="S2181" s="2"/>
    </row>
    <row r="2182" ht="15.75" customHeight="1">
      <c r="A2182" s="27">
        <v>44620.0</v>
      </c>
      <c r="B2182" s="2" t="s">
        <v>8</v>
      </c>
      <c r="C2182" s="34">
        <v>126500.0</v>
      </c>
      <c r="D2182" s="34">
        <v>115000.0</v>
      </c>
      <c r="E2182" s="34">
        <v>11500.0</v>
      </c>
      <c r="F2182" s="22" t="s">
        <v>654</v>
      </c>
      <c r="G2182" s="35">
        <v>44636.0</v>
      </c>
      <c r="H2182" s="22"/>
      <c r="I2182" s="37" t="s">
        <v>679</v>
      </c>
      <c r="J2182" s="13"/>
      <c r="K2182" s="14"/>
      <c r="L2182" s="2"/>
      <c r="M2182" s="2"/>
      <c r="N2182" s="2"/>
      <c r="O2182" s="2"/>
      <c r="P2182" s="2"/>
      <c r="Q2182" s="2"/>
      <c r="R2182" s="2"/>
      <c r="S2182" s="2"/>
    </row>
    <row r="2183" ht="15.75" customHeight="1">
      <c r="A2183" s="27">
        <v>44620.0</v>
      </c>
      <c r="B2183" s="2" t="s">
        <v>8</v>
      </c>
      <c r="C2183" s="34">
        <v>506000.0</v>
      </c>
      <c r="D2183" s="34">
        <v>460000.0</v>
      </c>
      <c r="E2183" s="34">
        <v>46000.0</v>
      </c>
      <c r="F2183" s="22" t="s">
        <v>172</v>
      </c>
      <c r="G2183" s="35">
        <v>44641.0</v>
      </c>
      <c r="H2183" s="22"/>
      <c r="I2183" s="23" t="s">
        <v>3</v>
      </c>
      <c r="J2183" s="17" t="s">
        <v>54</v>
      </c>
      <c r="K2183" s="17" t="s">
        <v>2</v>
      </c>
      <c r="L2183" s="2"/>
      <c r="M2183" s="2"/>
      <c r="N2183" s="2"/>
      <c r="O2183" s="2"/>
      <c r="P2183" s="2"/>
      <c r="Q2183" s="2"/>
      <c r="R2183" s="2"/>
      <c r="S2183" s="2"/>
    </row>
    <row r="2184" ht="15.75" customHeight="1">
      <c r="A2184" s="27">
        <v>44620.0</v>
      </c>
      <c r="B2184" s="2" t="s">
        <v>8</v>
      </c>
      <c r="C2184" s="34">
        <v>1.85383E7</v>
      </c>
      <c r="D2184" s="34">
        <v>1.6853E7</v>
      </c>
      <c r="E2184" s="34">
        <v>1685300.0</v>
      </c>
      <c r="F2184" s="22" t="s">
        <v>358</v>
      </c>
      <c r="G2184" s="35">
        <v>44641.0</v>
      </c>
      <c r="H2184" s="22"/>
      <c r="I2184" s="23">
        <f t="shared" ref="I2184:K2184" si="61">SUM(C2151:C2186)</f>
        <v>251490250</v>
      </c>
      <c r="J2184" s="23">
        <f t="shared" si="61"/>
        <v>228627500</v>
      </c>
      <c r="K2184" s="23">
        <f t="shared" si="61"/>
        <v>22862750</v>
      </c>
      <c r="L2184" s="2"/>
      <c r="M2184" s="2"/>
      <c r="N2184" s="2"/>
      <c r="O2184" s="2"/>
      <c r="P2184" s="2"/>
      <c r="Q2184" s="2"/>
      <c r="R2184" s="2"/>
      <c r="S2184" s="2"/>
    </row>
    <row r="2185" ht="15.75" customHeight="1">
      <c r="A2185" s="27">
        <v>44620.0</v>
      </c>
      <c r="B2185" s="2" t="s">
        <v>8</v>
      </c>
      <c r="C2185" s="34">
        <v>506000.0</v>
      </c>
      <c r="D2185" s="34">
        <v>460000.0</v>
      </c>
      <c r="E2185" s="34">
        <v>46000.0</v>
      </c>
      <c r="F2185" s="22" t="s">
        <v>364</v>
      </c>
      <c r="G2185" s="35">
        <v>44641.0</v>
      </c>
      <c r="H2185" s="22"/>
      <c r="I2185" s="29"/>
      <c r="J2185" s="28"/>
      <c r="K2185" s="2"/>
      <c r="L2185" s="2"/>
      <c r="M2185" s="2"/>
      <c r="N2185" s="2"/>
      <c r="O2185" s="2"/>
      <c r="P2185" s="2"/>
      <c r="Q2185" s="2"/>
      <c r="R2185" s="2"/>
      <c r="S2185" s="2"/>
    </row>
    <row r="2186" ht="15.75" customHeight="1">
      <c r="A2186" s="38">
        <v>44620.0</v>
      </c>
      <c r="B2186" s="7" t="s">
        <v>8</v>
      </c>
      <c r="C2186" s="39">
        <v>2783000.0</v>
      </c>
      <c r="D2186" s="39">
        <v>2530000.0</v>
      </c>
      <c r="E2186" s="39">
        <v>253000.0</v>
      </c>
      <c r="F2186" s="40" t="s">
        <v>550</v>
      </c>
      <c r="G2186" s="41">
        <v>44641.0</v>
      </c>
      <c r="H2186" s="40"/>
      <c r="I2186" s="89"/>
      <c r="J2186" s="90"/>
      <c r="K2186" s="7"/>
      <c r="L2186" s="7"/>
      <c r="M2186" s="7"/>
      <c r="N2186" s="7"/>
      <c r="O2186" s="7"/>
      <c r="P2186" s="7"/>
      <c r="Q2186" s="7"/>
      <c r="R2186" s="7"/>
      <c r="S2186" s="7"/>
    </row>
    <row r="2187" ht="15.75" customHeight="1">
      <c r="A2187" s="27">
        <v>44635.0</v>
      </c>
      <c r="B2187" s="2" t="s">
        <v>140</v>
      </c>
      <c r="C2187" s="34">
        <v>1.71578E7</v>
      </c>
      <c r="D2187" s="34">
        <v>1.5598E7</v>
      </c>
      <c r="E2187" s="34">
        <v>1559800.0</v>
      </c>
      <c r="F2187" s="22" t="s">
        <v>522</v>
      </c>
      <c r="G2187" s="35">
        <v>44641.0</v>
      </c>
      <c r="H2187" s="22"/>
      <c r="I2187" s="29"/>
      <c r="J2187" s="28"/>
      <c r="K2187" s="2"/>
      <c r="L2187" s="2"/>
      <c r="M2187" s="2"/>
      <c r="N2187" s="2"/>
      <c r="O2187" s="2"/>
      <c r="P2187" s="2"/>
      <c r="Q2187" s="2"/>
      <c r="R2187" s="2"/>
      <c r="S2187" s="2"/>
    </row>
    <row r="2188" ht="15.75" customHeight="1">
      <c r="A2188" s="27">
        <v>44635.0</v>
      </c>
      <c r="B2188" s="2" t="s">
        <v>140</v>
      </c>
      <c r="C2188" s="34">
        <v>8705400.0</v>
      </c>
      <c r="D2188" s="34">
        <v>7914000.0</v>
      </c>
      <c r="E2188" s="34">
        <v>791400.0</v>
      </c>
      <c r="F2188" s="22" t="s">
        <v>478</v>
      </c>
      <c r="G2188" s="35">
        <v>44641.0</v>
      </c>
      <c r="H2188" s="22"/>
      <c r="I2188" s="29"/>
      <c r="J2188" s="28"/>
      <c r="K2188" s="2"/>
      <c r="L2188" s="2"/>
      <c r="M2188" s="2"/>
      <c r="N2188" s="2"/>
      <c r="O2188" s="2"/>
      <c r="P2188" s="2"/>
      <c r="Q2188" s="2"/>
      <c r="R2188" s="2"/>
      <c r="S2188" s="2"/>
    </row>
    <row r="2189" ht="15.75" customHeight="1">
      <c r="A2189" s="27">
        <v>44635.0</v>
      </c>
      <c r="B2189" s="2" t="s">
        <v>140</v>
      </c>
      <c r="C2189" s="34">
        <v>2516800.0</v>
      </c>
      <c r="D2189" s="34">
        <v>2288000.0</v>
      </c>
      <c r="E2189" s="34">
        <v>228800.0</v>
      </c>
      <c r="F2189" s="22" t="s">
        <v>587</v>
      </c>
      <c r="G2189" s="35">
        <v>44641.0</v>
      </c>
      <c r="H2189" s="22"/>
      <c r="I2189" s="29"/>
      <c r="J2189" s="28"/>
      <c r="K2189" s="2"/>
      <c r="L2189" s="2"/>
      <c r="M2189" s="2"/>
      <c r="N2189" s="2"/>
      <c r="O2189" s="2"/>
      <c r="P2189" s="2"/>
      <c r="Q2189" s="2"/>
      <c r="R2189" s="2"/>
      <c r="S2189" s="2"/>
    </row>
    <row r="2190" ht="15.75" customHeight="1">
      <c r="A2190" s="27">
        <v>44635.0</v>
      </c>
      <c r="B2190" s="2" t="s">
        <v>140</v>
      </c>
      <c r="C2190" s="34">
        <v>730400.0</v>
      </c>
      <c r="D2190" s="34">
        <v>664000.0</v>
      </c>
      <c r="E2190" s="34">
        <v>66400.0</v>
      </c>
      <c r="F2190" s="22" t="s">
        <v>676</v>
      </c>
      <c r="G2190" s="35">
        <v>44641.0</v>
      </c>
      <c r="H2190" s="22"/>
      <c r="I2190" s="29"/>
      <c r="J2190" s="28"/>
      <c r="K2190" s="2"/>
      <c r="L2190" s="2"/>
      <c r="M2190" s="2"/>
      <c r="N2190" s="2"/>
      <c r="O2190" s="2"/>
      <c r="P2190" s="2"/>
      <c r="Q2190" s="2"/>
      <c r="R2190" s="2"/>
      <c r="S2190" s="2"/>
    </row>
    <row r="2191" ht="15.75" customHeight="1">
      <c r="A2191" s="27">
        <v>44635.0</v>
      </c>
      <c r="B2191" s="2" t="s">
        <v>140</v>
      </c>
      <c r="C2191" s="34">
        <v>1355200.0</v>
      </c>
      <c r="D2191" s="34">
        <v>1232000.0</v>
      </c>
      <c r="E2191" s="34">
        <v>123200.0</v>
      </c>
      <c r="F2191" s="22" t="s">
        <v>660</v>
      </c>
      <c r="G2191" s="35">
        <v>44641.0</v>
      </c>
      <c r="H2191" s="22"/>
      <c r="I2191" s="29"/>
      <c r="J2191" s="28"/>
      <c r="K2191" s="2"/>
      <c r="L2191" s="2"/>
      <c r="M2191" s="2"/>
      <c r="N2191" s="2"/>
      <c r="O2191" s="2"/>
      <c r="P2191" s="2"/>
      <c r="Q2191" s="2"/>
      <c r="R2191" s="2"/>
      <c r="S2191" s="2"/>
    </row>
    <row r="2192" ht="15.75" customHeight="1">
      <c r="A2192" s="27">
        <v>44635.0</v>
      </c>
      <c r="B2192" s="2" t="s">
        <v>140</v>
      </c>
      <c r="C2192" s="34">
        <v>1801800.0</v>
      </c>
      <c r="D2192" s="34">
        <v>1638000.0</v>
      </c>
      <c r="E2192" s="34">
        <v>163800.0</v>
      </c>
      <c r="F2192" s="22" t="s">
        <v>591</v>
      </c>
      <c r="G2192" s="35">
        <v>44650.0</v>
      </c>
      <c r="H2192" s="22"/>
      <c r="I2192" s="29"/>
      <c r="J2192" s="28"/>
      <c r="K2192" s="2"/>
      <c r="L2192" s="2"/>
      <c r="M2192" s="2"/>
      <c r="N2192" s="2"/>
      <c r="O2192" s="2"/>
      <c r="P2192" s="2"/>
      <c r="Q2192" s="2"/>
      <c r="R2192" s="2"/>
      <c r="S2192" s="2"/>
    </row>
    <row r="2193" ht="15.75" customHeight="1">
      <c r="A2193" s="27">
        <v>44635.0</v>
      </c>
      <c r="B2193" s="2" t="s">
        <v>140</v>
      </c>
      <c r="C2193" s="34">
        <v>2178000.0</v>
      </c>
      <c r="D2193" s="34">
        <v>1980000.0</v>
      </c>
      <c r="E2193" s="34">
        <v>198000.0</v>
      </c>
      <c r="F2193" s="22" t="s">
        <v>532</v>
      </c>
      <c r="G2193" s="35">
        <v>44641.0</v>
      </c>
      <c r="H2193" s="22"/>
      <c r="I2193" s="29"/>
      <c r="J2193" s="28"/>
      <c r="K2193" s="2"/>
      <c r="L2193" s="2"/>
      <c r="M2193" s="2"/>
      <c r="N2193" s="2"/>
      <c r="O2193" s="2"/>
      <c r="P2193" s="2"/>
      <c r="Q2193" s="2"/>
      <c r="R2193" s="2"/>
      <c r="S2193" s="2"/>
    </row>
    <row r="2194" ht="15.75" customHeight="1">
      <c r="A2194" s="27">
        <v>44635.0</v>
      </c>
      <c r="B2194" s="2" t="s">
        <v>140</v>
      </c>
      <c r="C2194" s="34">
        <v>1.59093E7</v>
      </c>
      <c r="D2194" s="34">
        <v>1.4463E7</v>
      </c>
      <c r="E2194" s="34">
        <v>1446300.0</v>
      </c>
      <c r="F2194" s="22" t="s">
        <v>523</v>
      </c>
      <c r="G2194" s="35">
        <v>44641.0</v>
      </c>
      <c r="H2194" s="22"/>
      <c r="I2194" s="29"/>
      <c r="J2194" s="28"/>
      <c r="K2194" s="2"/>
      <c r="L2194" s="2"/>
      <c r="M2194" s="2"/>
      <c r="N2194" s="2"/>
      <c r="O2194" s="2"/>
      <c r="P2194" s="2"/>
      <c r="Q2194" s="2"/>
      <c r="R2194" s="2"/>
      <c r="S2194" s="2"/>
    </row>
    <row r="2195" ht="15.75" customHeight="1">
      <c r="A2195" s="27">
        <v>44635.0</v>
      </c>
      <c r="B2195" s="2" t="s">
        <v>140</v>
      </c>
      <c r="C2195" s="34">
        <v>5692500.0</v>
      </c>
      <c r="D2195" s="34">
        <v>5175000.0</v>
      </c>
      <c r="E2195" s="34">
        <v>517500.0</v>
      </c>
      <c r="F2195" s="22" t="s">
        <v>614</v>
      </c>
      <c r="G2195" s="35">
        <v>44641.0</v>
      </c>
      <c r="H2195" s="22"/>
      <c r="I2195" s="29"/>
      <c r="J2195" s="28"/>
      <c r="K2195" s="2"/>
      <c r="L2195" s="2"/>
      <c r="M2195" s="2"/>
      <c r="N2195" s="2"/>
      <c r="O2195" s="2"/>
      <c r="P2195" s="2"/>
      <c r="Q2195" s="2"/>
      <c r="R2195" s="2"/>
      <c r="S2195" s="2"/>
    </row>
    <row r="2196" ht="15.75" customHeight="1">
      <c r="A2196" s="27">
        <v>44635.0</v>
      </c>
      <c r="B2196" s="2" t="s">
        <v>140</v>
      </c>
      <c r="C2196" s="34">
        <v>3.6245E7</v>
      </c>
      <c r="D2196" s="34">
        <v>3.295E7</v>
      </c>
      <c r="E2196" s="34">
        <v>3295000.0</v>
      </c>
      <c r="F2196" s="22" t="s">
        <v>590</v>
      </c>
      <c r="G2196" s="35">
        <v>44641.0</v>
      </c>
      <c r="H2196" s="22"/>
      <c r="I2196" s="29"/>
      <c r="J2196" s="28"/>
      <c r="K2196" s="2"/>
      <c r="L2196" s="2"/>
      <c r="M2196" s="2"/>
      <c r="N2196" s="2"/>
      <c r="O2196" s="2"/>
      <c r="P2196" s="2"/>
      <c r="Q2196" s="2"/>
      <c r="R2196" s="2"/>
      <c r="S2196" s="2"/>
    </row>
    <row r="2197" ht="15.75" customHeight="1">
      <c r="A2197" s="27">
        <v>44645.0</v>
      </c>
      <c r="B2197" s="2" t="s">
        <v>666</v>
      </c>
      <c r="C2197" s="34">
        <v>508200.0</v>
      </c>
      <c r="D2197" s="34">
        <v>462000.0</v>
      </c>
      <c r="E2197" s="34">
        <v>46200.0</v>
      </c>
      <c r="F2197" s="22" t="s">
        <v>659</v>
      </c>
      <c r="G2197" s="35">
        <v>44666.0</v>
      </c>
      <c r="H2197" s="22"/>
      <c r="I2197" s="29"/>
      <c r="J2197" s="28"/>
      <c r="K2197" s="2"/>
      <c r="L2197" s="2"/>
      <c r="M2197" s="2"/>
      <c r="N2197" s="2"/>
      <c r="O2197" s="2"/>
      <c r="P2197" s="2"/>
      <c r="Q2197" s="2"/>
      <c r="R2197" s="2"/>
      <c r="S2197" s="2"/>
    </row>
    <row r="2198" ht="15.75" customHeight="1">
      <c r="A2198" s="27">
        <v>44648.0</v>
      </c>
      <c r="B2198" s="2" t="s">
        <v>680</v>
      </c>
      <c r="C2198" s="34">
        <v>8531890.0</v>
      </c>
      <c r="D2198" s="34">
        <v>7756263.0</v>
      </c>
      <c r="E2198" s="34">
        <v>775627.0</v>
      </c>
      <c r="F2198" s="22" t="s">
        <v>681</v>
      </c>
      <c r="G2198" s="35">
        <v>44655.0</v>
      </c>
      <c r="H2198" s="22"/>
      <c r="I2198" s="29"/>
      <c r="J2198" s="28"/>
      <c r="K2198" s="2"/>
      <c r="L2198" s="2"/>
      <c r="M2198" s="2"/>
      <c r="N2198" s="2"/>
      <c r="O2198" s="2"/>
      <c r="P2198" s="2"/>
      <c r="Q2198" s="2"/>
      <c r="R2198" s="2"/>
      <c r="S2198" s="2"/>
    </row>
    <row r="2199" ht="15.75" customHeight="1">
      <c r="A2199" s="27">
        <v>44648.0</v>
      </c>
      <c r="B2199" s="2" t="s">
        <v>682</v>
      </c>
      <c r="C2199" s="34">
        <v>3279360.0</v>
      </c>
      <c r="D2199" s="34">
        <v>2981236.0</v>
      </c>
      <c r="E2199" s="34">
        <v>298124.0</v>
      </c>
      <c r="F2199" s="22" t="s">
        <v>683</v>
      </c>
      <c r="G2199" s="35">
        <v>44650.0</v>
      </c>
      <c r="H2199" s="22"/>
      <c r="I2199" s="29"/>
      <c r="J2199" s="28"/>
      <c r="K2199" s="2"/>
      <c r="L2199" s="2"/>
      <c r="M2199" s="2"/>
      <c r="N2199" s="2"/>
      <c r="O2199" s="2"/>
      <c r="P2199" s="2"/>
      <c r="Q2199" s="2"/>
      <c r="R2199" s="2"/>
      <c r="S2199" s="2"/>
    </row>
    <row r="2200" ht="15.75" customHeight="1">
      <c r="A2200" s="27">
        <v>44651.0</v>
      </c>
      <c r="B2200" s="2" t="s">
        <v>684</v>
      </c>
      <c r="C2200" s="34">
        <v>2970000.0</v>
      </c>
      <c r="D2200" s="34">
        <v>2700000.0</v>
      </c>
      <c r="E2200" s="34">
        <v>270000.0</v>
      </c>
      <c r="F2200" s="22" t="s">
        <v>685</v>
      </c>
      <c r="G2200" s="35">
        <v>44655.0</v>
      </c>
      <c r="H2200" s="22"/>
      <c r="I2200" s="29"/>
      <c r="J2200" s="28"/>
      <c r="K2200" s="2"/>
      <c r="L2200" s="2"/>
      <c r="M2200" s="2"/>
      <c r="N2200" s="2"/>
      <c r="O2200" s="2"/>
      <c r="P2200" s="2"/>
      <c r="Q2200" s="2"/>
      <c r="R2200" s="2"/>
      <c r="S2200" s="2"/>
    </row>
    <row r="2201" ht="15.75" customHeight="1">
      <c r="A2201" s="27">
        <v>44651.0</v>
      </c>
      <c r="B2201" s="2" t="s">
        <v>158</v>
      </c>
      <c r="C2201" s="34">
        <v>1056000.0</v>
      </c>
      <c r="D2201" s="34">
        <v>960000.0</v>
      </c>
      <c r="E2201" s="34">
        <v>96000.0</v>
      </c>
      <c r="F2201" s="22" t="s">
        <v>106</v>
      </c>
      <c r="G2201" s="35">
        <v>44666.0</v>
      </c>
      <c r="H2201" s="22"/>
      <c r="I2201" s="29"/>
      <c r="J2201" s="28"/>
      <c r="K2201" s="2"/>
      <c r="L2201" s="2"/>
      <c r="M2201" s="2"/>
      <c r="N2201" s="2"/>
      <c r="O2201" s="2"/>
      <c r="P2201" s="2"/>
      <c r="Q2201" s="2"/>
      <c r="R2201" s="2"/>
      <c r="S2201" s="2"/>
    </row>
    <row r="2202" ht="15.75" customHeight="1">
      <c r="A2202" s="27">
        <v>44651.0</v>
      </c>
      <c r="B2202" s="2" t="s">
        <v>538</v>
      </c>
      <c r="C2202" s="34">
        <v>4807000.0</v>
      </c>
      <c r="D2202" s="34">
        <v>4370000.0</v>
      </c>
      <c r="E2202" s="34">
        <v>437000.0</v>
      </c>
      <c r="F2202" s="22" t="s">
        <v>106</v>
      </c>
      <c r="G2202" s="35">
        <v>44672.0</v>
      </c>
      <c r="H2202" s="22"/>
      <c r="I2202" s="29"/>
      <c r="J2202" s="28"/>
      <c r="K2202" s="2"/>
      <c r="L2202" s="2"/>
      <c r="M2202" s="2"/>
      <c r="N2202" s="2"/>
      <c r="O2202" s="2"/>
      <c r="P2202" s="2"/>
      <c r="Q2202" s="2"/>
      <c r="R2202" s="2"/>
      <c r="S2202" s="2"/>
    </row>
    <row r="2203" ht="15.75" customHeight="1">
      <c r="A2203" s="27">
        <v>44651.0</v>
      </c>
      <c r="B2203" s="2" t="s">
        <v>8</v>
      </c>
      <c r="C2203" s="34">
        <v>169400.0</v>
      </c>
      <c r="D2203" s="34">
        <v>154000.0</v>
      </c>
      <c r="E2203" s="34">
        <v>15400.0</v>
      </c>
      <c r="F2203" s="22" t="s">
        <v>654</v>
      </c>
      <c r="G2203" s="35">
        <v>44671.0</v>
      </c>
      <c r="H2203" s="22"/>
      <c r="I2203" s="29"/>
      <c r="J2203" s="28"/>
      <c r="K2203" s="2"/>
      <c r="L2203" s="2"/>
      <c r="M2203" s="2"/>
      <c r="N2203" s="2"/>
      <c r="O2203" s="2"/>
      <c r="P2203" s="2"/>
      <c r="Q2203" s="2"/>
      <c r="R2203" s="2"/>
      <c r="S2203" s="2"/>
    </row>
    <row r="2204" ht="15.75" customHeight="1">
      <c r="A2204" s="27">
        <v>44651.0</v>
      </c>
      <c r="B2204" s="2" t="s">
        <v>8</v>
      </c>
      <c r="C2204" s="34">
        <v>801900.0</v>
      </c>
      <c r="D2204" s="34">
        <v>729000.0</v>
      </c>
      <c r="E2204" s="34">
        <v>72900.0</v>
      </c>
      <c r="F2204" s="22" t="s">
        <v>172</v>
      </c>
      <c r="G2204" s="35">
        <v>44671.0</v>
      </c>
      <c r="H2204" s="22"/>
      <c r="I2204" s="29"/>
      <c r="J2204" s="28"/>
      <c r="K2204" s="2"/>
      <c r="L2204" s="2"/>
      <c r="M2204" s="2"/>
      <c r="N2204" s="2"/>
      <c r="O2204" s="2"/>
      <c r="P2204" s="2"/>
      <c r="Q2204" s="2"/>
      <c r="R2204" s="2"/>
      <c r="S2204" s="2"/>
    </row>
    <row r="2205" ht="15.75" customHeight="1">
      <c r="A2205" s="27">
        <v>44651.0</v>
      </c>
      <c r="B2205" s="2" t="s">
        <v>8</v>
      </c>
      <c r="C2205" s="34">
        <v>202400.0</v>
      </c>
      <c r="D2205" s="34">
        <v>184000.0</v>
      </c>
      <c r="E2205" s="34">
        <v>18400.0</v>
      </c>
      <c r="F2205" s="22" t="s">
        <v>569</v>
      </c>
      <c r="G2205" s="35">
        <v>44671.0</v>
      </c>
      <c r="H2205" s="22"/>
      <c r="I2205" s="29"/>
      <c r="J2205" s="28"/>
      <c r="K2205" s="2"/>
      <c r="L2205" s="2"/>
      <c r="M2205" s="2"/>
      <c r="N2205" s="2"/>
      <c r="O2205" s="2"/>
      <c r="P2205" s="2"/>
      <c r="Q2205" s="2"/>
      <c r="R2205" s="2"/>
      <c r="S2205" s="2"/>
    </row>
    <row r="2206" ht="15.75" customHeight="1">
      <c r="A2206" s="27">
        <v>44651.0</v>
      </c>
      <c r="B2206" s="2" t="s">
        <v>8</v>
      </c>
      <c r="C2206" s="34">
        <v>1.14576E7</v>
      </c>
      <c r="D2206" s="34">
        <v>1.0416E7</v>
      </c>
      <c r="E2206" s="34">
        <v>1041600.0</v>
      </c>
      <c r="F2206" s="22" t="s">
        <v>358</v>
      </c>
      <c r="G2206" s="35">
        <v>44671.0</v>
      </c>
      <c r="H2206" s="22"/>
      <c r="I2206" s="29"/>
      <c r="J2206" s="28"/>
      <c r="K2206" s="2"/>
      <c r="L2206" s="2"/>
      <c r="M2206" s="2"/>
      <c r="N2206" s="2"/>
      <c r="O2206" s="2"/>
      <c r="P2206" s="2"/>
      <c r="Q2206" s="2"/>
      <c r="R2206" s="2"/>
      <c r="S2206" s="2"/>
    </row>
    <row r="2207" ht="15.75" customHeight="1">
      <c r="A2207" s="27">
        <v>44651.0</v>
      </c>
      <c r="B2207" s="2" t="s">
        <v>8</v>
      </c>
      <c r="C2207" s="34">
        <v>404800.0</v>
      </c>
      <c r="D2207" s="34">
        <v>368000.0</v>
      </c>
      <c r="E2207" s="34">
        <v>36800.0</v>
      </c>
      <c r="F2207" s="22" t="s">
        <v>364</v>
      </c>
      <c r="G2207" s="35">
        <v>44671.0</v>
      </c>
      <c r="H2207" s="22"/>
      <c r="I2207" s="29"/>
      <c r="J2207" s="28"/>
      <c r="K2207" s="2"/>
      <c r="L2207" s="2"/>
      <c r="M2207" s="2"/>
      <c r="N2207" s="2"/>
      <c r="O2207" s="2"/>
      <c r="P2207" s="2"/>
      <c r="Q2207" s="2"/>
      <c r="R2207" s="2"/>
      <c r="S2207" s="2"/>
    </row>
    <row r="2208" ht="15.75" customHeight="1">
      <c r="A2208" s="27">
        <v>44651.0</v>
      </c>
      <c r="B2208" s="2" t="s">
        <v>8</v>
      </c>
      <c r="C2208" s="34">
        <v>3036000.0</v>
      </c>
      <c r="D2208" s="34">
        <v>2760000.0</v>
      </c>
      <c r="E2208" s="34">
        <v>276000.0</v>
      </c>
      <c r="F2208" s="22" t="s">
        <v>550</v>
      </c>
      <c r="G2208" s="35">
        <v>44671.0</v>
      </c>
      <c r="H2208" s="22"/>
      <c r="I2208" s="29"/>
      <c r="J2208" s="28"/>
      <c r="K2208" s="2"/>
      <c r="L2208" s="2"/>
      <c r="M2208" s="2"/>
      <c r="N2208" s="2"/>
      <c r="O2208" s="2"/>
      <c r="P2208" s="2"/>
      <c r="Q2208" s="2"/>
      <c r="R2208" s="2"/>
      <c r="S2208" s="2"/>
    </row>
    <row r="2209" ht="15.75" customHeight="1">
      <c r="A2209" s="27">
        <v>44651.0</v>
      </c>
      <c r="B2209" s="2" t="s">
        <v>677</v>
      </c>
      <c r="C2209" s="34">
        <v>1478400.0</v>
      </c>
      <c r="D2209" s="34">
        <v>1344000.0</v>
      </c>
      <c r="E2209" s="34">
        <v>134400.0</v>
      </c>
      <c r="F2209" s="22" t="s">
        <v>678</v>
      </c>
      <c r="G2209" s="35">
        <v>44666.0</v>
      </c>
      <c r="H2209" s="22"/>
      <c r="I2209" s="29"/>
      <c r="J2209" s="28"/>
      <c r="K2209" s="2"/>
      <c r="L2209" s="2"/>
      <c r="M2209" s="2"/>
      <c r="N2209" s="2"/>
      <c r="O2209" s="2"/>
      <c r="P2209" s="2"/>
      <c r="Q2209" s="2"/>
      <c r="R2209" s="2"/>
      <c r="S2209" s="2"/>
    </row>
    <row r="2210" ht="15.75" customHeight="1">
      <c r="A2210" s="27">
        <v>44651.0</v>
      </c>
      <c r="B2210" s="2" t="s">
        <v>140</v>
      </c>
      <c r="C2210" s="34">
        <v>2.04116E7</v>
      </c>
      <c r="D2210" s="34">
        <v>1.8556E7</v>
      </c>
      <c r="E2210" s="34">
        <v>1855600.0</v>
      </c>
      <c r="F2210" s="22" t="s">
        <v>522</v>
      </c>
      <c r="G2210" s="35">
        <v>44662.0</v>
      </c>
      <c r="H2210" s="22"/>
      <c r="I2210" s="29"/>
      <c r="J2210" s="28"/>
      <c r="K2210" s="2"/>
      <c r="L2210" s="2"/>
      <c r="M2210" s="2"/>
      <c r="N2210" s="2"/>
      <c r="O2210" s="2"/>
      <c r="P2210" s="2"/>
      <c r="Q2210" s="2"/>
      <c r="R2210" s="2"/>
      <c r="S2210" s="2"/>
    </row>
    <row r="2211" ht="15.75" customHeight="1">
      <c r="A2211" s="27">
        <v>44651.0</v>
      </c>
      <c r="B2211" s="2" t="s">
        <v>140</v>
      </c>
      <c r="C2211" s="34">
        <v>8155400.0</v>
      </c>
      <c r="D2211" s="34">
        <v>7414000.0</v>
      </c>
      <c r="E2211" s="34">
        <v>741400.0</v>
      </c>
      <c r="F2211" s="22" t="s">
        <v>478</v>
      </c>
      <c r="G2211" s="35">
        <v>44662.0</v>
      </c>
      <c r="H2211" s="22"/>
      <c r="I2211" s="29"/>
      <c r="J2211" s="28"/>
      <c r="K2211" s="2"/>
      <c r="L2211" s="2"/>
      <c r="M2211" s="2"/>
      <c r="N2211" s="2"/>
      <c r="O2211" s="2"/>
      <c r="P2211" s="2"/>
      <c r="Q2211" s="2"/>
      <c r="R2211" s="2"/>
      <c r="S2211" s="2"/>
    </row>
    <row r="2212" ht="15.75" customHeight="1">
      <c r="A2212" s="27">
        <v>44651.0</v>
      </c>
      <c r="B2212" s="2" t="s">
        <v>140</v>
      </c>
      <c r="C2212" s="34">
        <v>1944800.0</v>
      </c>
      <c r="D2212" s="34">
        <v>1768000.0</v>
      </c>
      <c r="E2212" s="34">
        <v>176800.0</v>
      </c>
      <c r="F2212" s="22" t="s">
        <v>587</v>
      </c>
      <c r="G2212" s="35">
        <v>44662.0</v>
      </c>
      <c r="H2212" s="22"/>
      <c r="I2212" s="29"/>
      <c r="J2212" s="28"/>
      <c r="K2212" s="2"/>
      <c r="L2212" s="2"/>
      <c r="M2212" s="2"/>
      <c r="N2212" s="2"/>
      <c r="O2212" s="2"/>
      <c r="P2212" s="2"/>
      <c r="Q2212" s="2"/>
      <c r="R2212" s="2"/>
      <c r="S2212" s="2"/>
    </row>
    <row r="2213" ht="15.75" customHeight="1">
      <c r="A2213" s="27">
        <v>44651.0</v>
      </c>
      <c r="B2213" s="2" t="s">
        <v>140</v>
      </c>
      <c r="C2213" s="34">
        <v>1478400.0</v>
      </c>
      <c r="D2213" s="34">
        <v>1344000.0</v>
      </c>
      <c r="E2213" s="34">
        <v>134400.0</v>
      </c>
      <c r="F2213" s="22" t="s">
        <v>660</v>
      </c>
      <c r="G2213" s="35">
        <v>44662.0</v>
      </c>
      <c r="H2213" s="22"/>
      <c r="I2213" s="29"/>
      <c r="J2213" s="28"/>
      <c r="K2213" s="2"/>
      <c r="L2213" s="2"/>
      <c r="M2213" s="2"/>
      <c r="N2213" s="2"/>
      <c r="O2213" s="2"/>
      <c r="P2213" s="2"/>
      <c r="Q2213" s="2"/>
      <c r="R2213" s="2"/>
      <c r="S2213" s="2"/>
    </row>
    <row r="2214" ht="15.75" customHeight="1">
      <c r="A2214" s="27">
        <v>44651.0</v>
      </c>
      <c r="B2214" s="2" t="s">
        <v>140</v>
      </c>
      <c r="C2214" s="34">
        <v>2148300.0</v>
      </c>
      <c r="D2214" s="34">
        <v>1953000.0</v>
      </c>
      <c r="E2214" s="34">
        <v>195300.0</v>
      </c>
      <c r="F2214" s="22" t="s">
        <v>591</v>
      </c>
      <c r="G2214" s="35">
        <v>44662.0</v>
      </c>
      <c r="H2214" s="22"/>
      <c r="I2214" s="29"/>
      <c r="J2214" s="28"/>
      <c r="K2214" s="2"/>
      <c r="L2214" s="2"/>
      <c r="M2214" s="2"/>
      <c r="N2214" s="2"/>
      <c r="O2214" s="2"/>
      <c r="P2214" s="2"/>
      <c r="Q2214" s="2"/>
      <c r="R2214" s="2"/>
      <c r="S2214" s="2"/>
    </row>
    <row r="2215" ht="15.75" customHeight="1">
      <c r="A2215" s="27">
        <v>44651.0</v>
      </c>
      <c r="B2215" s="2" t="s">
        <v>140</v>
      </c>
      <c r="C2215" s="34">
        <v>2904000.0</v>
      </c>
      <c r="D2215" s="34">
        <v>2640000.0</v>
      </c>
      <c r="E2215" s="34">
        <v>264000.0</v>
      </c>
      <c r="F2215" s="22" t="s">
        <v>532</v>
      </c>
      <c r="G2215" s="35">
        <v>44662.0</v>
      </c>
      <c r="H2215" s="22"/>
      <c r="I2215" s="29"/>
      <c r="J2215" s="28"/>
      <c r="K2215" s="2"/>
      <c r="L2215" s="2"/>
      <c r="M2215" s="2"/>
      <c r="N2215" s="2"/>
      <c r="O2215" s="2"/>
      <c r="P2215" s="2"/>
      <c r="Q2215" s="2"/>
      <c r="R2215" s="2"/>
      <c r="S2215" s="2"/>
    </row>
    <row r="2216" ht="15.75" customHeight="1">
      <c r="A2216" s="27">
        <v>44651.0</v>
      </c>
      <c r="B2216" s="2" t="s">
        <v>140</v>
      </c>
      <c r="C2216" s="34">
        <v>2.57059E7</v>
      </c>
      <c r="D2216" s="34">
        <v>2.3369E7</v>
      </c>
      <c r="E2216" s="34">
        <v>2336900.0</v>
      </c>
      <c r="F2216" s="22" t="s">
        <v>523</v>
      </c>
      <c r="G2216" s="35">
        <v>44662.0</v>
      </c>
      <c r="H2216" s="22"/>
      <c r="I2216" s="29"/>
      <c r="J2216" s="28"/>
      <c r="K2216" s="2"/>
      <c r="L2216" s="2"/>
      <c r="M2216" s="2"/>
      <c r="N2216" s="2"/>
      <c r="O2216" s="2"/>
      <c r="P2216" s="2"/>
      <c r="Q2216" s="2"/>
      <c r="R2216" s="2"/>
      <c r="S2216" s="2"/>
    </row>
    <row r="2217" ht="15.75" customHeight="1">
      <c r="A2217" s="27">
        <v>44651.0</v>
      </c>
      <c r="B2217" s="2" t="s">
        <v>140</v>
      </c>
      <c r="C2217" s="34">
        <v>8285750.0</v>
      </c>
      <c r="D2217" s="34">
        <v>7532500.0</v>
      </c>
      <c r="E2217" s="34">
        <v>753250.0</v>
      </c>
      <c r="F2217" s="22" t="s">
        <v>614</v>
      </c>
      <c r="G2217" s="35">
        <v>44662.0</v>
      </c>
      <c r="H2217" s="22"/>
      <c r="I2217" s="29"/>
      <c r="J2217" s="28"/>
      <c r="K2217" s="2"/>
      <c r="L2217" s="2"/>
      <c r="M2217" s="2"/>
      <c r="N2217" s="2"/>
      <c r="O2217" s="2"/>
      <c r="P2217" s="2"/>
      <c r="Q2217" s="2"/>
      <c r="R2217" s="2"/>
      <c r="S2217" s="2"/>
    </row>
    <row r="2218" ht="15.75" customHeight="1">
      <c r="A2218" s="27">
        <v>44651.0</v>
      </c>
      <c r="B2218" s="2" t="s">
        <v>140</v>
      </c>
      <c r="C2218" s="34">
        <v>3.795825E7</v>
      </c>
      <c r="D2218" s="34">
        <v>3.45075E7</v>
      </c>
      <c r="E2218" s="34">
        <v>3450750.0</v>
      </c>
      <c r="F2218" s="22" t="s">
        <v>590</v>
      </c>
      <c r="G2218" s="35">
        <v>44662.0</v>
      </c>
      <c r="H2218" s="22"/>
      <c r="I2218" s="29"/>
      <c r="J2218" s="28"/>
      <c r="K2218" s="2"/>
      <c r="L2218" s="2"/>
      <c r="M2218" s="2"/>
      <c r="N2218" s="2"/>
      <c r="O2218" s="2"/>
      <c r="P2218" s="2"/>
      <c r="Q2218" s="2"/>
      <c r="R2218" s="2"/>
      <c r="S2218" s="2"/>
    </row>
    <row r="2219" ht="15.75" customHeight="1">
      <c r="A2219" s="27">
        <v>44651.0</v>
      </c>
      <c r="B2219" s="2" t="s">
        <v>670</v>
      </c>
      <c r="C2219" s="34">
        <v>5439500.0</v>
      </c>
      <c r="D2219" s="34">
        <v>4945000.0</v>
      </c>
      <c r="E2219" s="34">
        <v>494500.0</v>
      </c>
      <c r="F2219" s="22" t="s">
        <v>671</v>
      </c>
      <c r="G2219" s="35">
        <v>44666.0</v>
      </c>
      <c r="H2219" s="22"/>
      <c r="I2219" s="29"/>
      <c r="J2219" s="28"/>
      <c r="K2219" s="2"/>
      <c r="L2219" s="2"/>
      <c r="M2219" s="2"/>
      <c r="N2219" s="2"/>
      <c r="O2219" s="2"/>
      <c r="P2219" s="2"/>
      <c r="Q2219" s="2"/>
      <c r="R2219" s="2"/>
      <c r="S2219" s="2"/>
    </row>
    <row r="2220" ht="15.75" customHeight="1">
      <c r="A2220" s="27">
        <v>44651.0</v>
      </c>
      <c r="B2220" s="2" t="s">
        <v>672</v>
      </c>
      <c r="C2220" s="34">
        <v>1602700.0</v>
      </c>
      <c r="D2220" s="34">
        <v>1457000.0</v>
      </c>
      <c r="E2220" s="34">
        <v>145700.0</v>
      </c>
      <c r="F2220" s="22" t="s">
        <v>673</v>
      </c>
      <c r="G2220" s="35">
        <v>44666.0</v>
      </c>
      <c r="H2220" s="22"/>
      <c r="I2220" s="29"/>
      <c r="J2220" s="28"/>
      <c r="K2220" s="2"/>
      <c r="L2220" s="2"/>
      <c r="M2220" s="2"/>
      <c r="N2220" s="2"/>
      <c r="O2220" s="2"/>
      <c r="P2220" s="2"/>
      <c r="Q2220" s="2"/>
      <c r="R2220" s="2"/>
      <c r="S2220" s="2"/>
    </row>
    <row r="2221" ht="15.75" customHeight="1">
      <c r="A2221" s="27">
        <v>44651.0</v>
      </c>
      <c r="B2221" s="2" t="s">
        <v>675</v>
      </c>
      <c r="C2221" s="34">
        <v>3595900.0</v>
      </c>
      <c r="D2221" s="34">
        <v>3269000.0</v>
      </c>
      <c r="E2221" s="34">
        <v>326900.0</v>
      </c>
      <c r="F2221" s="22" t="s">
        <v>591</v>
      </c>
      <c r="G2221" s="35">
        <v>44659.0</v>
      </c>
      <c r="H2221" s="22"/>
      <c r="I2221" s="37" t="s">
        <v>686</v>
      </c>
      <c r="J2221" s="13"/>
      <c r="K2221" s="14"/>
      <c r="L2221" s="2"/>
      <c r="M2221" s="2"/>
      <c r="N2221" s="2"/>
      <c r="O2221" s="2"/>
      <c r="P2221" s="2"/>
      <c r="Q2221" s="2"/>
      <c r="R2221" s="2"/>
      <c r="S2221" s="2"/>
    </row>
    <row r="2222" ht="15.75" customHeight="1">
      <c r="A2222" s="27">
        <v>44651.0</v>
      </c>
      <c r="B2222" s="2" t="s">
        <v>687</v>
      </c>
      <c r="C2222" s="34">
        <v>511500.0</v>
      </c>
      <c r="D2222" s="34">
        <v>465000.0</v>
      </c>
      <c r="E2222" s="34">
        <v>46500.0</v>
      </c>
      <c r="F2222" s="22" t="s">
        <v>688</v>
      </c>
      <c r="G2222" s="35">
        <v>44662.0</v>
      </c>
      <c r="H2222" s="22"/>
      <c r="I2222" s="23" t="s">
        <v>3</v>
      </c>
      <c r="J2222" s="17" t="s">
        <v>54</v>
      </c>
      <c r="K2222" s="17" t="s">
        <v>2</v>
      </c>
      <c r="L2222" s="2"/>
      <c r="M2222" s="2"/>
      <c r="N2222" s="2"/>
      <c r="O2222" s="2"/>
      <c r="P2222" s="2"/>
      <c r="Q2222" s="2"/>
      <c r="R2222" s="2"/>
      <c r="S2222" s="2"/>
    </row>
    <row r="2223" ht="15.75" customHeight="1">
      <c r="A2223" s="27">
        <v>44651.0</v>
      </c>
      <c r="B2223" s="2" t="s">
        <v>440</v>
      </c>
      <c r="C2223" s="34">
        <v>1.14543E7</v>
      </c>
      <c r="D2223" s="34">
        <v>1.0413E7</v>
      </c>
      <c r="E2223" s="34">
        <v>1041300.0</v>
      </c>
      <c r="F2223" s="22" t="s">
        <v>350</v>
      </c>
      <c r="G2223" s="35">
        <v>44659.0</v>
      </c>
      <c r="H2223" s="22"/>
      <c r="I2223" s="23">
        <f t="shared" ref="I2223:K2223" si="62">SUM(C2187:C2228)</f>
        <v>326682400</v>
      </c>
      <c r="J2223" s="23">
        <f t="shared" si="62"/>
        <v>296983999</v>
      </c>
      <c r="K2223" s="23">
        <f t="shared" si="62"/>
        <v>29698401</v>
      </c>
      <c r="L2223" s="2"/>
      <c r="M2223" s="2"/>
      <c r="N2223" s="2"/>
      <c r="O2223" s="2"/>
      <c r="P2223" s="2"/>
      <c r="Q2223" s="2"/>
      <c r="R2223" s="2"/>
      <c r="S2223" s="2"/>
    </row>
    <row r="2224" ht="15.75" customHeight="1">
      <c r="A2224" s="27">
        <v>44651.0</v>
      </c>
      <c r="B2224" s="2" t="s">
        <v>440</v>
      </c>
      <c r="C2224" s="34">
        <v>2.271555E7</v>
      </c>
      <c r="D2224" s="34">
        <v>2.06505E7</v>
      </c>
      <c r="E2224" s="34">
        <v>2065050.0</v>
      </c>
      <c r="F2224" s="22" t="s">
        <v>657</v>
      </c>
      <c r="G2224" s="35">
        <v>44659.0</v>
      </c>
      <c r="H2224" s="22"/>
      <c r="I2224" s="29"/>
      <c r="J2224" s="28"/>
      <c r="K2224" s="2"/>
      <c r="L2224" s="2"/>
      <c r="M2224" s="2"/>
      <c r="N2224" s="2"/>
      <c r="O2224" s="2"/>
      <c r="P2224" s="2"/>
      <c r="Q2224" s="2"/>
      <c r="R2224" s="2"/>
      <c r="S2224" s="2"/>
    </row>
    <row r="2225" ht="15.75" customHeight="1">
      <c r="A2225" s="27">
        <v>44651.0</v>
      </c>
      <c r="B2225" s="2" t="s">
        <v>440</v>
      </c>
      <c r="C2225" s="34">
        <v>1492700.0</v>
      </c>
      <c r="D2225" s="34">
        <v>1357000.0</v>
      </c>
      <c r="E2225" s="34">
        <v>135700.0</v>
      </c>
      <c r="F2225" s="22" t="s">
        <v>441</v>
      </c>
      <c r="G2225" s="35">
        <v>44659.0</v>
      </c>
      <c r="H2225" s="22"/>
      <c r="I2225" s="29"/>
      <c r="J2225" s="28"/>
      <c r="K2225" s="2"/>
      <c r="L2225" s="2"/>
      <c r="M2225" s="2"/>
      <c r="N2225" s="2"/>
      <c r="O2225" s="2"/>
      <c r="P2225" s="2"/>
      <c r="Q2225" s="2"/>
      <c r="R2225" s="2"/>
      <c r="S2225" s="2"/>
    </row>
    <row r="2226" ht="15.75" customHeight="1">
      <c r="A2226" s="27">
        <v>44651.0</v>
      </c>
      <c r="B2226" s="2" t="s">
        <v>440</v>
      </c>
      <c r="C2226" s="34">
        <v>3.12741E7</v>
      </c>
      <c r="D2226" s="34">
        <v>2.8431E7</v>
      </c>
      <c r="E2226" s="34">
        <v>2843100.0</v>
      </c>
      <c r="F2226" s="22" t="s">
        <v>442</v>
      </c>
      <c r="G2226" s="35">
        <v>44659.0</v>
      </c>
      <c r="H2226" s="22"/>
      <c r="I2226" s="29"/>
      <c r="J2226" s="28"/>
      <c r="K2226" s="2"/>
      <c r="L2226" s="2"/>
      <c r="M2226" s="2"/>
      <c r="N2226" s="2"/>
      <c r="O2226" s="2"/>
      <c r="P2226" s="2"/>
      <c r="Q2226" s="2"/>
      <c r="R2226" s="2"/>
      <c r="S2226" s="2"/>
    </row>
    <row r="2227" ht="15.75" customHeight="1">
      <c r="A2227" s="27">
        <v>44651.0</v>
      </c>
      <c r="B2227" s="2" t="s">
        <v>610</v>
      </c>
      <c r="C2227" s="34">
        <v>7723100.0</v>
      </c>
      <c r="D2227" s="34">
        <v>7021000.0</v>
      </c>
      <c r="E2227" s="34">
        <v>702100.0</v>
      </c>
      <c r="F2227" s="22" t="s">
        <v>351</v>
      </c>
      <c r="G2227" s="35">
        <v>44659.0</v>
      </c>
      <c r="H2227" s="22"/>
      <c r="I2227" s="29"/>
      <c r="J2227" s="28"/>
      <c r="K2227" s="2"/>
      <c r="L2227" s="2"/>
      <c r="M2227" s="2"/>
      <c r="N2227" s="2"/>
      <c r="O2227" s="2"/>
      <c r="P2227" s="2"/>
      <c r="Q2227" s="2"/>
      <c r="R2227" s="2"/>
      <c r="S2227" s="2"/>
    </row>
    <row r="2228" ht="15.75" customHeight="1">
      <c r="A2228" s="38">
        <v>44651.0</v>
      </c>
      <c r="B2228" s="7" t="s">
        <v>610</v>
      </c>
      <c r="C2228" s="39">
        <v>885500.0</v>
      </c>
      <c r="D2228" s="39">
        <v>805000.0</v>
      </c>
      <c r="E2228" s="39">
        <v>80500.0</v>
      </c>
      <c r="F2228" s="40" t="s">
        <v>639</v>
      </c>
      <c r="G2228" s="41">
        <v>44659.0</v>
      </c>
      <c r="H2228" s="40"/>
      <c r="I2228" s="89"/>
      <c r="J2228" s="90"/>
      <c r="K2228" s="7"/>
      <c r="L2228" s="7"/>
      <c r="M2228" s="7"/>
      <c r="N2228" s="7"/>
      <c r="O2228" s="7"/>
      <c r="P2228" s="7"/>
      <c r="Q2228" s="7"/>
      <c r="R2228" s="7"/>
      <c r="S2228" s="7"/>
    </row>
    <row r="2229" ht="15.75" customHeight="1">
      <c r="A2229" s="27">
        <v>44652.0</v>
      </c>
      <c r="B2229" s="2" t="s">
        <v>650</v>
      </c>
      <c r="C2229" s="34">
        <v>3.65794E7</v>
      </c>
      <c r="D2229" s="34">
        <v>3.3254E7</v>
      </c>
      <c r="E2229" s="34">
        <v>3325400.0</v>
      </c>
      <c r="F2229" s="22" t="s">
        <v>106</v>
      </c>
      <c r="G2229" s="35">
        <v>44682.0</v>
      </c>
      <c r="H2229" s="22"/>
      <c r="I2229" s="29"/>
      <c r="J2229" s="28"/>
      <c r="K2229" s="2"/>
      <c r="L2229" s="2"/>
      <c r="M2229" s="2"/>
      <c r="N2229" s="2"/>
      <c r="O2229" s="2"/>
      <c r="P2229" s="2"/>
      <c r="Q2229" s="2"/>
      <c r="R2229" s="2"/>
      <c r="S2229" s="2"/>
    </row>
    <row r="2230" ht="15.75" customHeight="1">
      <c r="A2230" s="27">
        <v>44655.0</v>
      </c>
      <c r="B2230" s="2" t="s">
        <v>603</v>
      </c>
      <c r="C2230" s="34">
        <v>1199000.0</v>
      </c>
      <c r="D2230" s="34">
        <v>1090000.0</v>
      </c>
      <c r="E2230" s="34">
        <v>109000.0</v>
      </c>
      <c r="F2230" s="22" t="s">
        <v>656</v>
      </c>
      <c r="G2230" s="35">
        <v>44666.0</v>
      </c>
      <c r="H2230" s="22"/>
      <c r="I2230" s="29"/>
      <c r="J2230" s="28"/>
      <c r="K2230" s="2"/>
      <c r="L2230" s="2"/>
      <c r="M2230" s="2"/>
      <c r="N2230" s="2"/>
      <c r="O2230" s="2"/>
      <c r="P2230" s="2"/>
      <c r="Q2230" s="2"/>
      <c r="R2230" s="2"/>
      <c r="S2230" s="2"/>
    </row>
    <row r="2231" ht="15.75" customHeight="1">
      <c r="A2231" s="27">
        <v>44666.0</v>
      </c>
      <c r="B2231" s="2" t="s">
        <v>675</v>
      </c>
      <c r="C2231" s="34">
        <v>3157000.0</v>
      </c>
      <c r="D2231" s="34">
        <v>2870000.0</v>
      </c>
      <c r="E2231" s="34">
        <v>287000.0</v>
      </c>
      <c r="F2231" s="22" t="s">
        <v>591</v>
      </c>
      <c r="G2231" s="35">
        <v>44679.0</v>
      </c>
      <c r="H2231" s="22"/>
      <c r="I2231" s="29"/>
      <c r="J2231" s="28"/>
      <c r="K2231" s="2"/>
      <c r="L2231" s="2"/>
      <c r="M2231" s="2"/>
      <c r="N2231" s="2"/>
      <c r="O2231" s="2"/>
      <c r="P2231" s="2"/>
      <c r="Q2231" s="2"/>
      <c r="R2231" s="2"/>
      <c r="S2231" s="2"/>
    </row>
    <row r="2232" ht="15.75" customHeight="1">
      <c r="A2232" s="27">
        <v>44666.0</v>
      </c>
      <c r="B2232" s="2" t="s">
        <v>675</v>
      </c>
      <c r="C2232" s="34">
        <v>1.56926E7</v>
      </c>
      <c r="D2232" s="34">
        <v>1.4266E7</v>
      </c>
      <c r="E2232" s="34">
        <v>1426600.0</v>
      </c>
      <c r="F2232" s="22" t="s">
        <v>523</v>
      </c>
      <c r="G2232" s="35">
        <v>44679.0</v>
      </c>
      <c r="H2232" s="22"/>
      <c r="I2232" s="29"/>
      <c r="J2232" s="28"/>
      <c r="K2232" s="2"/>
      <c r="L2232" s="2"/>
      <c r="M2232" s="2"/>
      <c r="N2232" s="2"/>
      <c r="O2232" s="2"/>
      <c r="P2232" s="2"/>
      <c r="Q2232" s="2"/>
      <c r="R2232" s="2"/>
      <c r="S2232" s="2"/>
    </row>
    <row r="2233" ht="15.75" customHeight="1">
      <c r="A2233" s="27">
        <v>44666.0</v>
      </c>
      <c r="B2233" s="2" t="s">
        <v>140</v>
      </c>
      <c r="C2233" s="34">
        <v>1089000.0</v>
      </c>
      <c r="D2233" s="34">
        <v>990000.0</v>
      </c>
      <c r="E2233" s="34">
        <v>99000.0</v>
      </c>
      <c r="F2233" s="22" t="s">
        <v>689</v>
      </c>
      <c r="G2233" s="35">
        <v>44691.0</v>
      </c>
      <c r="H2233" s="22"/>
      <c r="I2233" s="29"/>
      <c r="J2233" s="28"/>
      <c r="K2233" s="2"/>
      <c r="L2233" s="2"/>
      <c r="M2233" s="2"/>
      <c r="N2233" s="2"/>
      <c r="O2233" s="2"/>
      <c r="P2233" s="2"/>
      <c r="Q2233" s="2"/>
      <c r="R2233" s="2"/>
      <c r="S2233" s="2"/>
    </row>
    <row r="2234" ht="15.75" customHeight="1">
      <c r="A2234" s="27">
        <v>44666.0</v>
      </c>
      <c r="B2234" s="2" t="s">
        <v>140</v>
      </c>
      <c r="C2234" s="34">
        <v>1.83656E7</v>
      </c>
      <c r="D2234" s="34">
        <v>1.6696E7</v>
      </c>
      <c r="E2234" s="34">
        <v>1669600.0</v>
      </c>
      <c r="F2234" s="22" t="s">
        <v>522</v>
      </c>
      <c r="G2234" s="35">
        <v>44680.0</v>
      </c>
      <c r="H2234" s="22"/>
      <c r="I2234" s="29"/>
      <c r="J2234" s="28"/>
      <c r="K2234" s="2"/>
      <c r="L2234" s="2"/>
      <c r="M2234" s="2"/>
      <c r="N2234" s="2"/>
      <c r="O2234" s="2"/>
      <c r="P2234" s="2"/>
      <c r="Q2234" s="2"/>
      <c r="R2234" s="2"/>
      <c r="S2234" s="2"/>
    </row>
    <row r="2235" ht="15.75" customHeight="1">
      <c r="A2235" s="27">
        <v>44666.0</v>
      </c>
      <c r="B2235" s="2" t="s">
        <v>140</v>
      </c>
      <c r="C2235" s="34">
        <v>8994700.0</v>
      </c>
      <c r="D2235" s="34">
        <v>8177000.0</v>
      </c>
      <c r="E2235" s="34">
        <v>817700.0</v>
      </c>
      <c r="F2235" s="22" t="s">
        <v>478</v>
      </c>
      <c r="G2235" s="35">
        <v>44673.0</v>
      </c>
      <c r="H2235" s="22"/>
      <c r="I2235" s="29"/>
      <c r="J2235" s="28"/>
      <c r="K2235" s="2"/>
      <c r="L2235" s="2"/>
      <c r="M2235" s="2"/>
      <c r="N2235" s="2"/>
      <c r="O2235" s="2"/>
      <c r="P2235" s="2"/>
      <c r="Q2235" s="2"/>
      <c r="R2235" s="2"/>
      <c r="S2235" s="2"/>
    </row>
    <row r="2236" ht="15.75" customHeight="1">
      <c r="A2236" s="27">
        <v>44666.0</v>
      </c>
      <c r="B2236" s="2" t="s">
        <v>140</v>
      </c>
      <c r="C2236" s="34">
        <v>2169200.0</v>
      </c>
      <c r="D2236" s="34">
        <v>1972000.0</v>
      </c>
      <c r="E2236" s="34">
        <v>197200.0</v>
      </c>
      <c r="F2236" s="22" t="s">
        <v>587</v>
      </c>
      <c r="G2236" s="35">
        <v>44671.0</v>
      </c>
      <c r="H2236" s="22"/>
      <c r="I2236" s="29"/>
      <c r="J2236" s="28"/>
      <c r="K2236" s="2"/>
      <c r="L2236" s="2"/>
      <c r="M2236" s="2"/>
      <c r="N2236" s="2"/>
      <c r="O2236" s="2"/>
      <c r="P2236" s="2"/>
      <c r="Q2236" s="2"/>
      <c r="R2236" s="2"/>
      <c r="S2236" s="2"/>
    </row>
    <row r="2237" ht="15.75" customHeight="1">
      <c r="A2237" s="27">
        <v>44666.0</v>
      </c>
      <c r="B2237" s="2" t="s">
        <v>140</v>
      </c>
      <c r="C2237" s="34">
        <v>1232000.0</v>
      </c>
      <c r="D2237" s="34">
        <v>1120000.0</v>
      </c>
      <c r="E2237" s="34">
        <v>112000.0</v>
      </c>
      <c r="F2237" s="22" t="s">
        <v>660</v>
      </c>
      <c r="G2237" s="35">
        <v>44673.0</v>
      </c>
      <c r="H2237" s="22"/>
      <c r="I2237" s="29"/>
      <c r="J2237" s="28"/>
      <c r="K2237" s="2"/>
      <c r="L2237" s="2"/>
      <c r="M2237" s="2"/>
      <c r="N2237" s="2"/>
      <c r="O2237" s="2"/>
      <c r="P2237" s="2"/>
      <c r="Q2237" s="2"/>
      <c r="R2237" s="2"/>
      <c r="S2237" s="2"/>
    </row>
    <row r="2238" ht="15.75" customHeight="1">
      <c r="A2238" s="27">
        <v>44666.0</v>
      </c>
      <c r="B2238" s="2" t="s">
        <v>140</v>
      </c>
      <c r="C2238" s="34">
        <v>1461900.0</v>
      </c>
      <c r="D2238" s="34">
        <v>1329000.0</v>
      </c>
      <c r="E2238" s="34">
        <v>132900.0</v>
      </c>
      <c r="F2238" s="22" t="s">
        <v>591</v>
      </c>
      <c r="G2238" s="35">
        <v>44680.0</v>
      </c>
      <c r="H2238" s="22"/>
      <c r="I2238" s="29"/>
      <c r="J2238" s="28"/>
      <c r="K2238" s="2"/>
      <c r="L2238" s="2"/>
      <c r="M2238" s="2"/>
      <c r="N2238" s="2"/>
      <c r="O2238" s="2"/>
      <c r="P2238" s="2"/>
      <c r="Q2238" s="2"/>
      <c r="R2238" s="2"/>
      <c r="S2238" s="2"/>
    </row>
    <row r="2239" ht="15.75" customHeight="1">
      <c r="A2239" s="27">
        <v>44666.0</v>
      </c>
      <c r="B2239" s="2" t="s">
        <v>140</v>
      </c>
      <c r="C2239" s="34">
        <v>4807000.0</v>
      </c>
      <c r="D2239" s="34">
        <v>4370000.0</v>
      </c>
      <c r="E2239" s="34">
        <v>437000.0</v>
      </c>
      <c r="F2239" s="22" t="s">
        <v>614</v>
      </c>
      <c r="G2239" s="35">
        <v>44671.0</v>
      </c>
      <c r="H2239" s="22"/>
      <c r="I2239" s="29"/>
      <c r="J2239" s="28"/>
      <c r="K2239" s="2"/>
      <c r="L2239" s="2"/>
      <c r="M2239" s="2"/>
      <c r="N2239" s="2"/>
      <c r="O2239" s="2"/>
      <c r="P2239" s="2"/>
      <c r="Q2239" s="2"/>
      <c r="R2239" s="2"/>
      <c r="S2239" s="2"/>
    </row>
    <row r="2240" ht="15.75" customHeight="1">
      <c r="A2240" s="27">
        <v>44666.0</v>
      </c>
      <c r="B2240" s="2" t="s">
        <v>140</v>
      </c>
      <c r="C2240" s="34">
        <v>3.50185E7</v>
      </c>
      <c r="D2240" s="34">
        <v>3.1835E7</v>
      </c>
      <c r="E2240" s="34">
        <v>3183500.0</v>
      </c>
      <c r="F2240" s="22" t="s">
        <v>590</v>
      </c>
      <c r="G2240" s="35">
        <v>44671.0</v>
      </c>
      <c r="H2240" s="22"/>
      <c r="I2240" s="29"/>
      <c r="J2240" s="28"/>
      <c r="K2240" s="2"/>
      <c r="L2240" s="2"/>
      <c r="M2240" s="2"/>
      <c r="N2240" s="2"/>
      <c r="O2240" s="2"/>
      <c r="P2240" s="2"/>
      <c r="Q2240" s="2"/>
      <c r="R2240" s="2"/>
      <c r="S2240" s="2"/>
    </row>
    <row r="2241" ht="15.75" customHeight="1">
      <c r="A2241" s="27">
        <v>44671.0</v>
      </c>
      <c r="B2241" s="2" t="s">
        <v>650</v>
      </c>
      <c r="C2241" s="34">
        <v>2.95218E7</v>
      </c>
      <c r="D2241" s="34">
        <v>2.6838E7</v>
      </c>
      <c r="E2241" s="34">
        <v>2683800.0</v>
      </c>
      <c r="F2241" s="22" t="s">
        <v>106</v>
      </c>
      <c r="G2241" s="35">
        <v>44682.0</v>
      </c>
      <c r="H2241" s="22"/>
      <c r="I2241" s="29"/>
      <c r="J2241" s="28"/>
      <c r="K2241" s="2"/>
      <c r="L2241" s="2"/>
      <c r="M2241" s="2"/>
      <c r="N2241" s="2"/>
      <c r="O2241" s="2"/>
      <c r="P2241" s="2"/>
      <c r="Q2241" s="2"/>
      <c r="R2241" s="2"/>
      <c r="S2241" s="2"/>
    </row>
    <row r="2242" ht="15.75" customHeight="1">
      <c r="A2242" s="27">
        <v>44676.0</v>
      </c>
      <c r="B2242" s="2" t="s">
        <v>650</v>
      </c>
      <c r="C2242" s="34">
        <v>3.31452E7</v>
      </c>
      <c r="D2242" s="34">
        <v>3.0132E7</v>
      </c>
      <c r="E2242" s="34">
        <v>3013200.0</v>
      </c>
      <c r="F2242" s="22" t="s">
        <v>106</v>
      </c>
      <c r="G2242" s="35">
        <v>44693.0</v>
      </c>
      <c r="H2242" s="22"/>
      <c r="I2242" s="29"/>
      <c r="J2242" s="28"/>
      <c r="K2242" s="2"/>
      <c r="L2242" s="2"/>
      <c r="M2242" s="2"/>
      <c r="N2242" s="2"/>
      <c r="O2242" s="2"/>
      <c r="P2242" s="2"/>
      <c r="Q2242" s="2"/>
      <c r="R2242" s="2"/>
      <c r="S2242" s="2"/>
    </row>
    <row r="2243" ht="15.75" customHeight="1">
      <c r="A2243" s="27">
        <v>44676.0</v>
      </c>
      <c r="B2243" s="2" t="s">
        <v>666</v>
      </c>
      <c r="C2243" s="34">
        <v>1270500.0</v>
      </c>
      <c r="D2243" s="34">
        <v>1155000.0</v>
      </c>
      <c r="E2243" s="34">
        <v>115500.0</v>
      </c>
      <c r="F2243" s="22" t="s">
        <v>659</v>
      </c>
      <c r="G2243" s="35">
        <v>44697.0</v>
      </c>
      <c r="H2243" s="22"/>
      <c r="I2243" s="29"/>
      <c r="J2243" s="28"/>
      <c r="K2243" s="2"/>
      <c r="L2243" s="2"/>
      <c r="M2243" s="2"/>
      <c r="N2243" s="2"/>
      <c r="O2243" s="2"/>
      <c r="P2243" s="2"/>
      <c r="Q2243" s="2"/>
      <c r="R2243" s="2"/>
      <c r="S2243" s="2"/>
    </row>
    <row r="2244" ht="15.75" customHeight="1">
      <c r="A2244" s="27">
        <v>44676.0</v>
      </c>
      <c r="B2244" s="2" t="s">
        <v>680</v>
      </c>
      <c r="C2244" s="34">
        <v>8531890.0</v>
      </c>
      <c r="D2244" s="34">
        <v>7756263.0</v>
      </c>
      <c r="E2244" s="34">
        <v>775627.0</v>
      </c>
      <c r="F2244" s="22" t="s">
        <v>681</v>
      </c>
      <c r="G2244" s="35">
        <v>44701.0</v>
      </c>
      <c r="H2244" s="22"/>
      <c r="I2244" s="29"/>
      <c r="J2244" s="28"/>
      <c r="K2244" s="2"/>
      <c r="L2244" s="2"/>
      <c r="M2244" s="2"/>
      <c r="N2244" s="2"/>
      <c r="O2244" s="2"/>
      <c r="P2244" s="2"/>
      <c r="Q2244" s="2"/>
      <c r="R2244" s="2"/>
      <c r="S2244" s="2"/>
    </row>
    <row r="2245" ht="15.75" customHeight="1">
      <c r="A2245" s="27">
        <v>44676.0</v>
      </c>
      <c r="B2245" s="2" t="s">
        <v>682</v>
      </c>
      <c r="C2245" s="34">
        <v>3279360.0</v>
      </c>
      <c r="D2245" s="34">
        <v>2981236.0</v>
      </c>
      <c r="E2245" s="34">
        <v>298124.0</v>
      </c>
      <c r="F2245" s="22" t="s">
        <v>683</v>
      </c>
      <c r="G2245" s="35">
        <v>44678.0</v>
      </c>
      <c r="H2245" s="22"/>
      <c r="I2245" s="29"/>
      <c r="J2245" s="28"/>
      <c r="K2245" s="2"/>
      <c r="L2245" s="2"/>
      <c r="M2245" s="2"/>
      <c r="N2245" s="2"/>
      <c r="O2245" s="2"/>
      <c r="P2245" s="2"/>
      <c r="Q2245" s="2"/>
      <c r="R2245" s="2"/>
      <c r="S2245" s="2"/>
    </row>
    <row r="2246" ht="15.75" customHeight="1">
      <c r="A2246" s="27">
        <v>44681.0</v>
      </c>
      <c r="B2246" s="2" t="s">
        <v>648</v>
      </c>
      <c r="C2246" s="34">
        <v>264000.0</v>
      </c>
      <c r="D2246" s="34">
        <v>240000.0</v>
      </c>
      <c r="E2246" s="34">
        <v>24000.0</v>
      </c>
      <c r="F2246" s="22" t="s">
        <v>106</v>
      </c>
      <c r="G2246" s="35">
        <v>44698.0</v>
      </c>
      <c r="H2246" s="22"/>
      <c r="I2246" s="29"/>
      <c r="J2246" s="28"/>
      <c r="K2246" s="2"/>
      <c r="L2246" s="2"/>
      <c r="M2246" s="2"/>
      <c r="N2246" s="2"/>
      <c r="O2246" s="2"/>
      <c r="P2246" s="2"/>
      <c r="Q2246" s="2"/>
      <c r="R2246" s="2"/>
      <c r="S2246" s="2"/>
    </row>
    <row r="2247" ht="15.75" customHeight="1">
      <c r="A2247" s="27">
        <v>44681.0</v>
      </c>
      <c r="B2247" s="2" t="s">
        <v>690</v>
      </c>
      <c r="C2247" s="34">
        <v>396000.0</v>
      </c>
      <c r="D2247" s="34">
        <v>360000.0</v>
      </c>
      <c r="E2247" s="34">
        <v>36000.0</v>
      </c>
      <c r="F2247" s="22" t="s">
        <v>106</v>
      </c>
      <c r="G2247" s="35">
        <v>44687.0</v>
      </c>
      <c r="H2247" s="22"/>
      <c r="I2247" s="29"/>
      <c r="J2247" s="28"/>
      <c r="K2247" s="2"/>
      <c r="L2247" s="2"/>
      <c r="M2247" s="2"/>
      <c r="N2247" s="2"/>
      <c r="O2247" s="2"/>
      <c r="P2247" s="2"/>
      <c r="Q2247" s="2"/>
      <c r="R2247" s="2"/>
      <c r="S2247" s="2"/>
    </row>
    <row r="2248" ht="15.75" customHeight="1">
      <c r="A2248" s="27">
        <v>44681.0</v>
      </c>
      <c r="B2248" s="2" t="s">
        <v>538</v>
      </c>
      <c r="C2248" s="34">
        <v>3773000.0</v>
      </c>
      <c r="D2248" s="34">
        <v>3430000.0</v>
      </c>
      <c r="E2248" s="34">
        <v>343000.0</v>
      </c>
      <c r="F2248" s="22" t="s">
        <v>106</v>
      </c>
      <c r="G2248" s="35">
        <v>44699.0</v>
      </c>
      <c r="H2248" s="22"/>
      <c r="I2248" s="29"/>
      <c r="J2248" s="28"/>
      <c r="K2248" s="2"/>
      <c r="L2248" s="2"/>
      <c r="M2248" s="2"/>
      <c r="N2248" s="2"/>
      <c r="O2248" s="2"/>
      <c r="P2248" s="2"/>
      <c r="Q2248" s="2"/>
      <c r="R2248" s="2"/>
      <c r="S2248" s="2"/>
    </row>
    <row r="2249" ht="15.75" customHeight="1">
      <c r="A2249" s="27">
        <v>44681.0</v>
      </c>
      <c r="B2249" s="2" t="s">
        <v>670</v>
      </c>
      <c r="C2249" s="34">
        <v>3921500.0</v>
      </c>
      <c r="D2249" s="34">
        <v>3565000.0</v>
      </c>
      <c r="E2249" s="34">
        <v>356500.0</v>
      </c>
      <c r="F2249" s="22" t="s">
        <v>671</v>
      </c>
      <c r="G2249" s="35">
        <v>44694.0</v>
      </c>
      <c r="H2249" s="22"/>
      <c r="I2249" s="29"/>
      <c r="J2249" s="28"/>
      <c r="K2249" s="2"/>
      <c r="L2249" s="2"/>
      <c r="M2249" s="2"/>
      <c r="N2249" s="2"/>
      <c r="O2249" s="2"/>
      <c r="P2249" s="2"/>
      <c r="Q2249" s="2"/>
      <c r="R2249" s="2"/>
      <c r="S2249" s="2"/>
    </row>
    <row r="2250" ht="15.75" customHeight="1">
      <c r="A2250" s="27">
        <v>44681.0</v>
      </c>
      <c r="B2250" s="2" t="s">
        <v>603</v>
      </c>
      <c r="C2250" s="34">
        <v>4290000.0</v>
      </c>
      <c r="D2250" s="34">
        <v>3900000.0</v>
      </c>
      <c r="E2250" s="34">
        <v>390000.0</v>
      </c>
      <c r="F2250" s="22" t="s">
        <v>656</v>
      </c>
      <c r="G2250" s="35">
        <v>44706.0</v>
      </c>
      <c r="H2250" s="22"/>
      <c r="I2250" s="29"/>
      <c r="J2250" s="28"/>
      <c r="K2250" s="2"/>
      <c r="L2250" s="2"/>
      <c r="M2250" s="2"/>
      <c r="N2250" s="2"/>
      <c r="O2250" s="2"/>
      <c r="P2250" s="2"/>
      <c r="Q2250" s="2"/>
      <c r="R2250" s="2"/>
      <c r="S2250" s="2"/>
    </row>
    <row r="2251" ht="15.75" customHeight="1">
      <c r="A2251" s="27">
        <v>44681.0</v>
      </c>
      <c r="B2251" s="2" t="s">
        <v>630</v>
      </c>
      <c r="C2251" s="34">
        <v>448800.0</v>
      </c>
      <c r="D2251" s="34">
        <v>408000.0</v>
      </c>
      <c r="E2251" s="34">
        <v>40800.0</v>
      </c>
      <c r="F2251" s="22" t="s">
        <v>285</v>
      </c>
      <c r="G2251" s="35">
        <v>44747.0</v>
      </c>
      <c r="H2251" s="22"/>
      <c r="I2251" s="29"/>
      <c r="J2251" s="28"/>
      <c r="K2251" s="2"/>
      <c r="L2251" s="2"/>
      <c r="M2251" s="2"/>
      <c r="N2251" s="2"/>
      <c r="O2251" s="2"/>
      <c r="P2251" s="2"/>
      <c r="Q2251" s="2"/>
      <c r="R2251" s="2"/>
      <c r="S2251" s="2"/>
    </row>
    <row r="2252" ht="15.75" customHeight="1">
      <c r="A2252" s="27">
        <v>44681.0</v>
      </c>
      <c r="B2252" s="2" t="s">
        <v>610</v>
      </c>
      <c r="C2252" s="34">
        <v>8236800.0</v>
      </c>
      <c r="D2252" s="34">
        <v>7488000.0</v>
      </c>
      <c r="E2252" s="34">
        <v>748800.0</v>
      </c>
      <c r="F2252" s="22" t="s">
        <v>351</v>
      </c>
      <c r="G2252" s="35">
        <v>44691.0</v>
      </c>
      <c r="H2252" s="22"/>
      <c r="I2252" s="29"/>
      <c r="J2252" s="28"/>
      <c r="K2252" s="2"/>
      <c r="L2252" s="2"/>
      <c r="M2252" s="2"/>
      <c r="N2252" s="2"/>
      <c r="O2252" s="2"/>
      <c r="P2252" s="2"/>
      <c r="Q2252" s="2"/>
      <c r="R2252" s="2"/>
      <c r="S2252" s="2"/>
    </row>
    <row r="2253" ht="15.75" customHeight="1">
      <c r="A2253" s="27">
        <v>44681.0</v>
      </c>
      <c r="B2253" s="2" t="s">
        <v>672</v>
      </c>
      <c r="C2253" s="34">
        <v>1821600.0</v>
      </c>
      <c r="D2253" s="34">
        <v>1656000.0</v>
      </c>
      <c r="E2253" s="34">
        <v>165600.0</v>
      </c>
      <c r="F2253" s="22" t="s">
        <v>673</v>
      </c>
      <c r="G2253" s="35">
        <v>44694.0</v>
      </c>
      <c r="H2253" s="22"/>
      <c r="I2253" s="29"/>
      <c r="J2253" s="28"/>
      <c r="K2253" s="2"/>
      <c r="L2253" s="2"/>
      <c r="M2253" s="2"/>
      <c r="N2253" s="2"/>
      <c r="O2253" s="2"/>
      <c r="P2253" s="2"/>
      <c r="Q2253" s="2"/>
      <c r="R2253" s="2"/>
      <c r="S2253" s="2"/>
    </row>
    <row r="2254" ht="15.75" customHeight="1">
      <c r="A2254" s="27">
        <v>44681.0</v>
      </c>
      <c r="B2254" s="2" t="s">
        <v>675</v>
      </c>
      <c r="C2254" s="34">
        <v>2671900.0</v>
      </c>
      <c r="D2254" s="34">
        <v>2429000.0</v>
      </c>
      <c r="E2254" s="34">
        <v>242900.0</v>
      </c>
      <c r="F2254" s="22" t="s">
        <v>591</v>
      </c>
      <c r="G2254" s="35">
        <v>44691.0</v>
      </c>
      <c r="H2254" s="22"/>
      <c r="I2254" s="29"/>
      <c r="J2254" s="28"/>
      <c r="K2254" s="2"/>
      <c r="L2254" s="2"/>
      <c r="M2254" s="2"/>
      <c r="N2254" s="2"/>
      <c r="O2254" s="2"/>
      <c r="P2254" s="2"/>
      <c r="Q2254" s="2"/>
      <c r="R2254" s="2"/>
      <c r="S2254" s="2"/>
    </row>
    <row r="2255" ht="15.75" customHeight="1">
      <c r="A2255" s="27">
        <v>44681.0</v>
      </c>
      <c r="B2255" s="2" t="s">
        <v>675</v>
      </c>
      <c r="C2255" s="34">
        <v>1.5554E7</v>
      </c>
      <c r="D2255" s="34">
        <v>1.414E7</v>
      </c>
      <c r="E2255" s="34">
        <v>1414000.0</v>
      </c>
      <c r="F2255" s="22" t="s">
        <v>523</v>
      </c>
      <c r="G2255" s="35">
        <v>44691.0</v>
      </c>
      <c r="H2255" s="22"/>
      <c r="I2255" s="29"/>
      <c r="J2255" s="28"/>
      <c r="K2255" s="2"/>
      <c r="L2255" s="2"/>
      <c r="M2255" s="2"/>
      <c r="N2255" s="2"/>
      <c r="O2255" s="2"/>
      <c r="P2255" s="2"/>
      <c r="Q2255" s="2"/>
      <c r="R2255" s="2"/>
      <c r="S2255" s="2"/>
    </row>
    <row r="2256" ht="15.75" customHeight="1">
      <c r="A2256" s="27">
        <v>44681.0</v>
      </c>
      <c r="B2256" s="2" t="s">
        <v>140</v>
      </c>
      <c r="C2256" s="34">
        <v>2.12531E7</v>
      </c>
      <c r="D2256" s="34">
        <v>1.9321E7</v>
      </c>
      <c r="E2256" s="34">
        <v>1932100.0</v>
      </c>
      <c r="F2256" s="22" t="s">
        <v>522</v>
      </c>
      <c r="G2256" s="35">
        <v>44691.0</v>
      </c>
      <c r="H2256" s="22"/>
      <c r="I2256" s="29"/>
      <c r="J2256" s="28"/>
      <c r="K2256" s="2"/>
      <c r="L2256" s="2"/>
      <c r="M2256" s="2"/>
      <c r="N2256" s="2"/>
      <c r="O2256" s="2"/>
      <c r="P2256" s="2"/>
      <c r="Q2256" s="2"/>
      <c r="R2256" s="2"/>
      <c r="S2256" s="2"/>
    </row>
    <row r="2257" ht="15.75" customHeight="1">
      <c r="A2257" s="27">
        <v>44681.0</v>
      </c>
      <c r="B2257" s="2" t="s">
        <v>140</v>
      </c>
      <c r="C2257" s="34">
        <v>1.05138E7</v>
      </c>
      <c r="D2257" s="34">
        <v>9558000.0</v>
      </c>
      <c r="E2257" s="34">
        <v>955800.0</v>
      </c>
      <c r="F2257" s="22" t="s">
        <v>478</v>
      </c>
      <c r="G2257" s="35">
        <v>44691.0</v>
      </c>
      <c r="H2257" s="22"/>
      <c r="I2257" s="29"/>
      <c r="J2257" s="28"/>
      <c r="K2257" s="2"/>
      <c r="L2257" s="2"/>
      <c r="M2257" s="2"/>
      <c r="N2257" s="2"/>
      <c r="O2257" s="2"/>
      <c r="P2257" s="2"/>
      <c r="Q2257" s="2"/>
      <c r="R2257" s="2"/>
      <c r="S2257" s="2"/>
    </row>
    <row r="2258" ht="15.75" customHeight="1">
      <c r="A2258" s="27">
        <v>44681.0</v>
      </c>
      <c r="B2258" s="2" t="s">
        <v>140</v>
      </c>
      <c r="C2258" s="34">
        <v>1619200.0</v>
      </c>
      <c r="D2258" s="34">
        <v>1472000.0</v>
      </c>
      <c r="E2258" s="34">
        <v>147200.0</v>
      </c>
      <c r="F2258" s="22" t="s">
        <v>587</v>
      </c>
      <c r="G2258" s="35">
        <v>44691.0</v>
      </c>
      <c r="H2258" s="22"/>
      <c r="I2258" s="29"/>
      <c r="J2258" s="28"/>
      <c r="K2258" s="2"/>
      <c r="L2258" s="2"/>
      <c r="M2258" s="2"/>
      <c r="N2258" s="2"/>
      <c r="O2258" s="2"/>
      <c r="P2258" s="2"/>
      <c r="Q2258" s="2"/>
      <c r="R2258" s="2"/>
      <c r="S2258" s="2"/>
    </row>
    <row r="2259" ht="15.75" customHeight="1">
      <c r="A2259" s="27">
        <v>44681.0</v>
      </c>
      <c r="B2259" s="2" t="s">
        <v>140</v>
      </c>
      <c r="C2259" s="34">
        <v>1232000.0</v>
      </c>
      <c r="D2259" s="34">
        <v>1120000.0</v>
      </c>
      <c r="E2259" s="34">
        <v>112000.0</v>
      </c>
      <c r="F2259" s="22" t="s">
        <v>660</v>
      </c>
      <c r="G2259" s="35">
        <v>44691.0</v>
      </c>
      <c r="H2259" s="22"/>
      <c r="I2259" s="29"/>
      <c r="J2259" s="28"/>
      <c r="K2259" s="2"/>
      <c r="L2259" s="2"/>
      <c r="M2259" s="2"/>
      <c r="N2259" s="2"/>
      <c r="O2259" s="2"/>
      <c r="P2259" s="2"/>
      <c r="Q2259" s="2"/>
      <c r="R2259" s="2"/>
      <c r="S2259" s="2"/>
    </row>
    <row r="2260" ht="15.75" customHeight="1">
      <c r="A2260" s="27">
        <v>44681.0</v>
      </c>
      <c r="B2260" s="2" t="s">
        <v>140</v>
      </c>
      <c r="C2260" s="34">
        <v>1826000.0</v>
      </c>
      <c r="D2260" s="34">
        <v>1660000.0</v>
      </c>
      <c r="E2260" s="34">
        <v>166000.0</v>
      </c>
      <c r="F2260" s="22" t="s">
        <v>591</v>
      </c>
      <c r="G2260" s="35">
        <v>44691.0</v>
      </c>
      <c r="H2260" s="22"/>
      <c r="I2260" s="29"/>
      <c r="J2260" s="28"/>
      <c r="K2260" s="2"/>
      <c r="L2260" s="2"/>
      <c r="M2260" s="2"/>
      <c r="N2260" s="2"/>
      <c r="O2260" s="2"/>
      <c r="P2260" s="2"/>
      <c r="Q2260" s="2"/>
      <c r="R2260" s="2"/>
      <c r="S2260" s="2"/>
    </row>
    <row r="2261" ht="15.75" customHeight="1">
      <c r="A2261" s="27">
        <v>44681.0</v>
      </c>
      <c r="B2261" s="2" t="s">
        <v>140</v>
      </c>
      <c r="C2261" s="34">
        <v>6831000.0</v>
      </c>
      <c r="D2261" s="34">
        <v>6210000.0</v>
      </c>
      <c r="E2261" s="34">
        <v>621000.0</v>
      </c>
      <c r="F2261" s="22" t="s">
        <v>614</v>
      </c>
      <c r="G2261" s="35">
        <v>44691.0</v>
      </c>
      <c r="H2261" s="22"/>
      <c r="I2261" s="37" t="s">
        <v>691</v>
      </c>
      <c r="J2261" s="13"/>
      <c r="K2261" s="14"/>
      <c r="L2261" s="2"/>
      <c r="M2261" s="2"/>
      <c r="N2261" s="2"/>
      <c r="O2261" s="2"/>
      <c r="P2261" s="2"/>
      <c r="Q2261" s="2"/>
      <c r="R2261" s="2"/>
      <c r="S2261" s="2"/>
    </row>
    <row r="2262" ht="15.75" customHeight="1">
      <c r="A2262" s="27">
        <v>44681.0</v>
      </c>
      <c r="B2262" s="2" t="s">
        <v>140</v>
      </c>
      <c r="C2262" s="34">
        <v>2.30725E7</v>
      </c>
      <c r="D2262" s="34">
        <v>2.0975E7</v>
      </c>
      <c r="E2262" s="34">
        <v>2097500.0</v>
      </c>
      <c r="F2262" s="22" t="s">
        <v>590</v>
      </c>
      <c r="G2262" s="35">
        <v>44691.0</v>
      </c>
      <c r="H2262" s="22"/>
      <c r="I2262" s="23" t="s">
        <v>3</v>
      </c>
      <c r="J2262" s="17" t="s">
        <v>54</v>
      </c>
      <c r="K2262" s="17" t="s">
        <v>2</v>
      </c>
      <c r="L2262" s="2"/>
      <c r="M2262" s="2"/>
      <c r="N2262" s="2"/>
      <c r="O2262" s="2"/>
      <c r="P2262" s="2"/>
      <c r="Q2262" s="2"/>
      <c r="R2262" s="2"/>
      <c r="S2262" s="2"/>
    </row>
    <row r="2263" ht="15.75" customHeight="1">
      <c r="A2263" s="27">
        <v>44681.0</v>
      </c>
      <c r="B2263" s="2" t="s">
        <v>8</v>
      </c>
      <c r="C2263" s="34">
        <v>254100.0</v>
      </c>
      <c r="D2263" s="34">
        <v>231000.0</v>
      </c>
      <c r="E2263" s="34">
        <v>23100.0</v>
      </c>
      <c r="F2263" s="22" t="s">
        <v>654</v>
      </c>
      <c r="G2263" s="35">
        <v>44692.0</v>
      </c>
      <c r="H2263" s="22"/>
      <c r="I2263" s="23">
        <f t="shared" ref="I2263:K2263" si="63">SUM(C2229:C2272)</f>
        <v>404239000</v>
      </c>
      <c r="J2263" s="23">
        <f t="shared" si="63"/>
        <v>367489999</v>
      </c>
      <c r="K2263" s="23">
        <f t="shared" si="63"/>
        <v>36749001</v>
      </c>
      <c r="L2263" s="2"/>
      <c r="M2263" s="2"/>
      <c r="N2263" s="2"/>
      <c r="O2263" s="2"/>
      <c r="P2263" s="2"/>
      <c r="Q2263" s="2"/>
      <c r="R2263" s="2"/>
      <c r="S2263" s="2"/>
    </row>
    <row r="2264" ht="15.75" customHeight="1">
      <c r="A2264" s="27">
        <v>44681.0</v>
      </c>
      <c r="B2264" s="2" t="s">
        <v>8</v>
      </c>
      <c r="C2264" s="34">
        <v>2829200.0</v>
      </c>
      <c r="D2264" s="34">
        <v>2572000.0</v>
      </c>
      <c r="E2264" s="34">
        <v>257200.0</v>
      </c>
      <c r="F2264" s="22" t="s">
        <v>172</v>
      </c>
      <c r="G2264" s="35">
        <v>44699.0</v>
      </c>
      <c r="H2264" s="22"/>
      <c r="I2264" s="29"/>
      <c r="J2264" s="28"/>
      <c r="K2264" s="2"/>
      <c r="L2264" s="2"/>
      <c r="M2264" s="2"/>
      <c r="N2264" s="2"/>
      <c r="O2264" s="2"/>
      <c r="P2264" s="2"/>
      <c r="Q2264" s="2"/>
      <c r="R2264" s="2"/>
      <c r="S2264" s="2"/>
    </row>
    <row r="2265" ht="15.75" customHeight="1">
      <c r="A2265" s="27">
        <v>44681.0</v>
      </c>
      <c r="B2265" s="2" t="s">
        <v>8</v>
      </c>
      <c r="C2265" s="34">
        <v>1.37379E7</v>
      </c>
      <c r="D2265" s="34">
        <v>1.2489E7</v>
      </c>
      <c r="E2265" s="34">
        <v>1248900.0</v>
      </c>
      <c r="F2265" s="22" t="s">
        <v>358</v>
      </c>
      <c r="G2265" s="35">
        <v>44699.0</v>
      </c>
      <c r="H2265" s="22"/>
      <c r="I2265" s="29"/>
      <c r="J2265" s="28"/>
      <c r="K2265" s="2"/>
      <c r="L2265" s="2"/>
      <c r="M2265" s="2"/>
      <c r="N2265" s="2"/>
      <c r="O2265" s="2"/>
      <c r="P2265" s="2"/>
      <c r="Q2265" s="2"/>
      <c r="R2265" s="2"/>
      <c r="S2265" s="2"/>
    </row>
    <row r="2266" ht="15.75" customHeight="1">
      <c r="A2266" s="27">
        <v>44681.0</v>
      </c>
      <c r="B2266" s="2" t="s">
        <v>8</v>
      </c>
      <c r="C2266" s="34">
        <v>101200.0</v>
      </c>
      <c r="D2266" s="34">
        <v>92000.0</v>
      </c>
      <c r="E2266" s="34">
        <v>9200.0</v>
      </c>
      <c r="F2266" s="22" t="s">
        <v>364</v>
      </c>
      <c r="G2266" s="35">
        <v>44699.0</v>
      </c>
      <c r="H2266" s="22"/>
      <c r="I2266" s="29"/>
      <c r="J2266" s="28"/>
      <c r="K2266" s="2"/>
      <c r="L2266" s="2"/>
      <c r="M2266" s="2"/>
      <c r="N2266" s="2"/>
      <c r="O2266" s="2"/>
      <c r="P2266" s="2"/>
      <c r="Q2266" s="2"/>
      <c r="R2266" s="2"/>
      <c r="S2266" s="2"/>
    </row>
    <row r="2267" ht="15.75" customHeight="1">
      <c r="A2267" s="27">
        <v>44681.0</v>
      </c>
      <c r="B2267" s="2" t="s">
        <v>8</v>
      </c>
      <c r="C2267" s="34">
        <v>1138500.0</v>
      </c>
      <c r="D2267" s="34">
        <v>1035000.0</v>
      </c>
      <c r="E2267" s="34">
        <v>103500.0</v>
      </c>
      <c r="F2267" s="22" t="s">
        <v>550</v>
      </c>
      <c r="G2267" s="35">
        <v>44699.0</v>
      </c>
      <c r="H2267" s="22"/>
      <c r="I2267" s="29"/>
      <c r="J2267" s="28"/>
      <c r="K2267" s="2"/>
      <c r="L2267" s="2"/>
      <c r="M2267" s="2"/>
      <c r="N2267" s="2"/>
      <c r="O2267" s="2"/>
      <c r="P2267" s="2"/>
      <c r="Q2267" s="2"/>
      <c r="R2267" s="2"/>
      <c r="S2267" s="2"/>
    </row>
    <row r="2268" ht="15.75" customHeight="1">
      <c r="A2268" s="27">
        <v>44681.0</v>
      </c>
      <c r="B2268" s="2" t="s">
        <v>687</v>
      </c>
      <c r="C2268" s="34">
        <v>4262500.0</v>
      </c>
      <c r="D2268" s="34">
        <v>3875000.0</v>
      </c>
      <c r="E2268" s="34">
        <v>387500.0</v>
      </c>
      <c r="F2268" s="22" t="s">
        <v>688</v>
      </c>
      <c r="G2268" s="35">
        <v>44692.0</v>
      </c>
      <c r="H2268" s="22"/>
      <c r="I2268" s="29"/>
      <c r="J2268" s="28"/>
      <c r="K2268" s="2"/>
      <c r="L2268" s="2"/>
      <c r="M2268" s="2"/>
      <c r="N2268" s="2"/>
      <c r="O2268" s="2"/>
      <c r="P2268" s="2"/>
      <c r="Q2268" s="2"/>
      <c r="R2268" s="2"/>
      <c r="S2268" s="2"/>
    </row>
    <row r="2269" ht="15.75" customHeight="1">
      <c r="A2269" s="27">
        <v>44681.0</v>
      </c>
      <c r="B2269" s="2" t="s">
        <v>440</v>
      </c>
      <c r="C2269" s="34">
        <v>1.46718E7</v>
      </c>
      <c r="D2269" s="34">
        <v>1.3338E7</v>
      </c>
      <c r="E2269" s="34">
        <v>1333800.0</v>
      </c>
      <c r="F2269" s="22" t="s">
        <v>350</v>
      </c>
      <c r="G2269" s="35">
        <v>44691.0</v>
      </c>
      <c r="H2269" s="22"/>
      <c r="I2269" s="29"/>
      <c r="J2269" s="28"/>
      <c r="K2269" s="2"/>
      <c r="L2269" s="2"/>
      <c r="M2269" s="2"/>
      <c r="N2269" s="2"/>
      <c r="O2269" s="2"/>
      <c r="P2269" s="2"/>
      <c r="Q2269" s="2"/>
      <c r="R2269" s="2"/>
      <c r="S2269" s="2"/>
    </row>
    <row r="2270" ht="15.75" customHeight="1">
      <c r="A2270" s="27">
        <v>44681.0</v>
      </c>
      <c r="B2270" s="2" t="s">
        <v>440</v>
      </c>
      <c r="C2270" s="34">
        <v>2.232945E7</v>
      </c>
      <c r="D2270" s="34">
        <v>2.02995E7</v>
      </c>
      <c r="E2270" s="34">
        <v>2029950.0</v>
      </c>
      <c r="F2270" s="22" t="s">
        <v>657</v>
      </c>
      <c r="G2270" s="35">
        <v>44691.0</v>
      </c>
      <c r="H2270" s="22"/>
      <c r="I2270" s="29"/>
      <c r="J2270" s="28"/>
      <c r="K2270" s="2"/>
      <c r="L2270" s="2"/>
      <c r="M2270" s="2"/>
      <c r="N2270" s="2"/>
      <c r="O2270" s="2"/>
      <c r="P2270" s="2"/>
      <c r="Q2270" s="2"/>
      <c r="R2270" s="2"/>
      <c r="S2270" s="2"/>
    </row>
    <row r="2271" ht="15.75" customHeight="1">
      <c r="A2271" s="27">
        <v>44681.0</v>
      </c>
      <c r="B2271" s="2" t="s">
        <v>440</v>
      </c>
      <c r="C2271" s="34">
        <v>1944800.0</v>
      </c>
      <c r="D2271" s="34">
        <v>1768000.0</v>
      </c>
      <c r="E2271" s="34">
        <v>176800.0</v>
      </c>
      <c r="F2271" s="22" t="s">
        <v>441</v>
      </c>
      <c r="G2271" s="35">
        <v>44691.0</v>
      </c>
      <c r="H2271" s="22"/>
      <c r="I2271" s="29"/>
      <c r="J2271" s="28"/>
      <c r="K2271" s="2"/>
      <c r="L2271" s="2"/>
      <c r="M2271" s="2"/>
      <c r="N2271" s="2"/>
      <c r="O2271" s="2"/>
      <c r="P2271" s="2"/>
      <c r="Q2271" s="2"/>
      <c r="R2271" s="2"/>
      <c r="S2271" s="2"/>
    </row>
    <row r="2272" ht="15.75" customHeight="1">
      <c r="A2272" s="38">
        <v>44681.0</v>
      </c>
      <c r="B2272" s="7" t="s">
        <v>440</v>
      </c>
      <c r="C2272" s="39">
        <v>2.97297E7</v>
      </c>
      <c r="D2272" s="39">
        <v>2.7027E7</v>
      </c>
      <c r="E2272" s="39">
        <v>2702700.0</v>
      </c>
      <c r="F2272" s="40" t="s">
        <v>442</v>
      </c>
      <c r="G2272" s="41">
        <v>44691.0</v>
      </c>
      <c r="H2272" s="40"/>
      <c r="I2272" s="89"/>
      <c r="J2272" s="90"/>
      <c r="K2272" s="7"/>
      <c r="L2272" s="7"/>
      <c r="M2272" s="7"/>
      <c r="N2272" s="7"/>
      <c r="O2272" s="7"/>
      <c r="P2272" s="7"/>
      <c r="Q2272" s="7"/>
      <c r="R2272" s="7"/>
      <c r="S2272" s="7"/>
    </row>
    <row r="2273" ht="15.75" customHeight="1">
      <c r="A2273" s="27">
        <v>44696.0</v>
      </c>
      <c r="B2273" s="2" t="s">
        <v>675</v>
      </c>
      <c r="C2273" s="34">
        <v>2667500.0</v>
      </c>
      <c r="D2273" s="34">
        <v>2425000.0</v>
      </c>
      <c r="E2273" s="34">
        <v>242500.0</v>
      </c>
      <c r="F2273" s="22" t="s">
        <v>591</v>
      </c>
      <c r="G2273" s="35">
        <v>44701.0</v>
      </c>
      <c r="H2273" s="22"/>
      <c r="I2273" s="29"/>
      <c r="J2273" s="28"/>
      <c r="K2273" s="2"/>
      <c r="L2273" s="2"/>
      <c r="M2273" s="2"/>
      <c r="N2273" s="2"/>
      <c r="O2273" s="2"/>
      <c r="P2273" s="2"/>
      <c r="Q2273" s="2"/>
      <c r="R2273" s="2"/>
      <c r="S2273" s="2"/>
    </row>
    <row r="2274" ht="15.75" customHeight="1">
      <c r="A2274" s="27">
        <v>44696.0</v>
      </c>
      <c r="B2274" s="2" t="s">
        <v>675</v>
      </c>
      <c r="C2274" s="34">
        <v>1.63504E7</v>
      </c>
      <c r="D2274" s="34">
        <v>1.4864E7</v>
      </c>
      <c r="E2274" s="34">
        <v>1486400.0</v>
      </c>
      <c r="F2274" s="22" t="s">
        <v>523</v>
      </c>
      <c r="G2274" s="35">
        <v>44701.0</v>
      </c>
      <c r="H2274" s="22"/>
      <c r="I2274" s="29"/>
      <c r="J2274" s="28"/>
      <c r="K2274" s="2"/>
      <c r="L2274" s="2"/>
      <c r="M2274" s="2"/>
      <c r="N2274" s="2"/>
      <c r="O2274" s="2"/>
      <c r="P2274" s="2"/>
      <c r="Q2274" s="2"/>
      <c r="R2274" s="2"/>
      <c r="S2274" s="2"/>
    </row>
    <row r="2275" ht="15.75" customHeight="1">
      <c r="A2275" s="27">
        <v>44696.0</v>
      </c>
      <c r="B2275" s="2" t="s">
        <v>140</v>
      </c>
      <c r="C2275" s="34">
        <v>856900.0</v>
      </c>
      <c r="D2275" s="34">
        <v>779000.0</v>
      </c>
      <c r="E2275" s="34">
        <v>77900.0</v>
      </c>
      <c r="F2275" s="22" t="s">
        <v>689</v>
      </c>
      <c r="G2275" s="35">
        <v>44722.0</v>
      </c>
      <c r="H2275" s="22"/>
      <c r="I2275" s="29"/>
      <c r="J2275" s="28"/>
      <c r="K2275" s="2"/>
      <c r="L2275" s="2"/>
      <c r="M2275" s="2"/>
      <c r="N2275" s="2"/>
      <c r="O2275" s="2"/>
      <c r="P2275" s="2"/>
      <c r="Q2275" s="2"/>
      <c r="R2275" s="2"/>
      <c r="S2275" s="2"/>
    </row>
    <row r="2276" ht="15.75" customHeight="1">
      <c r="A2276" s="27">
        <v>44696.0</v>
      </c>
      <c r="B2276" s="2" t="s">
        <v>140</v>
      </c>
      <c r="C2276" s="34">
        <v>2.85329E7</v>
      </c>
      <c r="D2276" s="34">
        <v>2.5939E7</v>
      </c>
      <c r="E2276" s="34">
        <v>2593900.0</v>
      </c>
      <c r="F2276" s="22" t="s">
        <v>522</v>
      </c>
      <c r="G2276" s="35">
        <v>44711.0</v>
      </c>
      <c r="H2276" s="22"/>
      <c r="I2276" s="29"/>
      <c r="J2276" s="28"/>
      <c r="K2276" s="2"/>
      <c r="L2276" s="2"/>
      <c r="M2276" s="2"/>
      <c r="N2276" s="2"/>
      <c r="O2276" s="2"/>
      <c r="P2276" s="2"/>
      <c r="Q2276" s="2"/>
      <c r="R2276" s="2"/>
      <c r="S2276" s="2"/>
    </row>
    <row r="2277" ht="15.75" customHeight="1">
      <c r="A2277" s="27">
        <v>44696.0</v>
      </c>
      <c r="B2277" s="2" t="s">
        <v>140</v>
      </c>
      <c r="C2277" s="34">
        <v>9528200.0</v>
      </c>
      <c r="D2277" s="34">
        <v>8662000.0</v>
      </c>
      <c r="E2277" s="34">
        <v>866200.0</v>
      </c>
      <c r="F2277" s="22" t="s">
        <v>478</v>
      </c>
      <c r="G2277" s="35">
        <v>44701.0</v>
      </c>
      <c r="H2277" s="22"/>
      <c r="I2277" s="29"/>
      <c r="J2277" s="28"/>
      <c r="K2277" s="2"/>
      <c r="L2277" s="2"/>
      <c r="M2277" s="2"/>
      <c r="N2277" s="2"/>
      <c r="O2277" s="2"/>
      <c r="P2277" s="2"/>
      <c r="Q2277" s="2"/>
      <c r="R2277" s="2"/>
      <c r="S2277" s="2"/>
    </row>
    <row r="2278" ht="15.75" customHeight="1">
      <c r="A2278" s="27">
        <v>44696.0</v>
      </c>
      <c r="B2278" s="2" t="s">
        <v>140</v>
      </c>
      <c r="C2278" s="34">
        <v>4395600.0</v>
      </c>
      <c r="D2278" s="34">
        <v>3996000.0</v>
      </c>
      <c r="E2278" s="34">
        <v>399600.0</v>
      </c>
      <c r="F2278" s="22" t="s">
        <v>587</v>
      </c>
      <c r="G2278" s="35">
        <v>44701.0</v>
      </c>
      <c r="H2278" s="22"/>
      <c r="I2278" s="29"/>
      <c r="J2278" s="28"/>
      <c r="K2278" s="2"/>
      <c r="L2278" s="2"/>
      <c r="M2278" s="2"/>
      <c r="N2278" s="2"/>
      <c r="O2278" s="2"/>
      <c r="P2278" s="2"/>
      <c r="Q2278" s="2"/>
      <c r="R2278" s="2"/>
      <c r="S2278" s="2"/>
    </row>
    <row r="2279" ht="15.75" customHeight="1">
      <c r="A2279" s="27">
        <v>44696.0</v>
      </c>
      <c r="B2279" s="2" t="s">
        <v>140</v>
      </c>
      <c r="C2279" s="34">
        <v>1108800.0</v>
      </c>
      <c r="D2279" s="34">
        <v>1008000.0</v>
      </c>
      <c r="E2279" s="34">
        <v>100800.0</v>
      </c>
      <c r="F2279" s="22" t="s">
        <v>660</v>
      </c>
      <c r="G2279" s="35">
        <v>44701.0</v>
      </c>
      <c r="H2279" s="22"/>
      <c r="I2279" s="29"/>
      <c r="J2279" s="28"/>
      <c r="K2279" s="2"/>
      <c r="L2279" s="2"/>
      <c r="M2279" s="2"/>
      <c r="N2279" s="2"/>
      <c r="O2279" s="2"/>
      <c r="P2279" s="2"/>
      <c r="Q2279" s="2"/>
      <c r="R2279" s="2"/>
      <c r="S2279" s="2"/>
    </row>
    <row r="2280" ht="15.75" customHeight="1">
      <c r="A2280" s="27">
        <v>44696.0</v>
      </c>
      <c r="B2280" s="2" t="s">
        <v>140</v>
      </c>
      <c r="C2280" s="34">
        <v>760100.0</v>
      </c>
      <c r="D2280" s="34">
        <v>691000.0</v>
      </c>
      <c r="E2280" s="34">
        <v>69100.0</v>
      </c>
      <c r="F2280" s="22" t="s">
        <v>591</v>
      </c>
      <c r="G2280" s="35">
        <v>44711.0</v>
      </c>
      <c r="H2280" s="22"/>
      <c r="I2280" s="29"/>
      <c r="J2280" s="28"/>
      <c r="K2280" s="2"/>
      <c r="L2280" s="2"/>
      <c r="M2280" s="2"/>
      <c r="N2280" s="2"/>
      <c r="O2280" s="2"/>
      <c r="P2280" s="2"/>
      <c r="Q2280" s="2"/>
      <c r="R2280" s="2"/>
      <c r="S2280" s="2"/>
    </row>
    <row r="2281" ht="15.75" customHeight="1">
      <c r="A2281" s="27">
        <v>44696.0</v>
      </c>
      <c r="B2281" s="2" t="s">
        <v>140</v>
      </c>
      <c r="C2281" s="34">
        <v>7969500.0</v>
      </c>
      <c r="D2281" s="34">
        <v>7245000.0</v>
      </c>
      <c r="E2281" s="34">
        <v>724500.0</v>
      </c>
      <c r="F2281" s="22" t="s">
        <v>614</v>
      </c>
      <c r="G2281" s="35">
        <v>44711.0</v>
      </c>
      <c r="H2281" s="22"/>
      <c r="I2281" s="29"/>
      <c r="J2281" s="28"/>
      <c r="K2281" s="2"/>
      <c r="L2281" s="2"/>
      <c r="M2281" s="2"/>
      <c r="N2281" s="2"/>
      <c r="O2281" s="2"/>
      <c r="P2281" s="2"/>
      <c r="Q2281" s="2"/>
      <c r="R2281" s="2"/>
      <c r="S2281" s="2"/>
    </row>
    <row r="2282" ht="15.75" customHeight="1">
      <c r="A2282" s="27">
        <v>44696.0</v>
      </c>
      <c r="B2282" s="2" t="s">
        <v>140</v>
      </c>
      <c r="C2282" s="34">
        <v>2.9079193E7</v>
      </c>
      <c r="D2282" s="34">
        <v>2.643563E7</v>
      </c>
      <c r="E2282" s="34">
        <v>2643563.0</v>
      </c>
      <c r="F2282" s="22" t="s">
        <v>590</v>
      </c>
      <c r="G2282" s="35">
        <v>44701.0</v>
      </c>
      <c r="H2282" s="22"/>
      <c r="I2282" s="29"/>
      <c r="J2282" s="28"/>
      <c r="K2282" s="2"/>
      <c r="L2282" s="2"/>
      <c r="M2282" s="2"/>
      <c r="N2282" s="2"/>
      <c r="O2282" s="2"/>
      <c r="P2282" s="2"/>
      <c r="Q2282" s="2"/>
      <c r="R2282" s="2"/>
      <c r="S2282" s="2"/>
    </row>
    <row r="2283" ht="15.75" customHeight="1">
      <c r="A2283" s="27">
        <v>44707.0</v>
      </c>
      <c r="B2283" s="2" t="s">
        <v>680</v>
      </c>
      <c r="C2283" s="34">
        <v>8531890.0</v>
      </c>
      <c r="D2283" s="34">
        <v>7756263.0</v>
      </c>
      <c r="E2283" s="34">
        <v>775627.0</v>
      </c>
      <c r="F2283" s="22" t="s">
        <v>681</v>
      </c>
      <c r="G2283" s="35">
        <v>44711.0</v>
      </c>
      <c r="H2283" s="22"/>
      <c r="I2283" s="29"/>
      <c r="J2283" s="28"/>
      <c r="K2283" s="2"/>
      <c r="L2283" s="2"/>
      <c r="M2283" s="2"/>
      <c r="N2283" s="2"/>
      <c r="O2283" s="2"/>
      <c r="P2283" s="2"/>
      <c r="Q2283" s="2"/>
      <c r="R2283" s="2"/>
      <c r="S2283" s="2"/>
    </row>
    <row r="2284" ht="15.75" customHeight="1">
      <c r="A2284" s="27">
        <v>44707.0</v>
      </c>
      <c r="B2284" s="2" t="s">
        <v>682</v>
      </c>
      <c r="C2284" s="34">
        <v>3279360.0</v>
      </c>
      <c r="D2284" s="34">
        <v>2981236.0</v>
      </c>
      <c r="E2284" s="34">
        <v>298124.0</v>
      </c>
      <c r="F2284" s="22" t="s">
        <v>683</v>
      </c>
      <c r="G2284" s="35">
        <v>44712.0</v>
      </c>
      <c r="H2284" s="22"/>
      <c r="I2284" s="29"/>
      <c r="J2284" s="28"/>
      <c r="K2284" s="2"/>
      <c r="L2284" s="2"/>
      <c r="M2284" s="2"/>
      <c r="N2284" s="2"/>
      <c r="O2284" s="2"/>
      <c r="P2284" s="2"/>
      <c r="Q2284" s="2"/>
      <c r="R2284" s="2"/>
      <c r="S2284" s="2"/>
    </row>
    <row r="2285" ht="15.75" customHeight="1">
      <c r="A2285" s="27">
        <v>44708.0</v>
      </c>
      <c r="B2285" s="2" t="s">
        <v>666</v>
      </c>
      <c r="C2285" s="34">
        <v>762300.0</v>
      </c>
      <c r="D2285" s="34">
        <v>693000.0</v>
      </c>
      <c r="E2285" s="34">
        <v>69300.0</v>
      </c>
      <c r="F2285" s="22" t="s">
        <v>659</v>
      </c>
      <c r="G2285" s="35">
        <v>44737.0</v>
      </c>
      <c r="H2285" s="22"/>
      <c r="I2285" s="29"/>
      <c r="J2285" s="28"/>
      <c r="K2285" s="2"/>
      <c r="L2285" s="2"/>
      <c r="M2285" s="2"/>
      <c r="N2285" s="2"/>
      <c r="O2285" s="2"/>
      <c r="P2285" s="2"/>
      <c r="Q2285" s="2"/>
      <c r="R2285" s="2"/>
      <c r="S2285" s="2"/>
    </row>
    <row r="2286" ht="15.75" customHeight="1">
      <c r="A2286" s="27">
        <v>44712.0</v>
      </c>
      <c r="B2286" s="2" t="s">
        <v>158</v>
      </c>
      <c r="C2286" s="34">
        <v>759000.0</v>
      </c>
      <c r="D2286" s="34">
        <v>690000.0</v>
      </c>
      <c r="E2286" s="34">
        <v>69000.0</v>
      </c>
      <c r="F2286" s="22" t="s">
        <v>106</v>
      </c>
      <c r="G2286" s="35">
        <v>44727.0</v>
      </c>
      <c r="H2286" s="22"/>
      <c r="I2286" s="29"/>
      <c r="J2286" s="28"/>
      <c r="K2286" s="2"/>
      <c r="L2286" s="2"/>
      <c r="M2286" s="2"/>
      <c r="N2286" s="2"/>
      <c r="O2286" s="2"/>
      <c r="P2286" s="2"/>
      <c r="Q2286" s="2"/>
      <c r="R2286" s="2"/>
      <c r="S2286" s="2"/>
    </row>
    <row r="2287" ht="15.75" customHeight="1">
      <c r="A2287" s="27">
        <v>44712.0</v>
      </c>
      <c r="B2287" s="2" t="s">
        <v>140</v>
      </c>
      <c r="C2287" s="34">
        <v>2.69445E7</v>
      </c>
      <c r="D2287" s="34">
        <v>2.4495E7</v>
      </c>
      <c r="E2287" s="34">
        <v>2449500.0</v>
      </c>
      <c r="F2287" s="22" t="s">
        <v>590</v>
      </c>
      <c r="G2287" s="35">
        <v>44722.0</v>
      </c>
      <c r="H2287" s="22"/>
      <c r="I2287" s="29"/>
      <c r="J2287" s="28"/>
      <c r="K2287" s="2"/>
      <c r="L2287" s="2"/>
      <c r="M2287" s="2"/>
      <c r="N2287" s="2"/>
      <c r="O2287" s="2"/>
      <c r="P2287" s="2"/>
      <c r="Q2287" s="2"/>
      <c r="R2287" s="2"/>
      <c r="S2287" s="2"/>
    </row>
    <row r="2288" ht="15.75" customHeight="1">
      <c r="A2288" s="27">
        <v>44712.0</v>
      </c>
      <c r="B2288" s="2" t="s">
        <v>140</v>
      </c>
      <c r="C2288" s="34">
        <v>5186500.0</v>
      </c>
      <c r="D2288" s="34">
        <v>4715000.0</v>
      </c>
      <c r="E2288" s="34">
        <v>471500.0</v>
      </c>
      <c r="F2288" s="22" t="s">
        <v>614</v>
      </c>
      <c r="G2288" s="35">
        <v>44722.0</v>
      </c>
      <c r="H2288" s="22"/>
      <c r="I2288" s="29"/>
      <c r="J2288" s="28"/>
      <c r="K2288" s="2"/>
      <c r="L2288" s="2"/>
      <c r="M2288" s="2"/>
      <c r="N2288" s="2"/>
      <c r="O2288" s="2"/>
      <c r="P2288" s="2"/>
      <c r="Q2288" s="2"/>
      <c r="R2288" s="2"/>
      <c r="S2288" s="2"/>
    </row>
    <row r="2289" ht="15.75" customHeight="1">
      <c r="A2289" s="27">
        <v>44712.0</v>
      </c>
      <c r="B2289" s="2" t="s">
        <v>140</v>
      </c>
      <c r="C2289" s="34">
        <v>423500.0</v>
      </c>
      <c r="D2289" s="34">
        <v>385000.0</v>
      </c>
      <c r="E2289" s="34">
        <v>38500.0</v>
      </c>
      <c r="F2289" s="22" t="s">
        <v>591</v>
      </c>
      <c r="G2289" s="35">
        <v>44722.0</v>
      </c>
      <c r="H2289" s="22"/>
      <c r="I2289" s="29"/>
      <c r="J2289" s="28"/>
      <c r="K2289" s="2"/>
      <c r="L2289" s="2"/>
      <c r="M2289" s="2"/>
      <c r="N2289" s="2"/>
      <c r="O2289" s="2"/>
      <c r="P2289" s="2"/>
      <c r="Q2289" s="2"/>
      <c r="R2289" s="2"/>
      <c r="S2289" s="2"/>
    </row>
    <row r="2290" ht="15.75" customHeight="1">
      <c r="A2290" s="27">
        <v>44712.0</v>
      </c>
      <c r="B2290" s="2" t="s">
        <v>140</v>
      </c>
      <c r="C2290" s="34">
        <v>1478400.0</v>
      </c>
      <c r="D2290" s="34">
        <v>1344000.0</v>
      </c>
      <c r="E2290" s="34">
        <v>134400.0</v>
      </c>
      <c r="F2290" s="22" t="s">
        <v>660</v>
      </c>
      <c r="G2290" s="35">
        <v>44722.0</v>
      </c>
      <c r="H2290" s="22"/>
      <c r="I2290" s="29"/>
      <c r="J2290" s="28"/>
      <c r="K2290" s="2"/>
      <c r="L2290" s="2"/>
      <c r="M2290" s="2"/>
      <c r="N2290" s="2"/>
      <c r="O2290" s="2"/>
      <c r="P2290" s="2"/>
      <c r="Q2290" s="2"/>
      <c r="R2290" s="2"/>
      <c r="S2290" s="2"/>
    </row>
    <row r="2291" ht="15.75" customHeight="1">
      <c r="A2291" s="27">
        <v>44712.0</v>
      </c>
      <c r="B2291" s="2" t="s">
        <v>140</v>
      </c>
      <c r="C2291" s="34">
        <v>2481600.0</v>
      </c>
      <c r="D2291" s="34">
        <v>2256000.0</v>
      </c>
      <c r="E2291" s="34">
        <v>225600.0</v>
      </c>
      <c r="F2291" s="22" t="s">
        <v>587</v>
      </c>
      <c r="G2291" s="35">
        <v>44722.0</v>
      </c>
      <c r="H2291" s="22"/>
      <c r="I2291" s="29"/>
      <c r="J2291" s="28"/>
      <c r="K2291" s="2"/>
      <c r="L2291" s="2"/>
      <c r="M2291" s="2"/>
      <c r="N2291" s="2"/>
      <c r="O2291" s="2"/>
      <c r="P2291" s="2"/>
      <c r="Q2291" s="2"/>
      <c r="R2291" s="2"/>
      <c r="S2291" s="2"/>
    </row>
    <row r="2292" ht="15.75" customHeight="1">
      <c r="A2292" s="27">
        <v>44712.0</v>
      </c>
      <c r="B2292" s="2" t="s">
        <v>140</v>
      </c>
      <c r="C2292" s="34">
        <v>1.05556E7</v>
      </c>
      <c r="D2292" s="34">
        <v>9596000.0</v>
      </c>
      <c r="E2292" s="34">
        <v>959600.0</v>
      </c>
      <c r="F2292" s="22" t="s">
        <v>478</v>
      </c>
      <c r="G2292" s="35">
        <v>44722.0</v>
      </c>
      <c r="H2292" s="22"/>
      <c r="I2292" s="29"/>
      <c r="J2292" s="28"/>
      <c r="K2292" s="2"/>
      <c r="L2292" s="2"/>
      <c r="M2292" s="2"/>
      <c r="N2292" s="2"/>
      <c r="O2292" s="2"/>
      <c r="P2292" s="2"/>
      <c r="Q2292" s="2"/>
      <c r="R2292" s="2"/>
      <c r="S2292" s="2"/>
    </row>
    <row r="2293" ht="15.75" customHeight="1">
      <c r="A2293" s="27">
        <v>44712.0</v>
      </c>
      <c r="B2293" s="2" t="s">
        <v>140</v>
      </c>
      <c r="C2293" s="34">
        <v>2.23091E7</v>
      </c>
      <c r="D2293" s="34">
        <v>2.0281E7</v>
      </c>
      <c r="E2293" s="34">
        <v>2028100.0</v>
      </c>
      <c r="F2293" s="22" t="s">
        <v>522</v>
      </c>
      <c r="G2293" s="35">
        <v>44722.0</v>
      </c>
      <c r="H2293" s="22"/>
      <c r="I2293" s="29"/>
      <c r="J2293" s="28"/>
      <c r="K2293" s="2"/>
      <c r="L2293" s="2"/>
      <c r="M2293" s="2"/>
      <c r="N2293" s="2"/>
      <c r="O2293" s="2"/>
      <c r="P2293" s="2"/>
      <c r="Q2293" s="2"/>
      <c r="R2293" s="2"/>
      <c r="S2293" s="2"/>
    </row>
    <row r="2294" ht="15.75" customHeight="1">
      <c r="A2294" s="27">
        <v>44712.0</v>
      </c>
      <c r="B2294" s="2" t="s">
        <v>140</v>
      </c>
      <c r="C2294" s="34">
        <v>254100.0</v>
      </c>
      <c r="D2294" s="34">
        <v>231000.0</v>
      </c>
      <c r="E2294" s="34">
        <v>23100.0</v>
      </c>
      <c r="F2294" s="22" t="s">
        <v>689</v>
      </c>
      <c r="G2294" s="35">
        <v>44722.0</v>
      </c>
      <c r="H2294" s="22"/>
      <c r="I2294" s="29"/>
      <c r="J2294" s="28"/>
      <c r="K2294" s="2"/>
      <c r="L2294" s="2"/>
      <c r="M2294" s="2"/>
      <c r="N2294" s="2"/>
      <c r="O2294" s="2"/>
      <c r="P2294" s="2"/>
      <c r="Q2294" s="2"/>
      <c r="R2294" s="2"/>
      <c r="S2294" s="2"/>
    </row>
    <row r="2295" ht="15.75" customHeight="1">
      <c r="A2295" s="27">
        <v>44712.0</v>
      </c>
      <c r="B2295" s="2" t="s">
        <v>8</v>
      </c>
      <c r="C2295" s="34">
        <v>126500.0</v>
      </c>
      <c r="D2295" s="34">
        <v>115000.0</v>
      </c>
      <c r="E2295" s="34">
        <v>11500.0</v>
      </c>
      <c r="F2295" s="22" t="s">
        <v>550</v>
      </c>
      <c r="G2295" s="35">
        <v>44732.0</v>
      </c>
      <c r="H2295" s="22"/>
      <c r="I2295" s="29"/>
      <c r="J2295" s="28"/>
      <c r="K2295" s="2"/>
      <c r="L2295" s="2"/>
      <c r="M2295" s="2"/>
      <c r="N2295" s="2"/>
      <c r="O2295" s="2"/>
      <c r="P2295" s="2"/>
      <c r="Q2295" s="2"/>
      <c r="R2295" s="2"/>
      <c r="S2295" s="2"/>
    </row>
    <row r="2296" ht="15.75" customHeight="1">
      <c r="A2296" s="27">
        <v>44712.0</v>
      </c>
      <c r="B2296" s="2" t="s">
        <v>8</v>
      </c>
      <c r="C2296" s="34">
        <v>759000.0</v>
      </c>
      <c r="D2296" s="34">
        <v>690000.0</v>
      </c>
      <c r="E2296" s="34">
        <v>69000.0</v>
      </c>
      <c r="F2296" s="22" t="s">
        <v>364</v>
      </c>
      <c r="G2296" s="35">
        <v>44732.0</v>
      </c>
      <c r="H2296" s="22"/>
      <c r="I2296" s="29"/>
      <c r="J2296" s="28"/>
      <c r="K2296" s="2"/>
      <c r="L2296" s="2"/>
      <c r="M2296" s="2"/>
      <c r="N2296" s="2"/>
      <c r="O2296" s="2"/>
      <c r="P2296" s="2"/>
      <c r="Q2296" s="2"/>
      <c r="R2296" s="2"/>
      <c r="S2296" s="2"/>
    </row>
    <row r="2297" ht="15.75" customHeight="1">
      <c r="A2297" s="27">
        <v>44712.0</v>
      </c>
      <c r="B2297" s="2" t="s">
        <v>8</v>
      </c>
      <c r="C2297" s="34">
        <v>3302200.0</v>
      </c>
      <c r="D2297" s="34">
        <v>3002000.0</v>
      </c>
      <c r="E2297" s="34">
        <v>300200.0</v>
      </c>
      <c r="F2297" s="22" t="s">
        <v>172</v>
      </c>
      <c r="G2297" s="35">
        <v>44732.0</v>
      </c>
      <c r="H2297" s="22"/>
      <c r="I2297" s="29"/>
      <c r="J2297" s="28"/>
      <c r="K2297" s="2"/>
      <c r="L2297" s="2"/>
      <c r="M2297" s="2"/>
      <c r="N2297" s="2"/>
      <c r="O2297" s="2"/>
      <c r="P2297" s="2"/>
      <c r="Q2297" s="2"/>
      <c r="R2297" s="2"/>
      <c r="S2297" s="2"/>
    </row>
    <row r="2298" ht="15.75" customHeight="1">
      <c r="A2298" s="27">
        <v>44712.0</v>
      </c>
      <c r="B2298" s="2" t="s">
        <v>8</v>
      </c>
      <c r="C2298" s="34">
        <v>1016400.0</v>
      </c>
      <c r="D2298" s="34">
        <v>924000.0</v>
      </c>
      <c r="E2298" s="34">
        <v>92400.0</v>
      </c>
      <c r="F2298" s="22" t="s">
        <v>654</v>
      </c>
      <c r="G2298" s="35">
        <v>44732.0</v>
      </c>
      <c r="H2298" s="22"/>
      <c r="I2298" s="29"/>
      <c r="J2298" s="28"/>
      <c r="K2298" s="2"/>
      <c r="L2298" s="2"/>
      <c r="M2298" s="2"/>
      <c r="N2298" s="2"/>
      <c r="O2298" s="2"/>
      <c r="P2298" s="2"/>
      <c r="Q2298" s="2"/>
      <c r="R2298" s="2"/>
      <c r="S2298" s="2"/>
    </row>
    <row r="2299" ht="15.75" customHeight="1">
      <c r="A2299" s="27">
        <v>44712.0</v>
      </c>
      <c r="B2299" s="2" t="s">
        <v>8</v>
      </c>
      <c r="C2299" s="34">
        <v>1.62624E7</v>
      </c>
      <c r="D2299" s="34">
        <v>1.4784E7</v>
      </c>
      <c r="E2299" s="34">
        <v>1478400.0</v>
      </c>
      <c r="F2299" s="22" t="s">
        <v>358</v>
      </c>
      <c r="G2299" s="35">
        <v>44732.0</v>
      </c>
      <c r="H2299" s="22"/>
      <c r="I2299" s="29"/>
      <c r="J2299" s="28"/>
      <c r="K2299" s="2"/>
      <c r="L2299" s="2"/>
      <c r="M2299" s="2"/>
      <c r="N2299" s="2"/>
      <c r="O2299" s="2"/>
      <c r="P2299" s="2"/>
      <c r="Q2299" s="2"/>
      <c r="R2299" s="2"/>
      <c r="S2299" s="2"/>
    </row>
    <row r="2300" ht="15.75" customHeight="1">
      <c r="A2300" s="27">
        <v>44712.0</v>
      </c>
      <c r="B2300" s="2" t="s">
        <v>670</v>
      </c>
      <c r="C2300" s="34">
        <v>6957500.0</v>
      </c>
      <c r="D2300" s="34">
        <v>6325000.0</v>
      </c>
      <c r="E2300" s="34">
        <v>632500.0</v>
      </c>
      <c r="F2300" s="22" t="s">
        <v>671</v>
      </c>
      <c r="G2300" s="35">
        <v>44727.0</v>
      </c>
      <c r="H2300" s="22"/>
      <c r="I2300" s="29"/>
      <c r="J2300" s="28"/>
      <c r="K2300" s="2"/>
      <c r="L2300" s="2"/>
      <c r="M2300" s="2"/>
      <c r="N2300" s="2"/>
      <c r="O2300" s="2"/>
      <c r="P2300" s="2"/>
      <c r="Q2300" s="2"/>
      <c r="R2300" s="2"/>
      <c r="S2300" s="2"/>
    </row>
    <row r="2301" ht="15.75" customHeight="1">
      <c r="A2301" s="27">
        <v>44712.0</v>
      </c>
      <c r="B2301" s="2" t="s">
        <v>692</v>
      </c>
      <c r="C2301" s="34">
        <v>9552604.0</v>
      </c>
      <c r="D2301" s="34">
        <v>8684185.0</v>
      </c>
      <c r="E2301" s="34">
        <v>868419.0</v>
      </c>
      <c r="F2301" s="22" t="s">
        <v>693</v>
      </c>
      <c r="G2301" s="35">
        <v>44722.0</v>
      </c>
      <c r="H2301" s="22"/>
      <c r="I2301" s="29"/>
      <c r="J2301" s="28"/>
      <c r="K2301" s="2"/>
      <c r="L2301" s="2"/>
      <c r="M2301" s="2"/>
      <c r="N2301" s="2"/>
      <c r="O2301" s="2"/>
      <c r="P2301" s="2"/>
      <c r="Q2301" s="2"/>
      <c r="R2301" s="2"/>
      <c r="S2301" s="2"/>
    </row>
    <row r="2302" ht="15.75" customHeight="1">
      <c r="A2302" s="27">
        <v>44712.0</v>
      </c>
      <c r="B2302" s="2" t="s">
        <v>672</v>
      </c>
      <c r="C2302" s="34">
        <v>1799600.0</v>
      </c>
      <c r="D2302" s="34">
        <v>1636000.0</v>
      </c>
      <c r="E2302" s="34">
        <v>163600.0</v>
      </c>
      <c r="F2302" s="22" t="s">
        <v>673</v>
      </c>
      <c r="G2302" s="35">
        <v>44727.0</v>
      </c>
      <c r="H2302" s="22"/>
      <c r="I2302" s="29"/>
      <c r="J2302" s="28"/>
      <c r="K2302" s="2"/>
      <c r="L2302" s="2"/>
      <c r="M2302" s="2"/>
      <c r="N2302" s="2"/>
      <c r="O2302" s="2"/>
      <c r="P2302" s="2"/>
      <c r="Q2302" s="2"/>
      <c r="R2302" s="2"/>
      <c r="S2302" s="2"/>
    </row>
    <row r="2303" ht="15.75" customHeight="1">
      <c r="A2303" s="27">
        <v>44712.0</v>
      </c>
      <c r="B2303" s="2" t="s">
        <v>160</v>
      </c>
      <c r="C2303" s="34">
        <v>770000.0</v>
      </c>
      <c r="D2303" s="34">
        <v>700000.0</v>
      </c>
      <c r="E2303" s="34">
        <v>70000.0</v>
      </c>
      <c r="F2303" s="22" t="s">
        <v>106</v>
      </c>
      <c r="G2303" s="35">
        <v>44728.0</v>
      </c>
      <c r="H2303" s="22"/>
      <c r="I2303" s="29"/>
      <c r="J2303" s="28"/>
      <c r="K2303" s="2"/>
      <c r="L2303" s="2"/>
      <c r="M2303" s="2"/>
      <c r="N2303" s="2"/>
      <c r="O2303" s="2"/>
      <c r="P2303" s="2"/>
      <c r="Q2303" s="2"/>
      <c r="R2303" s="2"/>
      <c r="S2303" s="2"/>
    </row>
    <row r="2304" ht="15.75" customHeight="1">
      <c r="A2304" s="27">
        <v>44712.0</v>
      </c>
      <c r="B2304" s="2" t="s">
        <v>603</v>
      </c>
      <c r="C2304" s="34">
        <v>4719000.0</v>
      </c>
      <c r="D2304" s="34">
        <v>4290000.0</v>
      </c>
      <c r="E2304" s="34">
        <v>429000.0</v>
      </c>
      <c r="F2304" s="22" t="s">
        <v>694</v>
      </c>
      <c r="G2304" s="35">
        <v>44734.0</v>
      </c>
      <c r="H2304" s="22"/>
      <c r="I2304" s="37" t="s">
        <v>695</v>
      </c>
      <c r="J2304" s="13"/>
      <c r="K2304" s="14"/>
      <c r="L2304" s="2"/>
      <c r="M2304" s="2"/>
      <c r="N2304" s="2"/>
      <c r="O2304" s="2"/>
      <c r="P2304" s="2"/>
      <c r="Q2304" s="2"/>
      <c r="R2304" s="2"/>
      <c r="S2304" s="2"/>
    </row>
    <row r="2305" ht="15.75" customHeight="1">
      <c r="A2305" s="27">
        <v>44712.0</v>
      </c>
      <c r="B2305" s="2" t="s">
        <v>538</v>
      </c>
      <c r="C2305" s="34">
        <v>5527500.0</v>
      </c>
      <c r="D2305" s="34">
        <v>5025000.0</v>
      </c>
      <c r="E2305" s="34">
        <v>502500.0</v>
      </c>
      <c r="F2305" s="22" t="s">
        <v>106</v>
      </c>
      <c r="G2305" s="35">
        <v>44734.0</v>
      </c>
      <c r="H2305" s="22"/>
      <c r="I2305" s="23" t="s">
        <v>3</v>
      </c>
      <c r="J2305" s="17" t="s">
        <v>54</v>
      </c>
      <c r="K2305" s="17" t="s">
        <v>2</v>
      </c>
      <c r="L2305" s="2"/>
      <c r="M2305" s="2"/>
      <c r="N2305" s="2"/>
      <c r="O2305" s="2"/>
      <c r="P2305" s="2"/>
      <c r="Q2305" s="2"/>
      <c r="R2305" s="2"/>
      <c r="S2305" s="2"/>
    </row>
    <row r="2306" ht="15.75" customHeight="1">
      <c r="A2306" s="27">
        <v>44712.0</v>
      </c>
      <c r="B2306" s="2" t="s">
        <v>675</v>
      </c>
      <c r="C2306" s="34">
        <v>1.77716E7</v>
      </c>
      <c r="D2306" s="34">
        <v>1.6156E7</v>
      </c>
      <c r="E2306" s="34">
        <v>1615600.0</v>
      </c>
      <c r="F2306" s="22" t="s">
        <v>523</v>
      </c>
      <c r="G2306" s="35">
        <v>44727.0</v>
      </c>
      <c r="H2306" s="22"/>
      <c r="I2306" s="23">
        <f t="shared" ref="I2306:K2306" si="64">SUM(C2273:C2315)</f>
        <v>346256147</v>
      </c>
      <c r="J2306" s="23">
        <f t="shared" si="64"/>
        <v>314778314</v>
      </c>
      <c r="K2306" s="23">
        <f t="shared" si="64"/>
        <v>31477833</v>
      </c>
      <c r="L2306" s="2"/>
      <c r="M2306" s="2"/>
      <c r="N2306" s="2"/>
      <c r="O2306" s="2"/>
      <c r="P2306" s="2"/>
      <c r="Q2306" s="2"/>
      <c r="R2306" s="2"/>
      <c r="S2306" s="2"/>
    </row>
    <row r="2307" ht="15.75" customHeight="1">
      <c r="A2307" s="27">
        <v>44712.0</v>
      </c>
      <c r="B2307" s="2" t="s">
        <v>675</v>
      </c>
      <c r="C2307" s="34">
        <v>3665200.0</v>
      </c>
      <c r="D2307" s="34">
        <v>3332000.0</v>
      </c>
      <c r="E2307" s="34">
        <v>333200.0</v>
      </c>
      <c r="F2307" s="22" t="s">
        <v>591</v>
      </c>
      <c r="G2307" s="35">
        <v>44727.0</v>
      </c>
      <c r="H2307" s="22"/>
      <c r="I2307" s="29"/>
      <c r="J2307" s="28"/>
      <c r="K2307" s="2"/>
      <c r="L2307" s="2"/>
      <c r="M2307" s="2"/>
      <c r="N2307" s="2"/>
      <c r="O2307" s="2"/>
      <c r="P2307" s="2"/>
      <c r="Q2307" s="2"/>
      <c r="R2307" s="2"/>
      <c r="S2307" s="2"/>
    </row>
    <row r="2308" ht="15.75" customHeight="1">
      <c r="A2308" s="27">
        <v>44712.0</v>
      </c>
      <c r="B2308" s="2" t="s">
        <v>687</v>
      </c>
      <c r="C2308" s="34">
        <v>2502500.0</v>
      </c>
      <c r="D2308" s="34">
        <v>2275000.0</v>
      </c>
      <c r="E2308" s="34">
        <v>227500.0</v>
      </c>
      <c r="F2308" s="22" t="s">
        <v>688</v>
      </c>
      <c r="G2308" s="35">
        <v>44725.0</v>
      </c>
      <c r="H2308" s="22"/>
      <c r="I2308" s="29"/>
      <c r="J2308" s="28"/>
      <c r="K2308" s="2"/>
      <c r="L2308" s="2"/>
      <c r="M2308" s="2"/>
      <c r="N2308" s="2"/>
      <c r="O2308" s="2"/>
      <c r="P2308" s="2"/>
      <c r="Q2308" s="2"/>
      <c r="R2308" s="2"/>
      <c r="S2308" s="2"/>
    </row>
    <row r="2309" ht="15.75" customHeight="1">
      <c r="A2309" s="27">
        <v>44712.0</v>
      </c>
      <c r="B2309" s="2" t="s">
        <v>610</v>
      </c>
      <c r="C2309" s="34">
        <v>253000.0</v>
      </c>
      <c r="D2309" s="34">
        <v>230000.0</v>
      </c>
      <c r="E2309" s="34">
        <v>23000.0</v>
      </c>
      <c r="F2309" s="22" t="s">
        <v>639</v>
      </c>
      <c r="G2309" s="35">
        <v>44722.0</v>
      </c>
      <c r="H2309" s="22"/>
      <c r="I2309" s="29"/>
      <c r="J2309" s="28"/>
      <c r="K2309" s="2"/>
      <c r="L2309" s="2"/>
      <c r="M2309" s="2"/>
      <c r="N2309" s="2"/>
      <c r="O2309" s="2"/>
      <c r="P2309" s="2"/>
      <c r="Q2309" s="2"/>
      <c r="R2309" s="2"/>
      <c r="S2309" s="2"/>
    </row>
    <row r="2310" ht="15.75" customHeight="1">
      <c r="A2310" s="27">
        <v>44712.0</v>
      </c>
      <c r="B2310" s="2" t="s">
        <v>610</v>
      </c>
      <c r="C2310" s="34">
        <v>1.4784E7</v>
      </c>
      <c r="D2310" s="34">
        <v>1.344E7</v>
      </c>
      <c r="E2310" s="34">
        <v>1344000.0</v>
      </c>
      <c r="F2310" s="22" t="s">
        <v>351</v>
      </c>
      <c r="G2310" s="35">
        <v>44722.0</v>
      </c>
      <c r="H2310" s="22"/>
      <c r="I2310" s="29"/>
      <c r="J2310" s="28"/>
      <c r="K2310" s="2"/>
      <c r="L2310" s="2"/>
      <c r="M2310" s="2"/>
      <c r="N2310" s="2"/>
      <c r="O2310" s="2"/>
      <c r="P2310" s="2"/>
      <c r="Q2310" s="2"/>
      <c r="R2310" s="2"/>
      <c r="S2310" s="2"/>
    </row>
    <row r="2311" ht="15.75" customHeight="1">
      <c r="A2311" s="27">
        <v>44712.0</v>
      </c>
      <c r="B2311" s="2" t="s">
        <v>696</v>
      </c>
      <c r="C2311" s="34">
        <v>940500.0</v>
      </c>
      <c r="D2311" s="34">
        <v>855000.0</v>
      </c>
      <c r="E2311" s="34">
        <v>85500.0</v>
      </c>
      <c r="F2311" s="22" t="s">
        <v>697</v>
      </c>
      <c r="G2311" s="35">
        <v>44726.0</v>
      </c>
      <c r="H2311" s="22"/>
      <c r="I2311" s="29"/>
      <c r="J2311" s="28"/>
      <c r="K2311" s="2"/>
      <c r="L2311" s="2"/>
      <c r="M2311" s="2"/>
      <c r="N2311" s="2"/>
      <c r="O2311" s="2"/>
      <c r="P2311" s="2"/>
      <c r="Q2311" s="2"/>
      <c r="R2311" s="2"/>
      <c r="S2311" s="2"/>
    </row>
    <row r="2312" ht="15.75" customHeight="1">
      <c r="A2312" s="27">
        <v>44712.0</v>
      </c>
      <c r="B2312" s="2" t="s">
        <v>440</v>
      </c>
      <c r="C2312" s="34">
        <v>3.50064E7</v>
      </c>
      <c r="D2312" s="34">
        <v>3.1824E7</v>
      </c>
      <c r="E2312" s="34">
        <v>3182400.0</v>
      </c>
      <c r="F2312" s="22" t="s">
        <v>442</v>
      </c>
      <c r="G2312" s="35">
        <v>44722.0</v>
      </c>
      <c r="H2312" s="22"/>
      <c r="I2312" s="29"/>
      <c r="J2312" s="28"/>
      <c r="K2312" s="2"/>
      <c r="L2312" s="2"/>
      <c r="M2312" s="2"/>
      <c r="N2312" s="2"/>
      <c r="O2312" s="2"/>
      <c r="P2312" s="2"/>
      <c r="Q2312" s="2"/>
      <c r="R2312" s="2"/>
      <c r="S2312" s="2"/>
    </row>
    <row r="2313" ht="15.75" customHeight="1">
      <c r="A2313" s="27">
        <v>44712.0</v>
      </c>
      <c r="B2313" s="2" t="s">
        <v>440</v>
      </c>
      <c r="C2313" s="34">
        <v>2319900.0</v>
      </c>
      <c r="D2313" s="34">
        <v>2109000.0</v>
      </c>
      <c r="E2313" s="34">
        <v>210900.0</v>
      </c>
      <c r="F2313" s="22" t="s">
        <v>441</v>
      </c>
      <c r="G2313" s="35">
        <v>44722.0</v>
      </c>
      <c r="H2313" s="22"/>
      <c r="I2313" s="29"/>
      <c r="J2313" s="28"/>
      <c r="K2313" s="2"/>
      <c r="L2313" s="2"/>
      <c r="M2313" s="2"/>
      <c r="N2313" s="2"/>
      <c r="O2313" s="2"/>
      <c r="P2313" s="2"/>
      <c r="Q2313" s="2"/>
      <c r="R2313" s="2"/>
      <c r="S2313" s="2"/>
    </row>
    <row r="2314" ht="15.75" customHeight="1">
      <c r="A2314" s="27">
        <v>44712.0</v>
      </c>
      <c r="B2314" s="2" t="s">
        <v>440</v>
      </c>
      <c r="C2314" s="34">
        <v>2.35807E7</v>
      </c>
      <c r="D2314" s="34">
        <v>2.1437E7</v>
      </c>
      <c r="E2314" s="34">
        <v>2143700.0</v>
      </c>
      <c r="F2314" s="22" t="s">
        <v>657</v>
      </c>
      <c r="G2314" s="35">
        <v>44722.0</v>
      </c>
      <c r="H2314" s="22"/>
      <c r="I2314" s="29"/>
      <c r="J2314" s="28"/>
      <c r="K2314" s="2"/>
      <c r="L2314" s="2"/>
      <c r="M2314" s="2"/>
      <c r="N2314" s="2"/>
      <c r="O2314" s="2"/>
      <c r="P2314" s="2"/>
      <c r="Q2314" s="2"/>
      <c r="R2314" s="2"/>
      <c r="S2314" s="2"/>
    </row>
    <row r="2315" ht="15.75" customHeight="1">
      <c r="A2315" s="38">
        <v>44712.0</v>
      </c>
      <c r="B2315" s="7" t="s">
        <v>440</v>
      </c>
      <c r="C2315" s="39">
        <v>1.04247E7</v>
      </c>
      <c r="D2315" s="39">
        <v>9477000.0</v>
      </c>
      <c r="E2315" s="39">
        <v>947700.0</v>
      </c>
      <c r="F2315" s="40" t="s">
        <v>350</v>
      </c>
      <c r="G2315" s="41">
        <v>44722.0</v>
      </c>
      <c r="H2315" s="40"/>
      <c r="I2315" s="89"/>
      <c r="J2315" s="90"/>
      <c r="K2315" s="7"/>
      <c r="L2315" s="7"/>
      <c r="M2315" s="7"/>
      <c r="N2315" s="7"/>
      <c r="O2315" s="7"/>
      <c r="P2315" s="7"/>
      <c r="Q2315" s="7"/>
      <c r="R2315" s="7"/>
      <c r="S2315" s="7"/>
    </row>
    <row r="2316" ht="15.75" customHeight="1">
      <c r="A2316" s="27">
        <v>44727.0</v>
      </c>
      <c r="B2316" s="2" t="s">
        <v>675</v>
      </c>
      <c r="C2316" s="34">
        <v>2117500.0</v>
      </c>
      <c r="D2316" s="34">
        <v>1925000.0</v>
      </c>
      <c r="E2316" s="34">
        <v>192500.0</v>
      </c>
      <c r="F2316" s="22" t="s">
        <v>591</v>
      </c>
      <c r="G2316" s="35">
        <v>44743.0</v>
      </c>
      <c r="H2316" s="22"/>
      <c r="I2316" s="29"/>
      <c r="J2316" s="28"/>
      <c r="K2316" s="2"/>
      <c r="L2316" s="2"/>
      <c r="M2316" s="2"/>
      <c r="N2316" s="2"/>
      <c r="O2316" s="2"/>
      <c r="P2316" s="2"/>
      <c r="Q2316" s="2"/>
      <c r="R2316" s="2"/>
      <c r="S2316" s="2"/>
    </row>
    <row r="2317" ht="15.75" customHeight="1">
      <c r="A2317" s="27">
        <v>44727.0</v>
      </c>
      <c r="B2317" s="2" t="s">
        <v>675</v>
      </c>
      <c r="C2317" s="34">
        <v>1.21198E7</v>
      </c>
      <c r="D2317" s="34">
        <v>1.1018E7</v>
      </c>
      <c r="E2317" s="34">
        <v>1101800.0</v>
      </c>
      <c r="F2317" s="22" t="s">
        <v>523</v>
      </c>
      <c r="G2317" s="35">
        <v>44743.0</v>
      </c>
      <c r="H2317" s="22"/>
      <c r="I2317" s="29"/>
      <c r="J2317" s="28"/>
      <c r="K2317" s="2"/>
      <c r="L2317" s="2"/>
      <c r="M2317" s="2"/>
      <c r="N2317" s="2"/>
      <c r="O2317" s="2"/>
      <c r="P2317" s="2"/>
      <c r="Q2317" s="2"/>
      <c r="R2317" s="2"/>
      <c r="S2317" s="2"/>
    </row>
    <row r="2318" ht="15.75" customHeight="1">
      <c r="A2318" s="27">
        <v>44727.0</v>
      </c>
      <c r="B2318" s="2" t="s">
        <v>140</v>
      </c>
      <c r="C2318" s="34">
        <v>5769500.0</v>
      </c>
      <c r="D2318" s="34">
        <v>5245000.0</v>
      </c>
      <c r="E2318" s="34">
        <v>524500.0</v>
      </c>
      <c r="F2318" s="22" t="s">
        <v>698</v>
      </c>
      <c r="G2318" s="35">
        <v>44742.0</v>
      </c>
      <c r="H2318" s="22"/>
      <c r="I2318" s="29"/>
      <c r="J2318" s="28"/>
      <c r="K2318" s="2"/>
      <c r="L2318" s="2"/>
      <c r="M2318" s="2"/>
      <c r="N2318" s="2"/>
      <c r="O2318" s="2"/>
      <c r="P2318" s="2"/>
      <c r="Q2318" s="2"/>
      <c r="R2318" s="2"/>
      <c r="S2318" s="2"/>
    </row>
    <row r="2319" ht="15.75" customHeight="1">
      <c r="A2319" s="27">
        <v>44727.0</v>
      </c>
      <c r="B2319" s="2" t="s">
        <v>140</v>
      </c>
      <c r="C2319" s="34">
        <v>2.2955075E7</v>
      </c>
      <c r="D2319" s="34">
        <v>2.086825E7</v>
      </c>
      <c r="E2319" s="34">
        <v>2086825.0</v>
      </c>
      <c r="F2319" s="22" t="s">
        <v>522</v>
      </c>
      <c r="G2319" s="35">
        <v>44742.0</v>
      </c>
      <c r="H2319" s="22"/>
      <c r="I2319" s="29"/>
      <c r="J2319" s="28"/>
      <c r="K2319" s="2"/>
      <c r="L2319" s="2"/>
      <c r="M2319" s="2"/>
      <c r="N2319" s="2"/>
      <c r="O2319" s="2"/>
      <c r="P2319" s="2"/>
      <c r="Q2319" s="2"/>
      <c r="R2319" s="2"/>
      <c r="S2319" s="2"/>
    </row>
    <row r="2320" ht="15.75" customHeight="1">
      <c r="A2320" s="27">
        <v>44727.0</v>
      </c>
      <c r="B2320" s="2" t="s">
        <v>140</v>
      </c>
      <c r="C2320" s="34">
        <v>9045300.0</v>
      </c>
      <c r="D2320" s="34">
        <v>8223000.0</v>
      </c>
      <c r="E2320" s="34">
        <v>822300.0</v>
      </c>
      <c r="F2320" s="22" t="s">
        <v>478</v>
      </c>
      <c r="G2320" s="35">
        <v>44742.0</v>
      </c>
      <c r="H2320" s="22"/>
      <c r="I2320" s="29"/>
      <c r="J2320" s="28"/>
      <c r="K2320" s="2"/>
      <c r="L2320" s="2"/>
      <c r="M2320" s="2"/>
      <c r="N2320" s="2"/>
      <c r="O2320" s="2"/>
      <c r="P2320" s="2"/>
      <c r="Q2320" s="2"/>
      <c r="R2320" s="2"/>
      <c r="S2320" s="2"/>
    </row>
    <row r="2321" ht="15.75" customHeight="1">
      <c r="A2321" s="27">
        <v>44727.0</v>
      </c>
      <c r="B2321" s="2" t="s">
        <v>140</v>
      </c>
      <c r="C2321" s="34">
        <v>3375900.0</v>
      </c>
      <c r="D2321" s="34">
        <v>3069000.0</v>
      </c>
      <c r="E2321" s="34">
        <v>306900.0</v>
      </c>
      <c r="F2321" s="22" t="s">
        <v>699</v>
      </c>
      <c r="G2321" s="35">
        <v>44742.0</v>
      </c>
      <c r="H2321" s="22"/>
      <c r="I2321" s="29"/>
      <c r="J2321" s="28"/>
      <c r="K2321" s="2"/>
      <c r="L2321" s="2"/>
      <c r="M2321" s="2"/>
      <c r="N2321" s="2"/>
      <c r="O2321" s="2"/>
      <c r="P2321" s="2"/>
      <c r="Q2321" s="2"/>
      <c r="R2321" s="2"/>
      <c r="S2321" s="2"/>
    </row>
    <row r="2322" ht="15.75" customHeight="1">
      <c r="A2322" s="27">
        <v>44727.0</v>
      </c>
      <c r="B2322" s="2" t="s">
        <v>140</v>
      </c>
      <c r="C2322" s="34">
        <v>3177900.0</v>
      </c>
      <c r="D2322" s="34">
        <v>2889000.0</v>
      </c>
      <c r="E2322" s="34">
        <v>288900.0</v>
      </c>
      <c r="F2322" s="22" t="s">
        <v>700</v>
      </c>
      <c r="G2322" s="35">
        <v>44742.0</v>
      </c>
      <c r="H2322" s="22"/>
      <c r="I2322" s="29"/>
      <c r="J2322" s="28"/>
      <c r="K2322" s="2"/>
      <c r="L2322" s="2"/>
      <c r="M2322" s="2"/>
      <c r="N2322" s="2"/>
      <c r="O2322" s="2"/>
      <c r="P2322" s="2"/>
      <c r="Q2322" s="2"/>
      <c r="R2322" s="2"/>
      <c r="S2322" s="2"/>
    </row>
    <row r="2323" ht="15.75" customHeight="1">
      <c r="A2323" s="27">
        <v>44727.0</v>
      </c>
      <c r="B2323" s="2" t="s">
        <v>140</v>
      </c>
      <c r="C2323" s="34">
        <v>1232000.0</v>
      </c>
      <c r="D2323" s="34">
        <v>1120000.0</v>
      </c>
      <c r="E2323" s="34">
        <v>112000.0</v>
      </c>
      <c r="F2323" s="22" t="s">
        <v>660</v>
      </c>
      <c r="G2323" s="35">
        <v>44742.0</v>
      </c>
      <c r="H2323" s="22"/>
      <c r="I2323" s="29"/>
      <c r="J2323" s="28"/>
      <c r="K2323" s="2"/>
      <c r="L2323" s="2"/>
      <c r="M2323" s="2"/>
      <c r="N2323" s="2"/>
      <c r="O2323" s="2"/>
      <c r="P2323" s="2"/>
      <c r="Q2323" s="2"/>
      <c r="R2323" s="2"/>
      <c r="S2323" s="2"/>
    </row>
    <row r="2324" ht="15.75" customHeight="1">
      <c r="A2324" s="27">
        <v>44727.0</v>
      </c>
      <c r="B2324" s="2" t="s">
        <v>140</v>
      </c>
      <c r="C2324" s="34">
        <v>970200.0</v>
      </c>
      <c r="D2324" s="34">
        <v>882000.0</v>
      </c>
      <c r="E2324" s="34">
        <v>88200.0</v>
      </c>
      <c r="F2324" s="22" t="s">
        <v>591</v>
      </c>
      <c r="G2324" s="35">
        <v>44753.0</v>
      </c>
      <c r="H2324" s="22"/>
      <c r="I2324" s="29"/>
      <c r="J2324" s="28"/>
      <c r="K2324" s="2"/>
      <c r="L2324" s="2"/>
      <c r="M2324" s="2"/>
      <c r="N2324" s="2"/>
      <c r="O2324" s="2"/>
      <c r="P2324" s="2"/>
      <c r="Q2324" s="2"/>
      <c r="R2324" s="2"/>
      <c r="S2324" s="2"/>
    </row>
    <row r="2325" ht="15.75" customHeight="1">
      <c r="A2325" s="27">
        <v>44727.0</v>
      </c>
      <c r="B2325" s="2" t="s">
        <v>140</v>
      </c>
      <c r="C2325" s="34">
        <v>4427500.0</v>
      </c>
      <c r="D2325" s="34">
        <v>4025000.0</v>
      </c>
      <c r="E2325" s="34">
        <v>402500.0</v>
      </c>
      <c r="F2325" s="22" t="s">
        <v>614</v>
      </c>
      <c r="G2325" s="35">
        <v>44742.0</v>
      </c>
      <c r="H2325" s="22"/>
      <c r="I2325" s="29"/>
      <c r="J2325" s="28"/>
      <c r="K2325" s="2"/>
      <c r="L2325" s="2"/>
      <c r="M2325" s="2"/>
      <c r="N2325" s="2"/>
      <c r="O2325" s="2"/>
      <c r="P2325" s="2"/>
      <c r="Q2325" s="2"/>
      <c r="R2325" s="2"/>
      <c r="S2325" s="2"/>
    </row>
    <row r="2326" ht="15.75" customHeight="1">
      <c r="A2326" s="27">
        <v>44727.0</v>
      </c>
      <c r="B2326" s="2" t="s">
        <v>140</v>
      </c>
      <c r="C2326" s="34">
        <v>3.3649E7</v>
      </c>
      <c r="D2326" s="34">
        <v>3.059E7</v>
      </c>
      <c r="E2326" s="34">
        <v>3059000.0</v>
      </c>
      <c r="F2326" s="22" t="s">
        <v>590</v>
      </c>
      <c r="G2326" s="35">
        <v>44742.0</v>
      </c>
      <c r="H2326" s="22"/>
      <c r="I2326" s="29"/>
      <c r="J2326" s="28"/>
      <c r="K2326" s="2"/>
      <c r="L2326" s="2"/>
      <c r="M2326" s="2"/>
      <c r="N2326" s="2"/>
      <c r="O2326" s="2"/>
      <c r="P2326" s="2"/>
      <c r="Q2326" s="2"/>
      <c r="R2326" s="2"/>
      <c r="S2326" s="2"/>
    </row>
    <row r="2327" ht="15.75" customHeight="1">
      <c r="A2327" s="27">
        <v>44737.0</v>
      </c>
      <c r="B2327" s="2" t="s">
        <v>666</v>
      </c>
      <c r="C2327" s="34">
        <v>762300.0</v>
      </c>
      <c r="D2327" s="34">
        <v>693000.0</v>
      </c>
      <c r="E2327" s="34">
        <v>69300.0</v>
      </c>
      <c r="F2327" s="22" t="s">
        <v>659</v>
      </c>
      <c r="G2327" s="35">
        <v>44757.0</v>
      </c>
      <c r="H2327" s="22"/>
      <c r="I2327" s="29"/>
      <c r="J2327" s="28"/>
      <c r="K2327" s="2"/>
      <c r="L2327" s="2"/>
      <c r="M2327" s="2"/>
      <c r="N2327" s="2"/>
      <c r="O2327" s="2"/>
      <c r="P2327" s="2"/>
      <c r="Q2327" s="2"/>
      <c r="R2327" s="2"/>
      <c r="S2327" s="2"/>
    </row>
    <row r="2328" ht="15.75" customHeight="1">
      <c r="A2328" s="27">
        <v>44739.0</v>
      </c>
      <c r="B2328" s="2" t="s">
        <v>682</v>
      </c>
      <c r="C2328" s="34">
        <v>3279360.0</v>
      </c>
      <c r="D2328" s="34">
        <v>2981236.0</v>
      </c>
      <c r="E2328" s="34">
        <v>298124.0</v>
      </c>
      <c r="F2328" s="22" t="s">
        <v>701</v>
      </c>
      <c r="G2328" s="35">
        <v>44740.0</v>
      </c>
      <c r="H2328" s="22"/>
      <c r="I2328" s="29"/>
      <c r="J2328" s="28"/>
      <c r="K2328" s="2"/>
      <c r="L2328" s="2"/>
      <c r="M2328" s="2"/>
      <c r="N2328" s="2"/>
      <c r="O2328" s="2"/>
      <c r="P2328" s="2"/>
      <c r="Q2328" s="2"/>
      <c r="R2328" s="2"/>
      <c r="S2328" s="2"/>
    </row>
    <row r="2329" ht="15.75" customHeight="1">
      <c r="A2329" s="27">
        <v>44739.0</v>
      </c>
      <c r="B2329" s="2" t="s">
        <v>680</v>
      </c>
      <c r="C2329" s="34">
        <v>8531890.0</v>
      </c>
      <c r="D2329" s="34">
        <v>7756263.0</v>
      </c>
      <c r="E2329" s="34">
        <v>775627.0</v>
      </c>
      <c r="F2329" s="22" t="s">
        <v>681</v>
      </c>
      <c r="G2329" s="35">
        <v>44743.0</v>
      </c>
      <c r="H2329" s="22"/>
      <c r="I2329" s="29"/>
      <c r="J2329" s="28"/>
      <c r="K2329" s="2"/>
      <c r="L2329" s="2"/>
      <c r="M2329" s="2"/>
      <c r="N2329" s="2"/>
      <c r="O2329" s="2"/>
      <c r="P2329" s="2"/>
      <c r="Q2329" s="2"/>
      <c r="R2329" s="2"/>
      <c r="S2329" s="2"/>
    </row>
    <row r="2330" ht="15.75" customHeight="1">
      <c r="A2330" s="27">
        <v>44742.0</v>
      </c>
      <c r="B2330" s="2" t="s">
        <v>702</v>
      </c>
      <c r="C2330" s="34">
        <v>770000.0</v>
      </c>
      <c r="D2330" s="34">
        <v>700000.0</v>
      </c>
      <c r="E2330" s="34">
        <v>70000.0</v>
      </c>
      <c r="F2330" s="22" t="s">
        <v>703</v>
      </c>
      <c r="G2330" s="35">
        <v>44746.0</v>
      </c>
      <c r="H2330" s="22"/>
      <c r="I2330" s="29"/>
      <c r="J2330" s="28"/>
      <c r="K2330" s="2"/>
      <c r="L2330" s="2"/>
      <c r="M2330" s="2"/>
      <c r="N2330" s="2"/>
      <c r="O2330" s="2"/>
      <c r="P2330" s="2"/>
      <c r="Q2330" s="2"/>
      <c r="R2330" s="2"/>
      <c r="S2330" s="2"/>
    </row>
    <row r="2331" ht="15.75" customHeight="1">
      <c r="A2331" s="27">
        <v>44742.0</v>
      </c>
      <c r="B2331" s="2" t="s">
        <v>158</v>
      </c>
      <c r="C2331" s="34">
        <v>880000.0</v>
      </c>
      <c r="D2331" s="34">
        <v>800000.0</v>
      </c>
      <c r="E2331" s="34">
        <v>80000.0</v>
      </c>
      <c r="F2331" s="22" t="s">
        <v>106</v>
      </c>
      <c r="G2331" s="35">
        <v>44757.0</v>
      </c>
      <c r="H2331" s="22"/>
      <c r="I2331" s="29"/>
      <c r="J2331" s="28"/>
      <c r="K2331" s="2"/>
      <c r="L2331" s="2"/>
      <c r="M2331" s="2"/>
      <c r="N2331" s="2"/>
      <c r="O2331" s="2"/>
      <c r="P2331" s="2"/>
      <c r="Q2331" s="2"/>
      <c r="R2331" s="2"/>
      <c r="S2331" s="2"/>
    </row>
    <row r="2332" ht="15.75" customHeight="1">
      <c r="A2332" s="27">
        <v>44742.0</v>
      </c>
      <c r="B2332" s="2" t="s">
        <v>160</v>
      </c>
      <c r="C2332" s="34">
        <v>616000.0</v>
      </c>
      <c r="D2332" s="34">
        <v>560000.0</v>
      </c>
      <c r="E2332" s="34">
        <v>56000.0</v>
      </c>
      <c r="F2332" s="22" t="s">
        <v>106</v>
      </c>
      <c r="G2332" s="35">
        <v>44757.0</v>
      </c>
      <c r="H2332" s="22"/>
      <c r="I2332" s="29"/>
      <c r="J2332" s="28"/>
      <c r="K2332" s="2"/>
      <c r="L2332" s="2"/>
      <c r="M2332" s="2"/>
      <c r="N2332" s="2"/>
      <c r="O2332" s="2"/>
      <c r="P2332" s="2"/>
      <c r="Q2332" s="2"/>
      <c r="R2332" s="2"/>
      <c r="S2332" s="2"/>
    </row>
    <row r="2333" ht="15.75" customHeight="1">
      <c r="A2333" s="27">
        <v>44742.0</v>
      </c>
      <c r="B2333" s="2" t="s">
        <v>538</v>
      </c>
      <c r="C2333" s="34">
        <v>5049000.0</v>
      </c>
      <c r="D2333" s="34">
        <v>4590000.0</v>
      </c>
      <c r="E2333" s="34">
        <v>459000.0</v>
      </c>
      <c r="F2333" s="22" t="s">
        <v>106</v>
      </c>
      <c r="G2333" s="35">
        <v>44760.0</v>
      </c>
      <c r="H2333" s="22"/>
      <c r="I2333" s="29"/>
      <c r="J2333" s="28"/>
      <c r="K2333" s="2"/>
      <c r="L2333" s="2"/>
      <c r="M2333" s="2"/>
      <c r="N2333" s="2"/>
      <c r="O2333" s="2"/>
      <c r="P2333" s="2"/>
      <c r="Q2333" s="2"/>
      <c r="R2333" s="2"/>
      <c r="S2333" s="2"/>
    </row>
    <row r="2334" ht="15.75" customHeight="1">
      <c r="A2334" s="27">
        <v>44742.0</v>
      </c>
      <c r="B2334" s="2" t="s">
        <v>670</v>
      </c>
      <c r="C2334" s="34">
        <v>6198500.0</v>
      </c>
      <c r="D2334" s="34">
        <v>5635000.0</v>
      </c>
      <c r="E2334" s="34">
        <v>563500.0</v>
      </c>
      <c r="F2334" s="22" t="s">
        <v>671</v>
      </c>
      <c r="G2334" s="35">
        <v>44757.0</v>
      </c>
      <c r="H2334" s="22"/>
      <c r="I2334" s="29"/>
      <c r="J2334" s="28"/>
      <c r="K2334" s="2"/>
      <c r="L2334" s="2"/>
      <c r="M2334" s="2"/>
      <c r="N2334" s="2"/>
      <c r="O2334" s="2"/>
      <c r="P2334" s="2"/>
      <c r="Q2334" s="2"/>
      <c r="R2334" s="2"/>
      <c r="S2334" s="2"/>
    </row>
    <row r="2335" ht="15.75" customHeight="1">
      <c r="A2335" s="27">
        <v>44742.0</v>
      </c>
      <c r="B2335" s="2" t="s">
        <v>630</v>
      </c>
      <c r="C2335" s="34">
        <v>2783000.0</v>
      </c>
      <c r="D2335" s="34">
        <v>2530000.0</v>
      </c>
      <c r="E2335" s="34">
        <v>253000.0</v>
      </c>
      <c r="F2335" s="22" t="s">
        <v>285</v>
      </c>
      <c r="G2335" s="35">
        <v>44757.0</v>
      </c>
      <c r="H2335" s="22"/>
      <c r="I2335" s="29"/>
      <c r="J2335" s="28"/>
      <c r="K2335" s="2"/>
      <c r="L2335" s="2"/>
      <c r="M2335" s="2"/>
      <c r="N2335" s="2"/>
      <c r="O2335" s="2"/>
      <c r="P2335" s="2"/>
      <c r="Q2335" s="2"/>
      <c r="R2335" s="2"/>
      <c r="S2335" s="2"/>
    </row>
    <row r="2336" ht="15.75" customHeight="1">
      <c r="A2336" s="27">
        <v>44742.0</v>
      </c>
      <c r="B2336" s="2" t="s">
        <v>8</v>
      </c>
      <c r="C2336" s="34">
        <v>1270500.0</v>
      </c>
      <c r="D2336" s="34">
        <v>1155000.0</v>
      </c>
      <c r="E2336" s="34">
        <v>115500.0</v>
      </c>
      <c r="F2336" s="22" t="s">
        <v>647</v>
      </c>
      <c r="G2336" s="35">
        <v>44764.0</v>
      </c>
      <c r="H2336" s="22"/>
      <c r="I2336" s="29"/>
      <c r="J2336" s="28"/>
      <c r="K2336" s="2"/>
      <c r="L2336" s="2"/>
      <c r="M2336" s="2"/>
      <c r="N2336" s="2"/>
      <c r="O2336" s="2"/>
      <c r="P2336" s="2"/>
      <c r="Q2336" s="2"/>
      <c r="R2336" s="2"/>
      <c r="S2336" s="2"/>
    </row>
    <row r="2337" ht="15.75" customHeight="1">
      <c r="A2337" s="27">
        <v>44742.0</v>
      </c>
      <c r="B2337" s="2" t="s">
        <v>8</v>
      </c>
      <c r="C2337" s="34">
        <v>1016400.0</v>
      </c>
      <c r="D2337" s="34">
        <v>924000.0</v>
      </c>
      <c r="E2337" s="34">
        <v>92400.0</v>
      </c>
      <c r="F2337" s="22" t="s">
        <v>339</v>
      </c>
      <c r="G2337" s="35">
        <v>44764.0</v>
      </c>
      <c r="H2337" s="22"/>
      <c r="I2337" s="29"/>
      <c r="J2337" s="28"/>
      <c r="K2337" s="2"/>
      <c r="L2337" s="2"/>
      <c r="M2337" s="2"/>
      <c r="N2337" s="2"/>
      <c r="O2337" s="2"/>
      <c r="P2337" s="2"/>
      <c r="Q2337" s="2"/>
      <c r="R2337" s="2"/>
      <c r="S2337" s="2"/>
    </row>
    <row r="2338" ht="15.75" customHeight="1">
      <c r="A2338" s="27">
        <v>44742.0</v>
      </c>
      <c r="B2338" s="2" t="s">
        <v>8</v>
      </c>
      <c r="C2338" s="34">
        <v>338800.0</v>
      </c>
      <c r="D2338" s="34">
        <v>308000.0</v>
      </c>
      <c r="E2338" s="34">
        <v>30800.0</v>
      </c>
      <c r="F2338" s="22" t="s">
        <v>704</v>
      </c>
      <c r="G2338" s="35">
        <v>44760.0</v>
      </c>
      <c r="H2338" s="22"/>
      <c r="I2338" s="29"/>
      <c r="J2338" s="28"/>
      <c r="K2338" s="2"/>
      <c r="L2338" s="2"/>
      <c r="M2338" s="2"/>
      <c r="N2338" s="2"/>
      <c r="O2338" s="2"/>
      <c r="P2338" s="2"/>
      <c r="Q2338" s="2"/>
      <c r="R2338" s="2"/>
      <c r="S2338" s="2"/>
    </row>
    <row r="2339" ht="15.75" customHeight="1">
      <c r="A2339" s="27">
        <v>44742.0</v>
      </c>
      <c r="B2339" s="2" t="s">
        <v>8</v>
      </c>
      <c r="C2339" s="34">
        <v>1.32077E7</v>
      </c>
      <c r="D2339" s="34">
        <v>1.2007E7</v>
      </c>
      <c r="E2339" s="34">
        <v>1200700.0</v>
      </c>
      <c r="F2339" s="22" t="s">
        <v>358</v>
      </c>
      <c r="G2339" s="35">
        <v>44764.0</v>
      </c>
      <c r="H2339" s="22"/>
      <c r="I2339" s="29"/>
      <c r="J2339" s="28"/>
      <c r="K2339" s="2"/>
      <c r="L2339" s="2"/>
      <c r="M2339" s="2"/>
      <c r="N2339" s="2"/>
      <c r="O2339" s="2"/>
      <c r="P2339" s="2"/>
      <c r="Q2339" s="2"/>
      <c r="R2339" s="2"/>
      <c r="S2339" s="2"/>
    </row>
    <row r="2340" ht="15.75" customHeight="1">
      <c r="A2340" s="27">
        <v>44742.0</v>
      </c>
      <c r="B2340" s="2" t="s">
        <v>8</v>
      </c>
      <c r="C2340" s="34">
        <v>1138500.0</v>
      </c>
      <c r="D2340" s="34">
        <v>1035000.0</v>
      </c>
      <c r="E2340" s="34">
        <v>103500.0</v>
      </c>
      <c r="F2340" s="22" t="s">
        <v>364</v>
      </c>
      <c r="G2340" s="35">
        <v>44760.0</v>
      </c>
      <c r="H2340" s="22"/>
      <c r="I2340" s="29"/>
      <c r="J2340" s="28"/>
      <c r="K2340" s="2"/>
      <c r="L2340" s="2"/>
      <c r="M2340" s="2"/>
      <c r="N2340" s="2"/>
      <c r="O2340" s="2"/>
      <c r="P2340" s="2"/>
      <c r="Q2340" s="2"/>
      <c r="R2340" s="2"/>
      <c r="S2340" s="2"/>
    </row>
    <row r="2341" ht="15.75" customHeight="1">
      <c r="A2341" s="27">
        <v>44742.0</v>
      </c>
      <c r="B2341" s="2" t="s">
        <v>8</v>
      </c>
      <c r="C2341" s="34">
        <v>253000.0</v>
      </c>
      <c r="D2341" s="34">
        <v>230000.0</v>
      </c>
      <c r="E2341" s="34">
        <v>23000.0</v>
      </c>
      <c r="F2341" s="22" t="s">
        <v>550</v>
      </c>
      <c r="G2341" s="35">
        <v>44760.0</v>
      </c>
      <c r="H2341" s="22"/>
      <c r="I2341" s="29"/>
      <c r="J2341" s="28"/>
      <c r="K2341" s="2"/>
      <c r="L2341" s="2"/>
      <c r="M2341" s="2"/>
      <c r="N2341" s="2"/>
      <c r="O2341" s="2"/>
      <c r="P2341" s="2"/>
      <c r="Q2341" s="2"/>
      <c r="R2341" s="2"/>
      <c r="S2341" s="2"/>
    </row>
    <row r="2342" ht="15.75" customHeight="1">
      <c r="A2342" s="27">
        <v>44742.0</v>
      </c>
      <c r="B2342" s="2" t="s">
        <v>610</v>
      </c>
      <c r="C2342" s="34">
        <v>202400.0</v>
      </c>
      <c r="D2342" s="34">
        <v>184000.0</v>
      </c>
      <c r="E2342" s="34">
        <v>18400.0</v>
      </c>
      <c r="F2342" s="22" t="s">
        <v>705</v>
      </c>
      <c r="G2342" s="35">
        <v>44750.0</v>
      </c>
      <c r="H2342" s="22"/>
      <c r="I2342" s="29"/>
      <c r="J2342" s="28"/>
      <c r="K2342" s="2"/>
      <c r="L2342" s="2"/>
      <c r="M2342" s="2"/>
      <c r="N2342" s="2"/>
      <c r="O2342" s="2"/>
      <c r="P2342" s="2"/>
      <c r="Q2342" s="2"/>
      <c r="R2342" s="2"/>
      <c r="S2342" s="2"/>
    </row>
    <row r="2343" ht="15.75" customHeight="1">
      <c r="A2343" s="27">
        <v>44742.0</v>
      </c>
      <c r="B2343" s="2" t="s">
        <v>610</v>
      </c>
      <c r="C2343" s="34">
        <v>1.52372E7</v>
      </c>
      <c r="D2343" s="34">
        <v>1.3852E7</v>
      </c>
      <c r="E2343" s="34">
        <v>1385200.0</v>
      </c>
      <c r="F2343" s="22" t="s">
        <v>706</v>
      </c>
      <c r="G2343" s="35">
        <v>44750.0</v>
      </c>
      <c r="H2343" s="22"/>
      <c r="I2343" s="29"/>
      <c r="J2343" s="28"/>
      <c r="K2343" s="2"/>
      <c r="L2343" s="2"/>
      <c r="M2343" s="2"/>
      <c r="N2343" s="2"/>
      <c r="O2343" s="2"/>
      <c r="P2343" s="2"/>
      <c r="Q2343" s="2"/>
      <c r="R2343" s="2"/>
      <c r="S2343" s="2"/>
    </row>
    <row r="2344" ht="15.75" customHeight="1">
      <c r="A2344" s="27">
        <v>44742.0</v>
      </c>
      <c r="B2344" s="2" t="s">
        <v>672</v>
      </c>
      <c r="C2344" s="34">
        <v>2024000.0</v>
      </c>
      <c r="D2344" s="34">
        <v>1840000.0</v>
      </c>
      <c r="E2344" s="34">
        <v>184000.0</v>
      </c>
      <c r="F2344" s="22" t="s">
        <v>673</v>
      </c>
      <c r="G2344" s="35">
        <v>44757.0</v>
      </c>
      <c r="H2344" s="22"/>
      <c r="I2344" s="29"/>
      <c r="J2344" s="28"/>
      <c r="K2344" s="2"/>
      <c r="L2344" s="2"/>
      <c r="M2344" s="2"/>
      <c r="N2344" s="2"/>
      <c r="O2344" s="2"/>
      <c r="P2344" s="2"/>
      <c r="Q2344" s="2"/>
      <c r="R2344" s="2"/>
      <c r="S2344" s="2"/>
    </row>
    <row r="2345" ht="15.75" customHeight="1">
      <c r="A2345" s="27">
        <v>44742.0</v>
      </c>
      <c r="B2345" s="2" t="s">
        <v>675</v>
      </c>
      <c r="C2345" s="34">
        <v>2251700.0</v>
      </c>
      <c r="D2345" s="34">
        <v>2047000.0</v>
      </c>
      <c r="E2345" s="34">
        <v>204700.0</v>
      </c>
      <c r="F2345" s="22" t="s">
        <v>591</v>
      </c>
      <c r="G2345" s="35">
        <v>44757.0</v>
      </c>
      <c r="H2345" s="22"/>
      <c r="I2345" s="29"/>
      <c r="J2345" s="28"/>
      <c r="K2345" s="2"/>
      <c r="L2345" s="2"/>
      <c r="M2345" s="2"/>
      <c r="N2345" s="2"/>
      <c r="O2345" s="2"/>
      <c r="P2345" s="2"/>
      <c r="Q2345" s="2"/>
      <c r="R2345" s="2"/>
      <c r="S2345" s="2"/>
    </row>
    <row r="2346" ht="15.75" customHeight="1">
      <c r="A2346" s="27">
        <v>44742.0</v>
      </c>
      <c r="B2346" s="2" t="s">
        <v>675</v>
      </c>
      <c r="C2346" s="34">
        <v>1.6016E7</v>
      </c>
      <c r="D2346" s="34">
        <v>1.456E7</v>
      </c>
      <c r="E2346" s="34">
        <v>1456000.0</v>
      </c>
      <c r="F2346" s="22" t="s">
        <v>523</v>
      </c>
      <c r="G2346" s="35">
        <v>44757.0</v>
      </c>
      <c r="H2346" s="22"/>
      <c r="I2346" s="29"/>
      <c r="J2346" s="28"/>
      <c r="K2346" s="2"/>
      <c r="L2346" s="2"/>
      <c r="M2346" s="2"/>
      <c r="N2346" s="2"/>
      <c r="O2346" s="2"/>
      <c r="P2346" s="2"/>
      <c r="Q2346" s="2"/>
      <c r="R2346" s="2"/>
      <c r="S2346" s="2"/>
    </row>
    <row r="2347" ht="15.75" customHeight="1">
      <c r="A2347" s="27">
        <v>44742.0</v>
      </c>
      <c r="B2347" s="2" t="s">
        <v>140</v>
      </c>
      <c r="C2347" s="34">
        <v>2024000.0</v>
      </c>
      <c r="D2347" s="34">
        <v>1840000.0</v>
      </c>
      <c r="E2347" s="34">
        <v>184000.0</v>
      </c>
      <c r="F2347" s="22" t="s">
        <v>689</v>
      </c>
      <c r="G2347" s="35">
        <v>44753.0</v>
      </c>
      <c r="H2347" s="22"/>
      <c r="I2347" s="29"/>
      <c r="J2347" s="28"/>
      <c r="K2347" s="2"/>
      <c r="L2347" s="2"/>
      <c r="M2347" s="2"/>
      <c r="N2347" s="2"/>
      <c r="O2347" s="2"/>
      <c r="P2347" s="2"/>
      <c r="Q2347" s="2"/>
      <c r="R2347" s="2"/>
      <c r="S2347" s="2"/>
    </row>
    <row r="2348" ht="15.75" customHeight="1">
      <c r="A2348" s="27">
        <v>44742.0</v>
      </c>
      <c r="B2348" s="2" t="s">
        <v>140</v>
      </c>
      <c r="C2348" s="34">
        <v>3124649.0</v>
      </c>
      <c r="D2348" s="34">
        <v>2840590.0</v>
      </c>
      <c r="E2348" s="34">
        <v>284059.0</v>
      </c>
      <c r="F2348" s="22" t="s">
        <v>707</v>
      </c>
      <c r="G2348" s="35">
        <v>44753.0</v>
      </c>
      <c r="H2348" s="22"/>
      <c r="I2348" s="29"/>
      <c r="J2348" s="28"/>
      <c r="K2348" s="2"/>
      <c r="L2348" s="2"/>
      <c r="M2348" s="2"/>
      <c r="N2348" s="2"/>
      <c r="O2348" s="2"/>
      <c r="P2348" s="2"/>
      <c r="Q2348" s="2"/>
      <c r="R2348" s="2"/>
      <c r="S2348" s="2"/>
    </row>
    <row r="2349" ht="15.75" customHeight="1">
      <c r="A2349" s="27">
        <v>44742.0</v>
      </c>
      <c r="B2349" s="2" t="s">
        <v>140</v>
      </c>
      <c r="C2349" s="34">
        <v>3.67048E7</v>
      </c>
      <c r="D2349" s="34">
        <v>3.3368E7</v>
      </c>
      <c r="E2349" s="34">
        <v>3336800.0</v>
      </c>
      <c r="F2349" s="22" t="s">
        <v>522</v>
      </c>
      <c r="G2349" s="35">
        <v>44753.0</v>
      </c>
      <c r="H2349" s="22"/>
      <c r="I2349" s="29"/>
      <c r="J2349" s="28"/>
      <c r="K2349" s="2"/>
      <c r="L2349" s="2"/>
      <c r="M2349" s="2"/>
      <c r="N2349" s="2"/>
      <c r="O2349" s="2"/>
      <c r="P2349" s="2"/>
      <c r="Q2349" s="2"/>
      <c r="R2349" s="2"/>
      <c r="S2349" s="2"/>
    </row>
    <row r="2350" ht="15.75" customHeight="1">
      <c r="A2350" s="27">
        <v>44742.0</v>
      </c>
      <c r="B2350" s="2" t="s">
        <v>140</v>
      </c>
      <c r="C2350" s="34">
        <v>7428300.0</v>
      </c>
      <c r="D2350" s="34">
        <v>6753000.0</v>
      </c>
      <c r="E2350" s="34">
        <v>675300.0</v>
      </c>
      <c r="F2350" s="22" t="s">
        <v>478</v>
      </c>
      <c r="G2350" s="35">
        <v>44753.0</v>
      </c>
      <c r="H2350" s="22"/>
      <c r="I2350" s="29"/>
      <c r="J2350" s="28"/>
      <c r="K2350" s="2"/>
      <c r="L2350" s="2"/>
      <c r="M2350" s="2"/>
      <c r="N2350" s="2"/>
      <c r="O2350" s="2"/>
      <c r="P2350" s="2"/>
      <c r="Q2350" s="2"/>
      <c r="R2350" s="2"/>
      <c r="S2350" s="2"/>
    </row>
    <row r="2351" ht="15.75" customHeight="1">
      <c r="A2351" s="27">
        <v>44742.0</v>
      </c>
      <c r="B2351" s="2" t="s">
        <v>140</v>
      </c>
      <c r="C2351" s="34">
        <v>1012000.0</v>
      </c>
      <c r="D2351" s="34">
        <v>920000.0</v>
      </c>
      <c r="E2351" s="34">
        <v>92000.0</v>
      </c>
      <c r="F2351" s="22" t="s">
        <v>708</v>
      </c>
      <c r="G2351" s="35">
        <v>44753.0</v>
      </c>
      <c r="H2351" s="22"/>
      <c r="I2351" s="29"/>
      <c r="J2351" s="28"/>
      <c r="K2351" s="2"/>
      <c r="L2351" s="2"/>
      <c r="M2351" s="2"/>
      <c r="N2351" s="2"/>
      <c r="O2351" s="2"/>
      <c r="P2351" s="2"/>
      <c r="Q2351" s="2"/>
      <c r="R2351" s="2"/>
      <c r="S2351" s="2"/>
    </row>
    <row r="2352" ht="15.75" customHeight="1">
      <c r="A2352" s="27">
        <v>44742.0</v>
      </c>
      <c r="B2352" s="2" t="s">
        <v>140</v>
      </c>
      <c r="C2352" s="34">
        <v>3083300.0</v>
      </c>
      <c r="D2352" s="34">
        <v>2803000.0</v>
      </c>
      <c r="E2352" s="34">
        <v>280300.0</v>
      </c>
      <c r="F2352" s="22" t="s">
        <v>709</v>
      </c>
      <c r="G2352" s="35">
        <v>44753.0</v>
      </c>
      <c r="H2352" s="22"/>
      <c r="I2352" s="29"/>
      <c r="J2352" s="28"/>
      <c r="K2352" s="2"/>
      <c r="L2352" s="2"/>
      <c r="M2352" s="2"/>
      <c r="N2352" s="2"/>
      <c r="O2352" s="2"/>
      <c r="P2352" s="2"/>
      <c r="Q2352" s="2"/>
      <c r="R2352" s="2"/>
      <c r="S2352" s="2"/>
    </row>
    <row r="2353" ht="15.75" customHeight="1">
      <c r="A2353" s="27">
        <v>44742.0</v>
      </c>
      <c r="B2353" s="2" t="s">
        <v>140</v>
      </c>
      <c r="C2353" s="34">
        <v>1809500.0</v>
      </c>
      <c r="D2353" s="34">
        <v>1645000.0</v>
      </c>
      <c r="E2353" s="34">
        <v>164500.0</v>
      </c>
      <c r="F2353" s="22" t="s">
        <v>676</v>
      </c>
      <c r="G2353" s="35">
        <v>44753.0</v>
      </c>
      <c r="H2353" s="22"/>
      <c r="I2353" s="29"/>
      <c r="J2353" s="28"/>
      <c r="K2353" s="2"/>
      <c r="L2353" s="2"/>
      <c r="M2353" s="2"/>
      <c r="N2353" s="2"/>
      <c r="O2353" s="2"/>
      <c r="P2353" s="2"/>
      <c r="Q2353" s="2"/>
      <c r="R2353" s="2"/>
      <c r="S2353" s="2"/>
    </row>
    <row r="2354" ht="15.75" customHeight="1">
      <c r="A2354" s="27">
        <v>44742.0</v>
      </c>
      <c r="B2354" s="2" t="s">
        <v>140</v>
      </c>
      <c r="C2354" s="34">
        <v>1232000.0</v>
      </c>
      <c r="D2354" s="34">
        <v>1120000.0</v>
      </c>
      <c r="E2354" s="34">
        <v>112000.0</v>
      </c>
      <c r="F2354" s="22" t="s">
        <v>660</v>
      </c>
      <c r="G2354" s="35">
        <v>44753.0</v>
      </c>
      <c r="H2354" s="22"/>
      <c r="I2354" s="37" t="s">
        <v>710</v>
      </c>
      <c r="J2354" s="13"/>
      <c r="K2354" s="14"/>
      <c r="L2354" s="2"/>
      <c r="M2354" s="2"/>
      <c r="N2354" s="2"/>
      <c r="O2354" s="2"/>
      <c r="P2354" s="2"/>
      <c r="Q2354" s="2"/>
      <c r="R2354" s="2"/>
      <c r="S2354" s="2"/>
    </row>
    <row r="2355" ht="15.75" customHeight="1">
      <c r="A2355" s="27">
        <v>44742.0</v>
      </c>
      <c r="B2355" s="2" t="s">
        <v>140</v>
      </c>
      <c r="C2355" s="34">
        <v>1755600.0</v>
      </c>
      <c r="D2355" s="34">
        <v>1596000.0</v>
      </c>
      <c r="E2355" s="34">
        <v>159600.0</v>
      </c>
      <c r="F2355" s="22" t="s">
        <v>591</v>
      </c>
      <c r="G2355" s="35">
        <v>44753.0</v>
      </c>
      <c r="H2355" s="22"/>
      <c r="I2355" s="23" t="s">
        <v>3</v>
      </c>
      <c r="J2355" s="17" t="s">
        <v>54</v>
      </c>
      <c r="K2355" s="17" t="s">
        <v>2</v>
      </c>
      <c r="L2355" s="2"/>
      <c r="M2355" s="2"/>
      <c r="N2355" s="2"/>
      <c r="O2355" s="2"/>
      <c r="P2355" s="2"/>
      <c r="Q2355" s="2"/>
      <c r="R2355" s="2"/>
      <c r="S2355" s="2"/>
    </row>
    <row r="2356" ht="15.75" customHeight="1">
      <c r="A2356" s="27">
        <v>44742.0</v>
      </c>
      <c r="B2356" s="2" t="s">
        <v>140</v>
      </c>
      <c r="C2356" s="34">
        <v>5186500.0</v>
      </c>
      <c r="D2356" s="34">
        <v>4715000.0</v>
      </c>
      <c r="E2356" s="34">
        <v>471500.0</v>
      </c>
      <c r="F2356" s="22" t="s">
        <v>614</v>
      </c>
      <c r="G2356" s="35">
        <v>44753.0</v>
      </c>
      <c r="H2356" s="22"/>
      <c r="I2356" s="23">
        <f t="shared" ref="I2356:K2356" si="65">SUM(C2316:C2366)</f>
        <v>365138395</v>
      </c>
      <c r="J2356" s="23">
        <f t="shared" si="65"/>
        <v>331943994</v>
      </c>
      <c r="K2356" s="23">
        <f t="shared" si="65"/>
        <v>33194401</v>
      </c>
      <c r="L2356" s="2"/>
      <c r="M2356" s="2"/>
      <c r="N2356" s="2"/>
      <c r="O2356" s="2"/>
      <c r="P2356" s="2"/>
      <c r="Q2356" s="2"/>
      <c r="R2356" s="2"/>
      <c r="S2356" s="2"/>
    </row>
    <row r="2357" ht="15.75" customHeight="1">
      <c r="A2357" s="27">
        <v>44742.0</v>
      </c>
      <c r="B2357" s="2" t="s">
        <v>140</v>
      </c>
      <c r="C2357" s="34">
        <v>2.8336E7</v>
      </c>
      <c r="D2357" s="34">
        <v>2.576E7</v>
      </c>
      <c r="E2357" s="34">
        <v>2576000.0</v>
      </c>
      <c r="F2357" s="22" t="s">
        <v>590</v>
      </c>
      <c r="G2357" s="35">
        <v>44753.0</v>
      </c>
      <c r="H2357" s="22"/>
      <c r="I2357" s="29"/>
      <c r="J2357" s="28"/>
      <c r="K2357" s="2"/>
      <c r="L2357" s="2"/>
      <c r="M2357" s="2"/>
      <c r="N2357" s="2"/>
      <c r="O2357" s="2"/>
      <c r="P2357" s="2"/>
      <c r="Q2357" s="2"/>
      <c r="R2357" s="2"/>
      <c r="S2357" s="2"/>
    </row>
    <row r="2358" ht="15.75" customHeight="1">
      <c r="A2358" s="27">
        <v>44742.0</v>
      </c>
      <c r="B2358" s="2" t="s">
        <v>696</v>
      </c>
      <c r="C2358" s="34">
        <v>2403500.0</v>
      </c>
      <c r="D2358" s="34">
        <v>2185000.0</v>
      </c>
      <c r="E2358" s="34">
        <v>218500.0</v>
      </c>
      <c r="F2358" s="22" t="s">
        <v>697</v>
      </c>
      <c r="G2358" s="35">
        <v>44753.0</v>
      </c>
      <c r="H2358" s="22"/>
      <c r="I2358" s="29"/>
      <c r="J2358" s="28"/>
      <c r="K2358" s="2"/>
      <c r="L2358" s="2"/>
      <c r="M2358" s="2"/>
      <c r="N2358" s="2"/>
      <c r="O2358" s="2"/>
      <c r="P2358" s="2"/>
      <c r="Q2358" s="2"/>
      <c r="R2358" s="2"/>
      <c r="S2358" s="2"/>
    </row>
    <row r="2359" ht="15.75" customHeight="1">
      <c r="A2359" s="27">
        <v>44742.0</v>
      </c>
      <c r="B2359" s="2" t="s">
        <v>687</v>
      </c>
      <c r="C2359" s="34">
        <v>2640000.0</v>
      </c>
      <c r="D2359" s="34">
        <v>2400000.0</v>
      </c>
      <c r="E2359" s="34">
        <v>240000.0</v>
      </c>
      <c r="F2359" s="22" t="s">
        <v>688</v>
      </c>
      <c r="G2359" s="35">
        <v>44753.0</v>
      </c>
      <c r="H2359" s="22"/>
      <c r="I2359" s="29"/>
      <c r="J2359" s="28"/>
      <c r="K2359" s="2"/>
      <c r="L2359" s="2"/>
      <c r="M2359" s="2"/>
      <c r="N2359" s="2"/>
      <c r="O2359" s="2"/>
      <c r="P2359" s="2"/>
      <c r="Q2359" s="2"/>
      <c r="R2359" s="2"/>
      <c r="S2359" s="2"/>
    </row>
    <row r="2360" ht="15.75" customHeight="1">
      <c r="A2360" s="27">
        <v>44742.0</v>
      </c>
      <c r="B2360" s="2" t="s">
        <v>29</v>
      </c>
      <c r="C2360" s="34">
        <v>1801800.0</v>
      </c>
      <c r="D2360" s="34">
        <v>1638000.0</v>
      </c>
      <c r="E2360" s="34">
        <v>163800.0</v>
      </c>
      <c r="F2360" s="22" t="s">
        <v>526</v>
      </c>
      <c r="G2360" s="35">
        <v>44753.0</v>
      </c>
      <c r="H2360" s="22"/>
      <c r="I2360" s="29"/>
      <c r="J2360" s="28"/>
      <c r="K2360" s="2"/>
      <c r="L2360" s="2"/>
      <c r="M2360" s="2"/>
      <c r="N2360" s="2"/>
      <c r="O2360" s="2"/>
      <c r="P2360" s="2"/>
      <c r="Q2360" s="2"/>
      <c r="R2360" s="2"/>
      <c r="S2360" s="2"/>
    </row>
    <row r="2361" ht="15.75" customHeight="1">
      <c r="A2361" s="27">
        <v>44742.0</v>
      </c>
      <c r="B2361" s="2" t="s">
        <v>711</v>
      </c>
      <c r="C2361" s="34">
        <v>9781200.0</v>
      </c>
      <c r="D2361" s="34">
        <v>8892000.0</v>
      </c>
      <c r="E2361" s="34">
        <v>889200.0</v>
      </c>
      <c r="F2361" s="22" t="s">
        <v>350</v>
      </c>
      <c r="G2361" s="35">
        <v>44750.0</v>
      </c>
      <c r="H2361" s="22"/>
      <c r="I2361" s="29"/>
      <c r="J2361" s="28"/>
      <c r="K2361" s="2"/>
      <c r="L2361" s="2"/>
      <c r="M2361" s="2"/>
      <c r="N2361" s="2"/>
      <c r="O2361" s="2"/>
      <c r="P2361" s="2"/>
      <c r="Q2361" s="2"/>
      <c r="R2361" s="2"/>
      <c r="S2361" s="2"/>
    </row>
    <row r="2362" ht="15.75" customHeight="1">
      <c r="A2362" s="27">
        <v>44742.0</v>
      </c>
      <c r="B2362" s="2" t="s">
        <v>711</v>
      </c>
      <c r="C2362" s="34">
        <v>2.3166E7</v>
      </c>
      <c r="D2362" s="34">
        <v>2.106E7</v>
      </c>
      <c r="E2362" s="34">
        <v>2106000.0</v>
      </c>
      <c r="F2362" s="22" t="s">
        <v>657</v>
      </c>
      <c r="G2362" s="35">
        <v>44750.0</v>
      </c>
      <c r="H2362" s="22"/>
      <c r="I2362" s="29"/>
      <c r="J2362" s="28"/>
      <c r="K2362" s="2"/>
      <c r="L2362" s="2"/>
      <c r="M2362" s="2"/>
      <c r="N2362" s="2"/>
      <c r="O2362" s="2"/>
      <c r="P2362" s="2"/>
      <c r="Q2362" s="2"/>
      <c r="R2362" s="2"/>
      <c r="S2362" s="2"/>
    </row>
    <row r="2363" ht="15.75" customHeight="1">
      <c r="A2363" s="27">
        <v>44742.0</v>
      </c>
      <c r="B2363" s="2" t="s">
        <v>711</v>
      </c>
      <c r="C2363" s="34">
        <v>2183500.0</v>
      </c>
      <c r="D2363" s="34">
        <v>1985000.0</v>
      </c>
      <c r="E2363" s="34">
        <v>198500.0</v>
      </c>
      <c r="F2363" s="22" t="s">
        <v>441</v>
      </c>
      <c r="G2363" s="35">
        <v>44750.0</v>
      </c>
      <c r="H2363" s="22"/>
      <c r="I2363" s="29"/>
      <c r="J2363" s="28"/>
      <c r="K2363" s="2"/>
      <c r="L2363" s="2"/>
      <c r="M2363" s="2"/>
      <c r="N2363" s="2"/>
      <c r="O2363" s="2"/>
      <c r="P2363" s="2"/>
      <c r="Q2363" s="2"/>
      <c r="R2363" s="2"/>
      <c r="S2363" s="2"/>
    </row>
    <row r="2364" ht="15.75" customHeight="1">
      <c r="A2364" s="27">
        <v>44742.0</v>
      </c>
      <c r="B2364" s="2" t="s">
        <v>711</v>
      </c>
      <c r="C2364" s="34">
        <v>3.28185E7</v>
      </c>
      <c r="D2364" s="34">
        <v>2.9835E7</v>
      </c>
      <c r="E2364" s="34">
        <v>2983500.0</v>
      </c>
      <c r="F2364" s="22" t="s">
        <v>442</v>
      </c>
      <c r="G2364" s="35">
        <v>44750.0</v>
      </c>
      <c r="H2364" s="22"/>
      <c r="I2364" s="29"/>
      <c r="J2364" s="28"/>
      <c r="K2364" s="2"/>
      <c r="L2364" s="2"/>
      <c r="M2364" s="2"/>
      <c r="N2364" s="2"/>
      <c r="O2364" s="2"/>
      <c r="P2364" s="2"/>
      <c r="Q2364" s="2"/>
      <c r="R2364" s="2"/>
      <c r="S2364" s="2"/>
    </row>
    <row r="2365" ht="15.75" customHeight="1">
      <c r="A2365" s="27">
        <v>44742.0</v>
      </c>
      <c r="B2365" s="2" t="s">
        <v>692</v>
      </c>
      <c r="C2365" s="34">
        <v>1.7304821E7</v>
      </c>
      <c r="D2365" s="34">
        <v>1.5731655E7</v>
      </c>
      <c r="E2365" s="34">
        <v>1573166.0</v>
      </c>
      <c r="F2365" s="22" t="s">
        <v>712</v>
      </c>
      <c r="G2365" s="35">
        <v>44753.0</v>
      </c>
      <c r="H2365" s="22"/>
      <c r="I2365" s="29"/>
      <c r="J2365" s="28"/>
      <c r="K2365" s="2"/>
      <c r="L2365" s="2"/>
      <c r="M2365" s="2"/>
      <c r="N2365" s="2"/>
      <c r="O2365" s="2"/>
      <c r="P2365" s="2"/>
      <c r="Q2365" s="2"/>
      <c r="R2365" s="2"/>
      <c r="S2365" s="2"/>
    </row>
    <row r="2366" ht="15.75" customHeight="1">
      <c r="A2366" s="38">
        <v>44742.0</v>
      </c>
      <c r="B2366" s="7" t="s">
        <v>713</v>
      </c>
      <c r="C2366" s="39">
        <v>676500.0</v>
      </c>
      <c r="D2366" s="39">
        <v>615000.0</v>
      </c>
      <c r="E2366" s="39">
        <v>61500.0</v>
      </c>
      <c r="F2366" s="40" t="s">
        <v>714</v>
      </c>
      <c r="G2366" s="41">
        <v>44795.0</v>
      </c>
      <c r="H2366" s="40"/>
      <c r="I2366" s="89"/>
      <c r="J2366" s="90"/>
      <c r="K2366" s="7"/>
      <c r="L2366" s="7"/>
      <c r="M2366" s="7"/>
      <c r="N2366" s="7"/>
      <c r="O2366" s="7"/>
      <c r="P2366" s="7"/>
      <c r="Q2366" s="7"/>
      <c r="R2366" s="7"/>
      <c r="S2366" s="7"/>
    </row>
    <row r="2367" ht="15.75" customHeight="1">
      <c r="A2367" s="27">
        <v>44743.0</v>
      </c>
      <c r="B2367" s="2" t="s">
        <v>715</v>
      </c>
      <c r="C2367" s="34">
        <v>5500000.0</v>
      </c>
      <c r="D2367" s="34">
        <v>5000000.0</v>
      </c>
      <c r="E2367" s="34">
        <v>500000.0</v>
      </c>
      <c r="F2367" s="22" t="s">
        <v>716</v>
      </c>
      <c r="G2367" s="35">
        <v>44771.0</v>
      </c>
      <c r="H2367" s="22" t="s">
        <v>717</v>
      </c>
      <c r="I2367" s="29"/>
      <c r="J2367" s="28"/>
      <c r="K2367" s="2"/>
      <c r="L2367" s="2"/>
      <c r="M2367" s="2"/>
      <c r="N2367" s="2"/>
      <c r="O2367" s="2"/>
      <c r="P2367" s="2"/>
      <c r="Q2367" s="2"/>
      <c r="R2367" s="2"/>
      <c r="S2367" s="2"/>
    </row>
    <row r="2368" ht="15.75" customHeight="1">
      <c r="A2368" s="27">
        <v>44757.0</v>
      </c>
      <c r="B2368" s="2" t="s">
        <v>675</v>
      </c>
      <c r="C2368" s="34">
        <v>2202200.0</v>
      </c>
      <c r="D2368" s="34">
        <v>2002000.0</v>
      </c>
      <c r="E2368" s="34">
        <v>200200.0</v>
      </c>
      <c r="F2368" s="22" t="s">
        <v>591</v>
      </c>
      <c r="G2368" s="35">
        <v>44762.0</v>
      </c>
      <c r="H2368" s="22"/>
      <c r="I2368" s="29"/>
      <c r="J2368" s="28"/>
      <c r="K2368" s="2"/>
      <c r="L2368" s="2"/>
      <c r="M2368" s="2"/>
      <c r="N2368" s="2"/>
      <c r="O2368" s="2"/>
      <c r="P2368" s="2"/>
      <c r="Q2368" s="2"/>
      <c r="R2368" s="2"/>
      <c r="S2368" s="2"/>
    </row>
    <row r="2369" ht="15.75" customHeight="1">
      <c r="A2369" s="27">
        <v>44757.0</v>
      </c>
      <c r="B2369" s="2" t="s">
        <v>675</v>
      </c>
      <c r="C2369" s="34">
        <v>2.52208E7</v>
      </c>
      <c r="D2369" s="34">
        <v>2.2928E7</v>
      </c>
      <c r="E2369" s="34">
        <v>2292800.0</v>
      </c>
      <c r="F2369" s="22" t="s">
        <v>523</v>
      </c>
      <c r="G2369" s="35">
        <v>44762.0</v>
      </c>
      <c r="H2369" s="22"/>
      <c r="I2369" s="29"/>
      <c r="J2369" s="28"/>
      <c r="K2369" s="2"/>
      <c r="L2369" s="2"/>
      <c r="M2369" s="2"/>
      <c r="N2369" s="2"/>
      <c r="O2369" s="2"/>
      <c r="P2369" s="2"/>
      <c r="Q2369" s="2"/>
      <c r="R2369" s="2"/>
      <c r="S2369" s="2"/>
    </row>
    <row r="2370" ht="15.75" customHeight="1">
      <c r="A2370" s="27">
        <v>44757.0</v>
      </c>
      <c r="B2370" s="2" t="s">
        <v>140</v>
      </c>
      <c r="C2370" s="34">
        <v>3.5189E7</v>
      </c>
      <c r="D2370" s="34">
        <v>3.199E7</v>
      </c>
      <c r="E2370" s="34">
        <v>3199000.0</v>
      </c>
      <c r="F2370" s="22" t="s">
        <v>522</v>
      </c>
      <c r="G2370" s="35">
        <v>44771.0</v>
      </c>
      <c r="H2370" s="22"/>
      <c r="I2370" s="29"/>
      <c r="J2370" s="28"/>
      <c r="K2370" s="2"/>
      <c r="L2370" s="2"/>
      <c r="M2370" s="2"/>
      <c r="N2370" s="2"/>
      <c r="O2370" s="2"/>
      <c r="P2370" s="2"/>
      <c r="Q2370" s="2"/>
      <c r="R2370" s="2"/>
      <c r="S2370" s="2"/>
    </row>
    <row r="2371" ht="15.75" customHeight="1">
      <c r="A2371" s="27">
        <v>44757.0</v>
      </c>
      <c r="B2371" s="2" t="s">
        <v>140</v>
      </c>
      <c r="C2371" s="34">
        <v>6721000.0</v>
      </c>
      <c r="D2371" s="34">
        <v>6110000.0</v>
      </c>
      <c r="E2371" s="34">
        <v>611000.0</v>
      </c>
      <c r="F2371" s="22" t="s">
        <v>478</v>
      </c>
      <c r="G2371" s="35">
        <v>44762.0</v>
      </c>
      <c r="H2371" s="22"/>
      <c r="I2371" s="29"/>
      <c r="J2371" s="28"/>
      <c r="K2371" s="2"/>
      <c r="L2371" s="2"/>
      <c r="M2371" s="2"/>
      <c r="N2371" s="2"/>
      <c r="O2371" s="2"/>
      <c r="P2371" s="2"/>
      <c r="Q2371" s="2"/>
      <c r="R2371" s="2"/>
      <c r="S2371" s="2"/>
    </row>
    <row r="2372" ht="15.75" customHeight="1">
      <c r="A2372" s="27">
        <v>44757.0</v>
      </c>
      <c r="B2372" s="2" t="s">
        <v>140</v>
      </c>
      <c r="C2372" s="34">
        <v>2739000.0</v>
      </c>
      <c r="D2372" s="34">
        <v>2490000.0</v>
      </c>
      <c r="E2372" s="34">
        <v>249000.0</v>
      </c>
      <c r="F2372" s="22" t="s">
        <v>699</v>
      </c>
      <c r="G2372" s="35">
        <v>44762.0</v>
      </c>
      <c r="H2372" s="22"/>
      <c r="I2372" s="29"/>
      <c r="J2372" s="28"/>
      <c r="K2372" s="2"/>
      <c r="L2372" s="2"/>
      <c r="M2372" s="2"/>
      <c r="N2372" s="2"/>
      <c r="O2372" s="2"/>
      <c r="P2372" s="2"/>
      <c r="Q2372" s="2"/>
      <c r="R2372" s="2"/>
      <c r="S2372" s="2"/>
    </row>
    <row r="2373" ht="15.75" customHeight="1">
      <c r="A2373" s="27">
        <v>44757.0</v>
      </c>
      <c r="B2373" s="2" t="s">
        <v>140</v>
      </c>
      <c r="C2373" s="34">
        <v>1720400.0</v>
      </c>
      <c r="D2373" s="34">
        <v>1564000.0</v>
      </c>
      <c r="E2373" s="34">
        <v>156400.0</v>
      </c>
      <c r="F2373" s="22" t="s">
        <v>700</v>
      </c>
      <c r="G2373" s="35">
        <v>44762.0</v>
      </c>
      <c r="H2373" s="22"/>
      <c r="I2373" s="29"/>
      <c r="J2373" s="28"/>
      <c r="K2373" s="2"/>
      <c r="L2373" s="2"/>
      <c r="M2373" s="2"/>
      <c r="N2373" s="2"/>
      <c r="O2373" s="2"/>
      <c r="P2373" s="2"/>
      <c r="Q2373" s="2"/>
      <c r="R2373" s="2"/>
      <c r="S2373" s="2"/>
    </row>
    <row r="2374" ht="15.75" customHeight="1">
      <c r="A2374" s="27">
        <v>44757.0</v>
      </c>
      <c r="B2374" s="2" t="s">
        <v>140</v>
      </c>
      <c r="C2374" s="34">
        <v>5109500.0</v>
      </c>
      <c r="D2374" s="34">
        <v>4645000.0</v>
      </c>
      <c r="E2374" s="34">
        <v>464500.0</v>
      </c>
      <c r="F2374" s="22" t="s">
        <v>676</v>
      </c>
      <c r="G2374" s="35">
        <v>44762.0</v>
      </c>
      <c r="H2374" s="22"/>
      <c r="I2374" s="29"/>
      <c r="J2374" s="28"/>
      <c r="K2374" s="2"/>
      <c r="L2374" s="2"/>
      <c r="M2374" s="2"/>
      <c r="N2374" s="2"/>
      <c r="O2374" s="2"/>
      <c r="P2374" s="2"/>
      <c r="Q2374" s="2"/>
      <c r="R2374" s="2"/>
      <c r="S2374" s="2"/>
    </row>
    <row r="2375" ht="15.75" customHeight="1">
      <c r="A2375" s="27">
        <v>44757.0</v>
      </c>
      <c r="B2375" s="2" t="s">
        <v>140</v>
      </c>
      <c r="C2375" s="34">
        <v>5531900.0</v>
      </c>
      <c r="D2375" s="34">
        <v>5029000.0</v>
      </c>
      <c r="E2375" s="34">
        <v>502900.0</v>
      </c>
      <c r="F2375" s="22" t="s">
        <v>361</v>
      </c>
      <c r="G2375" s="35">
        <v>44778.0</v>
      </c>
      <c r="H2375" s="22"/>
      <c r="I2375" s="29"/>
      <c r="J2375" s="28"/>
      <c r="K2375" s="2"/>
      <c r="L2375" s="2"/>
      <c r="M2375" s="2"/>
      <c r="N2375" s="2"/>
      <c r="O2375" s="2"/>
      <c r="P2375" s="2"/>
      <c r="Q2375" s="2"/>
      <c r="R2375" s="2"/>
      <c r="S2375" s="2"/>
    </row>
    <row r="2376" ht="15.75" customHeight="1">
      <c r="A2376" s="27">
        <v>44757.0</v>
      </c>
      <c r="B2376" s="2" t="s">
        <v>140</v>
      </c>
      <c r="C2376" s="34">
        <v>1108800.0</v>
      </c>
      <c r="D2376" s="34">
        <v>1008000.0</v>
      </c>
      <c r="E2376" s="34">
        <v>100800.0</v>
      </c>
      <c r="F2376" s="22" t="s">
        <v>660</v>
      </c>
      <c r="G2376" s="35">
        <v>44762.0</v>
      </c>
      <c r="H2376" s="22"/>
      <c r="I2376" s="29"/>
      <c r="J2376" s="28"/>
      <c r="K2376" s="2"/>
      <c r="L2376" s="2"/>
      <c r="M2376" s="2"/>
      <c r="N2376" s="2"/>
      <c r="O2376" s="2"/>
      <c r="P2376" s="2"/>
      <c r="Q2376" s="2"/>
      <c r="R2376" s="2"/>
      <c r="S2376" s="2"/>
    </row>
    <row r="2377" ht="15.75" customHeight="1">
      <c r="A2377" s="27">
        <v>44757.0</v>
      </c>
      <c r="B2377" s="2" t="s">
        <v>140</v>
      </c>
      <c r="C2377" s="34">
        <v>3289000.0</v>
      </c>
      <c r="D2377" s="34">
        <v>2990000.0</v>
      </c>
      <c r="E2377" s="34">
        <v>299000.0</v>
      </c>
      <c r="F2377" s="22" t="s">
        <v>614</v>
      </c>
      <c r="G2377" s="35">
        <v>44762.0</v>
      </c>
      <c r="H2377" s="22"/>
      <c r="I2377" s="29"/>
      <c r="J2377" s="28"/>
      <c r="K2377" s="2"/>
      <c r="L2377" s="2"/>
      <c r="M2377" s="2"/>
      <c r="N2377" s="2"/>
      <c r="O2377" s="2"/>
      <c r="P2377" s="2"/>
      <c r="Q2377" s="2"/>
      <c r="R2377" s="2"/>
      <c r="S2377" s="2"/>
    </row>
    <row r="2378" ht="15.75" customHeight="1">
      <c r="A2378" s="27">
        <v>44757.0</v>
      </c>
      <c r="B2378" s="2" t="s">
        <v>140</v>
      </c>
      <c r="C2378" s="34">
        <v>2.71975E7</v>
      </c>
      <c r="D2378" s="34">
        <v>2.4725E7</v>
      </c>
      <c r="E2378" s="34">
        <v>2472500.0</v>
      </c>
      <c r="F2378" s="22" t="s">
        <v>590</v>
      </c>
      <c r="G2378" s="35">
        <v>44762.0</v>
      </c>
      <c r="H2378" s="22"/>
      <c r="I2378" s="29"/>
      <c r="J2378" s="28"/>
      <c r="K2378" s="2"/>
      <c r="L2378" s="2"/>
      <c r="M2378" s="2"/>
      <c r="N2378" s="2"/>
      <c r="O2378" s="2"/>
      <c r="P2378" s="2"/>
      <c r="Q2378" s="2"/>
      <c r="R2378" s="2"/>
      <c r="S2378" s="2"/>
    </row>
    <row r="2379" ht="15.75" customHeight="1">
      <c r="A2379" s="27">
        <v>44767.0</v>
      </c>
      <c r="B2379" s="2" t="s">
        <v>666</v>
      </c>
      <c r="C2379" s="34">
        <v>1185800.0</v>
      </c>
      <c r="D2379" s="34">
        <v>1078000.0</v>
      </c>
      <c r="E2379" s="34">
        <v>107800.0</v>
      </c>
      <c r="F2379" s="22" t="s">
        <v>659</v>
      </c>
      <c r="G2379" s="35">
        <v>44785.0</v>
      </c>
      <c r="H2379" s="22"/>
      <c r="I2379" s="29"/>
      <c r="J2379" s="28"/>
      <c r="K2379" s="2"/>
      <c r="L2379" s="2"/>
      <c r="M2379" s="2"/>
      <c r="N2379" s="2"/>
      <c r="O2379" s="2"/>
      <c r="P2379" s="2"/>
      <c r="Q2379" s="2"/>
      <c r="R2379" s="2"/>
      <c r="S2379" s="2"/>
    </row>
    <row r="2380" ht="15.75" customHeight="1">
      <c r="A2380" s="27">
        <v>44769.0</v>
      </c>
      <c r="B2380" s="2" t="s">
        <v>680</v>
      </c>
      <c r="C2380" s="34">
        <v>8531890.0</v>
      </c>
      <c r="D2380" s="34">
        <v>7756263.0</v>
      </c>
      <c r="E2380" s="34">
        <v>775627.0</v>
      </c>
      <c r="F2380" s="22" t="s">
        <v>718</v>
      </c>
      <c r="G2380" s="35">
        <v>44782.0</v>
      </c>
      <c r="H2380" s="22"/>
      <c r="I2380" s="29"/>
      <c r="J2380" s="28"/>
      <c r="K2380" s="2"/>
      <c r="L2380" s="2"/>
      <c r="M2380" s="2"/>
      <c r="N2380" s="2"/>
      <c r="O2380" s="2"/>
      <c r="P2380" s="2"/>
      <c r="Q2380" s="2"/>
      <c r="R2380" s="2"/>
      <c r="S2380" s="2"/>
    </row>
    <row r="2381" ht="15.75" customHeight="1">
      <c r="A2381" s="27">
        <v>44769.0</v>
      </c>
      <c r="B2381" s="2" t="s">
        <v>682</v>
      </c>
      <c r="C2381" s="34">
        <v>3279360.0</v>
      </c>
      <c r="D2381" s="34">
        <v>2981236.0</v>
      </c>
      <c r="E2381" s="34">
        <v>298124.0</v>
      </c>
      <c r="F2381" s="22" t="s">
        <v>683</v>
      </c>
      <c r="G2381" s="35">
        <v>44770.0</v>
      </c>
      <c r="H2381" s="22"/>
      <c r="I2381" s="29"/>
      <c r="J2381" s="28"/>
      <c r="K2381" s="2"/>
      <c r="L2381" s="2"/>
      <c r="M2381" s="2"/>
      <c r="N2381" s="2"/>
      <c r="O2381" s="2"/>
      <c r="P2381" s="2"/>
      <c r="Q2381" s="2"/>
      <c r="R2381" s="2"/>
      <c r="S2381" s="2"/>
    </row>
    <row r="2382" ht="15.75" customHeight="1">
      <c r="A2382" s="27">
        <v>44773.0</v>
      </c>
      <c r="B2382" s="2" t="s">
        <v>719</v>
      </c>
      <c r="C2382" s="34">
        <v>1029600.0</v>
      </c>
      <c r="D2382" s="34">
        <v>936000.0</v>
      </c>
      <c r="E2382" s="34">
        <v>93600.0</v>
      </c>
      <c r="F2382" s="22" t="s">
        <v>720</v>
      </c>
      <c r="G2382" s="35">
        <v>44782.0</v>
      </c>
      <c r="H2382" s="22"/>
      <c r="I2382" s="29"/>
      <c r="J2382" s="28"/>
      <c r="K2382" s="2"/>
      <c r="L2382" s="2"/>
      <c r="M2382" s="2"/>
      <c r="N2382" s="2"/>
      <c r="O2382" s="2"/>
      <c r="P2382" s="2"/>
      <c r="Q2382" s="2"/>
      <c r="R2382" s="2"/>
      <c r="S2382" s="2"/>
    </row>
    <row r="2383" ht="15.75" customHeight="1">
      <c r="A2383" s="27">
        <v>44773.0</v>
      </c>
      <c r="B2383" s="2" t="s">
        <v>702</v>
      </c>
      <c r="C2383" s="34">
        <v>770000.0</v>
      </c>
      <c r="D2383" s="34">
        <v>700000.0</v>
      </c>
      <c r="E2383" s="34">
        <v>70000.0</v>
      </c>
      <c r="F2383" s="22" t="s">
        <v>703</v>
      </c>
      <c r="G2383" s="35">
        <v>44775.0</v>
      </c>
      <c r="H2383" s="22"/>
      <c r="I2383" s="29"/>
      <c r="J2383" s="28"/>
      <c r="K2383" s="2"/>
      <c r="L2383" s="2"/>
      <c r="M2383" s="2"/>
      <c r="N2383" s="2"/>
      <c r="O2383" s="2"/>
      <c r="P2383" s="2"/>
      <c r="Q2383" s="2"/>
      <c r="R2383" s="2"/>
      <c r="S2383" s="2"/>
    </row>
    <row r="2384" ht="15.75" customHeight="1">
      <c r="A2384" s="27">
        <v>44773.0</v>
      </c>
      <c r="B2384" s="2" t="s">
        <v>692</v>
      </c>
      <c r="C2384" s="34">
        <v>1.7462258E7</v>
      </c>
      <c r="D2384" s="34">
        <v>1.587478E7</v>
      </c>
      <c r="E2384" s="34">
        <v>1587478.0</v>
      </c>
      <c r="F2384" s="22" t="s">
        <v>712</v>
      </c>
      <c r="G2384" s="35">
        <v>44783.0</v>
      </c>
      <c r="H2384" s="22"/>
      <c r="I2384" s="29"/>
      <c r="J2384" s="28"/>
      <c r="K2384" s="2"/>
      <c r="L2384" s="2"/>
      <c r="M2384" s="2"/>
      <c r="N2384" s="2"/>
      <c r="O2384" s="2"/>
      <c r="P2384" s="2"/>
      <c r="Q2384" s="2"/>
      <c r="R2384" s="2"/>
      <c r="S2384" s="2"/>
    </row>
    <row r="2385" ht="15.75" customHeight="1">
      <c r="A2385" s="27">
        <v>44773.0</v>
      </c>
      <c r="B2385" s="2" t="s">
        <v>140</v>
      </c>
      <c r="C2385" s="34">
        <v>3967700.0</v>
      </c>
      <c r="D2385" s="34">
        <v>3607000.0</v>
      </c>
      <c r="E2385" s="34">
        <v>360700.0</v>
      </c>
      <c r="F2385" s="22" t="s">
        <v>591</v>
      </c>
      <c r="G2385" s="35">
        <v>44783.0</v>
      </c>
      <c r="H2385" s="22"/>
      <c r="I2385" s="29"/>
      <c r="J2385" s="28"/>
      <c r="K2385" s="2"/>
      <c r="L2385" s="2"/>
      <c r="M2385" s="2"/>
      <c r="N2385" s="2"/>
      <c r="O2385" s="2"/>
      <c r="P2385" s="2"/>
      <c r="Q2385" s="2"/>
      <c r="R2385" s="2"/>
      <c r="S2385" s="2"/>
    </row>
    <row r="2386" ht="15.75" customHeight="1">
      <c r="A2386" s="27">
        <v>44773.0</v>
      </c>
      <c r="B2386" s="2" t="s">
        <v>140</v>
      </c>
      <c r="C2386" s="34">
        <v>1.88045E7</v>
      </c>
      <c r="D2386" s="34">
        <v>1.7095E7</v>
      </c>
      <c r="E2386" s="34">
        <v>1709500.0</v>
      </c>
      <c r="F2386" s="22" t="s">
        <v>707</v>
      </c>
      <c r="G2386" s="35">
        <v>44795.0</v>
      </c>
      <c r="H2386" s="22"/>
      <c r="I2386" s="29"/>
      <c r="J2386" s="28"/>
      <c r="K2386" s="2"/>
      <c r="L2386" s="2"/>
      <c r="M2386" s="2"/>
      <c r="N2386" s="2"/>
      <c r="O2386" s="2"/>
      <c r="P2386" s="2"/>
      <c r="Q2386" s="2"/>
      <c r="R2386" s="2"/>
      <c r="S2386" s="2"/>
    </row>
    <row r="2387" ht="15.75" customHeight="1">
      <c r="A2387" s="27">
        <v>44773.0</v>
      </c>
      <c r="B2387" s="2" t="s">
        <v>140</v>
      </c>
      <c r="C2387" s="34">
        <v>5.16736E7</v>
      </c>
      <c r="D2387" s="34">
        <v>4.6976E7</v>
      </c>
      <c r="E2387" s="34">
        <v>4697600.0</v>
      </c>
      <c r="F2387" s="22" t="s">
        <v>522</v>
      </c>
      <c r="G2387" s="35">
        <v>44781.0</v>
      </c>
      <c r="H2387" s="22"/>
      <c r="I2387" s="29"/>
      <c r="J2387" s="28"/>
      <c r="K2387" s="2"/>
      <c r="L2387" s="2"/>
      <c r="M2387" s="2"/>
      <c r="N2387" s="2"/>
      <c r="O2387" s="2"/>
      <c r="P2387" s="2"/>
      <c r="Q2387" s="2"/>
      <c r="R2387" s="2"/>
      <c r="S2387" s="2"/>
    </row>
    <row r="2388" ht="15.75" customHeight="1">
      <c r="A2388" s="27">
        <v>44773.0</v>
      </c>
      <c r="B2388" s="2" t="s">
        <v>140</v>
      </c>
      <c r="C2388" s="34">
        <v>8299500.0</v>
      </c>
      <c r="D2388" s="34">
        <v>7545000.0</v>
      </c>
      <c r="E2388" s="34">
        <v>754500.0</v>
      </c>
      <c r="F2388" s="22" t="s">
        <v>478</v>
      </c>
      <c r="G2388" s="35">
        <v>44781.0</v>
      </c>
      <c r="H2388" s="22"/>
      <c r="I2388" s="29"/>
      <c r="J2388" s="28"/>
      <c r="K2388" s="2"/>
      <c r="L2388" s="2"/>
      <c r="M2388" s="2"/>
      <c r="N2388" s="2"/>
      <c r="O2388" s="2"/>
      <c r="P2388" s="2"/>
      <c r="Q2388" s="2"/>
      <c r="R2388" s="2"/>
      <c r="S2388" s="2"/>
    </row>
    <row r="2389" ht="15.75" customHeight="1">
      <c r="A2389" s="27">
        <v>44773.0</v>
      </c>
      <c r="B2389" s="2" t="s">
        <v>140</v>
      </c>
      <c r="C2389" s="34">
        <v>5522000.0</v>
      </c>
      <c r="D2389" s="34">
        <v>5020000.0</v>
      </c>
      <c r="E2389" s="34">
        <v>502000.0</v>
      </c>
      <c r="F2389" s="22" t="s">
        <v>699</v>
      </c>
      <c r="G2389" s="35">
        <v>44781.0</v>
      </c>
      <c r="H2389" s="22"/>
      <c r="I2389" s="29"/>
      <c r="J2389" s="28"/>
      <c r="K2389" s="2"/>
      <c r="L2389" s="2"/>
      <c r="M2389" s="2"/>
      <c r="N2389" s="2"/>
      <c r="O2389" s="2"/>
      <c r="P2389" s="2"/>
      <c r="Q2389" s="2"/>
      <c r="R2389" s="2"/>
      <c r="S2389" s="2"/>
    </row>
    <row r="2390" ht="15.75" customHeight="1">
      <c r="A2390" s="27">
        <v>44773.0</v>
      </c>
      <c r="B2390" s="2" t="s">
        <v>140</v>
      </c>
      <c r="C2390" s="34">
        <v>1619200.0</v>
      </c>
      <c r="D2390" s="34">
        <v>1472000.0</v>
      </c>
      <c r="E2390" s="34">
        <v>147200.0</v>
      </c>
      <c r="F2390" s="22" t="s">
        <v>700</v>
      </c>
      <c r="G2390" s="35">
        <v>44781.0</v>
      </c>
      <c r="H2390" s="22"/>
      <c r="I2390" s="29"/>
      <c r="J2390" s="28"/>
      <c r="K2390" s="2"/>
      <c r="L2390" s="2"/>
      <c r="M2390" s="2"/>
      <c r="N2390" s="2"/>
      <c r="O2390" s="2"/>
      <c r="P2390" s="2"/>
      <c r="Q2390" s="2"/>
      <c r="R2390" s="2"/>
      <c r="S2390" s="2"/>
    </row>
    <row r="2391" ht="15.75" customHeight="1">
      <c r="A2391" s="27">
        <v>44773.0</v>
      </c>
      <c r="B2391" s="2" t="s">
        <v>140</v>
      </c>
      <c r="C2391" s="34">
        <v>4231700.0</v>
      </c>
      <c r="D2391" s="34">
        <v>3847000.0</v>
      </c>
      <c r="E2391" s="34">
        <v>384700.0</v>
      </c>
      <c r="F2391" s="22" t="s">
        <v>676</v>
      </c>
      <c r="G2391" s="35">
        <v>44781.0</v>
      </c>
      <c r="H2391" s="22"/>
      <c r="I2391" s="29"/>
      <c r="J2391" s="28"/>
      <c r="K2391" s="2"/>
      <c r="L2391" s="2"/>
      <c r="M2391" s="2"/>
      <c r="N2391" s="2"/>
      <c r="O2391" s="2"/>
      <c r="P2391" s="2"/>
      <c r="Q2391" s="2"/>
      <c r="R2391" s="2"/>
      <c r="S2391" s="2"/>
    </row>
    <row r="2392" ht="15.75" customHeight="1">
      <c r="A2392" s="27">
        <v>44773.0</v>
      </c>
      <c r="B2392" s="2" t="s">
        <v>140</v>
      </c>
      <c r="C2392" s="34">
        <v>3.55223E7</v>
      </c>
      <c r="D2392" s="34">
        <v>3.2293E7</v>
      </c>
      <c r="E2392" s="34">
        <v>3229300.0</v>
      </c>
      <c r="F2392" s="22" t="s">
        <v>361</v>
      </c>
      <c r="G2392" s="35">
        <v>44781.0</v>
      </c>
      <c r="H2392" s="22"/>
      <c r="I2392" s="29"/>
      <c r="J2392" s="28"/>
      <c r="K2392" s="2"/>
      <c r="L2392" s="2"/>
      <c r="M2392" s="2"/>
      <c r="N2392" s="2"/>
      <c r="O2392" s="2"/>
      <c r="P2392" s="2"/>
      <c r="Q2392" s="2"/>
      <c r="R2392" s="2"/>
      <c r="S2392" s="2"/>
    </row>
    <row r="2393" ht="15.75" customHeight="1">
      <c r="A2393" s="27">
        <v>44773.0</v>
      </c>
      <c r="B2393" s="2" t="s">
        <v>140</v>
      </c>
      <c r="C2393" s="34">
        <v>2587200.0</v>
      </c>
      <c r="D2393" s="34">
        <v>2352000.0</v>
      </c>
      <c r="E2393" s="34">
        <v>235200.0</v>
      </c>
      <c r="F2393" s="22" t="s">
        <v>660</v>
      </c>
      <c r="G2393" s="35">
        <v>44781.0</v>
      </c>
      <c r="H2393" s="22"/>
      <c r="I2393" s="29"/>
      <c r="J2393" s="28"/>
      <c r="K2393" s="2"/>
      <c r="L2393" s="2"/>
      <c r="M2393" s="2"/>
      <c r="N2393" s="2"/>
      <c r="O2393" s="2"/>
      <c r="P2393" s="2"/>
      <c r="Q2393" s="2"/>
      <c r="R2393" s="2"/>
      <c r="S2393" s="2"/>
    </row>
    <row r="2394" ht="15.75" customHeight="1">
      <c r="A2394" s="27">
        <v>44773.0</v>
      </c>
      <c r="B2394" s="2" t="s">
        <v>140</v>
      </c>
      <c r="C2394" s="34">
        <v>4680500.0</v>
      </c>
      <c r="D2394" s="34">
        <v>4255000.0</v>
      </c>
      <c r="E2394" s="34">
        <v>425500.0</v>
      </c>
      <c r="F2394" s="22" t="s">
        <v>614</v>
      </c>
      <c r="G2394" s="35">
        <v>44783.0</v>
      </c>
      <c r="H2394" s="22"/>
      <c r="I2394" s="29"/>
      <c r="J2394" s="28"/>
      <c r="K2394" s="2"/>
      <c r="L2394" s="2"/>
      <c r="M2394" s="2"/>
      <c r="N2394" s="2"/>
      <c r="O2394" s="2"/>
      <c r="P2394" s="2"/>
      <c r="Q2394" s="2"/>
      <c r="R2394" s="2"/>
      <c r="S2394" s="2"/>
    </row>
    <row r="2395" ht="15.75" customHeight="1">
      <c r="A2395" s="27">
        <v>44773.0</v>
      </c>
      <c r="B2395" s="2" t="s">
        <v>140</v>
      </c>
      <c r="C2395" s="34">
        <v>2.89685E7</v>
      </c>
      <c r="D2395" s="34">
        <v>2.6335E7</v>
      </c>
      <c r="E2395" s="34">
        <v>2633500.0</v>
      </c>
      <c r="F2395" s="22" t="s">
        <v>590</v>
      </c>
      <c r="G2395" s="35">
        <v>44783.0</v>
      </c>
      <c r="H2395" s="22"/>
      <c r="I2395" s="29"/>
      <c r="J2395" s="28"/>
      <c r="K2395" s="2"/>
      <c r="L2395" s="2"/>
      <c r="M2395" s="2"/>
      <c r="N2395" s="2"/>
      <c r="O2395" s="2"/>
      <c r="P2395" s="2"/>
      <c r="Q2395" s="2"/>
      <c r="R2395" s="2"/>
      <c r="S2395" s="2"/>
    </row>
    <row r="2396" ht="15.75" customHeight="1">
      <c r="A2396" s="27">
        <v>44773.0</v>
      </c>
      <c r="B2396" s="2" t="s">
        <v>687</v>
      </c>
      <c r="C2396" s="34">
        <v>2310000.0</v>
      </c>
      <c r="D2396" s="34">
        <v>2100000.0</v>
      </c>
      <c r="E2396" s="34">
        <v>210000.0</v>
      </c>
      <c r="F2396" s="22" t="s">
        <v>688</v>
      </c>
      <c r="G2396" s="35">
        <v>44784.0</v>
      </c>
      <c r="H2396" s="22"/>
      <c r="I2396" s="29"/>
      <c r="J2396" s="28"/>
      <c r="K2396" s="2"/>
      <c r="L2396" s="2"/>
      <c r="M2396" s="2"/>
      <c r="N2396" s="2"/>
      <c r="O2396" s="2"/>
      <c r="P2396" s="2"/>
      <c r="Q2396" s="2"/>
      <c r="R2396" s="2"/>
      <c r="S2396" s="2"/>
    </row>
    <row r="2397" ht="15.75" customHeight="1">
      <c r="A2397" s="27">
        <v>44773.0</v>
      </c>
      <c r="B2397" s="2" t="s">
        <v>713</v>
      </c>
      <c r="C2397" s="34">
        <v>1353000.0</v>
      </c>
      <c r="D2397" s="34">
        <v>1230000.0</v>
      </c>
      <c r="E2397" s="34">
        <v>123000.0</v>
      </c>
      <c r="F2397" s="22" t="s">
        <v>714</v>
      </c>
      <c r="G2397" s="35">
        <v>44795.0</v>
      </c>
      <c r="H2397" s="22"/>
      <c r="I2397" s="29"/>
      <c r="J2397" s="28"/>
      <c r="K2397" s="2"/>
      <c r="L2397" s="2"/>
      <c r="M2397" s="2"/>
      <c r="N2397" s="2"/>
      <c r="O2397" s="2"/>
      <c r="P2397" s="2"/>
      <c r="Q2397" s="2"/>
      <c r="R2397" s="2"/>
      <c r="S2397" s="2"/>
    </row>
    <row r="2398" ht="15.75" customHeight="1">
      <c r="A2398" s="27">
        <v>44773.0</v>
      </c>
      <c r="B2398" s="2" t="s">
        <v>610</v>
      </c>
      <c r="C2398" s="34">
        <v>1.01255E7</v>
      </c>
      <c r="D2398" s="34">
        <v>9205000.0</v>
      </c>
      <c r="E2398" s="34">
        <v>920500.0</v>
      </c>
      <c r="F2398" s="22" t="s">
        <v>351</v>
      </c>
      <c r="G2398" s="35">
        <v>44783.0</v>
      </c>
      <c r="H2398" s="22"/>
      <c r="I2398" s="29"/>
      <c r="J2398" s="28"/>
      <c r="K2398" s="2"/>
      <c r="L2398" s="2"/>
      <c r="M2398" s="2"/>
      <c r="N2398" s="2"/>
      <c r="O2398" s="2"/>
      <c r="P2398" s="2"/>
      <c r="Q2398" s="2"/>
      <c r="R2398" s="2"/>
      <c r="S2398" s="2"/>
    </row>
    <row r="2399" ht="15.75" customHeight="1">
      <c r="A2399" s="27">
        <v>44773.0</v>
      </c>
      <c r="B2399" s="2" t="s">
        <v>610</v>
      </c>
      <c r="C2399" s="34">
        <v>3491400.0</v>
      </c>
      <c r="D2399" s="34">
        <v>3174000.0</v>
      </c>
      <c r="E2399" s="34">
        <v>317400.0</v>
      </c>
      <c r="F2399" s="22" t="s">
        <v>639</v>
      </c>
      <c r="G2399" s="35">
        <v>44783.0</v>
      </c>
      <c r="H2399" s="22"/>
      <c r="I2399" s="29"/>
      <c r="J2399" s="28"/>
      <c r="K2399" s="2"/>
      <c r="L2399" s="2"/>
      <c r="M2399" s="2"/>
      <c r="N2399" s="2"/>
      <c r="O2399" s="2"/>
      <c r="P2399" s="2"/>
      <c r="Q2399" s="2"/>
      <c r="R2399" s="2"/>
      <c r="S2399" s="2"/>
    </row>
    <row r="2400" ht="15.75" customHeight="1">
      <c r="A2400" s="27">
        <v>44773.0</v>
      </c>
      <c r="B2400" s="2" t="s">
        <v>672</v>
      </c>
      <c r="C2400" s="34">
        <v>2710400.0</v>
      </c>
      <c r="D2400" s="34">
        <v>2464000.0</v>
      </c>
      <c r="E2400" s="34">
        <v>246400.0</v>
      </c>
      <c r="F2400" s="22" t="s">
        <v>673</v>
      </c>
      <c r="G2400" s="35">
        <v>44785.0</v>
      </c>
      <c r="H2400" s="22"/>
      <c r="I2400" s="29"/>
      <c r="J2400" s="28"/>
      <c r="K2400" s="2"/>
      <c r="L2400" s="2"/>
      <c r="M2400" s="2"/>
      <c r="N2400" s="2"/>
      <c r="O2400" s="2"/>
      <c r="P2400" s="2"/>
      <c r="Q2400" s="2"/>
      <c r="R2400" s="2"/>
      <c r="S2400" s="2"/>
    </row>
    <row r="2401" ht="15.75" customHeight="1">
      <c r="A2401" s="27">
        <v>44773.0</v>
      </c>
      <c r="B2401" s="2" t="s">
        <v>630</v>
      </c>
      <c r="C2401" s="34">
        <v>101200.0</v>
      </c>
      <c r="D2401" s="34">
        <v>92000.0</v>
      </c>
      <c r="E2401" s="34">
        <v>9200.0</v>
      </c>
      <c r="F2401" s="22" t="s">
        <v>285</v>
      </c>
      <c r="G2401" s="35">
        <v>44789.0</v>
      </c>
      <c r="H2401" s="22"/>
      <c r="I2401" s="29"/>
      <c r="J2401" s="28"/>
      <c r="K2401" s="2"/>
      <c r="L2401" s="2"/>
      <c r="M2401" s="2"/>
      <c r="N2401" s="2"/>
      <c r="O2401" s="2"/>
      <c r="P2401" s="2"/>
      <c r="Q2401" s="2"/>
      <c r="R2401" s="2"/>
      <c r="S2401" s="2"/>
    </row>
    <row r="2402" ht="15.75" customHeight="1">
      <c r="A2402" s="27">
        <v>44773.0</v>
      </c>
      <c r="B2402" s="2" t="s">
        <v>670</v>
      </c>
      <c r="C2402" s="34">
        <v>5945500.0</v>
      </c>
      <c r="D2402" s="34">
        <v>5405000.0</v>
      </c>
      <c r="E2402" s="34">
        <v>540500.0</v>
      </c>
      <c r="F2402" s="22" t="s">
        <v>671</v>
      </c>
      <c r="G2402" s="35">
        <v>44785.0</v>
      </c>
      <c r="H2402" s="22"/>
      <c r="I2402" s="29"/>
      <c r="J2402" s="28"/>
      <c r="K2402" s="2"/>
      <c r="L2402" s="2"/>
      <c r="M2402" s="2"/>
      <c r="N2402" s="2"/>
      <c r="O2402" s="2"/>
      <c r="P2402" s="2"/>
      <c r="Q2402" s="2"/>
      <c r="R2402" s="2"/>
      <c r="S2402" s="2"/>
    </row>
    <row r="2403" ht="15.75" customHeight="1">
      <c r="A2403" s="27">
        <v>44773.0</v>
      </c>
      <c r="B2403" s="2" t="s">
        <v>160</v>
      </c>
      <c r="C2403" s="34">
        <v>2046000.0</v>
      </c>
      <c r="D2403" s="34">
        <v>1860000.0</v>
      </c>
      <c r="E2403" s="34">
        <v>186000.0</v>
      </c>
      <c r="F2403" s="22" t="s">
        <v>106</v>
      </c>
      <c r="G2403" s="35">
        <v>44785.0</v>
      </c>
      <c r="H2403" s="22"/>
      <c r="I2403" s="29"/>
      <c r="J2403" s="28"/>
      <c r="K2403" s="2"/>
      <c r="L2403" s="2"/>
      <c r="M2403" s="2"/>
      <c r="N2403" s="2"/>
      <c r="O2403" s="2"/>
      <c r="P2403" s="2"/>
      <c r="Q2403" s="2"/>
      <c r="R2403" s="2"/>
      <c r="S2403" s="2"/>
    </row>
    <row r="2404" ht="15.75" customHeight="1">
      <c r="A2404" s="27">
        <v>44773.0</v>
      </c>
      <c r="B2404" s="2" t="s">
        <v>538</v>
      </c>
      <c r="C2404" s="34">
        <v>5346000.0</v>
      </c>
      <c r="D2404" s="34">
        <v>4860000.0</v>
      </c>
      <c r="E2404" s="34">
        <v>486000.0</v>
      </c>
      <c r="F2404" s="22" t="s">
        <v>106</v>
      </c>
      <c r="G2404" s="35">
        <v>44792.0</v>
      </c>
      <c r="H2404" s="22"/>
      <c r="I2404" s="37" t="s">
        <v>721</v>
      </c>
      <c r="J2404" s="13"/>
      <c r="K2404" s="14"/>
      <c r="L2404" s="2"/>
      <c r="M2404" s="2"/>
      <c r="N2404" s="2"/>
      <c r="O2404" s="2"/>
      <c r="P2404" s="2"/>
      <c r="Q2404" s="2"/>
      <c r="R2404" s="2"/>
      <c r="S2404" s="2"/>
    </row>
    <row r="2405" ht="15.75" customHeight="1">
      <c r="A2405" s="27">
        <v>44773.0</v>
      </c>
      <c r="B2405" s="2" t="s">
        <v>29</v>
      </c>
      <c r="C2405" s="34">
        <v>1.23552E7</v>
      </c>
      <c r="D2405" s="34">
        <v>1.1232E7</v>
      </c>
      <c r="E2405" s="34">
        <v>1123200.0</v>
      </c>
      <c r="F2405" s="22" t="s">
        <v>306</v>
      </c>
      <c r="G2405" s="35">
        <v>44783.0</v>
      </c>
      <c r="H2405" s="22"/>
      <c r="I2405" s="23" t="s">
        <v>3</v>
      </c>
      <c r="J2405" s="17" t="s">
        <v>54</v>
      </c>
      <c r="K2405" s="17" t="s">
        <v>2</v>
      </c>
      <c r="L2405" s="2"/>
      <c r="M2405" s="2"/>
      <c r="N2405" s="2"/>
      <c r="O2405" s="2"/>
      <c r="P2405" s="2"/>
      <c r="Q2405" s="2"/>
      <c r="R2405" s="2"/>
      <c r="S2405" s="2"/>
    </row>
    <row r="2406" ht="15.75" customHeight="1">
      <c r="A2406" s="27">
        <v>44773.0</v>
      </c>
      <c r="B2406" s="2" t="s">
        <v>8</v>
      </c>
      <c r="C2406" s="34">
        <v>2541000.0</v>
      </c>
      <c r="D2406" s="34">
        <v>2310000.0</v>
      </c>
      <c r="E2406" s="34">
        <v>231000.0</v>
      </c>
      <c r="F2406" s="22" t="s">
        <v>654</v>
      </c>
      <c r="G2406" s="35">
        <v>44792.0</v>
      </c>
      <c r="H2406" s="22"/>
      <c r="I2406" s="23">
        <f t="shared" ref="I2406:K2406" si="66">SUM(C2367:C2421)</f>
        <v>496957758</v>
      </c>
      <c r="J2406" s="23">
        <f t="shared" si="66"/>
        <v>451779779</v>
      </c>
      <c r="K2406" s="23">
        <f t="shared" si="66"/>
        <v>45177979</v>
      </c>
      <c r="L2406" s="2"/>
      <c r="M2406" s="2"/>
      <c r="N2406" s="2"/>
      <c r="O2406" s="2"/>
      <c r="P2406" s="2"/>
      <c r="Q2406" s="2"/>
      <c r="R2406" s="2"/>
      <c r="S2406" s="2"/>
    </row>
    <row r="2407" ht="15.75" customHeight="1">
      <c r="A2407" s="27">
        <v>44773.0</v>
      </c>
      <c r="B2407" s="2" t="s">
        <v>8</v>
      </c>
      <c r="C2407" s="34">
        <v>9032100.0</v>
      </c>
      <c r="D2407" s="34">
        <v>8211000.0</v>
      </c>
      <c r="E2407" s="34">
        <v>821100.0</v>
      </c>
      <c r="F2407" s="22" t="s">
        <v>172</v>
      </c>
      <c r="G2407" s="35">
        <v>44792.0</v>
      </c>
      <c r="H2407" s="22"/>
      <c r="I2407" s="29"/>
      <c r="J2407" s="28"/>
      <c r="K2407" s="2"/>
      <c r="L2407" s="2"/>
      <c r="M2407" s="2"/>
      <c r="N2407" s="2"/>
      <c r="O2407" s="2"/>
      <c r="P2407" s="2"/>
      <c r="Q2407" s="2"/>
      <c r="R2407" s="2"/>
      <c r="S2407" s="2"/>
    </row>
    <row r="2408" ht="15.75" customHeight="1">
      <c r="A2408" s="27">
        <v>44773.0</v>
      </c>
      <c r="B2408" s="2" t="s">
        <v>8</v>
      </c>
      <c r="C2408" s="34">
        <v>782100.0</v>
      </c>
      <c r="D2408" s="34">
        <v>711000.0</v>
      </c>
      <c r="E2408" s="34">
        <v>71100.0</v>
      </c>
      <c r="F2408" s="22" t="s">
        <v>569</v>
      </c>
      <c r="G2408" s="35">
        <v>44792.0</v>
      </c>
      <c r="H2408" s="22"/>
      <c r="I2408" s="29"/>
      <c r="J2408" s="28"/>
      <c r="K2408" s="2"/>
      <c r="L2408" s="2"/>
      <c r="M2408" s="2"/>
      <c r="N2408" s="2"/>
      <c r="O2408" s="2"/>
      <c r="P2408" s="2"/>
      <c r="Q2408" s="2"/>
      <c r="R2408" s="2"/>
      <c r="S2408" s="2"/>
    </row>
    <row r="2409" ht="15.75" customHeight="1">
      <c r="A2409" s="27">
        <v>44773.0</v>
      </c>
      <c r="B2409" s="2" t="s">
        <v>8</v>
      </c>
      <c r="C2409" s="34">
        <v>1023000.0</v>
      </c>
      <c r="D2409" s="34">
        <v>930000.0</v>
      </c>
      <c r="E2409" s="34">
        <v>93000.0</v>
      </c>
      <c r="F2409" s="22" t="s">
        <v>358</v>
      </c>
      <c r="G2409" s="35">
        <v>44792.0</v>
      </c>
      <c r="H2409" s="22"/>
      <c r="I2409" s="29"/>
      <c r="J2409" s="28"/>
      <c r="K2409" s="2"/>
      <c r="L2409" s="2"/>
      <c r="M2409" s="2"/>
      <c r="N2409" s="2"/>
      <c r="O2409" s="2"/>
      <c r="P2409" s="2"/>
      <c r="Q2409" s="2"/>
      <c r="R2409" s="2"/>
      <c r="S2409" s="2"/>
    </row>
    <row r="2410" ht="15.75" customHeight="1">
      <c r="A2410" s="27">
        <v>44773.0</v>
      </c>
      <c r="B2410" s="2" t="s">
        <v>8</v>
      </c>
      <c r="C2410" s="34">
        <v>3168000.0</v>
      </c>
      <c r="D2410" s="34">
        <v>2880000.0</v>
      </c>
      <c r="E2410" s="34">
        <v>288000.0</v>
      </c>
      <c r="F2410" s="22" t="s">
        <v>364</v>
      </c>
      <c r="G2410" s="35">
        <v>44792.0</v>
      </c>
      <c r="H2410" s="22"/>
      <c r="I2410" s="29"/>
      <c r="J2410" s="28"/>
      <c r="K2410" s="2"/>
      <c r="L2410" s="2"/>
      <c r="M2410" s="2"/>
      <c r="N2410" s="2"/>
      <c r="O2410" s="2"/>
      <c r="P2410" s="2"/>
      <c r="Q2410" s="2"/>
      <c r="R2410" s="2"/>
      <c r="S2410" s="2"/>
    </row>
    <row r="2411" ht="15.75" customHeight="1">
      <c r="A2411" s="27">
        <v>44773.0</v>
      </c>
      <c r="B2411" s="2" t="s">
        <v>675</v>
      </c>
      <c r="C2411" s="34">
        <v>2256100.0</v>
      </c>
      <c r="D2411" s="34">
        <v>2051000.0</v>
      </c>
      <c r="E2411" s="34">
        <v>205100.0</v>
      </c>
      <c r="F2411" s="22" t="s">
        <v>591</v>
      </c>
      <c r="G2411" s="35">
        <v>44783.0</v>
      </c>
      <c r="H2411" s="22"/>
      <c r="I2411" s="29"/>
      <c r="J2411" s="28"/>
      <c r="K2411" s="2"/>
      <c r="L2411" s="2"/>
      <c r="M2411" s="2"/>
      <c r="N2411" s="2"/>
      <c r="O2411" s="2"/>
      <c r="P2411" s="2"/>
      <c r="Q2411" s="2"/>
      <c r="R2411" s="2"/>
      <c r="S2411" s="2"/>
    </row>
    <row r="2412" ht="15.75" customHeight="1">
      <c r="A2412" s="27">
        <v>44773.0</v>
      </c>
      <c r="B2412" s="2" t="s">
        <v>675</v>
      </c>
      <c r="C2412" s="34">
        <v>2.34311E7</v>
      </c>
      <c r="D2412" s="34">
        <v>2.1301E7</v>
      </c>
      <c r="E2412" s="34">
        <v>2130100.0</v>
      </c>
      <c r="F2412" s="22" t="s">
        <v>523</v>
      </c>
      <c r="G2412" s="35">
        <v>44783.0</v>
      </c>
      <c r="H2412" s="22"/>
      <c r="I2412" s="29"/>
      <c r="J2412" s="28"/>
      <c r="K2412" s="2"/>
      <c r="L2412" s="2"/>
      <c r="M2412" s="2"/>
      <c r="N2412" s="2"/>
      <c r="O2412" s="2"/>
      <c r="P2412" s="2"/>
      <c r="Q2412" s="2"/>
      <c r="R2412" s="2"/>
      <c r="S2412" s="2"/>
    </row>
    <row r="2413" ht="15.75" customHeight="1">
      <c r="A2413" s="27">
        <v>44773.0</v>
      </c>
      <c r="B2413" s="2" t="s">
        <v>140</v>
      </c>
      <c r="C2413" s="34">
        <v>88000.0</v>
      </c>
      <c r="D2413" s="34">
        <v>80000.0</v>
      </c>
      <c r="E2413" s="34">
        <v>8000.0</v>
      </c>
      <c r="F2413" s="22" t="s">
        <v>722</v>
      </c>
      <c r="G2413" s="35">
        <v>44783.0</v>
      </c>
      <c r="H2413" s="22"/>
      <c r="I2413" s="29"/>
      <c r="J2413" s="28"/>
      <c r="K2413" s="2"/>
      <c r="L2413" s="2"/>
      <c r="M2413" s="2"/>
      <c r="N2413" s="2"/>
      <c r="O2413" s="2"/>
      <c r="P2413" s="2"/>
      <c r="Q2413" s="2"/>
      <c r="R2413" s="2"/>
      <c r="S2413" s="2"/>
    </row>
    <row r="2414" ht="15.75" customHeight="1">
      <c r="A2414" s="27">
        <v>44773.0</v>
      </c>
      <c r="B2414" s="2" t="s">
        <v>140</v>
      </c>
      <c r="C2414" s="34">
        <v>191400.0</v>
      </c>
      <c r="D2414" s="34">
        <v>174000.0</v>
      </c>
      <c r="E2414" s="34">
        <v>17400.0</v>
      </c>
      <c r="F2414" s="22" t="s">
        <v>723</v>
      </c>
      <c r="G2414" s="35">
        <v>44783.0</v>
      </c>
      <c r="H2414" s="22"/>
      <c r="I2414" s="29"/>
      <c r="J2414" s="28"/>
      <c r="K2414" s="2"/>
      <c r="L2414" s="2"/>
      <c r="M2414" s="2"/>
      <c r="N2414" s="2"/>
      <c r="O2414" s="2"/>
      <c r="P2414" s="2"/>
      <c r="Q2414" s="2"/>
      <c r="R2414" s="2"/>
      <c r="S2414" s="2"/>
    </row>
    <row r="2415" ht="15.75" customHeight="1">
      <c r="A2415" s="27">
        <v>44773.0</v>
      </c>
      <c r="B2415" s="2" t="s">
        <v>140</v>
      </c>
      <c r="C2415" s="34">
        <v>4268000.0</v>
      </c>
      <c r="D2415" s="34">
        <v>3880000.0</v>
      </c>
      <c r="E2415" s="34">
        <v>388000.0</v>
      </c>
      <c r="F2415" s="22" t="s">
        <v>689</v>
      </c>
      <c r="G2415" s="35">
        <v>44783.0</v>
      </c>
      <c r="H2415" s="22"/>
      <c r="I2415" s="29"/>
      <c r="J2415" s="28"/>
      <c r="K2415" s="2"/>
      <c r="L2415" s="2"/>
      <c r="M2415" s="2"/>
      <c r="N2415" s="2"/>
      <c r="O2415" s="2"/>
      <c r="P2415" s="2"/>
      <c r="Q2415" s="2"/>
      <c r="R2415" s="2"/>
      <c r="S2415" s="2"/>
    </row>
    <row r="2416" ht="15.75" customHeight="1">
      <c r="A2416" s="27">
        <v>44773.0</v>
      </c>
      <c r="B2416" s="2" t="s">
        <v>696</v>
      </c>
      <c r="C2416" s="34">
        <v>3239500.0</v>
      </c>
      <c r="D2416" s="34">
        <v>2945000.0</v>
      </c>
      <c r="E2416" s="34">
        <v>294500.0</v>
      </c>
      <c r="F2416" s="22" t="s">
        <v>697</v>
      </c>
      <c r="G2416" s="35">
        <v>44786.0</v>
      </c>
      <c r="H2416" s="22"/>
      <c r="I2416" s="29"/>
      <c r="J2416" s="28"/>
      <c r="K2416" s="2"/>
      <c r="L2416" s="2"/>
      <c r="M2416" s="2"/>
      <c r="N2416" s="2"/>
      <c r="O2416" s="2"/>
      <c r="P2416" s="2"/>
      <c r="Q2416" s="2"/>
      <c r="R2416" s="2"/>
      <c r="S2416" s="2"/>
    </row>
    <row r="2417" ht="15.75" customHeight="1">
      <c r="A2417" s="27">
        <v>44773.0</v>
      </c>
      <c r="B2417" s="2" t="s">
        <v>711</v>
      </c>
      <c r="C2417" s="34">
        <v>2751100.0</v>
      </c>
      <c r="D2417" s="34">
        <v>2501000.0</v>
      </c>
      <c r="E2417" s="34">
        <v>250100.0</v>
      </c>
      <c r="F2417" s="22" t="s">
        <v>724</v>
      </c>
      <c r="G2417" s="35">
        <v>44783.0</v>
      </c>
      <c r="H2417" s="22"/>
      <c r="I2417" s="29"/>
      <c r="J2417" s="28"/>
      <c r="K2417" s="2"/>
      <c r="L2417" s="2"/>
      <c r="M2417" s="2"/>
      <c r="N2417" s="2"/>
      <c r="O2417" s="2"/>
      <c r="P2417" s="2"/>
      <c r="Q2417" s="2"/>
      <c r="R2417" s="2"/>
      <c r="S2417" s="2"/>
    </row>
    <row r="2418" ht="15.75" customHeight="1">
      <c r="A2418" s="27">
        <v>44773.0</v>
      </c>
      <c r="B2418" s="2" t="s">
        <v>711</v>
      </c>
      <c r="C2418" s="34">
        <v>2.07207E7</v>
      </c>
      <c r="D2418" s="34">
        <v>1.8837E7</v>
      </c>
      <c r="E2418" s="34">
        <v>1883700.0</v>
      </c>
      <c r="F2418" s="22" t="s">
        <v>350</v>
      </c>
      <c r="G2418" s="35">
        <v>44783.0</v>
      </c>
      <c r="H2418" s="22"/>
      <c r="I2418" s="29"/>
      <c r="J2418" s="28"/>
      <c r="K2418" s="2"/>
      <c r="L2418" s="2"/>
      <c r="M2418" s="2"/>
      <c r="N2418" s="2"/>
      <c r="O2418" s="2"/>
      <c r="P2418" s="2"/>
      <c r="Q2418" s="2"/>
      <c r="R2418" s="2"/>
      <c r="S2418" s="2"/>
    </row>
    <row r="2419" ht="15.75" customHeight="1">
      <c r="A2419" s="27">
        <v>44773.0</v>
      </c>
      <c r="B2419" s="2" t="s">
        <v>711</v>
      </c>
      <c r="C2419" s="34">
        <v>2.451735E7</v>
      </c>
      <c r="D2419" s="34">
        <v>2.22885E7</v>
      </c>
      <c r="E2419" s="34">
        <v>2228850.0</v>
      </c>
      <c r="F2419" s="22" t="s">
        <v>657</v>
      </c>
      <c r="G2419" s="35">
        <v>44783.0</v>
      </c>
      <c r="H2419" s="22"/>
      <c r="I2419" s="29"/>
      <c r="J2419" s="28"/>
      <c r="K2419" s="2"/>
      <c r="L2419" s="2"/>
      <c r="M2419" s="2"/>
      <c r="N2419" s="2"/>
      <c r="O2419" s="2"/>
      <c r="P2419" s="2"/>
      <c r="Q2419" s="2"/>
      <c r="R2419" s="2"/>
      <c r="S2419" s="2"/>
    </row>
    <row r="2420" ht="15.75" customHeight="1">
      <c r="A2420" s="27">
        <v>44773.0</v>
      </c>
      <c r="B2420" s="2" t="s">
        <v>711</v>
      </c>
      <c r="C2420" s="34">
        <v>2354000.0</v>
      </c>
      <c r="D2420" s="34">
        <v>2140000.0</v>
      </c>
      <c r="E2420" s="34">
        <v>214000.0</v>
      </c>
      <c r="F2420" s="22" t="s">
        <v>441</v>
      </c>
      <c r="G2420" s="35">
        <v>44783.0</v>
      </c>
      <c r="H2420" s="22"/>
      <c r="I2420" s="29"/>
      <c r="J2420" s="28"/>
      <c r="K2420" s="2"/>
      <c r="L2420" s="2"/>
      <c r="M2420" s="2"/>
      <c r="N2420" s="2"/>
      <c r="O2420" s="2"/>
      <c r="P2420" s="2"/>
      <c r="Q2420" s="2"/>
      <c r="R2420" s="2"/>
      <c r="S2420" s="2"/>
    </row>
    <row r="2421" ht="15.75" customHeight="1">
      <c r="A2421" s="38">
        <v>44773.0</v>
      </c>
      <c r="B2421" s="7" t="s">
        <v>711</v>
      </c>
      <c r="C2421" s="39">
        <v>3.11454E7</v>
      </c>
      <c r="D2421" s="39">
        <v>2.8314E7</v>
      </c>
      <c r="E2421" s="39">
        <v>2831400.0</v>
      </c>
      <c r="F2421" s="40" t="s">
        <v>442</v>
      </c>
      <c r="G2421" s="41">
        <v>44783.0</v>
      </c>
      <c r="H2421" s="40"/>
      <c r="I2421" s="89"/>
      <c r="J2421" s="90"/>
      <c r="K2421" s="7"/>
      <c r="L2421" s="7"/>
      <c r="M2421" s="7"/>
      <c r="N2421" s="7"/>
      <c r="O2421" s="7"/>
      <c r="P2421" s="7"/>
      <c r="Q2421" s="7"/>
      <c r="R2421" s="7"/>
      <c r="S2421" s="7"/>
    </row>
    <row r="2422" ht="15.75" customHeight="1">
      <c r="A2422" s="27">
        <v>44788.0</v>
      </c>
      <c r="B2422" s="2" t="s">
        <v>675</v>
      </c>
      <c r="C2422" s="34">
        <v>3503500.0</v>
      </c>
      <c r="D2422" s="34">
        <v>3185000.0</v>
      </c>
      <c r="E2422" s="34">
        <v>318500.0</v>
      </c>
      <c r="F2422" s="22" t="s">
        <v>591</v>
      </c>
      <c r="G2422" s="35">
        <v>44795.0</v>
      </c>
      <c r="H2422" s="22"/>
      <c r="I2422" s="29"/>
      <c r="J2422" s="28"/>
      <c r="K2422" s="2"/>
      <c r="L2422" s="2"/>
      <c r="M2422" s="2"/>
      <c r="N2422" s="2"/>
      <c r="O2422" s="2"/>
      <c r="P2422" s="2"/>
      <c r="Q2422" s="2"/>
      <c r="R2422" s="2"/>
      <c r="S2422" s="2"/>
    </row>
    <row r="2423" ht="15.75" customHeight="1">
      <c r="A2423" s="27">
        <v>44788.0</v>
      </c>
      <c r="B2423" s="2" t="s">
        <v>675</v>
      </c>
      <c r="C2423" s="34">
        <v>2.34278E7</v>
      </c>
      <c r="D2423" s="34">
        <v>2.1298E7</v>
      </c>
      <c r="E2423" s="34">
        <v>2129800.0</v>
      </c>
      <c r="F2423" s="22" t="s">
        <v>523</v>
      </c>
      <c r="G2423" s="35">
        <v>44795.0</v>
      </c>
      <c r="H2423" s="22"/>
      <c r="I2423" s="29"/>
      <c r="J2423" s="28"/>
      <c r="K2423" s="2"/>
      <c r="L2423" s="2"/>
      <c r="M2423" s="2"/>
      <c r="N2423" s="2"/>
      <c r="O2423" s="2"/>
      <c r="P2423" s="2"/>
      <c r="Q2423" s="2"/>
      <c r="R2423" s="2"/>
      <c r="S2423" s="2"/>
    </row>
    <row r="2424" ht="15.75" customHeight="1">
      <c r="A2424" s="27">
        <v>44788.0</v>
      </c>
      <c r="B2424" s="2" t="s">
        <v>140</v>
      </c>
      <c r="C2424" s="34">
        <v>7606500.0</v>
      </c>
      <c r="D2424" s="34">
        <v>6915000.0</v>
      </c>
      <c r="E2424" s="34">
        <v>691500.0</v>
      </c>
      <c r="F2424" s="22" t="s">
        <v>707</v>
      </c>
      <c r="G2424" s="35">
        <v>44795.0</v>
      </c>
      <c r="H2424" s="22"/>
      <c r="I2424" s="29"/>
      <c r="J2424" s="28"/>
      <c r="K2424" s="2"/>
      <c r="L2424" s="2"/>
      <c r="M2424" s="2"/>
      <c r="N2424" s="2"/>
      <c r="O2424" s="2"/>
      <c r="P2424" s="2"/>
      <c r="Q2424" s="2"/>
      <c r="R2424" s="2"/>
      <c r="S2424" s="2"/>
    </row>
    <row r="2425" ht="15.75" customHeight="1">
      <c r="A2425" s="27">
        <v>44788.0</v>
      </c>
      <c r="B2425" s="2" t="s">
        <v>140</v>
      </c>
      <c r="C2425" s="34">
        <v>5.326761E7</v>
      </c>
      <c r="D2425" s="34">
        <v>4.84251E7</v>
      </c>
      <c r="E2425" s="34">
        <v>4842510.0</v>
      </c>
      <c r="F2425" s="22" t="s">
        <v>522</v>
      </c>
      <c r="G2425" s="35">
        <v>44795.0</v>
      </c>
      <c r="H2425" s="22"/>
      <c r="I2425" s="29"/>
      <c r="J2425" s="28"/>
      <c r="K2425" s="2"/>
      <c r="L2425" s="2"/>
      <c r="M2425" s="2"/>
      <c r="N2425" s="2"/>
      <c r="O2425" s="2"/>
      <c r="P2425" s="2"/>
      <c r="Q2425" s="2"/>
      <c r="R2425" s="2"/>
      <c r="S2425" s="2"/>
    </row>
    <row r="2426" ht="15.75" customHeight="1">
      <c r="A2426" s="27">
        <v>44788.0</v>
      </c>
      <c r="B2426" s="2" t="s">
        <v>140</v>
      </c>
      <c r="C2426" s="34">
        <v>9009000.0</v>
      </c>
      <c r="D2426" s="34">
        <v>8190000.0</v>
      </c>
      <c r="E2426" s="34">
        <v>819000.0</v>
      </c>
      <c r="F2426" s="22" t="s">
        <v>478</v>
      </c>
      <c r="G2426" s="35">
        <v>44795.0</v>
      </c>
      <c r="H2426" s="22"/>
      <c r="I2426" s="29"/>
      <c r="J2426" s="28"/>
      <c r="K2426" s="2"/>
      <c r="L2426" s="2"/>
      <c r="M2426" s="2"/>
      <c r="N2426" s="2"/>
      <c r="O2426" s="2"/>
      <c r="P2426" s="2"/>
      <c r="Q2426" s="2"/>
      <c r="R2426" s="2"/>
      <c r="S2426" s="2"/>
    </row>
    <row r="2427" ht="15.75" customHeight="1">
      <c r="A2427" s="27">
        <v>44788.0</v>
      </c>
      <c r="B2427" s="2" t="s">
        <v>140</v>
      </c>
      <c r="C2427" s="34">
        <v>4857600.0</v>
      </c>
      <c r="D2427" s="34">
        <v>4416000.0</v>
      </c>
      <c r="E2427" s="34">
        <v>441600.0</v>
      </c>
      <c r="F2427" s="22" t="s">
        <v>676</v>
      </c>
      <c r="G2427" s="35">
        <v>44795.0</v>
      </c>
      <c r="H2427" s="22"/>
      <c r="I2427" s="29"/>
      <c r="J2427" s="28"/>
      <c r="K2427" s="2"/>
      <c r="L2427" s="2"/>
      <c r="M2427" s="2"/>
      <c r="N2427" s="2"/>
      <c r="O2427" s="2"/>
      <c r="P2427" s="2"/>
      <c r="Q2427" s="2"/>
      <c r="R2427" s="2"/>
      <c r="S2427" s="2"/>
    </row>
    <row r="2428" ht="15.75" customHeight="1">
      <c r="A2428" s="27">
        <v>44788.0</v>
      </c>
      <c r="B2428" s="2" t="s">
        <v>140</v>
      </c>
      <c r="C2428" s="34">
        <v>3.3704E7</v>
      </c>
      <c r="D2428" s="34">
        <v>3.064E7</v>
      </c>
      <c r="E2428" s="34">
        <v>3064000.0</v>
      </c>
      <c r="F2428" s="22" t="s">
        <v>361</v>
      </c>
      <c r="G2428" s="35">
        <v>44795.0</v>
      </c>
      <c r="H2428" s="22"/>
      <c r="I2428" s="29"/>
      <c r="J2428" s="28"/>
      <c r="K2428" s="2"/>
      <c r="L2428" s="2"/>
      <c r="M2428" s="2"/>
      <c r="N2428" s="2"/>
      <c r="O2428" s="2"/>
      <c r="P2428" s="2"/>
      <c r="Q2428" s="2"/>
      <c r="R2428" s="2"/>
      <c r="S2428" s="2"/>
    </row>
    <row r="2429" ht="15.75" customHeight="1">
      <c r="A2429" s="27">
        <v>44788.0</v>
      </c>
      <c r="B2429" s="2" t="s">
        <v>140</v>
      </c>
      <c r="C2429" s="34">
        <v>2094400.0</v>
      </c>
      <c r="D2429" s="34">
        <v>1904000.0</v>
      </c>
      <c r="E2429" s="34">
        <v>190400.0</v>
      </c>
      <c r="F2429" s="22" t="s">
        <v>660</v>
      </c>
      <c r="G2429" s="35">
        <v>44795.0</v>
      </c>
      <c r="H2429" s="22"/>
      <c r="I2429" s="29"/>
      <c r="J2429" s="28"/>
      <c r="K2429" s="2"/>
      <c r="L2429" s="2"/>
      <c r="M2429" s="2"/>
      <c r="N2429" s="2"/>
      <c r="O2429" s="2"/>
      <c r="P2429" s="2"/>
      <c r="Q2429" s="2"/>
      <c r="R2429" s="2"/>
      <c r="S2429" s="2"/>
    </row>
    <row r="2430" ht="15.75" customHeight="1">
      <c r="A2430" s="27">
        <v>44788.0</v>
      </c>
      <c r="B2430" s="2" t="s">
        <v>140</v>
      </c>
      <c r="C2430" s="34">
        <v>1644500.0</v>
      </c>
      <c r="D2430" s="34">
        <v>1495000.0</v>
      </c>
      <c r="E2430" s="34">
        <v>149500.0</v>
      </c>
      <c r="F2430" s="22" t="s">
        <v>614</v>
      </c>
      <c r="G2430" s="35">
        <v>44795.0</v>
      </c>
      <c r="H2430" s="22"/>
      <c r="I2430" s="29"/>
      <c r="J2430" s="28"/>
      <c r="K2430" s="2"/>
      <c r="L2430" s="2"/>
      <c r="M2430" s="2"/>
      <c r="N2430" s="2"/>
      <c r="O2430" s="2"/>
      <c r="P2430" s="2"/>
      <c r="Q2430" s="2"/>
      <c r="R2430" s="2"/>
      <c r="S2430" s="2"/>
    </row>
    <row r="2431" ht="15.75" customHeight="1">
      <c r="A2431" s="27">
        <v>44788.0</v>
      </c>
      <c r="B2431" s="2" t="s">
        <v>140</v>
      </c>
      <c r="C2431" s="34">
        <v>2.74505E7</v>
      </c>
      <c r="D2431" s="34">
        <v>2.4955E7</v>
      </c>
      <c r="E2431" s="34">
        <v>2495500.0</v>
      </c>
      <c r="F2431" s="22" t="s">
        <v>590</v>
      </c>
      <c r="G2431" s="35">
        <v>44803.0</v>
      </c>
      <c r="H2431" s="22"/>
      <c r="I2431" s="29"/>
      <c r="J2431" s="28"/>
      <c r="K2431" s="2"/>
      <c r="L2431" s="2"/>
      <c r="M2431" s="2"/>
      <c r="N2431" s="2"/>
      <c r="O2431" s="2"/>
      <c r="P2431" s="2"/>
      <c r="Q2431" s="2"/>
      <c r="R2431" s="2"/>
      <c r="S2431" s="2"/>
    </row>
    <row r="2432" ht="15.75" customHeight="1">
      <c r="A2432" s="27">
        <v>44788.0</v>
      </c>
      <c r="B2432" s="2" t="s">
        <v>140</v>
      </c>
      <c r="C2432" s="34">
        <v>7716500.0</v>
      </c>
      <c r="D2432" s="34">
        <v>7015000.0</v>
      </c>
      <c r="E2432" s="34">
        <v>701500.0</v>
      </c>
      <c r="F2432" s="22" t="s">
        <v>699</v>
      </c>
      <c r="G2432" s="35">
        <v>44795.0</v>
      </c>
      <c r="H2432" s="22"/>
      <c r="I2432" s="29"/>
      <c r="J2432" s="28"/>
      <c r="K2432" s="2"/>
      <c r="L2432" s="2"/>
      <c r="M2432" s="2"/>
      <c r="N2432" s="2"/>
      <c r="O2432" s="2"/>
      <c r="P2432" s="2"/>
      <c r="Q2432" s="2"/>
      <c r="R2432" s="2"/>
      <c r="S2432" s="2"/>
    </row>
    <row r="2433" ht="15.75" customHeight="1">
      <c r="A2433" s="27">
        <v>44788.0</v>
      </c>
      <c r="B2433" s="2" t="s">
        <v>140</v>
      </c>
      <c r="C2433" s="34">
        <v>3997400.0</v>
      </c>
      <c r="D2433" s="34">
        <v>3634000.0</v>
      </c>
      <c r="E2433" s="34">
        <v>363400.0</v>
      </c>
      <c r="F2433" s="22" t="s">
        <v>700</v>
      </c>
      <c r="G2433" s="35">
        <v>44795.0</v>
      </c>
      <c r="H2433" s="22"/>
      <c r="I2433" s="29"/>
      <c r="J2433" s="28"/>
      <c r="K2433" s="2"/>
      <c r="L2433" s="2"/>
      <c r="M2433" s="2"/>
      <c r="N2433" s="2"/>
      <c r="O2433" s="2"/>
      <c r="P2433" s="2"/>
      <c r="Q2433" s="2"/>
      <c r="R2433" s="2"/>
      <c r="S2433" s="2"/>
    </row>
    <row r="2434" ht="15.75" customHeight="1">
      <c r="A2434" s="27" t="s">
        <v>725</v>
      </c>
      <c r="B2434" s="2" t="s">
        <v>682</v>
      </c>
      <c r="C2434" s="34">
        <v>3279360.0</v>
      </c>
      <c r="D2434" s="34">
        <v>2981236.0</v>
      </c>
      <c r="E2434" s="34">
        <v>298124.0</v>
      </c>
      <c r="F2434" s="22" t="s">
        <v>683</v>
      </c>
      <c r="G2434" s="35">
        <v>44799.0</v>
      </c>
      <c r="H2434" s="22"/>
      <c r="I2434" s="29"/>
      <c r="J2434" s="28"/>
      <c r="K2434" s="2"/>
      <c r="L2434" s="2"/>
      <c r="M2434" s="2"/>
      <c r="N2434" s="2"/>
      <c r="O2434" s="2"/>
      <c r="P2434" s="2"/>
      <c r="Q2434" s="2"/>
      <c r="R2434" s="2"/>
      <c r="S2434" s="2"/>
    </row>
    <row r="2435" ht="15.75" customHeight="1">
      <c r="A2435" s="27" t="s">
        <v>725</v>
      </c>
      <c r="B2435" s="2" t="s">
        <v>680</v>
      </c>
      <c r="C2435" s="34">
        <v>5959800.0</v>
      </c>
      <c r="D2435" s="34">
        <v>5418000.0</v>
      </c>
      <c r="E2435" s="34">
        <v>541800.0</v>
      </c>
      <c r="F2435" s="22" t="s">
        <v>726</v>
      </c>
      <c r="G2435" s="35">
        <v>44811.0</v>
      </c>
      <c r="H2435" s="22"/>
      <c r="I2435" s="29"/>
      <c r="J2435" s="28"/>
      <c r="K2435" s="2"/>
      <c r="L2435" s="2"/>
      <c r="M2435" s="2"/>
      <c r="N2435" s="2"/>
      <c r="O2435" s="2"/>
      <c r="P2435" s="2"/>
      <c r="Q2435" s="2"/>
      <c r="R2435" s="2"/>
      <c r="S2435" s="2"/>
    </row>
    <row r="2436" ht="15.75" customHeight="1">
      <c r="A2436" s="27" t="s">
        <v>725</v>
      </c>
      <c r="B2436" s="2" t="s">
        <v>680</v>
      </c>
      <c r="C2436" s="34">
        <v>8531890.0</v>
      </c>
      <c r="D2436" s="34">
        <v>7756263.0</v>
      </c>
      <c r="E2436" s="34">
        <v>775627.0</v>
      </c>
      <c r="F2436" s="22" t="s">
        <v>718</v>
      </c>
      <c r="G2436" s="35">
        <v>44810.0</v>
      </c>
      <c r="H2436" s="22"/>
      <c r="I2436" s="29"/>
      <c r="J2436" s="28"/>
      <c r="K2436" s="2"/>
      <c r="L2436" s="2"/>
      <c r="M2436" s="2"/>
      <c r="N2436" s="2"/>
      <c r="O2436" s="2"/>
      <c r="P2436" s="2"/>
      <c r="Q2436" s="2"/>
      <c r="R2436" s="2"/>
      <c r="S2436" s="2"/>
    </row>
    <row r="2437" ht="15.75" customHeight="1">
      <c r="A2437" s="27" t="s">
        <v>725</v>
      </c>
      <c r="B2437" s="2" t="s">
        <v>666</v>
      </c>
      <c r="C2437" s="34">
        <v>1863400.0</v>
      </c>
      <c r="D2437" s="34">
        <v>1694000.0</v>
      </c>
      <c r="E2437" s="34">
        <v>169400.0</v>
      </c>
      <c r="F2437" s="22" t="s">
        <v>659</v>
      </c>
      <c r="G2437" s="35">
        <v>44820.0</v>
      </c>
      <c r="H2437" s="22"/>
      <c r="I2437" s="29"/>
      <c r="J2437" s="28"/>
      <c r="K2437" s="2"/>
      <c r="L2437" s="2"/>
      <c r="M2437" s="2"/>
      <c r="N2437" s="2"/>
      <c r="O2437" s="2"/>
      <c r="P2437" s="2"/>
      <c r="Q2437" s="2"/>
      <c r="R2437" s="2"/>
      <c r="S2437" s="2"/>
    </row>
    <row r="2438" ht="15.75" customHeight="1">
      <c r="A2438" s="27">
        <v>44802.0</v>
      </c>
      <c r="B2438" s="2" t="s">
        <v>152</v>
      </c>
      <c r="C2438" s="34">
        <v>924000.0</v>
      </c>
      <c r="D2438" s="34">
        <v>840000.0</v>
      </c>
      <c r="E2438" s="34">
        <v>84000.0</v>
      </c>
      <c r="F2438" s="22" t="s">
        <v>106</v>
      </c>
      <c r="G2438" s="35">
        <v>44807.0</v>
      </c>
      <c r="H2438" s="22"/>
      <c r="I2438" s="29"/>
      <c r="J2438" s="28"/>
      <c r="K2438" s="2"/>
      <c r="L2438" s="2"/>
      <c r="M2438" s="2"/>
      <c r="N2438" s="2"/>
      <c r="O2438" s="2"/>
      <c r="P2438" s="2"/>
      <c r="Q2438" s="2"/>
      <c r="R2438" s="2"/>
      <c r="S2438" s="2"/>
    </row>
    <row r="2439" ht="15.75" customHeight="1">
      <c r="A2439" s="27">
        <v>44804.0</v>
      </c>
      <c r="B2439" s="2" t="s">
        <v>711</v>
      </c>
      <c r="C2439" s="34">
        <v>2420000.0</v>
      </c>
      <c r="D2439" s="34">
        <v>2200000.0</v>
      </c>
      <c r="E2439" s="34">
        <v>220000.0</v>
      </c>
      <c r="F2439" s="22" t="s">
        <v>727</v>
      </c>
      <c r="G2439" s="35">
        <v>44812.0</v>
      </c>
      <c r="H2439" s="22"/>
      <c r="I2439" s="29"/>
      <c r="J2439" s="28"/>
      <c r="K2439" s="2"/>
      <c r="L2439" s="2"/>
      <c r="M2439" s="2"/>
      <c r="N2439" s="2"/>
      <c r="O2439" s="2"/>
      <c r="P2439" s="2"/>
      <c r="Q2439" s="2"/>
      <c r="R2439" s="2"/>
      <c r="S2439" s="2"/>
    </row>
    <row r="2440" ht="15.75" customHeight="1">
      <c r="A2440" s="27">
        <v>44804.0</v>
      </c>
      <c r="B2440" s="2" t="s">
        <v>711</v>
      </c>
      <c r="C2440" s="34">
        <v>9335700.0</v>
      </c>
      <c r="D2440" s="34">
        <v>8487000.0</v>
      </c>
      <c r="E2440" s="34">
        <v>848700.0</v>
      </c>
      <c r="F2440" s="22" t="s">
        <v>728</v>
      </c>
      <c r="G2440" s="35">
        <v>44812.0</v>
      </c>
      <c r="H2440" s="22"/>
      <c r="I2440" s="29"/>
      <c r="J2440" s="28"/>
      <c r="K2440" s="2"/>
      <c r="L2440" s="2"/>
      <c r="M2440" s="2"/>
      <c r="N2440" s="2"/>
      <c r="O2440" s="2"/>
      <c r="P2440" s="2"/>
      <c r="Q2440" s="2"/>
      <c r="R2440" s="2"/>
      <c r="S2440" s="2"/>
    </row>
    <row r="2441" ht="15.75" customHeight="1">
      <c r="A2441" s="27">
        <v>44804.0</v>
      </c>
      <c r="B2441" s="2" t="s">
        <v>702</v>
      </c>
      <c r="C2441" s="34">
        <v>770000.0</v>
      </c>
      <c r="D2441" s="34">
        <v>700000.0</v>
      </c>
      <c r="E2441" s="34">
        <v>70000.0</v>
      </c>
      <c r="F2441" s="22" t="s">
        <v>703</v>
      </c>
      <c r="G2441" s="35">
        <v>44809.0</v>
      </c>
      <c r="H2441" s="22"/>
      <c r="I2441" s="29"/>
      <c r="J2441" s="28"/>
      <c r="K2441" s="2"/>
      <c r="L2441" s="2"/>
      <c r="M2441" s="2"/>
      <c r="N2441" s="2"/>
      <c r="O2441" s="2"/>
      <c r="P2441" s="2"/>
      <c r="Q2441" s="2"/>
      <c r="R2441" s="2"/>
      <c r="S2441" s="2"/>
    </row>
    <row r="2442" ht="15.75" customHeight="1">
      <c r="A2442" s="27">
        <v>44804.0</v>
      </c>
      <c r="B2442" s="2" t="s">
        <v>670</v>
      </c>
      <c r="C2442" s="34">
        <v>8728500.0</v>
      </c>
      <c r="D2442" s="34">
        <v>7935000.0</v>
      </c>
      <c r="E2442" s="34">
        <v>793500.0</v>
      </c>
      <c r="F2442" s="22" t="s">
        <v>671</v>
      </c>
      <c r="G2442" s="35">
        <v>44819.0</v>
      </c>
      <c r="H2442" s="22"/>
      <c r="I2442" s="29"/>
      <c r="J2442" s="28"/>
      <c r="K2442" s="2"/>
      <c r="L2442" s="2"/>
      <c r="M2442" s="2"/>
      <c r="N2442" s="2"/>
      <c r="O2442" s="2"/>
      <c r="P2442" s="2"/>
      <c r="Q2442" s="2"/>
      <c r="R2442" s="2"/>
      <c r="S2442" s="2"/>
    </row>
    <row r="2443" ht="15.75" customHeight="1">
      <c r="A2443" s="27">
        <v>44804.0</v>
      </c>
      <c r="B2443" s="2" t="s">
        <v>711</v>
      </c>
      <c r="C2443" s="34">
        <v>1.53153E7</v>
      </c>
      <c r="D2443" s="34">
        <v>1.3923E7</v>
      </c>
      <c r="E2443" s="34">
        <v>1392300.0</v>
      </c>
      <c r="F2443" s="22" t="s">
        <v>350</v>
      </c>
      <c r="G2443" s="35">
        <v>44812.0</v>
      </c>
      <c r="H2443" s="22"/>
      <c r="I2443" s="29"/>
      <c r="J2443" s="28"/>
      <c r="K2443" s="2"/>
      <c r="L2443" s="2"/>
      <c r="M2443" s="2"/>
      <c r="N2443" s="2"/>
      <c r="O2443" s="2"/>
      <c r="P2443" s="2"/>
      <c r="Q2443" s="2"/>
      <c r="R2443" s="2"/>
      <c r="S2443" s="2"/>
    </row>
    <row r="2444" ht="15.75" customHeight="1">
      <c r="A2444" s="27">
        <v>44804.0</v>
      </c>
      <c r="B2444" s="2" t="s">
        <v>711</v>
      </c>
      <c r="C2444" s="34">
        <v>2.220075E7</v>
      </c>
      <c r="D2444" s="34">
        <v>2.01825E7</v>
      </c>
      <c r="E2444" s="34">
        <v>2018250.0</v>
      </c>
      <c r="F2444" s="22" t="s">
        <v>657</v>
      </c>
      <c r="G2444" s="35">
        <v>44812.0</v>
      </c>
      <c r="H2444" s="22"/>
      <c r="I2444" s="29"/>
      <c r="J2444" s="28"/>
      <c r="K2444" s="2"/>
      <c r="L2444" s="2"/>
      <c r="M2444" s="2"/>
      <c r="N2444" s="2"/>
      <c r="O2444" s="2"/>
      <c r="P2444" s="2"/>
      <c r="Q2444" s="2"/>
      <c r="R2444" s="2"/>
      <c r="S2444" s="2"/>
    </row>
    <row r="2445" ht="15.75" customHeight="1">
      <c r="A2445" s="27">
        <v>44804.0</v>
      </c>
      <c r="B2445" s="2" t="s">
        <v>711</v>
      </c>
      <c r="C2445" s="34">
        <v>2271500.0</v>
      </c>
      <c r="D2445" s="34">
        <v>2065000.0</v>
      </c>
      <c r="E2445" s="34">
        <v>206500.0</v>
      </c>
      <c r="F2445" s="22" t="s">
        <v>441</v>
      </c>
      <c r="G2445" s="35">
        <v>44812.0</v>
      </c>
      <c r="H2445" s="22"/>
      <c r="I2445" s="29"/>
      <c r="J2445" s="28"/>
      <c r="K2445" s="2"/>
      <c r="L2445" s="2"/>
      <c r="M2445" s="2"/>
      <c r="N2445" s="2"/>
      <c r="O2445" s="2"/>
      <c r="P2445" s="2"/>
      <c r="Q2445" s="2"/>
      <c r="R2445" s="2"/>
      <c r="S2445" s="2"/>
    </row>
    <row r="2446" ht="15.75" customHeight="1">
      <c r="A2446" s="27">
        <v>44804.0</v>
      </c>
      <c r="B2446" s="2" t="s">
        <v>711</v>
      </c>
      <c r="C2446" s="34">
        <v>3.62934E7</v>
      </c>
      <c r="D2446" s="34">
        <v>3.2994E7</v>
      </c>
      <c r="E2446" s="34">
        <v>3299400.0</v>
      </c>
      <c r="F2446" s="22" t="s">
        <v>442</v>
      </c>
      <c r="G2446" s="35">
        <v>44812.0</v>
      </c>
      <c r="H2446" s="22"/>
      <c r="I2446" s="29"/>
      <c r="J2446" s="28"/>
      <c r="K2446" s="2"/>
      <c r="L2446" s="2"/>
      <c r="M2446" s="2"/>
      <c r="N2446" s="2"/>
      <c r="O2446" s="2"/>
      <c r="P2446" s="2"/>
      <c r="Q2446" s="2"/>
      <c r="R2446" s="2"/>
      <c r="S2446" s="2"/>
    </row>
    <row r="2447" ht="15.75" customHeight="1">
      <c r="A2447" s="27">
        <v>44804.0</v>
      </c>
      <c r="B2447" s="2" t="s">
        <v>690</v>
      </c>
      <c r="C2447" s="34">
        <v>1518000.0</v>
      </c>
      <c r="D2447" s="34">
        <v>1380000.0</v>
      </c>
      <c r="E2447" s="34">
        <v>138000.0</v>
      </c>
      <c r="F2447" s="22" t="s">
        <v>106</v>
      </c>
      <c r="G2447" s="35">
        <v>44806.0</v>
      </c>
      <c r="H2447" s="22"/>
      <c r="I2447" s="29"/>
      <c r="J2447" s="28"/>
      <c r="K2447" s="2"/>
      <c r="L2447" s="2"/>
      <c r="M2447" s="2"/>
      <c r="N2447" s="2"/>
      <c r="O2447" s="2"/>
      <c r="P2447" s="2"/>
      <c r="Q2447" s="2"/>
      <c r="R2447" s="2"/>
      <c r="S2447" s="2"/>
    </row>
    <row r="2448" ht="15.75" customHeight="1">
      <c r="A2448" s="27">
        <v>44804.0</v>
      </c>
      <c r="B2448" s="2" t="s">
        <v>140</v>
      </c>
      <c r="C2448" s="34">
        <v>2.7324E7</v>
      </c>
      <c r="D2448" s="34">
        <v>2.484E7</v>
      </c>
      <c r="E2448" s="34">
        <v>2484000.0</v>
      </c>
      <c r="F2448" s="22" t="s">
        <v>590</v>
      </c>
      <c r="G2448" s="35">
        <v>44812.0</v>
      </c>
      <c r="H2448" s="22"/>
      <c r="I2448" s="29"/>
      <c r="J2448" s="28"/>
      <c r="K2448" s="2"/>
      <c r="L2448" s="2"/>
      <c r="M2448" s="2"/>
      <c r="N2448" s="2"/>
      <c r="O2448" s="2"/>
      <c r="P2448" s="2"/>
      <c r="Q2448" s="2"/>
      <c r="R2448" s="2"/>
      <c r="S2448" s="2"/>
    </row>
    <row r="2449" ht="15.75" customHeight="1">
      <c r="A2449" s="27">
        <v>44804.0</v>
      </c>
      <c r="B2449" s="2" t="s">
        <v>140</v>
      </c>
      <c r="C2449" s="34">
        <v>9740500.0</v>
      </c>
      <c r="D2449" s="34">
        <v>8855000.0</v>
      </c>
      <c r="E2449" s="34">
        <v>885500.0</v>
      </c>
      <c r="F2449" s="22" t="s">
        <v>614</v>
      </c>
      <c r="G2449" s="35">
        <v>44812.0</v>
      </c>
      <c r="H2449" s="22"/>
      <c r="I2449" s="29"/>
      <c r="J2449" s="28"/>
      <c r="K2449" s="2"/>
      <c r="L2449" s="2"/>
      <c r="M2449" s="2"/>
      <c r="N2449" s="2"/>
      <c r="O2449" s="2"/>
      <c r="P2449" s="2"/>
      <c r="Q2449" s="2"/>
      <c r="R2449" s="2"/>
      <c r="S2449" s="2"/>
    </row>
    <row r="2450" ht="15.75" customHeight="1">
      <c r="A2450" s="27">
        <v>44804.0</v>
      </c>
      <c r="B2450" s="2" t="s">
        <v>140</v>
      </c>
      <c r="C2450" s="34">
        <v>985600.0</v>
      </c>
      <c r="D2450" s="34">
        <v>896000.0</v>
      </c>
      <c r="E2450" s="34">
        <v>89600.0</v>
      </c>
      <c r="F2450" s="22" t="s">
        <v>660</v>
      </c>
      <c r="G2450" s="35">
        <v>44812.0</v>
      </c>
      <c r="H2450" s="22"/>
      <c r="I2450" s="29"/>
      <c r="J2450" s="28"/>
      <c r="K2450" s="2"/>
      <c r="L2450" s="2"/>
      <c r="M2450" s="2"/>
      <c r="N2450" s="2"/>
      <c r="O2450" s="2"/>
      <c r="P2450" s="2"/>
      <c r="Q2450" s="2"/>
      <c r="R2450" s="2"/>
      <c r="S2450" s="2"/>
    </row>
    <row r="2451" ht="15.75" customHeight="1">
      <c r="A2451" s="27">
        <v>44804.0</v>
      </c>
      <c r="B2451" s="2" t="s">
        <v>140</v>
      </c>
      <c r="C2451" s="34">
        <v>726000.0</v>
      </c>
      <c r="D2451" s="34">
        <v>660000.0</v>
      </c>
      <c r="E2451" s="34">
        <v>66000.0</v>
      </c>
      <c r="F2451" s="22" t="s">
        <v>729</v>
      </c>
      <c r="G2451" s="35">
        <v>44812.0</v>
      </c>
      <c r="H2451" s="22"/>
      <c r="I2451" s="29"/>
      <c r="J2451" s="28"/>
      <c r="K2451" s="2"/>
      <c r="L2451" s="2"/>
      <c r="M2451" s="2"/>
      <c r="N2451" s="2"/>
      <c r="O2451" s="2"/>
      <c r="P2451" s="2"/>
      <c r="Q2451" s="2"/>
      <c r="R2451" s="2"/>
      <c r="S2451" s="2"/>
    </row>
    <row r="2452" ht="15.75" customHeight="1">
      <c r="A2452" s="27">
        <v>44804.0</v>
      </c>
      <c r="B2452" s="2" t="s">
        <v>140</v>
      </c>
      <c r="C2452" s="34">
        <v>2.96593E7</v>
      </c>
      <c r="D2452" s="34">
        <v>2.6963E7</v>
      </c>
      <c r="E2452" s="34">
        <v>2696300.0</v>
      </c>
      <c r="F2452" s="22" t="s">
        <v>361</v>
      </c>
      <c r="G2452" s="35">
        <v>44812.0</v>
      </c>
      <c r="H2452" s="22"/>
      <c r="I2452" s="29"/>
      <c r="J2452" s="28"/>
      <c r="K2452" s="2"/>
      <c r="L2452" s="2"/>
      <c r="M2452" s="2"/>
      <c r="N2452" s="2"/>
      <c r="O2452" s="2"/>
      <c r="P2452" s="2"/>
      <c r="Q2452" s="2"/>
      <c r="R2452" s="2"/>
      <c r="S2452" s="2"/>
    </row>
    <row r="2453" ht="15.75" customHeight="1">
      <c r="A2453" s="27">
        <v>44804.0</v>
      </c>
      <c r="B2453" s="2" t="s">
        <v>140</v>
      </c>
      <c r="C2453" s="34">
        <v>5420800.0</v>
      </c>
      <c r="D2453" s="34">
        <v>4928000.0</v>
      </c>
      <c r="E2453" s="34">
        <v>492800.0</v>
      </c>
      <c r="F2453" s="22" t="s">
        <v>676</v>
      </c>
      <c r="G2453" s="35">
        <v>44812.0</v>
      </c>
      <c r="H2453" s="22"/>
      <c r="I2453" s="29"/>
      <c r="J2453" s="28"/>
      <c r="K2453" s="2"/>
      <c r="L2453" s="2"/>
      <c r="M2453" s="2"/>
      <c r="N2453" s="2"/>
      <c r="O2453" s="2"/>
      <c r="P2453" s="2"/>
      <c r="Q2453" s="2"/>
      <c r="R2453" s="2"/>
      <c r="S2453" s="2"/>
    </row>
    <row r="2454" ht="15.75" customHeight="1">
      <c r="A2454" s="27">
        <v>44804.0</v>
      </c>
      <c r="B2454" s="2" t="s">
        <v>140</v>
      </c>
      <c r="C2454" s="34">
        <v>3592600.0</v>
      </c>
      <c r="D2454" s="34">
        <v>3266000.0</v>
      </c>
      <c r="E2454" s="34">
        <v>326600.0</v>
      </c>
      <c r="F2454" s="22" t="s">
        <v>700</v>
      </c>
      <c r="G2454" s="35">
        <v>44812.0</v>
      </c>
      <c r="H2454" s="22"/>
      <c r="I2454" s="29"/>
      <c r="J2454" s="28"/>
      <c r="K2454" s="2"/>
      <c r="L2454" s="2"/>
      <c r="M2454" s="2"/>
      <c r="N2454" s="2"/>
      <c r="O2454" s="2"/>
      <c r="P2454" s="2"/>
      <c r="Q2454" s="2"/>
      <c r="R2454" s="2"/>
      <c r="S2454" s="2"/>
    </row>
    <row r="2455" ht="15.75" customHeight="1">
      <c r="A2455" s="27">
        <v>44804.0</v>
      </c>
      <c r="B2455" s="2" t="s">
        <v>140</v>
      </c>
      <c r="C2455" s="34">
        <v>5280000.0</v>
      </c>
      <c r="D2455" s="34">
        <v>4800000.0</v>
      </c>
      <c r="E2455" s="34">
        <v>480000.0</v>
      </c>
      <c r="F2455" s="22" t="s">
        <v>699</v>
      </c>
      <c r="G2455" s="35">
        <v>44812.0</v>
      </c>
      <c r="H2455" s="22"/>
      <c r="I2455" s="29"/>
      <c r="J2455" s="28"/>
      <c r="K2455" s="2"/>
      <c r="L2455" s="2"/>
      <c r="M2455" s="2"/>
      <c r="N2455" s="2"/>
      <c r="O2455" s="2"/>
      <c r="P2455" s="2"/>
      <c r="Q2455" s="2"/>
      <c r="R2455" s="2"/>
      <c r="S2455" s="2"/>
    </row>
    <row r="2456" ht="15.75" customHeight="1">
      <c r="A2456" s="27">
        <v>44804.0</v>
      </c>
      <c r="B2456" s="2" t="s">
        <v>140</v>
      </c>
      <c r="C2456" s="34">
        <v>8375400.0</v>
      </c>
      <c r="D2456" s="34">
        <v>7614000.0</v>
      </c>
      <c r="E2456" s="34">
        <v>761400.0</v>
      </c>
      <c r="F2456" s="22" t="s">
        <v>478</v>
      </c>
      <c r="G2456" s="35">
        <v>44812.0</v>
      </c>
      <c r="H2456" s="22"/>
      <c r="I2456" s="29"/>
      <c r="J2456" s="28"/>
      <c r="K2456" s="2"/>
      <c r="L2456" s="2"/>
      <c r="M2456" s="2"/>
      <c r="N2456" s="2"/>
      <c r="O2456" s="2"/>
      <c r="P2456" s="2"/>
      <c r="Q2456" s="2"/>
      <c r="R2456" s="2"/>
      <c r="S2456" s="2"/>
    </row>
    <row r="2457" ht="15.75" customHeight="1">
      <c r="A2457" s="27">
        <v>44804.0</v>
      </c>
      <c r="B2457" s="2" t="s">
        <v>140</v>
      </c>
      <c r="C2457" s="34">
        <v>3.77102E7</v>
      </c>
      <c r="D2457" s="34">
        <v>3.4282E7</v>
      </c>
      <c r="E2457" s="34">
        <v>3428200.0</v>
      </c>
      <c r="F2457" s="22" t="s">
        <v>522</v>
      </c>
      <c r="G2457" s="35">
        <v>44812.0</v>
      </c>
      <c r="H2457" s="22"/>
      <c r="I2457" s="29"/>
      <c r="J2457" s="28"/>
      <c r="K2457" s="2"/>
      <c r="L2457" s="2"/>
      <c r="M2457" s="2"/>
      <c r="N2457" s="2"/>
      <c r="O2457" s="2"/>
      <c r="P2457" s="2"/>
      <c r="Q2457" s="2"/>
      <c r="R2457" s="2"/>
      <c r="S2457" s="2"/>
    </row>
    <row r="2458" ht="15.75" customHeight="1">
      <c r="A2458" s="27">
        <v>44804.0</v>
      </c>
      <c r="B2458" s="2" t="s">
        <v>140</v>
      </c>
      <c r="C2458" s="34">
        <v>7463500.0</v>
      </c>
      <c r="D2458" s="34">
        <v>6785000.0</v>
      </c>
      <c r="E2458" s="34">
        <v>678500.0</v>
      </c>
      <c r="F2458" s="22" t="s">
        <v>707</v>
      </c>
      <c r="G2458" s="35">
        <v>44812.0</v>
      </c>
      <c r="H2458" s="22"/>
      <c r="I2458" s="29"/>
      <c r="J2458" s="28"/>
      <c r="K2458" s="2"/>
      <c r="L2458" s="2"/>
      <c r="M2458" s="2"/>
      <c r="N2458" s="2"/>
      <c r="O2458" s="2"/>
      <c r="P2458" s="2"/>
      <c r="Q2458" s="2"/>
      <c r="R2458" s="2"/>
      <c r="S2458" s="2"/>
    </row>
    <row r="2459" ht="15.75" customHeight="1">
      <c r="A2459" s="27">
        <v>44804.0</v>
      </c>
      <c r="B2459" s="2" t="s">
        <v>140</v>
      </c>
      <c r="C2459" s="34">
        <v>4312000.0</v>
      </c>
      <c r="D2459" s="34">
        <v>3920000.0</v>
      </c>
      <c r="E2459" s="34">
        <v>392000.0</v>
      </c>
      <c r="F2459" s="22" t="s">
        <v>689</v>
      </c>
      <c r="G2459" s="35">
        <v>44812.0</v>
      </c>
      <c r="H2459" s="22"/>
      <c r="I2459" s="29"/>
      <c r="J2459" s="28"/>
      <c r="K2459" s="2"/>
      <c r="L2459" s="2"/>
      <c r="M2459" s="2"/>
      <c r="N2459" s="2"/>
      <c r="O2459" s="2"/>
      <c r="P2459" s="2"/>
      <c r="Q2459" s="2"/>
      <c r="R2459" s="2"/>
      <c r="S2459" s="2"/>
    </row>
    <row r="2460" ht="15.75" customHeight="1">
      <c r="A2460" s="27">
        <v>44804.0</v>
      </c>
      <c r="B2460" s="2" t="s">
        <v>140</v>
      </c>
      <c r="C2460" s="34">
        <v>313500.0</v>
      </c>
      <c r="D2460" s="34">
        <v>285000.0</v>
      </c>
      <c r="E2460" s="34">
        <v>28500.0</v>
      </c>
      <c r="F2460" s="22" t="s">
        <v>723</v>
      </c>
      <c r="G2460" s="35">
        <v>44812.0</v>
      </c>
      <c r="H2460" s="22"/>
      <c r="I2460" s="29"/>
      <c r="J2460" s="28"/>
      <c r="K2460" s="2"/>
      <c r="L2460" s="2"/>
      <c r="M2460" s="2"/>
      <c r="N2460" s="2"/>
      <c r="O2460" s="2"/>
      <c r="P2460" s="2"/>
      <c r="Q2460" s="2"/>
      <c r="R2460" s="2"/>
      <c r="S2460" s="2"/>
    </row>
    <row r="2461" ht="15.75" customHeight="1">
      <c r="A2461" s="27">
        <v>44804.0</v>
      </c>
      <c r="B2461" s="2" t="s">
        <v>140</v>
      </c>
      <c r="C2461" s="34">
        <v>88000.0</v>
      </c>
      <c r="D2461" s="34">
        <v>80000.0</v>
      </c>
      <c r="E2461" s="34">
        <v>8000.0</v>
      </c>
      <c r="F2461" s="22" t="s">
        <v>722</v>
      </c>
      <c r="G2461" s="35">
        <v>44812.0</v>
      </c>
      <c r="H2461" s="22"/>
      <c r="I2461" s="29"/>
      <c r="J2461" s="28"/>
      <c r="K2461" s="2"/>
      <c r="L2461" s="2"/>
      <c r="M2461" s="2"/>
      <c r="N2461" s="2"/>
      <c r="O2461" s="2"/>
      <c r="P2461" s="2"/>
      <c r="Q2461" s="2"/>
      <c r="R2461" s="2"/>
      <c r="S2461" s="2"/>
    </row>
    <row r="2462" ht="15.75" customHeight="1">
      <c r="A2462" s="27">
        <v>44804.0</v>
      </c>
      <c r="B2462" s="2" t="s">
        <v>140</v>
      </c>
      <c r="C2462" s="34">
        <v>88000.0</v>
      </c>
      <c r="D2462" s="34">
        <v>80000.0</v>
      </c>
      <c r="E2462" s="34">
        <v>8000.0</v>
      </c>
      <c r="F2462" s="22" t="s">
        <v>730</v>
      </c>
      <c r="G2462" s="35">
        <v>44812.0</v>
      </c>
      <c r="H2462" s="22"/>
      <c r="I2462" s="29"/>
      <c r="J2462" s="28"/>
      <c r="K2462" s="2"/>
      <c r="L2462" s="2"/>
      <c r="M2462" s="2"/>
      <c r="N2462" s="2"/>
      <c r="O2462" s="2"/>
      <c r="P2462" s="2"/>
      <c r="Q2462" s="2"/>
      <c r="R2462" s="2"/>
      <c r="S2462" s="2"/>
    </row>
    <row r="2463" ht="15.75" customHeight="1">
      <c r="A2463" s="27">
        <v>44804.0</v>
      </c>
      <c r="B2463" s="2" t="s">
        <v>140</v>
      </c>
      <c r="C2463" s="34">
        <v>3942400.0</v>
      </c>
      <c r="D2463" s="34">
        <v>3584000.0</v>
      </c>
      <c r="E2463" s="34">
        <v>358400.0</v>
      </c>
      <c r="F2463" s="22" t="s">
        <v>591</v>
      </c>
      <c r="G2463" s="35">
        <v>44812.0</v>
      </c>
      <c r="H2463" s="22"/>
      <c r="I2463" s="29"/>
      <c r="J2463" s="28"/>
      <c r="K2463" s="2"/>
      <c r="L2463" s="2"/>
      <c r="M2463" s="2"/>
      <c r="N2463" s="2"/>
      <c r="O2463" s="2"/>
      <c r="P2463" s="2"/>
      <c r="Q2463" s="2"/>
      <c r="R2463" s="2"/>
      <c r="S2463" s="2"/>
    </row>
    <row r="2464" ht="15.75" customHeight="1">
      <c r="A2464" s="27">
        <v>44804.0</v>
      </c>
      <c r="B2464" s="2" t="s">
        <v>692</v>
      </c>
      <c r="C2464" s="34">
        <v>1.4905138E7</v>
      </c>
      <c r="D2464" s="34">
        <v>1.3550125E7</v>
      </c>
      <c r="E2464" s="34">
        <v>1355013.0</v>
      </c>
      <c r="F2464" s="22" t="s">
        <v>712</v>
      </c>
      <c r="G2464" s="35">
        <v>44817.0</v>
      </c>
      <c r="H2464" s="22"/>
      <c r="I2464" s="29"/>
      <c r="J2464" s="28"/>
      <c r="K2464" s="2"/>
      <c r="L2464" s="2"/>
      <c r="M2464" s="2"/>
      <c r="N2464" s="2"/>
      <c r="O2464" s="2"/>
      <c r="P2464" s="2"/>
      <c r="Q2464" s="2"/>
      <c r="R2464" s="2"/>
      <c r="S2464" s="2"/>
    </row>
    <row r="2465" ht="15.75" customHeight="1">
      <c r="A2465" s="27">
        <v>44804.0</v>
      </c>
      <c r="B2465" s="2" t="s">
        <v>29</v>
      </c>
      <c r="C2465" s="34">
        <v>1.31274E7</v>
      </c>
      <c r="D2465" s="34">
        <v>1.1934E7</v>
      </c>
      <c r="E2465" s="34">
        <v>1193400.0</v>
      </c>
      <c r="F2465" s="22" t="s">
        <v>526</v>
      </c>
      <c r="G2465" s="35">
        <v>44812.0</v>
      </c>
      <c r="H2465" s="22"/>
      <c r="I2465" s="29"/>
      <c r="J2465" s="28"/>
      <c r="K2465" s="2"/>
      <c r="L2465" s="2"/>
      <c r="M2465" s="2"/>
      <c r="N2465" s="2"/>
      <c r="O2465" s="2"/>
      <c r="P2465" s="2"/>
      <c r="Q2465" s="2"/>
      <c r="R2465" s="2"/>
      <c r="S2465" s="2"/>
    </row>
    <row r="2466" ht="15.75" customHeight="1">
      <c r="A2466" s="27">
        <v>44804.0</v>
      </c>
      <c r="B2466" s="2" t="s">
        <v>687</v>
      </c>
      <c r="C2466" s="34">
        <v>220000.0</v>
      </c>
      <c r="D2466" s="34">
        <v>200000.0</v>
      </c>
      <c r="E2466" s="34">
        <v>20000.0</v>
      </c>
      <c r="F2466" s="22" t="s">
        <v>688</v>
      </c>
      <c r="G2466" s="35">
        <v>44812.0</v>
      </c>
      <c r="H2466" s="22"/>
      <c r="I2466" s="29"/>
      <c r="J2466" s="28"/>
      <c r="K2466" s="2"/>
      <c r="L2466" s="2"/>
      <c r="M2466" s="2"/>
      <c r="N2466" s="2"/>
      <c r="O2466" s="2"/>
      <c r="P2466" s="2"/>
      <c r="Q2466" s="2"/>
      <c r="R2466" s="2"/>
      <c r="S2466" s="2"/>
    </row>
    <row r="2467" ht="15.75" customHeight="1">
      <c r="A2467" s="27">
        <v>44804.0</v>
      </c>
      <c r="B2467" s="2" t="s">
        <v>696</v>
      </c>
      <c r="C2467" s="34">
        <v>1985500.0</v>
      </c>
      <c r="D2467" s="34">
        <v>1805000.0</v>
      </c>
      <c r="E2467" s="34">
        <v>180500.0</v>
      </c>
      <c r="F2467" s="22" t="s">
        <v>697</v>
      </c>
      <c r="G2467" s="35">
        <v>44811.0</v>
      </c>
      <c r="H2467" s="22"/>
      <c r="I2467" s="29"/>
      <c r="J2467" s="28"/>
      <c r="K2467" s="2"/>
      <c r="L2467" s="2"/>
      <c r="M2467" s="2"/>
      <c r="N2467" s="2"/>
      <c r="O2467" s="2"/>
      <c r="P2467" s="2"/>
      <c r="Q2467" s="2"/>
      <c r="R2467" s="2"/>
      <c r="S2467" s="2"/>
    </row>
    <row r="2468" ht="15.75" customHeight="1">
      <c r="A2468" s="27">
        <v>44804.0</v>
      </c>
      <c r="B2468" s="2" t="s">
        <v>675</v>
      </c>
      <c r="C2468" s="34">
        <v>2.81017E7</v>
      </c>
      <c r="D2468" s="34">
        <v>2.5547E7</v>
      </c>
      <c r="E2468" s="34">
        <v>2554700.0</v>
      </c>
      <c r="F2468" s="22" t="s">
        <v>523</v>
      </c>
      <c r="G2468" s="35">
        <v>44818.0</v>
      </c>
      <c r="H2468" s="22"/>
      <c r="I2468" s="37" t="s">
        <v>731</v>
      </c>
      <c r="J2468" s="13"/>
      <c r="K2468" s="14"/>
      <c r="L2468" s="2"/>
      <c r="M2468" s="2"/>
      <c r="N2468" s="2"/>
      <c r="O2468" s="2"/>
      <c r="P2468" s="2"/>
      <c r="Q2468" s="2"/>
      <c r="R2468" s="2"/>
      <c r="S2468" s="2"/>
    </row>
    <row r="2469" ht="15.75" customHeight="1">
      <c r="A2469" s="27">
        <v>44804.0</v>
      </c>
      <c r="B2469" s="2" t="s">
        <v>675</v>
      </c>
      <c r="C2469" s="34">
        <v>3041500.0</v>
      </c>
      <c r="D2469" s="34">
        <v>2765000.0</v>
      </c>
      <c r="E2469" s="34">
        <v>276500.0</v>
      </c>
      <c r="F2469" s="22" t="s">
        <v>591</v>
      </c>
      <c r="G2469" s="35">
        <v>44818.0</v>
      </c>
      <c r="H2469" s="22"/>
      <c r="I2469" s="23" t="s">
        <v>3</v>
      </c>
      <c r="J2469" s="17" t="s">
        <v>54</v>
      </c>
      <c r="K2469" s="17" t="s">
        <v>2</v>
      </c>
      <c r="L2469" s="2"/>
      <c r="M2469" s="2"/>
      <c r="N2469" s="2"/>
      <c r="O2469" s="2"/>
      <c r="P2469" s="2"/>
      <c r="Q2469" s="2"/>
      <c r="R2469" s="2"/>
      <c r="S2469" s="2"/>
    </row>
    <row r="2470" ht="15.75" customHeight="1">
      <c r="A2470" s="27">
        <v>44804.0</v>
      </c>
      <c r="B2470" s="2" t="s">
        <v>610</v>
      </c>
      <c r="C2470" s="34">
        <v>1.2837E7</v>
      </c>
      <c r="D2470" s="34">
        <v>1.167E7</v>
      </c>
      <c r="E2470" s="34">
        <v>1167000.0</v>
      </c>
      <c r="F2470" s="22" t="s">
        <v>351</v>
      </c>
      <c r="G2470" s="35">
        <v>44812.0</v>
      </c>
      <c r="H2470" s="22"/>
      <c r="I2470" s="23">
        <f t="shared" ref="I2470:K2470" si="67">SUM(C2422:C2484)</f>
        <v>558372146</v>
      </c>
      <c r="J2470" s="23">
        <f t="shared" si="67"/>
        <v>507611040</v>
      </c>
      <c r="K2470" s="23">
        <f t="shared" si="67"/>
        <v>50761106</v>
      </c>
      <c r="L2470" s="2"/>
      <c r="M2470" s="2"/>
      <c r="N2470" s="2"/>
      <c r="O2470" s="2"/>
      <c r="P2470" s="2"/>
      <c r="Q2470" s="2"/>
      <c r="R2470" s="2"/>
      <c r="S2470" s="2"/>
    </row>
    <row r="2471" ht="15.75" customHeight="1">
      <c r="A2471" s="27">
        <v>44804.0</v>
      </c>
      <c r="B2471" s="2" t="s">
        <v>610</v>
      </c>
      <c r="C2471" s="34">
        <v>4629900.0</v>
      </c>
      <c r="D2471" s="34">
        <v>4209000.0</v>
      </c>
      <c r="E2471" s="34">
        <v>420900.0</v>
      </c>
      <c r="F2471" s="22" t="s">
        <v>639</v>
      </c>
      <c r="G2471" s="35">
        <v>44812.0</v>
      </c>
      <c r="H2471" s="22"/>
      <c r="I2471" s="29"/>
      <c r="J2471" s="28"/>
      <c r="K2471" s="2"/>
      <c r="L2471" s="2"/>
      <c r="M2471" s="2"/>
      <c r="N2471" s="2"/>
      <c r="O2471" s="2"/>
      <c r="P2471" s="2"/>
      <c r="Q2471" s="2"/>
      <c r="R2471" s="2"/>
      <c r="S2471" s="2"/>
    </row>
    <row r="2472" ht="15.75" customHeight="1">
      <c r="A2472" s="27">
        <v>44804.0</v>
      </c>
      <c r="B2472" s="2" t="s">
        <v>8</v>
      </c>
      <c r="C2472" s="34">
        <v>1138500.0</v>
      </c>
      <c r="D2472" s="34">
        <v>1035000.0</v>
      </c>
      <c r="E2472" s="34">
        <v>103500.0</v>
      </c>
      <c r="F2472" s="22" t="s">
        <v>364</v>
      </c>
      <c r="G2472" s="35">
        <v>44825.0</v>
      </c>
      <c r="H2472" s="22"/>
      <c r="I2472" s="29"/>
      <c r="J2472" s="28"/>
      <c r="K2472" s="2"/>
      <c r="L2472" s="2"/>
      <c r="M2472" s="2"/>
      <c r="N2472" s="2"/>
      <c r="O2472" s="2"/>
      <c r="P2472" s="2"/>
      <c r="Q2472" s="2"/>
      <c r="R2472" s="2"/>
      <c r="S2472" s="2"/>
    </row>
    <row r="2473" ht="15.75" customHeight="1">
      <c r="A2473" s="27">
        <v>44804.0</v>
      </c>
      <c r="B2473" s="2" t="s">
        <v>8</v>
      </c>
      <c r="C2473" s="34">
        <v>126500.0</v>
      </c>
      <c r="D2473" s="34">
        <v>115000.0</v>
      </c>
      <c r="E2473" s="34">
        <v>11500.0</v>
      </c>
      <c r="F2473" s="22" t="s">
        <v>550</v>
      </c>
      <c r="G2473" s="35">
        <v>44823.0</v>
      </c>
      <c r="H2473" s="22"/>
      <c r="I2473" s="29"/>
      <c r="J2473" s="28"/>
      <c r="K2473" s="2"/>
      <c r="L2473" s="2"/>
      <c r="M2473" s="2"/>
      <c r="N2473" s="2"/>
      <c r="O2473" s="2"/>
      <c r="P2473" s="2"/>
      <c r="Q2473" s="2"/>
      <c r="R2473" s="2"/>
      <c r="S2473" s="2"/>
    </row>
    <row r="2474" ht="15.75" customHeight="1">
      <c r="A2474" s="27">
        <v>44804.0</v>
      </c>
      <c r="B2474" s="2" t="s">
        <v>8</v>
      </c>
      <c r="C2474" s="34">
        <v>592900.0</v>
      </c>
      <c r="D2474" s="34">
        <v>539000.0</v>
      </c>
      <c r="E2474" s="34">
        <v>53900.0</v>
      </c>
      <c r="F2474" s="22" t="s">
        <v>569</v>
      </c>
      <c r="G2474" s="35">
        <v>44823.0</v>
      </c>
      <c r="H2474" s="22"/>
      <c r="I2474" s="29"/>
      <c r="J2474" s="28"/>
      <c r="K2474" s="2"/>
      <c r="L2474" s="2"/>
      <c r="M2474" s="2"/>
      <c r="N2474" s="2"/>
      <c r="O2474" s="2"/>
      <c r="P2474" s="2"/>
      <c r="Q2474" s="2"/>
      <c r="R2474" s="2"/>
      <c r="S2474" s="2"/>
    </row>
    <row r="2475" ht="15.75" customHeight="1">
      <c r="A2475" s="27">
        <v>44804.0</v>
      </c>
      <c r="B2475" s="2" t="s">
        <v>8</v>
      </c>
      <c r="C2475" s="34">
        <v>1.74823E7</v>
      </c>
      <c r="D2475" s="34">
        <v>1.5893E7</v>
      </c>
      <c r="E2475" s="34">
        <v>1589300.0</v>
      </c>
      <c r="F2475" s="22" t="s">
        <v>172</v>
      </c>
      <c r="G2475" s="35">
        <v>44825.0</v>
      </c>
      <c r="H2475" s="22"/>
      <c r="I2475" s="29"/>
      <c r="J2475" s="28"/>
      <c r="K2475" s="2"/>
      <c r="L2475" s="2"/>
      <c r="M2475" s="2"/>
      <c r="N2475" s="2"/>
      <c r="O2475" s="2"/>
      <c r="P2475" s="2"/>
      <c r="Q2475" s="2"/>
      <c r="R2475" s="2"/>
      <c r="S2475" s="2"/>
    </row>
    <row r="2476" ht="15.75" customHeight="1">
      <c r="A2476" s="27">
        <v>44804.0</v>
      </c>
      <c r="B2476" s="2" t="s">
        <v>8</v>
      </c>
      <c r="C2476" s="34">
        <v>423500.0</v>
      </c>
      <c r="D2476" s="34">
        <v>385000.0</v>
      </c>
      <c r="E2476" s="34">
        <v>38500.0</v>
      </c>
      <c r="F2476" s="22" t="s">
        <v>654</v>
      </c>
      <c r="G2476" s="35">
        <v>44823.0</v>
      </c>
      <c r="H2476" s="22"/>
      <c r="I2476" s="29"/>
      <c r="J2476" s="28"/>
      <c r="K2476" s="2"/>
      <c r="L2476" s="2"/>
      <c r="M2476" s="2"/>
      <c r="N2476" s="2"/>
      <c r="O2476" s="2"/>
      <c r="P2476" s="2"/>
      <c r="Q2476" s="2"/>
      <c r="R2476" s="2"/>
      <c r="S2476" s="2"/>
    </row>
    <row r="2477" ht="15.75" customHeight="1">
      <c r="A2477" s="27">
        <v>44804.0</v>
      </c>
      <c r="B2477" s="2" t="s">
        <v>672</v>
      </c>
      <c r="C2477" s="34">
        <v>3744400.0</v>
      </c>
      <c r="D2477" s="34">
        <v>3404000.0</v>
      </c>
      <c r="E2477" s="34">
        <v>340400.0</v>
      </c>
      <c r="F2477" s="22" t="s">
        <v>673</v>
      </c>
      <c r="G2477" s="35">
        <v>44819.0</v>
      </c>
      <c r="H2477" s="22"/>
      <c r="I2477" s="29"/>
      <c r="J2477" s="28"/>
      <c r="K2477" s="2"/>
      <c r="L2477" s="2"/>
      <c r="M2477" s="2"/>
      <c r="N2477" s="2"/>
      <c r="O2477" s="2"/>
      <c r="P2477" s="2"/>
      <c r="Q2477" s="2"/>
      <c r="R2477" s="2"/>
      <c r="S2477" s="2"/>
    </row>
    <row r="2478" ht="15.75" customHeight="1">
      <c r="A2478" s="27">
        <v>44804.0</v>
      </c>
      <c r="B2478" s="2" t="s">
        <v>630</v>
      </c>
      <c r="C2478" s="34">
        <v>544500.0</v>
      </c>
      <c r="D2478" s="34">
        <v>495000.0</v>
      </c>
      <c r="E2478" s="34">
        <v>49500.0</v>
      </c>
      <c r="F2478" s="22" t="s">
        <v>732</v>
      </c>
      <c r="G2478" s="35">
        <v>44819.0</v>
      </c>
      <c r="H2478" s="22"/>
      <c r="I2478" s="29"/>
      <c r="J2478" s="28"/>
      <c r="K2478" s="2"/>
      <c r="L2478" s="2"/>
      <c r="M2478" s="2"/>
      <c r="N2478" s="2"/>
      <c r="O2478" s="2"/>
      <c r="P2478" s="2"/>
      <c r="Q2478" s="2"/>
      <c r="R2478" s="2"/>
      <c r="S2478" s="2"/>
    </row>
    <row r="2479" ht="15.75" customHeight="1">
      <c r="A2479" s="27">
        <v>44804.0</v>
      </c>
      <c r="B2479" s="2" t="s">
        <v>630</v>
      </c>
      <c r="C2479" s="34">
        <v>202400.0</v>
      </c>
      <c r="D2479" s="34">
        <v>184000.0</v>
      </c>
      <c r="E2479" s="34">
        <v>18400.0</v>
      </c>
      <c r="F2479" s="22" t="s">
        <v>285</v>
      </c>
      <c r="G2479" s="35">
        <v>44819.0</v>
      </c>
      <c r="H2479" s="22"/>
      <c r="I2479" s="29"/>
      <c r="J2479" s="28"/>
      <c r="K2479" s="2"/>
      <c r="L2479" s="2"/>
      <c r="M2479" s="2"/>
      <c r="N2479" s="2"/>
      <c r="O2479" s="2"/>
      <c r="P2479" s="2"/>
      <c r="Q2479" s="2"/>
      <c r="R2479" s="2"/>
      <c r="S2479" s="2"/>
    </row>
    <row r="2480" ht="15.75" customHeight="1">
      <c r="A2480" s="27">
        <v>44804.0</v>
      </c>
      <c r="B2480" s="2" t="s">
        <v>160</v>
      </c>
      <c r="C2480" s="34">
        <v>3135000.0</v>
      </c>
      <c r="D2480" s="34">
        <v>2850000.0</v>
      </c>
      <c r="E2480" s="34">
        <v>285000.0</v>
      </c>
      <c r="F2480" s="22" t="s">
        <v>106</v>
      </c>
      <c r="G2480" s="35">
        <v>44820.0</v>
      </c>
      <c r="H2480" s="22"/>
      <c r="I2480" s="29"/>
      <c r="J2480" s="28"/>
      <c r="K2480" s="2"/>
      <c r="L2480" s="2"/>
      <c r="M2480" s="2"/>
      <c r="N2480" s="2"/>
      <c r="O2480" s="2"/>
      <c r="P2480" s="2"/>
      <c r="Q2480" s="2"/>
      <c r="R2480" s="2"/>
      <c r="S2480" s="2"/>
    </row>
    <row r="2481" ht="15.75" customHeight="1">
      <c r="A2481" s="27">
        <v>44804.0</v>
      </c>
      <c r="B2481" s="2" t="s">
        <v>158</v>
      </c>
      <c r="C2481" s="34">
        <v>2420000.0</v>
      </c>
      <c r="D2481" s="34">
        <v>2200000.0</v>
      </c>
      <c r="E2481" s="34">
        <v>220000.0</v>
      </c>
      <c r="F2481" s="22" t="s">
        <v>106</v>
      </c>
      <c r="G2481" s="35">
        <v>44819.0</v>
      </c>
      <c r="H2481" s="22" t="s">
        <v>633</v>
      </c>
      <c r="I2481" s="29"/>
      <c r="J2481" s="28"/>
      <c r="K2481" s="2"/>
      <c r="L2481" s="2"/>
      <c r="M2481" s="2"/>
      <c r="N2481" s="2"/>
      <c r="O2481" s="2"/>
      <c r="P2481" s="2"/>
      <c r="Q2481" s="2"/>
      <c r="R2481" s="2"/>
      <c r="S2481" s="2"/>
    </row>
    <row r="2482" ht="15.75" customHeight="1">
      <c r="A2482" s="27">
        <v>44804.0</v>
      </c>
      <c r="B2482" s="2" t="s">
        <v>640</v>
      </c>
      <c r="C2482" s="34">
        <v>2860000.0</v>
      </c>
      <c r="D2482" s="34">
        <v>2600000.0</v>
      </c>
      <c r="E2482" s="34">
        <v>260000.0</v>
      </c>
      <c r="F2482" s="22" t="s">
        <v>106</v>
      </c>
      <c r="G2482" s="35">
        <v>44819.0</v>
      </c>
      <c r="H2482" s="22"/>
      <c r="I2482" s="29"/>
      <c r="J2482" s="28"/>
      <c r="K2482" s="2"/>
      <c r="L2482" s="2"/>
      <c r="M2482" s="2"/>
      <c r="N2482" s="2"/>
      <c r="O2482" s="2"/>
      <c r="P2482" s="2"/>
      <c r="Q2482" s="2"/>
      <c r="R2482" s="2"/>
      <c r="S2482" s="2"/>
    </row>
    <row r="2483" ht="15.75" customHeight="1">
      <c r="A2483" s="27">
        <v>44804.0</v>
      </c>
      <c r="B2483" s="2" t="s">
        <v>538</v>
      </c>
      <c r="C2483" s="34">
        <v>3751000.0</v>
      </c>
      <c r="D2483" s="34">
        <v>3410000.0</v>
      </c>
      <c r="E2483" s="34">
        <v>341000.0</v>
      </c>
      <c r="F2483" s="22" t="s">
        <v>106</v>
      </c>
      <c r="G2483" s="35">
        <v>44834.0</v>
      </c>
      <c r="H2483" s="22"/>
      <c r="I2483" s="29"/>
      <c r="J2483" s="28"/>
      <c r="K2483" s="2"/>
      <c r="L2483" s="2"/>
      <c r="M2483" s="2"/>
      <c r="N2483" s="2"/>
      <c r="O2483" s="2"/>
      <c r="P2483" s="2"/>
      <c r="Q2483" s="2"/>
      <c r="R2483" s="2"/>
      <c r="S2483" s="2"/>
    </row>
    <row r="2484" ht="15.75" customHeight="1">
      <c r="A2484" s="38">
        <v>44804.0</v>
      </c>
      <c r="B2484" s="7" t="s">
        <v>733</v>
      </c>
      <c r="C2484" s="39">
        <v>390298.0</v>
      </c>
      <c r="D2484" s="39">
        <v>354816.0</v>
      </c>
      <c r="E2484" s="39">
        <v>35482.0</v>
      </c>
      <c r="F2484" s="40" t="s">
        <v>734</v>
      </c>
      <c r="G2484" s="41">
        <v>44817.0</v>
      </c>
      <c r="H2484" s="40"/>
      <c r="I2484" s="89"/>
      <c r="J2484" s="90"/>
      <c r="K2484" s="7"/>
      <c r="L2484" s="7"/>
      <c r="M2484" s="7"/>
      <c r="N2484" s="7"/>
      <c r="O2484" s="7"/>
      <c r="P2484" s="7"/>
      <c r="Q2484" s="7"/>
      <c r="R2484" s="7"/>
      <c r="S2484" s="7"/>
    </row>
    <row r="2485" ht="15.75" customHeight="1">
      <c r="A2485" s="27">
        <v>44819.0</v>
      </c>
      <c r="B2485" s="2" t="s">
        <v>675</v>
      </c>
      <c r="C2485" s="34">
        <v>2687300.0</v>
      </c>
      <c r="D2485" s="34">
        <v>2443000.0</v>
      </c>
      <c r="E2485" s="34">
        <v>244300.0</v>
      </c>
      <c r="F2485" s="22" t="s">
        <v>591</v>
      </c>
      <c r="G2485" s="35">
        <v>44824.0</v>
      </c>
      <c r="H2485" s="22"/>
      <c r="I2485" s="29"/>
      <c r="J2485" s="28"/>
      <c r="K2485" s="2"/>
      <c r="L2485" s="2"/>
      <c r="M2485" s="2"/>
      <c r="N2485" s="2"/>
      <c r="O2485" s="2"/>
      <c r="P2485" s="2"/>
      <c r="Q2485" s="2"/>
      <c r="R2485" s="2"/>
      <c r="S2485" s="2"/>
    </row>
    <row r="2486" ht="15.75" customHeight="1">
      <c r="A2486" s="27">
        <v>44819.0</v>
      </c>
      <c r="B2486" s="2" t="s">
        <v>675</v>
      </c>
      <c r="C2486" s="34">
        <v>1.88397E7</v>
      </c>
      <c r="D2486" s="34">
        <v>1.7127E7</v>
      </c>
      <c r="E2486" s="34">
        <v>1712700.0</v>
      </c>
      <c r="F2486" s="22" t="s">
        <v>523</v>
      </c>
      <c r="G2486" s="35">
        <v>44824.0</v>
      </c>
      <c r="H2486" s="22"/>
      <c r="I2486" s="29"/>
      <c r="J2486" s="28"/>
      <c r="K2486" s="2"/>
      <c r="L2486" s="2"/>
      <c r="M2486" s="2"/>
      <c r="N2486" s="2"/>
      <c r="O2486" s="2"/>
      <c r="P2486" s="2"/>
      <c r="Q2486" s="2"/>
      <c r="R2486" s="2"/>
      <c r="S2486" s="2"/>
    </row>
    <row r="2487" ht="15.75" customHeight="1">
      <c r="A2487" s="27">
        <v>44819.0</v>
      </c>
      <c r="B2487" s="2" t="s">
        <v>140</v>
      </c>
      <c r="C2487" s="34">
        <v>7150000.0</v>
      </c>
      <c r="D2487" s="34">
        <v>6500000.0</v>
      </c>
      <c r="E2487" s="34">
        <v>650000.0</v>
      </c>
      <c r="F2487" s="22" t="s">
        <v>707</v>
      </c>
      <c r="G2487" s="35">
        <v>44824.0</v>
      </c>
      <c r="H2487" s="22"/>
      <c r="I2487" s="29"/>
      <c r="J2487" s="28"/>
      <c r="K2487" s="2"/>
      <c r="L2487" s="2"/>
      <c r="M2487" s="2"/>
      <c r="N2487" s="2"/>
      <c r="O2487" s="2"/>
      <c r="P2487" s="2"/>
      <c r="Q2487" s="2"/>
      <c r="R2487" s="2"/>
      <c r="S2487" s="2"/>
    </row>
    <row r="2488" ht="15.75" customHeight="1">
      <c r="A2488" s="27">
        <v>44819.0</v>
      </c>
      <c r="B2488" s="2" t="s">
        <v>140</v>
      </c>
      <c r="C2488" s="34">
        <v>2.33266E7</v>
      </c>
      <c r="D2488" s="34">
        <v>2.1206E7</v>
      </c>
      <c r="E2488" s="34">
        <v>2120600.0</v>
      </c>
      <c r="F2488" s="22" t="s">
        <v>522</v>
      </c>
      <c r="G2488" s="35">
        <v>44824.0</v>
      </c>
      <c r="H2488" s="22"/>
      <c r="I2488" s="29"/>
      <c r="J2488" s="28"/>
      <c r="K2488" s="2"/>
      <c r="L2488" s="2"/>
      <c r="M2488" s="2"/>
      <c r="N2488" s="2"/>
      <c r="O2488" s="2"/>
      <c r="P2488" s="2"/>
      <c r="Q2488" s="2"/>
      <c r="R2488" s="2"/>
      <c r="S2488" s="2"/>
    </row>
    <row r="2489" ht="15.75" customHeight="1">
      <c r="A2489" s="27">
        <v>44819.0</v>
      </c>
      <c r="B2489" s="2" t="s">
        <v>140</v>
      </c>
      <c r="C2489" s="34">
        <v>5874000.0</v>
      </c>
      <c r="D2489" s="34">
        <v>5340000.0</v>
      </c>
      <c r="E2489" s="34">
        <v>534000.0</v>
      </c>
      <c r="F2489" s="22" t="s">
        <v>478</v>
      </c>
      <c r="G2489" s="35">
        <v>44824.0</v>
      </c>
      <c r="H2489" s="22"/>
      <c r="I2489" s="29"/>
      <c r="J2489" s="28"/>
      <c r="K2489" s="2"/>
      <c r="L2489" s="2"/>
      <c r="M2489" s="2"/>
      <c r="N2489" s="2"/>
      <c r="O2489" s="2"/>
      <c r="P2489" s="2"/>
      <c r="Q2489" s="2"/>
      <c r="R2489" s="2"/>
      <c r="S2489" s="2"/>
    </row>
    <row r="2490" ht="15.75" customHeight="1">
      <c r="A2490" s="27">
        <v>44819.0</v>
      </c>
      <c r="B2490" s="2" t="s">
        <v>140</v>
      </c>
      <c r="C2490" s="34">
        <v>5423000.0</v>
      </c>
      <c r="D2490" s="34">
        <v>4930000.0</v>
      </c>
      <c r="E2490" s="34">
        <v>493000.0</v>
      </c>
      <c r="F2490" s="22" t="s">
        <v>699</v>
      </c>
      <c r="G2490" s="35">
        <v>44824.0</v>
      </c>
      <c r="H2490" s="22"/>
      <c r="I2490" s="29"/>
      <c r="J2490" s="28"/>
      <c r="K2490" s="2"/>
      <c r="L2490" s="2"/>
      <c r="M2490" s="2"/>
      <c r="N2490" s="2"/>
      <c r="O2490" s="2"/>
      <c r="P2490" s="2"/>
      <c r="Q2490" s="2"/>
      <c r="R2490" s="2"/>
      <c r="S2490" s="2"/>
    </row>
    <row r="2491" ht="15.75" customHeight="1">
      <c r="A2491" s="27">
        <v>44819.0</v>
      </c>
      <c r="B2491" s="2" t="s">
        <v>140</v>
      </c>
      <c r="C2491" s="34">
        <v>2580600.0</v>
      </c>
      <c r="D2491" s="34">
        <v>2346000.0</v>
      </c>
      <c r="E2491" s="34">
        <v>234600.0</v>
      </c>
      <c r="F2491" s="22" t="s">
        <v>700</v>
      </c>
      <c r="G2491" s="35">
        <v>44824.0</v>
      </c>
      <c r="H2491" s="22"/>
      <c r="I2491" s="29"/>
      <c r="J2491" s="28"/>
      <c r="K2491" s="2"/>
      <c r="L2491" s="2"/>
      <c r="M2491" s="2"/>
      <c r="N2491" s="2"/>
      <c r="O2491" s="2"/>
      <c r="P2491" s="2"/>
      <c r="Q2491" s="2"/>
      <c r="R2491" s="2"/>
      <c r="S2491" s="2"/>
    </row>
    <row r="2492" ht="15.75" customHeight="1">
      <c r="A2492" s="27">
        <v>44819.0</v>
      </c>
      <c r="B2492" s="2" t="s">
        <v>140</v>
      </c>
      <c r="C2492" s="34">
        <v>6044500.0</v>
      </c>
      <c r="D2492" s="34">
        <v>5495000.0</v>
      </c>
      <c r="E2492" s="34">
        <v>549500.0</v>
      </c>
      <c r="F2492" s="22" t="s">
        <v>676</v>
      </c>
      <c r="G2492" s="35">
        <v>44824.0</v>
      </c>
      <c r="H2492" s="22"/>
      <c r="I2492" s="29"/>
      <c r="J2492" s="28"/>
      <c r="K2492" s="2"/>
      <c r="L2492" s="2"/>
      <c r="M2492" s="2"/>
      <c r="N2492" s="2"/>
      <c r="O2492" s="2"/>
      <c r="P2492" s="2"/>
      <c r="Q2492" s="2"/>
      <c r="R2492" s="2"/>
      <c r="S2492" s="2"/>
    </row>
    <row r="2493" ht="15.75" customHeight="1">
      <c r="A2493" s="27">
        <v>44819.0</v>
      </c>
      <c r="B2493" s="2" t="s">
        <v>140</v>
      </c>
      <c r="C2493" s="34">
        <v>7337000.0</v>
      </c>
      <c r="D2493" s="34">
        <v>6670000.0</v>
      </c>
      <c r="E2493" s="34">
        <v>667000.0</v>
      </c>
      <c r="F2493" s="22" t="s">
        <v>614</v>
      </c>
      <c r="G2493" s="35">
        <v>44824.0</v>
      </c>
      <c r="H2493" s="22"/>
      <c r="I2493" s="29"/>
      <c r="J2493" s="28"/>
      <c r="K2493" s="2"/>
      <c r="L2493" s="2"/>
      <c r="M2493" s="2"/>
      <c r="N2493" s="2"/>
      <c r="O2493" s="2"/>
      <c r="P2493" s="2"/>
      <c r="Q2493" s="2"/>
      <c r="R2493" s="2"/>
      <c r="S2493" s="2"/>
    </row>
    <row r="2494" ht="15.75" customHeight="1">
      <c r="A2494" s="27">
        <v>44819.0</v>
      </c>
      <c r="B2494" s="2" t="s">
        <v>140</v>
      </c>
      <c r="C2494" s="34">
        <v>2.2011E7</v>
      </c>
      <c r="D2494" s="34">
        <v>2.001E7</v>
      </c>
      <c r="E2494" s="34">
        <v>2001000.0</v>
      </c>
      <c r="F2494" s="22" t="s">
        <v>590</v>
      </c>
      <c r="G2494" s="35">
        <v>44834.0</v>
      </c>
      <c r="H2494" s="22"/>
      <c r="I2494" s="29"/>
      <c r="J2494" s="28"/>
      <c r="K2494" s="2"/>
      <c r="L2494" s="2"/>
      <c r="M2494" s="2"/>
      <c r="N2494" s="2"/>
      <c r="O2494" s="2"/>
      <c r="P2494" s="2"/>
      <c r="Q2494" s="2"/>
      <c r="R2494" s="2"/>
      <c r="S2494" s="2"/>
    </row>
    <row r="2495" ht="15.75" customHeight="1">
      <c r="A2495" s="27">
        <v>44819.0</v>
      </c>
      <c r="B2495" s="2" t="s">
        <v>140</v>
      </c>
      <c r="C2495" s="34">
        <v>1.27072E7</v>
      </c>
      <c r="D2495" s="34">
        <v>1.1552E7</v>
      </c>
      <c r="E2495" s="34">
        <v>1155200.0</v>
      </c>
      <c r="F2495" s="22" t="s">
        <v>361</v>
      </c>
      <c r="G2495" s="35">
        <v>44824.0</v>
      </c>
      <c r="H2495" s="22"/>
      <c r="I2495" s="29"/>
      <c r="J2495" s="28"/>
      <c r="K2495" s="2"/>
      <c r="L2495" s="2"/>
      <c r="M2495" s="2"/>
      <c r="N2495" s="2"/>
      <c r="O2495" s="2"/>
      <c r="P2495" s="2"/>
      <c r="Q2495" s="2"/>
      <c r="R2495" s="2"/>
      <c r="S2495" s="2"/>
    </row>
    <row r="2496" ht="15.75" customHeight="1">
      <c r="A2496" s="27">
        <v>44829.0</v>
      </c>
      <c r="B2496" s="2" t="s">
        <v>666</v>
      </c>
      <c r="C2496" s="34">
        <v>1522400.0</v>
      </c>
      <c r="D2496" s="34">
        <v>1384000.0</v>
      </c>
      <c r="E2496" s="34">
        <v>138400.0</v>
      </c>
      <c r="F2496" s="22" t="s">
        <v>659</v>
      </c>
      <c r="G2496" s="35">
        <v>44851.0</v>
      </c>
      <c r="H2496" s="22"/>
      <c r="I2496" s="29"/>
      <c r="J2496" s="28"/>
      <c r="K2496" s="2"/>
      <c r="L2496" s="2"/>
      <c r="M2496" s="2"/>
      <c r="N2496" s="2"/>
      <c r="O2496" s="2"/>
      <c r="P2496" s="2"/>
      <c r="Q2496" s="2"/>
      <c r="R2496" s="2"/>
      <c r="S2496" s="2"/>
    </row>
    <row r="2497" ht="15.75" customHeight="1">
      <c r="A2497" s="27">
        <v>44830.0</v>
      </c>
      <c r="B2497" s="2" t="s">
        <v>682</v>
      </c>
      <c r="C2497" s="34">
        <v>3279360.0</v>
      </c>
      <c r="D2497" s="34">
        <v>2981236.0</v>
      </c>
      <c r="E2497" s="34">
        <v>298124.0</v>
      </c>
      <c r="F2497" s="22" t="s">
        <v>683</v>
      </c>
      <c r="G2497" s="35">
        <v>44833.0</v>
      </c>
      <c r="H2497" s="22"/>
      <c r="I2497" s="29"/>
      <c r="J2497" s="28"/>
      <c r="K2497" s="2"/>
      <c r="L2497" s="2"/>
      <c r="M2497" s="2"/>
      <c r="N2497" s="2"/>
      <c r="O2497" s="2"/>
      <c r="P2497" s="2"/>
      <c r="Q2497" s="2"/>
      <c r="R2497" s="2"/>
      <c r="S2497" s="2"/>
    </row>
    <row r="2498" ht="15.75" customHeight="1">
      <c r="A2498" s="27">
        <v>44830.0</v>
      </c>
      <c r="B2498" s="2" t="s">
        <v>680</v>
      </c>
      <c r="C2498" s="34">
        <v>8531890.0</v>
      </c>
      <c r="D2498" s="34">
        <v>7756263.0</v>
      </c>
      <c r="E2498" s="34">
        <v>775627.0</v>
      </c>
      <c r="F2498" s="22" t="s">
        <v>718</v>
      </c>
      <c r="G2498" s="35">
        <v>44839.0</v>
      </c>
      <c r="H2498" s="22"/>
      <c r="I2498" s="29"/>
      <c r="J2498" s="28"/>
      <c r="K2498" s="2"/>
      <c r="L2498" s="2"/>
      <c r="M2498" s="2"/>
      <c r="N2498" s="2"/>
      <c r="O2498" s="2"/>
      <c r="P2498" s="2"/>
      <c r="Q2498" s="2"/>
      <c r="R2498" s="2"/>
      <c r="S2498" s="2"/>
    </row>
    <row r="2499" ht="15.75" customHeight="1">
      <c r="A2499" s="27">
        <v>44830.0</v>
      </c>
      <c r="B2499" s="2" t="s">
        <v>680</v>
      </c>
      <c r="C2499" s="34">
        <f>SUM(D2499:E2499)</f>
        <v>4546630</v>
      </c>
      <c r="D2499" s="34">
        <v>4133300.0</v>
      </c>
      <c r="E2499" s="34">
        <v>413330.0</v>
      </c>
      <c r="F2499" s="22" t="s">
        <v>726</v>
      </c>
      <c r="G2499" s="35">
        <v>44839.0</v>
      </c>
      <c r="H2499" s="22"/>
      <c r="I2499" s="29"/>
      <c r="J2499" s="28"/>
      <c r="K2499" s="2"/>
      <c r="L2499" s="2"/>
      <c r="M2499" s="2"/>
      <c r="N2499" s="2"/>
      <c r="O2499" s="2"/>
      <c r="P2499" s="2"/>
      <c r="Q2499" s="2"/>
      <c r="R2499" s="2"/>
      <c r="S2499" s="2"/>
    </row>
    <row r="2500" ht="15.75" customHeight="1">
      <c r="A2500" s="27">
        <v>44834.0</v>
      </c>
      <c r="B2500" s="2" t="s">
        <v>711</v>
      </c>
      <c r="C2500" s="34">
        <v>1.08108E7</v>
      </c>
      <c r="D2500" s="34">
        <v>9828000.0</v>
      </c>
      <c r="E2500" s="34">
        <v>982800.0</v>
      </c>
      <c r="F2500" s="22" t="s">
        <v>350</v>
      </c>
      <c r="G2500" s="35">
        <v>44841.0</v>
      </c>
      <c r="H2500" s="22"/>
      <c r="I2500" s="29"/>
      <c r="J2500" s="28"/>
      <c r="K2500" s="2"/>
      <c r="L2500" s="2"/>
      <c r="M2500" s="2"/>
      <c r="N2500" s="2"/>
      <c r="O2500" s="2"/>
      <c r="P2500" s="2"/>
      <c r="Q2500" s="2"/>
      <c r="R2500" s="2"/>
      <c r="S2500" s="2"/>
    </row>
    <row r="2501" ht="15.75" customHeight="1">
      <c r="A2501" s="27">
        <v>44834.0</v>
      </c>
      <c r="B2501" s="2" t="s">
        <v>711</v>
      </c>
      <c r="C2501" s="34">
        <v>1.94337E7</v>
      </c>
      <c r="D2501" s="34">
        <v>1.7667E7</v>
      </c>
      <c r="E2501" s="34">
        <v>1766700.0</v>
      </c>
      <c r="F2501" s="22" t="s">
        <v>657</v>
      </c>
      <c r="G2501" s="35">
        <v>44841.0</v>
      </c>
      <c r="H2501" s="22"/>
      <c r="I2501" s="29"/>
      <c r="J2501" s="28"/>
      <c r="K2501" s="2"/>
      <c r="L2501" s="2"/>
      <c r="M2501" s="2"/>
      <c r="N2501" s="2"/>
      <c r="O2501" s="2"/>
      <c r="P2501" s="2"/>
      <c r="Q2501" s="2"/>
      <c r="R2501" s="2"/>
      <c r="S2501" s="2"/>
    </row>
    <row r="2502" ht="15.75" customHeight="1">
      <c r="A2502" s="27">
        <v>44834.0</v>
      </c>
      <c r="B2502" s="2" t="s">
        <v>711</v>
      </c>
      <c r="C2502" s="34">
        <v>2323200.0</v>
      </c>
      <c r="D2502" s="34">
        <v>2112000.0</v>
      </c>
      <c r="E2502" s="34">
        <v>211200.0</v>
      </c>
      <c r="F2502" s="22" t="s">
        <v>441</v>
      </c>
      <c r="G2502" s="35">
        <v>44841.0</v>
      </c>
      <c r="H2502" s="22"/>
      <c r="I2502" s="29"/>
      <c r="J2502" s="28"/>
      <c r="K2502" s="2"/>
      <c r="L2502" s="2"/>
      <c r="M2502" s="2"/>
      <c r="N2502" s="2"/>
      <c r="O2502" s="2"/>
      <c r="P2502" s="2"/>
      <c r="Q2502" s="2"/>
      <c r="R2502" s="2"/>
      <c r="S2502" s="2"/>
    </row>
    <row r="2503" ht="15.75" customHeight="1">
      <c r="A2503" s="27">
        <v>44834.0</v>
      </c>
      <c r="B2503" s="2" t="s">
        <v>711</v>
      </c>
      <c r="C2503" s="34">
        <v>2.80566E7</v>
      </c>
      <c r="D2503" s="34">
        <v>2.5506E7</v>
      </c>
      <c r="E2503" s="34">
        <v>2550600.0</v>
      </c>
      <c r="F2503" s="22" t="s">
        <v>442</v>
      </c>
      <c r="G2503" s="35">
        <v>44841.0</v>
      </c>
      <c r="H2503" s="22"/>
      <c r="I2503" s="29"/>
      <c r="J2503" s="28"/>
      <c r="K2503" s="2"/>
      <c r="L2503" s="2"/>
      <c r="M2503" s="2"/>
      <c r="N2503" s="2"/>
      <c r="O2503" s="2"/>
      <c r="P2503" s="2"/>
      <c r="Q2503" s="2"/>
      <c r="R2503" s="2"/>
      <c r="S2503" s="2"/>
    </row>
    <row r="2504" ht="15.75" customHeight="1">
      <c r="A2504" s="27">
        <v>44834.0</v>
      </c>
      <c r="B2504" s="2" t="s">
        <v>711</v>
      </c>
      <c r="C2504" s="34">
        <v>2420000.0</v>
      </c>
      <c r="D2504" s="34">
        <v>2200000.0</v>
      </c>
      <c r="E2504" s="34">
        <v>220000.0</v>
      </c>
      <c r="F2504" s="22" t="s">
        <v>727</v>
      </c>
      <c r="G2504" s="35">
        <v>44841.0</v>
      </c>
      <c r="H2504" s="22"/>
      <c r="I2504" s="29"/>
      <c r="J2504" s="28"/>
      <c r="K2504" s="2"/>
      <c r="L2504" s="2"/>
      <c r="M2504" s="2"/>
      <c r="N2504" s="2"/>
      <c r="O2504" s="2"/>
      <c r="P2504" s="2"/>
      <c r="Q2504" s="2"/>
      <c r="R2504" s="2"/>
      <c r="S2504" s="2"/>
    </row>
    <row r="2505" ht="15.75" customHeight="1">
      <c r="A2505" s="27">
        <v>44834.0</v>
      </c>
      <c r="B2505" s="2" t="s">
        <v>711</v>
      </c>
      <c r="C2505" s="34">
        <v>9335700.0</v>
      </c>
      <c r="D2505" s="34">
        <v>8487000.0</v>
      </c>
      <c r="E2505" s="34">
        <v>848700.0</v>
      </c>
      <c r="F2505" s="22" t="s">
        <v>728</v>
      </c>
      <c r="G2505" s="35">
        <v>44841.0</v>
      </c>
      <c r="H2505" s="22"/>
      <c r="I2505" s="29"/>
      <c r="J2505" s="28"/>
      <c r="K2505" s="2"/>
      <c r="L2505" s="2"/>
      <c r="M2505" s="2"/>
      <c r="N2505" s="2"/>
      <c r="O2505" s="2"/>
      <c r="P2505" s="2"/>
      <c r="Q2505" s="2"/>
      <c r="R2505" s="2"/>
      <c r="S2505" s="2"/>
    </row>
    <row r="2506" ht="15.75" customHeight="1">
      <c r="A2506" s="27">
        <v>44834.0</v>
      </c>
      <c r="B2506" s="2" t="s">
        <v>692</v>
      </c>
      <c r="C2506" s="34">
        <v>1.7040051E7</v>
      </c>
      <c r="D2506" s="34">
        <v>1.5490955E7</v>
      </c>
      <c r="E2506" s="34">
        <v>1549096.0</v>
      </c>
      <c r="F2506" s="22" t="s">
        <v>712</v>
      </c>
      <c r="G2506" s="35">
        <v>44845.0</v>
      </c>
      <c r="H2506" s="22"/>
      <c r="I2506" s="29"/>
      <c r="J2506" s="28"/>
      <c r="K2506" s="2"/>
      <c r="L2506" s="2"/>
      <c r="M2506" s="2"/>
      <c r="N2506" s="2"/>
      <c r="O2506" s="2"/>
      <c r="P2506" s="2"/>
      <c r="Q2506" s="2"/>
      <c r="R2506" s="2"/>
      <c r="S2506" s="2"/>
    </row>
    <row r="2507" ht="15.75" customHeight="1">
      <c r="A2507" s="27">
        <v>44834.0</v>
      </c>
      <c r="B2507" s="2" t="s">
        <v>733</v>
      </c>
      <c r="C2507" s="34">
        <v>550000.0</v>
      </c>
      <c r="D2507" s="34">
        <v>500000.0</v>
      </c>
      <c r="E2507" s="34">
        <v>50000.0</v>
      </c>
      <c r="F2507" s="22" t="s">
        <v>734</v>
      </c>
      <c r="G2507" s="35">
        <v>44845.0</v>
      </c>
      <c r="H2507" s="22"/>
      <c r="I2507" s="29"/>
      <c r="J2507" s="28"/>
      <c r="K2507" s="2"/>
      <c r="L2507" s="2"/>
      <c r="M2507" s="2"/>
      <c r="N2507" s="2"/>
      <c r="O2507" s="2"/>
      <c r="P2507" s="2"/>
      <c r="Q2507" s="2"/>
      <c r="R2507" s="2"/>
      <c r="S2507" s="2"/>
    </row>
    <row r="2508" ht="15.75" customHeight="1">
      <c r="A2508" s="27">
        <v>44834.0</v>
      </c>
      <c r="B2508" s="2" t="s">
        <v>702</v>
      </c>
      <c r="C2508" s="34">
        <v>770000.0</v>
      </c>
      <c r="D2508" s="34">
        <v>700000.0</v>
      </c>
      <c r="E2508" s="34">
        <v>70000.0</v>
      </c>
      <c r="F2508" s="22" t="s">
        <v>703</v>
      </c>
      <c r="G2508" s="35">
        <v>44839.0</v>
      </c>
      <c r="H2508" s="22"/>
      <c r="I2508" s="29"/>
      <c r="J2508" s="28"/>
      <c r="K2508" s="2"/>
      <c r="L2508" s="2"/>
      <c r="M2508" s="2"/>
      <c r="N2508" s="2"/>
      <c r="O2508" s="2"/>
      <c r="P2508" s="2"/>
      <c r="Q2508" s="2"/>
      <c r="R2508" s="2"/>
      <c r="S2508" s="2"/>
    </row>
    <row r="2509" ht="15.75" customHeight="1">
      <c r="A2509" s="27">
        <v>44834.0</v>
      </c>
      <c r="B2509" s="2" t="s">
        <v>140</v>
      </c>
      <c r="C2509" s="34">
        <v>1355200.0</v>
      </c>
      <c r="D2509" s="34">
        <v>1232000.0</v>
      </c>
      <c r="E2509" s="34">
        <v>123200.0</v>
      </c>
      <c r="F2509" s="22" t="s">
        <v>591</v>
      </c>
      <c r="G2509" s="35">
        <v>44854.0</v>
      </c>
      <c r="H2509" s="22"/>
      <c r="I2509" s="29"/>
      <c r="J2509" s="28"/>
      <c r="K2509" s="2"/>
      <c r="L2509" s="2"/>
      <c r="M2509" s="2"/>
      <c r="N2509" s="2"/>
      <c r="O2509" s="2"/>
      <c r="P2509" s="2"/>
      <c r="Q2509" s="2"/>
      <c r="R2509" s="2"/>
      <c r="S2509" s="2"/>
    </row>
    <row r="2510" ht="15.75" customHeight="1">
      <c r="A2510" s="27">
        <v>44834.0</v>
      </c>
      <c r="B2510" s="2" t="s">
        <v>140</v>
      </c>
      <c r="C2510" s="34">
        <v>88000.0</v>
      </c>
      <c r="D2510" s="34">
        <v>80000.0</v>
      </c>
      <c r="E2510" s="34">
        <v>8000.0</v>
      </c>
      <c r="F2510" s="22" t="s">
        <v>730</v>
      </c>
      <c r="G2510" s="35">
        <v>44845.0</v>
      </c>
      <c r="H2510" s="22"/>
      <c r="I2510" s="29"/>
      <c r="J2510" s="28"/>
      <c r="K2510" s="2"/>
      <c r="L2510" s="2"/>
      <c r="M2510" s="2"/>
      <c r="N2510" s="2"/>
      <c r="O2510" s="2"/>
      <c r="P2510" s="2"/>
      <c r="Q2510" s="2"/>
      <c r="R2510" s="2"/>
      <c r="S2510" s="2"/>
    </row>
    <row r="2511" ht="15.75" customHeight="1">
      <c r="A2511" s="27">
        <v>44834.0</v>
      </c>
      <c r="B2511" s="2" t="s">
        <v>140</v>
      </c>
      <c r="C2511" s="34">
        <v>616000.0</v>
      </c>
      <c r="D2511" s="34">
        <v>560000.0</v>
      </c>
      <c r="E2511" s="34">
        <v>56000.0</v>
      </c>
      <c r="F2511" s="22" t="s">
        <v>689</v>
      </c>
      <c r="G2511" s="35">
        <v>44845.0</v>
      </c>
      <c r="H2511" s="22"/>
      <c r="I2511" s="29"/>
      <c r="J2511" s="28"/>
      <c r="K2511" s="2"/>
      <c r="L2511" s="2"/>
      <c r="M2511" s="2"/>
      <c r="N2511" s="2"/>
      <c r="O2511" s="2"/>
      <c r="P2511" s="2"/>
      <c r="Q2511" s="2"/>
      <c r="R2511" s="2"/>
      <c r="S2511" s="2"/>
    </row>
    <row r="2512" ht="15.75" customHeight="1">
      <c r="A2512" s="27">
        <v>44834.0</v>
      </c>
      <c r="B2512" s="2" t="s">
        <v>140</v>
      </c>
      <c r="C2512" s="34">
        <v>7694500.0</v>
      </c>
      <c r="D2512" s="34">
        <v>6995000.0</v>
      </c>
      <c r="E2512" s="34">
        <v>699500.0</v>
      </c>
      <c r="F2512" s="22" t="s">
        <v>707</v>
      </c>
      <c r="G2512" s="35">
        <v>44845.0</v>
      </c>
      <c r="H2512" s="22"/>
      <c r="I2512" s="29"/>
      <c r="J2512" s="28"/>
      <c r="K2512" s="2"/>
      <c r="L2512" s="2"/>
      <c r="M2512" s="2"/>
      <c r="N2512" s="2"/>
      <c r="O2512" s="2"/>
      <c r="P2512" s="2"/>
      <c r="Q2512" s="2"/>
      <c r="R2512" s="2"/>
      <c r="S2512" s="2"/>
    </row>
    <row r="2513" ht="15.75" customHeight="1">
      <c r="A2513" s="27">
        <v>44834.0</v>
      </c>
      <c r="B2513" s="2" t="s">
        <v>140</v>
      </c>
      <c r="C2513" s="34">
        <v>2.07416E7</v>
      </c>
      <c r="D2513" s="34">
        <v>1.8856E7</v>
      </c>
      <c r="E2513" s="34">
        <v>1885600.0</v>
      </c>
      <c r="F2513" s="22" t="s">
        <v>522</v>
      </c>
      <c r="G2513" s="35">
        <v>44845.0</v>
      </c>
      <c r="H2513" s="22"/>
      <c r="I2513" s="29"/>
      <c r="J2513" s="28"/>
      <c r="K2513" s="2"/>
      <c r="L2513" s="2"/>
      <c r="M2513" s="2"/>
      <c r="N2513" s="2"/>
      <c r="O2513" s="2"/>
      <c r="P2513" s="2"/>
      <c r="Q2513" s="2"/>
      <c r="R2513" s="2"/>
      <c r="S2513" s="2"/>
    </row>
    <row r="2514" ht="15.75" customHeight="1">
      <c r="A2514" s="27">
        <v>44834.0</v>
      </c>
      <c r="B2514" s="2" t="s">
        <v>140</v>
      </c>
      <c r="C2514" s="34">
        <v>6540600.0</v>
      </c>
      <c r="D2514" s="34">
        <v>5946000.0</v>
      </c>
      <c r="E2514" s="34">
        <v>594600.0</v>
      </c>
      <c r="F2514" s="22" t="s">
        <v>478</v>
      </c>
      <c r="G2514" s="35">
        <v>44845.0</v>
      </c>
      <c r="H2514" s="22"/>
      <c r="I2514" s="29"/>
      <c r="J2514" s="28"/>
      <c r="K2514" s="2"/>
      <c r="L2514" s="2"/>
      <c r="M2514" s="2"/>
      <c r="N2514" s="2"/>
      <c r="O2514" s="2"/>
      <c r="P2514" s="2"/>
      <c r="Q2514" s="2"/>
      <c r="R2514" s="2"/>
      <c r="S2514" s="2"/>
    </row>
    <row r="2515" ht="15.75" customHeight="1">
      <c r="A2515" s="27">
        <v>44834.0</v>
      </c>
      <c r="B2515" s="2" t="s">
        <v>140</v>
      </c>
      <c r="C2515" s="34">
        <v>4554000.0</v>
      </c>
      <c r="D2515" s="34">
        <v>4140000.0</v>
      </c>
      <c r="E2515" s="34">
        <v>414000.0</v>
      </c>
      <c r="F2515" s="22" t="s">
        <v>699</v>
      </c>
      <c r="G2515" s="35">
        <v>44845.0</v>
      </c>
      <c r="H2515" s="22"/>
      <c r="I2515" s="29"/>
      <c r="J2515" s="28"/>
      <c r="K2515" s="2"/>
      <c r="L2515" s="2"/>
      <c r="M2515" s="2"/>
      <c r="N2515" s="2"/>
      <c r="O2515" s="2"/>
      <c r="P2515" s="2"/>
      <c r="Q2515" s="2"/>
      <c r="R2515" s="2"/>
      <c r="S2515" s="2"/>
    </row>
    <row r="2516" ht="15.75" customHeight="1">
      <c r="A2516" s="27">
        <v>44834.0</v>
      </c>
      <c r="B2516" s="2" t="s">
        <v>140</v>
      </c>
      <c r="C2516" s="34">
        <v>1416800.0</v>
      </c>
      <c r="D2516" s="34">
        <v>1288000.0</v>
      </c>
      <c r="E2516" s="34">
        <v>128800.0</v>
      </c>
      <c r="F2516" s="22" t="s">
        <v>700</v>
      </c>
      <c r="G2516" s="35">
        <v>44845.0</v>
      </c>
      <c r="H2516" s="22"/>
      <c r="I2516" s="29"/>
      <c r="J2516" s="28"/>
      <c r="K2516" s="2"/>
      <c r="L2516" s="2"/>
      <c r="M2516" s="2"/>
      <c r="N2516" s="2"/>
      <c r="O2516" s="2"/>
      <c r="P2516" s="2"/>
      <c r="Q2516" s="2"/>
      <c r="R2516" s="2"/>
      <c r="S2516" s="2"/>
    </row>
    <row r="2517" ht="15.75" customHeight="1">
      <c r="A2517" s="27">
        <v>44834.0</v>
      </c>
      <c r="B2517" s="2" t="s">
        <v>140</v>
      </c>
      <c r="C2517" s="34">
        <v>2961200.0</v>
      </c>
      <c r="D2517" s="34">
        <v>2692000.0</v>
      </c>
      <c r="E2517" s="34">
        <v>269200.0</v>
      </c>
      <c r="F2517" s="22" t="s">
        <v>676</v>
      </c>
      <c r="G2517" s="35">
        <v>44845.0</v>
      </c>
      <c r="H2517" s="22"/>
      <c r="I2517" s="29"/>
      <c r="J2517" s="28"/>
      <c r="K2517" s="2"/>
      <c r="L2517" s="2"/>
      <c r="M2517" s="2"/>
      <c r="N2517" s="2"/>
      <c r="O2517" s="2"/>
      <c r="P2517" s="2"/>
      <c r="Q2517" s="2"/>
      <c r="R2517" s="2"/>
      <c r="S2517" s="2"/>
    </row>
    <row r="2518" ht="15.75" customHeight="1">
      <c r="A2518" s="27">
        <v>44834.0</v>
      </c>
      <c r="B2518" s="2" t="s">
        <v>140</v>
      </c>
      <c r="C2518" s="34">
        <v>8122400.0</v>
      </c>
      <c r="D2518" s="34">
        <v>7384000.0</v>
      </c>
      <c r="E2518" s="34">
        <v>738400.0</v>
      </c>
      <c r="F2518" s="22" t="s">
        <v>361</v>
      </c>
      <c r="G2518" s="35">
        <v>44845.0</v>
      </c>
      <c r="H2518" s="22"/>
      <c r="I2518" s="29"/>
      <c r="J2518" s="28"/>
      <c r="K2518" s="2"/>
      <c r="L2518" s="2"/>
      <c r="M2518" s="2"/>
      <c r="N2518" s="2"/>
      <c r="O2518" s="2"/>
      <c r="P2518" s="2"/>
      <c r="Q2518" s="2"/>
      <c r="R2518" s="2"/>
      <c r="S2518" s="2"/>
    </row>
    <row r="2519" ht="15.75" customHeight="1">
      <c r="A2519" s="27">
        <v>44834.0</v>
      </c>
      <c r="B2519" s="2" t="s">
        <v>140</v>
      </c>
      <c r="C2519" s="34">
        <v>9993500.0</v>
      </c>
      <c r="D2519" s="34">
        <v>9085000.0</v>
      </c>
      <c r="E2519" s="34">
        <v>908500.0</v>
      </c>
      <c r="F2519" s="22" t="s">
        <v>614</v>
      </c>
      <c r="G2519" s="35">
        <v>44845.0</v>
      </c>
      <c r="H2519" s="22"/>
      <c r="I2519" s="29"/>
      <c r="J2519" s="28"/>
      <c r="K2519" s="2"/>
      <c r="L2519" s="2"/>
      <c r="M2519" s="2"/>
      <c r="N2519" s="2"/>
      <c r="O2519" s="2"/>
      <c r="P2519" s="2"/>
      <c r="Q2519" s="2"/>
      <c r="R2519" s="2"/>
      <c r="S2519" s="2"/>
    </row>
    <row r="2520" ht="15.75" customHeight="1">
      <c r="A2520" s="27">
        <v>44834.0</v>
      </c>
      <c r="B2520" s="2" t="s">
        <v>140</v>
      </c>
      <c r="C2520" s="34">
        <v>2.6312E7</v>
      </c>
      <c r="D2520" s="34">
        <v>2.392E7</v>
      </c>
      <c r="E2520" s="34">
        <v>2392000.0</v>
      </c>
      <c r="F2520" s="22" t="s">
        <v>590</v>
      </c>
      <c r="G2520" s="35">
        <v>44845.0</v>
      </c>
      <c r="H2520" s="22"/>
      <c r="I2520" s="29"/>
      <c r="J2520" s="28"/>
      <c r="K2520" s="2"/>
      <c r="L2520" s="2"/>
      <c r="M2520" s="2"/>
      <c r="N2520" s="2"/>
      <c r="O2520" s="2"/>
      <c r="P2520" s="2"/>
      <c r="Q2520" s="2"/>
      <c r="R2520" s="2"/>
      <c r="S2520" s="2"/>
    </row>
    <row r="2521" ht="15.75" customHeight="1">
      <c r="A2521" s="27">
        <v>44834.0</v>
      </c>
      <c r="B2521" s="2" t="s">
        <v>675</v>
      </c>
      <c r="C2521" s="34">
        <v>1670900.0</v>
      </c>
      <c r="D2521" s="34">
        <v>1519000.0</v>
      </c>
      <c r="E2521" s="34">
        <v>151900.0</v>
      </c>
      <c r="F2521" s="22" t="s">
        <v>591</v>
      </c>
      <c r="G2521" s="35">
        <v>44846.0</v>
      </c>
      <c r="H2521" s="22"/>
      <c r="I2521" s="29"/>
      <c r="J2521" s="28"/>
      <c r="K2521" s="2"/>
      <c r="L2521" s="2"/>
      <c r="M2521" s="2"/>
      <c r="N2521" s="2"/>
      <c r="O2521" s="2"/>
      <c r="P2521" s="2"/>
      <c r="Q2521" s="2"/>
      <c r="R2521" s="2"/>
      <c r="S2521" s="2"/>
    </row>
    <row r="2522" ht="15.75" customHeight="1">
      <c r="A2522" s="27">
        <v>44834.0</v>
      </c>
      <c r="B2522" s="2" t="s">
        <v>675</v>
      </c>
      <c r="C2522" s="34">
        <v>1.60941E7</v>
      </c>
      <c r="D2522" s="34">
        <v>1.4631E7</v>
      </c>
      <c r="E2522" s="34">
        <v>1463100.0</v>
      </c>
      <c r="F2522" s="22" t="s">
        <v>523</v>
      </c>
      <c r="G2522" s="35">
        <v>44846.0</v>
      </c>
      <c r="H2522" s="22"/>
      <c r="I2522" s="29"/>
      <c r="J2522" s="28"/>
      <c r="K2522" s="2"/>
      <c r="L2522" s="2"/>
      <c r="M2522" s="2"/>
      <c r="N2522" s="2"/>
      <c r="O2522" s="2"/>
      <c r="P2522" s="2"/>
      <c r="Q2522" s="2"/>
      <c r="R2522" s="2"/>
      <c r="S2522" s="2"/>
    </row>
    <row r="2523" ht="15.75" customHeight="1">
      <c r="A2523" s="27">
        <v>44834.0</v>
      </c>
      <c r="B2523" s="2" t="s">
        <v>610</v>
      </c>
      <c r="C2523" s="34">
        <v>885500.0</v>
      </c>
      <c r="D2523" s="34">
        <v>805000.0</v>
      </c>
      <c r="E2523" s="34">
        <v>80500.0</v>
      </c>
      <c r="F2523" s="22" t="s">
        <v>639</v>
      </c>
      <c r="G2523" s="35">
        <v>44841.0</v>
      </c>
      <c r="H2523" s="22"/>
      <c r="I2523" s="29"/>
      <c r="J2523" s="28"/>
      <c r="K2523" s="2"/>
      <c r="L2523" s="2"/>
      <c r="M2523" s="2"/>
      <c r="N2523" s="2"/>
      <c r="O2523" s="2"/>
      <c r="P2523" s="2"/>
      <c r="Q2523" s="2"/>
      <c r="R2523" s="2"/>
      <c r="S2523" s="2"/>
    </row>
    <row r="2524" ht="15.75" customHeight="1">
      <c r="A2524" s="27">
        <v>44834.0</v>
      </c>
      <c r="B2524" s="2" t="s">
        <v>610</v>
      </c>
      <c r="C2524" s="34">
        <v>1.12189E7</v>
      </c>
      <c r="D2524" s="34">
        <v>1.0199E7</v>
      </c>
      <c r="E2524" s="34">
        <v>1019900.0</v>
      </c>
      <c r="F2524" s="22" t="s">
        <v>351</v>
      </c>
      <c r="G2524" s="35">
        <v>44841.0</v>
      </c>
      <c r="H2524" s="22"/>
      <c r="I2524" s="29"/>
      <c r="J2524" s="28"/>
      <c r="K2524" s="2"/>
      <c r="L2524" s="2"/>
      <c r="M2524" s="2"/>
      <c r="N2524" s="2"/>
      <c r="O2524" s="2"/>
      <c r="P2524" s="2"/>
      <c r="Q2524" s="2"/>
      <c r="R2524" s="2"/>
      <c r="S2524" s="2"/>
    </row>
    <row r="2525" ht="15.75" customHeight="1">
      <c r="A2525" s="27">
        <v>44834.0</v>
      </c>
      <c r="B2525" s="2" t="s">
        <v>8</v>
      </c>
      <c r="C2525" s="34">
        <v>8252200.0</v>
      </c>
      <c r="D2525" s="34">
        <v>7502000.0</v>
      </c>
      <c r="E2525" s="34">
        <v>750200.0</v>
      </c>
      <c r="F2525" s="22" t="s">
        <v>172</v>
      </c>
      <c r="G2525" s="35">
        <v>44853.0</v>
      </c>
      <c r="H2525" s="22"/>
      <c r="I2525" s="29"/>
      <c r="J2525" s="28"/>
      <c r="K2525" s="2"/>
      <c r="L2525" s="2"/>
      <c r="M2525" s="2"/>
      <c r="N2525" s="2"/>
      <c r="O2525" s="2"/>
      <c r="P2525" s="2"/>
      <c r="Q2525" s="2"/>
      <c r="R2525" s="2"/>
      <c r="S2525" s="2"/>
    </row>
    <row r="2526" ht="15.75" customHeight="1">
      <c r="A2526" s="27">
        <v>44834.0</v>
      </c>
      <c r="B2526" s="2" t="s">
        <v>8</v>
      </c>
      <c r="C2526" s="34">
        <v>592900.0</v>
      </c>
      <c r="D2526" s="34">
        <v>539000.0</v>
      </c>
      <c r="E2526" s="34">
        <v>53900.0</v>
      </c>
      <c r="F2526" s="22" t="s">
        <v>569</v>
      </c>
      <c r="G2526" s="35">
        <v>44853.0</v>
      </c>
      <c r="H2526" s="22"/>
      <c r="I2526" s="29"/>
      <c r="J2526" s="28"/>
      <c r="K2526" s="2"/>
      <c r="L2526" s="2"/>
      <c r="M2526" s="2"/>
      <c r="N2526" s="2"/>
      <c r="O2526" s="2"/>
      <c r="P2526" s="2"/>
      <c r="Q2526" s="2"/>
      <c r="R2526" s="2"/>
      <c r="S2526" s="2"/>
    </row>
    <row r="2527" ht="15.75" customHeight="1">
      <c r="A2527" s="27">
        <v>44834.0</v>
      </c>
      <c r="B2527" s="2" t="s">
        <v>8</v>
      </c>
      <c r="C2527" s="34">
        <v>1138500.0</v>
      </c>
      <c r="D2527" s="34">
        <v>1035000.0</v>
      </c>
      <c r="E2527" s="34">
        <v>103500.0</v>
      </c>
      <c r="F2527" s="22" t="s">
        <v>550</v>
      </c>
      <c r="G2527" s="35">
        <v>44853.0</v>
      </c>
      <c r="H2527" s="22"/>
      <c r="I2527" s="29"/>
      <c r="J2527" s="28"/>
      <c r="K2527" s="2"/>
      <c r="L2527" s="2"/>
      <c r="M2527" s="2"/>
      <c r="N2527" s="2"/>
      <c r="O2527" s="2"/>
      <c r="P2527" s="2"/>
      <c r="Q2527" s="2"/>
      <c r="R2527" s="2"/>
      <c r="S2527" s="2"/>
    </row>
    <row r="2528" ht="15.75" customHeight="1">
      <c r="A2528" s="27">
        <v>44834.0</v>
      </c>
      <c r="B2528" s="2" t="s">
        <v>8</v>
      </c>
      <c r="C2528" s="34">
        <v>4174500.0</v>
      </c>
      <c r="D2528" s="34">
        <v>3795000.0</v>
      </c>
      <c r="E2528" s="34">
        <v>379500.0</v>
      </c>
      <c r="F2528" s="22" t="s">
        <v>364</v>
      </c>
      <c r="G2528" s="35">
        <v>44853.0</v>
      </c>
      <c r="H2528" s="22"/>
      <c r="I2528" s="37" t="s">
        <v>735</v>
      </c>
      <c r="J2528" s="13"/>
      <c r="K2528" s="14"/>
      <c r="L2528" s="2"/>
      <c r="M2528" s="2"/>
      <c r="N2528" s="2"/>
      <c r="O2528" s="2"/>
      <c r="P2528" s="2"/>
      <c r="Q2528" s="2"/>
      <c r="R2528" s="2"/>
      <c r="S2528" s="2"/>
    </row>
    <row r="2529" ht="15.75" customHeight="1">
      <c r="A2529" s="27">
        <v>44834.0</v>
      </c>
      <c r="B2529" s="2" t="s">
        <v>29</v>
      </c>
      <c r="C2529" s="34">
        <v>1.01673E7</v>
      </c>
      <c r="D2529" s="34">
        <v>9243000.0</v>
      </c>
      <c r="E2529" s="34">
        <v>924300.0</v>
      </c>
      <c r="F2529" s="22" t="s">
        <v>526</v>
      </c>
      <c r="G2529" s="35">
        <v>44845.0</v>
      </c>
      <c r="H2529" s="22"/>
      <c r="I2529" s="23" t="s">
        <v>3</v>
      </c>
      <c r="J2529" s="17" t="s">
        <v>54</v>
      </c>
      <c r="K2529" s="17" t="s">
        <v>2</v>
      </c>
      <c r="L2529" s="2"/>
      <c r="M2529" s="2"/>
      <c r="N2529" s="2"/>
      <c r="O2529" s="2"/>
      <c r="P2529" s="2"/>
      <c r="Q2529" s="2"/>
      <c r="R2529" s="2"/>
      <c r="S2529" s="2"/>
    </row>
    <row r="2530" ht="15.75" customHeight="1">
      <c r="A2530" s="27">
        <v>44834.0</v>
      </c>
      <c r="B2530" s="2" t="s">
        <v>670</v>
      </c>
      <c r="C2530" s="34">
        <v>5060000.0</v>
      </c>
      <c r="D2530" s="34">
        <v>4600000.0</v>
      </c>
      <c r="E2530" s="34">
        <v>460000.0</v>
      </c>
      <c r="F2530" s="22" t="s">
        <v>671</v>
      </c>
      <c r="G2530" s="35">
        <v>44848.0</v>
      </c>
      <c r="H2530" s="22"/>
      <c r="I2530" s="23">
        <f t="shared" ref="I2530:K2530" si="68">SUM(C2485:C2538)</f>
        <v>389992631</v>
      </c>
      <c r="J2530" s="23">
        <f t="shared" si="68"/>
        <v>354538754</v>
      </c>
      <c r="K2530" s="23">
        <f t="shared" si="68"/>
        <v>35453877</v>
      </c>
      <c r="L2530" s="2"/>
      <c r="M2530" s="2"/>
      <c r="N2530" s="2"/>
      <c r="O2530" s="2"/>
      <c r="P2530" s="2"/>
      <c r="Q2530" s="2"/>
      <c r="R2530" s="2"/>
      <c r="S2530" s="2"/>
    </row>
    <row r="2531" ht="15.75" customHeight="1">
      <c r="A2531" s="27">
        <v>44834.0</v>
      </c>
      <c r="B2531" s="2" t="s">
        <v>696</v>
      </c>
      <c r="C2531" s="34">
        <v>836000.0</v>
      </c>
      <c r="D2531" s="34">
        <v>760000.0</v>
      </c>
      <c r="E2531" s="34">
        <v>76000.0</v>
      </c>
      <c r="F2531" s="22" t="s">
        <v>697</v>
      </c>
      <c r="G2531" s="35">
        <v>44845.0</v>
      </c>
      <c r="H2531" s="22"/>
      <c r="I2531" s="29"/>
      <c r="J2531" s="28"/>
      <c r="K2531" s="2"/>
      <c r="L2531" s="2"/>
      <c r="M2531" s="2"/>
      <c r="N2531" s="2"/>
      <c r="O2531" s="2"/>
      <c r="P2531" s="2"/>
      <c r="Q2531" s="2"/>
      <c r="R2531" s="2"/>
      <c r="S2531" s="2"/>
    </row>
    <row r="2532" ht="15.75" customHeight="1">
      <c r="A2532" s="27">
        <v>44834.0</v>
      </c>
      <c r="B2532" s="2" t="s">
        <v>630</v>
      </c>
      <c r="C2532" s="34">
        <v>1265000.0</v>
      </c>
      <c r="D2532" s="34">
        <v>1150000.0</v>
      </c>
      <c r="E2532" s="34">
        <v>115000.0</v>
      </c>
      <c r="F2532" s="22" t="s">
        <v>732</v>
      </c>
      <c r="G2532" s="35">
        <v>44848.0</v>
      </c>
      <c r="H2532" s="22"/>
      <c r="I2532" s="29"/>
      <c r="J2532" s="28"/>
      <c r="K2532" s="2"/>
      <c r="L2532" s="2"/>
      <c r="M2532" s="2"/>
      <c r="N2532" s="2"/>
      <c r="O2532" s="2"/>
      <c r="P2532" s="2"/>
      <c r="Q2532" s="2"/>
      <c r="R2532" s="2"/>
      <c r="S2532" s="2"/>
    </row>
    <row r="2533" ht="15.75" customHeight="1">
      <c r="A2533" s="27">
        <v>44834.0</v>
      </c>
      <c r="B2533" s="2" t="s">
        <v>672</v>
      </c>
      <c r="C2533" s="34">
        <v>404800.0</v>
      </c>
      <c r="D2533" s="34">
        <v>368000.0</v>
      </c>
      <c r="E2533" s="34">
        <v>36800.0</v>
      </c>
      <c r="F2533" s="22" t="s">
        <v>673</v>
      </c>
      <c r="G2533" s="35">
        <v>44848.0</v>
      </c>
      <c r="H2533" s="22"/>
      <c r="I2533" s="29"/>
      <c r="J2533" s="28"/>
      <c r="K2533" s="2"/>
      <c r="L2533" s="2"/>
      <c r="M2533" s="2"/>
      <c r="N2533" s="2"/>
      <c r="O2533" s="2"/>
      <c r="P2533" s="2"/>
      <c r="Q2533" s="2"/>
      <c r="R2533" s="2"/>
      <c r="S2533" s="2"/>
    </row>
    <row r="2534" ht="15.75" customHeight="1">
      <c r="A2534" s="27">
        <v>44834.0</v>
      </c>
      <c r="B2534" s="2" t="s">
        <v>538</v>
      </c>
      <c r="C2534" s="34">
        <v>4163500.0</v>
      </c>
      <c r="D2534" s="34">
        <v>3785000.0</v>
      </c>
      <c r="E2534" s="34">
        <v>378500.0</v>
      </c>
      <c r="F2534" s="22" t="s">
        <v>106</v>
      </c>
      <c r="G2534" s="35">
        <v>44865.0</v>
      </c>
      <c r="H2534" s="22"/>
      <c r="I2534" s="29"/>
      <c r="J2534" s="28"/>
      <c r="K2534" s="2"/>
      <c r="L2534" s="2"/>
      <c r="M2534" s="2"/>
      <c r="N2534" s="2"/>
      <c r="O2534" s="2"/>
      <c r="P2534" s="2"/>
      <c r="Q2534" s="2"/>
      <c r="R2534" s="2"/>
      <c r="S2534" s="2"/>
    </row>
    <row r="2535" ht="15.75" customHeight="1">
      <c r="A2535" s="27">
        <v>44834.0</v>
      </c>
      <c r="B2535" s="2" t="s">
        <v>203</v>
      </c>
      <c r="C2535" s="34">
        <v>264000.0</v>
      </c>
      <c r="D2535" s="34">
        <v>240000.0</v>
      </c>
      <c r="E2535" s="34">
        <v>24000.0</v>
      </c>
      <c r="F2535" s="22" t="s">
        <v>106</v>
      </c>
      <c r="G2535" s="35">
        <v>44841.0</v>
      </c>
      <c r="H2535" s="22"/>
      <c r="I2535" s="29"/>
      <c r="J2535" s="28"/>
      <c r="K2535" s="2"/>
      <c r="L2535" s="2"/>
      <c r="M2535" s="2"/>
      <c r="N2535" s="2"/>
      <c r="O2535" s="2"/>
      <c r="P2535" s="2"/>
      <c r="Q2535" s="2"/>
      <c r="R2535" s="2"/>
      <c r="S2535" s="2"/>
    </row>
    <row r="2536" ht="15.75" customHeight="1">
      <c r="A2536" s="27">
        <v>44834.0</v>
      </c>
      <c r="B2536" s="2" t="s">
        <v>640</v>
      </c>
      <c r="C2536" s="34">
        <v>5769500.0</v>
      </c>
      <c r="D2536" s="34">
        <v>5245000.0</v>
      </c>
      <c r="E2536" s="34">
        <v>524500.0</v>
      </c>
      <c r="F2536" s="22" t="s">
        <v>106</v>
      </c>
      <c r="G2536" s="35">
        <v>44851.0</v>
      </c>
      <c r="H2536" s="22"/>
      <c r="I2536" s="29"/>
      <c r="J2536" s="28"/>
      <c r="K2536" s="2"/>
      <c r="L2536" s="2"/>
      <c r="M2536" s="2"/>
      <c r="N2536" s="2"/>
      <c r="O2536" s="2"/>
      <c r="P2536" s="2"/>
      <c r="Q2536" s="2"/>
      <c r="R2536" s="2"/>
      <c r="S2536" s="2"/>
    </row>
    <row r="2537" ht="15.75" customHeight="1">
      <c r="A2537" s="27">
        <v>44834.0</v>
      </c>
      <c r="B2537" s="2" t="s">
        <v>158</v>
      </c>
      <c r="C2537" s="34">
        <v>2585000.0</v>
      </c>
      <c r="D2537" s="34">
        <v>2350000.0</v>
      </c>
      <c r="E2537" s="34">
        <v>235000.0</v>
      </c>
      <c r="F2537" s="22" t="s">
        <v>106</v>
      </c>
      <c r="G2537" s="35">
        <v>44851.0</v>
      </c>
      <c r="H2537" s="22" t="s">
        <v>633</v>
      </c>
      <c r="I2537" s="29"/>
      <c r="J2537" s="28"/>
      <c r="K2537" s="2"/>
      <c r="L2537" s="2"/>
      <c r="M2537" s="2"/>
      <c r="N2537" s="2"/>
      <c r="O2537" s="2"/>
      <c r="P2537" s="2"/>
      <c r="Q2537" s="2"/>
      <c r="R2537" s="2"/>
      <c r="S2537" s="2"/>
    </row>
    <row r="2538" ht="15.75" customHeight="1">
      <c r="A2538" s="38">
        <v>44834.0</v>
      </c>
      <c r="B2538" s="7" t="s">
        <v>160</v>
      </c>
      <c r="C2538" s="39">
        <v>2453000.0</v>
      </c>
      <c r="D2538" s="39">
        <v>2230000.0</v>
      </c>
      <c r="E2538" s="39">
        <v>223000.0</v>
      </c>
      <c r="F2538" s="40" t="s">
        <v>106</v>
      </c>
      <c r="G2538" s="41">
        <v>44858.0</v>
      </c>
      <c r="H2538" s="40"/>
      <c r="I2538" s="89"/>
      <c r="J2538" s="90"/>
      <c r="K2538" s="7"/>
      <c r="L2538" s="7"/>
      <c r="M2538" s="7"/>
      <c r="N2538" s="7"/>
      <c r="O2538" s="7"/>
      <c r="P2538" s="7"/>
      <c r="Q2538" s="7"/>
      <c r="R2538" s="7"/>
      <c r="S2538" s="7"/>
    </row>
    <row r="2539" ht="15.75" customHeight="1">
      <c r="A2539" s="27" t="s">
        <v>736</v>
      </c>
      <c r="B2539" s="2" t="s">
        <v>675</v>
      </c>
      <c r="C2539" s="34">
        <v>677600.0</v>
      </c>
      <c r="D2539" s="34">
        <v>616000.0</v>
      </c>
      <c r="E2539" s="34">
        <v>61600.0</v>
      </c>
      <c r="F2539" s="22" t="s">
        <v>591</v>
      </c>
      <c r="G2539" s="35">
        <v>44854.0</v>
      </c>
      <c r="H2539" s="22"/>
      <c r="I2539" s="29"/>
      <c r="J2539" s="28"/>
      <c r="K2539" s="2"/>
      <c r="L2539" s="2"/>
      <c r="M2539" s="2"/>
      <c r="N2539" s="2"/>
      <c r="O2539" s="2"/>
      <c r="P2539" s="2"/>
      <c r="Q2539" s="2"/>
      <c r="R2539" s="2"/>
      <c r="S2539" s="2"/>
    </row>
    <row r="2540" ht="15.75" customHeight="1">
      <c r="A2540" s="27" t="s">
        <v>736</v>
      </c>
      <c r="B2540" s="2" t="s">
        <v>675</v>
      </c>
      <c r="C2540" s="34">
        <v>8648200.0</v>
      </c>
      <c r="D2540" s="34">
        <v>7862000.0</v>
      </c>
      <c r="E2540" s="34">
        <v>786200.0</v>
      </c>
      <c r="F2540" s="22" t="s">
        <v>523</v>
      </c>
      <c r="G2540" s="35">
        <v>44854.0</v>
      </c>
      <c r="H2540" s="22"/>
      <c r="I2540" s="29"/>
      <c r="J2540" s="28"/>
      <c r="K2540" s="2"/>
      <c r="L2540" s="2"/>
      <c r="M2540" s="2"/>
      <c r="N2540" s="2"/>
      <c r="O2540" s="2"/>
      <c r="P2540" s="2"/>
      <c r="Q2540" s="2"/>
      <c r="R2540" s="2"/>
      <c r="S2540" s="2"/>
    </row>
    <row r="2541" ht="15.75" customHeight="1">
      <c r="A2541" s="27" t="s">
        <v>736</v>
      </c>
      <c r="B2541" s="2" t="s">
        <v>140</v>
      </c>
      <c r="C2541" s="34">
        <v>6325000.0</v>
      </c>
      <c r="D2541" s="34">
        <v>5750000.0</v>
      </c>
      <c r="E2541" s="34">
        <v>575000.0</v>
      </c>
      <c r="F2541" s="22" t="s">
        <v>707</v>
      </c>
      <c r="G2541" s="35">
        <v>44854.0</v>
      </c>
      <c r="H2541" s="22"/>
      <c r="I2541" s="29"/>
      <c r="J2541" s="28"/>
      <c r="K2541" s="2"/>
      <c r="L2541" s="2"/>
      <c r="M2541" s="2"/>
      <c r="N2541" s="2"/>
      <c r="O2541" s="2"/>
      <c r="P2541" s="2"/>
      <c r="Q2541" s="2"/>
      <c r="R2541" s="2"/>
      <c r="S2541" s="2"/>
    </row>
    <row r="2542" ht="15.75" customHeight="1">
      <c r="A2542" s="27" t="s">
        <v>736</v>
      </c>
      <c r="B2542" s="2" t="s">
        <v>140</v>
      </c>
      <c r="C2542" s="34">
        <v>1.787808E7</v>
      </c>
      <c r="D2542" s="34">
        <v>1.62528E7</v>
      </c>
      <c r="E2542" s="34">
        <v>1625280.0</v>
      </c>
      <c r="F2542" s="22" t="s">
        <v>522</v>
      </c>
      <c r="G2542" s="35">
        <v>44865.0</v>
      </c>
      <c r="H2542" s="22"/>
      <c r="I2542" s="29"/>
      <c r="J2542" s="28"/>
      <c r="K2542" s="2"/>
      <c r="L2542" s="2"/>
      <c r="M2542" s="2"/>
      <c r="N2542" s="2"/>
      <c r="O2542" s="2"/>
      <c r="P2542" s="2"/>
      <c r="Q2542" s="2"/>
      <c r="R2542" s="2"/>
      <c r="S2542" s="2"/>
    </row>
    <row r="2543" ht="15.75" customHeight="1">
      <c r="A2543" s="27" t="s">
        <v>736</v>
      </c>
      <c r="B2543" s="2" t="s">
        <v>140</v>
      </c>
      <c r="C2543" s="34">
        <v>7631800.0</v>
      </c>
      <c r="D2543" s="34">
        <v>6938000.0</v>
      </c>
      <c r="E2543" s="34">
        <v>693800.0</v>
      </c>
      <c r="F2543" s="22" t="s">
        <v>478</v>
      </c>
      <c r="G2543" s="35">
        <v>44854.0</v>
      </c>
      <c r="H2543" s="22"/>
      <c r="I2543" s="29"/>
      <c r="J2543" s="28"/>
      <c r="K2543" s="2"/>
      <c r="L2543" s="2"/>
      <c r="M2543" s="2"/>
      <c r="N2543" s="2"/>
      <c r="O2543" s="2"/>
      <c r="P2543" s="2"/>
      <c r="Q2543" s="2"/>
      <c r="R2543" s="2"/>
      <c r="S2543" s="2"/>
    </row>
    <row r="2544" ht="15.75" customHeight="1">
      <c r="A2544" s="27" t="s">
        <v>736</v>
      </c>
      <c r="B2544" s="2" t="s">
        <v>140</v>
      </c>
      <c r="C2544" s="34">
        <v>2783000.0</v>
      </c>
      <c r="D2544" s="34">
        <v>2530000.0</v>
      </c>
      <c r="E2544" s="34">
        <v>253000.0</v>
      </c>
      <c r="F2544" s="22" t="s">
        <v>699</v>
      </c>
      <c r="G2544" s="35">
        <v>44854.0</v>
      </c>
      <c r="H2544" s="22"/>
      <c r="I2544" s="29"/>
      <c r="J2544" s="28"/>
      <c r="K2544" s="2"/>
      <c r="L2544" s="2"/>
      <c r="M2544" s="2"/>
      <c r="N2544" s="2"/>
      <c r="O2544" s="2"/>
      <c r="P2544" s="2"/>
      <c r="Q2544" s="2"/>
      <c r="R2544" s="2"/>
      <c r="S2544" s="2"/>
    </row>
    <row r="2545" ht="15.75" customHeight="1">
      <c r="A2545" s="27" t="s">
        <v>736</v>
      </c>
      <c r="B2545" s="2" t="s">
        <v>140</v>
      </c>
      <c r="C2545" s="34">
        <v>1821600.0</v>
      </c>
      <c r="D2545" s="34">
        <v>1656000.0</v>
      </c>
      <c r="E2545" s="34">
        <v>165600.0</v>
      </c>
      <c r="F2545" s="22" t="s">
        <v>700</v>
      </c>
      <c r="G2545" s="35">
        <v>44854.0</v>
      </c>
      <c r="H2545" s="22"/>
      <c r="I2545" s="29"/>
      <c r="J2545" s="28"/>
      <c r="K2545" s="2"/>
      <c r="L2545" s="2"/>
      <c r="M2545" s="2"/>
      <c r="N2545" s="2"/>
      <c r="O2545" s="2"/>
      <c r="P2545" s="2"/>
      <c r="Q2545" s="2"/>
      <c r="R2545" s="2"/>
      <c r="S2545" s="2"/>
    </row>
    <row r="2546" ht="15.75" customHeight="1">
      <c r="A2546" s="27" t="s">
        <v>736</v>
      </c>
      <c r="B2546" s="2" t="s">
        <v>140</v>
      </c>
      <c r="C2546" s="34">
        <v>5535200.0</v>
      </c>
      <c r="D2546" s="34">
        <v>5032000.0</v>
      </c>
      <c r="E2546" s="34">
        <v>503200.0</v>
      </c>
      <c r="F2546" s="22" t="s">
        <v>676</v>
      </c>
      <c r="G2546" s="35">
        <v>44854.0</v>
      </c>
      <c r="H2546" s="22"/>
      <c r="I2546" s="29"/>
      <c r="J2546" s="28"/>
      <c r="K2546" s="2"/>
      <c r="L2546" s="2"/>
      <c r="M2546" s="2"/>
      <c r="N2546" s="2"/>
      <c r="O2546" s="2"/>
      <c r="P2546" s="2"/>
      <c r="Q2546" s="2"/>
      <c r="R2546" s="2"/>
      <c r="S2546" s="2"/>
    </row>
    <row r="2547" ht="15.75" customHeight="1">
      <c r="A2547" s="27" t="s">
        <v>736</v>
      </c>
      <c r="B2547" s="2" t="s">
        <v>140</v>
      </c>
      <c r="C2547" s="34">
        <v>4560600.0</v>
      </c>
      <c r="D2547" s="34">
        <v>4146000.0</v>
      </c>
      <c r="E2547" s="34">
        <v>414600.0</v>
      </c>
      <c r="F2547" s="22" t="s">
        <v>361</v>
      </c>
      <c r="G2547" s="35">
        <v>44854.0</v>
      </c>
      <c r="H2547" s="22"/>
      <c r="I2547" s="29"/>
      <c r="J2547" s="28"/>
      <c r="K2547" s="2"/>
      <c r="L2547" s="2"/>
      <c r="M2547" s="2"/>
      <c r="N2547" s="2"/>
      <c r="O2547" s="2"/>
      <c r="P2547" s="2"/>
      <c r="Q2547" s="2"/>
      <c r="R2547" s="2"/>
      <c r="S2547" s="2"/>
    </row>
    <row r="2548" ht="15.75" customHeight="1">
      <c r="A2548" s="27" t="s">
        <v>736</v>
      </c>
      <c r="B2548" s="2" t="s">
        <v>140</v>
      </c>
      <c r="C2548" s="34">
        <v>1.42945E7</v>
      </c>
      <c r="D2548" s="34">
        <v>1.2995E7</v>
      </c>
      <c r="E2548" s="34">
        <v>1299500.0</v>
      </c>
      <c r="F2548" s="22" t="s">
        <v>614</v>
      </c>
      <c r="G2548" s="35">
        <v>44865.0</v>
      </c>
      <c r="H2548" s="22"/>
      <c r="I2548" s="29"/>
      <c r="J2548" s="28"/>
      <c r="K2548" s="2"/>
      <c r="L2548" s="2"/>
      <c r="M2548" s="2"/>
      <c r="N2548" s="2"/>
      <c r="O2548" s="2"/>
      <c r="P2548" s="2"/>
      <c r="Q2548" s="2"/>
      <c r="R2548" s="2"/>
      <c r="S2548" s="2"/>
    </row>
    <row r="2549" ht="15.75" customHeight="1">
      <c r="A2549" s="27" t="s">
        <v>736</v>
      </c>
      <c r="B2549" s="2" t="s">
        <v>140</v>
      </c>
      <c r="C2549" s="34">
        <v>2.9854E7</v>
      </c>
      <c r="D2549" s="34">
        <v>2.714E7</v>
      </c>
      <c r="E2549" s="34">
        <v>2714000.0</v>
      </c>
      <c r="F2549" s="22" t="s">
        <v>590</v>
      </c>
      <c r="G2549" s="35">
        <v>44865.0</v>
      </c>
      <c r="H2549" s="22"/>
      <c r="I2549" s="29"/>
      <c r="J2549" s="28"/>
      <c r="K2549" s="2"/>
      <c r="L2549" s="2"/>
      <c r="M2549" s="2"/>
      <c r="N2549" s="2"/>
      <c r="O2549" s="2"/>
      <c r="P2549" s="2"/>
      <c r="Q2549" s="2"/>
      <c r="R2549" s="2"/>
      <c r="S2549" s="2"/>
    </row>
    <row r="2550" ht="15.75" customHeight="1">
      <c r="A2550" s="27">
        <v>44860.0</v>
      </c>
      <c r="B2550" s="2" t="s">
        <v>680</v>
      </c>
      <c r="C2550" s="34">
        <v>4888070.0</v>
      </c>
      <c r="D2550" s="34">
        <v>4443700.0</v>
      </c>
      <c r="E2550" s="34">
        <v>444370.0</v>
      </c>
      <c r="F2550" s="22" t="s">
        <v>726</v>
      </c>
      <c r="G2550" s="35">
        <v>44869.0</v>
      </c>
      <c r="H2550" s="22"/>
      <c r="I2550" s="29"/>
      <c r="J2550" s="28"/>
      <c r="K2550" s="2"/>
      <c r="L2550" s="2"/>
      <c r="M2550" s="2"/>
      <c r="N2550" s="2"/>
      <c r="O2550" s="2"/>
      <c r="P2550" s="2"/>
      <c r="Q2550" s="2"/>
      <c r="R2550" s="2"/>
      <c r="S2550" s="2"/>
    </row>
    <row r="2551" ht="15.75" customHeight="1">
      <c r="A2551" s="27">
        <v>44860.0</v>
      </c>
      <c r="B2551" s="2" t="s">
        <v>680</v>
      </c>
      <c r="C2551" s="34">
        <v>8531890.0</v>
      </c>
      <c r="D2551" s="34">
        <v>7756263.0</v>
      </c>
      <c r="E2551" s="34">
        <v>775627.0</v>
      </c>
      <c r="F2551" s="22" t="s">
        <v>718</v>
      </c>
      <c r="G2551" s="35">
        <v>44869.0</v>
      </c>
      <c r="H2551" s="22"/>
      <c r="I2551" s="29"/>
      <c r="J2551" s="28"/>
      <c r="K2551" s="2"/>
      <c r="L2551" s="2"/>
      <c r="M2551" s="2"/>
      <c r="N2551" s="2"/>
      <c r="O2551" s="2"/>
      <c r="P2551" s="2"/>
      <c r="Q2551" s="2"/>
      <c r="R2551" s="2"/>
      <c r="S2551" s="2"/>
    </row>
    <row r="2552" ht="15.75" customHeight="1">
      <c r="A2552" s="27">
        <v>44860.0</v>
      </c>
      <c r="B2552" s="2" t="s">
        <v>682</v>
      </c>
      <c r="C2552" s="34">
        <v>3279360.0</v>
      </c>
      <c r="D2552" s="34">
        <v>2981236.0</v>
      </c>
      <c r="E2552" s="34">
        <v>298124.0</v>
      </c>
      <c r="F2552" s="22" t="s">
        <v>683</v>
      </c>
      <c r="G2552" s="35">
        <v>44861.0</v>
      </c>
      <c r="H2552" s="22"/>
      <c r="I2552" s="29"/>
      <c r="J2552" s="28"/>
      <c r="K2552" s="2"/>
      <c r="L2552" s="2"/>
      <c r="M2552" s="2"/>
      <c r="N2552" s="2"/>
      <c r="O2552" s="2"/>
      <c r="P2552" s="2"/>
      <c r="Q2552" s="2"/>
      <c r="R2552" s="2"/>
      <c r="S2552" s="2"/>
    </row>
    <row r="2553" ht="15.75" customHeight="1">
      <c r="A2553" s="27">
        <v>44860.0</v>
      </c>
      <c r="B2553" s="2" t="s">
        <v>666</v>
      </c>
      <c r="C2553" s="34">
        <v>1354100.0</v>
      </c>
      <c r="D2553" s="34">
        <v>1231000.0</v>
      </c>
      <c r="E2553" s="34">
        <v>123100.0</v>
      </c>
      <c r="F2553" s="22" t="s">
        <v>659</v>
      </c>
      <c r="G2553" s="35">
        <v>44883.0</v>
      </c>
      <c r="H2553" s="22"/>
      <c r="I2553" s="29"/>
      <c r="J2553" s="28"/>
      <c r="K2553" s="2"/>
      <c r="L2553" s="2"/>
      <c r="M2553" s="2"/>
      <c r="N2553" s="2"/>
      <c r="O2553" s="2"/>
      <c r="P2553" s="2"/>
      <c r="Q2553" s="2"/>
      <c r="R2553" s="2"/>
      <c r="S2553" s="2"/>
    </row>
    <row r="2554" ht="15.75" customHeight="1">
      <c r="A2554" s="27">
        <v>44865.0</v>
      </c>
      <c r="B2554" s="2" t="s">
        <v>140</v>
      </c>
      <c r="C2554" s="34">
        <v>1.10055E7</v>
      </c>
      <c r="D2554" s="34">
        <v>1.0005E7</v>
      </c>
      <c r="E2554" s="34">
        <v>1000500.0</v>
      </c>
      <c r="F2554" s="22" t="s">
        <v>614</v>
      </c>
      <c r="G2554" s="35">
        <v>44875.0</v>
      </c>
      <c r="H2554" s="22"/>
      <c r="I2554" s="29"/>
      <c r="J2554" s="28"/>
      <c r="K2554" s="2"/>
      <c r="L2554" s="2"/>
      <c r="M2554" s="2"/>
      <c r="N2554" s="2"/>
      <c r="O2554" s="2"/>
      <c r="P2554" s="2"/>
      <c r="Q2554" s="2"/>
      <c r="R2554" s="2"/>
      <c r="S2554" s="2"/>
    </row>
    <row r="2555" ht="15.75" customHeight="1">
      <c r="A2555" s="27">
        <v>44865.0</v>
      </c>
      <c r="B2555" s="2" t="s">
        <v>140</v>
      </c>
      <c r="C2555" s="34">
        <v>2.74505E7</v>
      </c>
      <c r="D2555" s="34">
        <v>2.4955E7</v>
      </c>
      <c r="E2555" s="34">
        <v>2495500.0</v>
      </c>
      <c r="F2555" s="22" t="s">
        <v>590</v>
      </c>
      <c r="G2555" s="35">
        <v>44875.0</v>
      </c>
      <c r="H2555" s="22"/>
      <c r="I2555" s="29"/>
      <c r="J2555" s="28"/>
      <c r="K2555" s="2"/>
      <c r="L2555" s="2"/>
      <c r="M2555" s="2"/>
      <c r="N2555" s="2"/>
      <c r="O2555" s="2"/>
      <c r="P2555" s="2"/>
      <c r="Q2555" s="2"/>
      <c r="R2555" s="2"/>
      <c r="S2555" s="2"/>
    </row>
    <row r="2556" ht="15.75" customHeight="1">
      <c r="A2556" s="27">
        <v>44865.0</v>
      </c>
      <c r="B2556" s="2" t="s">
        <v>140</v>
      </c>
      <c r="C2556" s="34">
        <v>1.706804E7</v>
      </c>
      <c r="D2556" s="34">
        <v>1.55164E7</v>
      </c>
      <c r="E2556" s="34">
        <v>1551640.0</v>
      </c>
      <c r="F2556" s="22" t="s">
        <v>522</v>
      </c>
      <c r="G2556" s="35">
        <v>44875.0</v>
      </c>
      <c r="H2556" s="22"/>
      <c r="I2556" s="29"/>
      <c r="J2556" s="28"/>
      <c r="K2556" s="2"/>
      <c r="L2556" s="2"/>
      <c r="M2556" s="2"/>
      <c r="N2556" s="2"/>
      <c r="O2556" s="2"/>
      <c r="P2556" s="2"/>
      <c r="Q2556" s="2"/>
      <c r="R2556" s="2"/>
      <c r="S2556" s="2"/>
    </row>
    <row r="2557" ht="15.75" customHeight="1">
      <c r="A2557" s="27">
        <v>44865.0</v>
      </c>
      <c r="B2557" s="2" t="s">
        <v>140</v>
      </c>
      <c r="C2557" s="34">
        <v>2625700.0</v>
      </c>
      <c r="D2557" s="34">
        <v>2387000.0</v>
      </c>
      <c r="E2557" s="34">
        <v>238700.0</v>
      </c>
      <c r="F2557" s="22" t="s">
        <v>591</v>
      </c>
      <c r="G2557" s="35">
        <v>44875.0</v>
      </c>
      <c r="H2557" s="22"/>
      <c r="I2557" s="29"/>
      <c r="J2557" s="28"/>
      <c r="K2557" s="2"/>
      <c r="L2557" s="2"/>
      <c r="M2557" s="2"/>
      <c r="N2557" s="2"/>
      <c r="O2557" s="2"/>
      <c r="P2557" s="2"/>
      <c r="Q2557" s="2"/>
      <c r="R2557" s="2"/>
      <c r="S2557" s="2"/>
    </row>
    <row r="2558" ht="15.75" customHeight="1">
      <c r="A2558" s="27">
        <v>44865.0</v>
      </c>
      <c r="B2558" s="2" t="s">
        <v>140</v>
      </c>
      <c r="C2558" s="34">
        <v>492800.0</v>
      </c>
      <c r="D2558" s="34">
        <v>448000.0</v>
      </c>
      <c r="E2558" s="34">
        <v>44800.0</v>
      </c>
      <c r="F2558" s="22" t="s">
        <v>737</v>
      </c>
      <c r="G2558" s="35">
        <v>44875.0</v>
      </c>
      <c r="H2558" s="22"/>
      <c r="I2558" s="29"/>
      <c r="J2558" s="28"/>
      <c r="K2558" s="2"/>
      <c r="L2558" s="2"/>
      <c r="M2558" s="2"/>
      <c r="N2558" s="2"/>
      <c r="O2558" s="2"/>
      <c r="P2558" s="2"/>
      <c r="Q2558" s="2"/>
      <c r="R2558" s="2"/>
      <c r="S2558" s="2"/>
    </row>
    <row r="2559" ht="15.75" customHeight="1">
      <c r="A2559" s="27">
        <v>44865.0</v>
      </c>
      <c r="B2559" s="2" t="s">
        <v>140</v>
      </c>
      <c r="C2559" s="34">
        <v>5225000.0</v>
      </c>
      <c r="D2559" s="34">
        <v>4750000.0</v>
      </c>
      <c r="E2559" s="34">
        <v>475000.0</v>
      </c>
      <c r="F2559" s="22" t="s">
        <v>707</v>
      </c>
      <c r="G2559" s="35">
        <v>44875.0</v>
      </c>
      <c r="H2559" s="22"/>
      <c r="I2559" s="29"/>
      <c r="J2559" s="28"/>
      <c r="K2559" s="2"/>
      <c r="L2559" s="2"/>
      <c r="M2559" s="2"/>
      <c r="N2559" s="2"/>
      <c r="O2559" s="2"/>
      <c r="P2559" s="2"/>
      <c r="Q2559" s="2"/>
      <c r="R2559" s="2"/>
      <c r="S2559" s="2"/>
    </row>
    <row r="2560" ht="15.75" customHeight="1">
      <c r="A2560" s="27">
        <v>44865.0</v>
      </c>
      <c r="B2560" s="2" t="s">
        <v>140</v>
      </c>
      <c r="C2560" s="34">
        <v>9818600.0</v>
      </c>
      <c r="D2560" s="34">
        <v>8926000.0</v>
      </c>
      <c r="E2560" s="34">
        <v>892600.0</v>
      </c>
      <c r="F2560" s="22" t="s">
        <v>478</v>
      </c>
      <c r="G2560" s="35">
        <v>44875.0</v>
      </c>
      <c r="H2560" s="22"/>
      <c r="I2560" s="29"/>
      <c r="J2560" s="28"/>
      <c r="K2560" s="2"/>
      <c r="L2560" s="2"/>
      <c r="M2560" s="2"/>
      <c r="N2560" s="2"/>
      <c r="O2560" s="2"/>
      <c r="P2560" s="2"/>
      <c r="Q2560" s="2"/>
      <c r="R2560" s="2"/>
      <c r="S2560" s="2"/>
    </row>
    <row r="2561" ht="15.75" customHeight="1">
      <c r="A2561" s="27">
        <v>44865.0</v>
      </c>
      <c r="B2561" s="2" t="s">
        <v>140</v>
      </c>
      <c r="C2561" s="34">
        <v>3833500.0</v>
      </c>
      <c r="D2561" s="34">
        <v>3485000.0</v>
      </c>
      <c r="E2561" s="34">
        <v>348500.0</v>
      </c>
      <c r="F2561" s="22" t="s">
        <v>699</v>
      </c>
      <c r="G2561" s="35">
        <v>44875.0</v>
      </c>
      <c r="H2561" s="22"/>
      <c r="I2561" s="29"/>
      <c r="J2561" s="28"/>
      <c r="K2561" s="2"/>
      <c r="L2561" s="2"/>
      <c r="M2561" s="2"/>
      <c r="N2561" s="2"/>
      <c r="O2561" s="2"/>
      <c r="P2561" s="2"/>
      <c r="Q2561" s="2"/>
      <c r="R2561" s="2"/>
      <c r="S2561" s="2"/>
    </row>
    <row r="2562" ht="15.75" customHeight="1">
      <c r="A2562" s="27">
        <v>44865.0</v>
      </c>
      <c r="B2562" s="2" t="s">
        <v>140</v>
      </c>
      <c r="C2562" s="34">
        <v>1518000.0</v>
      </c>
      <c r="D2562" s="34">
        <v>1380000.0</v>
      </c>
      <c r="E2562" s="34">
        <v>138000.0</v>
      </c>
      <c r="F2562" s="22" t="s">
        <v>700</v>
      </c>
      <c r="G2562" s="35">
        <v>44875.0</v>
      </c>
      <c r="H2562" s="22"/>
      <c r="I2562" s="29"/>
      <c r="J2562" s="28"/>
      <c r="K2562" s="2"/>
      <c r="L2562" s="2"/>
      <c r="M2562" s="2"/>
      <c r="N2562" s="2"/>
      <c r="O2562" s="2"/>
      <c r="P2562" s="2"/>
      <c r="Q2562" s="2"/>
      <c r="R2562" s="2"/>
      <c r="S2562" s="2"/>
    </row>
    <row r="2563" ht="15.75" customHeight="1">
      <c r="A2563" s="27">
        <v>44865.0</v>
      </c>
      <c r="B2563" s="2" t="s">
        <v>140</v>
      </c>
      <c r="C2563" s="34">
        <v>1355200.0</v>
      </c>
      <c r="D2563" s="34">
        <v>1232000.0</v>
      </c>
      <c r="E2563" s="34">
        <v>123200.0</v>
      </c>
      <c r="F2563" s="22" t="s">
        <v>660</v>
      </c>
      <c r="G2563" s="35">
        <v>44875.0</v>
      </c>
      <c r="H2563" s="22"/>
      <c r="I2563" s="29"/>
      <c r="J2563" s="28"/>
      <c r="K2563" s="2"/>
      <c r="L2563" s="2"/>
      <c r="M2563" s="2"/>
      <c r="N2563" s="2"/>
      <c r="O2563" s="2"/>
      <c r="P2563" s="2"/>
      <c r="Q2563" s="2"/>
      <c r="R2563" s="2"/>
      <c r="S2563" s="2"/>
    </row>
    <row r="2564" ht="15.75" customHeight="1">
      <c r="A2564" s="27">
        <v>44865.0</v>
      </c>
      <c r="B2564" s="2" t="s">
        <v>140</v>
      </c>
      <c r="C2564" s="34">
        <v>3757600.0</v>
      </c>
      <c r="D2564" s="34">
        <v>3416000.0</v>
      </c>
      <c r="E2564" s="34">
        <v>341600.0</v>
      </c>
      <c r="F2564" s="22" t="s">
        <v>676</v>
      </c>
      <c r="G2564" s="35">
        <v>44875.0</v>
      </c>
      <c r="H2564" s="22"/>
      <c r="I2564" s="29"/>
      <c r="J2564" s="28"/>
      <c r="K2564" s="2"/>
      <c r="L2564" s="2"/>
      <c r="M2564" s="2"/>
      <c r="N2564" s="2"/>
      <c r="O2564" s="2"/>
      <c r="P2564" s="2"/>
      <c r="Q2564" s="2"/>
      <c r="R2564" s="2"/>
      <c r="S2564" s="2"/>
    </row>
    <row r="2565" ht="15.75" customHeight="1">
      <c r="A2565" s="27">
        <v>44865.0</v>
      </c>
      <c r="B2565" s="2" t="s">
        <v>140</v>
      </c>
      <c r="C2565" s="34">
        <v>3568400.0</v>
      </c>
      <c r="D2565" s="34">
        <v>3244000.0</v>
      </c>
      <c r="E2565" s="34">
        <v>324400.0</v>
      </c>
      <c r="F2565" s="22" t="s">
        <v>361</v>
      </c>
      <c r="G2565" s="35">
        <v>44875.0</v>
      </c>
      <c r="H2565" s="22"/>
      <c r="I2565" s="29"/>
      <c r="J2565" s="28"/>
      <c r="K2565" s="2"/>
      <c r="L2565" s="2"/>
      <c r="M2565" s="2"/>
      <c r="N2565" s="2"/>
      <c r="O2565" s="2"/>
      <c r="P2565" s="2"/>
      <c r="Q2565" s="2"/>
      <c r="R2565" s="2"/>
      <c r="S2565" s="2"/>
    </row>
    <row r="2566" ht="15.75" customHeight="1">
      <c r="A2566" s="27">
        <v>44865.0</v>
      </c>
      <c r="B2566" s="2" t="s">
        <v>610</v>
      </c>
      <c r="C2566" s="34">
        <v>1113200.0</v>
      </c>
      <c r="D2566" s="34">
        <v>1012000.0</v>
      </c>
      <c r="E2566" s="34">
        <v>101200.0</v>
      </c>
      <c r="F2566" s="22" t="s">
        <v>639</v>
      </c>
      <c r="G2566" s="35">
        <v>44875.0</v>
      </c>
      <c r="H2566" s="22"/>
      <c r="I2566" s="29"/>
      <c r="J2566" s="28"/>
      <c r="K2566" s="2"/>
      <c r="L2566" s="2"/>
      <c r="M2566" s="2"/>
      <c r="N2566" s="2"/>
      <c r="O2566" s="2"/>
      <c r="P2566" s="2"/>
      <c r="Q2566" s="2"/>
      <c r="R2566" s="2"/>
      <c r="S2566" s="2"/>
    </row>
    <row r="2567" ht="15.75" customHeight="1">
      <c r="A2567" s="27">
        <v>44865.0</v>
      </c>
      <c r="B2567" s="2" t="s">
        <v>610</v>
      </c>
      <c r="C2567" s="34">
        <v>1.06117E7</v>
      </c>
      <c r="D2567" s="34">
        <v>9647000.0</v>
      </c>
      <c r="E2567" s="34">
        <v>964700.0</v>
      </c>
      <c r="F2567" s="22" t="s">
        <v>351</v>
      </c>
      <c r="G2567" s="35">
        <v>44875.0</v>
      </c>
      <c r="H2567" s="22"/>
      <c r="I2567" s="29"/>
      <c r="J2567" s="28"/>
      <c r="K2567" s="2"/>
      <c r="L2567" s="2"/>
      <c r="M2567" s="2"/>
      <c r="N2567" s="2"/>
      <c r="O2567" s="2"/>
      <c r="P2567" s="2"/>
      <c r="Q2567" s="2"/>
      <c r="R2567" s="2"/>
      <c r="S2567" s="2"/>
    </row>
    <row r="2568" ht="15.75" customHeight="1">
      <c r="A2568" s="27">
        <v>44865.0</v>
      </c>
      <c r="B2568" s="2" t="s">
        <v>711</v>
      </c>
      <c r="C2568" s="34">
        <v>1.38996E7</v>
      </c>
      <c r="D2568" s="34">
        <v>1.2636E7</v>
      </c>
      <c r="E2568" s="34">
        <v>1263600.0</v>
      </c>
      <c r="F2568" s="22" t="s">
        <v>350</v>
      </c>
      <c r="G2568" s="35">
        <v>44875.0</v>
      </c>
      <c r="H2568" s="22"/>
      <c r="I2568" s="29"/>
      <c r="J2568" s="28"/>
      <c r="K2568" s="2"/>
      <c r="L2568" s="2"/>
      <c r="M2568" s="2"/>
      <c r="N2568" s="2"/>
      <c r="O2568" s="2"/>
      <c r="P2568" s="2"/>
      <c r="Q2568" s="2"/>
      <c r="R2568" s="2"/>
      <c r="S2568" s="2"/>
    </row>
    <row r="2569" ht="15.75" customHeight="1">
      <c r="A2569" s="27">
        <v>44865.0</v>
      </c>
      <c r="B2569" s="2" t="s">
        <v>711</v>
      </c>
      <c r="C2569" s="34">
        <v>1.94337E7</v>
      </c>
      <c r="D2569" s="34">
        <v>1.7667E7</v>
      </c>
      <c r="E2569" s="34">
        <v>1766700.0</v>
      </c>
      <c r="F2569" s="22" t="s">
        <v>657</v>
      </c>
      <c r="G2569" s="35">
        <v>44875.0</v>
      </c>
      <c r="H2569" s="22"/>
      <c r="I2569" s="29"/>
      <c r="J2569" s="28"/>
      <c r="K2569" s="2"/>
      <c r="L2569" s="2"/>
      <c r="M2569" s="2"/>
      <c r="N2569" s="2"/>
      <c r="O2569" s="2"/>
      <c r="P2569" s="2"/>
      <c r="Q2569" s="2"/>
      <c r="R2569" s="2"/>
      <c r="S2569" s="2"/>
    </row>
    <row r="2570" ht="15.75" customHeight="1">
      <c r="A2570" s="27">
        <v>44865.0</v>
      </c>
      <c r="B2570" s="2" t="s">
        <v>711</v>
      </c>
      <c r="C2570" s="34">
        <v>2956800.0</v>
      </c>
      <c r="D2570" s="34">
        <v>2688000.0</v>
      </c>
      <c r="E2570" s="34">
        <v>268800.0</v>
      </c>
      <c r="F2570" s="22" t="s">
        <v>441</v>
      </c>
      <c r="G2570" s="35">
        <v>44875.0</v>
      </c>
      <c r="H2570" s="22"/>
      <c r="I2570" s="29"/>
      <c r="J2570" s="28"/>
      <c r="K2570" s="2"/>
      <c r="L2570" s="2"/>
      <c r="M2570" s="2"/>
      <c r="N2570" s="2"/>
      <c r="O2570" s="2"/>
      <c r="P2570" s="2"/>
      <c r="Q2570" s="2"/>
      <c r="R2570" s="2"/>
      <c r="S2570" s="2"/>
    </row>
    <row r="2571" ht="15.75" customHeight="1">
      <c r="A2571" s="27">
        <v>44865.0</v>
      </c>
      <c r="B2571" s="2" t="s">
        <v>711</v>
      </c>
      <c r="C2571" s="34">
        <v>3.9897E7</v>
      </c>
      <c r="D2571" s="34">
        <v>3.627E7</v>
      </c>
      <c r="E2571" s="34">
        <v>3627000.0</v>
      </c>
      <c r="F2571" s="22" t="s">
        <v>442</v>
      </c>
      <c r="G2571" s="35">
        <v>44875.0</v>
      </c>
      <c r="H2571" s="22"/>
      <c r="I2571" s="29"/>
      <c r="J2571" s="28"/>
      <c r="K2571" s="2"/>
      <c r="L2571" s="2"/>
      <c r="M2571" s="2"/>
      <c r="N2571" s="2"/>
      <c r="O2571" s="2"/>
      <c r="P2571" s="2"/>
      <c r="Q2571" s="2"/>
      <c r="R2571" s="2"/>
      <c r="S2571" s="2"/>
    </row>
    <row r="2572" ht="15.75" customHeight="1">
      <c r="A2572" s="27">
        <v>44865.0</v>
      </c>
      <c r="B2572" s="2" t="s">
        <v>711</v>
      </c>
      <c r="C2572" s="34">
        <v>9335700.0</v>
      </c>
      <c r="D2572" s="34">
        <v>8487000.0</v>
      </c>
      <c r="E2572" s="34">
        <v>848700.0</v>
      </c>
      <c r="F2572" s="22" t="s">
        <v>728</v>
      </c>
      <c r="G2572" s="35">
        <v>44875.0</v>
      </c>
      <c r="H2572" s="22"/>
      <c r="I2572" s="29"/>
      <c r="J2572" s="28"/>
      <c r="K2572" s="2"/>
      <c r="L2572" s="2"/>
      <c r="M2572" s="2"/>
      <c r="N2572" s="2"/>
      <c r="O2572" s="2"/>
      <c r="P2572" s="2"/>
      <c r="Q2572" s="2"/>
      <c r="R2572" s="2"/>
      <c r="S2572" s="2"/>
    </row>
    <row r="2573" ht="15.75" customHeight="1">
      <c r="A2573" s="27">
        <v>44865.0</v>
      </c>
      <c r="B2573" s="2" t="s">
        <v>711</v>
      </c>
      <c r="C2573" s="34">
        <v>2420000.0</v>
      </c>
      <c r="D2573" s="34">
        <v>2200000.0</v>
      </c>
      <c r="E2573" s="34">
        <v>220000.0</v>
      </c>
      <c r="F2573" s="22" t="s">
        <v>727</v>
      </c>
      <c r="G2573" s="35">
        <v>44875.0</v>
      </c>
      <c r="H2573" s="22"/>
      <c r="I2573" s="29"/>
      <c r="J2573" s="28"/>
      <c r="K2573" s="2"/>
      <c r="L2573" s="2"/>
      <c r="M2573" s="2"/>
      <c r="N2573" s="2"/>
      <c r="O2573" s="2"/>
      <c r="P2573" s="2"/>
      <c r="Q2573" s="2"/>
      <c r="R2573" s="2"/>
      <c r="S2573" s="2"/>
    </row>
    <row r="2574" ht="15.75" customHeight="1">
      <c r="A2574" s="27">
        <v>44865.0</v>
      </c>
      <c r="B2574" s="2" t="s">
        <v>675</v>
      </c>
      <c r="C2574" s="34">
        <v>2371600.0</v>
      </c>
      <c r="D2574" s="34">
        <v>2156000.0</v>
      </c>
      <c r="E2574" s="34">
        <v>215600.0</v>
      </c>
      <c r="F2574" s="22" t="s">
        <v>591</v>
      </c>
      <c r="G2574" s="35">
        <v>44886.0</v>
      </c>
      <c r="H2574" s="22"/>
      <c r="I2574" s="29"/>
      <c r="J2574" s="28"/>
      <c r="K2574" s="2"/>
      <c r="L2574" s="2"/>
      <c r="M2574" s="2"/>
      <c r="N2574" s="2"/>
      <c r="O2574" s="2"/>
      <c r="P2574" s="2"/>
      <c r="Q2574" s="2"/>
      <c r="R2574" s="2"/>
      <c r="S2574" s="2"/>
    </row>
    <row r="2575" ht="15.75" customHeight="1">
      <c r="A2575" s="27">
        <v>44865.0</v>
      </c>
      <c r="B2575" s="2" t="s">
        <v>675</v>
      </c>
      <c r="C2575" s="34">
        <v>1.0692E7</v>
      </c>
      <c r="D2575" s="34">
        <v>9720000.0</v>
      </c>
      <c r="E2575" s="34">
        <v>972000.0</v>
      </c>
      <c r="F2575" s="22" t="s">
        <v>523</v>
      </c>
      <c r="G2575" s="35">
        <v>44886.0</v>
      </c>
      <c r="H2575" s="22"/>
      <c r="I2575" s="29"/>
      <c r="J2575" s="28"/>
      <c r="K2575" s="2"/>
      <c r="L2575" s="2"/>
      <c r="M2575" s="2"/>
      <c r="N2575" s="2"/>
      <c r="O2575" s="2"/>
      <c r="P2575" s="2"/>
      <c r="Q2575" s="2"/>
      <c r="R2575" s="2"/>
      <c r="S2575" s="2"/>
    </row>
    <row r="2576" ht="15.75" customHeight="1">
      <c r="A2576" s="27">
        <v>44865.0</v>
      </c>
      <c r="B2576" s="2" t="s">
        <v>8</v>
      </c>
      <c r="C2576" s="34">
        <v>1016400.0</v>
      </c>
      <c r="D2576" s="34">
        <v>924000.0</v>
      </c>
      <c r="E2576" s="34">
        <v>92400.0</v>
      </c>
      <c r="F2576" s="22" t="s">
        <v>654</v>
      </c>
      <c r="G2576" s="35">
        <v>44886.0</v>
      </c>
      <c r="H2576" s="22"/>
      <c r="I2576" s="29"/>
      <c r="J2576" s="28"/>
      <c r="K2576" s="2"/>
      <c r="L2576" s="2"/>
      <c r="M2576" s="2"/>
      <c r="N2576" s="2"/>
      <c r="O2576" s="2"/>
      <c r="P2576" s="2"/>
      <c r="Q2576" s="2"/>
      <c r="R2576" s="2"/>
      <c r="S2576" s="2"/>
    </row>
    <row r="2577" ht="15.75" customHeight="1">
      <c r="A2577" s="27">
        <v>44865.0</v>
      </c>
      <c r="B2577" s="2" t="s">
        <v>8</v>
      </c>
      <c r="C2577" s="34">
        <v>508200.0</v>
      </c>
      <c r="D2577" s="34">
        <v>462000.0</v>
      </c>
      <c r="E2577" s="34">
        <v>46200.0</v>
      </c>
      <c r="F2577" s="22" t="s">
        <v>738</v>
      </c>
      <c r="G2577" s="35">
        <v>44883.0</v>
      </c>
      <c r="H2577" s="22"/>
      <c r="I2577" s="29"/>
      <c r="J2577" s="28"/>
      <c r="K2577" s="2"/>
      <c r="L2577" s="2"/>
      <c r="M2577" s="2"/>
      <c r="N2577" s="2"/>
      <c r="O2577" s="2"/>
      <c r="P2577" s="2"/>
      <c r="Q2577" s="2"/>
      <c r="R2577" s="2"/>
      <c r="S2577" s="2"/>
    </row>
    <row r="2578" ht="15.75" customHeight="1">
      <c r="A2578" s="27">
        <v>44865.0</v>
      </c>
      <c r="B2578" s="2" t="s">
        <v>8</v>
      </c>
      <c r="C2578" s="34">
        <v>1.53219E7</v>
      </c>
      <c r="D2578" s="34">
        <v>1.3929E7</v>
      </c>
      <c r="E2578" s="34">
        <v>1392900.0</v>
      </c>
      <c r="F2578" s="22" t="s">
        <v>172</v>
      </c>
      <c r="G2578" s="35">
        <v>44886.0</v>
      </c>
      <c r="H2578" s="22"/>
      <c r="I2578" s="29"/>
      <c r="J2578" s="28"/>
      <c r="K2578" s="2"/>
      <c r="L2578" s="2"/>
      <c r="M2578" s="2"/>
      <c r="N2578" s="2"/>
      <c r="O2578" s="2"/>
      <c r="P2578" s="2"/>
      <c r="Q2578" s="2"/>
      <c r="R2578" s="2"/>
      <c r="S2578" s="2"/>
    </row>
    <row r="2579" ht="15.75" customHeight="1">
      <c r="A2579" s="27">
        <v>44865.0</v>
      </c>
      <c r="B2579" s="2" t="s">
        <v>8</v>
      </c>
      <c r="C2579" s="34">
        <v>423500.0</v>
      </c>
      <c r="D2579" s="34">
        <v>385000.0</v>
      </c>
      <c r="E2579" s="34">
        <v>38500.0</v>
      </c>
      <c r="F2579" s="22" t="s">
        <v>569</v>
      </c>
      <c r="G2579" s="35">
        <v>44883.0</v>
      </c>
      <c r="H2579" s="22"/>
      <c r="I2579" s="29"/>
      <c r="J2579" s="28"/>
      <c r="K2579" s="2"/>
      <c r="L2579" s="2"/>
      <c r="M2579" s="2"/>
      <c r="N2579" s="2"/>
      <c r="O2579" s="2"/>
      <c r="P2579" s="2"/>
      <c r="Q2579" s="2"/>
      <c r="R2579" s="2"/>
      <c r="S2579" s="2"/>
    </row>
    <row r="2580" ht="15.75" customHeight="1">
      <c r="A2580" s="27">
        <v>44865.0</v>
      </c>
      <c r="B2580" s="2" t="s">
        <v>8</v>
      </c>
      <c r="C2580" s="34">
        <v>126500.0</v>
      </c>
      <c r="D2580" s="34">
        <v>115000.0</v>
      </c>
      <c r="E2580" s="34">
        <v>11500.0</v>
      </c>
      <c r="F2580" s="22" t="s">
        <v>550</v>
      </c>
      <c r="G2580" s="35">
        <v>44883.0</v>
      </c>
      <c r="H2580" s="22"/>
      <c r="I2580" s="29"/>
      <c r="J2580" s="28"/>
      <c r="K2580" s="2"/>
      <c r="L2580" s="2"/>
      <c r="M2580" s="2"/>
      <c r="N2580" s="2"/>
      <c r="O2580" s="2"/>
      <c r="P2580" s="2"/>
      <c r="Q2580" s="2"/>
      <c r="R2580" s="2"/>
      <c r="S2580" s="2"/>
    </row>
    <row r="2581" ht="15.75" customHeight="1">
      <c r="A2581" s="27">
        <v>44865.0</v>
      </c>
      <c r="B2581" s="2" t="s">
        <v>8</v>
      </c>
      <c r="C2581" s="34">
        <v>6325000.0</v>
      </c>
      <c r="D2581" s="34">
        <v>5750000.0</v>
      </c>
      <c r="E2581" s="34">
        <v>575000.0</v>
      </c>
      <c r="F2581" s="22" t="s">
        <v>364</v>
      </c>
      <c r="G2581" s="35">
        <v>44886.0</v>
      </c>
      <c r="H2581" s="22"/>
      <c r="I2581" s="29"/>
      <c r="J2581" s="28"/>
      <c r="K2581" s="2"/>
      <c r="L2581" s="2"/>
      <c r="M2581" s="2"/>
      <c r="N2581" s="2"/>
      <c r="O2581" s="2"/>
      <c r="P2581" s="2"/>
      <c r="Q2581" s="2"/>
      <c r="R2581" s="2"/>
      <c r="S2581" s="2"/>
    </row>
    <row r="2582" ht="15.75" customHeight="1">
      <c r="A2582" s="27">
        <v>44865.0</v>
      </c>
      <c r="B2582" s="2" t="s">
        <v>739</v>
      </c>
      <c r="C2582" s="34">
        <v>1.7411667E7</v>
      </c>
      <c r="D2582" s="34">
        <v>1.5828788E7</v>
      </c>
      <c r="E2582" s="34">
        <v>1582879.0</v>
      </c>
      <c r="F2582" s="22" t="s">
        <v>740</v>
      </c>
      <c r="G2582" s="35">
        <v>44890.0</v>
      </c>
      <c r="H2582" s="22"/>
      <c r="I2582" s="29"/>
      <c r="J2582" s="28"/>
      <c r="K2582" s="2"/>
      <c r="L2582" s="2"/>
      <c r="M2582" s="2"/>
      <c r="N2582" s="2"/>
      <c r="O2582" s="2"/>
      <c r="P2582" s="2"/>
      <c r="Q2582" s="2"/>
      <c r="R2582" s="2"/>
      <c r="S2582" s="2"/>
    </row>
    <row r="2583" ht="15.75" customHeight="1">
      <c r="A2583" s="27">
        <v>44865.0</v>
      </c>
      <c r="B2583" s="2" t="s">
        <v>692</v>
      </c>
      <c r="C2583" s="34">
        <v>1.7815188E7</v>
      </c>
      <c r="D2583" s="34">
        <v>1.6195625E7</v>
      </c>
      <c r="E2583" s="34">
        <v>1619563.0</v>
      </c>
      <c r="F2583" s="22" t="s">
        <v>712</v>
      </c>
      <c r="G2583" s="35">
        <v>44875.0</v>
      </c>
      <c r="H2583" s="22"/>
      <c r="I2583" s="29"/>
      <c r="J2583" s="28"/>
      <c r="K2583" s="2"/>
      <c r="L2583" s="2"/>
      <c r="M2583" s="2"/>
      <c r="N2583" s="2"/>
      <c r="O2583" s="2"/>
      <c r="P2583" s="2"/>
      <c r="Q2583" s="2"/>
      <c r="R2583" s="2"/>
      <c r="S2583" s="2"/>
    </row>
    <row r="2584" ht="15.75" customHeight="1">
      <c r="A2584" s="27">
        <v>44865.0</v>
      </c>
      <c r="B2584" s="2" t="s">
        <v>733</v>
      </c>
      <c r="C2584" s="34">
        <v>550000.0</v>
      </c>
      <c r="D2584" s="34">
        <v>500000.0</v>
      </c>
      <c r="E2584" s="34">
        <v>50000.0</v>
      </c>
      <c r="F2584" s="22" t="s">
        <v>734</v>
      </c>
      <c r="G2584" s="35">
        <v>44875.0</v>
      </c>
      <c r="H2584" s="22"/>
      <c r="I2584" s="29"/>
      <c r="J2584" s="28"/>
      <c r="K2584" s="2"/>
      <c r="L2584" s="2"/>
      <c r="M2584" s="2"/>
      <c r="N2584" s="2"/>
      <c r="O2584" s="2"/>
      <c r="P2584" s="2"/>
      <c r="Q2584" s="2"/>
      <c r="R2584" s="2"/>
      <c r="S2584" s="2"/>
    </row>
    <row r="2585" ht="15.75" customHeight="1">
      <c r="A2585" s="27">
        <v>44865.0</v>
      </c>
      <c r="B2585" s="2" t="s">
        <v>29</v>
      </c>
      <c r="C2585" s="34">
        <v>1.91763E7</v>
      </c>
      <c r="D2585" s="34">
        <v>1.7433E7</v>
      </c>
      <c r="E2585" s="34">
        <v>1743300.0</v>
      </c>
      <c r="F2585" s="22" t="s">
        <v>526</v>
      </c>
      <c r="G2585" s="35">
        <v>44875.0</v>
      </c>
      <c r="H2585" s="22"/>
      <c r="I2585" s="29"/>
      <c r="J2585" s="28"/>
      <c r="K2585" s="2"/>
      <c r="L2585" s="2"/>
      <c r="M2585" s="2"/>
      <c r="N2585" s="2"/>
      <c r="O2585" s="2"/>
      <c r="P2585" s="2"/>
      <c r="Q2585" s="2"/>
      <c r="R2585" s="2"/>
      <c r="S2585" s="2"/>
    </row>
    <row r="2586" ht="15.75" customHeight="1">
      <c r="A2586" s="27">
        <v>44865.0</v>
      </c>
      <c r="B2586" s="2" t="s">
        <v>741</v>
      </c>
      <c r="C2586" s="34">
        <v>4592500.0</v>
      </c>
      <c r="D2586" s="34">
        <v>4175000.0</v>
      </c>
      <c r="E2586" s="34">
        <v>417500.0</v>
      </c>
      <c r="F2586" s="22" t="s">
        <v>671</v>
      </c>
      <c r="G2586" s="35">
        <v>44880.0</v>
      </c>
      <c r="H2586" s="22"/>
      <c r="I2586" s="29"/>
      <c r="J2586" s="28"/>
      <c r="K2586" s="2"/>
      <c r="L2586" s="2"/>
      <c r="M2586" s="2"/>
      <c r="N2586" s="2"/>
      <c r="O2586" s="2"/>
      <c r="P2586" s="2"/>
      <c r="Q2586" s="2"/>
      <c r="R2586" s="2"/>
      <c r="S2586" s="2"/>
    </row>
    <row r="2587" ht="15.75" customHeight="1">
      <c r="A2587" s="27">
        <v>44865.0</v>
      </c>
      <c r="B2587" s="2" t="s">
        <v>672</v>
      </c>
      <c r="C2587" s="34">
        <v>1416800.0</v>
      </c>
      <c r="D2587" s="34">
        <v>1288000.0</v>
      </c>
      <c r="E2587" s="34">
        <v>128800.0</v>
      </c>
      <c r="F2587" s="22" t="s">
        <v>673</v>
      </c>
      <c r="G2587" s="35">
        <v>44880.0</v>
      </c>
      <c r="H2587" s="22"/>
      <c r="I2587" s="29"/>
      <c r="J2587" s="28"/>
      <c r="K2587" s="2"/>
      <c r="L2587" s="2"/>
      <c r="M2587" s="2"/>
      <c r="N2587" s="2"/>
      <c r="O2587" s="2"/>
      <c r="P2587" s="2"/>
      <c r="Q2587" s="2"/>
      <c r="R2587" s="2"/>
      <c r="S2587" s="2"/>
    </row>
    <row r="2588" ht="15.75" customHeight="1">
      <c r="A2588" s="27">
        <v>44865.0</v>
      </c>
      <c r="B2588" s="2" t="s">
        <v>630</v>
      </c>
      <c r="C2588" s="34">
        <v>885500.0</v>
      </c>
      <c r="D2588" s="34">
        <v>805000.0</v>
      </c>
      <c r="E2588" s="34">
        <v>80500.0</v>
      </c>
      <c r="F2588" s="22" t="s">
        <v>732</v>
      </c>
      <c r="G2588" s="35">
        <v>44880.0</v>
      </c>
      <c r="H2588" s="22"/>
      <c r="I2588" s="29"/>
      <c r="J2588" s="28"/>
      <c r="K2588" s="2"/>
      <c r="L2588" s="2"/>
      <c r="M2588" s="2"/>
      <c r="N2588" s="2"/>
      <c r="O2588" s="2"/>
      <c r="P2588" s="2"/>
      <c r="Q2588" s="2"/>
      <c r="R2588" s="2"/>
      <c r="S2588" s="2"/>
    </row>
    <row r="2589" ht="15.75" customHeight="1">
      <c r="A2589" s="27">
        <v>44865.0</v>
      </c>
      <c r="B2589" s="2" t="s">
        <v>630</v>
      </c>
      <c r="C2589" s="34">
        <v>202400.0</v>
      </c>
      <c r="D2589" s="34">
        <v>184000.0</v>
      </c>
      <c r="E2589" s="34">
        <v>18400.0</v>
      </c>
      <c r="F2589" s="22" t="s">
        <v>285</v>
      </c>
      <c r="G2589" s="35">
        <v>44880.0</v>
      </c>
      <c r="H2589" s="22"/>
      <c r="I2589" s="37" t="s">
        <v>205</v>
      </c>
      <c r="J2589" s="13"/>
      <c r="K2589" s="14"/>
      <c r="L2589" s="2"/>
      <c r="M2589" s="2"/>
      <c r="N2589" s="2"/>
      <c r="O2589" s="2"/>
      <c r="P2589" s="2"/>
      <c r="Q2589" s="2"/>
      <c r="R2589" s="2"/>
      <c r="S2589" s="2"/>
    </row>
    <row r="2590" ht="15.75" customHeight="1">
      <c r="A2590" s="27">
        <v>44865.0</v>
      </c>
      <c r="B2590" s="2" t="s">
        <v>690</v>
      </c>
      <c r="C2590" s="34">
        <v>704000.0</v>
      </c>
      <c r="D2590" s="34">
        <v>640000.0</v>
      </c>
      <c r="E2590" s="34">
        <v>64000.0</v>
      </c>
      <c r="F2590" s="22" t="s">
        <v>106</v>
      </c>
      <c r="G2590" s="35">
        <v>44869.0</v>
      </c>
      <c r="H2590" s="22"/>
      <c r="I2590" s="23" t="s">
        <v>3</v>
      </c>
      <c r="J2590" s="17" t="s">
        <v>54</v>
      </c>
      <c r="K2590" s="17" t="s">
        <v>2</v>
      </c>
      <c r="L2590" s="2"/>
      <c r="M2590" s="2"/>
      <c r="N2590" s="2"/>
      <c r="O2590" s="2"/>
      <c r="P2590" s="2"/>
      <c r="Q2590" s="2"/>
      <c r="R2590" s="2"/>
      <c r="S2590" s="2"/>
    </row>
    <row r="2591" ht="15.75" customHeight="1">
      <c r="A2591" s="27">
        <v>44865.0</v>
      </c>
      <c r="B2591" s="2" t="s">
        <v>204</v>
      </c>
      <c r="C2591" s="34"/>
      <c r="D2591" s="34"/>
      <c r="E2591" s="34"/>
      <c r="F2591" s="22" t="s">
        <v>106</v>
      </c>
      <c r="G2591" s="33" t="s">
        <v>742</v>
      </c>
      <c r="H2591" s="22"/>
      <c r="I2591" s="23">
        <f t="shared" ref="I2591:K2591" si="69">SUM(C2539:C2598)</f>
        <v>420229495</v>
      </c>
      <c r="J2591" s="23">
        <f t="shared" si="69"/>
        <v>382026812</v>
      </c>
      <c r="K2591" s="23">
        <f t="shared" si="69"/>
        <v>38202683</v>
      </c>
      <c r="L2591" s="2"/>
      <c r="M2591" s="2"/>
      <c r="N2591" s="2"/>
      <c r="O2591" s="2"/>
      <c r="P2591" s="2"/>
      <c r="Q2591" s="2"/>
      <c r="R2591" s="2"/>
      <c r="S2591" s="2"/>
    </row>
    <row r="2592" ht="15.75" customHeight="1">
      <c r="A2592" s="27">
        <v>44865.0</v>
      </c>
      <c r="B2592" s="2" t="s">
        <v>538</v>
      </c>
      <c r="C2592" s="34">
        <v>3520000.0</v>
      </c>
      <c r="D2592" s="34">
        <v>3200000.0</v>
      </c>
      <c r="E2592" s="34">
        <v>320000.0</v>
      </c>
      <c r="F2592" s="22" t="s">
        <v>106</v>
      </c>
      <c r="G2592" s="35">
        <v>44879.0</v>
      </c>
      <c r="H2592" s="22"/>
      <c r="I2592" s="29"/>
      <c r="J2592" s="28"/>
      <c r="K2592" s="2"/>
      <c r="L2592" s="2"/>
      <c r="M2592" s="2"/>
      <c r="N2592" s="2"/>
      <c r="O2592" s="2"/>
      <c r="P2592" s="2"/>
      <c r="Q2592" s="2"/>
      <c r="R2592" s="2"/>
      <c r="S2592" s="2"/>
    </row>
    <row r="2593" ht="15.75" customHeight="1">
      <c r="A2593" s="27">
        <v>44865.0</v>
      </c>
      <c r="B2593" s="2" t="s">
        <v>158</v>
      </c>
      <c r="C2593" s="34">
        <v>3443000.0</v>
      </c>
      <c r="D2593" s="34">
        <v>3130000.0</v>
      </c>
      <c r="E2593" s="34">
        <v>313000.0</v>
      </c>
      <c r="F2593" s="22" t="s">
        <v>106</v>
      </c>
      <c r="G2593" s="35">
        <v>44880.0</v>
      </c>
      <c r="H2593" s="22"/>
      <c r="I2593" s="29"/>
      <c r="J2593" s="28"/>
      <c r="K2593" s="2"/>
      <c r="L2593" s="2"/>
      <c r="M2593" s="2"/>
      <c r="N2593" s="2"/>
      <c r="O2593" s="2"/>
      <c r="P2593" s="2"/>
      <c r="Q2593" s="2"/>
      <c r="R2593" s="2"/>
      <c r="S2593" s="2"/>
    </row>
    <row r="2594" ht="15.75" customHeight="1">
      <c r="A2594" s="27">
        <v>44865.0</v>
      </c>
      <c r="B2594" s="2" t="s">
        <v>696</v>
      </c>
      <c r="C2594" s="34">
        <v>940500.0</v>
      </c>
      <c r="D2594" s="34">
        <v>855000.0</v>
      </c>
      <c r="E2594" s="34">
        <v>85500.0</v>
      </c>
      <c r="F2594" s="22" t="s">
        <v>697</v>
      </c>
      <c r="G2594" s="35">
        <v>44876.0</v>
      </c>
      <c r="H2594" s="22"/>
      <c r="I2594" s="29"/>
      <c r="J2594" s="28"/>
      <c r="K2594" s="2"/>
      <c r="L2594" s="2"/>
      <c r="M2594" s="2"/>
      <c r="N2594" s="2"/>
      <c r="O2594" s="2"/>
      <c r="P2594" s="2"/>
      <c r="Q2594" s="2"/>
      <c r="R2594" s="2"/>
      <c r="S2594" s="2"/>
    </row>
    <row r="2595" ht="15.75" customHeight="1">
      <c r="A2595" s="27">
        <v>44865.0</v>
      </c>
      <c r="B2595" s="2" t="s">
        <v>160</v>
      </c>
      <c r="C2595" s="34">
        <v>2827000.0</v>
      </c>
      <c r="D2595" s="34">
        <v>2570000.0</v>
      </c>
      <c r="E2595" s="34">
        <v>257000.0</v>
      </c>
      <c r="F2595" s="22" t="s">
        <v>106</v>
      </c>
      <c r="G2595" s="35">
        <v>44880.0</v>
      </c>
      <c r="H2595" s="22"/>
      <c r="I2595" s="29"/>
      <c r="J2595" s="28"/>
      <c r="K2595" s="2"/>
      <c r="L2595" s="2"/>
      <c r="M2595" s="2"/>
      <c r="N2595" s="2"/>
      <c r="O2595" s="2"/>
      <c r="P2595" s="2"/>
      <c r="Q2595" s="2"/>
      <c r="R2595" s="2"/>
      <c r="S2595" s="2"/>
    </row>
    <row r="2596" ht="15.75" customHeight="1">
      <c r="A2596" s="27">
        <v>44865.0</v>
      </c>
      <c r="B2596" s="2" t="s">
        <v>160</v>
      </c>
      <c r="C2596" s="34">
        <v>2904000.0</v>
      </c>
      <c r="D2596" s="34">
        <v>2640000.0</v>
      </c>
      <c r="E2596" s="34">
        <v>264000.0</v>
      </c>
      <c r="F2596" s="22" t="s">
        <v>380</v>
      </c>
      <c r="G2596" s="35">
        <v>44880.0</v>
      </c>
      <c r="H2596" s="22"/>
      <c r="I2596" s="29"/>
      <c r="J2596" s="28"/>
      <c r="K2596" s="2"/>
      <c r="L2596" s="2"/>
      <c r="M2596" s="2"/>
      <c r="N2596" s="2"/>
      <c r="O2596" s="2"/>
      <c r="P2596" s="2"/>
      <c r="Q2596" s="2"/>
      <c r="R2596" s="2"/>
      <c r="S2596" s="2"/>
    </row>
    <row r="2597" ht="15.75" customHeight="1">
      <c r="A2597" s="27">
        <v>44865.0</v>
      </c>
      <c r="B2597" s="2" t="s">
        <v>702</v>
      </c>
      <c r="C2597" s="34">
        <v>770000.0</v>
      </c>
      <c r="D2597" s="34">
        <v>700000.0</v>
      </c>
      <c r="E2597" s="34">
        <v>70000.0</v>
      </c>
      <c r="F2597" s="22" t="s">
        <v>703</v>
      </c>
      <c r="G2597" s="35">
        <v>44866.0</v>
      </c>
      <c r="H2597" s="22"/>
      <c r="I2597" s="29"/>
      <c r="J2597" s="28"/>
      <c r="K2597" s="2"/>
      <c r="L2597" s="2"/>
      <c r="M2597" s="2"/>
      <c r="N2597" s="2"/>
      <c r="O2597" s="2"/>
      <c r="P2597" s="2"/>
      <c r="Q2597" s="2"/>
      <c r="R2597" s="2"/>
      <c r="S2597" s="2"/>
    </row>
    <row r="2598" ht="15.75" customHeight="1">
      <c r="A2598" s="38">
        <v>44865.0</v>
      </c>
      <c r="B2598" s="7" t="s">
        <v>152</v>
      </c>
      <c r="C2598" s="39">
        <v>836000.0</v>
      </c>
      <c r="D2598" s="39">
        <v>760000.0</v>
      </c>
      <c r="E2598" s="39">
        <v>76000.0</v>
      </c>
      <c r="F2598" s="40" t="s">
        <v>106</v>
      </c>
      <c r="G2598" s="41">
        <v>44866.0</v>
      </c>
      <c r="H2598" s="40"/>
      <c r="I2598" s="89"/>
      <c r="J2598" s="90"/>
      <c r="K2598" s="7"/>
      <c r="L2598" s="7"/>
      <c r="M2598" s="7"/>
      <c r="N2598" s="7"/>
      <c r="O2598" s="7"/>
      <c r="P2598" s="7"/>
      <c r="Q2598" s="7"/>
      <c r="R2598" s="7"/>
      <c r="S2598" s="7"/>
    </row>
    <row r="2599" ht="15.75" customHeight="1">
      <c r="A2599" s="27">
        <v>44880.0</v>
      </c>
      <c r="B2599" s="2" t="s">
        <v>675</v>
      </c>
      <c r="C2599" s="34">
        <v>2710400.0</v>
      </c>
      <c r="D2599" s="34">
        <v>2464000.0</v>
      </c>
      <c r="E2599" s="34">
        <v>246400.0</v>
      </c>
      <c r="F2599" s="22" t="s">
        <v>591</v>
      </c>
      <c r="G2599" s="35">
        <v>44915.0</v>
      </c>
      <c r="H2599" s="22"/>
      <c r="I2599" s="29"/>
      <c r="J2599" s="28"/>
      <c r="K2599" s="2"/>
      <c r="L2599" s="2"/>
      <c r="M2599" s="2"/>
      <c r="N2599" s="2"/>
      <c r="O2599" s="2"/>
      <c r="P2599" s="2"/>
      <c r="Q2599" s="2"/>
      <c r="R2599" s="2"/>
      <c r="S2599" s="2"/>
    </row>
    <row r="2600" ht="15.75" customHeight="1">
      <c r="A2600" s="27">
        <v>44880.0</v>
      </c>
      <c r="B2600" s="2" t="s">
        <v>675</v>
      </c>
      <c r="C2600" s="34">
        <v>1.1704E7</v>
      </c>
      <c r="D2600" s="34">
        <v>1.064E7</v>
      </c>
      <c r="E2600" s="34">
        <v>1064000.0</v>
      </c>
      <c r="F2600" s="22" t="s">
        <v>523</v>
      </c>
      <c r="G2600" s="35">
        <v>44915.0</v>
      </c>
      <c r="H2600" s="22"/>
      <c r="I2600" s="29"/>
      <c r="J2600" s="28"/>
      <c r="K2600" s="2"/>
      <c r="L2600" s="2"/>
      <c r="M2600" s="2"/>
      <c r="N2600" s="2"/>
      <c r="O2600" s="2"/>
      <c r="P2600" s="2"/>
      <c r="Q2600" s="2"/>
      <c r="R2600" s="2"/>
      <c r="S2600" s="2"/>
    </row>
    <row r="2601" ht="15.75" customHeight="1">
      <c r="A2601" s="27">
        <v>44880.0</v>
      </c>
      <c r="B2601" s="2" t="s">
        <v>140</v>
      </c>
      <c r="C2601" s="34">
        <v>4466000.0</v>
      </c>
      <c r="D2601" s="34">
        <v>4060000.0</v>
      </c>
      <c r="E2601" s="34">
        <v>406000.0</v>
      </c>
      <c r="F2601" s="22" t="s">
        <v>707</v>
      </c>
      <c r="G2601" s="35">
        <v>44886.0</v>
      </c>
      <c r="H2601" s="22"/>
      <c r="I2601" s="29"/>
      <c r="J2601" s="28"/>
      <c r="K2601" s="2"/>
      <c r="L2601" s="2"/>
      <c r="M2601" s="2"/>
      <c r="N2601" s="2"/>
      <c r="O2601" s="2"/>
      <c r="P2601" s="2"/>
      <c r="Q2601" s="2"/>
      <c r="R2601" s="2"/>
      <c r="S2601" s="2"/>
    </row>
    <row r="2602" ht="15.75" customHeight="1">
      <c r="A2602" s="27">
        <v>44880.0</v>
      </c>
      <c r="B2602" s="2" t="s">
        <v>140</v>
      </c>
      <c r="C2602" s="34">
        <v>1.560515E7</v>
      </c>
      <c r="D2602" s="34">
        <v>1.41865E7</v>
      </c>
      <c r="E2602" s="34">
        <v>1418650.0</v>
      </c>
      <c r="F2602" s="22" t="s">
        <v>522</v>
      </c>
      <c r="G2602" s="35">
        <v>44895.0</v>
      </c>
      <c r="H2602" s="22"/>
      <c r="I2602" s="29"/>
      <c r="J2602" s="28"/>
      <c r="K2602" s="2"/>
      <c r="L2602" s="2"/>
      <c r="M2602" s="2"/>
      <c r="N2602" s="2"/>
      <c r="O2602" s="2"/>
      <c r="P2602" s="2"/>
      <c r="Q2602" s="2"/>
      <c r="R2602" s="2"/>
      <c r="S2602" s="2"/>
    </row>
    <row r="2603" ht="15.75" customHeight="1">
      <c r="A2603" s="27">
        <v>44880.0</v>
      </c>
      <c r="B2603" s="2" t="s">
        <v>140</v>
      </c>
      <c r="C2603" s="34">
        <v>7780300.0</v>
      </c>
      <c r="D2603" s="34">
        <v>7073000.0</v>
      </c>
      <c r="E2603" s="34">
        <v>707300.0</v>
      </c>
      <c r="F2603" s="22" t="s">
        <v>478</v>
      </c>
      <c r="G2603" s="35">
        <v>44895.0</v>
      </c>
      <c r="H2603" s="22"/>
      <c r="I2603" s="29"/>
      <c r="J2603" s="28"/>
      <c r="K2603" s="2"/>
      <c r="L2603" s="2"/>
      <c r="M2603" s="2"/>
      <c r="N2603" s="2"/>
      <c r="O2603" s="2"/>
      <c r="P2603" s="2"/>
      <c r="Q2603" s="2"/>
      <c r="R2603" s="2"/>
      <c r="S2603" s="2"/>
    </row>
    <row r="2604" ht="15.75" customHeight="1">
      <c r="A2604" s="27">
        <v>44880.0</v>
      </c>
      <c r="B2604" s="2" t="s">
        <v>140</v>
      </c>
      <c r="C2604" s="34">
        <v>3162500.0</v>
      </c>
      <c r="D2604" s="34">
        <v>2875000.0</v>
      </c>
      <c r="E2604" s="34">
        <v>287500.0</v>
      </c>
      <c r="F2604" s="22" t="s">
        <v>699</v>
      </c>
      <c r="G2604" s="35">
        <v>44895.0</v>
      </c>
      <c r="H2604" s="22"/>
      <c r="I2604" s="29"/>
      <c r="J2604" s="28"/>
      <c r="K2604" s="2"/>
      <c r="L2604" s="2"/>
      <c r="M2604" s="2"/>
      <c r="N2604" s="2"/>
      <c r="O2604" s="2"/>
      <c r="P2604" s="2"/>
      <c r="Q2604" s="2"/>
      <c r="R2604" s="2"/>
      <c r="S2604" s="2"/>
    </row>
    <row r="2605" ht="15.75" customHeight="1">
      <c r="A2605" s="27">
        <v>44880.0</v>
      </c>
      <c r="B2605" s="2" t="s">
        <v>140</v>
      </c>
      <c r="C2605" s="34">
        <v>730400.0</v>
      </c>
      <c r="D2605" s="34">
        <v>664000.0</v>
      </c>
      <c r="E2605" s="34">
        <v>66400.0</v>
      </c>
      <c r="F2605" s="22" t="s">
        <v>700</v>
      </c>
      <c r="G2605" s="35">
        <v>44895.0</v>
      </c>
      <c r="H2605" s="22"/>
      <c r="I2605" s="29"/>
      <c r="J2605" s="28"/>
      <c r="K2605" s="2"/>
      <c r="L2605" s="2"/>
      <c r="M2605" s="2"/>
      <c r="N2605" s="2"/>
      <c r="O2605" s="2"/>
      <c r="P2605" s="2"/>
      <c r="Q2605" s="2"/>
      <c r="R2605" s="2"/>
      <c r="S2605" s="2"/>
    </row>
    <row r="2606" ht="15.75" customHeight="1">
      <c r="A2606" s="27">
        <v>44880.0</v>
      </c>
      <c r="B2606" s="2" t="s">
        <v>140</v>
      </c>
      <c r="C2606" s="34">
        <v>1232000.0</v>
      </c>
      <c r="D2606" s="34">
        <v>1120000.0</v>
      </c>
      <c r="E2606" s="34">
        <v>112000.0</v>
      </c>
      <c r="F2606" s="22" t="s">
        <v>660</v>
      </c>
      <c r="G2606" s="35">
        <v>44895.0</v>
      </c>
      <c r="H2606" s="22"/>
      <c r="I2606" s="29"/>
      <c r="J2606" s="28"/>
      <c r="K2606" s="2"/>
      <c r="L2606" s="2"/>
      <c r="M2606" s="2"/>
      <c r="N2606" s="2"/>
      <c r="O2606" s="2"/>
      <c r="P2606" s="2"/>
      <c r="Q2606" s="2"/>
      <c r="R2606" s="2"/>
      <c r="S2606" s="2"/>
    </row>
    <row r="2607" ht="15.75" customHeight="1">
      <c r="A2607" s="27">
        <v>44880.0</v>
      </c>
      <c r="B2607" s="2" t="s">
        <v>140</v>
      </c>
      <c r="C2607" s="34">
        <v>2995300.0</v>
      </c>
      <c r="D2607" s="34">
        <v>2723000.0</v>
      </c>
      <c r="E2607" s="34">
        <v>272300.0</v>
      </c>
      <c r="F2607" s="22" t="s">
        <v>676</v>
      </c>
      <c r="G2607" s="35">
        <v>44895.0</v>
      </c>
      <c r="H2607" s="22"/>
      <c r="I2607" s="29"/>
      <c r="J2607" s="28"/>
      <c r="K2607" s="2"/>
      <c r="L2607" s="2"/>
      <c r="M2607" s="2"/>
      <c r="N2607" s="2"/>
      <c r="O2607" s="2"/>
      <c r="P2607" s="2"/>
      <c r="Q2607" s="2"/>
      <c r="R2607" s="2"/>
      <c r="S2607" s="2"/>
    </row>
    <row r="2608" ht="15.75" customHeight="1">
      <c r="A2608" s="27">
        <v>44880.0</v>
      </c>
      <c r="B2608" s="2" t="s">
        <v>140</v>
      </c>
      <c r="C2608" s="34">
        <v>4236100.0</v>
      </c>
      <c r="D2608" s="34">
        <v>3851000.0</v>
      </c>
      <c r="E2608" s="34">
        <v>385100.0</v>
      </c>
      <c r="F2608" s="22" t="s">
        <v>361</v>
      </c>
      <c r="G2608" s="35">
        <v>44895.0</v>
      </c>
      <c r="H2608" s="22"/>
      <c r="I2608" s="29"/>
      <c r="J2608" s="28"/>
      <c r="K2608" s="2"/>
      <c r="L2608" s="2"/>
      <c r="M2608" s="2"/>
      <c r="N2608" s="2"/>
      <c r="O2608" s="2"/>
      <c r="P2608" s="2"/>
      <c r="Q2608" s="2"/>
      <c r="R2608" s="2"/>
      <c r="S2608" s="2"/>
    </row>
    <row r="2609" ht="15.75" customHeight="1">
      <c r="A2609" s="27">
        <v>44880.0</v>
      </c>
      <c r="B2609" s="2" t="s">
        <v>140</v>
      </c>
      <c r="C2609" s="34">
        <v>7463500.0</v>
      </c>
      <c r="D2609" s="34">
        <v>6785000.0</v>
      </c>
      <c r="E2609" s="34">
        <v>678500.0</v>
      </c>
      <c r="F2609" s="22" t="s">
        <v>614</v>
      </c>
      <c r="G2609" s="35">
        <v>44886.0</v>
      </c>
      <c r="H2609" s="22"/>
      <c r="I2609" s="29"/>
      <c r="J2609" s="28"/>
      <c r="K2609" s="2"/>
      <c r="L2609" s="2"/>
      <c r="M2609" s="2"/>
      <c r="N2609" s="2"/>
      <c r="O2609" s="2"/>
      <c r="P2609" s="2"/>
      <c r="Q2609" s="2"/>
      <c r="R2609" s="2"/>
      <c r="S2609" s="2"/>
    </row>
    <row r="2610" ht="15.75" customHeight="1">
      <c r="A2610" s="27">
        <v>44880.0</v>
      </c>
      <c r="B2610" s="2" t="s">
        <v>140</v>
      </c>
      <c r="C2610" s="34">
        <v>2.79565E7</v>
      </c>
      <c r="D2610" s="34">
        <v>2.5415E7</v>
      </c>
      <c r="E2610" s="34">
        <v>2541500.0</v>
      </c>
      <c r="F2610" s="22" t="s">
        <v>590</v>
      </c>
      <c r="G2610" s="35">
        <v>44895.0</v>
      </c>
      <c r="H2610" s="22"/>
      <c r="I2610" s="29"/>
      <c r="J2610" s="28"/>
      <c r="K2610" s="2"/>
      <c r="L2610" s="2"/>
      <c r="M2610" s="2"/>
      <c r="N2610" s="2"/>
      <c r="O2610" s="2"/>
      <c r="P2610" s="2"/>
      <c r="Q2610" s="2"/>
      <c r="R2610" s="2"/>
      <c r="S2610" s="2"/>
    </row>
    <row r="2611" ht="15.75" customHeight="1">
      <c r="A2611" s="27">
        <v>44890.0</v>
      </c>
      <c r="B2611" s="2" t="s">
        <v>682</v>
      </c>
      <c r="C2611" s="34">
        <v>3279360.0</v>
      </c>
      <c r="D2611" s="34">
        <v>2981236.0</v>
      </c>
      <c r="E2611" s="34">
        <v>298124.0</v>
      </c>
      <c r="F2611" s="22" t="s">
        <v>683</v>
      </c>
      <c r="G2611" s="35">
        <v>44894.0</v>
      </c>
      <c r="H2611" s="22"/>
      <c r="I2611" s="29"/>
      <c r="J2611" s="28"/>
      <c r="K2611" s="2"/>
      <c r="L2611" s="2"/>
      <c r="M2611" s="2"/>
      <c r="N2611" s="2"/>
      <c r="O2611" s="2"/>
      <c r="P2611" s="2"/>
      <c r="Q2611" s="2"/>
      <c r="R2611" s="2"/>
      <c r="S2611" s="2"/>
    </row>
    <row r="2612" ht="15.75" customHeight="1">
      <c r="A2612" s="27">
        <v>44890.0</v>
      </c>
      <c r="B2612" s="2" t="s">
        <v>680</v>
      </c>
      <c r="C2612" s="34">
        <v>4467100.0</v>
      </c>
      <c r="D2612" s="34">
        <v>4061000.0</v>
      </c>
      <c r="E2612" s="34">
        <v>406100.0</v>
      </c>
      <c r="F2612" s="22" t="s">
        <v>726</v>
      </c>
      <c r="G2612" s="35">
        <v>44896.0</v>
      </c>
      <c r="H2612" s="22"/>
      <c r="I2612" s="29"/>
      <c r="J2612" s="28"/>
      <c r="K2612" s="2"/>
      <c r="L2612" s="2"/>
      <c r="M2612" s="2"/>
      <c r="N2612" s="2"/>
      <c r="O2612" s="2"/>
      <c r="P2612" s="2"/>
      <c r="Q2612" s="2"/>
      <c r="R2612" s="2"/>
      <c r="S2612" s="2"/>
    </row>
    <row r="2613" ht="15.75" customHeight="1">
      <c r="A2613" s="27">
        <v>44890.0</v>
      </c>
      <c r="B2613" s="2" t="s">
        <v>680</v>
      </c>
      <c r="C2613" s="34">
        <v>8531890.0</v>
      </c>
      <c r="D2613" s="34">
        <v>7756263.0</v>
      </c>
      <c r="E2613" s="34">
        <v>775627.0</v>
      </c>
      <c r="F2613" s="22" t="s">
        <v>718</v>
      </c>
      <c r="G2613" s="35">
        <v>44896.0</v>
      </c>
      <c r="H2613" s="22"/>
      <c r="I2613" s="29"/>
      <c r="J2613" s="28"/>
      <c r="K2613" s="2"/>
      <c r="L2613" s="2"/>
      <c r="M2613" s="2"/>
      <c r="N2613" s="2"/>
      <c r="O2613" s="2"/>
      <c r="P2613" s="2"/>
      <c r="Q2613" s="2"/>
      <c r="R2613" s="2"/>
      <c r="S2613" s="2"/>
    </row>
    <row r="2614" ht="15.75" customHeight="1">
      <c r="A2614" s="27">
        <v>44890.0</v>
      </c>
      <c r="B2614" s="2" t="s">
        <v>666</v>
      </c>
      <c r="C2614" s="34">
        <f>SUM(D2614:E2614)</f>
        <v>1397000</v>
      </c>
      <c r="D2614" s="34">
        <v>1270000.0</v>
      </c>
      <c r="E2614" s="34">
        <v>127000.0</v>
      </c>
      <c r="F2614" s="22" t="s">
        <v>659</v>
      </c>
      <c r="G2614" s="35">
        <v>44911.0</v>
      </c>
      <c r="H2614" s="22"/>
      <c r="I2614" s="29"/>
      <c r="J2614" s="28"/>
      <c r="K2614" s="2"/>
      <c r="L2614" s="2"/>
      <c r="M2614" s="2"/>
      <c r="N2614" s="2"/>
      <c r="O2614" s="2"/>
      <c r="P2614" s="2"/>
      <c r="Q2614" s="2"/>
      <c r="R2614" s="2"/>
      <c r="S2614" s="2"/>
    </row>
    <row r="2615" ht="15.75" customHeight="1">
      <c r="A2615" s="27">
        <v>44895.0</v>
      </c>
      <c r="B2615" s="2" t="s">
        <v>684</v>
      </c>
      <c r="C2615" s="34">
        <v>2970000.0</v>
      </c>
      <c r="D2615" s="34">
        <v>2700000.0</v>
      </c>
      <c r="E2615" s="34">
        <v>270000.0</v>
      </c>
      <c r="F2615" s="22" t="s">
        <v>685</v>
      </c>
      <c r="G2615" s="35">
        <v>44894.0</v>
      </c>
      <c r="H2615" s="22"/>
      <c r="I2615" s="29"/>
      <c r="J2615" s="28"/>
      <c r="K2615" s="2"/>
      <c r="L2615" s="2"/>
      <c r="M2615" s="2"/>
      <c r="N2615" s="2"/>
      <c r="O2615" s="2"/>
      <c r="P2615" s="2"/>
      <c r="Q2615" s="2"/>
      <c r="R2615" s="2"/>
      <c r="S2615" s="2"/>
    </row>
    <row r="2616" ht="15.75" customHeight="1">
      <c r="A2616" s="27">
        <v>44895.0</v>
      </c>
      <c r="B2616" s="2" t="s">
        <v>711</v>
      </c>
      <c r="C2616" s="34">
        <v>9885700.0</v>
      </c>
      <c r="D2616" s="34">
        <v>8987000.0</v>
      </c>
      <c r="E2616" s="34">
        <v>898700.0</v>
      </c>
      <c r="F2616" s="22" t="s">
        <v>728</v>
      </c>
      <c r="G2616" s="35">
        <v>44904.0</v>
      </c>
      <c r="H2616" s="22"/>
      <c r="I2616" s="29"/>
      <c r="J2616" s="28"/>
      <c r="K2616" s="2"/>
      <c r="L2616" s="2"/>
      <c r="M2616" s="2"/>
      <c r="N2616" s="2"/>
      <c r="O2616" s="2"/>
      <c r="P2616" s="2"/>
      <c r="Q2616" s="2"/>
      <c r="R2616" s="2"/>
      <c r="S2616" s="2"/>
    </row>
    <row r="2617" ht="15.75" customHeight="1">
      <c r="A2617" s="27">
        <v>44895.0</v>
      </c>
      <c r="B2617" s="2" t="s">
        <v>711</v>
      </c>
      <c r="C2617" s="34">
        <v>884400.0</v>
      </c>
      <c r="D2617" s="34">
        <v>804000.0</v>
      </c>
      <c r="E2617" s="34">
        <v>80400.0</v>
      </c>
      <c r="F2617" s="22" t="s">
        <v>743</v>
      </c>
      <c r="G2617" s="35">
        <v>44904.0</v>
      </c>
      <c r="H2617" s="22"/>
      <c r="I2617" s="29"/>
      <c r="J2617" s="28"/>
      <c r="K2617" s="2"/>
      <c r="L2617" s="2"/>
      <c r="M2617" s="2"/>
      <c r="N2617" s="2"/>
      <c r="O2617" s="2"/>
      <c r="P2617" s="2"/>
      <c r="Q2617" s="2"/>
      <c r="R2617" s="2"/>
      <c r="S2617" s="2"/>
    </row>
    <row r="2618" ht="15.75" customHeight="1">
      <c r="A2618" s="27">
        <v>44895.0</v>
      </c>
      <c r="B2618" s="2" t="s">
        <v>702</v>
      </c>
      <c r="C2618" s="34">
        <v>770000.0</v>
      </c>
      <c r="D2618" s="34">
        <v>700000.0</v>
      </c>
      <c r="E2618" s="34">
        <v>70000.0</v>
      </c>
      <c r="F2618" s="22" t="s">
        <v>703</v>
      </c>
      <c r="G2618" s="35">
        <v>44896.0</v>
      </c>
      <c r="H2618" s="22"/>
      <c r="I2618" s="29"/>
      <c r="J2618" s="28"/>
      <c r="K2618" s="2"/>
      <c r="L2618" s="2"/>
      <c r="M2618" s="2"/>
      <c r="N2618" s="2"/>
      <c r="O2618" s="2"/>
      <c r="P2618" s="2"/>
      <c r="Q2618" s="2"/>
      <c r="R2618" s="2"/>
      <c r="S2618" s="2"/>
    </row>
    <row r="2619" ht="15.75" customHeight="1">
      <c r="A2619" s="27">
        <v>44895.0</v>
      </c>
      <c r="B2619" s="2" t="s">
        <v>733</v>
      </c>
      <c r="C2619" s="34">
        <v>164993.0</v>
      </c>
      <c r="D2619" s="34">
        <v>149994.0</v>
      </c>
      <c r="E2619" s="34">
        <v>14999.0</v>
      </c>
      <c r="F2619" s="22" t="s">
        <v>734</v>
      </c>
      <c r="G2619" s="35">
        <v>44907.0</v>
      </c>
      <c r="H2619" s="22"/>
      <c r="I2619" s="29"/>
      <c r="J2619" s="28"/>
      <c r="K2619" s="2"/>
      <c r="L2619" s="2"/>
      <c r="M2619" s="2"/>
      <c r="N2619" s="2"/>
      <c r="O2619" s="2"/>
      <c r="P2619" s="2"/>
      <c r="Q2619" s="2"/>
      <c r="R2619" s="2"/>
      <c r="S2619" s="2"/>
    </row>
    <row r="2620" ht="15.75" customHeight="1">
      <c r="A2620" s="27">
        <v>44895.0</v>
      </c>
      <c r="B2620" s="2" t="s">
        <v>739</v>
      </c>
      <c r="C2620" s="34">
        <f>D2620+E2620</f>
        <v>22697593</v>
      </c>
      <c r="D2620" s="34">
        <v>2.0634175E7</v>
      </c>
      <c r="E2620" s="34">
        <v>2063418.0</v>
      </c>
      <c r="F2620" s="22" t="s">
        <v>740</v>
      </c>
      <c r="G2620" s="35">
        <v>44918.0</v>
      </c>
      <c r="H2620" s="22"/>
      <c r="I2620" s="29"/>
      <c r="J2620" s="28"/>
      <c r="K2620" s="2"/>
      <c r="L2620" s="2"/>
      <c r="M2620" s="2"/>
      <c r="N2620" s="2"/>
      <c r="O2620" s="2"/>
      <c r="P2620" s="2"/>
      <c r="Q2620" s="2"/>
      <c r="R2620" s="2"/>
      <c r="S2620" s="2"/>
    </row>
    <row r="2621" ht="15.75" customHeight="1">
      <c r="A2621" s="27">
        <v>44895.0</v>
      </c>
      <c r="B2621" s="2" t="s">
        <v>692</v>
      </c>
      <c r="C2621" s="34">
        <v>1.5221294E7</v>
      </c>
      <c r="D2621" s="34">
        <v>1.383754E7</v>
      </c>
      <c r="E2621" s="34">
        <v>1383754.0</v>
      </c>
      <c r="F2621" s="22" t="s">
        <v>712</v>
      </c>
      <c r="G2621" s="35">
        <v>44907.0</v>
      </c>
      <c r="H2621" s="22"/>
      <c r="I2621" s="29"/>
      <c r="J2621" s="28"/>
      <c r="K2621" s="2"/>
      <c r="L2621" s="2"/>
      <c r="M2621" s="2"/>
      <c r="N2621" s="2"/>
      <c r="O2621" s="2"/>
      <c r="P2621" s="2"/>
      <c r="Q2621" s="2"/>
      <c r="R2621" s="2"/>
      <c r="S2621" s="2"/>
    </row>
    <row r="2622" ht="15.75" customHeight="1">
      <c r="A2622" s="27">
        <v>44895.0</v>
      </c>
      <c r="B2622" s="2" t="s">
        <v>140</v>
      </c>
      <c r="C2622" s="34">
        <v>3.4439625E7</v>
      </c>
      <c r="D2622" s="34">
        <v>3.130875E7</v>
      </c>
      <c r="E2622" s="34">
        <v>3130875.0</v>
      </c>
      <c r="F2622" s="22" t="s">
        <v>590</v>
      </c>
      <c r="G2622" s="35">
        <v>44907.0</v>
      </c>
      <c r="H2622" s="22"/>
      <c r="I2622" s="29"/>
      <c r="J2622" s="28"/>
      <c r="K2622" s="2"/>
      <c r="L2622" s="2"/>
      <c r="M2622" s="2"/>
      <c r="N2622" s="2"/>
      <c r="O2622" s="2"/>
      <c r="P2622" s="2"/>
      <c r="Q2622" s="2"/>
      <c r="R2622" s="2"/>
      <c r="S2622" s="2"/>
    </row>
    <row r="2623" ht="15.75" customHeight="1">
      <c r="A2623" s="27">
        <v>44895.0</v>
      </c>
      <c r="B2623" s="2" t="s">
        <v>140</v>
      </c>
      <c r="C2623" s="34">
        <v>9614000.0</v>
      </c>
      <c r="D2623" s="34">
        <v>8740000.0</v>
      </c>
      <c r="E2623" s="34">
        <v>874000.0</v>
      </c>
      <c r="F2623" s="22" t="s">
        <v>614</v>
      </c>
      <c r="G2623" s="35">
        <v>44907.0</v>
      </c>
      <c r="H2623" s="22"/>
      <c r="I2623" s="29"/>
      <c r="J2623" s="28"/>
      <c r="K2623" s="2"/>
      <c r="L2623" s="2"/>
      <c r="M2623" s="2"/>
      <c r="N2623" s="2"/>
      <c r="O2623" s="2"/>
      <c r="P2623" s="2"/>
      <c r="Q2623" s="2"/>
      <c r="R2623" s="2"/>
      <c r="S2623" s="2"/>
    </row>
    <row r="2624" ht="15.75" customHeight="1">
      <c r="A2624" s="27">
        <v>44895.0</v>
      </c>
      <c r="B2624" s="2" t="s">
        <v>140</v>
      </c>
      <c r="C2624" s="34">
        <v>3258200.0</v>
      </c>
      <c r="D2624" s="34">
        <v>2962000.0</v>
      </c>
      <c r="E2624" s="34">
        <v>296200.0</v>
      </c>
      <c r="F2624" s="22" t="s">
        <v>361</v>
      </c>
      <c r="G2624" s="35">
        <v>44907.0</v>
      </c>
      <c r="H2624" s="22"/>
      <c r="I2624" s="29"/>
      <c r="J2624" s="28"/>
      <c r="K2624" s="2"/>
      <c r="L2624" s="2"/>
      <c r="M2624" s="2"/>
      <c r="N2624" s="2"/>
      <c r="O2624" s="2"/>
      <c r="P2624" s="2"/>
      <c r="Q2624" s="2"/>
      <c r="R2624" s="2"/>
      <c r="S2624" s="2"/>
    </row>
    <row r="2625" ht="15.75" customHeight="1">
      <c r="A2625" s="27">
        <v>44895.0</v>
      </c>
      <c r="B2625" s="2" t="s">
        <v>140</v>
      </c>
      <c r="C2625" s="34">
        <v>2868800.0</v>
      </c>
      <c r="D2625" s="34">
        <v>2608000.0</v>
      </c>
      <c r="E2625" s="34">
        <v>260800.0</v>
      </c>
      <c r="F2625" s="22" t="s">
        <v>676</v>
      </c>
      <c r="G2625" s="35">
        <v>44907.0</v>
      </c>
      <c r="H2625" s="22"/>
      <c r="I2625" s="29"/>
      <c r="J2625" s="28"/>
      <c r="K2625" s="2"/>
      <c r="L2625" s="2"/>
      <c r="M2625" s="2"/>
      <c r="N2625" s="2"/>
      <c r="O2625" s="2"/>
      <c r="P2625" s="2"/>
      <c r="Q2625" s="2"/>
      <c r="R2625" s="2"/>
      <c r="S2625" s="2"/>
    </row>
    <row r="2626" ht="15.75" customHeight="1">
      <c r="A2626" s="27">
        <v>44895.0</v>
      </c>
      <c r="B2626" s="2" t="s">
        <v>140</v>
      </c>
      <c r="C2626" s="34">
        <v>862400.0</v>
      </c>
      <c r="D2626" s="34">
        <v>784000.0</v>
      </c>
      <c r="E2626" s="34">
        <v>78400.0</v>
      </c>
      <c r="F2626" s="22" t="s">
        <v>660</v>
      </c>
      <c r="G2626" s="35">
        <v>44907.0</v>
      </c>
      <c r="H2626" s="22"/>
      <c r="I2626" s="29"/>
      <c r="J2626" s="28"/>
      <c r="K2626" s="2"/>
      <c r="L2626" s="2"/>
      <c r="M2626" s="2"/>
      <c r="N2626" s="2"/>
      <c r="O2626" s="2"/>
      <c r="P2626" s="2"/>
      <c r="Q2626" s="2"/>
      <c r="R2626" s="2"/>
      <c r="S2626" s="2"/>
    </row>
    <row r="2627" ht="15.75" customHeight="1">
      <c r="A2627" s="27">
        <v>44895.0</v>
      </c>
      <c r="B2627" s="2" t="s">
        <v>140</v>
      </c>
      <c r="C2627" s="34">
        <v>1348600.0</v>
      </c>
      <c r="D2627" s="34">
        <v>1226000.0</v>
      </c>
      <c r="E2627" s="34">
        <v>122600.0</v>
      </c>
      <c r="F2627" s="22" t="s">
        <v>700</v>
      </c>
      <c r="G2627" s="35">
        <v>44907.0</v>
      </c>
      <c r="H2627" s="22"/>
      <c r="I2627" s="29"/>
      <c r="J2627" s="28"/>
      <c r="K2627" s="2"/>
      <c r="L2627" s="2"/>
      <c r="M2627" s="2"/>
      <c r="N2627" s="2"/>
      <c r="O2627" s="2"/>
      <c r="P2627" s="2"/>
      <c r="Q2627" s="2"/>
      <c r="R2627" s="2"/>
      <c r="S2627" s="2"/>
    </row>
    <row r="2628" ht="15.75" customHeight="1">
      <c r="A2628" s="27">
        <v>44895.0</v>
      </c>
      <c r="B2628" s="2" t="s">
        <v>140</v>
      </c>
      <c r="C2628" s="34">
        <v>2128500.0</v>
      </c>
      <c r="D2628" s="34">
        <v>1935000.0</v>
      </c>
      <c r="E2628" s="34">
        <v>193500.0</v>
      </c>
      <c r="F2628" s="22" t="s">
        <v>699</v>
      </c>
      <c r="G2628" s="35">
        <v>44907.0</v>
      </c>
      <c r="H2628" s="22"/>
      <c r="I2628" s="29"/>
      <c r="J2628" s="28"/>
      <c r="K2628" s="2"/>
      <c r="L2628" s="2"/>
      <c r="M2628" s="2"/>
      <c r="N2628" s="2"/>
      <c r="O2628" s="2"/>
      <c r="P2628" s="2"/>
      <c r="Q2628" s="2"/>
      <c r="R2628" s="2"/>
      <c r="S2628" s="2"/>
    </row>
    <row r="2629" ht="15.75" customHeight="1">
      <c r="A2629" s="27">
        <v>44895.0</v>
      </c>
      <c r="B2629" s="2" t="s">
        <v>140</v>
      </c>
      <c r="C2629" s="34">
        <v>1.026465E7</v>
      </c>
      <c r="D2629" s="34">
        <v>9331500.0</v>
      </c>
      <c r="E2629" s="34">
        <v>933150.0</v>
      </c>
      <c r="F2629" s="22" t="s">
        <v>478</v>
      </c>
      <c r="G2629" s="35">
        <v>44907.0</v>
      </c>
      <c r="H2629" s="22"/>
      <c r="I2629" s="29"/>
      <c r="J2629" s="28"/>
      <c r="K2629" s="2"/>
      <c r="L2629" s="2"/>
      <c r="M2629" s="2"/>
      <c r="N2629" s="2"/>
      <c r="O2629" s="2"/>
      <c r="P2629" s="2"/>
      <c r="Q2629" s="2"/>
      <c r="R2629" s="2"/>
      <c r="S2629" s="2"/>
    </row>
    <row r="2630" ht="15.75" customHeight="1">
      <c r="A2630" s="27">
        <v>44895.0</v>
      </c>
      <c r="B2630" s="2" t="s">
        <v>140</v>
      </c>
      <c r="C2630" s="34">
        <v>1.179816E7</v>
      </c>
      <c r="D2630" s="34">
        <v>1.07256E7</v>
      </c>
      <c r="E2630" s="34">
        <v>1072560.0</v>
      </c>
      <c r="F2630" s="22" t="s">
        <v>522</v>
      </c>
      <c r="G2630" s="35">
        <v>44907.0</v>
      </c>
      <c r="H2630" s="22"/>
      <c r="I2630" s="29"/>
      <c r="J2630" s="28"/>
      <c r="K2630" s="2"/>
      <c r="L2630" s="2"/>
      <c r="M2630" s="2"/>
      <c r="N2630" s="2"/>
      <c r="O2630" s="2"/>
      <c r="P2630" s="2"/>
      <c r="Q2630" s="2"/>
      <c r="R2630" s="2"/>
      <c r="S2630" s="2"/>
    </row>
    <row r="2631" ht="15.75" customHeight="1">
      <c r="A2631" s="27">
        <v>44895.0</v>
      </c>
      <c r="B2631" s="2" t="s">
        <v>140</v>
      </c>
      <c r="C2631" s="34">
        <v>4290000.0</v>
      </c>
      <c r="D2631" s="34">
        <v>3900000.0</v>
      </c>
      <c r="E2631" s="34">
        <v>390000.0</v>
      </c>
      <c r="F2631" s="22" t="s">
        <v>707</v>
      </c>
      <c r="G2631" s="35">
        <v>44907.0</v>
      </c>
      <c r="H2631" s="22"/>
      <c r="I2631" s="29"/>
      <c r="J2631" s="28"/>
      <c r="K2631" s="2"/>
      <c r="L2631" s="2"/>
      <c r="M2631" s="2"/>
      <c r="N2631" s="2"/>
      <c r="O2631" s="2"/>
      <c r="P2631" s="2"/>
      <c r="Q2631" s="2"/>
      <c r="R2631" s="2"/>
      <c r="S2631" s="2"/>
    </row>
    <row r="2632" ht="15.75" customHeight="1">
      <c r="A2632" s="27">
        <v>44895.0</v>
      </c>
      <c r="B2632" s="2" t="s">
        <v>140</v>
      </c>
      <c r="C2632" s="34">
        <v>123200.0</v>
      </c>
      <c r="D2632" s="34">
        <v>112000.0</v>
      </c>
      <c r="E2632" s="34">
        <v>11200.0</v>
      </c>
      <c r="F2632" s="22" t="s">
        <v>737</v>
      </c>
      <c r="G2632" s="35">
        <v>44907.0</v>
      </c>
      <c r="H2632" s="22"/>
      <c r="I2632" s="29"/>
      <c r="J2632" s="28"/>
      <c r="K2632" s="2"/>
      <c r="L2632" s="2"/>
      <c r="M2632" s="2"/>
      <c r="N2632" s="2"/>
      <c r="O2632" s="2"/>
      <c r="P2632" s="2"/>
      <c r="Q2632" s="2"/>
      <c r="R2632" s="2"/>
      <c r="S2632" s="2"/>
    </row>
    <row r="2633" ht="15.75" customHeight="1">
      <c r="A2633" s="27">
        <v>44895.0</v>
      </c>
      <c r="B2633" s="2" t="s">
        <v>140</v>
      </c>
      <c r="C2633" s="34">
        <v>352000.0</v>
      </c>
      <c r="D2633" s="34">
        <v>320000.0</v>
      </c>
      <c r="E2633" s="34">
        <v>32000.0</v>
      </c>
      <c r="F2633" s="22" t="s">
        <v>689</v>
      </c>
      <c r="G2633" s="35">
        <v>44907.0</v>
      </c>
      <c r="H2633" s="22"/>
      <c r="I2633" s="29"/>
      <c r="J2633" s="28"/>
      <c r="K2633" s="2"/>
      <c r="L2633" s="2"/>
      <c r="M2633" s="2"/>
      <c r="N2633" s="2"/>
      <c r="O2633" s="2"/>
      <c r="P2633" s="2"/>
      <c r="Q2633" s="2"/>
      <c r="R2633" s="2"/>
      <c r="S2633" s="2"/>
    </row>
    <row r="2634" ht="15.75" customHeight="1">
      <c r="A2634" s="27">
        <v>44895.0</v>
      </c>
      <c r="B2634" s="2" t="s">
        <v>140</v>
      </c>
      <c r="C2634" s="34">
        <v>169400.0</v>
      </c>
      <c r="D2634" s="34">
        <v>154000.0</v>
      </c>
      <c r="E2634" s="34">
        <v>15400.0</v>
      </c>
      <c r="F2634" s="22" t="s">
        <v>744</v>
      </c>
      <c r="G2634" s="35">
        <v>44907.0</v>
      </c>
      <c r="H2634" s="22"/>
      <c r="I2634" s="29"/>
      <c r="J2634" s="28"/>
      <c r="K2634" s="2"/>
      <c r="L2634" s="2"/>
      <c r="M2634" s="2"/>
      <c r="N2634" s="2"/>
      <c r="O2634" s="2"/>
      <c r="P2634" s="2"/>
      <c r="Q2634" s="2"/>
      <c r="R2634" s="2"/>
      <c r="S2634" s="2"/>
    </row>
    <row r="2635" ht="15.75" customHeight="1">
      <c r="A2635" s="27">
        <v>44895.0</v>
      </c>
      <c r="B2635" s="2" t="s">
        <v>140</v>
      </c>
      <c r="C2635" s="34">
        <v>2494800.0</v>
      </c>
      <c r="D2635" s="34">
        <v>2268000.0</v>
      </c>
      <c r="E2635" s="34">
        <v>226800.0</v>
      </c>
      <c r="F2635" s="22" t="s">
        <v>591</v>
      </c>
      <c r="G2635" s="35">
        <v>44907.0</v>
      </c>
      <c r="H2635" s="22"/>
      <c r="I2635" s="29"/>
      <c r="J2635" s="28"/>
      <c r="K2635" s="2"/>
      <c r="L2635" s="2"/>
      <c r="M2635" s="2"/>
      <c r="N2635" s="2"/>
      <c r="O2635" s="2"/>
      <c r="P2635" s="2"/>
      <c r="Q2635" s="2"/>
      <c r="R2635" s="2"/>
      <c r="S2635" s="2"/>
    </row>
    <row r="2636" ht="15.75" customHeight="1">
      <c r="A2636" s="27">
        <v>44895.0</v>
      </c>
      <c r="B2636" s="2" t="s">
        <v>8</v>
      </c>
      <c r="C2636" s="34">
        <v>4163500.0</v>
      </c>
      <c r="D2636" s="34">
        <v>3785000.0</v>
      </c>
      <c r="E2636" s="34">
        <v>378500.0</v>
      </c>
      <c r="F2636" s="22" t="s">
        <v>364</v>
      </c>
      <c r="G2636" s="35">
        <v>44916.0</v>
      </c>
      <c r="H2636" s="22"/>
      <c r="I2636" s="29"/>
      <c r="J2636" s="28"/>
      <c r="K2636" s="2"/>
      <c r="L2636" s="2"/>
      <c r="M2636" s="2"/>
      <c r="N2636" s="2"/>
      <c r="O2636" s="2"/>
      <c r="P2636" s="2"/>
      <c r="Q2636" s="2"/>
      <c r="R2636" s="2"/>
      <c r="S2636" s="2"/>
    </row>
    <row r="2637" ht="15.75" customHeight="1">
      <c r="A2637" s="27">
        <v>44895.0</v>
      </c>
      <c r="B2637" s="2" t="s">
        <v>8</v>
      </c>
      <c r="C2637" s="34">
        <v>338800.0</v>
      </c>
      <c r="D2637" s="34">
        <v>308000.0</v>
      </c>
      <c r="E2637" s="34">
        <v>30800.0</v>
      </c>
      <c r="F2637" s="22" t="s">
        <v>738</v>
      </c>
      <c r="G2637" s="35">
        <v>44911.0</v>
      </c>
      <c r="H2637" s="22"/>
      <c r="I2637" s="29"/>
      <c r="J2637" s="28"/>
      <c r="K2637" s="2"/>
      <c r="L2637" s="2"/>
      <c r="M2637" s="2"/>
      <c r="N2637" s="2"/>
      <c r="O2637" s="2"/>
      <c r="P2637" s="2"/>
      <c r="Q2637" s="2"/>
      <c r="R2637" s="2"/>
      <c r="S2637" s="2"/>
    </row>
    <row r="2638" ht="15.75" customHeight="1">
      <c r="A2638" s="27">
        <v>44895.0</v>
      </c>
      <c r="B2638" s="2" t="s">
        <v>8</v>
      </c>
      <c r="C2638" s="34">
        <v>508200.0</v>
      </c>
      <c r="D2638" s="34">
        <v>462000.0</v>
      </c>
      <c r="E2638" s="34">
        <v>46200.0</v>
      </c>
      <c r="F2638" s="22" t="s">
        <v>654</v>
      </c>
      <c r="G2638" s="35">
        <v>44907.0</v>
      </c>
      <c r="H2638" s="22"/>
      <c r="I2638" s="29"/>
      <c r="J2638" s="28"/>
      <c r="K2638" s="2"/>
      <c r="L2638" s="2"/>
      <c r="M2638" s="2"/>
      <c r="N2638" s="2"/>
      <c r="O2638" s="2"/>
      <c r="P2638" s="2"/>
      <c r="Q2638" s="2"/>
      <c r="R2638" s="2"/>
      <c r="S2638" s="2"/>
    </row>
    <row r="2639" ht="15.75" customHeight="1">
      <c r="A2639" s="27">
        <v>44895.0</v>
      </c>
      <c r="B2639" s="2" t="s">
        <v>8</v>
      </c>
      <c r="C2639" s="34">
        <v>1.96163E7</v>
      </c>
      <c r="D2639" s="34">
        <v>1.7833E7</v>
      </c>
      <c r="E2639" s="34">
        <v>1783300.0</v>
      </c>
      <c r="F2639" s="22" t="s">
        <v>172</v>
      </c>
      <c r="G2639" s="35">
        <v>44916.0</v>
      </c>
      <c r="H2639" s="22"/>
      <c r="I2639" s="29"/>
      <c r="J2639" s="28"/>
      <c r="K2639" s="2"/>
      <c r="L2639" s="2"/>
      <c r="M2639" s="2"/>
      <c r="N2639" s="2"/>
      <c r="O2639" s="2"/>
      <c r="P2639" s="2"/>
      <c r="Q2639" s="2"/>
      <c r="R2639" s="2"/>
      <c r="S2639" s="2"/>
    </row>
    <row r="2640" ht="15.75" customHeight="1">
      <c r="A2640" s="27">
        <v>44895.0</v>
      </c>
      <c r="B2640" s="2" t="s">
        <v>675</v>
      </c>
      <c r="C2640" s="34">
        <v>1.25334E7</v>
      </c>
      <c r="D2640" s="34">
        <v>1.1394E7</v>
      </c>
      <c r="E2640" s="34">
        <v>1139400.0</v>
      </c>
      <c r="F2640" s="22" t="s">
        <v>523</v>
      </c>
      <c r="G2640" s="35">
        <v>44907.0</v>
      </c>
      <c r="H2640" s="22"/>
      <c r="I2640" s="29"/>
      <c r="J2640" s="28"/>
      <c r="K2640" s="2"/>
      <c r="L2640" s="2"/>
      <c r="M2640" s="2"/>
      <c r="N2640" s="2"/>
      <c r="O2640" s="2"/>
      <c r="P2640" s="2"/>
      <c r="Q2640" s="2"/>
      <c r="R2640" s="2"/>
      <c r="S2640" s="2"/>
    </row>
    <row r="2641" ht="15.75" customHeight="1">
      <c r="A2641" s="27">
        <v>44895.0</v>
      </c>
      <c r="B2641" s="2" t="s">
        <v>675</v>
      </c>
      <c r="C2641" s="34">
        <v>1778700.0</v>
      </c>
      <c r="D2641" s="34">
        <v>1617000.0</v>
      </c>
      <c r="E2641" s="34">
        <v>161700.0</v>
      </c>
      <c r="F2641" s="22" t="s">
        <v>591</v>
      </c>
      <c r="G2641" s="35">
        <v>44907.0</v>
      </c>
      <c r="H2641" s="22"/>
      <c r="I2641" s="29"/>
      <c r="J2641" s="28"/>
      <c r="K2641" s="2"/>
      <c r="L2641" s="2"/>
      <c r="M2641" s="2"/>
      <c r="N2641" s="2"/>
      <c r="O2641" s="2"/>
      <c r="P2641" s="2"/>
      <c r="Q2641" s="2"/>
      <c r="R2641" s="2"/>
      <c r="S2641" s="2"/>
    </row>
    <row r="2642" ht="15.75" customHeight="1">
      <c r="A2642" s="27">
        <v>44895.0</v>
      </c>
      <c r="B2642" s="2" t="s">
        <v>610</v>
      </c>
      <c r="C2642" s="34">
        <v>1.0131E7</v>
      </c>
      <c r="D2642" s="34">
        <v>9210000.0</v>
      </c>
      <c r="E2642" s="34">
        <v>921000.0</v>
      </c>
      <c r="F2642" s="22" t="s">
        <v>351</v>
      </c>
      <c r="G2642" s="35">
        <v>44904.0</v>
      </c>
      <c r="H2642" s="22"/>
      <c r="I2642" s="29"/>
      <c r="J2642" s="28"/>
      <c r="K2642" s="2"/>
      <c r="L2642" s="2"/>
      <c r="M2642" s="2"/>
      <c r="N2642" s="2"/>
      <c r="O2642" s="2"/>
      <c r="P2642" s="2"/>
      <c r="Q2642" s="2"/>
      <c r="R2642" s="2"/>
      <c r="S2642" s="2"/>
    </row>
    <row r="2643" ht="15.75" customHeight="1">
      <c r="A2643" s="27">
        <v>44895.0</v>
      </c>
      <c r="B2643" s="2" t="s">
        <v>610</v>
      </c>
      <c r="C2643" s="34">
        <v>337700.0</v>
      </c>
      <c r="D2643" s="34">
        <v>307000.0</v>
      </c>
      <c r="E2643" s="34">
        <v>30700.0</v>
      </c>
      <c r="F2643" s="22" t="s">
        <v>639</v>
      </c>
      <c r="G2643" s="35">
        <v>44904.0</v>
      </c>
      <c r="H2643" s="22"/>
      <c r="I2643" s="29"/>
      <c r="J2643" s="28"/>
      <c r="K2643" s="2"/>
      <c r="L2643" s="2"/>
      <c r="M2643" s="2"/>
      <c r="N2643" s="2"/>
      <c r="O2643" s="2"/>
      <c r="P2643" s="2"/>
      <c r="Q2643" s="2"/>
      <c r="R2643" s="2"/>
      <c r="S2643" s="2"/>
    </row>
    <row r="2644" ht="15.75" customHeight="1">
      <c r="A2644" s="27">
        <v>44895.0</v>
      </c>
      <c r="B2644" s="2" t="s">
        <v>29</v>
      </c>
      <c r="C2644" s="34">
        <v>2.63835E7</v>
      </c>
      <c r="D2644" s="34">
        <v>2.3985E7</v>
      </c>
      <c r="E2644" s="34">
        <v>2398500.0</v>
      </c>
      <c r="F2644" s="22" t="s">
        <v>526</v>
      </c>
      <c r="G2644" s="35">
        <v>44907.0</v>
      </c>
      <c r="H2644" s="22"/>
      <c r="I2644" s="29"/>
      <c r="J2644" s="28"/>
      <c r="K2644" s="2"/>
      <c r="L2644" s="2"/>
      <c r="M2644" s="2"/>
      <c r="N2644" s="2"/>
      <c r="O2644" s="2"/>
      <c r="P2644" s="2"/>
      <c r="Q2644" s="2"/>
      <c r="R2644" s="2"/>
      <c r="S2644" s="2"/>
    </row>
    <row r="2645" ht="15.75" customHeight="1">
      <c r="A2645" s="27">
        <v>44895.0</v>
      </c>
      <c r="B2645" s="2" t="s">
        <v>696</v>
      </c>
      <c r="C2645" s="34">
        <v>1149500.0</v>
      </c>
      <c r="D2645" s="34">
        <v>1045000.0</v>
      </c>
      <c r="E2645" s="34">
        <v>104500.0</v>
      </c>
      <c r="F2645" s="22" t="s">
        <v>697</v>
      </c>
      <c r="G2645" s="35">
        <v>44904.0</v>
      </c>
      <c r="H2645" s="22"/>
      <c r="I2645" s="29"/>
      <c r="J2645" s="28"/>
      <c r="K2645" s="2"/>
      <c r="L2645" s="2"/>
      <c r="M2645" s="2"/>
      <c r="N2645" s="2"/>
      <c r="O2645" s="2"/>
      <c r="P2645" s="2"/>
      <c r="Q2645" s="2"/>
      <c r="R2645" s="2"/>
      <c r="S2645" s="2"/>
    </row>
    <row r="2646" ht="15.75" customHeight="1">
      <c r="A2646" s="27">
        <v>44895.0</v>
      </c>
      <c r="B2646" s="2" t="s">
        <v>745</v>
      </c>
      <c r="C2646" s="34">
        <v>303600.0</v>
      </c>
      <c r="D2646" s="34">
        <v>276000.0</v>
      </c>
      <c r="E2646" s="34">
        <v>27600.0</v>
      </c>
      <c r="F2646" s="22" t="s">
        <v>746</v>
      </c>
      <c r="G2646" s="35">
        <v>44903.0</v>
      </c>
      <c r="H2646" s="36" t="s">
        <v>747</v>
      </c>
      <c r="I2646" s="29"/>
      <c r="J2646" s="28"/>
      <c r="K2646" s="2"/>
      <c r="L2646" s="2"/>
      <c r="M2646" s="2"/>
      <c r="N2646" s="2"/>
      <c r="O2646" s="2"/>
      <c r="P2646" s="2"/>
      <c r="Q2646" s="2"/>
      <c r="R2646" s="2"/>
      <c r="S2646" s="2"/>
    </row>
    <row r="2647" ht="15.75" customHeight="1">
      <c r="A2647" s="27">
        <v>44895.0</v>
      </c>
      <c r="B2647" s="2" t="s">
        <v>672</v>
      </c>
      <c r="C2647" s="34">
        <v>809600.0</v>
      </c>
      <c r="D2647" s="34">
        <v>736000.0</v>
      </c>
      <c r="E2647" s="34">
        <v>73600.0</v>
      </c>
      <c r="F2647" s="22" t="s">
        <v>673</v>
      </c>
      <c r="G2647" s="35">
        <v>44910.0</v>
      </c>
      <c r="H2647" s="22"/>
      <c r="I2647" s="29"/>
      <c r="J2647" s="28"/>
      <c r="K2647" s="2"/>
      <c r="L2647" s="2"/>
      <c r="M2647" s="2"/>
      <c r="N2647" s="2"/>
      <c r="O2647" s="2"/>
      <c r="P2647" s="2"/>
      <c r="Q2647" s="2"/>
      <c r="R2647" s="2"/>
      <c r="S2647" s="2"/>
    </row>
    <row r="2648" ht="15.75" customHeight="1">
      <c r="A2648" s="27">
        <v>44895.0</v>
      </c>
      <c r="B2648" s="2" t="s">
        <v>630</v>
      </c>
      <c r="C2648" s="34">
        <v>202400.0</v>
      </c>
      <c r="D2648" s="34">
        <v>184000.0</v>
      </c>
      <c r="E2648" s="34">
        <v>18400.0</v>
      </c>
      <c r="F2648" s="22" t="s">
        <v>285</v>
      </c>
      <c r="G2648" s="35">
        <v>44915.0</v>
      </c>
      <c r="H2648" s="22"/>
      <c r="I2648" s="29"/>
      <c r="J2648" s="28"/>
      <c r="K2648" s="2"/>
      <c r="L2648" s="2"/>
      <c r="M2648" s="2"/>
      <c r="N2648" s="2"/>
      <c r="O2648" s="2"/>
      <c r="P2648" s="2"/>
      <c r="Q2648" s="2"/>
      <c r="R2648" s="2"/>
      <c r="S2648" s="2"/>
    </row>
    <row r="2649" ht="15.75" customHeight="1">
      <c r="A2649" s="27">
        <v>44895.0</v>
      </c>
      <c r="B2649" s="2" t="s">
        <v>538</v>
      </c>
      <c r="C2649" s="34">
        <v>2959000.0</v>
      </c>
      <c r="D2649" s="34">
        <v>2690000.0</v>
      </c>
      <c r="E2649" s="34">
        <v>269000.0</v>
      </c>
      <c r="F2649" s="22" t="s">
        <v>106</v>
      </c>
      <c r="G2649" s="35">
        <v>44914.0</v>
      </c>
      <c r="H2649" s="22"/>
      <c r="I2649" s="37" t="s">
        <v>239</v>
      </c>
      <c r="J2649" s="13"/>
      <c r="K2649" s="14"/>
      <c r="L2649" s="2"/>
      <c r="M2649" s="2"/>
      <c r="N2649" s="2"/>
      <c r="O2649" s="2"/>
      <c r="P2649" s="2"/>
      <c r="Q2649" s="2"/>
      <c r="R2649" s="2"/>
      <c r="S2649" s="2"/>
    </row>
    <row r="2650" ht="15.75" customHeight="1">
      <c r="A2650" s="27">
        <v>44895.0</v>
      </c>
      <c r="B2650" s="2" t="s">
        <v>204</v>
      </c>
      <c r="C2650" s="34"/>
      <c r="D2650" s="34"/>
      <c r="E2650" s="34"/>
      <c r="F2650" s="22" t="s">
        <v>106</v>
      </c>
      <c r="G2650" s="33" t="s">
        <v>742</v>
      </c>
      <c r="H2650" s="22"/>
      <c r="I2650" s="23" t="s">
        <v>3</v>
      </c>
      <c r="J2650" s="17" t="s">
        <v>54</v>
      </c>
      <c r="K2650" s="17" t="s">
        <v>2</v>
      </c>
      <c r="L2650" s="2"/>
      <c r="M2650" s="2"/>
      <c r="N2650" s="2"/>
      <c r="O2650" s="2"/>
      <c r="P2650" s="2"/>
      <c r="Q2650" s="2"/>
      <c r="R2650" s="2"/>
      <c r="S2650" s="2"/>
    </row>
    <row r="2651" ht="15.75" customHeight="1">
      <c r="A2651" s="27">
        <v>44895.0</v>
      </c>
      <c r="B2651" s="2" t="s">
        <v>152</v>
      </c>
      <c r="C2651" s="34">
        <v>93500.0</v>
      </c>
      <c r="D2651" s="34">
        <v>85000.0</v>
      </c>
      <c r="E2651" s="34">
        <v>8500.0</v>
      </c>
      <c r="F2651" s="22" t="s">
        <v>106</v>
      </c>
      <c r="G2651" s="35">
        <v>44900.0</v>
      </c>
      <c r="H2651" s="22"/>
      <c r="I2651" s="23">
        <f t="shared" ref="I2651:K2651" si="70">SUM(C2599:C2658)</f>
        <v>397431990</v>
      </c>
      <c r="J2651" s="23">
        <f t="shared" si="70"/>
        <v>361301808</v>
      </c>
      <c r="K2651" s="23">
        <f t="shared" si="70"/>
        <v>36130182</v>
      </c>
      <c r="L2651" s="2"/>
      <c r="M2651" s="2"/>
      <c r="N2651" s="2"/>
      <c r="O2651" s="2"/>
      <c r="P2651" s="2"/>
      <c r="Q2651" s="2"/>
      <c r="R2651" s="2"/>
      <c r="S2651" s="2"/>
    </row>
    <row r="2652" ht="15.75" customHeight="1">
      <c r="A2652" s="27">
        <v>44895.0</v>
      </c>
      <c r="B2652" s="2" t="s">
        <v>203</v>
      </c>
      <c r="C2652" s="34">
        <v>352000.0</v>
      </c>
      <c r="D2652" s="34">
        <v>320000.0</v>
      </c>
      <c r="E2652" s="34">
        <v>32000.0</v>
      </c>
      <c r="F2652" s="22" t="s">
        <v>106</v>
      </c>
      <c r="G2652" s="35">
        <v>44900.0</v>
      </c>
      <c r="H2652" s="22"/>
      <c r="I2652" s="29"/>
      <c r="J2652" s="28"/>
      <c r="K2652" s="2"/>
      <c r="L2652" s="2"/>
      <c r="M2652" s="2"/>
      <c r="N2652" s="2"/>
      <c r="O2652" s="2"/>
      <c r="P2652" s="2"/>
      <c r="Q2652" s="2"/>
      <c r="R2652" s="2"/>
      <c r="S2652" s="2"/>
    </row>
    <row r="2653" ht="15.75" customHeight="1">
      <c r="A2653" s="27">
        <v>44895.0</v>
      </c>
      <c r="B2653" s="2" t="s">
        <v>158</v>
      </c>
      <c r="C2653" s="34">
        <v>660000.0</v>
      </c>
      <c r="D2653" s="34">
        <v>600000.0</v>
      </c>
      <c r="E2653" s="34">
        <v>60000.0</v>
      </c>
      <c r="F2653" s="22" t="s">
        <v>106</v>
      </c>
      <c r="G2653" s="35">
        <v>44910.0</v>
      </c>
      <c r="H2653" s="22" t="s">
        <v>633</v>
      </c>
      <c r="I2653" s="29"/>
      <c r="J2653" s="28"/>
      <c r="K2653" s="2"/>
      <c r="L2653" s="2"/>
      <c r="M2653" s="2"/>
      <c r="N2653" s="2"/>
      <c r="O2653" s="2"/>
      <c r="P2653" s="2"/>
      <c r="Q2653" s="2"/>
      <c r="R2653" s="2"/>
      <c r="S2653" s="2"/>
    </row>
    <row r="2654" ht="15.75" customHeight="1">
      <c r="A2654" s="27">
        <v>44895.0</v>
      </c>
      <c r="B2654" s="2" t="s">
        <v>160</v>
      </c>
      <c r="C2654" s="34">
        <v>1430000.0</v>
      </c>
      <c r="D2654" s="34">
        <v>1300000.0</v>
      </c>
      <c r="E2654" s="34">
        <v>130000.0</v>
      </c>
      <c r="F2654" s="22" t="s">
        <v>106</v>
      </c>
      <c r="G2654" s="35">
        <v>44910.0</v>
      </c>
      <c r="H2654" s="22"/>
      <c r="I2654" s="29"/>
      <c r="J2654" s="28"/>
      <c r="K2654" s="2"/>
      <c r="L2654" s="2"/>
      <c r="M2654" s="2"/>
      <c r="N2654" s="2"/>
      <c r="O2654" s="2"/>
      <c r="P2654" s="2"/>
      <c r="Q2654" s="2"/>
      <c r="R2654" s="2"/>
      <c r="S2654" s="2"/>
    </row>
    <row r="2655" ht="15.75" customHeight="1">
      <c r="A2655" s="27">
        <v>44895.0</v>
      </c>
      <c r="B2655" s="2" t="s">
        <v>711</v>
      </c>
      <c r="C2655" s="34">
        <v>3.06306E7</v>
      </c>
      <c r="D2655" s="34">
        <v>2.7846E7</v>
      </c>
      <c r="E2655" s="34">
        <v>2784600.0</v>
      </c>
      <c r="F2655" s="22" t="s">
        <v>442</v>
      </c>
      <c r="G2655" s="35">
        <v>44904.0</v>
      </c>
      <c r="H2655" s="22"/>
      <c r="I2655" s="29"/>
      <c r="J2655" s="28"/>
      <c r="K2655" s="2"/>
      <c r="L2655" s="2"/>
      <c r="M2655" s="2"/>
      <c r="N2655" s="2"/>
      <c r="O2655" s="2"/>
      <c r="P2655" s="2"/>
      <c r="Q2655" s="2"/>
      <c r="R2655" s="2"/>
      <c r="S2655" s="2"/>
    </row>
    <row r="2656" ht="15.75" customHeight="1">
      <c r="A2656" s="27">
        <v>44895.0</v>
      </c>
      <c r="B2656" s="2" t="s">
        <v>711</v>
      </c>
      <c r="C2656" s="34">
        <v>2015200.0</v>
      </c>
      <c r="D2656" s="34">
        <v>1832000.0</v>
      </c>
      <c r="E2656" s="34">
        <v>183200.0</v>
      </c>
      <c r="F2656" s="22" t="s">
        <v>441</v>
      </c>
      <c r="G2656" s="35">
        <v>44904.0</v>
      </c>
      <c r="H2656" s="22"/>
      <c r="I2656" s="29"/>
      <c r="J2656" s="28"/>
      <c r="K2656" s="2"/>
      <c r="L2656" s="2"/>
      <c r="M2656" s="2"/>
      <c r="N2656" s="2"/>
      <c r="O2656" s="2"/>
      <c r="P2656" s="2"/>
      <c r="Q2656" s="2"/>
      <c r="R2656" s="2"/>
      <c r="S2656" s="2"/>
    </row>
    <row r="2657" ht="15.75" customHeight="1">
      <c r="A2657" s="27">
        <v>44895.0</v>
      </c>
      <c r="B2657" s="2" t="s">
        <v>711</v>
      </c>
      <c r="C2657" s="34">
        <v>2.0752875E7</v>
      </c>
      <c r="D2657" s="34">
        <v>1.886625E7</v>
      </c>
      <c r="E2657" s="34">
        <v>1886625.0</v>
      </c>
      <c r="F2657" s="22" t="s">
        <v>657</v>
      </c>
      <c r="G2657" s="35">
        <v>44904.0</v>
      </c>
      <c r="H2657" s="22"/>
      <c r="I2657" s="29"/>
      <c r="J2657" s="28"/>
      <c r="K2657" s="2"/>
      <c r="L2657" s="2"/>
      <c r="M2657" s="2"/>
      <c r="N2657" s="2"/>
      <c r="O2657" s="2"/>
      <c r="P2657" s="2"/>
      <c r="Q2657" s="2"/>
      <c r="R2657" s="2"/>
      <c r="S2657" s="2"/>
    </row>
    <row r="2658" ht="15.75" customHeight="1">
      <c r="A2658" s="38">
        <v>44895.0</v>
      </c>
      <c r="B2658" s="7" t="s">
        <v>711</v>
      </c>
      <c r="C2658" s="39">
        <v>1.59588E7</v>
      </c>
      <c r="D2658" s="39">
        <v>1.4508E7</v>
      </c>
      <c r="E2658" s="39">
        <v>1450800.0</v>
      </c>
      <c r="F2658" s="40" t="s">
        <v>350</v>
      </c>
      <c r="G2658" s="41">
        <v>44904.0</v>
      </c>
      <c r="H2658" s="40"/>
      <c r="I2658" s="89"/>
      <c r="J2658" s="90"/>
      <c r="K2658" s="7"/>
      <c r="L2658" s="7"/>
      <c r="M2658" s="7"/>
      <c r="N2658" s="7"/>
      <c r="O2658" s="7"/>
      <c r="P2658" s="7"/>
      <c r="Q2658" s="7"/>
      <c r="R2658" s="7"/>
      <c r="S2658" s="7"/>
    </row>
    <row r="2659" ht="15.75" customHeight="1">
      <c r="A2659" s="27">
        <v>44900.0</v>
      </c>
      <c r="B2659" s="2" t="s">
        <v>741</v>
      </c>
      <c r="C2659" s="34">
        <v>7370000.0</v>
      </c>
      <c r="D2659" s="34">
        <v>6700000.0</v>
      </c>
      <c r="E2659" s="34">
        <v>670000.0</v>
      </c>
      <c r="F2659" s="22" t="s">
        <v>671</v>
      </c>
      <c r="G2659" s="35">
        <v>44910.0</v>
      </c>
      <c r="H2659" s="22"/>
      <c r="I2659" s="29"/>
      <c r="J2659" s="28"/>
      <c r="K2659" s="2"/>
      <c r="L2659" s="2"/>
      <c r="M2659" s="2"/>
      <c r="N2659" s="2"/>
      <c r="O2659" s="2"/>
      <c r="P2659" s="2"/>
      <c r="Q2659" s="2"/>
      <c r="R2659" s="2"/>
      <c r="S2659" s="2"/>
    </row>
    <row r="2660" ht="15.75" customHeight="1">
      <c r="A2660" s="27">
        <v>44909.0</v>
      </c>
      <c r="B2660" s="2" t="s">
        <v>680</v>
      </c>
      <c r="C2660" s="34">
        <v>6222400.0</v>
      </c>
      <c r="D2660" s="34">
        <v>5656727.0</v>
      </c>
      <c r="E2660" s="34">
        <v>565673.0</v>
      </c>
      <c r="F2660" s="22" t="s">
        <v>726</v>
      </c>
      <c r="G2660" s="35">
        <v>44915.0</v>
      </c>
      <c r="H2660" s="22"/>
      <c r="I2660" s="29"/>
      <c r="J2660" s="28"/>
      <c r="K2660" s="2"/>
      <c r="L2660" s="2"/>
      <c r="M2660" s="2"/>
      <c r="N2660" s="2"/>
      <c r="O2660" s="2"/>
      <c r="P2660" s="2"/>
      <c r="Q2660" s="2"/>
      <c r="R2660" s="2"/>
      <c r="S2660" s="2"/>
    </row>
    <row r="2661" ht="15.75" customHeight="1">
      <c r="A2661" s="27">
        <v>44909.0</v>
      </c>
      <c r="B2661" s="2" t="s">
        <v>680</v>
      </c>
      <c r="C2661" s="34">
        <v>8531960.0</v>
      </c>
      <c r="D2661" s="34">
        <v>7756327.0</v>
      </c>
      <c r="E2661" s="34">
        <v>775633.0</v>
      </c>
      <c r="F2661" s="22" t="s">
        <v>718</v>
      </c>
      <c r="G2661" s="35">
        <v>44915.0</v>
      </c>
      <c r="H2661" s="22"/>
      <c r="I2661" s="29"/>
      <c r="J2661" s="28"/>
      <c r="K2661" s="2"/>
      <c r="L2661" s="2"/>
      <c r="M2661" s="2"/>
      <c r="N2661" s="2"/>
      <c r="O2661" s="2"/>
      <c r="P2661" s="2"/>
      <c r="Q2661" s="2"/>
      <c r="R2661" s="2"/>
      <c r="S2661" s="2"/>
    </row>
    <row r="2662" ht="15.75" customHeight="1">
      <c r="A2662" s="27">
        <v>44910.0</v>
      </c>
      <c r="B2662" s="2" t="s">
        <v>675</v>
      </c>
      <c r="C2662" s="34">
        <v>2117500.0</v>
      </c>
      <c r="D2662" s="34">
        <v>1925000.0</v>
      </c>
      <c r="E2662" s="34">
        <v>192500.0</v>
      </c>
      <c r="F2662" s="22" t="s">
        <v>591</v>
      </c>
      <c r="G2662" s="35">
        <v>44915.0</v>
      </c>
      <c r="H2662" s="22"/>
      <c r="I2662" s="29"/>
      <c r="J2662" s="28"/>
      <c r="K2662" s="2"/>
      <c r="L2662" s="2"/>
      <c r="M2662" s="2"/>
      <c r="N2662" s="2"/>
      <c r="O2662" s="2"/>
      <c r="P2662" s="2"/>
      <c r="Q2662" s="2"/>
      <c r="R2662" s="2"/>
      <c r="S2662" s="2"/>
    </row>
    <row r="2663" ht="15.75" customHeight="1">
      <c r="A2663" s="27">
        <v>44910.0</v>
      </c>
      <c r="B2663" s="2" t="s">
        <v>675</v>
      </c>
      <c r="C2663" s="34">
        <v>1.35432E7</v>
      </c>
      <c r="D2663" s="34">
        <v>1.2312E7</v>
      </c>
      <c r="E2663" s="34">
        <v>1231200.0</v>
      </c>
      <c r="F2663" s="22" t="s">
        <v>523</v>
      </c>
      <c r="G2663" s="35">
        <v>44915.0</v>
      </c>
      <c r="H2663" s="22"/>
      <c r="I2663" s="29"/>
      <c r="J2663" s="28"/>
      <c r="K2663" s="2"/>
      <c r="L2663" s="2"/>
      <c r="M2663" s="2"/>
      <c r="N2663" s="2"/>
      <c r="O2663" s="2"/>
      <c r="P2663" s="2"/>
      <c r="Q2663" s="2"/>
      <c r="R2663" s="2"/>
      <c r="S2663" s="2"/>
    </row>
    <row r="2664" ht="15.75" customHeight="1">
      <c r="A2664" s="27">
        <v>44910.0</v>
      </c>
      <c r="B2664" s="2" t="s">
        <v>140</v>
      </c>
      <c r="C2664" s="34">
        <v>4757500.0</v>
      </c>
      <c r="D2664" s="34">
        <v>4325000.0</v>
      </c>
      <c r="E2664" s="34">
        <v>432500.0</v>
      </c>
      <c r="F2664" s="22" t="s">
        <v>707</v>
      </c>
      <c r="G2664" s="35">
        <v>44915.0</v>
      </c>
      <c r="H2664" s="22"/>
      <c r="I2664" s="29"/>
      <c r="J2664" s="28"/>
      <c r="K2664" s="2"/>
      <c r="L2664" s="2"/>
      <c r="M2664" s="2"/>
      <c r="N2664" s="2"/>
      <c r="O2664" s="2"/>
      <c r="P2664" s="2"/>
      <c r="Q2664" s="2"/>
      <c r="R2664" s="2"/>
      <c r="S2664" s="2"/>
    </row>
    <row r="2665" ht="15.75" customHeight="1">
      <c r="A2665" s="27">
        <v>44910.0</v>
      </c>
      <c r="B2665" s="2" t="s">
        <v>140</v>
      </c>
      <c r="C2665" s="34">
        <v>1.20417E7</v>
      </c>
      <c r="D2665" s="34">
        <v>1.0947E7</v>
      </c>
      <c r="E2665" s="34">
        <v>1094700.0</v>
      </c>
      <c r="F2665" s="22" t="s">
        <v>522</v>
      </c>
      <c r="G2665" s="35">
        <v>44915.0</v>
      </c>
      <c r="H2665" s="22"/>
      <c r="I2665" s="29"/>
      <c r="J2665" s="28"/>
      <c r="K2665" s="2"/>
      <c r="L2665" s="2"/>
      <c r="M2665" s="2"/>
      <c r="N2665" s="2"/>
      <c r="O2665" s="2"/>
      <c r="P2665" s="2"/>
      <c r="Q2665" s="2"/>
      <c r="R2665" s="2"/>
      <c r="S2665" s="2"/>
    </row>
    <row r="2666" ht="15.75" customHeight="1">
      <c r="A2666" s="27">
        <v>44910.0</v>
      </c>
      <c r="B2666" s="2" t="s">
        <v>140</v>
      </c>
      <c r="C2666" s="34">
        <v>1.18899E7</v>
      </c>
      <c r="D2666" s="34">
        <v>1.0809E7</v>
      </c>
      <c r="E2666" s="34">
        <v>1080900.0</v>
      </c>
      <c r="F2666" s="22" t="s">
        <v>478</v>
      </c>
      <c r="G2666" s="35">
        <v>44915.0</v>
      </c>
      <c r="H2666" s="22"/>
      <c r="I2666" s="29"/>
      <c r="J2666" s="28"/>
      <c r="K2666" s="2"/>
      <c r="L2666" s="2"/>
      <c r="M2666" s="2"/>
      <c r="N2666" s="2"/>
      <c r="O2666" s="2"/>
      <c r="P2666" s="2"/>
      <c r="Q2666" s="2"/>
      <c r="R2666" s="2"/>
      <c r="S2666" s="2"/>
    </row>
    <row r="2667" ht="15.75" customHeight="1">
      <c r="A2667" s="27">
        <v>44910.0</v>
      </c>
      <c r="B2667" s="2" t="s">
        <v>140</v>
      </c>
      <c r="C2667" s="34">
        <v>990000.0</v>
      </c>
      <c r="D2667" s="34">
        <v>900000.0</v>
      </c>
      <c r="E2667" s="34">
        <v>90000.0</v>
      </c>
      <c r="F2667" s="22" t="s">
        <v>708</v>
      </c>
      <c r="G2667" s="35">
        <v>44925.0</v>
      </c>
      <c r="H2667" s="22"/>
      <c r="I2667" s="29"/>
      <c r="J2667" s="28"/>
      <c r="K2667" s="2"/>
      <c r="L2667" s="2"/>
      <c r="M2667" s="2"/>
      <c r="N2667" s="2"/>
      <c r="O2667" s="2"/>
      <c r="P2667" s="2"/>
      <c r="Q2667" s="2"/>
      <c r="R2667" s="2"/>
      <c r="S2667" s="2"/>
    </row>
    <row r="2668" ht="15.75" customHeight="1">
      <c r="A2668" s="27">
        <v>44910.0</v>
      </c>
      <c r="B2668" s="2" t="s">
        <v>140</v>
      </c>
      <c r="C2668" s="34">
        <v>1872200.0</v>
      </c>
      <c r="D2668" s="34">
        <v>1702000.0</v>
      </c>
      <c r="E2668" s="34">
        <v>170200.0</v>
      </c>
      <c r="F2668" s="22" t="s">
        <v>709</v>
      </c>
      <c r="G2668" s="35">
        <v>44915.0</v>
      </c>
      <c r="H2668" s="22"/>
      <c r="I2668" s="29"/>
      <c r="J2668" s="28"/>
      <c r="K2668" s="2"/>
      <c r="L2668" s="2"/>
      <c r="M2668" s="2"/>
      <c r="N2668" s="2"/>
      <c r="O2668" s="2"/>
      <c r="P2668" s="2"/>
      <c r="Q2668" s="2"/>
      <c r="R2668" s="2"/>
      <c r="S2668" s="2"/>
    </row>
    <row r="2669" ht="15.75" customHeight="1">
      <c r="A2669" s="27">
        <v>44910.0</v>
      </c>
      <c r="B2669" s="2" t="s">
        <v>140</v>
      </c>
      <c r="C2669" s="34">
        <v>1355200.0</v>
      </c>
      <c r="D2669" s="34">
        <v>1232000.0</v>
      </c>
      <c r="E2669" s="34">
        <v>123200.0</v>
      </c>
      <c r="F2669" s="22" t="s">
        <v>660</v>
      </c>
      <c r="G2669" s="35">
        <v>44925.0</v>
      </c>
      <c r="H2669" s="22"/>
      <c r="I2669" s="29"/>
      <c r="J2669" s="28"/>
      <c r="K2669" s="2"/>
      <c r="L2669" s="2"/>
      <c r="M2669" s="2"/>
      <c r="N2669" s="2"/>
      <c r="O2669" s="2"/>
      <c r="P2669" s="2"/>
      <c r="Q2669" s="2"/>
      <c r="R2669" s="2"/>
      <c r="S2669" s="2"/>
    </row>
    <row r="2670" ht="15.75" customHeight="1">
      <c r="A2670" s="27">
        <v>44910.0</v>
      </c>
      <c r="B2670" s="2" t="s">
        <v>140</v>
      </c>
      <c r="C2670" s="34">
        <v>3217500.0</v>
      </c>
      <c r="D2670" s="34">
        <v>2925000.0</v>
      </c>
      <c r="E2670" s="34">
        <v>292500.0</v>
      </c>
      <c r="F2670" s="22" t="s">
        <v>676</v>
      </c>
      <c r="G2670" s="35">
        <v>44925.0</v>
      </c>
      <c r="H2670" s="22"/>
      <c r="I2670" s="29"/>
      <c r="J2670" s="28"/>
      <c r="K2670" s="2"/>
      <c r="L2670" s="2"/>
      <c r="M2670" s="2"/>
      <c r="N2670" s="2"/>
      <c r="O2670" s="2"/>
      <c r="P2670" s="2"/>
      <c r="Q2670" s="2"/>
      <c r="R2670" s="2"/>
      <c r="S2670" s="2"/>
    </row>
    <row r="2671" ht="15.75" customHeight="1">
      <c r="A2671" s="27">
        <v>44910.0</v>
      </c>
      <c r="B2671" s="2" t="s">
        <v>140</v>
      </c>
      <c r="C2671" s="34">
        <v>4134900.0</v>
      </c>
      <c r="D2671" s="34">
        <v>3759000.0</v>
      </c>
      <c r="E2671" s="34">
        <v>375900.0</v>
      </c>
      <c r="F2671" s="22" t="s">
        <v>361</v>
      </c>
      <c r="G2671" s="35">
        <v>44915.0</v>
      </c>
      <c r="H2671" s="22"/>
      <c r="I2671" s="29"/>
      <c r="J2671" s="28"/>
      <c r="K2671" s="2"/>
      <c r="L2671" s="2"/>
      <c r="M2671" s="2"/>
      <c r="N2671" s="2"/>
      <c r="O2671" s="2"/>
      <c r="P2671" s="2"/>
      <c r="Q2671" s="2"/>
      <c r="R2671" s="2"/>
      <c r="S2671" s="2"/>
    </row>
    <row r="2672" ht="15.75" customHeight="1">
      <c r="A2672" s="27">
        <v>44910.0</v>
      </c>
      <c r="B2672" s="2" t="s">
        <v>140</v>
      </c>
      <c r="C2672" s="34">
        <v>1.0626E7</v>
      </c>
      <c r="D2672" s="34">
        <v>9660000.0</v>
      </c>
      <c r="E2672" s="34">
        <v>966000.0</v>
      </c>
      <c r="F2672" s="22" t="s">
        <v>614</v>
      </c>
      <c r="G2672" s="35">
        <v>44925.0</v>
      </c>
      <c r="H2672" s="22"/>
      <c r="I2672" s="29"/>
      <c r="J2672" s="28"/>
      <c r="K2672" s="2"/>
      <c r="L2672" s="2"/>
      <c r="M2672" s="2"/>
      <c r="N2672" s="2"/>
      <c r="O2672" s="2"/>
      <c r="P2672" s="2"/>
      <c r="Q2672" s="2"/>
      <c r="R2672" s="2"/>
      <c r="S2672" s="2"/>
    </row>
    <row r="2673" ht="15.75" customHeight="1">
      <c r="A2673" s="27">
        <v>44910.0</v>
      </c>
      <c r="B2673" s="2" t="s">
        <v>140</v>
      </c>
      <c r="C2673" s="34">
        <v>3.459775E7</v>
      </c>
      <c r="D2673" s="34">
        <v>3.14525E7</v>
      </c>
      <c r="E2673" s="34">
        <v>3145250.0</v>
      </c>
      <c r="F2673" s="22" t="s">
        <v>590</v>
      </c>
      <c r="G2673" s="35">
        <v>44925.0</v>
      </c>
      <c r="H2673" s="22"/>
      <c r="I2673" s="29"/>
      <c r="J2673" s="28"/>
      <c r="K2673" s="2"/>
      <c r="L2673" s="2"/>
      <c r="M2673" s="2"/>
      <c r="N2673" s="2"/>
      <c r="O2673" s="2"/>
      <c r="P2673" s="2"/>
      <c r="Q2673" s="2"/>
      <c r="R2673" s="2"/>
      <c r="S2673" s="2"/>
    </row>
    <row r="2674" ht="15.75" customHeight="1">
      <c r="A2674" s="27">
        <v>44896.0</v>
      </c>
      <c r="B2674" s="2" t="s">
        <v>748</v>
      </c>
      <c r="C2674" s="34">
        <v>1100000.0</v>
      </c>
      <c r="D2674" s="34">
        <v>1000000.0</v>
      </c>
      <c r="E2674" s="34">
        <v>100000.0</v>
      </c>
      <c r="F2674" s="22" t="s">
        <v>749</v>
      </c>
      <c r="G2674" s="35">
        <v>44922.0</v>
      </c>
      <c r="H2674" s="22"/>
      <c r="I2674" s="29"/>
      <c r="J2674" s="28"/>
      <c r="K2674" s="2"/>
      <c r="L2674" s="2"/>
      <c r="M2674" s="2"/>
      <c r="N2674" s="2"/>
      <c r="O2674" s="2"/>
      <c r="P2674" s="2"/>
      <c r="Q2674" s="2"/>
      <c r="R2674" s="2"/>
      <c r="S2674" s="2"/>
    </row>
    <row r="2675" ht="15.75" customHeight="1">
      <c r="A2675" s="27">
        <v>44918.0</v>
      </c>
      <c r="B2675" s="2" t="s">
        <v>152</v>
      </c>
      <c r="C2675" s="34">
        <f>D2675+E2675</f>
        <v>159500</v>
      </c>
      <c r="D2675" s="34">
        <v>145000.0</v>
      </c>
      <c r="E2675" s="34">
        <v>14500.0</v>
      </c>
      <c r="F2675" s="22" t="s">
        <v>106</v>
      </c>
      <c r="G2675" s="35">
        <v>44918.0</v>
      </c>
      <c r="H2675" s="22"/>
      <c r="I2675" s="29"/>
      <c r="J2675" s="28"/>
      <c r="K2675" s="2"/>
      <c r="L2675" s="2"/>
      <c r="M2675" s="2"/>
      <c r="N2675" s="2"/>
      <c r="O2675" s="2"/>
      <c r="P2675" s="2"/>
      <c r="Q2675" s="2"/>
      <c r="R2675" s="2"/>
      <c r="S2675" s="2"/>
    </row>
    <row r="2676" ht="15.75" customHeight="1">
      <c r="A2676" s="27">
        <v>44921.0</v>
      </c>
      <c r="B2676" s="2" t="s">
        <v>682</v>
      </c>
      <c r="C2676" s="34">
        <v>3279360.0</v>
      </c>
      <c r="D2676" s="34">
        <v>2981236.0</v>
      </c>
      <c r="E2676" s="34">
        <v>298124.0</v>
      </c>
      <c r="F2676" s="22" t="s">
        <v>683</v>
      </c>
      <c r="G2676" s="35">
        <v>44922.0</v>
      </c>
      <c r="H2676" s="22"/>
      <c r="I2676" s="29"/>
      <c r="J2676" s="28"/>
      <c r="K2676" s="2"/>
      <c r="L2676" s="2"/>
      <c r="M2676" s="2"/>
      <c r="N2676" s="2"/>
      <c r="O2676" s="2"/>
      <c r="P2676" s="2"/>
      <c r="Q2676" s="2"/>
      <c r="R2676" s="2"/>
      <c r="S2676" s="2"/>
    </row>
    <row r="2677" ht="15.75" customHeight="1">
      <c r="A2677" s="27">
        <v>44925.0</v>
      </c>
      <c r="B2677" s="2" t="s">
        <v>666</v>
      </c>
      <c r="C2677" s="34">
        <f>SUM(D2677:E2677)</f>
        <v>1016400</v>
      </c>
      <c r="D2677" s="34">
        <v>924000.0</v>
      </c>
      <c r="E2677" s="34">
        <v>92400.0</v>
      </c>
      <c r="F2677" s="22" t="s">
        <v>659</v>
      </c>
      <c r="G2677" s="35">
        <v>44939.0</v>
      </c>
      <c r="H2677" s="22"/>
      <c r="I2677" s="29"/>
      <c r="J2677" s="28"/>
      <c r="K2677" s="2"/>
      <c r="L2677" s="2"/>
      <c r="M2677" s="2"/>
      <c r="N2677" s="2"/>
      <c r="O2677" s="2"/>
      <c r="P2677" s="2"/>
      <c r="Q2677" s="2"/>
      <c r="R2677" s="2"/>
      <c r="S2677" s="2"/>
    </row>
    <row r="2678" ht="15.75" customHeight="1">
      <c r="A2678" s="27">
        <v>44926.0</v>
      </c>
      <c r="B2678" s="2" t="s">
        <v>702</v>
      </c>
      <c r="C2678" s="34">
        <v>770000.0</v>
      </c>
      <c r="D2678" s="34">
        <v>700000.0</v>
      </c>
      <c r="E2678" s="34">
        <v>70000.0</v>
      </c>
      <c r="F2678" s="22" t="s">
        <v>703</v>
      </c>
      <c r="G2678" s="35">
        <v>44930.0</v>
      </c>
      <c r="H2678" s="22"/>
      <c r="I2678" s="29"/>
      <c r="J2678" s="28"/>
      <c r="K2678" s="2"/>
      <c r="L2678" s="2"/>
      <c r="M2678" s="2"/>
      <c r="N2678" s="2"/>
      <c r="O2678" s="2"/>
      <c r="P2678" s="2"/>
      <c r="Q2678" s="2"/>
      <c r="R2678" s="2"/>
      <c r="S2678" s="2"/>
    </row>
    <row r="2679" ht="15.75" customHeight="1">
      <c r="A2679" s="27">
        <v>44926.0</v>
      </c>
      <c r="B2679" s="2" t="s">
        <v>160</v>
      </c>
      <c r="C2679" s="34">
        <v>8955540.0</v>
      </c>
      <c r="D2679" s="34">
        <v>8141400.0</v>
      </c>
      <c r="E2679" s="34">
        <v>814140.0</v>
      </c>
      <c r="F2679" s="22" t="s">
        <v>106</v>
      </c>
      <c r="G2679" s="35">
        <v>44946.0</v>
      </c>
      <c r="H2679" s="22"/>
      <c r="I2679" s="29"/>
      <c r="J2679" s="28"/>
      <c r="K2679" s="2"/>
      <c r="L2679" s="2"/>
      <c r="M2679" s="2"/>
      <c r="N2679" s="2"/>
      <c r="O2679" s="2"/>
      <c r="P2679" s="2"/>
      <c r="Q2679" s="2"/>
      <c r="R2679" s="2"/>
      <c r="S2679" s="2"/>
    </row>
    <row r="2680" ht="15.75" customHeight="1">
      <c r="A2680" s="27">
        <v>44926.0</v>
      </c>
      <c r="B2680" s="2" t="s">
        <v>203</v>
      </c>
      <c r="C2680" s="34">
        <v>1474000.0</v>
      </c>
      <c r="D2680" s="34">
        <v>1340000.0</v>
      </c>
      <c r="E2680" s="34">
        <v>134000.0</v>
      </c>
      <c r="F2680" s="22" t="s">
        <v>750</v>
      </c>
      <c r="G2680" s="35">
        <v>44931.0</v>
      </c>
      <c r="H2680" s="22"/>
      <c r="I2680" s="29"/>
      <c r="J2680" s="28"/>
      <c r="K2680" s="2"/>
      <c r="L2680" s="2"/>
      <c r="M2680" s="2"/>
      <c r="N2680" s="2"/>
      <c r="O2680" s="2"/>
      <c r="P2680" s="2"/>
      <c r="Q2680" s="2"/>
      <c r="R2680" s="2"/>
      <c r="S2680" s="2"/>
    </row>
    <row r="2681" ht="15.75" customHeight="1">
      <c r="A2681" s="27">
        <v>44926.0</v>
      </c>
      <c r="B2681" s="2" t="s">
        <v>538</v>
      </c>
      <c r="C2681" s="34">
        <v>3577200.0</v>
      </c>
      <c r="D2681" s="34">
        <v>3252000.0</v>
      </c>
      <c r="E2681" s="34">
        <v>325200.0</v>
      </c>
      <c r="F2681" s="22" t="s">
        <v>106</v>
      </c>
      <c r="G2681" s="35">
        <v>44944.0</v>
      </c>
      <c r="H2681" s="22"/>
      <c r="I2681" s="29"/>
      <c r="J2681" s="28"/>
      <c r="K2681" s="2"/>
      <c r="L2681" s="2"/>
      <c r="M2681" s="2"/>
      <c r="N2681" s="2"/>
      <c r="O2681" s="2"/>
      <c r="P2681" s="2"/>
      <c r="Q2681" s="2"/>
      <c r="R2681" s="2"/>
      <c r="S2681" s="2"/>
    </row>
    <row r="2682" ht="15.75" customHeight="1">
      <c r="A2682" s="27">
        <v>44926.0</v>
      </c>
      <c r="B2682" s="2" t="s">
        <v>748</v>
      </c>
      <c r="C2682" s="34">
        <v>1.0626E7</v>
      </c>
      <c r="D2682" s="34">
        <v>9660000.0</v>
      </c>
      <c r="E2682" s="34">
        <v>966000.0</v>
      </c>
      <c r="F2682" s="22" t="s">
        <v>106</v>
      </c>
      <c r="G2682" s="35">
        <v>44939.0</v>
      </c>
      <c r="H2682" s="22"/>
      <c r="I2682" s="29"/>
      <c r="J2682" s="28"/>
      <c r="K2682" s="2"/>
      <c r="L2682" s="2"/>
      <c r="M2682" s="2"/>
      <c r="N2682" s="2"/>
      <c r="O2682" s="2"/>
      <c r="P2682" s="2"/>
      <c r="Q2682" s="2"/>
      <c r="R2682" s="2"/>
      <c r="S2682" s="2"/>
    </row>
    <row r="2683" ht="15.75" customHeight="1">
      <c r="A2683" s="27">
        <v>44926.0</v>
      </c>
      <c r="B2683" s="2" t="s">
        <v>690</v>
      </c>
      <c r="C2683" s="34">
        <v>363000.0</v>
      </c>
      <c r="D2683" s="34">
        <v>330000.0</v>
      </c>
      <c r="E2683" s="34">
        <v>33000.0</v>
      </c>
      <c r="F2683" s="22" t="s">
        <v>106</v>
      </c>
      <c r="G2683" s="35">
        <v>44932.0</v>
      </c>
      <c r="H2683" s="22"/>
      <c r="I2683" s="29"/>
      <c r="J2683" s="28"/>
      <c r="K2683" s="2"/>
      <c r="L2683" s="2"/>
      <c r="M2683" s="2"/>
      <c r="N2683" s="2"/>
      <c r="O2683" s="2"/>
      <c r="P2683" s="2"/>
      <c r="Q2683" s="2"/>
      <c r="R2683" s="2"/>
      <c r="S2683" s="2"/>
    </row>
    <row r="2684" ht="15.75" customHeight="1">
      <c r="A2684" s="27">
        <v>44926.0</v>
      </c>
      <c r="B2684" s="2" t="s">
        <v>158</v>
      </c>
      <c r="C2684" s="34">
        <v>3113000.0</v>
      </c>
      <c r="D2684" s="34">
        <v>2830000.0</v>
      </c>
      <c r="E2684" s="34">
        <v>283000.0</v>
      </c>
      <c r="F2684" s="22" t="s">
        <v>106</v>
      </c>
      <c r="G2684" s="35">
        <v>44942.0</v>
      </c>
      <c r="H2684" s="22" t="s">
        <v>633</v>
      </c>
      <c r="I2684" s="29"/>
      <c r="J2684" s="28"/>
      <c r="K2684" s="2"/>
      <c r="L2684" s="2"/>
      <c r="M2684" s="2"/>
      <c r="N2684" s="2"/>
      <c r="O2684" s="2"/>
      <c r="P2684" s="2"/>
      <c r="Q2684" s="2"/>
      <c r="R2684" s="2"/>
      <c r="S2684" s="2"/>
    </row>
    <row r="2685" ht="15.75" customHeight="1">
      <c r="A2685" s="27">
        <v>44926.0</v>
      </c>
      <c r="B2685" s="2" t="s">
        <v>741</v>
      </c>
      <c r="C2685" s="34">
        <v>8448000.0</v>
      </c>
      <c r="D2685" s="34">
        <v>7680000.0</v>
      </c>
      <c r="E2685" s="34">
        <v>768000.0</v>
      </c>
      <c r="F2685" s="22" t="s">
        <v>671</v>
      </c>
      <c r="G2685" s="35">
        <v>44939.0</v>
      </c>
      <c r="H2685" s="22"/>
      <c r="I2685" s="29"/>
      <c r="J2685" s="28"/>
      <c r="K2685" s="2"/>
      <c r="L2685" s="2"/>
      <c r="M2685" s="2"/>
      <c r="N2685" s="2"/>
      <c r="O2685" s="2"/>
      <c r="P2685" s="2"/>
      <c r="Q2685" s="2"/>
      <c r="R2685" s="2"/>
      <c r="S2685" s="2"/>
    </row>
    <row r="2686" ht="15.75" customHeight="1">
      <c r="A2686" s="27">
        <v>44926.0</v>
      </c>
      <c r="B2686" s="2" t="s">
        <v>630</v>
      </c>
      <c r="C2686" s="34">
        <v>202400.0</v>
      </c>
      <c r="D2686" s="34">
        <v>184000.0</v>
      </c>
      <c r="E2686" s="34">
        <v>18400.0</v>
      </c>
      <c r="F2686" s="22" t="s">
        <v>285</v>
      </c>
      <c r="G2686" s="35">
        <v>44960.0</v>
      </c>
      <c r="H2686" s="22"/>
      <c r="I2686" s="29"/>
      <c r="J2686" s="28"/>
      <c r="K2686" s="2"/>
      <c r="L2686" s="2"/>
      <c r="M2686" s="2"/>
      <c r="N2686" s="2"/>
      <c r="O2686" s="2"/>
      <c r="P2686" s="2"/>
      <c r="Q2686" s="2"/>
      <c r="R2686" s="2"/>
      <c r="S2686" s="2"/>
    </row>
    <row r="2687" ht="15.75" customHeight="1">
      <c r="A2687" s="27">
        <v>44926.0</v>
      </c>
      <c r="B2687" s="2" t="s">
        <v>672</v>
      </c>
      <c r="C2687" s="34">
        <v>809600.0</v>
      </c>
      <c r="D2687" s="34">
        <v>736000.0</v>
      </c>
      <c r="E2687" s="34">
        <v>73600.0</v>
      </c>
      <c r="F2687" s="22" t="s">
        <v>673</v>
      </c>
      <c r="G2687" s="35">
        <v>44939.0</v>
      </c>
      <c r="H2687" s="22"/>
      <c r="I2687" s="29"/>
      <c r="J2687" s="28"/>
      <c r="K2687" s="2"/>
      <c r="L2687" s="2"/>
      <c r="M2687" s="2"/>
      <c r="N2687" s="2"/>
      <c r="O2687" s="2"/>
      <c r="P2687" s="2"/>
      <c r="Q2687" s="2"/>
      <c r="R2687" s="2"/>
      <c r="S2687" s="2"/>
    </row>
    <row r="2688" ht="15.75" customHeight="1">
      <c r="A2688" s="27">
        <v>44926.0</v>
      </c>
      <c r="B2688" s="2" t="s">
        <v>745</v>
      </c>
      <c r="C2688" s="34">
        <v>607200.0</v>
      </c>
      <c r="D2688" s="34">
        <v>552000.0</v>
      </c>
      <c r="E2688" s="34">
        <v>55200.0</v>
      </c>
      <c r="F2688" s="22" t="s">
        <v>746</v>
      </c>
      <c r="G2688" s="35">
        <v>44942.0</v>
      </c>
      <c r="H2688" s="22"/>
      <c r="I2688" s="29"/>
      <c r="J2688" s="28"/>
      <c r="K2688" s="2"/>
      <c r="L2688" s="2"/>
      <c r="M2688" s="2"/>
      <c r="N2688" s="2"/>
      <c r="O2688" s="2"/>
      <c r="P2688" s="2"/>
      <c r="Q2688" s="2"/>
      <c r="R2688" s="2"/>
      <c r="S2688" s="2"/>
    </row>
    <row r="2689" ht="15.75" customHeight="1">
      <c r="A2689" s="27">
        <v>44926.0</v>
      </c>
      <c r="B2689" s="2" t="s">
        <v>696</v>
      </c>
      <c r="C2689" s="34">
        <v>1881000.0</v>
      </c>
      <c r="D2689" s="34">
        <v>1710000.0</v>
      </c>
      <c r="E2689" s="34">
        <v>171000.0</v>
      </c>
      <c r="F2689" s="22" t="s">
        <v>697</v>
      </c>
      <c r="G2689" s="35">
        <v>44937.0</v>
      </c>
      <c r="H2689" s="22"/>
      <c r="I2689" s="29"/>
      <c r="J2689" s="28"/>
      <c r="K2689" s="2"/>
      <c r="L2689" s="2"/>
      <c r="M2689" s="2"/>
      <c r="N2689" s="2"/>
      <c r="O2689" s="2"/>
      <c r="P2689" s="2"/>
      <c r="Q2689" s="2"/>
      <c r="R2689" s="2"/>
      <c r="S2689" s="2"/>
    </row>
    <row r="2690" ht="15.75" customHeight="1">
      <c r="A2690" s="27">
        <v>44926.0</v>
      </c>
      <c r="B2690" s="2" t="s">
        <v>29</v>
      </c>
      <c r="C2690" s="34">
        <v>2.56113E7</v>
      </c>
      <c r="D2690" s="34">
        <v>2.3283E7</v>
      </c>
      <c r="E2690" s="34">
        <v>2328300.0</v>
      </c>
      <c r="F2690" s="22" t="s">
        <v>526</v>
      </c>
      <c r="G2690" s="35">
        <v>44936.0</v>
      </c>
      <c r="H2690" s="22"/>
      <c r="I2690" s="29"/>
      <c r="J2690" s="28"/>
      <c r="K2690" s="2"/>
      <c r="L2690" s="2"/>
      <c r="M2690" s="2"/>
      <c r="N2690" s="2"/>
      <c r="O2690" s="2"/>
      <c r="P2690" s="2"/>
      <c r="Q2690" s="2"/>
      <c r="R2690" s="2"/>
      <c r="S2690" s="2"/>
    </row>
    <row r="2691" ht="15.75" customHeight="1">
      <c r="A2691" s="27">
        <v>44926.0</v>
      </c>
      <c r="B2691" s="2" t="s">
        <v>8</v>
      </c>
      <c r="C2691" s="34">
        <v>1.47136E7</v>
      </c>
      <c r="D2691" s="34">
        <v>1.3376E7</v>
      </c>
      <c r="E2691" s="34">
        <v>1337600.0</v>
      </c>
      <c r="F2691" s="22" t="s">
        <v>172</v>
      </c>
      <c r="G2691" s="35">
        <v>44946.0</v>
      </c>
      <c r="H2691" s="22"/>
      <c r="I2691" s="29"/>
      <c r="J2691" s="28"/>
      <c r="K2691" s="2"/>
      <c r="L2691" s="2"/>
      <c r="M2691" s="2"/>
      <c r="N2691" s="2"/>
      <c r="O2691" s="2"/>
      <c r="P2691" s="2"/>
      <c r="Q2691" s="2"/>
      <c r="R2691" s="2"/>
      <c r="S2691" s="2"/>
    </row>
    <row r="2692" ht="15.75" customHeight="1">
      <c r="A2692" s="27">
        <v>44926.0</v>
      </c>
      <c r="B2692" s="2" t="s">
        <v>8</v>
      </c>
      <c r="C2692" s="34">
        <v>423500.0</v>
      </c>
      <c r="D2692" s="34">
        <v>385000.0</v>
      </c>
      <c r="E2692" s="34">
        <v>38500.0</v>
      </c>
      <c r="F2692" s="22" t="s">
        <v>654</v>
      </c>
      <c r="G2692" s="35">
        <v>44944.0</v>
      </c>
      <c r="H2692" s="22"/>
      <c r="I2692" s="29"/>
      <c r="J2692" s="28"/>
      <c r="K2692" s="2"/>
      <c r="L2692" s="2"/>
      <c r="M2692" s="2"/>
      <c r="N2692" s="2"/>
      <c r="O2692" s="2"/>
      <c r="P2692" s="2"/>
      <c r="Q2692" s="2"/>
      <c r="R2692" s="2"/>
      <c r="S2692" s="2"/>
    </row>
    <row r="2693" ht="15.75" customHeight="1">
      <c r="A2693" s="27">
        <v>44926.0</v>
      </c>
      <c r="B2693" s="2" t="s">
        <v>8</v>
      </c>
      <c r="C2693" s="34">
        <v>592900.0</v>
      </c>
      <c r="D2693" s="34">
        <v>539000.0</v>
      </c>
      <c r="E2693" s="34">
        <v>53900.0</v>
      </c>
      <c r="F2693" s="22" t="s">
        <v>569</v>
      </c>
      <c r="G2693" s="35">
        <v>44946.0</v>
      </c>
      <c r="H2693" s="22"/>
      <c r="I2693" s="29"/>
      <c r="J2693" s="28"/>
      <c r="K2693" s="2"/>
      <c r="L2693" s="2"/>
      <c r="M2693" s="2"/>
      <c r="N2693" s="2"/>
      <c r="O2693" s="2"/>
      <c r="P2693" s="2"/>
      <c r="Q2693" s="2"/>
      <c r="R2693" s="2"/>
      <c r="S2693" s="2"/>
    </row>
    <row r="2694" ht="15.75" customHeight="1">
      <c r="A2694" s="27">
        <v>44926.0</v>
      </c>
      <c r="B2694" s="2" t="s">
        <v>8</v>
      </c>
      <c r="C2694" s="34">
        <v>1439900.0</v>
      </c>
      <c r="D2694" s="34">
        <v>1309000.0</v>
      </c>
      <c r="E2694" s="34">
        <v>130900.0</v>
      </c>
      <c r="F2694" s="22" t="s">
        <v>738</v>
      </c>
      <c r="G2694" s="35">
        <v>44946.0</v>
      </c>
      <c r="H2694" s="22"/>
      <c r="I2694" s="29"/>
      <c r="J2694" s="28"/>
      <c r="K2694" s="2"/>
      <c r="L2694" s="2"/>
      <c r="M2694" s="2"/>
      <c r="N2694" s="2"/>
      <c r="O2694" s="2"/>
      <c r="P2694" s="2"/>
      <c r="Q2694" s="2"/>
      <c r="R2694" s="2"/>
      <c r="S2694" s="2"/>
    </row>
    <row r="2695" ht="15.75" customHeight="1">
      <c r="A2695" s="27">
        <v>44926.0</v>
      </c>
      <c r="B2695" s="2" t="s">
        <v>8</v>
      </c>
      <c r="C2695" s="34">
        <v>1518000.0</v>
      </c>
      <c r="D2695" s="34">
        <v>1380000.0</v>
      </c>
      <c r="E2695" s="34">
        <v>138000.0</v>
      </c>
      <c r="F2695" s="22" t="s">
        <v>364</v>
      </c>
      <c r="G2695" s="35">
        <v>44946.0</v>
      </c>
      <c r="H2695" s="22"/>
      <c r="I2695" s="29"/>
      <c r="J2695" s="28"/>
      <c r="K2695" s="2"/>
      <c r="L2695" s="2"/>
      <c r="M2695" s="2"/>
      <c r="N2695" s="2"/>
      <c r="O2695" s="2"/>
      <c r="P2695" s="2"/>
      <c r="Q2695" s="2"/>
      <c r="R2695" s="2"/>
      <c r="S2695" s="2"/>
    </row>
    <row r="2696" ht="15.75" customHeight="1">
      <c r="A2696" s="27">
        <v>44926.0</v>
      </c>
      <c r="B2696" s="2" t="s">
        <v>610</v>
      </c>
      <c r="C2696" s="34">
        <v>1.05424E7</v>
      </c>
      <c r="D2696" s="34">
        <v>9584000.0</v>
      </c>
      <c r="E2696" s="34">
        <v>958400.0</v>
      </c>
      <c r="F2696" s="22" t="s">
        <v>351</v>
      </c>
      <c r="G2696" s="35">
        <v>44936.0</v>
      </c>
      <c r="H2696" s="22"/>
      <c r="I2696" s="29"/>
      <c r="J2696" s="28"/>
      <c r="K2696" s="2"/>
      <c r="L2696" s="2"/>
      <c r="M2696" s="2"/>
      <c r="N2696" s="2"/>
      <c r="O2696" s="2"/>
      <c r="P2696" s="2"/>
      <c r="Q2696" s="2"/>
      <c r="R2696" s="2"/>
      <c r="S2696" s="2"/>
    </row>
    <row r="2697" ht="15.75" customHeight="1">
      <c r="A2697" s="27">
        <v>44926.0</v>
      </c>
      <c r="B2697" s="2" t="s">
        <v>675</v>
      </c>
      <c r="C2697" s="34">
        <v>4143700.0</v>
      </c>
      <c r="D2697" s="34">
        <v>3767000.0</v>
      </c>
      <c r="E2697" s="34">
        <v>376700.0</v>
      </c>
      <c r="F2697" s="22" t="s">
        <v>591</v>
      </c>
      <c r="G2697" s="35">
        <v>44937.0</v>
      </c>
      <c r="H2697" s="22"/>
      <c r="I2697" s="29"/>
      <c r="J2697" s="28"/>
      <c r="K2697" s="2"/>
      <c r="L2697" s="2"/>
      <c r="M2697" s="2"/>
      <c r="N2697" s="2"/>
      <c r="O2697" s="2"/>
      <c r="P2697" s="2"/>
      <c r="Q2697" s="2"/>
      <c r="R2697" s="2"/>
      <c r="S2697" s="2"/>
    </row>
    <row r="2698" ht="15.75" customHeight="1">
      <c r="A2698" s="27">
        <v>44926.0</v>
      </c>
      <c r="B2698" s="2" t="s">
        <v>675</v>
      </c>
      <c r="C2698" s="34">
        <v>1.38413E7</v>
      </c>
      <c r="D2698" s="34">
        <v>1.2583E7</v>
      </c>
      <c r="E2698" s="34">
        <v>1258300.0</v>
      </c>
      <c r="F2698" s="22" t="s">
        <v>523</v>
      </c>
      <c r="G2698" s="35">
        <v>44937.0</v>
      </c>
      <c r="H2698" s="22"/>
      <c r="I2698" s="29"/>
      <c r="J2698" s="28"/>
      <c r="K2698" s="2"/>
      <c r="L2698" s="2"/>
      <c r="M2698" s="2"/>
      <c r="N2698" s="2"/>
      <c r="O2698" s="2"/>
      <c r="P2698" s="2"/>
      <c r="Q2698" s="2"/>
      <c r="R2698" s="2"/>
      <c r="S2698" s="2"/>
    </row>
    <row r="2699" ht="15.75" customHeight="1">
      <c r="A2699" s="27">
        <v>44926.0</v>
      </c>
      <c r="B2699" s="2" t="s">
        <v>140</v>
      </c>
      <c r="C2699" s="34">
        <v>6514200.0</v>
      </c>
      <c r="D2699" s="34">
        <v>5922000.0</v>
      </c>
      <c r="E2699" s="34">
        <v>592200.0</v>
      </c>
      <c r="F2699" s="22" t="s">
        <v>591</v>
      </c>
      <c r="G2699" s="35">
        <v>44936.0</v>
      </c>
      <c r="H2699" s="22"/>
      <c r="I2699" s="29"/>
      <c r="J2699" s="28"/>
      <c r="K2699" s="2"/>
      <c r="L2699" s="2"/>
      <c r="M2699" s="2"/>
      <c r="N2699" s="2"/>
      <c r="O2699" s="2"/>
      <c r="P2699" s="2"/>
      <c r="Q2699" s="2"/>
      <c r="R2699" s="2"/>
      <c r="S2699" s="2"/>
    </row>
    <row r="2700" ht="15.75" customHeight="1">
      <c r="A2700" s="27">
        <v>44926.0</v>
      </c>
      <c r="B2700" s="2" t="s">
        <v>140</v>
      </c>
      <c r="C2700" s="34">
        <v>1056000.0</v>
      </c>
      <c r="D2700" s="34">
        <v>960000.0</v>
      </c>
      <c r="E2700" s="34">
        <v>96000.0</v>
      </c>
      <c r="F2700" s="22" t="s">
        <v>689</v>
      </c>
      <c r="G2700" s="35">
        <v>44936.0</v>
      </c>
      <c r="H2700" s="22"/>
      <c r="I2700" s="29"/>
      <c r="J2700" s="28"/>
      <c r="K2700" s="2"/>
      <c r="L2700" s="2"/>
      <c r="M2700" s="2"/>
      <c r="N2700" s="2"/>
      <c r="O2700" s="2"/>
      <c r="P2700" s="2"/>
      <c r="Q2700" s="2"/>
      <c r="R2700" s="2"/>
      <c r="S2700" s="2"/>
    </row>
    <row r="2701" ht="15.75" customHeight="1">
      <c r="A2701" s="27">
        <v>44926.0</v>
      </c>
      <c r="B2701" s="2" t="s">
        <v>140</v>
      </c>
      <c r="C2701" s="34">
        <v>246400.0</v>
      </c>
      <c r="D2701" s="34">
        <v>224000.0</v>
      </c>
      <c r="E2701" s="34">
        <v>22400.0</v>
      </c>
      <c r="F2701" s="22" t="s">
        <v>737</v>
      </c>
      <c r="G2701" s="35">
        <v>44936.0</v>
      </c>
      <c r="H2701" s="22"/>
      <c r="I2701" s="29"/>
      <c r="J2701" s="28"/>
      <c r="K2701" s="2"/>
      <c r="L2701" s="2"/>
      <c r="M2701" s="2"/>
      <c r="N2701" s="2"/>
      <c r="O2701" s="2"/>
      <c r="P2701" s="2"/>
      <c r="Q2701" s="2"/>
      <c r="R2701" s="2"/>
      <c r="S2701" s="2"/>
    </row>
    <row r="2702" ht="15.75" customHeight="1">
      <c r="A2702" s="27">
        <v>44926.0</v>
      </c>
      <c r="B2702" s="2" t="s">
        <v>140</v>
      </c>
      <c r="C2702" s="34">
        <v>4669500.0</v>
      </c>
      <c r="D2702" s="34">
        <v>4245000.0</v>
      </c>
      <c r="E2702" s="34">
        <v>424500.0</v>
      </c>
      <c r="F2702" s="22" t="s">
        <v>707</v>
      </c>
      <c r="G2702" s="35">
        <v>44936.0</v>
      </c>
      <c r="H2702" s="22"/>
      <c r="I2702" s="29"/>
      <c r="J2702" s="28"/>
      <c r="K2702" s="2"/>
      <c r="L2702" s="2"/>
      <c r="M2702" s="2"/>
      <c r="N2702" s="2"/>
      <c r="O2702" s="2"/>
      <c r="P2702" s="2"/>
      <c r="Q2702" s="2"/>
      <c r="R2702" s="2"/>
      <c r="S2702" s="2"/>
    </row>
    <row r="2703" ht="15.75" customHeight="1">
      <c r="A2703" s="27">
        <v>44926.0</v>
      </c>
      <c r="B2703" s="2" t="s">
        <v>140</v>
      </c>
      <c r="C2703" s="34">
        <v>1.7006E7</v>
      </c>
      <c r="D2703" s="34">
        <v>1.546E7</v>
      </c>
      <c r="E2703" s="34">
        <v>1546000.0</v>
      </c>
      <c r="F2703" s="22" t="s">
        <v>522</v>
      </c>
      <c r="G2703" s="35">
        <v>44936.0</v>
      </c>
      <c r="H2703" s="22"/>
      <c r="I2703" s="29"/>
      <c r="J2703" s="28"/>
      <c r="K2703" s="2"/>
      <c r="L2703" s="2"/>
      <c r="M2703" s="2"/>
      <c r="N2703" s="2"/>
      <c r="O2703" s="2"/>
      <c r="P2703" s="2"/>
      <c r="Q2703" s="2"/>
      <c r="R2703" s="2"/>
      <c r="S2703" s="2"/>
    </row>
    <row r="2704" ht="15.75" customHeight="1">
      <c r="A2704" s="27">
        <v>44926.0</v>
      </c>
      <c r="B2704" s="2" t="s">
        <v>140</v>
      </c>
      <c r="C2704" s="34">
        <v>1.67343E7</v>
      </c>
      <c r="D2704" s="34">
        <v>1.5213E7</v>
      </c>
      <c r="E2704" s="34">
        <v>1521300.0</v>
      </c>
      <c r="F2704" s="22" t="s">
        <v>478</v>
      </c>
      <c r="G2704" s="35">
        <v>44936.0</v>
      </c>
      <c r="H2704" s="22"/>
      <c r="I2704" s="29"/>
      <c r="J2704" s="28"/>
      <c r="K2704" s="2"/>
      <c r="L2704" s="2"/>
      <c r="M2704" s="2"/>
      <c r="N2704" s="2"/>
      <c r="O2704" s="2"/>
      <c r="P2704" s="2"/>
      <c r="Q2704" s="2"/>
      <c r="R2704" s="2"/>
      <c r="S2704" s="2"/>
    </row>
    <row r="2705" ht="15.75" customHeight="1">
      <c r="A2705" s="27">
        <v>44926.0</v>
      </c>
      <c r="B2705" s="2" t="s">
        <v>140</v>
      </c>
      <c r="C2705" s="34">
        <v>632500.0</v>
      </c>
      <c r="D2705" s="34">
        <v>575000.0</v>
      </c>
      <c r="E2705" s="34">
        <v>57500.0</v>
      </c>
      <c r="F2705" s="22" t="s">
        <v>699</v>
      </c>
      <c r="G2705" s="35">
        <v>44936.0</v>
      </c>
      <c r="H2705" s="22"/>
      <c r="I2705" s="29"/>
      <c r="J2705" s="28"/>
      <c r="K2705" s="2"/>
      <c r="L2705" s="2"/>
      <c r="M2705" s="2"/>
      <c r="N2705" s="2"/>
      <c r="O2705" s="2"/>
      <c r="P2705" s="2"/>
      <c r="Q2705" s="2"/>
      <c r="R2705" s="2"/>
      <c r="S2705" s="2"/>
    </row>
    <row r="2706" ht="15.75" customHeight="1">
      <c r="A2706" s="27">
        <v>44926.0</v>
      </c>
      <c r="B2706" s="2" t="s">
        <v>140</v>
      </c>
      <c r="C2706" s="34">
        <v>2934800.0</v>
      </c>
      <c r="D2706" s="34">
        <v>2668000.0</v>
      </c>
      <c r="E2706" s="34">
        <v>266800.0</v>
      </c>
      <c r="F2706" s="22" t="s">
        <v>700</v>
      </c>
      <c r="G2706" s="35">
        <v>44936.0</v>
      </c>
      <c r="H2706" s="22"/>
      <c r="I2706" s="29"/>
      <c r="J2706" s="28"/>
      <c r="K2706" s="2"/>
      <c r="L2706" s="2"/>
      <c r="M2706" s="2"/>
      <c r="N2706" s="2"/>
      <c r="O2706" s="2"/>
      <c r="P2706" s="2"/>
      <c r="Q2706" s="2"/>
      <c r="R2706" s="2"/>
      <c r="S2706" s="2"/>
    </row>
    <row r="2707" ht="15.75" customHeight="1">
      <c r="A2707" s="27">
        <v>44926.0</v>
      </c>
      <c r="B2707" s="2" t="s">
        <v>140</v>
      </c>
      <c r="C2707" s="34">
        <v>1355200.0</v>
      </c>
      <c r="D2707" s="34">
        <v>1232000.0</v>
      </c>
      <c r="E2707" s="34">
        <v>123200.0</v>
      </c>
      <c r="F2707" s="22" t="s">
        <v>660</v>
      </c>
      <c r="G2707" s="35">
        <v>44936.0</v>
      </c>
      <c r="H2707" s="22"/>
      <c r="I2707" s="29"/>
      <c r="J2707" s="28"/>
      <c r="K2707" s="2"/>
      <c r="L2707" s="2"/>
      <c r="M2707" s="2"/>
      <c r="N2707" s="2"/>
      <c r="O2707" s="2"/>
      <c r="P2707" s="2"/>
      <c r="Q2707" s="2"/>
      <c r="R2707" s="2"/>
      <c r="S2707" s="2"/>
    </row>
    <row r="2708" ht="15.75" customHeight="1">
      <c r="A2708" s="27">
        <v>44926.0</v>
      </c>
      <c r="B2708" s="2" t="s">
        <v>140</v>
      </c>
      <c r="C2708" s="34">
        <v>4202000.0</v>
      </c>
      <c r="D2708" s="34">
        <v>3820000.0</v>
      </c>
      <c r="E2708" s="34">
        <v>382000.0</v>
      </c>
      <c r="F2708" s="22" t="s">
        <v>676</v>
      </c>
      <c r="G2708" s="35">
        <v>44936.0</v>
      </c>
      <c r="H2708" s="22"/>
      <c r="I2708" s="29"/>
      <c r="J2708" s="28"/>
      <c r="K2708" s="2"/>
      <c r="L2708" s="2"/>
      <c r="M2708" s="2"/>
      <c r="N2708" s="2"/>
      <c r="O2708" s="2"/>
      <c r="P2708" s="2"/>
      <c r="Q2708" s="2"/>
      <c r="R2708" s="2"/>
      <c r="S2708" s="2"/>
    </row>
    <row r="2709" ht="15.75" customHeight="1">
      <c r="A2709" s="27">
        <v>44926.0</v>
      </c>
      <c r="B2709" s="2" t="s">
        <v>140</v>
      </c>
      <c r="C2709" s="34">
        <v>4296600.0</v>
      </c>
      <c r="D2709" s="34">
        <v>3906000.0</v>
      </c>
      <c r="E2709" s="34">
        <v>390600.0</v>
      </c>
      <c r="F2709" s="22" t="s">
        <v>361</v>
      </c>
      <c r="G2709" s="35">
        <v>44936.0</v>
      </c>
      <c r="H2709" s="22"/>
      <c r="I2709" s="37" t="s">
        <v>265</v>
      </c>
      <c r="J2709" s="13"/>
      <c r="K2709" s="14"/>
      <c r="L2709" s="2"/>
      <c r="M2709" s="2"/>
      <c r="N2709" s="2"/>
      <c r="O2709" s="2"/>
      <c r="P2709" s="2"/>
      <c r="Q2709" s="2"/>
      <c r="R2709" s="2"/>
      <c r="S2709" s="2"/>
    </row>
    <row r="2710" ht="15.75" customHeight="1">
      <c r="A2710" s="27">
        <v>44926.0</v>
      </c>
      <c r="B2710" s="2" t="s">
        <v>140</v>
      </c>
      <c r="C2710" s="34">
        <v>1.12585E7</v>
      </c>
      <c r="D2710" s="34">
        <v>1.0235E7</v>
      </c>
      <c r="E2710" s="34">
        <v>1023500.0</v>
      </c>
      <c r="F2710" s="22" t="s">
        <v>614</v>
      </c>
      <c r="G2710" s="35">
        <v>44936.0</v>
      </c>
      <c r="H2710" s="22"/>
      <c r="I2710" s="23" t="s">
        <v>3</v>
      </c>
      <c r="J2710" s="17" t="s">
        <v>54</v>
      </c>
      <c r="K2710" s="17" t="s">
        <v>2</v>
      </c>
      <c r="L2710" s="2"/>
      <c r="M2710" s="2"/>
      <c r="N2710" s="2"/>
      <c r="O2710" s="2"/>
      <c r="P2710" s="2"/>
      <c r="Q2710" s="2"/>
      <c r="R2710" s="2"/>
      <c r="S2710" s="2"/>
    </row>
    <row r="2711" ht="15.75" customHeight="1">
      <c r="A2711" s="27">
        <v>44926.0</v>
      </c>
      <c r="B2711" s="2" t="s">
        <v>140</v>
      </c>
      <c r="C2711" s="34">
        <v>3.4075937E7</v>
      </c>
      <c r="D2711" s="34">
        <v>3.0978125E7</v>
      </c>
      <c r="E2711" s="34">
        <v>3097812.0</v>
      </c>
      <c r="F2711" s="22" t="s">
        <v>590</v>
      </c>
      <c r="G2711" s="35">
        <v>44936.0</v>
      </c>
      <c r="H2711" s="22"/>
      <c r="I2711" s="23">
        <f t="shared" ref="I2711:K2711" si="71">SUM(C2659:C2732)</f>
        <v>1219231470</v>
      </c>
      <c r="J2711" s="23">
        <f t="shared" si="71"/>
        <v>1108392245</v>
      </c>
      <c r="K2711" s="23">
        <f t="shared" si="71"/>
        <v>110839225</v>
      </c>
      <c r="L2711" s="2"/>
      <c r="M2711" s="2"/>
      <c r="N2711" s="2"/>
      <c r="O2711" s="2"/>
      <c r="P2711" s="2"/>
      <c r="Q2711" s="2"/>
      <c r="R2711" s="2"/>
      <c r="S2711" s="2"/>
    </row>
    <row r="2712" ht="15.75" customHeight="1">
      <c r="A2712" s="27">
        <v>44926.0</v>
      </c>
      <c r="B2712" s="2" t="s">
        <v>711</v>
      </c>
      <c r="C2712" s="34">
        <v>1.35135E7</v>
      </c>
      <c r="D2712" s="34">
        <v>1.2285E7</v>
      </c>
      <c r="E2712" s="34">
        <v>1228500.0</v>
      </c>
      <c r="F2712" s="22" t="s">
        <v>350</v>
      </c>
      <c r="G2712" s="35">
        <v>44936.0</v>
      </c>
      <c r="H2712" s="22"/>
      <c r="I2712" s="29"/>
      <c r="J2712" s="28"/>
      <c r="K2712" s="2"/>
      <c r="L2712" s="2"/>
      <c r="M2712" s="2"/>
      <c r="N2712" s="2"/>
      <c r="O2712" s="2"/>
      <c r="P2712" s="2"/>
      <c r="Q2712" s="2"/>
      <c r="R2712" s="2"/>
      <c r="S2712" s="2"/>
    </row>
    <row r="2713" ht="15.75" customHeight="1">
      <c r="A2713" s="27">
        <v>44926.0</v>
      </c>
      <c r="B2713" s="2" t="s">
        <v>711</v>
      </c>
      <c r="C2713" s="34">
        <v>2.17503E7</v>
      </c>
      <c r="D2713" s="34">
        <v>1.9773E7</v>
      </c>
      <c r="E2713" s="34">
        <v>1977300.0</v>
      </c>
      <c r="F2713" s="22" t="s">
        <v>657</v>
      </c>
      <c r="G2713" s="35">
        <v>44936.0</v>
      </c>
      <c r="H2713" s="22"/>
      <c r="I2713" s="29"/>
      <c r="J2713" s="28"/>
      <c r="K2713" s="2"/>
      <c r="L2713" s="2"/>
      <c r="M2713" s="2"/>
      <c r="N2713" s="2"/>
      <c r="O2713" s="2"/>
      <c r="P2713" s="2"/>
      <c r="Q2713" s="2"/>
      <c r="R2713" s="2"/>
      <c r="S2713" s="2"/>
    </row>
    <row r="2714" ht="15.75" customHeight="1">
      <c r="A2714" s="27">
        <v>44926.0</v>
      </c>
      <c r="B2714" s="2" t="s">
        <v>711</v>
      </c>
      <c r="C2714" s="34">
        <v>2316600.0</v>
      </c>
      <c r="D2714" s="34">
        <v>2106000.0</v>
      </c>
      <c r="E2714" s="34">
        <v>210600.0</v>
      </c>
      <c r="F2714" s="22" t="s">
        <v>441</v>
      </c>
      <c r="G2714" s="35">
        <v>44936.0</v>
      </c>
      <c r="H2714" s="22"/>
      <c r="I2714" s="29"/>
      <c r="J2714" s="28"/>
      <c r="K2714" s="2"/>
      <c r="L2714" s="2"/>
      <c r="M2714" s="2"/>
      <c r="N2714" s="2"/>
      <c r="O2714" s="2"/>
      <c r="P2714" s="2"/>
      <c r="Q2714" s="2"/>
      <c r="R2714" s="2"/>
      <c r="S2714" s="2"/>
    </row>
    <row r="2715" ht="15.75" customHeight="1">
      <c r="A2715" s="27">
        <v>44926.0</v>
      </c>
      <c r="B2715" s="2" t="s">
        <v>711</v>
      </c>
      <c r="C2715" s="34">
        <v>5.63706E7</v>
      </c>
      <c r="D2715" s="34">
        <v>5.1246E7</v>
      </c>
      <c r="E2715" s="34">
        <v>5124600.0</v>
      </c>
      <c r="F2715" s="22" t="s">
        <v>442</v>
      </c>
      <c r="G2715" s="35">
        <v>44936.0</v>
      </c>
      <c r="H2715" s="22"/>
      <c r="I2715" s="29"/>
      <c r="J2715" s="28"/>
      <c r="K2715" s="2"/>
      <c r="L2715" s="2"/>
      <c r="M2715" s="2"/>
      <c r="N2715" s="2"/>
      <c r="O2715" s="2"/>
      <c r="P2715" s="2"/>
      <c r="Q2715" s="2"/>
      <c r="R2715" s="2"/>
      <c r="S2715" s="2"/>
    </row>
    <row r="2716" ht="15.75" customHeight="1">
      <c r="A2716" s="27">
        <v>44926.0</v>
      </c>
      <c r="B2716" s="2" t="s">
        <v>711</v>
      </c>
      <c r="C2716" s="34">
        <v>1.00232E7</v>
      </c>
      <c r="D2716" s="34">
        <v>9112000.0</v>
      </c>
      <c r="E2716" s="34">
        <v>911200.0</v>
      </c>
      <c r="F2716" s="22" t="s">
        <v>728</v>
      </c>
      <c r="G2716" s="35">
        <v>44936.0</v>
      </c>
      <c r="H2716" s="22"/>
      <c r="I2716" s="29"/>
      <c r="J2716" s="28"/>
      <c r="K2716" s="2"/>
      <c r="L2716" s="2"/>
      <c r="M2716" s="2"/>
      <c r="N2716" s="2"/>
      <c r="O2716" s="2"/>
      <c r="P2716" s="2"/>
      <c r="Q2716" s="2"/>
      <c r="R2716" s="2"/>
      <c r="S2716" s="2"/>
    </row>
    <row r="2717" ht="15.75" customHeight="1">
      <c r="A2717" s="27">
        <v>44926.0</v>
      </c>
      <c r="B2717" s="2" t="s">
        <v>739</v>
      </c>
      <c r="C2717" s="34">
        <v>7221181.0</v>
      </c>
      <c r="D2717" s="34">
        <v>6564710.0</v>
      </c>
      <c r="E2717" s="34">
        <v>656471.0</v>
      </c>
      <c r="F2717" s="22" t="s">
        <v>740</v>
      </c>
      <c r="G2717" s="35">
        <v>44951.0</v>
      </c>
      <c r="H2717" s="22"/>
      <c r="I2717" s="29"/>
      <c r="J2717" s="28"/>
      <c r="K2717" s="2"/>
      <c r="L2717" s="2"/>
      <c r="M2717" s="2"/>
      <c r="N2717" s="2"/>
      <c r="O2717" s="2"/>
      <c r="P2717" s="2"/>
      <c r="Q2717" s="2"/>
      <c r="R2717" s="2"/>
      <c r="S2717" s="2"/>
    </row>
    <row r="2718" ht="15.75" customHeight="1">
      <c r="A2718" s="27" t="s">
        <v>751</v>
      </c>
      <c r="B2718" s="2" t="s">
        <v>692</v>
      </c>
      <c r="C2718" s="34">
        <v>1.1769142E7</v>
      </c>
      <c r="D2718" s="34">
        <v>1.069922E7</v>
      </c>
      <c r="E2718" s="34">
        <v>1069922.0</v>
      </c>
      <c r="F2718" s="22" t="s">
        <v>712</v>
      </c>
      <c r="G2718" s="35">
        <v>44936.0</v>
      </c>
      <c r="H2718" s="22"/>
      <c r="I2718" s="29"/>
      <c r="J2718" s="28"/>
      <c r="K2718" s="2"/>
      <c r="L2718" s="2"/>
      <c r="M2718" s="2"/>
      <c r="N2718" s="2"/>
      <c r="O2718" s="2"/>
      <c r="P2718" s="2"/>
      <c r="Q2718" s="2"/>
      <c r="R2718" s="2"/>
      <c r="S2718" s="2"/>
    </row>
    <row r="2719" ht="15.75" customHeight="1">
      <c r="A2719" s="94" t="s">
        <v>752</v>
      </c>
      <c r="B2719" s="95" t="s">
        <v>753</v>
      </c>
      <c r="C2719" s="96">
        <v>6.869797E7</v>
      </c>
      <c r="D2719" s="96">
        <v>6.24527E7</v>
      </c>
      <c r="E2719" s="96">
        <v>6245270.0</v>
      </c>
      <c r="F2719" s="97" t="s">
        <v>754</v>
      </c>
      <c r="G2719" s="98">
        <v>44936.0</v>
      </c>
      <c r="H2719" s="97"/>
      <c r="I2719" s="99">
        <v>1.0E8</v>
      </c>
      <c r="J2719" s="100"/>
      <c r="K2719" s="95"/>
      <c r="L2719" s="95"/>
      <c r="M2719" s="95"/>
      <c r="N2719" s="95"/>
      <c r="O2719" s="95"/>
      <c r="P2719" s="95"/>
      <c r="Q2719" s="95"/>
      <c r="R2719" s="95"/>
      <c r="S2719" s="95"/>
    </row>
    <row r="2720" ht="15.75" customHeight="1">
      <c r="A2720" s="94" t="s">
        <v>755</v>
      </c>
      <c r="B2720" s="95" t="s">
        <v>753</v>
      </c>
      <c r="C2720" s="96">
        <v>3.382434E7</v>
      </c>
      <c r="D2720" s="96">
        <v>3.07494E7</v>
      </c>
      <c r="E2720" s="96">
        <v>3074940.0</v>
      </c>
      <c r="F2720" s="97" t="s">
        <v>754</v>
      </c>
      <c r="G2720" s="98">
        <v>44943.0</v>
      </c>
      <c r="H2720" s="97"/>
      <c r="I2720" s="99">
        <v>1.5E8</v>
      </c>
      <c r="J2720" s="100"/>
      <c r="K2720" s="95"/>
      <c r="L2720" s="95"/>
      <c r="M2720" s="95"/>
      <c r="N2720" s="95"/>
      <c r="O2720" s="95"/>
      <c r="P2720" s="95"/>
      <c r="Q2720" s="95"/>
      <c r="R2720" s="95"/>
      <c r="S2720" s="95"/>
    </row>
    <row r="2721" ht="15.75" customHeight="1">
      <c r="A2721" s="94" t="s">
        <v>756</v>
      </c>
      <c r="B2721" s="95" t="s">
        <v>753</v>
      </c>
      <c r="C2721" s="96">
        <v>5.64707E7</v>
      </c>
      <c r="D2721" s="96">
        <v>5.1337E7</v>
      </c>
      <c r="E2721" s="96">
        <v>5133700.0</v>
      </c>
      <c r="F2721" s="97" t="s">
        <v>754</v>
      </c>
      <c r="G2721" s="98">
        <v>44952.0</v>
      </c>
      <c r="H2721" s="97"/>
      <c r="I2721" s="99">
        <v>1.1378738E8</v>
      </c>
      <c r="J2721" s="100" t="s">
        <v>575</v>
      </c>
      <c r="K2721" s="95"/>
      <c r="L2721" s="95"/>
      <c r="M2721" s="95"/>
      <c r="N2721" s="95"/>
      <c r="O2721" s="95"/>
      <c r="P2721" s="95"/>
      <c r="Q2721" s="95"/>
      <c r="R2721" s="95"/>
      <c r="S2721" s="95"/>
    </row>
    <row r="2722" ht="15.75" customHeight="1">
      <c r="A2722" s="94" t="s">
        <v>757</v>
      </c>
      <c r="B2722" s="95" t="s">
        <v>753</v>
      </c>
      <c r="C2722" s="96">
        <v>5.29353E7</v>
      </c>
      <c r="D2722" s="96">
        <v>4.8123E7</v>
      </c>
      <c r="E2722" s="96">
        <v>4812300.0</v>
      </c>
      <c r="F2722" s="97" t="s">
        <v>754</v>
      </c>
      <c r="G2722" s="95"/>
      <c r="H2722" s="97"/>
      <c r="I2722" s="99"/>
      <c r="J2722" s="100"/>
      <c r="K2722" s="95"/>
      <c r="L2722" s="95"/>
      <c r="M2722" s="95"/>
      <c r="N2722" s="95"/>
      <c r="O2722" s="95"/>
      <c r="P2722" s="95"/>
      <c r="Q2722" s="95"/>
      <c r="R2722" s="95"/>
      <c r="S2722" s="95"/>
    </row>
    <row r="2723" ht="15.75" customHeight="1">
      <c r="A2723" s="94" t="s">
        <v>758</v>
      </c>
      <c r="B2723" s="95" t="s">
        <v>753</v>
      </c>
      <c r="C2723" s="96">
        <v>4.788135E7</v>
      </c>
      <c r="D2723" s="96">
        <v>4.35285E7</v>
      </c>
      <c r="E2723" s="96">
        <v>4352850.0</v>
      </c>
      <c r="F2723" s="97" t="s">
        <v>754</v>
      </c>
      <c r="G2723" s="95"/>
      <c r="H2723" s="97"/>
      <c r="I2723" s="99"/>
      <c r="J2723" s="100"/>
      <c r="K2723" s="95"/>
      <c r="L2723" s="95"/>
      <c r="M2723" s="95"/>
      <c r="N2723" s="95"/>
      <c r="O2723" s="95"/>
      <c r="P2723" s="95"/>
      <c r="Q2723" s="95"/>
      <c r="R2723" s="95"/>
      <c r="S2723" s="95"/>
    </row>
    <row r="2724" ht="15.75" customHeight="1">
      <c r="A2724" s="94" t="s">
        <v>759</v>
      </c>
      <c r="B2724" s="95" t="s">
        <v>753</v>
      </c>
      <c r="C2724" s="96">
        <v>6.292682E7</v>
      </c>
      <c r="D2724" s="96">
        <v>5.72062E7</v>
      </c>
      <c r="E2724" s="96">
        <v>5720620.0</v>
      </c>
      <c r="F2724" s="97" t="s">
        <v>754</v>
      </c>
      <c r="G2724" s="95"/>
      <c r="H2724" s="97"/>
      <c r="I2724" s="99"/>
      <c r="J2724" s="100"/>
      <c r="K2724" s="95"/>
      <c r="L2724" s="95"/>
      <c r="M2724" s="95"/>
      <c r="N2724" s="95"/>
      <c r="O2724" s="95"/>
      <c r="P2724" s="95"/>
      <c r="Q2724" s="95"/>
      <c r="R2724" s="95"/>
      <c r="S2724" s="95"/>
    </row>
    <row r="2725" ht="15.75" customHeight="1">
      <c r="A2725" s="94" t="s">
        <v>751</v>
      </c>
      <c r="B2725" s="95" t="s">
        <v>753</v>
      </c>
      <c r="C2725" s="96">
        <v>4.10509E7</v>
      </c>
      <c r="D2725" s="96">
        <v>3.7319E7</v>
      </c>
      <c r="E2725" s="96">
        <v>3731900.0</v>
      </c>
      <c r="F2725" s="97" t="s">
        <v>754</v>
      </c>
      <c r="G2725" s="95"/>
      <c r="H2725" s="97"/>
      <c r="I2725" s="99"/>
      <c r="J2725" s="100"/>
      <c r="K2725" s="95"/>
      <c r="L2725" s="95"/>
      <c r="M2725" s="95"/>
      <c r="N2725" s="95"/>
      <c r="O2725" s="95"/>
      <c r="P2725" s="95"/>
      <c r="Q2725" s="95"/>
      <c r="R2725" s="95"/>
      <c r="S2725" s="95"/>
    </row>
    <row r="2726" ht="15.75" customHeight="1">
      <c r="A2726" s="101" t="s">
        <v>752</v>
      </c>
      <c r="B2726" s="102" t="s">
        <v>760</v>
      </c>
      <c r="C2726" s="103">
        <v>4.230303E7</v>
      </c>
      <c r="D2726" s="103">
        <v>3.84573E7</v>
      </c>
      <c r="E2726" s="103">
        <v>3845730.0</v>
      </c>
      <c r="F2726" s="104" t="s">
        <v>754</v>
      </c>
      <c r="G2726" s="105">
        <v>44938.0</v>
      </c>
      <c r="H2726" s="104"/>
      <c r="I2726" s="106">
        <v>7.0E7</v>
      </c>
      <c r="J2726" s="107"/>
      <c r="K2726" s="102"/>
      <c r="L2726" s="102"/>
      <c r="M2726" s="102"/>
      <c r="N2726" s="102"/>
      <c r="O2726" s="102"/>
      <c r="P2726" s="102"/>
      <c r="Q2726" s="102"/>
      <c r="R2726" s="102"/>
      <c r="S2726" s="102"/>
    </row>
    <row r="2727" ht="15.75" customHeight="1">
      <c r="A2727" s="101" t="s">
        <v>755</v>
      </c>
      <c r="B2727" s="102" t="s">
        <v>760</v>
      </c>
      <c r="C2727" s="103">
        <v>5.701388E7</v>
      </c>
      <c r="D2727" s="103">
        <v>5.18308E7</v>
      </c>
      <c r="E2727" s="103">
        <v>5183080.0</v>
      </c>
      <c r="F2727" s="104" t="s">
        <v>754</v>
      </c>
      <c r="G2727" s="105">
        <v>44939.0</v>
      </c>
      <c r="H2727" s="104"/>
      <c r="I2727" s="106">
        <v>6.85E7</v>
      </c>
      <c r="J2727" s="107"/>
      <c r="K2727" s="102"/>
      <c r="L2727" s="102"/>
      <c r="M2727" s="102"/>
      <c r="N2727" s="102"/>
      <c r="O2727" s="102"/>
      <c r="P2727" s="102"/>
      <c r="Q2727" s="102"/>
      <c r="R2727" s="102"/>
      <c r="S2727" s="102"/>
    </row>
    <row r="2728" ht="15.75" customHeight="1">
      <c r="A2728" s="101" t="s">
        <v>756</v>
      </c>
      <c r="B2728" s="102" t="s">
        <v>760</v>
      </c>
      <c r="C2728" s="103">
        <v>4.805185E7</v>
      </c>
      <c r="D2728" s="103">
        <v>4.36835E7</v>
      </c>
      <c r="E2728" s="103">
        <v>4368350.0</v>
      </c>
      <c r="F2728" s="104" t="s">
        <v>754</v>
      </c>
      <c r="G2728" s="105">
        <v>44943.0</v>
      </c>
      <c r="H2728" s="104"/>
      <c r="I2728" s="106">
        <v>7.2E7</v>
      </c>
      <c r="J2728" s="107"/>
      <c r="K2728" s="102"/>
      <c r="L2728" s="102"/>
      <c r="M2728" s="102"/>
      <c r="N2728" s="102"/>
      <c r="O2728" s="102"/>
      <c r="P2728" s="102"/>
      <c r="Q2728" s="102"/>
      <c r="R2728" s="102"/>
      <c r="S2728" s="102"/>
    </row>
    <row r="2729" ht="15.75" customHeight="1">
      <c r="A2729" s="101" t="s">
        <v>757</v>
      </c>
      <c r="B2729" s="102" t="s">
        <v>760</v>
      </c>
      <c r="C2729" s="103">
        <v>5.242325E7</v>
      </c>
      <c r="D2729" s="103">
        <v>4.76575E7</v>
      </c>
      <c r="E2729" s="103">
        <v>4765750.0</v>
      </c>
      <c r="F2729" s="104" t="s">
        <v>754</v>
      </c>
      <c r="G2729" s="105">
        <v>44944.0</v>
      </c>
      <c r="H2729" s="104"/>
      <c r="I2729" s="106">
        <v>6.649967E7</v>
      </c>
      <c r="J2729" s="107"/>
      <c r="K2729" s="102"/>
      <c r="L2729" s="102"/>
      <c r="M2729" s="102"/>
      <c r="N2729" s="102"/>
      <c r="O2729" s="102"/>
      <c r="P2729" s="102"/>
      <c r="Q2729" s="102"/>
      <c r="R2729" s="102"/>
      <c r="S2729" s="102"/>
    </row>
    <row r="2730" ht="15.75" customHeight="1">
      <c r="A2730" s="101" t="s">
        <v>758</v>
      </c>
      <c r="B2730" s="102" t="s">
        <v>760</v>
      </c>
      <c r="C2730" s="103">
        <v>6.13349E7</v>
      </c>
      <c r="D2730" s="103">
        <v>5.5759E7</v>
      </c>
      <c r="E2730" s="103">
        <v>5575900.0</v>
      </c>
      <c r="F2730" s="104" t="s">
        <v>754</v>
      </c>
      <c r="G2730" s="105">
        <v>44944.0</v>
      </c>
      <c r="H2730" s="104"/>
      <c r="I2730" s="106">
        <v>7.802145E7</v>
      </c>
      <c r="J2730" s="107"/>
      <c r="K2730" s="102"/>
      <c r="L2730" s="102"/>
      <c r="M2730" s="102"/>
      <c r="N2730" s="102"/>
      <c r="O2730" s="102"/>
      <c r="P2730" s="102"/>
      <c r="Q2730" s="102"/>
      <c r="R2730" s="102"/>
      <c r="S2730" s="102"/>
    </row>
    <row r="2731" ht="15.75" customHeight="1">
      <c r="A2731" s="101" t="s">
        <v>759</v>
      </c>
      <c r="B2731" s="102" t="s">
        <v>760</v>
      </c>
      <c r="C2731" s="103">
        <v>5.556254E7</v>
      </c>
      <c r="D2731" s="103">
        <v>5.05114E7</v>
      </c>
      <c r="E2731" s="103">
        <v>5051140.0</v>
      </c>
      <c r="F2731" s="104" t="s">
        <v>754</v>
      </c>
      <c r="G2731" s="105">
        <v>44945.0</v>
      </c>
      <c r="H2731" s="104"/>
      <c r="I2731" s="106">
        <v>3.0E7</v>
      </c>
      <c r="J2731" s="107" t="s">
        <v>575</v>
      </c>
      <c r="K2731" s="102"/>
      <c r="L2731" s="102"/>
      <c r="M2731" s="102"/>
      <c r="N2731" s="102"/>
      <c r="O2731" s="102"/>
      <c r="P2731" s="102"/>
      <c r="Q2731" s="102"/>
      <c r="R2731" s="102"/>
      <c r="S2731" s="102"/>
    </row>
    <row r="2732" ht="15.75" customHeight="1">
      <c r="A2732" s="108" t="s">
        <v>751</v>
      </c>
      <c r="B2732" s="109" t="s">
        <v>760</v>
      </c>
      <c r="C2732" s="110">
        <v>6.833167E7</v>
      </c>
      <c r="D2732" s="110">
        <v>6.21197E7</v>
      </c>
      <c r="E2732" s="110">
        <v>6211970.0</v>
      </c>
      <c r="F2732" s="111" t="s">
        <v>754</v>
      </c>
      <c r="G2732" s="109"/>
      <c r="H2732" s="111"/>
      <c r="I2732" s="112"/>
      <c r="J2732" s="113"/>
      <c r="K2732" s="109"/>
      <c r="L2732" s="109"/>
      <c r="M2732" s="109"/>
      <c r="N2732" s="109"/>
      <c r="O2732" s="109"/>
      <c r="P2732" s="109"/>
      <c r="Q2732" s="109"/>
      <c r="R2732" s="109"/>
      <c r="S2732" s="109"/>
    </row>
    <row r="2733" ht="15.75" customHeight="1">
      <c r="A2733" s="27">
        <v>44941.0</v>
      </c>
      <c r="B2733" s="2" t="s">
        <v>675</v>
      </c>
      <c r="C2733" s="34">
        <v>5667200.0</v>
      </c>
      <c r="D2733" s="34">
        <v>5152000.0</v>
      </c>
      <c r="E2733" s="34">
        <v>515200.0</v>
      </c>
      <c r="F2733" s="22" t="s">
        <v>591</v>
      </c>
      <c r="G2733" s="35">
        <v>44945.0</v>
      </c>
      <c r="H2733" s="22"/>
      <c r="I2733" s="29"/>
      <c r="J2733" s="28"/>
      <c r="K2733" s="2"/>
      <c r="L2733" s="2"/>
      <c r="M2733" s="2"/>
      <c r="N2733" s="2"/>
      <c r="O2733" s="2"/>
      <c r="P2733" s="2"/>
      <c r="Q2733" s="2"/>
      <c r="R2733" s="2"/>
      <c r="S2733" s="2"/>
    </row>
    <row r="2734" ht="15.75" customHeight="1">
      <c r="A2734" s="27">
        <v>44941.0</v>
      </c>
      <c r="B2734" s="2" t="s">
        <v>675</v>
      </c>
      <c r="C2734" s="34">
        <v>1.03213E7</v>
      </c>
      <c r="D2734" s="34">
        <v>9383000.0</v>
      </c>
      <c r="E2734" s="34">
        <v>938300.0</v>
      </c>
      <c r="F2734" s="22" t="s">
        <v>523</v>
      </c>
      <c r="G2734" s="35">
        <v>44945.0</v>
      </c>
      <c r="H2734" s="22"/>
      <c r="I2734" s="29"/>
      <c r="J2734" s="28"/>
      <c r="K2734" s="2"/>
      <c r="L2734" s="2"/>
      <c r="M2734" s="2"/>
      <c r="N2734" s="2"/>
      <c r="O2734" s="2"/>
      <c r="P2734" s="2"/>
      <c r="Q2734" s="2"/>
      <c r="R2734" s="2"/>
      <c r="S2734" s="2"/>
    </row>
    <row r="2735" ht="15.75" customHeight="1">
      <c r="A2735" s="27">
        <v>44941.0</v>
      </c>
      <c r="B2735" s="2" t="s">
        <v>140</v>
      </c>
      <c r="C2735" s="34">
        <v>4273500.0</v>
      </c>
      <c r="D2735" s="34">
        <v>3885000.0</v>
      </c>
      <c r="E2735" s="34">
        <v>388500.0</v>
      </c>
      <c r="F2735" s="22" t="s">
        <v>707</v>
      </c>
      <c r="G2735" s="35">
        <v>44956.0</v>
      </c>
      <c r="H2735" s="22"/>
      <c r="I2735" s="29"/>
      <c r="J2735" s="28"/>
      <c r="K2735" s="2"/>
      <c r="L2735" s="2"/>
      <c r="M2735" s="2"/>
      <c r="N2735" s="2"/>
      <c r="O2735" s="2"/>
      <c r="P2735" s="2"/>
      <c r="Q2735" s="2"/>
      <c r="R2735" s="2"/>
      <c r="S2735" s="2"/>
    </row>
    <row r="2736" ht="15.75" customHeight="1">
      <c r="A2736" s="27">
        <v>44941.0</v>
      </c>
      <c r="B2736" s="2" t="s">
        <v>140</v>
      </c>
      <c r="C2736" s="34">
        <v>1.28744E7</v>
      </c>
      <c r="D2736" s="34">
        <v>1.1704E7</v>
      </c>
      <c r="E2736" s="34">
        <v>1170400.0</v>
      </c>
      <c r="F2736" s="22" t="s">
        <v>522</v>
      </c>
      <c r="G2736" s="35">
        <v>44956.0</v>
      </c>
      <c r="H2736" s="22"/>
      <c r="I2736" s="29"/>
      <c r="J2736" s="28"/>
      <c r="K2736" s="2"/>
      <c r="L2736" s="2"/>
      <c r="M2736" s="2"/>
      <c r="N2736" s="2"/>
      <c r="O2736" s="2"/>
      <c r="P2736" s="2"/>
      <c r="Q2736" s="2"/>
      <c r="R2736" s="2"/>
      <c r="S2736" s="2"/>
    </row>
    <row r="2737" ht="15.75" customHeight="1">
      <c r="A2737" s="27">
        <v>44941.0</v>
      </c>
      <c r="B2737" s="2" t="s">
        <v>140</v>
      </c>
      <c r="C2737" s="34">
        <v>1.56453E7</v>
      </c>
      <c r="D2737" s="34">
        <v>1.4223E7</v>
      </c>
      <c r="E2737" s="34">
        <v>1422300.0</v>
      </c>
      <c r="F2737" s="22" t="s">
        <v>478</v>
      </c>
      <c r="G2737" s="35">
        <v>44946.0</v>
      </c>
      <c r="H2737" s="22"/>
      <c r="I2737" s="29"/>
      <c r="J2737" s="28"/>
      <c r="K2737" s="2"/>
      <c r="L2737" s="2"/>
      <c r="M2737" s="2"/>
      <c r="N2737" s="2"/>
      <c r="O2737" s="2"/>
      <c r="P2737" s="2"/>
      <c r="Q2737" s="2"/>
      <c r="R2737" s="2"/>
      <c r="S2737" s="2"/>
    </row>
    <row r="2738" ht="15.75" customHeight="1">
      <c r="A2738" s="27">
        <v>44941.0</v>
      </c>
      <c r="B2738" s="2" t="s">
        <v>140</v>
      </c>
      <c r="C2738" s="34">
        <v>1584000.0</v>
      </c>
      <c r="D2738" s="34">
        <v>1440000.0</v>
      </c>
      <c r="E2738" s="34">
        <v>144000.0</v>
      </c>
      <c r="F2738" s="22" t="s">
        <v>699</v>
      </c>
      <c r="G2738" s="35">
        <v>44946.0</v>
      </c>
      <c r="H2738" s="22"/>
      <c r="I2738" s="29"/>
      <c r="J2738" s="28"/>
      <c r="K2738" s="2"/>
      <c r="L2738" s="2"/>
      <c r="M2738" s="2"/>
      <c r="N2738" s="2"/>
      <c r="O2738" s="2"/>
      <c r="P2738" s="2"/>
      <c r="Q2738" s="2"/>
      <c r="R2738" s="2"/>
      <c r="S2738" s="2"/>
    </row>
    <row r="2739" ht="15.75" customHeight="1">
      <c r="A2739" s="27">
        <v>44941.0</v>
      </c>
      <c r="B2739" s="2" t="s">
        <v>140</v>
      </c>
      <c r="C2739" s="34">
        <v>1452000.0</v>
      </c>
      <c r="D2739" s="34">
        <v>1320000.0</v>
      </c>
      <c r="E2739" s="34">
        <v>132000.0</v>
      </c>
      <c r="F2739" s="22" t="s">
        <v>660</v>
      </c>
      <c r="G2739" s="35">
        <v>44956.0</v>
      </c>
      <c r="H2739" s="22"/>
      <c r="I2739" s="29"/>
      <c r="J2739" s="28"/>
      <c r="K2739" s="2"/>
      <c r="L2739" s="2"/>
      <c r="M2739" s="2"/>
      <c r="N2739" s="2"/>
      <c r="O2739" s="2"/>
      <c r="P2739" s="2"/>
      <c r="Q2739" s="2"/>
      <c r="R2739" s="2"/>
      <c r="S2739" s="2"/>
    </row>
    <row r="2740" ht="15.75" customHeight="1">
      <c r="A2740" s="27">
        <v>44941.0</v>
      </c>
      <c r="B2740" s="2" t="s">
        <v>140</v>
      </c>
      <c r="C2740" s="34">
        <v>4620000.0</v>
      </c>
      <c r="D2740" s="34">
        <v>4200000.0</v>
      </c>
      <c r="E2740" s="34">
        <v>420000.0</v>
      </c>
      <c r="F2740" s="22" t="s">
        <v>349</v>
      </c>
      <c r="G2740" s="35">
        <v>44956.0</v>
      </c>
      <c r="H2740" s="22"/>
      <c r="I2740" s="29"/>
      <c r="J2740" s="28"/>
      <c r="K2740" s="2"/>
      <c r="L2740" s="2"/>
      <c r="M2740" s="2"/>
      <c r="N2740" s="2"/>
      <c r="O2740" s="2"/>
      <c r="P2740" s="2"/>
      <c r="Q2740" s="2"/>
      <c r="R2740" s="2"/>
      <c r="S2740" s="2"/>
    </row>
    <row r="2741" ht="15.75" customHeight="1">
      <c r="A2741" s="27">
        <v>44941.0</v>
      </c>
      <c r="B2741" s="2" t="s">
        <v>140</v>
      </c>
      <c r="C2741" s="34">
        <v>3247200.0</v>
      </c>
      <c r="D2741" s="34">
        <v>2952000.0</v>
      </c>
      <c r="E2741" s="34">
        <v>295200.0</v>
      </c>
      <c r="F2741" s="22" t="s">
        <v>676</v>
      </c>
      <c r="G2741" s="35">
        <v>44956.0</v>
      </c>
      <c r="H2741" s="22"/>
      <c r="I2741" s="29"/>
      <c r="J2741" s="28"/>
      <c r="K2741" s="2"/>
      <c r="L2741" s="2"/>
      <c r="M2741" s="2"/>
      <c r="N2741" s="2"/>
      <c r="O2741" s="2"/>
      <c r="P2741" s="2"/>
      <c r="Q2741" s="2"/>
      <c r="R2741" s="2"/>
      <c r="S2741" s="2"/>
    </row>
    <row r="2742" ht="15.75" customHeight="1">
      <c r="A2742" s="27">
        <v>44941.0</v>
      </c>
      <c r="B2742" s="2" t="s">
        <v>140</v>
      </c>
      <c r="C2742" s="34">
        <v>3335200.0</v>
      </c>
      <c r="D2742" s="34">
        <v>3032000.0</v>
      </c>
      <c r="E2742" s="34">
        <v>303200.0</v>
      </c>
      <c r="F2742" s="22" t="s">
        <v>361</v>
      </c>
      <c r="G2742" s="35">
        <v>44956.0</v>
      </c>
      <c r="H2742" s="22"/>
      <c r="I2742" s="29"/>
      <c r="J2742" s="28"/>
      <c r="K2742" s="2"/>
      <c r="L2742" s="2"/>
      <c r="M2742" s="2"/>
      <c r="N2742" s="2"/>
      <c r="O2742" s="2"/>
      <c r="P2742" s="2"/>
      <c r="Q2742" s="2"/>
      <c r="R2742" s="2"/>
      <c r="S2742" s="2"/>
    </row>
    <row r="2743" ht="15.75" customHeight="1">
      <c r="A2743" s="27">
        <v>44941.0</v>
      </c>
      <c r="B2743" s="2" t="s">
        <v>140</v>
      </c>
      <c r="C2743" s="34">
        <v>6468000.0</v>
      </c>
      <c r="D2743" s="34">
        <v>5880000.0</v>
      </c>
      <c r="E2743" s="34">
        <v>588000.0</v>
      </c>
      <c r="F2743" s="22" t="s">
        <v>614</v>
      </c>
      <c r="G2743" s="35">
        <v>44946.0</v>
      </c>
      <c r="H2743" s="22"/>
      <c r="I2743" s="29"/>
      <c r="J2743" s="28"/>
      <c r="K2743" s="2"/>
      <c r="L2743" s="2"/>
      <c r="M2743" s="2"/>
      <c r="N2743" s="2"/>
      <c r="O2743" s="2"/>
      <c r="P2743" s="2"/>
      <c r="Q2743" s="2"/>
      <c r="R2743" s="2"/>
      <c r="S2743" s="2"/>
    </row>
    <row r="2744" ht="15.75" customHeight="1">
      <c r="A2744" s="27">
        <v>44941.0</v>
      </c>
      <c r="B2744" s="2" t="s">
        <v>140</v>
      </c>
      <c r="C2744" s="34">
        <v>9636000.0</v>
      </c>
      <c r="D2744" s="34">
        <v>8760000.0</v>
      </c>
      <c r="E2744" s="34">
        <v>876000.0</v>
      </c>
      <c r="F2744" s="22" t="s">
        <v>590</v>
      </c>
      <c r="G2744" s="35">
        <v>44946.0</v>
      </c>
      <c r="H2744" s="22"/>
      <c r="I2744" s="29"/>
      <c r="J2744" s="28"/>
      <c r="K2744" s="2"/>
      <c r="L2744" s="2"/>
      <c r="M2744" s="2"/>
      <c r="N2744" s="2"/>
      <c r="O2744" s="2"/>
      <c r="P2744" s="2"/>
      <c r="Q2744" s="2"/>
      <c r="R2744" s="2"/>
      <c r="S2744" s="2"/>
    </row>
    <row r="2745" ht="15.75" customHeight="1">
      <c r="A2745" s="27">
        <v>44951.0</v>
      </c>
      <c r="B2745" s="2" t="s">
        <v>610</v>
      </c>
      <c r="C2745" s="34">
        <v>112200.0</v>
      </c>
      <c r="D2745" s="34">
        <v>102000.0</v>
      </c>
      <c r="E2745" s="34">
        <v>10200.0</v>
      </c>
      <c r="F2745" s="22" t="s">
        <v>611</v>
      </c>
      <c r="G2745" s="35">
        <v>44967.0</v>
      </c>
      <c r="H2745" s="22"/>
      <c r="I2745" s="29"/>
      <c r="J2745" s="28"/>
      <c r="K2745" s="2"/>
      <c r="L2745" s="2"/>
      <c r="M2745" s="2"/>
      <c r="N2745" s="2"/>
      <c r="O2745" s="2"/>
      <c r="P2745" s="2"/>
      <c r="Q2745" s="2"/>
      <c r="R2745" s="2"/>
      <c r="S2745" s="2"/>
    </row>
    <row r="2746" ht="15.75" customHeight="1">
      <c r="A2746" s="27">
        <v>44952.0</v>
      </c>
      <c r="B2746" s="2" t="s">
        <v>666</v>
      </c>
      <c r="C2746" s="34">
        <v>360800.0</v>
      </c>
      <c r="D2746" s="34">
        <v>328000.0</v>
      </c>
      <c r="E2746" s="34">
        <v>32800.0</v>
      </c>
      <c r="F2746" s="22" t="s">
        <v>659</v>
      </c>
      <c r="G2746" s="35">
        <v>44981.0</v>
      </c>
      <c r="H2746" s="22"/>
      <c r="I2746" s="29"/>
      <c r="J2746" s="28"/>
      <c r="K2746" s="2"/>
      <c r="L2746" s="2"/>
      <c r="M2746" s="2"/>
      <c r="N2746" s="2"/>
      <c r="O2746" s="2"/>
      <c r="P2746" s="2"/>
      <c r="Q2746" s="2"/>
      <c r="R2746" s="2"/>
      <c r="S2746" s="2"/>
    </row>
    <row r="2747" ht="15.75" customHeight="1">
      <c r="A2747" s="27">
        <v>44952.0</v>
      </c>
      <c r="B2747" s="2" t="s">
        <v>680</v>
      </c>
      <c r="C2747" s="34">
        <v>1.548044E7</v>
      </c>
      <c r="D2747" s="34">
        <v>1.4073128E7</v>
      </c>
      <c r="E2747" s="34">
        <v>1407312.0</v>
      </c>
      <c r="F2747" s="22" t="s">
        <v>761</v>
      </c>
      <c r="G2747" s="35">
        <v>44963.0</v>
      </c>
      <c r="H2747" s="22"/>
      <c r="I2747" s="29"/>
      <c r="J2747" s="28"/>
      <c r="K2747" s="2"/>
      <c r="L2747" s="2"/>
      <c r="M2747" s="2"/>
      <c r="N2747" s="2"/>
      <c r="O2747" s="2"/>
      <c r="P2747" s="2"/>
      <c r="Q2747" s="2"/>
      <c r="R2747" s="2"/>
      <c r="S2747" s="2"/>
    </row>
    <row r="2748" ht="15.75" customHeight="1">
      <c r="A2748" s="27">
        <v>44952.0</v>
      </c>
      <c r="B2748" s="2" t="s">
        <v>682</v>
      </c>
      <c r="C2748" s="34">
        <v>3279360.0</v>
      </c>
      <c r="D2748" s="34">
        <v>2981236.0</v>
      </c>
      <c r="E2748" s="34">
        <v>298124.0</v>
      </c>
      <c r="F2748" s="22" t="s">
        <v>683</v>
      </c>
      <c r="G2748" s="35">
        <v>44957.0</v>
      </c>
      <c r="H2748" s="22"/>
      <c r="I2748" s="29"/>
      <c r="J2748" s="28"/>
      <c r="K2748" s="2"/>
      <c r="L2748" s="2"/>
      <c r="M2748" s="2"/>
      <c r="N2748" s="2"/>
      <c r="O2748" s="2"/>
      <c r="P2748" s="2"/>
      <c r="Q2748" s="2"/>
      <c r="R2748" s="2"/>
      <c r="S2748" s="2"/>
    </row>
    <row r="2749" ht="15.75" customHeight="1">
      <c r="A2749" s="27">
        <v>44957.0</v>
      </c>
      <c r="B2749" s="2" t="s">
        <v>702</v>
      </c>
      <c r="C2749" s="34">
        <v>770000.0</v>
      </c>
      <c r="D2749" s="34">
        <v>700000.0</v>
      </c>
      <c r="E2749" s="34">
        <v>70000.0</v>
      </c>
      <c r="F2749" s="22" t="s">
        <v>703</v>
      </c>
      <c r="G2749" s="35">
        <v>44966.0</v>
      </c>
      <c r="H2749" s="22"/>
      <c r="I2749" s="29"/>
      <c r="J2749" s="28"/>
      <c r="K2749" s="2"/>
      <c r="L2749" s="2"/>
      <c r="M2749" s="2"/>
      <c r="N2749" s="2"/>
      <c r="O2749" s="2"/>
      <c r="P2749" s="2"/>
      <c r="Q2749" s="2"/>
      <c r="R2749" s="2"/>
      <c r="S2749" s="2"/>
    </row>
    <row r="2750" ht="15.75" customHeight="1">
      <c r="A2750" s="27">
        <v>44957.0</v>
      </c>
      <c r="B2750" s="2" t="s">
        <v>692</v>
      </c>
      <c r="C2750" s="34">
        <v>973500.0</v>
      </c>
      <c r="D2750" s="34">
        <v>885000.0</v>
      </c>
      <c r="E2750" s="34">
        <v>88500.0</v>
      </c>
      <c r="F2750" s="22" t="s">
        <v>762</v>
      </c>
      <c r="G2750" s="35">
        <v>44967.0</v>
      </c>
      <c r="H2750" s="22"/>
      <c r="I2750" s="29"/>
      <c r="J2750" s="28"/>
      <c r="K2750" s="2"/>
      <c r="L2750" s="2"/>
      <c r="M2750" s="2"/>
      <c r="N2750" s="2"/>
      <c r="O2750" s="2"/>
      <c r="P2750" s="2"/>
      <c r="Q2750" s="2"/>
      <c r="R2750" s="2"/>
      <c r="S2750" s="2"/>
    </row>
    <row r="2751" ht="15.75" customHeight="1">
      <c r="A2751" s="27">
        <v>44957.0</v>
      </c>
      <c r="B2751" s="2" t="s">
        <v>739</v>
      </c>
      <c r="C2751" s="34">
        <v>5555684.2</v>
      </c>
      <c r="D2751" s="34">
        <v>5050622.0</v>
      </c>
      <c r="E2751" s="34">
        <v>505062.2</v>
      </c>
      <c r="F2751" s="22" t="s">
        <v>740</v>
      </c>
      <c r="G2751" s="35">
        <v>44981.0</v>
      </c>
      <c r="H2751" s="22"/>
      <c r="I2751" s="29"/>
      <c r="J2751" s="28"/>
      <c r="K2751" s="2"/>
      <c r="L2751" s="2"/>
      <c r="M2751" s="2"/>
      <c r="N2751" s="2"/>
      <c r="O2751" s="2"/>
      <c r="P2751" s="2"/>
      <c r="Q2751" s="2"/>
      <c r="R2751" s="2"/>
      <c r="S2751" s="2"/>
    </row>
    <row r="2752" ht="15.75" customHeight="1">
      <c r="A2752" s="27">
        <v>44957.0</v>
      </c>
      <c r="B2752" s="2" t="s">
        <v>748</v>
      </c>
      <c r="C2752" s="34">
        <v>550000.0</v>
      </c>
      <c r="D2752" s="34">
        <v>500000.0</v>
      </c>
      <c r="E2752" s="34">
        <v>50000.0</v>
      </c>
      <c r="F2752" s="22" t="s">
        <v>106</v>
      </c>
      <c r="G2752" s="35">
        <v>44958.0</v>
      </c>
      <c r="H2752" s="22"/>
      <c r="I2752" s="29"/>
      <c r="J2752" s="28"/>
      <c r="K2752" s="2"/>
      <c r="L2752" s="2"/>
      <c r="M2752" s="2"/>
      <c r="N2752" s="2"/>
      <c r="O2752" s="2"/>
      <c r="P2752" s="2"/>
      <c r="Q2752" s="2"/>
      <c r="R2752" s="2"/>
      <c r="S2752" s="2"/>
    </row>
    <row r="2753" ht="15.75" customHeight="1">
      <c r="A2753" s="27">
        <v>44957.0</v>
      </c>
      <c r="B2753" s="2" t="s">
        <v>160</v>
      </c>
      <c r="C2753" s="34">
        <v>2981000.0</v>
      </c>
      <c r="D2753" s="34">
        <v>2710000.0</v>
      </c>
      <c r="E2753" s="34">
        <v>271000.0</v>
      </c>
      <c r="F2753" s="22" t="s">
        <v>106</v>
      </c>
      <c r="G2753" s="35">
        <v>44972.0</v>
      </c>
      <c r="H2753" s="22"/>
      <c r="I2753" s="29"/>
      <c r="J2753" s="28"/>
      <c r="K2753" s="2"/>
      <c r="L2753" s="2"/>
      <c r="M2753" s="2"/>
      <c r="N2753" s="2"/>
      <c r="O2753" s="2"/>
      <c r="P2753" s="2"/>
      <c r="Q2753" s="2"/>
      <c r="R2753" s="2"/>
      <c r="S2753" s="2"/>
    </row>
    <row r="2754" ht="15.75" customHeight="1">
      <c r="A2754" s="27">
        <v>44957.0</v>
      </c>
      <c r="B2754" s="2" t="s">
        <v>741</v>
      </c>
      <c r="C2754" s="34">
        <v>8976000.0</v>
      </c>
      <c r="D2754" s="34">
        <v>8160000.0</v>
      </c>
      <c r="E2754" s="34">
        <v>816000.0</v>
      </c>
      <c r="F2754" s="22" t="s">
        <v>671</v>
      </c>
      <c r="G2754" s="35">
        <v>44972.0</v>
      </c>
      <c r="H2754" s="22"/>
      <c r="I2754" s="29"/>
      <c r="J2754" s="28"/>
      <c r="K2754" s="2"/>
      <c r="L2754" s="2"/>
      <c r="M2754" s="2"/>
      <c r="N2754" s="2"/>
      <c r="O2754" s="2"/>
      <c r="P2754" s="2"/>
      <c r="Q2754" s="2"/>
      <c r="R2754" s="2"/>
      <c r="S2754" s="2"/>
    </row>
    <row r="2755" ht="15.75" customHeight="1">
      <c r="A2755" s="27">
        <v>44957.0</v>
      </c>
      <c r="B2755" s="2" t="s">
        <v>8</v>
      </c>
      <c r="C2755" s="34">
        <v>721600.0</v>
      </c>
      <c r="D2755" s="34">
        <v>656000.0</v>
      </c>
      <c r="E2755" s="34">
        <v>65600.0</v>
      </c>
      <c r="F2755" s="22" t="s">
        <v>654</v>
      </c>
      <c r="G2755" s="35">
        <v>44972.0</v>
      </c>
      <c r="H2755" s="22"/>
      <c r="I2755" s="29"/>
      <c r="J2755" s="28"/>
      <c r="K2755" s="2"/>
      <c r="L2755" s="2"/>
      <c r="M2755" s="2"/>
      <c r="N2755" s="2"/>
      <c r="O2755" s="2"/>
      <c r="P2755" s="2"/>
      <c r="Q2755" s="2"/>
      <c r="R2755" s="2"/>
      <c r="S2755" s="2"/>
    </row>
    <row r="2756" ht="15.75" customHeight="1">
      <c r="A2756" s="27">
        <v>44957.0</v>
      </c>
      <c r="B2756" s="2" t="s">
        <v>8</v>
      </c>
      <c r="C2756" s="34">
        <v>721600.0</v>
      </c>
      <c r="D2756" s="34">
        <v>656000.0</v>
      </c>
      <c r="E2756" s="34">
        <v>65600.0</v>
      </c>
      <c r="F2756" s="22" t="s">
        <v>738</v>
      </c>
      <c r="G2756" s="35">
        <v>44979.0</v>
      </c>
      <c r="H2756" s="22"/>
      <c r="I2756" s="29"/>
      <c r="J2756" s="28"/>
      <c r="K2756" s="2"/>
      <c r="L2756" s="2"/>
      <c r="M2756" s="2"/>
      <c r="N2756" s="2"/>
      <c r="O2756" s="2"/>
      <c r="P2756" s="2"/>
      <c r="Q2756" s="2"/>
      <c r="R2756" s="2"/>
      <c r="S2756" s="2"/>
    </row>
    <row r="2757" ht="15.75" customHeight="1">
      <c r="A2757" s="27">
        <v>44957.0</v>
      </c>
      <c r="B2757" s="2" t="s">
        <v>8</v>
      </c>
      <c r="C2757" s="34">
        <v>4540800.0</v>
      </c>
      <c r="D2757" s="34">
        <v>4128000.0</v>
      </c>
      <c r="E2757" s="34">
        <v>412800.0</v>
      </c>
      <c r="F2757" s="22" t="s">
        <v>763</v>
      </c>
      <c r="G2757" s="35">
        <v>44979.0</v>
      </c>
      <c r="H2757" s="22"/>
      <c r="I2757" s="29"/>
      <c r="J2757" s="28"/>
      <c r="K2757" s="2"/>
      <c r="L2757" s="2"/>
      <c r="M2757" s="2"/>
      <c r="N2757" s="2"/>
      <c r="O2757" s="2"/>
      <c r="P2757" s="2"/>
      <c r="Q2757" s="2"/>
      <c r="R2757" s="2"/>
      <c r="S2757" s="2"/>
    </row>
    <row r="2758" ht="15.75" customHeight="1">
      <c r="A2758" s="27">
        <v>44957.0</v>
      </c>
      <c r="B2758" s="2" t="s">
        <v>8</v>
      </c>
      <c r="C2758" s="34">
        <v>3834600.0</v>
      </c>
      <c r="D2758" s="34">
        <v>3486000.0</v>
      </c>
      <c r="E2758" s="34">
        <v>348600.0</v>
      </c>
      <c r="F2758" s="22" t="s">
        <v>172</v>
      </c>
      <c r="G2758" s="35">
        <v>44979.0</v>
      </c>
      <c r="H2758" s="22"/>
      <c r="I2758" s="29"/>
      <c r="J2758" s="28"/>
      <c r="K2758" s="2"/>
      <c r="L2758" s="2"/>
      <c r="M2758" s="2"/>
      <c r="N2758" s="2"/>
      <c r="O2758" s="2"/>
      <c r="P2758" s="2"/>
      <c r="Q2758" s="2"/>
      <c r="R2758" s="2"/>
      <c r="S2758" s="2"/>
    </row>
    <row r="2759" ht="15.75" customHeight="1">
      <c r="A2759" s="27">
        <v>44957.0</v>
      </c>
      <c r="B2759" s="2" t="s">
        <v>491</v>
      </c>
      <c r="C2759" s="34">
        <v>1172600.0</v>
      </c>
      <c r="D2759" s="34">
        <v>1066000.0</v>
      </c>
      <c r="E2759" s="34">
        <v>106600.0</v>
      </c>
      <c r="F2759" s="22" t="s">
        <v>569</v>
      </c>
      <c r="G2759" s="35">
        <v>44967.0</v>
      </c>
      <c r="H2759" s="22" t="s">
        <v>764</v>
      </c>
      <c r="I2759" s="29"/>
      <c r="J2759" s="28"/>
      <c r="K2759" s="2"/>
      <c r="L2759" s="2"/>
      <c r="M2759" s="2"/>
      <c r="N2759" s="2"/>
      <c r="O2759" s="2"/>
      <c r="P2759" s="2"/>
      <c r="Q2759" s="2"/>
      <c r="R2759" s="2"/>
      <c r="S2759" s="2"/>
    </row>
    <row r="2760" ht="15.75" customHeight="1">
      <c r="A2760" s="27">
        <v>44957.0</v>
      </c>
      <c r="B2760" s="2" t="s">
        <v>8</v>
      </c>
      <c r="C2760" s="34">
        <v>3960000.0</v>
      </c>
      <c r="D2760" s="34">
        <v>3600000.0</v>
      </c>
      <c r="E2760" s="34">
        <v>360000.0</v>
      </c>
      <c r="F2760" s="22" t="s">
        <v>299</v>
      </c>
      <c r="G2760" s="35">
        <v>44979.0</v>
      </c>
      <c r="H2760" s="22"/>
      <c r="I2760" s="29"/>
      <c r="J2760" s="28"/>
      <c r="K2760" s="2"/>
      <c r="L2760" s="2"/>
      <c r="M2760" s="2"/>
      <c r="N2760" s="2"/>
      <c r="O2760" s="2"/>
      <c r="P2760" s="2"/>
      <c r="Q2760" s="2"/>
      <c r="R2760" s="2"/>
      <c r="S2760" s="2"/>
    </row>
    <row r="2761" ht="15.75" customHeight="1">
      <c r="A2761" s="27">
        <v>44957.0</v>
      </c>
      <c r="B2761" s="2" t="s">
        <v>8</v>
      </c>
      <c r="C2761" s="34">
        <v>2197800.0</v>
      </c>
      <c r="D2761" s="34">
        <v>1998000.0</v>
      </c>
      <c r="E2761" s="34">
        <v>199800.0</v>
      </c>
      <c r="F2761" s="22" t="s">
        <v>700</v>
      </c>
      <c r="G2761" s="35">
        <v>44979.0</v>
      </c>
      <c r="H2761" s="22"/>
      <c r="I2761" s="29"/>
      <c r="J2761" s="28"/>
      <c r="K2761" s="2"/>
      <c r="L2761" s="2"/>
      <c r="M2761" s="2"/>
      <c r="N2761" s="2"/>
      <c r="O2761" s="2"/>
      <c r="P2761" s="2"/>
      <c r="Q2761" s="2"/>
      <c r="R2761" s="2"/>
      <c r="S2761" s="2"/>
    </row>
    <row r="2762" ht="15.75" customHeight="1">
      <c r="A2762" s="27">
        <v>44957.0</v>
      </c>
      <c r="B2762" s="2" t="s">
        <v>8</v>
      </c>
      <c r="C2762" s="34">
        <v>1188000.0</v>
      </c>
      <c r="D2762" s="34">
        <v>1080000.0</v>
      </c>
      <c r="E2762" s="34">
        <v>108000.0</v>
      </c>
      <c r="F2762" s="22" t="s">
        <v>364</v>
      </c>
      <c r="G2762" s="35">
        <v>44979.0</v>
      </c>
      <c r="H2762" s="22"/>
      <c r="I2762" s="29"/>
      <c r="J2762" s="28"/>
      <c r="K2762" s="2"/>
      <c r="L2762" s="2"/>
      <c r="M2762" s="2"/>
      <c r="N2762" s="2"/>
      <c r="O2762" s="2"/>
      <c r="P2762" s="2"/>
      <c r="Q2762" s="2"/>
      <c r="R2762" s="2"/>
      <c r="S2762" s="2"/>
    </row>
    <row r="2763" ht="15.75" customHeight="1">
      <c r="A2763" s="27">
        <v>44957.0</v>
      </c>
      <c r="B2763" s="2" t="s">
        <v>675</v>
      </c>
      <c r="C2763" s="34">
        <v>3716900.0</v>
      </c>
      <c r="D2763" s="34">
        <v>3379000.0</v>
      </c>
      <c r="E2763" s="34">
        <v>337900.0</v>
      </c>
      <c r="F2763" s="22" t="s">
        <v>591</v>
      </c>
      <c r="G2763" s="35">
        <v>44967.0</v>
      </c>
      <c r="H2763" s="22"/>
      <c r="I2763" s="29"/>
      <c r="J2763" s="28"/>
      <c r="K2763" s="2"/>
      <c r="L2763" s="2"/>
      <c r="M2763" s="2"/>
      <c r="N2763" s="2"/>
      <c r="O2763" s="2"/>
      <c r="P2763" s="2"/>
      <c r="Q2763" s="2"/>
      <c r="R2763" s="2"/>
      <c r="S2763" s="2"/>
    </row>
    <row r="2764" ht="15.75" customHeight="1">
      <c r="A2764" s="27">
        <v>44957.0</v>
      </c>
      <c r="B2764" s="2" t="s">
        <v>675</v>
      </c>
      <c r="C2764" s="34">
        <v>8369900.0</v>
      </c>
      <c r="D2764" s="34">
        <v>7609000.0</v>
      </c>
      <c r="E2764" s="34">
        <v>760900.0</v>
      </c>
      <c r="F2764" s="22" t="s">
        <v>523</v>
      </c>
      <c r="G2764" s="35">
        <v>44967.0</v>
      </c>
      <c r="H2764" s="22"/>
      <c r="I2764" s="29"/>
      <c r="J2764" s="28"/>
      <c r="K2764" s="2"/>
      <c r="L2764" s="2"/>
      <c r="M2764" s="2"/>
      <c r="N2764" s="2"/>
      <c r="O2764" s="2"/>
      <c r="P2764" s="2"/>
      <c r="Q2764" s="2"/>
      <c r="R2764" s="2"/>
      <c r="S2764" s="2"/>
    </row>
    <row r="2765" ht="15.75" customHeight="1">
      <c r="A2765" s="27">
        <v>44957.0</v>
      </c>
      <c r="B2765" s="2" t="s">
        <v>140</v>
      </c>
      <c r="C2765" s="34">
        <v>6741900.0</v>
      </c>
      <c r="D2765" s="34">
        <v>6129000.0</v>
      </c>
      <c r="E2765" s="34">
        <v>612900.0</v>
      </c>
      <c r="F2765" s="22" t="s">
        <v>765</v>
      </c>
      <c r="G2765" s="35">
        <v>44967.0</v>
      </c>
      <c r="H2765" s="22"/>
      <c r="I2765" s="29"/>
      <c r="J2765" s="28"/>
      <c r="K2765" s="2"/>
      <c r="L2765" s="2"/>
      <c r="M2765" s="2"/>
      <c r="N2765" s="2"/>
      <c r="O2765" s="2"/>
      <c r="P2765" s="2"/>
      <c r="Q2765" s="2"/>
      <c r="R2765" s="2"/>
      <c r="S2765" s="2"/>
    </row>
    <row r="2766" ht="15.75" customHeight="1">
      <c r="A2766" s="27">
        <v>44957.0</v>
      </c>
      <c r="B2766" s="2" t="s">
        <v>140</v>
      </c>
      <c r="C2766" s="34">
        <v>5088600.0</v>
      </c>
      <c r="D2766" s="34">
        <v>4626000.0</v>
      </c>
      <c r="E2766" s="34">
        <v>462600.0</v>
      </c>
      <c r="F2766" s="22" t="s">
        <v>766</v>
      </c>
      <c r="G2766" s="35">
        <v>44967.0</v>
      </c>
      <c r="H2766" s="22"/>
      <c r="I2766" s="29"/>
      <c r="J2766" s="28"/>
      <c r="K2766" s="2"/>
      <c r="L2766" s="2"/>
      <c r="M2766" s="2"/>
      <c r="N2766" s="2"/>
      <c r="O2766" s="2"/>
      <c r="P2766" s="2"/>
      <c r="Q2766" s="2"/>
      <c r="R2766" s="2"/>
      <c r="S2766" s="2"/>
    </row>
    <row r="2767" ht="15.75" customHeight="1">
      <c r="A2767" s="27">
        <v>44957.0</v>
      </c>
      <c r="B2767" s="2" t="s">
        <v>140</v>
      </c>
      <c r="C2767" s="34">
        <v>128700.0</v>
      </c>
      <c r="D2767" s="34">
        <v>117000.0</v>
      </c>
      <c r="E2767" s="34">
        <v>11700.0</v>
      </c>
      <c r="F2767" s="22" t="s">
        <v>767</v>
      </c>
      <c r="G2767" s="35">
        <v>44967.0</v>
      </c>
      <c r="H2767" s="22"/>
      <c r="I2767" s="29"/>
      <c r="J2767" s="28"/>
      <c r="K2767" s="2"/>
      <c r="L2767" s="2"/>
      <c r="M2767" s="2"/>
      <c r="N2767" s="2"/>
      <c r="O2767" s="2"/>
      <c r="P2767" s="2"/>
      <c r="Q2767" s="2"/>
      <c r="R2767" s="2"/>
      <c r="S2767" s="2"/>
    </row>
    <row r="2768" ht="15.75" customHeight="1">
      <c r="A2768" s="27">
        <v>44957.0</v>
      </c>
      <c r="B2768" s="2" t="s">
        <v>140</v>
      </c>
      <c r="C2768" s="34">
        <v>5027000.0</v>
      </c>
      <c r="D2768" s="34">
        <v>4570000.0</v>
      </c>
      <c r="E2768" s="34">
        <v>457000.0</v>
      </c>
      <c r="F2768" s="22" t="s">
        <v>707</v>
      </c>
      <c r="G2768" s="35">
        <v>44967.0</v>
      </c>
      <c r="H2768" s="22"/>
      <c r="I2768" s="29"/>
      <c r="J2768" s="28"/>
      <c r="K2768" s="2"/>
      <c r="L2768" s="2"/>
      <c r="M2768" s="2"/>
      <c r="N2768" s="2"/>
      <c r="O2768" s="2"/>
      <c r="P2768" s="2"/>
      <c r="Q2768" s="2"/>
      <c r="R2768" s="2"/>
      <c r="S2768" s="2"/>
    </row>
    <row r="2769" ht="15.75" customHeight="1">
      <c r="A2769" s="27">
        <v>44957.0</v>
      </c>
      <c r="B2769" s="2" t="s">
        <v>140</v>
      </c>
      <c r="C2769" s="34">
        <v>1.327249E7</v>
      </c>
      <c r="D2769" s="34">
        <v>1.20659E7</v>
      </c>
      <c r="E2769" s="34">
        <v>1206590.0</v>
      </c>
      <c r="F2769" s="22" t="s">
        <v>522</v>
      </c>
      <c r="G2769" s="35">
        <v>44967.0</v>
      </c>
      <c r="H2769" s="22"/>
      <c r="I2769" s="29"/>
      <c r="J2769" s="28"/>
      <c r="K2769" s="2"/>
      <c r="L2769" s="2"/>
      <c r="M2769" s="2"/>
      <c r="N2769" s="2"/>
      <c r="O2769" s="2"/>
      <c r="P2769" s="2"/>
      <c r="Q2769" s="2"/>
      <c r="R2769" s="2"/>
      <c r="S2769" s="2"/>
    </row>
    <row r="2770" ht="15.75" customHeight="1">
      <c r="A2770" s="27">
        <v>44957.0</v>
      </c>
      <c r="B2770" s="2" t="s">
        <v>140</v>
      </c>
      <c r="C2770" s="34">
        <v>1.70115E7</v>
      </c>
      <c r="D2770" s="34">
        <v>1.5465E7</v>
      </c>
      <c r="E2770" s="34">
        <v>1546500.0</v>
      </c>
      <c r="F2770" s="22" t="s">
        <v>478</v>
      </c>
      <c r="G2770" s="35">
        <v>44967.0</v>
      </c>
      <c r="H2770" s="22"/>
      <c r="I2770" s="29"/>
      <c r="J2770" s="28"/>
      <c r="K2770" s="2"/>
      <c r="L2770" s="2"/>
      <c r="M2770" s="2"/>
      <c r="N2770" s="2"/>
      <c r="O2770" s="2"/>
      <c r="P2770" s="2"/>
      <c r="Q2770" s="2"/>
      <c r="R2770" s="2"/>
      <c r="S2770" s="2"/>
    </row>
    <row r="2771" ht="15.75" customHeight="1">
      <c r="A2771" s="27">
        <v>44957.0</v>
      </c>
      <c r="B2771" s="2" t="s">
        <v>140</v>
      </c>
      <c r="C2771" s="34">
        <v>2376000.0</v>
      </c>
      <c r="D2771" s="34">
        <v>2160000.0</v>
      </c>
      <c r="E2771" s="34">
        <v>216000.0</v>
      </c>
      <c r="F2771" s="22" t="s">
        <v>699</v>
      </c>
      <c r="G2771" s="35">
        <v>44967.0</v>
      </c>
      <c r="H2771" s="22"/>
      <c r="I2771" s="29"/>
      <c r="J2771" s="28"/>
      <c r="K2771" s="2"/>
      <c r="L2771" s="2"/>
      <c r="M2771" s="2"/>
      <c r="N2771" s="2"/>
      <c r="O2771" s="2"/>
      <c r="P2771" s="2"/>
      <c r="Q2771" s="2"/>
      <c r="R2771" s="2"/>
      <c r="S2771" s="2"/>
    </row>
    <row r="2772" ht="15.75" customHeight="1">
      <c r="A2772" s="27">
        <v>44957.0</v>
      </c>
      <c r="B2772" s="2" t="s">
        <v>140</v>
      </c>
      <c r="C2772" s="34">
        <v>1584000.0</v>
      </c>
      <c r="D2772" s="34">
        <v>1440000.0</v>
      </c>
      <c r="E2772" s="34">
        <v>144000.0</v>
      </c>
      <c r="F2772" s="22" t="s">
        <v>660</v>
      </c>
      <c r="G2772" s="35">
        <v>44967.0</v>
      </c>
      <c r="H2772" s="22"/>
      <c r="I2772" s="29"/>
      <c r="J2772" s="28"/>
      <c r="K2772" s="2"/>
      <c r="L2772" s="2"/>
      <c r="M2772" s="2"/>
      <c r="N2772" s="2"/>
      <c r="O2772" s="2"/>
      <c r="P2772" s="2"/>
      <c r="Q2772" s="2"/>
      <c r="R2772" s="2"/>
      <c r="S2772" s="2"/>
    </row>
    <row r="2773" ht="15.75" customHeight="1">
      <c r="A2773" s="27">
        <v>44957.0</v>
      </c>
      <c r="B2773" s="2" t="s">
        <v>140</v>
      </c>
      <c r="C2773" s="34">
        <v>3542000.0</v>
      </c>
      <c r="D2773" s="34">
        <v>3220000.0</v>
      </c>
      <c r="E2773" s="34">
        <v>322000.0</v>
      </c>
      <c r="F2773" s="22" t="s">
        <v>349</v>
      </c>
      <c r="G2773" s="35">
        <v>44967.0</v>
      </c>
      <c r="H2773" s="22"/>
      <c r="I2773" s="29"/>
      <c r="J2773" s="28"/>
      <c r="K2773" s="2"/>
      <c r="L2773" s="2"/>
      <c r="M2773" s="2"/>
      <c r="N2773" s="2"/>
      <c r="O2773" s="2"/>
      <c r="P2773" s="2"/>
      <c r="Q2773" s="2"/>
      <c r="R2773" s="2"/>
      <c r="S2773" s="2"/>
    </row>
    <row r="2774" ht="15.75" customHeight="1">
      <c r="A2774" s="27">
        <v>44957.0</v>
      </c>
      <c r="B2774" s="2" t="s">
        <v>140</v>
      </c>
      <c r="C2774" s="34">
        <v>3405600.0</v>
      </c>
      <c r="D2774" s="34">
        <v>3096000.0</v>
      </c>
      <c r="E2774" s="34">
        <v>309600.0</v>
      </c>
      <c r="F2774" s="22" t="s">
        <v>676</v>
      </c>
      <c r="G2774" s="35">
        <v>44967.0</v>
      </c>
      <c r="H2774" s="22"/>
      <c r="I2774" s="29"/>
      <c r="J2774" s="28"/>
      <c r="K2774" s="2"/>
      <c r="L2774" s="2"/>
      <c r="M2774" s="2"/>
      <c r="N2774" s="2"/>
      <c r="O2774" s="2"/>
      <c r="P2774" s="2"/>
      <c r="Q2774" s="2"/>
      <c r="R2774" s="2"/>
      <c r="S2774" s="2"/>
    </row>
    <row r="2775" ht="15.75" customHeight="1">
      <c r="A2775" s="27">
        <v>44957.0</v>
      </c>
      <c r="B2775" s="2" t="s">
        <v>140</v>
      </c>
      <c r="C2775" s="34">
        <v>3404500.0</v>
      </c>
      <c r="D2775" s="34">
        <v>3095000.0</v>
      </c>
      <c r="E2775" s="34">
        <v>309500.0</v>
      </c>
      <c r="F2775" s="22" t="s">
        <v>361</v>
      </c>
      <c r="G2775" s="35">
        <v>44967.0</v>
      </c>
      <c r="H2775" s="22"/>
      <c r="I2775" s="29"/>
      <c r="J2775" s="28"/>
      <c r="K2775" s="2"/>
      <c r="L2775" s="2"/>
      <c r="M2775" s="2"/>
      <c r="N2775" s="2"/>
      <c r="O2775" s="2"/>
      <c r="P2775" s="2"/>
      <c r="Q2775" s="2"/>
      <c r="R2775" s="2"/>
      <c r="S2775" s="2"/>
    </row>
    <row r="2776" ht="15.75" customHeight="1">
      <c r="A2776" s="27">
        <v>44957.0</v>
      </c>
      <c r="B2776" s="2" t="s">
        <v>140</v>
      </c>
      <c r="C2776" s="34">
        <v>2508000.0</v>
      </c>
      <c r="D2776" s="34">
        <v>2280000.0</v>
      </c>
      <c r="E2776" s="34">
        <v>228000.0</v>
      </c>
      <c r="F2776" s="22" t="s">
        <v>614</v>
      </c>
      <c r="G2776" s="35">
        <v>44967.0</v>
      </c>
      <c r="H2776" s="22"/>
      <c r="I2776" s="29"/>
      <c r="J2776" s="28"/>
      <c r="K2776" s="2"/>
      <c r="L2776" s="2"/>
      <c r="M2776" s="2"/>
      <c r="N2776" s="2"/>
      <c r="O2776" s="2"/>
      <c r="P2776" s="2"/>
      <c r="Q2776" s="2"/>
      <c r="R2776" s="2"/>
      <c r="S2776" s="2"/>
    </row>
    <row r="2777" ht="15.75" customHeight="1">
      <c r="A2777" s="27">
        <v>44957.0</v>
      </c>
      <c r="B2777" s="2" t="s">
        <v>140</v>
      </c>
      <c r="C2777" s="34">
        <v>6336000.0</v>
      </c>
      <c r="D2777" s="34">
        <v>5760000.0</v>
      </c>
      <c r="E2777" s="34">
        <v>576000.0</v>
      </c>
      <c r="F2777" s="22" t="s">
        <v>590</v>
      </c>
      <c r="G2777" s="35">
        <v>44967.0</v>
      </c>
      <c r="H2777" s="22"/>
      <c r="I2777" s="29"/>
      <c r="J2777" s="28"/>
      <c r="K2777" s="2"/>
      <c r="L2777" s="2"/>
      <c r="M2777" s="2"/>
      <c r="N2777" s="2"/>
      <c r="O2777" s="2"/>
      <c r="P2777" s="2"/>
      <c r="Q2777" s="2"/>
      <c r="R2777" s="2"/>
      <c r="S2777" s="2"/>
    </row>
    <row r="2778" ht="15.75" customHeight="1">
      <c r="A2778" s="27">
        <v>44957.0</v>
      </c>
      <c r="B2778" s="2" t="s">
        <v>696</v>
      </c>
      <c r="C2778" s="34">
        <v>1320000.0</v>
      </c>
      <c r="D2778" s="34">
        <v>1200000.0</v>
      </c>
      <c r="E2778" s="34">
        <v>120000.0</v>
      </c>
      <c r="F2778" s="22" t="s">
        <v>697</v>
      </c>
      <c r="G2778" s="35">
        <v>44967.0</v>
      </c>
      <c r="H2778" s="22"/>
      <c r="I2778" s="29"/>
      <c r="J2778" s="28"/>
      <c r="K2778" s="2"/>
      <c r="L2778" s="2"/>
      <c r="M2778" s="2"/>
      <c r="N2778" s="2"/>
      <c r="O2778" s="2"/>
      <c r="P2778" s="2"/>
      <c r="Q2778" s="2"/>
      <c r="R2778" s="2"/>
      <c r="S2778" s="2"/>
    </row>
    <row r="2779" ht="15.75" customHeight="1">
      <c r="A2779" s="27">
        <v>44957.0</v>
      </c>
      <c r="B2779" s="2" t="s">
        <v>29</v>
      </c>
      <c r="C2779" s="34">
        <v>1.342E7</v>
      </c>
      <c r="D2779" s="34">
        <v>1.22E7</v>
      </c>
      <c r="E2779" s="34">
        <v>1220000.0</v>
      </c>
      <c r="F2779" s="22" t="s">
        <v>526</v>
      </c>
      <c r="G2779" s="35">
        <v>44967.0</v>
      </c>
      <c r="H2779" s="22"/>
      <c r="I2779" s="29"/>
      <c r="J2779" s="28"/>
      <c r="K2779" s="2"/>
      <c r="L2779" s="2"/>
      <c r="M2779" s="2"/>
      <c r="N2779" s="2"/>
      <c r="O2779" s="2"/>
      <c r="P2779" s="2"/>
      <c r="Q2779" s="2"/>
      <c r="R2779" s="2"/>
      <c r="S2779" s="2"/>
    </row>
    <row r="2780" ht="15.75" customHeight="1">
      <c r="A2780" s="27">
        <v>44957.0</v>
      </c>
      <c r="B2780" s="2" t="s">
        <v>711</v>
      </c>
      <c r="C2780" s="34">
        <v>1.48962E7</v>
      </c>
      <c r="D2780" s="34">
        <v>1.3542E7</v>
      </c>
      <c r="E2780" s="34">
        <v>1354200.0</v>
      </c>
      <c r="F2780" s="22" t="s">
        <v>350</v>
      </c>
      <c r="G2780" s="35">
        <v>44967.0</v>
      </c>
      <c r="H2780" s="22"/>
      <c r="I2780" s="29"/>
      <c r="J2780" s="28"/>
      <c r="K2780" s="2"/>
      <c r="L2780" s="2"/>
      <c r="M2780" s="2"/>
      <c r="N2780" s="2"/>
      <c r="O2780" s="2"/>
      <c r="P2780" s="2"/>
      <c r="Q2780" s="2"/>
      <c r="R2780" s="2"/>
      <c r="S2780" s="2"/>
    </row>
    <row r="2781" ht="15.75" customHeight="1">
      <c r="A2781" s="27">
        <v>44957.0</v>
      </c>
      <c r="B2781" s="2" t="s">
        <v>711</v>
      </c>
      <c r="C2781" s="34">
        <v>2.35972E7</v>
      </c>
      <c r="D2781" s="34">
        <v>2.1452E7</v>
      </c>
      <c r="E2781" s="34">
        <v>2145200.0</v>
      </c>
      <c r="F2781" s="22" t="s">
        <v>657</v>
      </c>
      <c r="G2781" s="35">
        <v>44967.0</v>
      </c>
      <c r="H2781" s="22"/>
      <c r="I2781" s="29"/>
      <c r="J2781" s="28"/>
      <c r="K2781" s="2"/>
      <c r="L2781" s="2"/>
      <c r="M2781" s="2"/>
      <c r="N2781" s="2"/>
      <c r="O2781" s="2"/>
      <c r="P2781" s="2"/>
      <c r="Q2781" s="2"/>
      <c r="R2781" s="2"/>
      <c r="S2781" s="2"/>
    </row>
    <row r="2782" ht="15.75" customHeight="1">
      <c r="A2782" s="27">
        <v>44957.0</v>
      </c>
      <c r="B2782" s="2" t="s">
        <v>711</v>
      </c>
      <c r="C2782" s="34">
        <v>2959000.0</v>
      </c>
      <c r="D2782" s="34">
        <v>2690000.0</v>
      </c>
      <c r="E2782" s="34">
        <v>269000.0</v>
      </c>
      <c r="F2782" s="22" t="s">
        <v>441</v>
      </c>
      <c r="G2782" s="35">
        <v>44967.0</v>
      </c>
      <c r="H2782" s="22"/>
      <c r="I2782" s="37" t="s">
        <v>413</v>
      </c>
      <c r="J2782" s="13"/>
      <c r="K2782" s="14"/>
      <c r="L2782" s="2"/>
      <c r="M2782" s="2"/>
      <c r="N2782" s="2"/>
      <c r="O2782" s="2"/>
      <c r="P2782" s="2"/>
      <c r="Q2782" s="2"/>
      <c r="R2782" s="2"/>
      <c r="S2782" s="2"/>
    </row>
    <row r="2783" ht="15.75" customHeight="1">
      <c r="A2783" s="27">
        <v>44957.0</v>
      </c>
      <c r="B2783" s="2" t="s">
        <v>711</v>
      </c>
      <c r="C2783" s="34">
        <v>5.01523E7</v>
      </c>
      <c r="D2783" s="34">
        <v>4.5593E7</v>
      </c>
      <c r="E2783" s="34">
        <v>4559300.0</v>
      </c>
      <c r="F2783" s="22" t="s">
        <v>442</v>
      </c>
      <c r="G2783" s="35">
        <v>44967.0</v>
      </c>
      <c r="H2783" s="22"/>
      <c r="I2783" s="23" t="s">
        <v>3</v>
      </c>
      <c r="J2783" s="17" t="s">
        <v>54</v>
      </c>
      <c r="K2783" s="17" t="s">
        <v>2</v>
      </c>
      <c r="L2783" s="2"/>
      <c r="M2783" s="2"/>
      <c r="N2783" s="2"/>
      <c r="O2783" s="2"/>
      <c r="P2783" s="2"/>
      <c r="Q2783" s="2"/>
      <c r="R2783" s="2"/>
      <c r="S2783" s="2"/>
    </row>
    <row r="2784" ht="15.75" customHeight="1">
      <c r="A2784" s="38">
        <v>44957.0</v>
      </c>
      <c r="B2784" s="7" t="s">
        <v>711</v>
      </c>
      <c r="C2784" s="39">
        <v>1.057045E7</v>
      </c>
      <c r="D2784" s="39">
        <v>9609500.0</v>
      </c>
      <c r="E2784" s="39">
        <v>960950.0</v>
      </c>
      <c r="F2784" s="40" t="s">
        <v>728</v>
      </c>
      <c r="G2784" s="41">
        <v>44967.0</v>
      </c>
      <c r="H2784" s="40"/>
      <c r="I2784" s="23">
        <f t="shared" ref="I2784:K2784" si="72">SUM(C2733:C2784)</f>
        <v>335928324.2</v>
      </c>
      <c r="J2784" s="23">
        <f t="shared" si="72"/>
        <v>305389386</v>
      </c>
      <c r="K2784" s="23">
        <f t="shared" si="72"/>
        <v>30538938.2</v>
      </c>
      <c r="L2784" s="7"/>
      <c r="M2784" s="7"/>
      <c r="N2784" s="7"/>
      <c r="O2784" s="7"/>
      <c r="P2784" s="7"/>
      <c r="Q2784" s="7"/>
      <c r="R2784" s="7"/>
      <c r="S2784" s="7"/>
    </row>
    <row r="2785" ht="15.75" customHeight="1">
      <c r="A2785" s="27">
        <v>44965.0</v>
      </c>
      <c r="B2785" s="2" t="s">
        <v>682</v>
      </c>
      <c r="C2785" s="34">
        <v>3279380.0</v>
      </c>
      <c r="D2785" s="34">
        <v>2981255.0</v>
      </c>
      <c r="E2785" s="34">
        <v>298125.0</v>
      </c>
      <c r="F2785" s="22" t="s">
        <v>683</v>
      </c>
      <c r="G2785" s="35">
        <v>44970.0</v>
      </c>
      <c r="H2785" s="22"/>
      <c r="I2785" s="29"/>
      <c r="J2785" s="28"/>
      <c r="K2785" s="2"/>
      <c r="L2785" s="2"/>
      <c r="M2785" s="2"/>
      <c r="N2785" s="2"/>
      <c r="O2785" s="2"/>
      <c r="P2785" s="2"/>
      <c r="Q2785" s="2"/>
      <c r="R2785" s="2"/>
      <c r="S2785" s="2"/>
    </row>
    <row r="2786" ht="15.75" customHeight="1">
      <c r="A2786" s="27">
        <v>44972.0</v>
      </c>
      <c r="B2786" s="2" t="s">
        <v>675</v>
      </c>
      <c r="C2786" s="34">
        <v>3766400.0</v>
      </c>
      <c r="D2786" s="34">
        <v>3424000.0</v>
      </c>
      <c r="E2786" s="34">
        <v>342400.0</v>
      </c>
      <c r="F2786" s="22" t="s">
        <v>591</v>
      </c>
      <c r="G2786" s="35">
        <v>44995.0</v>
      </c>
      <c r="H2786" s="22"/>
      <c r="I2786" s="29"/>
      <c r="J2786" s="28"/>
      <c r="K2786" s="2"/>
      <c r="L2786" s="2"/>
      <c r="M2786" s="2"/>
      <c r="N2786" s="2"/>
      <c r="O2786" s="2"/>
      <c r="P2786" s="2"/>
      <c r="Q2786" s="2"/>
      <c r="R2786" s="2"/>
      <c r="S2786" s="2"/>
    </row>
    <row r="2787" ht="15.75" customHeight="1">
      <c r="A2787" s="27">
        <v>44972.0</v>
      </c>
      <c r="B2787" s="2" t="s">
        <v>675</v>
      </c>
      <c r="C2787" s="34">
        <v>5361400.0</v>
      </c>
      <c r="D2787" s="34">
        <v>4874000.0</v>
      </c>
      <c r="E2787" s="34">
        <v>487400.0</v>
      </c>
      <c r="F2787" s="22" t="s">
        <v>523</v>
      </c>
      <c r="G2787" s="35">
        <v>44995.0</v>
      </c>
      <c r="H2787" s="22"/>
      <c r="I2787" s="29"/>
      <c r="J2787" s="28"/>
      <c r="K2787" s="2"/>
      <c r="L2787" s="2"/>
      <c r="M2787" s="2"/>
      <c r="N2787" s="2"/>
      <c r="O2787" s="2"/>
      <c r="P2787" s="2"/>
      <c r="Q2787" s="2"/>
      <c r="R2787" s="2"/>
      <c r="S2787" s="2"/>
    </row>
    <row r="2788" ht="15.75" customHeight="1">
      <c r="A2788" s="27">
        <v>44972.0</v>
      </c>
      <c r="B2788" s="2" t="s">
        <v>140</v>
      </c>
      <c r="C2788" s="34">
        <v>5219500.0</v>
      </c>
      <c r="D2788" s="34">
        <v>4745000.0</v>
      </c>
      <c r="E2788" s="34">
        <v>474500.0</v>
      </c>
      <c r="F2788" s="22" t="s">
        <v>707</v>
      </c>
      <c r="G2788" s="35">
        <v>44985.0</v>
      </c>
      <c r="H2788" s="22"/>
      <c r="I2788" s="29"/>
      <c r="J2788" s="28"/>
      <c r="K2788" s="2"/>
      <c r="L2788" s="2"/>
      <c r="M2788" s="2"/>
      <c r="N2788" s="2"/>
      <c r="O2788" s="2"/>
      <c r="P2788" s="2"/>
      <c r="Q2788" s="2"/>
      <c r="R2788" s="2"/>
      <c r="S2788" s="2"/>
    </row>
    <row r="2789" ht="15.75" customHeight="1">
      <c r="A2789" s="27">
        <v>44972.0</v>
      </c>
      <c r="B2789" s="2" t="s">
        <v>140</v>
      </c>
      <c r="C2789" s="34">
        <v>1.017115E7</v>
      </c>
      <c r="D2789" s="34">
        <v>9246500.0</v>
      </c>
      <c r="E2789" s="34">
        <v>924650.0</v>
      </c>
      <c r="F2789" s="22" t="s">
        <v>522</v>
      </c>
      <c r="G2789" s="35">
        <v>44985.0</v>
      </c>
      <c r="H2789" s="22"/>
      <c r="I2789" s="29"/>
      <c r="J2789" s="28"/>
      <c r="K2789" s="2"/>
      <c r="L2789" s="2"/>
      <c r="M2789" s="2"/>
      <c r="N2789" s="2"/>
      <c r="O2789" s="2"/>
      <c r="P2789" s="2"/>
      <c r="Q2789" s="2"/>
      <c r="R2789" s="2"/>
      <c r="S2789" s="2"/>
    </row>
    <row r="2790" ht="15.75" customHeight="1">
      <c r="A2790" s="27">
        <v>44972.0</v>
      </c>
      <c r="B2790" s="2" t="s">
        <v>140</v>
      </c>
      <c r="C2790" s="34">
        <v>1.68377E7</v>
      </c>
      <c r="D2790" s="34">
        <v>1.5307E7</v>
      </c>
      <c r="E2790" s="34">
        <v>1530700.0</v>
      </c>
      <c r="F2790" s="22" t="s">
        <v>478</v>
      </c>
      <c r="G2790" s="35">
        <v>44985.0</v>
      </c>
      <c r="H2790" s="22"/>
      <c r="I2790" s="29"/>
      <c r="J2790" s="28"/>
      <c r="K2790" s="2"/>
      <c r="L2790" s="2"/>
      <c r="M2790" s="2"/>
      <c r="N2790" s="2"/>
      <c r="O2790" s="2"/>
      <c r="P2790" s="2"/>
      <c r="Q2790" s="2"/>
      <c r="R2790" s="2"/>
      <c r="S2790" s="2"/>
    </row>
    <row r="2791" ht="15.75" customHeight="1">
      <c r="A2791" s="27">
        <v>44972.0</v>
      </c>
      <c r="B2791" s="2" t="s">
        <v>140</v>
      </c>
      <c r="C2791" s="34">
        <v>1980000.0</v>
      </c>
      <c r="D2791" s="34">
        <v>1800000.0</v>
      </c>
      <c r="E2791" s="34">
        <v>180000.0</v>
      </c>
      <c r="F2791" s="22" t="s">
        <v>699</v>
      </c>
      <c r="G2791" s="35">
        <v>44985.0</v>
      </c>
      <c r="H2791" s="22"/>
      <c r="I2791" s="29"/>
      <c r="J2791" s="28"/>
      <c r="K2791" s="2"/>
      <c r="L2791" s="2"/>
      <c r="M2791" s="2"/>
      <c r="N2791" s="2"/>
      <c r="O2791" s="2"/>
      <c r="P2791" s="2"/>
      <c r="Q2791" s="2"/>
      <c r="R2791" s="2"/>
      <c r="S2791" s="2"/>
    </row>
    <row r="2792" ht="15.75" customHeight="1">
      <c r="A2792" s="27">
        <v>44972.0</v>
      </c>
      <c r="B2792" s="2" t="s">
        <v>140</v>
      </c>
      <c r="C2792" s="34">
        <v>1320000.0</v>
      </c>
      <c r="D2792" s="34">
        <v>1200000.0</v>
      </c>
      <c r="E2792" s="34">
        <v>120000.0</v>
      </c>
      <c r="F2792" s="22" t="s">
        <v>660</v>
      </c>
      <c r="G2792" s="35">
        <v>44985.0</v>
      </c>
      <c r="H2792" s="22"/>
      <c r="I2792" s="29"/>
      <c r="J2792" s="28"/>
      <c r="K2792" s="2"/>
      <c r="L2792" s="2"/>
      <c r="M2792" s="2"/>
      <c r="N2792" s="2"/>
      <c r="O2792" s="2"/>
      <c r="P2792" s="2"/>
      <c r="Q2792" s="2"/>
      <c r="R2792" s="2"/>
      <c r="S2792" s="2"/>
    </row>
    <row r="2793" ht="15.75" customHeight="1">
      <c r="A2793" s="27">
        <v>44972.0</v>
      </c>
      <c r="B2793" s="2" t="s">
        <v>140</v>
      </c>
      <c r="C2793" s="34">
        <v>3168000.0</v>
      </c>
      <c r="D2793" s="34">
        <v>2880000.0</v>
      </c>
      <c r="E2793" s="34">
        <v>288000.0</v>
      </c>
      <c r="F2793" s="22" t="s">
        <v>349</v>
      </c>
      <c r="G2793" s="35">
        <v>44985.0</v>
      </c>
      <c r="H2793" s="22"/>
      <c r="I2793" s="29"/>
      <c r="J2793" s="28"/>
      <c r="K2793" s="2"/>
      <c r="L2793" s="2"/>
      <c r="M2793" s="2"/>
      <c r="N2793" s="2"/>
      <c r="O2793" s="2"/>
      <c r="P2793" s="2"/>
      <c r="Q2793" s="2"/>
      <c r="R2793" s="2"/>
      <c r="S2793" s="2"/>
    </row>
    <row r="2794" ht="15.75" customHeight="1">
      <c r="A2794" s="27">
        <v>44972.0</v>
      </c>
      <c r="B2794" s="2" t="s">
        <v>140</v>
      </c>
      <c r="C2794" s="34">
        <v>3537600.0</v>
      </c>
      <c r="D2794" s="34">
        <v>3216000.0</v>
      </c>
      <c r="E2794" s="34">
        <v>321600.0</v>
      </c>
      <c r="F2794" s="22" t="s">
        <v>676</v>
      </c>
      <c r="G2794" s="35">
        <v>44995.0</v>
      </c>
      <c r="H2794" s="22"/>
      <c r="I2794" s="29"/>
      <c r="J2794" s="28"/>
      <c r="K2794" s="2"/>
      <c r="L2794" s="2"/>
      <c r="M2794" s="2"/>
      <c r="N2794" s="2"/>
      <c r="O2794" s="2"/>
      <c r="P2794" s="2"/>
      <c r="Q2794" s="2"/>
      <c r="R2794" s="2"/>
      <c r="S2794" s="2"/>
    </row>
    <row r="2795" ht="15.75" customHeight="1">
      <c r="A2795" s="27">
        <v>44972.0</v>
      </c>
      <c r="B2795" s="2" t="s">
        <v>140</v>
      </c>
      <c r="C2795" s="34">
        <v>2916100.0</v>
      </c>
      <c r="D2795" s="34">
        <v>2651000.0</v>
      </c>
      <c r="E2795" s="34">
        <v>265100.0</v>
      </c>
      <c r="F2795" s="22" t="s">
        <v>361</v>
      </c>
      <c r="G2795" s="35">
        <v>44985.0</v>
      </c>
      <c r="H2795" s="22"/>
      <c r="I2795" s="29"/>
      <c r="J2795" s="28"/>
      <c r="K2795" s="2"/>
      <c r="L2795" s="2"/>
      <c r="M2795" s="2"/>
      <c r="N2795" s="2"/>
      <c r="O2795" s="2"/>
      <c r="P2795" s="2"/>
      <c r="Q2795" s="2"/>
      <c r="R2795" s="2"/>
      <c r="S2795" s="2"/>
    </row>
    <row r="2796" ht="15.75" customHeight="1">
      <c r="A2796" s="27">
        <v>44972.0</v>
      </c>
      <c r="B2796" s="2" t="s">
        <v>140</v>
      </c>
      <c r="C2796" s="34">
        <v>6336000.0</v>
      </c>
      <c r="D2796" s="34">
        <v>5760000.0</v>
      </c>
      <c r="E2796" s="34">
        <v>576000.0</v>
      </c>
      <c r="F2796" s="22" t="s">
        <v>614</v>
      </c>
      <c r="G2796" s="35">
        <v>44985.0</v>
      </c>
      <c r="H2796" s="22"/>
      <c r="I2796" s="29"/>
      <c r="J2796" s="28"/>
      <c r="K2796" s="2"/>
      <c r="L2796" s="2"/>
      <c r="M2796" s="2"/>
      <c r="N2796" s="2"/>
      <c r="O2796" s="2"/>
      <c r="P2796" s="2"/>
      <c r="Q2796" s="2"/>
      <c r="R2796" s="2"/>
      <c r="S2796" s="2"/>
    </row>
    <row r="2797" ht="15.75" customHeight="1">
      <c r="A2797" s="27">
        <v>44972.0</v>
      </c>
      <c r="B2797" s="2" t="s">
        <v>140</v>
      </c>
      <c r="C2797" s="34">
        <v>3300000.0</v>
      </c>
      <c r="D2797" s="34">
        <v>3000000.0</v>
      </c>
      <c r="E2797" s="34">
        <v>300000.0</v>
      </c>
      <c r="F2797" s="22" t="s">
        <v>590</v>
      </c>
      <c r="G2797" s="35">
        <v>44985.0</v>
      </c>
      <c r="H2797" s="22"/>
      <c r="I2797" s="29"/>
      <c r="J2797" s="28"/>
      <c r="K2797" s="2"/>
      <c r="L2797" s="2"/>
      <c r="M2797" s="2"/>
      <c r="N2797" s="2"/>
      <c r="O2797" s="2"/>
      <c r="P2797" s="2"/>
      <c r="Q2797" s="2"/>
      <c r="R2797" s="2"/>
      <c r="S2797" s="2"/>
    </row>
    <row r="2798" ht="15.75" customHeight="1">
      <c r="A2798" s="27">
        <v>44981.0</v>
      </c>
      <c r="B2798" s="2" t="s">
        <v>680</v>
      </c>
      <c r="C2798" s="34">
        <v>1.572463E7</v>
      </c>
      <c r="D2798" s="34">
        <v>1.429512E7</v>
      </c>
      <c r="E2798" s="34">
        <v>1429510.0</v>
      </c>
      <c r="F2798" s="22" t="s">
        <v>761</v>
      </c>
      <c r="G2798" s="35">
        <v>44988.0</v>
      </c>
      <c r="H2798" s="22"/>
      <c r="I2798" s="29"/>
      <c r="J2798" s="28"/>
      <c r="K2798" s="2"/>
      <c r="L2798" s="2"/>
      <c r="M2798" s="2"/>
      <c r="N2798" s="2"/>
      <c r="O2798" s="2"/>
      <c r="P2798" s="2"/>
      <c r="Q2798" s="2"/>
      <c r="R2798" s="2"/>
      <c r="S2798" s="2"/>
    </row>
    <row r="2799" ht="15.75" customHeight="1">
      <c r="A2799" s="27">
        <v>44982.0</v>
      </c>
      <c r="B2799" s="2" t="s">
        <v>666</v>
      </c>
      <c r="C2799" s="34">
        <v>1082400.0</v>
      </c>
      <c r="D2799" s="34">
        <v>984000.0</v>
      </c>
      <c r="E2799" s="34">
        <v>98400.0</v>
      </c>
      <c r="F2799" s="22" t="s">
        <v>659</v>
      </c>
      <c r="G2799" s="35">
        <v>45002.0</v>
      </c>
      <c r="H2799" s="22"/>
      <c r="I2799" s="29"/>
      <c r="J2799" s="28"/>
      <c r="K2799" s="2"/>
      <c r="L2799" s="2"/>
      <c r="M2799" s="2"/>
      <c r="N2799" s="2"/>
      <c r="O2799" s="2"/>
      <c r="P2799" s="2"/>
      <c r="Q2799" s="2"/>
      <c r="R2799" s="2"/>
      <c r="S2799" s="2"/>
    </row>
    <row r="2800" ht="15.75" customHeight="1">
      <c r="A2800" s="27">
        <v>44985.0</v>
      </c>
      <c r="B2800" s="2" t="s">
        <v>692</v>
      </c>
      <c r="C2800" s="34">
        <v>1122000.0</v>
      </c>
      <c r="D2800" s="34">
        <v>1020000.0</v>
      </c>
      <c r="E2800" s="34">
        <v>102000.0</v>
      </c>
      <c r="F2800" s="22" t="s">
        <v>762</v>
      </c>
      <c r="G2800" s="35">
        <v>44995.0</v>
      </c>
      <c r="H2800" s="22"/>
      <c r="I2800" s="29"/>
      <c r="J2800" s="28"/>
      <c r="K2800" s="2"/>
      <c r="L2800" s="2"/>
      <c r="M2800" s="2"/>
      <c r="N2800" s="2"/>
      <c r="O2800" s="2"/>
      <c r="P2800" s="2"/>
      <c r="Q2800" s="2"/>
      <c r="R2800" s="2"/>
      <c r="S2800" s="2"/>
    </row>
    <row r="2801" ht="15.75" customHeight="1">
      <c r="A2801" s="27">
        <v>44985.0</v>
      </c>
      <c r="B2801" s="2" t="s">
        <v>702</v>
      </c>
      <c r="C2801" s="34">
        <v>770000.0</v>
      </c>
      <c r="D2801" s="34">
        <v>700000.0</v>
      </c>
      <c r="E2801" s="34">
        <v>70000.0</v>
      </c>
      <c r="F2801" s="22" t="s">
        <v>703</v>
      </c>
      <c r="G2801" s="35">
        <v>44994.0</v>
      </c>
      <c r="H2801" s="22"/>
      <c r="I2801" s="29"/>
      <c r="J2801" s="28"/>
      <c r="K2801" s="2"/>
      <c r="L2801" s="2"/>
      <c r="M2801" s="2"/>
      <c r="N2801" s="2"/>
      <c r="O2801" s="2"/>
      <c r="P2801" s="2"/>
      <c r="Q2801" s="2"/>
      <c r="R2801" s="2"/>
      <c r="S2801" s="2"/>
    </row>
    <row r="2802" ht="15.75" customHeight="1">
      <c r="A2802" s="27">
        <v>44985.0</v>
      </c>
      <c r="B2802" s="2" t="s">
        <v>158</v>
      </c>
      <c r="C2802" s="34">
        <v>352000.0</v>
      </c>
      <c r="D2802" s="34">
        <v>320000.0</v>
      </c>
      <c r="E2802" s="34">
        <v>32000.0</v>
      </c>
      <c r="F2802" s="22" t="s">
        <v>106</v>
      </c>
      <c r="G2802" s="35">
        <v>45000.0</v>
      </c>
      <c r="H2802" s="22"/>
      <c r="I2802" s="29"/>
      <c r="J2802" s="28"/>
      <c r="K2802" s="2"/>
      <c r="L2802" s="2"/>
      <c r="M2802" s="2"/>
      <c r="N2802" s="2"/>
      <c r="O2802" s="2"/>
      <c r="P2802" s="2"/>
      <c r="Q2802" s="2"/>
      <c r="R2802" s="2"/>
      <c r="S2802" s="2"/>
    </row>
    <row r="2803" ht="15.75" customHeight="1">
      <c r="A2803" s="27">
        <v>44985.0</v>
      </c>
      <c r="B2803" s="2" t="s">
        <v>741</v>
      </c>
      <c r="C2803" s="34">
        <v>7788000.0</v>
      </c>
      <c r="D2803" s="34">
        <v>7080000.0</v>
      </c>
      <c r="E2803" s="34">
        <v>708000.0</v>
      </c>
      <c r="F2803" s="22" t="s">
        <v>671</v>
      </c>
      <c r="G2803" s="35">
        <v>45000.0</v>
      </c>
      <c r="H2803" s="22"/>
      <c r="I2803" s="29"/>
      <c r="J2803" s="28"/>
      <c r="K2803" s="2"/>
      <c r="L2803" s="2"/>
      <c r="M2803" s="2"/>
      <c r="N2803" s="2"/>
      <c r="O2803" s="2"/>
      <c r="P2803" s="2"/>
      <c r="Q2803" s="2"/>
      <c r="R2803" s="2"/>
      <c r="S2803" s="2"/>
    </row>
    <row r="2804" ht="15.75" customHeight="1">
      <c r="A2804" s="27">
        <v>44985.0</v>
      </c>
      <c r="B2804" s="2" t="s">
        <v>672</v>
      </c>
      <c r="C2804" s="34">
        <v>213400.0</v>
      </c>
      <c r="D2804" s="34">
        <v>194000.0</v>
      </c>
      <c r="E2804" s="34">
        <v>19400.0</v>
      </c>
      <c r="F2804" s="22" t="s">
        <v>673</v>
      </c>
      <c r="G2804" s="35">
        <v>45000.0</v>
      </c>
      <c r="H2804" s="22"/>
      <c r="I2804" s="29"/>
      <c r="J2804" s="28"/>
      <c r="K2804" s="2"/>
      <c r="L2804" s="2"/>
      <c r="M2804" s="2"/>
      <c r="N2804" s="2"/>
      <c r="O2804" s="2"/>
      <c r="P2804" s="2"/>
      <c r="Q2804" s="2"/>
      <c r="R2804" s="2"/>
      <c r="S2804" s="2"/>
    </row>
    <row r="2805" ht="15.75" customHeight="1">
      <c r="A2805" s="27">
        <v>44985.0</v>
      </c>
      <c r="B2805" s="2" t="s">
        <v>630</v>
      </c>
      <c r="C2805" s="34">
        <v>106700.0</v>
      </c>
      <c r="D2805" s="34">
        <v>97000.0</v>
      </c>
      <c r="E2805" s="34">
        <v>9700.0</v>
      </c>
      <c r="F2805" s="22" t="s">
        <v>285</v>
      </c>
      <c r="G2805" s="35">
        <v>45000.0</v>
      </c>
      <c r="H2805" s="22"/>
      <c r="I2805" s="29"/>
      <c r="J2805" s="28"/>
      <c r="K2805" s="2"/>
      <c r="L2805" s="2"/>
      <c r="M2805" s="2"/>
      <c r="N2805" s="2"/>
      <c r="O2805" s="2"/>
      <c r="P2805" s="2"/>
      <c r="Q2805" s="2"/>
      <c r="R2805" s="2"/>
      <c r="S2805" s="2"/>
    </row>
    <row r="2806" ht="15.75" customHeight="1">
      <c r="A2806" s="27">
        <v>44985.0</v>
      </c>
      <c r="B2806" s="2" t="s">
        <v>491</v>
      </c>
      <c r="C2806" s="34">
        <v>541200.0</v>
      </c>
      <c r="D2806" s="34">
        <v>492000.0</v>
      </c>
      <c r="E2806" s="34">
        <v>49200.0</v>
      </c>
      <c r="F2806" s="22" t="s">
        <v>569</v>
      </c>
      <c r="G2806" s="35">
        <v>44995.0</v>
      </c>
      <c r="H2806" s="22"/>
      <c r="I2806" s="29"/>
      <c r="J2806" s="28"/>
      <c r="K2806" s="2"/>
      <c r="L2806" s="2"/>
      <c r="M2806" s="2"/>
      <c r="N2806" s="2"/>
      <c r="O2806" s="2"/>
      <c r="P2806" s="2"/>
      <c r="Q2806" s="2"/>
      <c r="R2806" s="2"/>
      <c r="S2806" s="2"/>
    </row>
    <row r="2807" ht="15.75" customHeight="1">
      <c r="A2807" s="27">
        <v>44985.0</v>
      </c>
      <c r="B2807" s="2" t="s">
        <v>8</v>
      </c>
      <c r="C2807" s="34">
        <v>528000.0</v>
      </c>
      <c r="D2807" s="34">
        <v>480000.0</v>
      </c>
      <c r="E2807" s="34">
        <v>48000.0</v>
      </c>
      <c r="F2807" s="22" t="s">
        <v>172</v>
      </c>
      <c r="G2807" s="35">
        <v>45007.0</v>
      </c>
      <c r="H2807" s="22"/>
      <c r="I2807" s="29"/>
      <c r="J2807" s="28"/>
      <c r="K2807" s="2"/>
      <c r="L2807" s="2"/>
      <c r="M2807" s="2"/>
      <c r="N2807" s="2"/>
      <c r="O2807" s="2"/>
      <c r="P2807" s="2"/>
      <c r="Q2807" s="2"/>
      <c r="R2807" s="2"/>
      <c r="S2807" s="2"/>
    </row>
    <row r="2808" ht="15.75" customHeight="1">
      <c r="A2808" s="27">
        <v>44985.0</v>
      </c>
      <c r="B2808" s="2" t="s">
        <v>8</v>
      </c>
      <c r="C2808" s="34">
        <v>631400.0</v>
      </c>
      <c r="D2808" s="34">
        <v>574000.0</v>
      </c>
      <c r="E2808" s="34">
        <v>57400.0</v>
      </c>
      <c r="F2808" s="22" t="s">
        <v>738</v>
      </c>
      <c r="G2808" s="35">
        <v>45005.0</v>
      </c>
      <c r="H2808" s="22"/>
      <c r="I2808" s="29"/>
      <c r="J2808" s="28"/>
      <c r="K2808" s="2"/>
      <c r="L2808" s="2"/>
      <c r="M2808" s="2"/>
      <c r="N2808" s="2"/>
      <c r="O2808" s="2"/>
      <c r="P2808" s="2"/>
      <c r="Q2808" s="2"/>
      <c r="R2808" s="2"/>
      <c r="S2808" s="2"/>
    </row>
    <row r="2809" ht="15.75" customHeight="1">
      <c r="A2809" s="27">
        <v>44985.0</v>
      </c>
      <c r="B2809" s="2" t="s">
        <v>8</v>
      </c>
      <c r="C2809" s="34">
        <v>2508000.0</v>
      </c>
      <c r="D2809" s="34">
        <v>2280000.0</v>
      </c>
      <c r="E2809" s="34">
        <v>228000.0</v>
      </c>
      <c r="F2809" s="22" t="s">
        <v>299</v>
      </c>
      <c r="G2809" s="35">
        <v>45005.0</v>
      </c>
      <c r="H2809" s="22"/>
      <c r="I2809" s="29"/>
      <c r="J2809" s="28"/>
      <c r="K2809" s="2"/>
      <c r="L2809" s="2"/>
      <c r="M2809" s="2"/>
      <c r="N2809" s="2"/>
      <c r="O2809" s="2"/>
      <c r="P2809" s="2"/>
      <c r="Q2809" s="2"/>
      <c r="R2809" s="2"/>
      <c r="S2809" s="2"/>
    </row>
    <row r="2810" ht="15.75" customHeight="1">
      <c r="A2810" s="27">
        <v>44985.0</v>
      </c>
      <c r="B2810" s="2" t="s">
        <v>8</v>
      </c>
      <c r="C2810" s="34">
        <v>1493800.0</v>
      </c>
      <c r="D2810" s="34">
        <v>1358000.0</v>
      </c>
      <c r="E2810" s="34">
        <v>135800.0</v>
      </c>
      <c r="F2810" s="22" t="s">
        <v>700</v>
      </c>
      <c r="G2810" s="35">
        <v>45005.0</v>
      </c>
      <c r="H2810" s="22"/>
      <c r="I2810" s="29"/>
      <c r="J2810" s="28"/>
      <c r="K2810" s="2"/>
      <c r="L2810" s="2"/>
      <c r="M2810" s="2"/>
      <c r="N2810" s="2"/>
      <c r="O2810" s="2"/>
      <c r="P2810" s="2"/>
      <c r="Q2810" s="2"/>
      <c r="R2810" s="2"/>
      <c r="S2810" s="2"/>
    </row>
    <row r="2811" ht="15.75" customHeight="1">
      <c r="A2811" s="27">
        <v>44985.0</v>
      </c>
      <c r="B2811" s="2" t="s">
        <v>8</v>
      </c>
      <c r="C2811" s="34">
        <v>4374150.0</v>
      </c>
      <c r="D2811" s="34">
        <v>3976500.0</v>
      </c>
      <c r="E2811" s="34">
        <v>397650.0</v>
      </c>
      <c r="F2811" s="22" t="s">
        <v>763</v>
      </c>
      <c r="G2811" s="35">
        <v>45005.0</v>
      </c>
      <c r="H2811" s="22"/>
      <c r="I2811" s="29"/>
      <c r="J2811" s="28"/>
      <c r="K2811" s="2"/>
      <c r="L2811" s="2"/>
      <c r="M2811" s="2"/>
      <c r="N2811" s="2"/>
      <c r="O2811" s="2"/>
      <c r="P2811" s="2"/>
      <c r="Q2811" s="2"/>
      <c r="R2811" s="2"/>
      <c r="S2811" s="2"/>
    </row>
    <row r="2812" ht="15.75" customHeight="1">
      <c r="A2812" s="27">
        <v>44985.0</v>
      </c>
      <c r="B2812" s="2" t="s">
        <v>8</v>
      </c>
      <c r="C2812" s="34">
        <v>132000.0</v>
      </c>
      <c r="D2812" s="34">
        <v>120000.0</v>
      </c>
      <c r="E2812" s="34">
        <v>12000.0</v>
      </c>
      <c r="F2812" s="22" t="s">
        <v>364</v>
      </c>
      <c r="G2812" s="35">
        <v>45007.0</v>
      </c>
      <c r="H2812" s="22"/>
      <c r="I2812" s="29"/>
      <c r="J2812" s="28"/>
      <c r="K2812" s="2"/>
      <c r="L2812" s="2"/>
      <c r="M2812" s="2"/>
      <c r="N2812" s="2"/>
      <c r="O2812" s="2"/>
      <c r="P2812" s="2"/>
      <c r="Q2812" s="2"/>
      <c r="R2812" s="2"/>
      <c r="S2812" s="2"/>
    </row>
    <row r="2813" ht="15.75" customHeight="1">
      <c r="A2813" s="27">
        <v>44985.0</v>
      </c>
      <c r="B2813" s="2" t="s">
        <v>8</v>
      </c>
      <c r="C2813" s="34">
        <v>924000.0</v>
      </c>
      <c r="D2813" s="34">
        <v>840000.0</v>
      </c>
      <c r="E2813" s="34">
        <v>84000.0</v>
      </c>
      <c r="F2813" s="22" t="s">
        <v>550</v>
      </c>
      <c r="G2813" s="35">
        <v>45007.0</v>
      </c>
      <c r="H2813" s="22"/>
      <c r="I2813" s="29"/>
      <c r="J2813" s="28"/>
      <c r="K2813" s="2"/>
      <c r="L2813" s="2"/>
      <c r="M2813" s="2"/>
      <c r="N2813" s="2"/>
      <c r="O2813" s="2"/>
      <c r="P2813" s="2"/>
      <c r="Q2813" s="2"/>
      <c r="R2813" s="2"/>
      <c r="S2813" s="2"/>
    </row>
    <row r="2814" ht="15.75" customHeight="1">
      <c r="A2814" s="27">
        <v>44985.0</v>
      </c>
      <c r="B2814" s="2" t="s">
        <v>675</v>
      </c>
      <c r="C2814" s="34">
        <v>3286800.0</v>
      </c>
      <c r="D2814" s="34">
        <v>2988000.0</v>
      </c>
      <c r="E2814" s="34">
        <v>298800.0</v>
      </c>
      <c r="F2814" s="22" t="s">
        <v>591</v>
      </c>
      <c r="G2814" s="35">
        <v>44995.0</v>
      </c>
      <c r="H2814" s="22"/>
      <c r="I2814" s="29"/>
      <c r="J2814" s="28"/>
      <c r="K2814" s="2"/>
      <c r="L2814" s="2"/>
      <c r="M2814" s="2"/>
      <c r="N2814" s="2"/>
      <c r="O2814" s="2"/>
      <c r="P2814" s="2"/>
      <c r="Q2814" s="2"/>
      <c r="R2814" s="2"/>
      <c r="S2814" s="2"/>
    </row>
    <row r="2815" ht="15.75" customHeight="1">
      <c r="A2815" s="27">
        <v>44985.0</v>
      </c>
      <c r="B2815" s="2" t="s">
        <v>675</v>
      </c>
      <c r="C2815" s="34">
        <v>4161300.0</v>
      </c>
      <c r="D2815" s="34">
        <v>3783000.0</v>
      </c>
      <c r="E2815" s="34">
        <v>378300.0</v>
      </c>
      <c r="F2815" s="22" t="s">
        <v>523</v>
      </c>
      <c r="G2815" s="35">
        <v>44995.0</v>
      </c>
      <c r="H2815" s="22"/>
      <c r="I2815" s="29"/>
      <c r="J2815" s="28"/>
      <c r="K2815" s="2"/>
      <c r="L2815" s="2"/>
      <c r="M2815" s="2"/>
      <c r="N2815" s="2"/>
      <c r="O2815" s="2"/>
      <c r="P2815" s="2"/>
      <c r="Q2815" s="2"/>
      <c r="R2815" s="2"/>
      <c r="S2815" s="2"/>
    </row>
    <row r="2816" ht="15.75" customHeight="1">
      <c r="A2816" s="27">
        <v>44985.0</v>
      </c>
      <c r="B2816" s="2" t="s">
        <v>140</v>
      </c>
      <c r="C2816" s="34">
        <v>2861100.0</v>
      </c>
      <c r="D2816" s="34">
        <v>2601000.0</v>
      </c>
      <c r="E2816" s="34">
        <v>260100.0</v>
      </c>
      <c r="F2816" s="22" t="s">
        <v>765</v>
      </c>
      <c r="G2816" s="35">
        <v>44995.0</v>
      </c>
      <c r="H2816" s="22"/>
      <c r="I2816" s="29"/>
      <c r="J2816" s="28"/>
      <c r="K2816" s="2"/>
      <c r="L2816" s="2"/>
      <c r="M2816" s="2"/>
      <c r="N2816" s="2"/>
      <c r="O2816" s="2"/>
      <c r="P2816" s="2"/>
      <c r="Q2816" s="2"/>
      <c r="R2816" s="2"/>
      <c r="S2816" s="2"/>
    </row>
    <row r="2817" ht="15.75" customHeight="1">
      <c r="A2817" s="27">
        <v>44985.0</v>
      </c>
      <c r="B2817" s="2" t="s">
        <v>140</v>
      </c>
      <c r="C2817" s="34">
        <v>1883200.0</v>
      </c>
      <c r="D2817" s="34">
        <v>1712000.0</v>
      </c>
      <c r="E2817" s="34">
        <v>171200.0</v>
      </c>
      <c r="F2817" s="22" t="s">
        <v>766</v>
      </c>
      <c r="G2817" s="35">
        <v>45005.0</v>
      </c>
      <c r="H2817" s="22"/>
      <c r="I2817" s="29"/>
      <c r="J2817" s="28"/>
      <c r="K2817" s="2"/>
      <c r="L2817" s="2"/>
      <c r="M2817" s="2"/>
      <c r="N2817" s="2"/>
      <c r="O2817" s="2"/>
      <c r="P2817" s="2"/>
      <c r="Q2817" s="2"/>
      <c r="R2817" s="2"/>
      <c r="S2817" s="2"/>
    </row>
    <row r="2818" ht="15.75" customHeight="1">
      <c r="A2818" s="27">
        <v>44985.0</v>
      </c>
      <c r="B2818" s="2" t="s">
        <v>140</v>
      </c>
      <c r="C2818" s="34">
        <v>2640000.0</v>
      </c>
      <c r="D2818" s="34">
        <v>2400000.0</v>
      </c>
      <c r="E2818" s="34">
        <v>240000.0</v>
      </c>
      <c r="F2818" s="22" t="s">
        <v>768</v>
      </c>
      <c r="G2818" s="35">
        <v>44995.0</v>
      </c>
      <c r="H2818" s="22"/>
      <c r="I2818" s="29"/>
      <c r="J2818" s="28"/>
      <c r="K2818" s="2"/>
      <c r="L2818" s="2"/>
      <c r="M2818" s="2"/>
      <c r="N2818" s="2"/>
      <c r="O2818" s="2"/>
      <c r="P2818" s="2"/>
      <c r="Q2818" s="2"/>
      <c r="R2818" s="2"/>
      <c r="S2818" s="2"/>
    </row>
    <row r="2819" ht="15.75" customHeight="1">
      <c r="A2819" s="27">
        <v>44985.0</v>
      </c>
      <c r="B2819" s="2" t="s">
        <v>140</v>
      </c>
      <c r="C2819" s="34">
        <v>4653000.0</v>
      </c>
      <c r="D2819" s="34">
        <v>4230000.0</v>
      </c>
      <c r="E2819" s="34">
        <v>423000.0</v>
      </c>
      <c r="F2819" s="22" t="s">
        <v>707</v>
      </c>
      <c r="G2819" s="35">
        <v>44995.0</v>
      </c>
      <c r="H2819" s="22"/>
      <c r="I2819" s="29"/>
      <c r="J2819" s="28"/>
      <c r="K2819" s="2"/>
      <c r="L2819" s="2"/>
      <c r="M2819" s="2"/>
      <c r="N2819" s="2"/>
      <c r="O2819" s="2"/>
      <c r="P2819" s="2"/>
      <c r="Q2819" s="2"/>
      <c r="R2819" s="2"/>
      <c r="S2819" s="2"/>
    </row>
    <row r="2820" ht="15.75" customHeight="1">
      <c r="A2820" s="27">
        <v>44985.0</v>
      </c>
      <c r="B2820" s="2" t="s">
        <v>140</v>
      </c>
      <c r="C2820" s="34">
        <v>6633000.0</v>
      </c>
      <c r="D2820" s="34">
        <v>6030000.0</v>
      </c>
      <c r="E2820" s="34">
        <v>603000.0</v>
      </c>
      <c r="F2820" s="22" t="s">
        <v>522</v>
      </c>
      <c r="G2820" s="35">
        <v>44995.0</v>
      </c>
      <c r="H2820" s="22"/>
      <c r="I2820" s="29"/>
      <c r="J2820" s="28"/>
      <c r="K2820" s="2"/>
      <c r="L2820" s="2"/>
      <c r="M2820" s="2"/>
      <c r="N2820" s="2"/>
      <c r="O2820" s="2"/>
      <c r="P2820" s="2"/>
      <c r="Q2820" s="2"/>
      <c r="R2820" s="2"/>
      <c r="S2820" s="2"/>
    </row>
    <row r="2821" ht="15.75" customHeight="1">
      <c r="A2821" s="27">
        <v>44985.0</v>
      </c>
      <c r="B2821" s="2" t="s">
        <v>140</v>
      </c>
      <c r="C2821" s="34">
        <v>1.36917E7</v>
      </c>
      <c r="D2821" s="34">
        <v>1.2447E7</v>
      </c>
      <c r="E2821" s="34">
        <v>1244700.0</v>
      </c>
      <c r="F2821" s="22" t="s">
        <v>478</v>
      </c>
      <c r="G2821" s="35">
        <v>44995.0</v>
      </c>
      <c r="H2821" s="22"/>
      <c r="I2821" s="29"/>
      <c r="J2821" s="28"/>
      <c r="K2821" s="2"/>
      <c r="L2821" s="2"/>
      <c r="M2821" s="2"/>
      <c r="N2821" s="2"/>
      <c r="O2821" s="2"/>
      <c r="P2821" s="2"/>
      <c r="Q2821" s="2"/>
      <c r="R2821" s="2"/>
      <c r="S2821" s="2"/>
    </row>
    <row r="2822" ht="15.75" customHeight="1">
      <c r="A2822" s="27">
        <v>44985.0</v>
      </c>
      <c r="B2822" s="2" t="s">
        <v>140</v>
      </c>
      <c r="C2822" s="34">
        <v>1716000.0</v>
      </c>
      <c r="D2822" s="34">
        <v>1560000.0</v>
      </c>
      <c r="E2822" s="34">
        <v>156000.0</v>
      </c>
      <c r="F2822" s="22" t="s">
        <v>699</v>
      </c>
      <c r="G2822" s="35">
        <v>44995.0</v>
      </c>
      <c r="H2822" s="22"/>
      <c r="I2822" s="29"/>
      <c r="J2822" s="28"/>
      <c r="K2822" s="2"/>
      <c r="L2822" s="2"/>
      <c r="M2822" s="2"/>
      <c r="N2822" s="2"/>
      <c r="O2822" s="2"/>
      <c r="P2822" s="2"/>
      <c r="Q2822" s="2"/>
      <c r="R2822" s="2"/>
      <c r="S2822" s="2"/>
    </row>
    <row r="2823" ht="15.75" customHeight="1">
      <c r="A2823" s="27">
        <v>44985.0</v>
      </c>
      <c r="B2823" s="2" t="s">
        <v>140</v>
      </c>
      <c r="C2823" s="34">
        <v>1320000.0</v>
      </c>
      <c r="D2823" s="34">
        <v>1200000.0</v>
      </c>
      <c r="E2823" s="34">
        <v>120000.0</v>
      </c>
      <c r="F2823" s="22" t="s">
        <v>660</v>
      </c>
      <c r="G2823" s="35">
        <v>44995.0</v>
      </c>
      <c r="H2823" s="22"/>
      <c r="I2823" s="29"/>
      <c r="J2823" s="28"/>
      <c r="K2823" s="2"/>
      <c r="L2823" s="2"/>
      <c r="M2823" s="2"/>
      <c r="N2823" s="2"/>
      <c r="O2823" s="2"/>
      <c r="P2823" s="2"/>
      <c r="Q2823" s="2"/>
      <c r="R2823" s="2"/>
      <c r="S2823" s="2"/>
    </row>
    <row r="2824" ht="15.75" customHeight="1">
      <c r="A2824" s="27">
        <v>44985.0</v>
      </c>
      <c r="B2824" s="2" t="s">
        <v>140</v>
      </c>
      <c r="C2824" s="34">
        <v>1848000.0</v>
      </c>
      <c r="D2824" s="34">
        <v>1680000.0</v>
      </c>
      <c r="E2824" s="34">
        <v>168000.0</v>
      </c>
      <c r="F2824" s="22" t="s">
        <v>349</v>
      </c>
      <c r="G2824" s="35">
        <v>44995.0</v>
      </c>
      <c r="H2824" s="22"/>
      <c r="I2824" s="29"/>
      <c r="J2824" s="28"/>
      <c r="K2824" s="2"/>
      <c r="L2824" s="2"/>
      <c r="M2824" s="2"/>
      <c r="N2824" s="2"/>
      <c r="O2824" s="2"/>
      <c r="P2824" s="2"/>
      <c r="Q2824" s="2"/>
      <c r="R2824" s="2"/>
      <c r="S2824" s="2"/>
    </row>
    <row r="2825" ht="15.75" customHeight="1">
      <c r="A2825" s="27">
        <v>44985.0</v>
      </c>
      <c r="B2825" s="2" t="s">
        <v>140</v>
      </c>
      <c r="C2825" s="34">
        <v>4041400.0</v>
      </c>
      <c r="D2825" s="34">
        <v>3674000.0</v>
      </c>
      <c r="E2825" s="34">
        <v>367400.0</v>
      </c>
      <c r="F2825" s="22" t="s">
        <v>676</v>
      </c>
      <c r="G2825" s="35">
        <v>44995.0</v>
      </c>
      <c r="H2825" s="22"/>
      <c r="I2825" s="29"/>
      <c r="J2825" s="28"/>
      <c r="K2825" s="2"/>
      <c r="L2825" s="2"/>
      <c r="M2825" s="2"/>
      <c r="N2825" s="2"/>
      <c r="O2825" s="2"/>
      <c r="P2825" s="2"/>
      <c r="Q2825" s="2"/>
      <c r="R2825" s="2"/>
      <c r="S2825" s="2"/>
    </row>
    <row r="2826" ht="15.75" customHeight="1">
      <c r="A2826" s="27">
        <v>44985.0</v>
      </c>
      <c r="B2826" s="2" t="s">
        <v>140</v>
      </c>
      <c r="C2826" s="34">
        <v>3369300.0</v>
      </c>
      <c r="D2826" s="34">
        <v>3063000.0</v>
      </c>
      <c r="E2826" s="34">
        <v>306300.0</v>
      </c>
      <c r="F2826" s="22" t="s">
        <v>361</v>
      </c>
      <c r="G2826" s="35">
        <v>44995.0</v>
      </c>
      <c r="H2826" s="22"/>
      <c r="I2826" s="29"/>
      <c r="J2826" s="28"/>
      <c r="K2826" s="2"/>
      <c r="L2826" s="2"/>
      <c r="M2826" s="2"/>
      <c r="N2826" s="2"/>
      <c r="O2826" s="2"/>
      <c r="P2826" s="2"/>
      <c r="Q2826" s="2"/>
      <c r="R2826" s="2"/>
      <c r="S2826" s="2"/>
    </row>
    <row r="2827" ht="15.75" customHeight="1">
      <c r="A2827" s="27">
        <v>44985.0</v>
      </c>
      <c r="B2827" s="2" t="s">
        <v>140</v>
      </c>
      <c r="C2827" s="34">
        <v>5412000.0</v>
      </c>
      <c r="D2827" s="34">
        <v>4920000.0</v>
      </c>
      <c r="E2827" s="34">
        <v>492000.0</v>
      </c>
      <c r="F2827" s="22" t="s">
        <v>614</v>
      </c>
      <c r="G2827" s="35">
        <v>44995.0</v>
      </c>
      <c r="H2827" s="22"/>
      <c r="I2827" s="29"/>
      <c r="J2827" s="28"/>
      <c r="K2827" s="2"/>
      <c r="L2827" s="2"/>
      <c r="M2827" s="2"/>
      <c r="N2827" s="2"/>
      <c r="O2827" s="2"/>
      <c r="P2827" s="2"/>
      <c r="Q2827" s="2"/>
      <c r="R2827" s="2"/>
      <c r="S2827" s="2"/>
    </row>
    <row r="2828" ht="15.75" customHeight="1">
      <c r="A2828" s="27">
        <v>44985.0</v>
      </c>
      <c r="B2828" s="2" t="s">
        <v>140</v>
      </c>
      <c r="C2828" s="34">
        <v>7920000.0</v>
      </c>
      <c r="D2828" s="34">
        <v>7200000.0</v>
      </c>
      <c r="E2828" s="34">
        <v>720000.0</v>
      </c>
      <c r="F2828" s="22" t="s">
        <v>590</v>
      </c>
      <c r="G2828" s="35">
        <v>44995.0</v>
      </c>
      <c r="H2828" s="22"/>
      <c r="I2828" s="29"/>
      <c r="J2828" s="28"/>
      <c r="K2828" s="2"/>
      <c r="L2828" s="2"/>
      <c r="M2828" s="2"/>
      <c r="N2828" s="2"/>
      <c r="O2828" s="2"/>
      <c r="P2828" s="2"/>
      <c r="Q2828" s="2"/>
      <c r="R2828" s="2"/>
      <c r="S2828" s="2"/>
    </row>
    <row r="2829" ht="15.75" customHeight="1">
      <c r="A2829" s="27">
        <v>44985.0</v>
      </c>
      <c r="B2829" s="2" t="s">
        <v>696</v>
      </c>
      <c r="C2829" s="34">
        <v>1650000.0</v>
      </c>
      <c r="D2829" s="34">
        <v>1500000.0</v>
      </c>
      <c r="E2829" s="34">
        <v>150000.0</v>
      </c>
      <c r="F2829" s="22" t="s">
        <v>697</v>
      </c>
      <c r="G2829" s="35">
        <v>44995.0</v>
      </c>
      <c r="H2829" s="22"/>
      <c r="I2829" s="29"/>
      <c r="J2829" s="28"/>
      <c r="K2829" s="2"/>
      <c r="L2829" s="2"/>
      <c r="M2829" s="2"/>
      <c r="N2829" s="2"/>
      <c r="O2829" s="2"/>
      <c r="P2829" s="2"/>
      <c r="Q2829" s="2"/>
      <c r="R2829" s="2"/>
      <c r="S2829" s="2"/>
    </row>
    <row r="2830" ht="15.75" customHeight="1">
      <c r="A2830" s="27">
        <v>44985.0</v>
      </c>
      <c r="B2830" s="2" t="s">
        <v>29</v>
      </c>
      <c r="C2830" s="34">
        <v>1.03334E7</v>
      </c>
      <c r="D2830" s="34">
        <v>9394000.0</v>
      </c>
      <c r="E2830" s="34">
        <v>939400.0</v>
      </c>
      <c r="F2830" s="22" t="s">
        <v>526</v>
      </c>
      <c r="G2830" s="35">
        <v>44995.0</v>
      </c>
      <c r="H2830" s="22"/>
      <c r="I2830" s="29"/>
      <c r="J2830" s="28"/>
      <c r="K2830" s="2"/>
      <c r="L2830" s="2"/>
      <c r="M2830" s="2"/>
      <c r="N2830" s="2"/>
      <c r="O2830" s="2"/>
      <c r="P2830" s="2"/>
      <c r="Q2830" s="2"/>
      <c r="R2830" s="2"/>
      <c r="S2830" s="2"/>
    </row>
    <row r="2831" ht="15.75" customHeight="1">
      <c r="A2831" s="27">
        <v>44985.0</v>
      </c>
      <c r="B2831" s="2" t="s">
        <v>711</v>
      </c>
      <c r="C2831" s="34">
        <v>1.31516E7</v>
      </c>
      <c r="D2831" s="34">
        <v>1.1956E7</v>
      </c>
      <c r="E2831" s="34">
        <v>1195600.0</v>
      </c>
      <c r="F2831" s="22" t="s">
        <v>350</v>
      </c>
      <c r="G2831" s="35">
        <v>44995.0</v>
      </c>
      <c r="H2831" s="22"/>
      <c r="I2831" s="29"/>
      <c r="J2831" s="28"/>
      <c r="K2831" s="2"/>
      <c r="L2831" s="2"/>
      <c r="M2831" s="2"/>
      <c r="N2831" s="2"/>
      <c r="O2831" s="2"/>
      <c r="P2831" s="2"/>
      <c r="Q2831" s="2"/>
      <c r="R2831" s="2"/>
      <c r="S2831" s="2"/>
    </row>
    <row r="2832" ht="15.75" customHeight="1">
      <c r="A2832" s="27">
        <v>44985.0</v>
      </c>
      <c r="B2832" s="2" t="s">
        <v>711</v>
      </c>
      <c r="C2832" s="34">
        <v>2.1472E7</v>
      </c>
      <c r="D2832" s="34">
        <v>1.952E7</v>
      </c>
      <c r="E2832" s="34">
        <v>1952000.0</v>
      </c>
      <c r="F2832" s="22" t="s">
        <v>657</v>
      </c>
      <c r="G2832" s="35">
        <v>44995.0</v>
      </c>
      <c r="H2832" s="22"/>
      <c r="I2832" s="29"/>
      <c r="J2832" s="28"/>
      <c r="K2832" s="2"/>
      <c r="L2832" s="2"/>
      <c r="M2832" s="2"/>
      <c r="N2832" s="2"/>
      <c r="O2832" s="2"/>
      <c r="P2832" s="2"/>
      <c r="Q2832" s="2"/>
      <c r="R2832" s="2"/>
      <c r="S2832" s="2"/>
    </row>
    <row r="2833" ht="15.75" customHeight="1">
      <c r="A2833" s="27">
        <v>44985.0</v>
      </c>
      <c r="B2833" s="2" t="s">
        <v>711</v>
      </c>
      <c r="C2833" s="34">
        <v>1949200.0</v>
      </c>
      <c r="D2833" s="34">
        <v>1772000.0</v>
      </c>
      <c r="E2833" s="34">
        <v>177200.0</v>
      </c>
      <c r="F2833" s="22" t="s">
        <v>441</v>
      </c>
      <c r="G2833" s="35">
        <v>44995.0</v>
      </c>
      <c r="H2833" s="22"/>
      <c r="I2833" s="29"/>
      <c r="J2833" s="28"/>
      <c r="K2833" s="2"/>
      <c r="L2833" s="2"/>
      <c r="M2833" s="2"/>
      <c r="N2833" s="2"/>
      <c r="O2833" s="2"/>
      <c r="P2833" s="2"/>
      <c r="Q2833" s="2"/>
      <c r="R2833" s="2"/>
      <c r="S2833" s="2"/>
    </row>
    <row r="2834" ht="15.75" customHeight="1">
      <c r="A2834" s="27">
        <v>44985.0</v>
      </c>
      <c r="B2834" s="2" t="s">
        <v>711</v>
      </c>
      <c r="C2834" s="34">
        <v>4.62407E7</v>
      </c>
      <c r="D2834" s="34">
        <v>4.2037E7</v>
      </c>
      <c r="E2834" s="34">
        <v>4203700.0</v>
      </c>
      <c r="F2834" s="22" t="s">
        <v>442</v>
      </c>
      <c r="G2834" s="35">
        <v>44995.0</v>
      </c>
      <c r="H2834" s="22"/>
      <c r="I2834" s="37" t="s">
        <v>310</v>
      </c>
      <c r="J2834" s="13"/>
      <c r="K2834" s="14"/>
      <c r="L2834" s="2"/>
      <c r="M2834" s="2"/>
      <c r="N2834" s="2"/>
      <c r="O2834" s="2"/>
      <c r="P2834" s="2"/>
      <c r="Q2834" s="2"/>
      <c r="R2834" s="2"/>
      <c r="S2834" s="2"/>
    </row>
    <row r="2835" ht="15.75" customHeight="1">
      <c r="A2835" s="27">
        <v>44985.0</v>
      </c>
      <c r="B2835" s="2" t="s">
        <v>711</v>
      </c>
      <c r="C2835" s="34">
        <v>1.065185E7</v>
      </c>
      <c r="D2835" s="34">
        <v>9683500.0</v>
      </c>
      <c r="E2835" s="34">
        <v>968350.0</v>
      </c>
      <c r="F2835" s="22" t="s">
        <v>728</v>
      </c>
      <c r="G2835" s="35">
        <v>44995.0</v>
      </c>
      <c r="H2835" s="22"/>
      <c r="I2835" s="23" t="s">
        <v>3</v>
      </c>
      <c r="J2835" s="17" t="s">
        <v>54</v>
      </c>
      <c r="K2835" s="17" t="s">
        <v>2</v>
      </c>
      <c r="L2835" s="2"/>
      <c r="M2835" s="2"/>
      <c r="N2835" s="2"/>
      <c r="O2835" s="2"/>
      <c r="P2835" s="2"/>
      <c r="Q2835" s="2"/>
      <c r="R2835" s="2"/>
      <c r="S2835" s="2"/>
    </row>
    <row r="2836" ht="15.75" customHeight="1">
      <c r="A2836" s="27">
        <v>44985.0</v>
      </c>
      <c r="B2836" s="2" t="s">
        <v>739</v>
      </c>
      <c r="C2836" s="34">
        <v>427747.0</v>
      </c>
      <c r="D2836" s="34">
        <v>388861.0</v>
      </c>
      <c r="E2836" s="34">
        <v>38886.0</v>
      </c>
      <c r="F2836" s="22" t="s">
        <v>740</v>
      </c>
      <c r="G2836" s="35">
        <v>45009.0</v>
      </c>
      <c r="H2836" s="22"/>
      <c r="I2836" s="23">
        <f t="shared" ref="I2836:K2836" si="73">SUM(C2785:C2837)</f>
        <v>280617005</v>
      </c>
      <c r="J2836" s="23">
        <f t="shared" si="73"/>
        <v>255106371</v>
      </c>
      <c r="K2836" s="23">
        <f t="shared" si="73"/>
        <v>25510634</v>
      </c>
      <c r="L2836" s="2"/>
      <c r="M2836" s="2"/>
      <c r="N2836" s="2"/>
      <c r="O2836" s="2"/>
      <c r="P2836" s="2"/>
      <c r="Q2836" s="2"/>
      <c r="R2836" s="2"/>
      <c r="S2836" s="2"/>
    </row>
    <row r="2837" ht="15.75" customHeight="1">
      <c r="A2837" s="38">
        <v>44985.0</v>
      </c>
      <c r="B2837" s="7" t="s">
        <v>769</v>
      </c>
      <c r="C2837" s="39">
        <v>3818798.0</v>
      </c>
      <c r="D2837" s="39">
        <v>3471635.0</v>
      </c>
      <c r="E2837" s="39">
        <v>347163.0</v>
      </c>
      <c r="F2837" s="40" t="s">
        <v>770</v>
      </c>
      <c r="G2837" s="41">
        <v>44991.0</v>
      </c>
      <c r="H2837" s="40"/>
      <c r="I2837" s="89"/>
      <c r="J2837" s="90"/>
      <c r="K2837" s="7"/>
      <c r="L2837" s="7"/>
      <c r="M2837" s="7"/>
      <c r="N2837" s="7"/>
      <c r="O2837" s="7"/>
      <c r="P2837" s="7"/>
      <c r="Q2837" s="7"/>
      <c r="R2837" s="7"/>
      <c r="S2837" s="7"/>
    </row>
    <row r="2838" ht="15.75" customHeight="1">
      <c r="A2838" s="27">
        <v>45000.0</v>
      </c>
      <c r="B2838" s="2" t="s">
        <v>675</v>
      </c>
      <c r="C2838" s="34">
        <v>3042600.0</v>
      </c>
      <c r="D2838" s="34">
        <v>2766000.0</v>
      </c>
      <c r="E2838" s="34">
        <v>276600.0</v>
      </c>
      <c r="F2838" s="22" t="s">
        <v>591</v>
      </c>
      <c r="G2838" s="35">
        <v>45013.0</v>
      </c>
      <c r="H2838" s="22"/>
      <c r="I2838" s="29"/>
      <c r="J2838" s="28"/>
      <c r="K2838" s="2"/>
      <c r="L2838" s="2"/>
      <c r="M2838" s="2"/>
      <c r="N2838" s="2"/>
      <c r="O2838" s="2"/>
      <c r="P2838" s="2"/>
      <c r="Q2838" s="2"/>
      <c r="R2838" s="2"/>
      <c r="S2838" s="2"/>
    </row>
    <row r="2839" ht="15.75" customHeight="1">
      <c r="A2839" s="27">
        <v>45000.0</v>
      </c>
      <c r="B2839" s="2" t="s">
        <v>675</v>
      </c>
      <c r="C2839" s="34">
        <v>6050000.0</v>
      </c>
      <c r="D2839" s="34">
        <v>5500000.0</v>
      </c>
      <c r="E2839" s="34">
        <v>550000.0</v>
      </c>
      <c r="F2839" s="22" t="s">
        <v>523</v>
      </c>
      <c r="G2839" s="35">
        <v>45013.0</v>
      </c>
      <c r="H2839" s="22"/>
      <c r="I2839" s="29"/>
      <c r="J2839" s="28"/>
      <c r="K2839" s="2"/>
      <c r="L2839" s="2"/>
      <c r="M2839" s="2"/>
      <c r="N2839" s="2"/>
      <c r="O2839" s="2"/>
      <c r="P2839" s="2"/>
      <c r="Q2839" s="2"/>
      <c r="R2839" s="2"/>
      <c r="S2839" s="2"/>
    </row>
    <row r="2840" ht="15.75" customHeight="1">
      <c r="A2840" s="27">
        <v>45000.0</v>
      </c>
      <c r="B2840" s="2" t="s">
        <v>140</v>
      </c>
      <c r="C2840" s="34">
        <v>4471500.0</v>
      </c>
      <c r="D2840" s="34">
        <v>4065000.0</v>
      </c>
      <c r="E2840" s="34">
        <v>406500.0</v>
      </c>
      <c r="F2840" s="22" t="s">
        <v>707</v>
      </c>
      <c r="G2840" s="35">
        <v>45015.0</v>
      </c>
      <c r="H2840" s="22"/>
      <c r="I2840" s="29"/>
      <c r="J2840" s="28"/>
      <c r="K2840" s="2"/>
      <c r="L2840" s="2"/>
      <c r="M2840" s="2"/>
      <c r="N2840" s="2"/>
      <c r="O2840" s="2"/>
      <c r="P2840" s="2"/>
      <c r="Q2840" s="2"/>
      <c r="R2840" s="2"/>
      <c r="S2840" s="2"/>
    </row>
    <row r="2841" ht="15.75" customHeight="1">
      <c r="A2841" s="27">
        <v>45000.0</v>
      </c>
      <c r="B2841" s="2" t="s">
        <v>140</v>
      </c>
      <c r="C2841" s="34">
        <v>8684500.0</v>
      </c>
      <c r="D2841" s="34">
        <v>7895000.0</v>
      </c>
      <c r="E2841" s="34">
        <v>789500.0</v>
      </c>
      <c r="F2841" s="22" t="s">
        <v>522</v>
      </c>
      <c r="G2841" s="35">
        <v>45015.0</v>
      </c>
      <c r="H2841" s="22"/>
      <c r="I2841" s="29"/>
      <c r="J2841" s="28"/>
      <c r="K2841" s="2"/>
      <c r="L2841" s="2"/>
      <c r="M2841" s="2"/>
      <c r="N2841" s="2"/>
      <c r="O2841" s="2"/>
      <c r="P2841" s="2"/>
      <c r="Q2841" s="2"/>
      <c r="R2841" s="2"/>
      <c r="S2841" s="2"/>
    </row>
    <row r="2842" ht="15.75" customHeight="1">
      <c r="A2842" s="27">
        <v>45000.0</v>
      </c>
      <c r="B2842" s="2" t="s">
        <v>140</v>
      </c>
      <c r="C2842" s="34">
        <v>1.91521E7</v>
      </c>
      <c r="D2842" s="34">
        <v>1.7411E7</v>
      </c>
      <c r="E2842" s="34">
        <v>1741100.0</v>
      </c>
      <c r="F2842" s="22" t="s">
        <v>478</v>
      </c>
      <c r="G2842" s="35">
        <v>45015.0</v>
      </c>
      <c r="H2842" s="22"/>
      <c r="I2842" s="29"/>
      <c r="J2842" s="28"/>
      <c r="K2842" s="2"/>
      <c r="L2842" s="2"/>
      <c r="M2842" s="2"/>
      <c r="N2842" s="2"/>
      <c r="O2842" s="2"/>
      <c r="P2842" s="2"/>
      <c r="Q2842" s="2"/>
      <c r="R2842" s="2"/>
      <c r="S2842" s="2"/>
    </row>
    <row r="2843" ht="15.75" customHeight="1">
      <c r="A2843" s="27">
        <v>45000.0</v>
      </c>
      <c r="B2843" s="2" t="s">
        <v>140</v>
      </c>
      <c r="C2843" s="34">
        <v>660000.0</v>
      </c>
      <c r="D2843" s="34">
        <v>600000.0</v>
      </c>
      <c r="E2843" s="34">
        <v>60000.0</v>
      </c>
      <c r="F2843" s="22" t="s">
        <v>699</v>
      </c>
      <c r="G2843" s="35">
        <v>45015.0</v>
      </c>
      <c r="H2843" s="22"/>
      <c r="I2843" s="29"/>
      <c r="J2843" s="28"/>
      <c r="K2843" s="2"/>
      <c r="L2843" s="2"/>
      <c r="M2843" s="2"/>
      <c r="N2843" s="2"/>
      <c r="O2843" s="2"/>
      <c r="P2843" s="2"/>
      <c r="Q2843" s="2"/>
      <c r="R2843" s="2"/>
      <c r="S2843" s="2"/>
    </row>
    <row r="2844" ht="15.75" customHeight="1">
      <c r="A2844" s="27">
        <v>45000.0</v>
      </c>
      <c r="B2844" s="2" t="s">
        <v>140</v>
      </c>
      <c r="C2844" s="34">
        <v>1452000.0</v>
      </c>
      <c r="D2844" s="34">
        <v>1320000.0</v>
      </c>
      <c r="E2844" s="34">
        <v>132000.0</v>
      </c>
      <c r="F2844" s="22" t="s">
        <v>771</v>
      </c>
      <c r="G2844" s="35">
        <v>45015.0</v>
      </c>
      <c r="H2844" s="22"/>
      <c r="I2844" s="29"/>
      <c r="J2844" s="28"/>
      <c r="K2844" s="2"/>
      <c r="L2844" s="2"/>
      <c r="M2844" s="2"/>
      <c r="N2844" s="2"/>
      <c r="O2844" s="2"/>
      <c r="P2844" s="2"/>
      <c r="Q2844" s="2"/>
      <c r="R2844" s="2"/>
      <c r="S2844" s="2"/>
    </row>
    <row r="2845" ht="15.75" customHeight="1">
      <c r="A2845" s="27">
        <v>45000.0</v>
      </c>
      <c r="B2845" s="2" t="s">
        <v>140</v>
      </c>
      <c r="C2845" s="34">
        <v>4774000.0</v>
      </c>
      <c r="D2845" s="34">
        <v>4340000.0</v>
      </c>
      <c r="E2845" s="34">
        <v>434000.0</v>
      </c>
      <c r="F2845" s="22" t="s">
        <v>349</v>
      </c>
      <c r="G2845" s="35">
        <v>45015.0</v>
      </c>
      <c r="H2845" s="22"/>
      <c r="I2845" s="29"/>
      <c r="J2845" s="28"/>
      <c r="K2845" s="2"/>
      <c r="L2845" s="2"/>
      <c r="M2845" s="2"/>
      <c r="N2845" s="2"/>
      <c r="O2845" s="2"/>
      <c r="P2845" s="2"/>
      <c r="Q2845" s="2"/>
      <c r="R2845" s="2"/>
      <c r="S2845" s="2"/>
    </row>
    <row r="2846" ht="15.75" customHeight="1">
      <c r="A2846" s="27">
        <v>45000.0</v>
      </c>
      <c r="B2846" s="2" t="s">
        <v>140</v>
      </c>
      <c r="C2846" s="34">
        <v>4884000.0</v>
      </c>
      <c r="D2846" s="34">
        <v>4440000.0</v>
      </c>
      <c r="E2846" s="34">
        <v>444000.0</v>
      </c>
      <c r="F2846" s="22" t="s">
        <v>676</v>
      </c>
      <c r="G2846" s="35">
        <v>45036.0</v>
      </c>
      <c r="H2846" s="22"/>
      <c r="I2846" s="29"/>
      <c r="J2846" s="28"/>
      <c r="K2846" s="2"/>
      <c r="L2846" s="2"/>
      <c r="M2846" s="2"/>
      <c r="N2846" s="2"/>
      <c r="O2846" s="2"/>
      <c r="P2846" s="2"/>
      <c r="Q2846" s="2"/>
      <c r="R2846" s="2"/>
      <c r="S2846" s="2"/>
    </row>
    <row r="2847" ht="15.75" customHeight="1">
      <c r="A2847" s="27">
        <v>45000.0</v>
      </c>
      <c r="B2847" s="2" t="s">
        <v>140</v>
      </c>
      <c r="C2847" s="34">
        <v>2819300.0</v>
      </c>
      <c r="D2847" s="34">
        <v>2563000.0</v>
      </c>
      <c r="E2847" s="34">
        <v>256300.0</v>
      </c>
      <c r="F2847" s="22" t="s">
        <v>361</v>
      </c>
      <c r="G2847" s="35">
        <v>45015.0</v>
      </c>
      <c r="H2847" s="22"/>
      <c r="I2847" s="29"/>
      <c r="J2847" s="28"/>
      <c r="K2847" s="2"/>
      <c r="L2847" s="2"/>
      <c r="M2847" s="2"/>
      <c r="N2847" s="2"/>
      <c r="O2847" s="2"/>
      <c r="P2847" s="2"/>
      <c r="Q2847" s="2"/>
      <c r="R2847" s="2"/>
      <c r="S2847" s="2"/>
    </row>
    <row r="2848" ht="15.75" customHeight="1">
      <c r="A2848" s="27">
        <v>45000.0</v>
      </c>
      <c r="B2848" s="2" t="s">
        <v>140</v>
      </c>
      <c r="C2848" s="34">
        <v>1.2012E7</v>
      </c>
      <c r="D2848" s="34">
        <v>1.092E7</v>
      </c>
      <c r="E2848" s="34">
        <v>1092000.0</v>
      </c>
      <c r="F2848" s="22" t="s">
        <v>614</v>
      </c>
      <c r="G2848" s="35">
        <v>45015.0</v>
      </c>
      <c r="H2848" s="22"/>
      <c r="I2848" s="29"/>
      <c r="J2848" s="28"/>
      <c r="K2848" s="2"/>
      <c r="L2848" s="2"/>
      <c r="M2848" s="2"/>
      <c r="N2848" s="2"/>
      <c r="O2848" s="2"/>
      <c r="P2848" s="2"/>
      <c r="Q2848" s="2"/>
      <c r="R2848" s="2"/>
      <c r="S2848" s="2"/>
    </row>
    <row r="2849" ht="15.75" customHeight="1">
      <c r="A2849" s="27">
        <v>45000.0</v>
      </c>
      <c r="B2849" s="2" t="s">
        <v>140</v>
      </c>
      <c r="C2849" s="34">
        <v>6600000.0</v>
      </c>
      <c r="D2849" s="34">
        <v>6000000.0</v>
      </c>
      <c r="E2849" s="34">
        <v>600000.0</v>
      </c>
      <c r="F2849" s="22" t="s">
        <v>590</v>
      </c>
      <c r="G2849" s="35">
        <v>45015.0</v>
      </c>
      <c r="H2849" s="22"/>
      <c r="I2849" s="29"/>
      <c r="J2849" s="28"/>
      <c r="K2849" s="2"/>
      <c r="L2849" s="2"/>
      <c r="M2849" s="2"/>
      <c r="N2849" s="2"/>
      <c r="O2849" s="2"/>
      <c r="P2849" s="2"/>
      <c r="Q2849" s="2"/>
      <c r="R2849" s="2"/>
      <c r="S2849" s="2"/>
    </row>
    <row r="2850" ht="15.75" customHeight="1">
      <c r="A2850" s="27" t="s">
        <v>772</v>
      </c>
      <c r="B2850" s="2" t="s">
        <v>152</v>
      </c>
      <c r="C2850" s="34">
        <v>1320000.0</v>
      </c>
      <c r="D2850" s="34">
        <v>1200000.0</v>
      </c>
      <c r="E2850" s="34">
        <v>120000.0</v>
      </c>
      <c r="F2850" s="22" t="s">
        <v>106</v>
      </c>
      <c r="G2850" s="35">
        <v>45013.0</v>
      </c>
      <c r="H2850" s="22"/>
      <c r="I2850" s="29"/>
      <c r="J2850" s="28"/>
      <c r="K2850" s="2"/>
      <c r="L2850" s="2"/>
      <c r="M2850" s="2"/>
      <c r="N2850" s="2"/>
      <c r="O2850" s="2"/>
      <c r="P2850" s="2"/>
      <c r="Q2850" s="2"/>
      <c r="R2850" s="2"/>
      <c r="S2850" s="2"/>
    </row>
    <row r="2851" ht="15.75" customHeight="1">
      <c r="A2851" s="27" t="s">
        <v>773</v>
      </c>
      <c r="B2851" s="2" t="s">
        <v>666</v>
      </c>
      <c r="C2851" s="34">
        <v>631400.0</v>
      </c>
      <c r="D2851" s="34">
        <v>574000.0</v>
      </c>
      <c r="E2851" s="34">
        <v>57400.0</v>
      </c>
      <c r="F2851" s="22" t="s">
        <v>659</v>
      </c>
      <c r="G2851" s="35">
        <v>45030.0</v>
      </c>
      <c r="H2851" s="22"/>
      <c r="I2851" s="29"/>
      <c r="J2851" s="28"/>
      <c r="K2851" s="2"/>
      <c r="L2851" s="2"/>
      <c r="M2851" s="2"/>
      <c r="N2851" s="2"/>
      <c r="O2851" s="2"/>
      <c r="P2851" s="2"/>
      <c r="Q2851" s="2"/>
      <c r="R2851" s="2"/>
      <c r="S2851" s="2"/>
    </row>
    <row r="2852" ht="15.75" customHeight="1">
      <c r="A2852" s="27" t="s">
        <v>774</v>
      </c>
      <c r="B2852" s="2" t="s">
        <v>680</v>
      </c>
      <c r="C2852" s="34">
        <v>1.537293E7</v>
      </c>
      <c r="D2852" s="34">
        <v>1.397539E7</v>
      </c>
      <c r="E2852" s="34">
        <v>1397540.0</v>
      </c>
      <c r="F2852" s="22" t="s">
        <v>761</v>
      </c>
      <c r="G2852" s="35">
        <v>45016.0</v>
      </c>
      <c r="H2852" s="22"/>
      <c r="I2852" s="29"/>
      <c r="J2852" s="28"/>
      <c r="K2852" s="2"/>
      <c r="L2852" s="2"/>
      <c r="M2852" s="2"/>
      <c r="N2852" s="2"/>
      <c r="O2852" s="2"/>
      <c r="P2852" s="2"/>
      <c r="Q2852" s="2"/>
      <c r="R2852" s="2"/>
      <c r="S2852" s="2"/>
    </row>
    <row r="2853" ht="15.75" customHeight="1">
      <c r="A2853" s="27">
        <v>45016.0</v>
      </c>
      <c r="B2853" s="2" t="s">
        <v>711</v>
      </c>
      <c r="C2853" s="34">
        <v>1.037685E7</v>
      </c>
      <c r="D2853" s="34">
        <v>9433500.0</v>
      </c>
      <c r="E2853" s="34">
        <v>943350.0</v>
      </c>
      <c r="F2853" s="22" t="s">
        <v>728</v>
      </c>
      <c r="G2853" s="35">
        <v>45026.0</v>
      </c>
      <c r="H2853" s="22"/>
      <c r="I2853" s="29"/>
      <c r="J2853" s="28"/>
      <c r="K2853" s="2"/>
      <c r="L2853" s="2"/>
      <c r="M2853" s="2"/>
      <c r="N2853" s="2"/>
      <c r="O2853" s="34"/>
      <c r="P2853" s="2"/>
      <c r="Q2853" s="2"/>
      <c r="R2853" s="2"/>
      <c r="S2853" s="2"/>
    </row>
    <row r="2854" ht="15.75" customHeight="1">
      <c r="A2854" s="27">
        <v>45016.0</v>
      </c>
      <c r="B2854" s="2" t="s">
        <v>711</v>
      </c>
      <c r="C2854" s="34">
        <v>5.11302E7</v>
      </c>
      <c r="D2854" s="34">
        <v>4.6482E7</v>
      </c>
      <c r="E2854" s="34">
        <v>4648200.0</v>
      </c>
      <c r="F2854" s="22" t="s">
        <v>442</v>
      </c>
      <c r="G2854" s="35">
        <v>45026.0</v>
      </c>
      <c r="H2854" s="22"/>
      <c r="I2854" s="29"/>
      <c r="J2854" s="28"/>
      <c r="K2854" s="2"/>
      <c r="L2854" s="2"/>
      <c r="M2854" s="2"/>
      <c r="N2854" s="2"/>
      <c r="O2854" s="34"/>
      <c r="P2854" s="2"/>
      <c r="Q2854" s="2"/>
      <c r="R2854" s="2"/>
      <c r="S2854" s="2"/>
    </row>
    <row r="2855" ht="15.75" customHeight="1">
      <c r="A2855" s="27">
        <v>45016.0</v>
      </c>
      <c r="B2855" s="2" t="s">
        <v>711</v>
      </c>
      <c r="C2855" s="34">
        <v>2217600.0</v>
      </c>
      <c r="D2855" s="34">
        <v>2016000.0</v>
      </c>
      <c r="E2855" s="34">
        <v>201600.0</v>
      </c>
      <c r="F2855" s="22" t="s">
        <v>441</v>
      </c>
      <c r="G2855" s="35">
        <v>45026.0</v>
      </c>
      <c r="H2855" s="22"/>
      <c r="I2855" s="29"/>
      <c r="J2855" s="28"/>
      <c r="K2855" s="2"/>
      <c r="L2855" s="2"/>
      <c r="M2855" s="2"/>
      <c r="N2855" s="2"/>
      <c r="O2855" s="34"/>
      <c r="P2855" s="2"/>
      <c r="Q2855" s="2"/>
      <c r="R2855" s="2"/>
      <c r="S2855" s="2"/>
    </row>
    <row r="2856" ht="15.75" customHeight="1">
      <c r="A2856" s="27">
        <v>45016.0</v>
      </c>
      <c r="B2856" s="2" t="s">
        <v>711</v>
      </c>
      <c r="C2856" s="34">
        <v>2.32166E7</v>
      </c>
      <c r="D2856" s="34">
        <v>2.1106E7</v>
      </c>
      <c r="E2856" s="34">
        <v>2110600.0</v>
      </c>
      <c r="F2856" s="22" t="s">
        <v>657</v>
      </c>
      <c r="G2856" s="35">
        <v>45026.0</v>
      </c>
      <c r="H2856" s="22"/>
      <c r="I2856" s="29"/>
      <c r="J2856" s="28"/>
      <c r="K2856" s="2"/>
      <c r="L2856" s="2"/>
      <c r="M2856" s="2"/>
      <c r="N2856" s="2"/>
      <c r="O2856" s="34"/>
      <c r="P2856" s="2"/>
      <c r="Q2856" s="2"/>
      <c r="R2856" s="2"/>
      <c r="S2856" s="2"/>
    </row>
    <row r="2857" ht="15.75" customHeight="1">
      <c r="A2857" s="27">
        <v>45016.0</v>
      </c>
      <c r="B2857" s="2" t="s">
        <v>711</v>
      </c>
      <c r="C2857" s="34">
        <v>1.32858E7</v>
      </c>
      <c r="D2857" s="34">
        <v>1.2078E7</v>
      </c>
      <c r="E2857" s="34">
        <v>1207800.0</v>
      </c>
      <c r="F2857" s="22" t="s">
        <v>350</v>
      </c>
      <c r="G2857" s="35">
        <v>45026.0</v>
      </c>
      <c r="H2857" s="22"/>
      <c r="I2857" s="29"/>
      <c r="J2857" s="28"/>
      <c r="K2857" s="2"/>
      <c r="L2857" s="2"/>
      <c r="M2857" s="2"/>
      <c r="N2857" s="2"/>
      <c r="O2857" s="34"/>
      <c r="P2857" s="2"/>
      <c r="Q2857" s="2"/>
      <c r="R2857" s="2"/>
      <c r="S2857" s="2"/>
    </row>
    <row r="2858" ht="15.75" customHeight="1">
      <c r="A2858" s="27">
        <v>45016.0</v>
      </c>
      <c r="B2858" s="2" t="s">
        <v>29</v>
      </c>
      <c r="C2858" s="34">
        <v>1.03334E7</v>
      </c>
      <c r="D2858" s="34">
        <v>9394000.0</v>
      </c>
      <c r="E2858" s="34">
        <v>939400.0</v>
      </c>
      <c r="F2858" s="22" t="s">
        <v>526</v>
      </c>
      <c r="G2858" s="35">
        <v>45026.0</v>
      </c>
      <c r="H2858" s="22"/>
      <c r="I2858" s="29"/>
      <c r="J2858" s="28"/>
      <c r="K2858" s="2"/>
      <c r="L2858" s="2"/>
      <c r="M2858" s="2"/>
      <c r="N2858" s="2"/>
      <c r="O2858" s="34"/>
      <c r="P2858" s="2"/>
      <c r="Q2858" s="2"/>
      <c r="R2858" s="2"/>
      <c r="S2858" s="2"/>
    </row>
    <row r="2859" ht="15.75" customHeight="1">
      <c r="A2859" s="27">
        <v>45016.0</v>
      </c>
      <c r="B2859" s="2" t="s">
        <v>696</v>
      </c>
      <c r="C2859" s="34">
        <v>3300000.0</v>
      </c>
      <c r="D2859" s="34">
        <v>3000000.0</v>
      </c>
      <c r="E2859" s="34">
        <v>300000.0</v>
      </c>
      <c r="F2859" s="22" t="s">
        <v>697</v>
      </c>
      <c r="G2859" s="35">
        <v>45026.0</v>
      </c>
      <c r="H2859" s="22"/>
      <c r="I2859" s="29"/>
      <c r="J2859" s="28"/>
      <c r="K2859" s="2"/>
      <c r="L2859" s="2"/>
      <c r="M2859" s="2"/>
      <c r="N2859" s="2"/>
      <c r="O2859" s="34"/>
      <c r="P2859" s="2"/>
      <c r="Q2859" s="2"/>
      <c r="R2859" s="2"/>
      <c r="S2859" s="2"/>
    </row>
    <row r="2860" ht="15.75" customHeight="1">
      <c r="A2860" s="27">
        <v>45016.0</v>
      </c>
      <c r="B2860" s="2" t="s">
        <v>140</v>
      </c>
      <c r="C2860" s="34">
        <v>6550500.0</v>
      </c>
      <c r="D2860" s="34">
        <v>5955000.0</v>
      </c>
      <c r="E2860" s="34">
        <v>595500.0</v>
      </c>
      <c r="F2860" s="22" t="s">
        <v>590</v>
      </c>
      <c r="G2860" s="35">
        <v>45026.0</v>
      </c>
      <c r="H2860" s="22"/>
      <c r="I2860" s="29"/>
      <c r="J2860" s="28"/>
      <c r="K2860" s="2"/>
      <c r="L2860" s="2"/>
      <c r="M2860" s="2"/>
      <c r="N2860" s="2"/>
      <c r="O2860" s="34"/>
      <c r="P2860" s="2"/>
      <c r="Q2860" s="2"/>
      <c r="R2860" s="2"/>
      <c r="S2860" s="2"/>
    </row>
    <row r="2861" ht="15.75" customHeight="1">
      <c r="A2861" s="27">
        <v>45016.0</v>
      </c>
      <c r="B2861" s="2" t="s">
        <v>140</v>
      </c>
      <c r="C2861" s="34">
        <v>1.254E7</v>
      </c>
      <c r="D2861" s="34">
        <v>1.14E7</v>
      </c>
      <c r="E2861" s="34">
        <v>1140000.0</v>
      </c>
      <c r="F2861" s="22" t="s">
        <v>614</v>
      </c>
      <c r="G2861" s="35">
        <v>45026.0</v>
      </c>
      <c r="H2861" s="22"/>
      <c r="I2861" s="29"/>
      <c r="J2861" s="28"/>
      <c r="K2861" s="2"/>
      <c r="L2861" s="2"/>
      <c r="M2861" s="2"/>
      <c r="N2861" s="2"/>
      <c r="O2861" s="34"/>
      <c r="P2861" s="2"/>
      <c r="Q2861" s="2"/>
      <c r="R2861" s="2"/>
      <c r="S2861" s="2"/>
    </row>
    <row r="2862" ht="15.75" customHeight="1">
      <c r="A2862" s="27">
        <v>45016.0</v>
      </c>
      <c r="B2862" s="2" t="s">
        <v>140</v>
      </c>
      <c r="C2862" s="34">
        <v>2959000.0</v>
      </c>
      <c r="D2862" s="34">
        <v>2690000.0</v>
      </c>
      <c r="E2862" s="34">
        <v>269000.0</v>
      </c>
      <c r="F2862" s="22" t="s">
        <v>361</v>
      </c>
      <c r="G2862" s="35">
        <v>45026.0</v>
      </c>
      <c r="H2862" s="22"/>
      <c r="I2862" s="29"/>
      <c r="J2862" s="28"/>
      <c r="K2862" s="2"/>
      <c r="L2862" s="2"/>
      <c r="M2862" s="2"/>
      <c r="N2862" s="2"/>
      <c r="O2862" s="34"/>
      <c r="P2862" s="2"/>
      <c r="Q2862" s="2"/>
      <c r="R2862" s="2"/>
      <c r="S2862" s="2"/>
    </row>
    <row r="2863" ht="15.75" customHeight="1">
      <c r="A2863" s="27">
        <v>45016.0</v>
      </c>
      <c r="B2863" s="2" t="s">
        <v>140</v>
      </c>
      <c r="C2863" s="34">
        <v>7243280.0</v>
      </c>
      <c r="D2863" s="34">
        <v>6584800.0</v>
      </c>
      <c r="E2863" s="34">
        <v>658480.0</v>
      </c>
      <c r="F2863" s="22" t="s">
        <v>676</v>
      </c>
      <c r="G2863" s="35">
        <v>45026.0</v>
      </c>
      <c r="H2863" s="22"/>
      <c r="I2863" s="29"/>
      <c r="J2863" s="28"/>
      <c r="K2863" s="2"/>
      <c r="L2863" s="2"/>
      <c r="M2863" s="2"/>
      <c r="N2863" s="2"/>
      <c r="O2863" s="34"/>
      <c r="P2863" s="2"/>
      <c r="Q2863" s="2"/>
      <c r="R2863" s="2"/>
      <c r="S2863" s="2"/>
    </row>
    <row r="2864" ht="15.75" customHeight="1">
      <c r="A2864" s="27">
        <v>45016.0</v>
      </c>
      <c r="B2864" s="2" t="s">
        <v>140</v>
      </c>
      <c r="C2864" s="34">
        <v>1452000.0</v>
      </c>
      <c r="D2864" s="34">
        <v>1320000.0</v>
      </c>
      <c r="E2864" s="34">
        <v>132000.0</v>
      </c>
      <c r="F2864" s="22" t="s">
        <v>660</v>
      </c>
      <c r="G2864" s="35">
        <v>45026.0</v>
      </c>
      <c r="H2864" s="22"/>
      <c r="I2864" s="29"/>
      <c r="J2864" s="28"/>
      <c r="K2864" s="2"/>
      <c r="L2864" s="2"/>
      <c r="M2864" s="2"/>
      <c r="N2864" s="2"/>
      <c r="O2864" s="34"/>
      <c r="P2864" s="2"/>
      <c r="Q2864" s="2"/>
      <c r="R2864" s="2"/>
      <c r="S2864" s="2"/>
    </row>
    <row r="2865" ht="15.75" customHeight="1">
      <c r="A2865" s="27">
        <v>45016.0</v>
      </c>
      <c r="B2865" s="2" t="s">
        <v>140</v>
      </c>
      <c r="C2865" s="34">
        <v>1980000.0</v>
      </c>
      <c r="D2865" s="34">
        <v>1800000.0</v>
      </c>
      <c r="E2865" s="34">
        <v>180000.0</v>
      </c>
      <c r="F2865" s="22" t="s">
        <v>349</v>
      </c>
      <c r="G2865" s="35">
        <v>45026.0</v>
      </c>
      <c r="H2865" s="22"/>
      <c r="I2865" s="29"/>
      <c r="J2865" s="28"/>
      <c r="K2865" s="2"/>
      <c r="L2865" s="2"/>
      <c r="M2865" s="2"/>
      <c r="N2865" s="2"/>
      <c r="O2865" s="34"/>
      <c r="P2865" s="2"/>
      <c r="Q2865" s="2"/>
      <c r="R2865" s="2"/>
      <c r="S2865" s="2"/>
    </row>
    <row r="2866" ht="15.75" customHeight="1">
      <c r="A2866" s="27">
        <v>45016.0</v>
      </c>
      <c r="B2866" s="2" t="s">
        <v>140</v>
      </c>
      <c r="C2866" s="34">
        <v>792000.0</v>
      </c>
      <c r="D2866" s="34">
        <v>720000.0</v>
      </c>
      <c r="E2866" s="34">
        <v>72000.0</v>
      </c>
      <c r="F2866" s="22" t="s">
        <v>699</v>
      </c>
      <c r="G2866" s="35">
        <v>45026.0</v>
      </c>
      <c r="H2866" s="22"/>
      <c r="I2866" s="29"/>
      <c r="J2866" s="28"/>
      <c r="K2866" s="2"/>
      <c r="L2866" s="2"/>
      <c r="M2866" s="2"/>
      <c r="N2866" s="2"/>
      <c r="O2866" s="34"/>
      <c r="P2866" s="2"/>
      <c r="Q2866" s="2"/>
      <c r="R2866" s="2"/>
      <c r="S2866" s="2"/>
    </row>
    <row r="2867" ht="15.75" customHeight="1">
      <c r="A2867" s="27">
        <v>45016.0</v>
      </c>
      <c r="B2867" s="2" t="s">
        <v>140</v>
      </c>
      <c r="C2867" s="34">
        <v>1.784255E7</v>
      </c>
      <c r="D2867" s="34">
        <v>1.62205E7</v>
      </c>
      <c r="E2867" s="34">
        <v>1622050.0</v>
      </c>
      <c r="F2867" s="22" t="s">
        <v>478</v>
      </c>
      <c r="G2867" s="35">
        <v>45026.0</v>
      </c>
      <c r="H2867" s="22"/>
      <c r="I2867" s="29"/>
      <c r="J2867" s="28"/>
      <c r="K2867" s="2"/>
      <c r="L2867" s="2"/>
      <c r="M2867" s="2"/>
      <c r="N2867" s="2"/>
      <c r="O2867" s="34"/>
      <c r="P2867" s="2"/>
      <c r="Q2867" s="2"/>
      <c r="R2867" s="2"/>
      <c r="S2867" s="2"/>
    </row>
    <row r="2868" ht="15.75" customHeight="1">
      <c r="A2868" s="27">
        <v>45016.0</v>
      </c>
      <c r="B2868" s="2" t="s">
        <v>140</v>
      </c>
      <c r="C2868" s="34">
        <v>6875000.0</v>
      </c>
      <c r="D2868" s="34">
        <v>6250000.0</v>
      </c>
      <c r="E2868" s="34">
        <v>625000.0</v>
      </c>
      <c r="F2868" s="22" t="s">
        <v>522</v>
      </c>
      <c r="G2868" s="35">
        <v>45026.0</v>
      </c>
      <c r="H2868" s="22"/>
      <c r="I2868" s="29"/>
      <c r="J2868" s="28"/>
      <c r="K2868" s="2"/>
      <c r="L2868" s="2"/>
      <c r="M2868" s="2"/>
      <c r="N2868" s="2"/>
      <c r="O2868" s="34"/>
      <c r="P2868" s="2"/>
      <c r="Q2868" s="2"/>
      <c r="R2868" s="2"/>
      <c r="S2868" s="2"/>
    </row>
    <row r="2869" ht="15.75" customHeight="1">
      <c r="A2869" s="27">
        <v>45016.0</v>
      </c>
      <c r="B2869" s="2" t="s">
        <v>140</v>
      </c>
      <c r="C2869" s="34">
        <v>4350500.0</v>
      </c>
      <c r="D2869" s="34">
        <v>3955000.0</v>
      </c>
      <c r="E2869" s="34">
        <v>395500.0</v>
      </c>
      <c r="F2869" s="22" t="s">
        <v>707</v>
      </c>
      <c r="G2869" s="35">
        <v>45026.0</v>
      </c>
      <c r="H2869" s="22"/>
      <c r="I2869" s="29"/>
      <c r="J2869" s="28"/>
      <c r="K2869" s="2"/>
      <c r="L2869" s="2"/>
      <c r="M2869" s="2"/>
      <c r="N2869" s="2"/>
      <c r="O2869" s="34"/>
      <c r="P2869" s="2"/>
      <c r="Q2869" s="2"/>
      <c r="R2869" s="2"/>
      <c r="S2869" s="2"/>
    </row>
    <row r="2870" ht="15.75" customHeight="1">
      <c r="A2870" s="27">
        <v>45016.0</v>
      </c>
      <c r="B2870" s="2" t="s">
        <v>140</v>
      </c>
      <c r="C2870" s="34">
        <v>462000.0</v>
      </c>
      <c r="D2870" s="34">
        <v>420000.0</v>
      </c>
      <c r="E2870" s="34">
        <v>42000.0</v>
      </c>
      <c r="F2870" s="22" t="s">
        <v>775</v>
      </c>
      <c r="G2870" s="35">
        <v>45036.0</v>
      </c>
      <c r="H2870" s="22"/>
      <c r="I2870" s="29"/>
      <c r="J2870" s="28"/>
      <c r="K2870" s="2"/>
      <c r="L2870" s="2"/>
      <c r="M2870" s="2"/>
      <c r="N2870" s="2"/>
      <c r="O2870" s="34"/>
      <c r="P2870" s="2"/>
      <c r="Q2870" s="2"/>
      <c r="R2870" s="2"/>
      <c r="S2870" s="2"/>
    </row>
    <row r="2871" ht="15.75" customHeight="1">
      <c r="A2871" s="27">
        <v>45016.0</v>
      </c>
      <c r="B2871" s="2" t="s">
        <v>140</v>
      </c>
      <c r="C2871" s="34">
        <v>5505500.0</v>
      </c>
      <c r="D2871" s="34">
        <v>5005000.0</v>
      </c>
      <c r="E2871" s="34">
        <v>500500.0</v>
      </c>
      <c r="F2871" s="22" t="s">
        <v>776</v>
      </c>
      <c r="G2871" s="35">
        <v>45026.0</v>
      </c>
      <c r="H2871" s="22"/>
      <c r="I2871" s="29"/>
      <c r="J2871" s="28"/>
      <c r="K2871" s="2"/>
      <c r="L2871" s="2"/>
      <c r="M2871" s="2"/>
      <c r="N2871" s="2"/>
      <c r="O2871" s="34"/>
      <c r="P2871" s="2"/>
      <c r="Q2871" s="2"/>
      <c r="R2871" s="2"/>
      <c r="S2871" s="2"/>
    </row>
    <row r="2872" ht="15.75" customHeight="1">
      <c r="A2872" s="27">
        <v>45016.0</v>
      </c>
      <c r="B2872" s="2" t="s">
        <v>140</v>
      </c>
      <c r="C2872" s="34">
        <v>154000.0</v>
      </c>
      <c r="D2872" s="34">
        <v>140000.0</v>
      </c>
      <c r="E2872" s="34">
        <v>14000.0</v>
      </c>
      <c r="F2872" s="22" t="s">
        <v>777</v>
      </c>
      <c r="G2872" s="35">
        <v>45036.0</v>
      </c>
      <c r="H2872" s="22"/>
      <c r="I2872" s="29"/>
      <c r="J2872" s="28"/>
      <c r="K2872" s="2"/>
      <c r="L2872" s="2"/>
      <c r="M2872" s="2"/>
      <c r="N2872" s="2"/>
      <c r="O2872" s="34"/>
      <c r="P2872" s="2"/>
      <c r="Q2872" s="2"/>
      <c r="R2872" s="2"/>
      <c r="S2872" s="2"/>
    </row>
    <row r="2873" ht="15.75" customHeight="1">
      <c r="A2873" s="27">
        <v>45016.0</v>
      </c>
      <c r="B2873" s="2" t="s">
        <v>140</v>
      </c>
      <c r="C2873" s="34">
        <v>3797200.0</v>
      </c>
      <c r="D2873" s="34">
        <v>3452000.0</v>
      </c>
      <c r="E2873" s="34">
        <v>345200.0</v>
      </c>
      <c r="F2873" s="22" t="s">
        <v>765</v>
      </c>
      <c r="G2873" s="35">
        <v>45026.0</v>
      </c>
      <c r="H2873" s="22"/>
      <c r="I2873" s="29"/>
      <c r="J2873" s="28"/>
      <c r="K2873" s="2"/>
      <c r="L2873" s="2"/>
      <c r="M2873" s="2"/>
      <c r="N2873" s="2"/>
      <c r="O2873" s="34"/>
      <c r="P2873" s="2"/>
      <c r="Q2873" s="2"/>
      <c r="R2873" s="2"/>
      <c r="S2873" s="2"/>
    </row>
    <row r="2874" ht="15.75" customHeight="1">
      <c r="A2874" s="27">
        <v>45016.0</v>
      </c>
      <c r="B2874" s="2" t="s">
        <v>140</v>
      </c>
      <c r="C2874" s="34">
        <v>1466300.0</v>
      </c>
      <c r="D2874" s="34">
        <v>1333000.0</v>
      </c>
      <c r="E2874" s="34">
        <v>133300.0</v>
      </c>
      <c r="F2874" s="22" t="s">
        <v>766</v>
      </c>
      <c r="G2874" s="35">
        <v>45026.0</v>
      </c>
      <c r="H2874" s="22"/>
      <c r="I2874" s="29"/>
      <c r="J2874" s="28"/>
      <c r="K2874" s="2"/>
      <c r="L2874" s="2"/>
      <c r="M2874" s="2"/>
      <c r="N2874" s="2"/>
      <c r="O2874" s="34"/>
      <c r="P2874" s="2"/>
      <c r="Q2874" s="2"/>
      <c r="R2874" s="2"/>
      <c r="S2874" s="2"/>
    </row>
    <row r="2875" ht="15.75" customHeight="1">
      <c r="A2875" s="27">
        <v>45016.0</v>
      </c>
      <c r="B2875" s="2" t="s">
        <v>675</v>
      </c>
      <c r="C2875" s="34">
        <v>1.12167E7</v>
      </c>
      <c r="D2875" s="34">
        <v>1.0197E7</v>
      </c>
      <c r="E2875" s="34">
        <v>1019700.0</v>
      </c>
      <c r="F2875" s="22" t="s">
        <v>523</v>
      </c>
      <c r="G2875" s="35">
        <v>45026.0</v>
      </c>
      <c r="H2875" s="22"/>
      <c r="I2875" s="29"/>
      <c r="J2875" s="28"/>
      <c r="K2875" s="2"/>
      <c r="L2875" s="2"/>
      <c r="M2875" s="2"/>
      <c r="N2875" s="2"/>
      <c r="O2875" s="34"/>
      <c r="P2875" s="2"/>
      <c r="Q2875" s="2"/>
      <c r="R2875" s="2"/>
      <c r="S2875" s="2"/>
    </row>
    <row r="2876" ht="15.75" customHeight="1">
      <c r="A2876" s="27">
        <v>45016.0</v>
      </c>
      <c r="B2876" s="2" t="s">
        <v>675</v>
      </c>
      <c r="C2876" s="34">
        <v>2741200.0</v>
      </c>
      <c r="D2876" s="34">
        <v>2492000.0</v>
      </c>
      <c r="E2876" s="34">
        <v>249200.0</v>
      </c>
      <c r="F2876" s="22" t="s">
        <v>591</v>
      </c>
      <c r="G2876" s="35">
        <v>45026.0</v>
      </c>
      <c r="H2876" s="22"/>
      <c r="I2876" s="29"/>
      <c r="J2876" s="28"/>
      <c r="K2876" s="2"/>
      <c r="L2876" s="2"/>
      <c r="M2876" s="2"/>
      <c r="N2876" s="2"/>
      <c r="O2876" s="34"/>
      <c r="P2876" s="2"/>
      <c r="Q2876" s="2"/>
      <c r="R2876" s="2"/>
      <c r="S2876" s="2"/>
    </row>
    <row r="2877" ht="15.75" customHeight="1">
      <c r="A2877" s="27">
        <v>45016.0</v>
      </c>
      <c r="B2877" s="2" t="s">
        <v>491</v>
      </c>
      <c r="C2877" s="34">
        <v>320100.0</v>
      </c>
      <c r="D2877" s="34">
        <v>291000.0</v>
      </c>
      <c r="E2877" s="34">
        <v>29100.0</v>
      </c>
      <c r="F2877" s="22" t="s">
        <v>569</v>
      </c>
      <c r="G2877" s="35">
        <v>45026.0</v>
      </c>
      <c r="H2877" s="22"/>
      <c r="I2877" s="29"/>
      <c r="J2877" s="28"/>
      <c r="K2877" s="2"/>
      <c r="L2877" s="2"/>
      <c r="M2877" s="2"/>
      <c r="N2877" s="2"/>
      <c r="O2877" s="34"/>
      <c r="P2877" s="2"/>
      <c r="Q2877" s="2"/>
      <c r="R2877" s="2"/>
      <c r="S2877" s="2"/>
    </row>
    <row r="2878" ht="15.75" customHeight="1">
      <c r="A2878" s="27">
        <v>45016.0</v>
      </c>
      <c r="B2878" s="2" t="s">
        <v>630</v>
      </c>
      <c r="C2878" s="34">
        <v>121000.0</v>
      </c>
      <c r="D2878" s="34">
        <v>110000.0</v>
      </c>
      <c r="E2878" s="34">
        <v>11000.0</v>
      </c>
      <c r="F2878" s="22" t="s">
        <v>285</v>
      </c>
      <c r="G2878" s="35">
        <v>45030.0</v>
      </c>
      <c r="H2878" s="22"/>
      <c r="I2878" s="29"/>
      <c r="J2878" s="28"/>
      <c r="K2878" s="2"/>
      <c r="L2878" s="2"/>
      <c r="M2878" s="2"/>
      <c r="N2878" s="2"/>
      <c r="O2878" s="34"/>
      <c r="P2878" s="2"/>
      <c r="Q2878" s="2"/>
      <c r="R2878" s="2"/>
      <c r="S2878" s="2"/>
    </row>
    <row r="2879" ht="15.75" customHeight="1">
      <c r="A2879" s="27">
        <v>45016.0</v>
      </c>
      <c r="B2879" s="2" t="s">
        <v>672</v>
      </c>
      <c r="C2879" s="34">
        <v>426800.0</v>
      </c>
      <c r="D2879" s="34">
        <v>388000.0</v>
      </c>
      <c r="E2879" s="34">
        <v>38800.0</v>
      </c>
      <c r="F2879" s="22" t="s">
        <v>673</v>
      </c>
      <c r="G2879" s="35">
        <v>45030.0</v>
      </c>
      <c r="H2879" s="22"/>
      <c r="I2879" s="29"/>
      <c r="J2879" s="28"/>
      <c r="K2879" s="2"/>
      <c r="L2879" s="2"/>
      <c r="M2879" s="2"/>
      <c r="N2879" s="2"/>
      <c r="O2879" s="34"/>
      <c r="P2879" s="2"/>
      <c r="Q2879" s="2"/>
      <c r="R2879" s="2"/>
      <c r="S2879" s="2"/>
    </row>
    <row r="2880" ht="15.75" customHeight="1">
      <c r="A2880" s="27">
        <v>45016.0</v>
      </c>
      <c r="B2880" s="2" t="s">
        <v>741</v>
      </c>
      <c r="C2880" s="34">
        <v>7524000.0</v>
      </c>
      <c r="D2880" s="34">
        <v>6840000.0</v>
      </c>
      <c r="E2880" s="34">
        <v>684000.0</v>
      </c>
      <c r="F2880" s="22" t="s">
        <v>671</v>
      </c>
      <c r="G2880" s="35">
        <v>45030.0</v>
      </c>
      <c r="H2880" s="22"/>
      <c r="I2880" s="29"/>
      <c r="J2880" s="28"/>
      <c r="K2880" s="2"/>
      <c r="L2880" s="2"/>
      <c r="M2880" s="2"/>
      <c r="N2880" s="2"/>
      <c r="O2880" s="34"/>
      <c r="P2880" s="2"/>
      <c r="Q2880" s="2"/>
      <c r="R2880" s="2"/>
      <c r="S2880" s="2"/>
    </row>
    <row r="2881" ht="15.75" customHeight="1">
      <c r="A2881" s="27">
        <v>45016.0</v>
      </c>
      <c r="B2881" s="2" t="s">
        <v>160</v>
      </c>
      <c r="C2881" s="34">
        <v>880000.0</v>
      </c>
      <c r="D2881" s="34">
        <v>800000.0</v>
      </c>
      <c r="E2881" s="34">
        <v>80000.0</v>
      </c>
      <c r="F2881" s="22" t="s">
        <v>106</v>
      </c>
      <c r="G2881" s="35">
        <v>45034.0</v>
      </c>
      <c r="H2881" s="22"/>
      <c r="I2881" s="29"/>
      <c r="J2881" s="28"/>
      <c r="K2881" s="2"/>
      <c r="L2881" s="2"/>
      <c r="M2881" s="2"/>
      <c r="N2881" s="2"/>
      <c r="O2881" s="34"/>
      <c r="P2881" s="2"/>
      <c r="Q2881" s="2"/>
      <c r="R2881" s="2"/>
      <c r="S2881" s="2"/>
    </row>
    <row r="2882" ht="15.75" customHeight="1">
      <c r="A2882" s="27">
        <v>45016.0</v>
      </c>
      <c r="B2882" s="2" t="s">
        <v>748</v>
      </c>
      <c r="C2882" s="34">
        <v>2376000.0</v>
      </c>
      <c r="D2882" s="34">
        <v>2160000.0</v>
      </c>
      <c r="E2882" s="34">
        <v>216000.0</v>
      </c>
      <c r="F2882" s="22" t="s">
        <v>106</v>
      </c>
      <c r="G2882" s="35">
        <v>45019.0</v>
      </c>
      <c r="H2882" s="22"/>
      <c r="I2882" s="29"/>
      <c r="J2882" s="28"/>
      <c r="K2882" s="2"/>
      <c r="L2882" s="2"/>
      <c r="M2882" s="2"/>
      <c r="N2882" s="2"/>
      <c r="O2882" s="34"/>
      <c r="P2882" s="2"/>
      <c r="Q2882" s="2"/>
      <c r="R2882" s="2"/>
      <c r="S2882" s="2"/>
    </row>
    <row r="2883" ht="15.75" customHeight="1">
      <c r="A2883" s="27">
        <v>45016.0</v>
      </c>
      <c r="B2883" s="2" t="s">
        <v>8</v>
      </c>
      <c r="C2883" s="34">
        <v>1777600.0</v>
      </c>
      <c r="D2883" s="34">
        <v>1616000.0</v>
      </c>
      <c r="E2883" s="34">
        <v>161600.0</v>
      </c>
      <c r="F2883" s="22" t="s">
        <v>763</v>
      </c>
      <c r="G2883" s="35">
        <v>45037.0</v>
      </c>
      <c r="H2883" s="22"/>
      <c r="I2883" s="29"/>
      <c r="J2883" s="28"/>
      <c r="K2883" s="2"/>
      <c r="L2883" s="2"/>
      <c r="M2883" s="2"/>
      <c r="N2883" s="2"/>
      <c r="O2883" s="34"/>
      <c r="P2883" s="2"/>
      <c r="Q2883" s="2"/>
      <c r="R2883" s="2"/>
      <c r="S2883" s="2"/>
    </row>
    <row r="2884" ht="15.75" customHeight="1">
      <c r="A2884" s="27">
        <v>45016.0</v>
      </c>
      <c r="B2884" s="2" t="s">
        <v>8</v>
      </c>
      <c r="C2884" s="34">
        <v>757900.0</v>
      </c>
      <c r="D2884" s="34">
        <v>689000.0</v>
      </c>
      <c r="E2884" s="34">
        <v>68900.0</v>
      </c>
      <c r="F2884" s="22" t="s">
        <v>700</v>
      </c>
      <c r="G2884" s="35">
        <v>45037.0</v>
      </c>
      <c r="H2884" s="22"/>
      <c r="I2884" s="29"/>
      <c r="J2884" s="28"/>
      <c r="K2884" s="2"/>
      <c r="L2884" s="2"/>
      <c r="M2884" s="2"/>
      <c r="N2884" s="2"/>
      <c r="O2884" s="34"/>
      <c r="P2884" s="2"/>
      <c r="Q2884" s="2"/>
      <c r="R2884" s="2"/>
      <c r="S2884" s="2"/>
    </row>
    <row r="2885" ht="15.75" customHeight="1">
      <c r="A2885" s="27">
        <v>45016.0</v>
      </c>
      <c r="B2885" s="2" t="s">
        <v>8</v>
      </c>
      <c r="C2885" s="34">
        <v>1980000.0</v>
      </c>
      <c r="D2885" s="34">
        <v>1800000.0</v>
      </c>
      <c r="E2885" s="34">
        <v>180000.0</v>
      </c>
      <c r="F2885" s="22" t="s">
        <v>299</v>
      </c>
      <c r="G2885" s="35">
        <v>45035.0</v>
      </c>
      <c r="H2885" s="22"/>
      <c r="I2885" s="29"/>
      <c r="J2885" s="28"/>
      <c r="K2885" s="2"/>
      <c r="L2885" s="2"/>
      <c r="M2885" s="2"/>
      <c r="N2885" s="2"/>
      <c r="O2885" s="34"/>
      <c r="P2885" s="2"/>
      <c r="Q2885" s="2"/>
      <c r="R2885" s="2"/>
      <c r="S2885" s="2"/>
    </row>
    <row r="2886" ht="15.75" customHeight="1">
      <c r="A2886" s="27">
        <v>45016.0</v>
      </c>
      <c r="B2886" s="2" t="s">
        <v>8</v>
      </c>
      <c r="C2886" s="34">
        <v>902000.0</v>
      </c>
      <c r="D2886" s="34">
        <v>820000.0</v>
      </c>
      <c r="E2886" s="34">
        <v>82000.0</v>
      </c>
      <c r="F2886" s="22" t="s">
        <v>778</v>
      </c>
      <c r="G2886" s="35">
        <v>45037.0</v>
      </c>
      <c r="H2886" s="22"/>
      <c r="I2886" s="37" t="s">
        <v>326</v>
      </c>
      <c r="J2886" s="13"/>
      <c r="K2886" s="14"/>
      <c r="L2886" s="2"/>
      <c r="M2886" s="2"/>
      <c r="N2886" s="2"/>
      <c r="O2886" s="34"/>
      <c r="P2886" s="2"/>
      <c r="Q2886" s="2"/>
      <c r="R2886" s="2"/>
      <c r="S2886" s="2"/>
    </row>
    <row r="2887" ht="15.75" customHeight="1">
      <c r="A2887" s="27">
        <v>45016.0</v>
      </c>
      <c r="B2887" s="2" t="s">
        <v>8</v>
      </c>
      <c r="C2887" s="34">
        <v>1887600.0</v>
      </c>
      <c r="D2887" s="34">
        <v>1716000.0</v>
      </c>
      <c r="E2887" s="34">
        <v>171600.0</v>
      </c>
      <c r="F2887" s="22" t="s">
        <v>172</v>
      </c>
      <c r="G2887" s="35">
        <v>45037.0</v>
      </c>
      <c r="H2887" s="22"/>
      <c r="I2887" s="23" t="s">
        <v>3</v>
      </c>
      <c r="J2887" s="17" t="s">
        <v>54</v>
      </c>
      <c r="K2887" s="17" t="s">
        <v>2</v>
      </c>
      <c r="L2887" s="2"/>
      <c r="M2887" s="2"/>
      <c r="N2887" s="2"/>
      <c r="O2887" s="34"/>
      <c r="P2887" s="2"/>
      <c r="Q2887" s="2"/>
      <c r="R2887" s="2"/>
      <c r="S2887" s="2"/>
    </row>
    <row r="2888" ht="15.75" customHeight="1">
      <c r="A2888" s="38"/>
      <c r="B2888" s="7"/>
      <c r="C2888" s="39"/>
      <c r="D2888" s="39"/>
      <c r="E2888" s="39"/>
      <c r="F2888" s="40"/>
      <c r="G2888" s="7"/>
      <c r="H2888" s="40"/>
      <c r="I2888" s="23">
        <f t="shared" ref="I2888:K2888" si="74">SUM(C2838:C2888)</f>
        <v>312667510</v>
      </c>
      <c r="J2888" s="23">
        <f t="shared" si="74"/>
        <v>284243190</v>
      </c>
      <c r="K2888" s="23">
        <f t="shared" si="74"/>
        <v>28424320</v>
      </c>
      <c r="L2888" s="7"/>
      <c r="M2888" s="7"/>
      <c r="N2888" s="7"/>
      <c r="O2888" s="7"/>
      <c r="P2888" s="7"/>
      <c r="Q2888" s="7"/>
      <c r="R2888" s="7"/>
      <c r="S2888" s="7"/>
    </row>
    <row r="2889" ht="15.75" customHeight="1">
      <c r="A2889" s="27">
        <v>45031.0</v>
      </c>
      <c r="B2889" s="2" t="s">
        <v>675</v>
      </c>
      <c r="C2889" s="34">
        <v>531300.0</v>
      </c>
      <c r="D2889" s="34">
        <v>483000.0</v>
      </c>
      <c r="E2889" s="34">
        <v>48300.0</v>
      </c>
      <c r="F2889" s="22" t="s">
        <v>779</v>
      </c>
      <c r="G2889" s="35">
        <v>45036.0</v>
      </c>
      <c r="H2889" s="22"/>
      <c r="I2889" s="29"/>
      <c r="J2889" s="28"/>
      <c r="K2889" s="2"/>
      <c r="L2889" s="2"/>
      <c r="M2889" s="2"/>
      <c r="N2889" s="2"/>
      <c r="O2889" s="2"/>
      <c r="P2889" s="2"/>
      <c r="Q2889" s="2"/>
      <c r="R2889" s="2"/>
      <c r="S2889" s="2"/>
    </row>
    <row r="2890" ht="15.75" customHeight="1">
      <c r="A2890" s="27">
        <v>45031.0</v>
      </c>
      <c r="B2890" s="2" t="s">
        <v>675</v>
      </c>
      <c r="C2890" s="34">
        <v>1.18052E7</v>
      </c>
      <c r="D2890" s="34">
        <v>1.0732E7</v>
      </c>
      <c r="E2890" s="34">
        <v>1073200.0</v>
      </c>
      <c r="F2890" s="22" t="s">
        <v>523</v>
      </c>
      <c r="G2890" s="35">
        <v>45036.0</v>
      </c>
      <c r="H2890" s="22"/>
      <c r="I2890" s="29"/>
      <c r="J2890" s="28"/>
      <c r="K2890" s="2"/>
      <c r="L2890" s="2"/>
      <c r="M2890" s="2"/>
      <c r="N2890" s="2"/>
      <c r="O2890" s="2"/>
      <c r="P2890" s="2"/>
      <c r="Q2890" s="2"/>
      <c r="R2890" s="2"/>
      <c r="S2890" s="2"/>
    </row>
    <row r="2891" ht="15.75" customHeight="1">
      <c r="A2891" s="27">
        <v>45031.0</v>
      </c>
      <c r="B2891" s="2" t="s">
        <v>675</v>
      </c>
      <c r="C2891" s="34">
        <v>6073100.0</v>
      </c>
      <c r="D2891" s="34">
        <v>5521000.0</v>
      </c>
      <c r="E2891" s="34">
        <v>552100.0</v>
      </c>
      <c r="F2891" s="22" t="s">
        <v>591</v>
      </c>
      <c r="G2891" s="35">
        <v>45036.0</v>
      </c>
      <c r="H2891" s="22"/>
      <c r="I2891" s="29"/>
      <c r="J2891" s="28"/>
      <c r="K2891" s="2"/>
      <c r="L2891" s="2"/>
      <c r="M2891" s="2"/>
      <c r="N2891" s="2"/>
      <c r="O2891" s="2"/>
      <c r="P2891" s="2"/>
      <c r="Q2891" s="2"/>
      <c r="R2891" s="2"/>
      <c r="S2891" s="2"/>
    </row>
    <row r="2892" ht="15.75" customHeight="1">
      <c r="A2892" s="27">
        <v>45031.0</v>
      </c>
      <c r="B2892" s="2" t="s">
        <v>140</v>
      </c>
      <c r="C2892" s="34">
        <v>3283500.0</v>
      </c>
      <c r="D2892" s="34">
        <v>2985000.0</v>
      </c>
      <c r="E2892" s="34">
        <v>298500.0</v>
      </c>
      <c r="F2892" s="22" t="s">
        <v>707</v>
      </c>
      <c r="G2892" s="35">
        <v>45044.0</v>
      </c>
      <c r="H2892" s="22"/>
      <c r="I2892" s="29"/>
      <c r="J2892" s="28"/>
      <c r="K2892" s="2"/>
      <c r="L2892" s="2"/>
      <c r="M2892" s="2"/>
      <c r="N2892" s="2"/>
      <c r="O2892" s="2"/>
      <c r="P2892" s="2"/>
      <c r="Q2892" s="2"/>
      <c r="R2892" s="2"/>
      <c r="S2892" s="2"/>
    </row>
    <row r="2893" ht="15.75" customHeight="1">
      <c r="A2893" s="27">
        <v>45031.0</v>
      </c>
      <c r="B2893" s="2" t="s">
        <v>140</v>
      </c>
      <c r="C2893" s="34">
        <v>7557000.0</v>
      </c>
      <c r="D2893" s="34">
        <v>6870000.0</v>
      </c>
      <c r="E2893" s="34">
        <v>687000.0</v>
      </c>
      <c r="F2893" s="22" t="s">
        <v>522</v>
      </c>
      <c r="G2893" s="35">
        <v>45044.0</v>
      </c>
      <c r="H2893" s="22"/>
      <c r="I2893" s="29"/>
      <c r="J2893" s="28"/>
      <c r="K2893" s="2"/>
      <c r="L2893" s="2"/>
      <c r="M2893" s="2"/>
      <c r="N2893" s="2"/>
      <c r="O2893" s="2"/>
      <c r="P2893" s="2"/>
      <c r="Q2893" s="2"/>
      <c r="R2893" s="2"/>
      <c r="S2893" s="2"/>
    </row>
    <row r="2894" ht="15.75" customHeight="1">
      <c r="A2894" s="27">
        <v>45031.0</v>
      </c>
      <c r="B2894" s="2" t="s">
        <v>140</v>
      </c>
      <c r="C2894" s="34">
        <v>1.69411E7</v>
      </c>
      <c r="D2894" s="34">
        <v>1.5401E7</v>
      </c>
      <c r="E2894" s="34">
        <v>1540100.0</v>
      </c>
      <c r="F2894" s="22" t="s">
        <v>478</v>
      </c>
      <c r="G2894" s="35">
        <v>45044.0</v>
      </c>
      <c r="H2894" s="22"/>
      <c r="I2894" s="29"/>
      <c r="J2894" s="28"/>
      <c r="K2894" s="2"/>
      <c r="L2894" s="2"/>
      <c r="M2894" s="2"/>
      <c r="N2894" s="2"/>
      <c r="O2894" s="2"/>
      <c r="P2894" s="2"/>
      <c r="Q2894" s="2"/>
      <c r="R2894" s="2"/>
      <c r="S2894" s="2"/>
    </row>
    <row r="2895" ht="15.75" customHeight="1">
      <c r="A2895" s="27">
        <v>45031.0</v>
      </c>
      <c r="B2895" s="2" t="s">
        <v>140</v>
      </c>
      <c r="C2895" s="34">
        <v>660000.0</v>
      </c>
      <c r="D2895" s="34">
        <v>600000.0</v>
      </c>
      <c r="E2895" s="34">
        <v>60000.0</v>
      </c>
      <c r="F2895" s="22" t="s">
        <v>699</v>
      </c>
      <c r="G2895" s="35">
        <v>45044.0</v>
      </c>
      <c r="H2895" s="22"/>
      <c r="I2895" s="29"/>
      <c r="J2895" s="28"/>
      <c r="K2895" s="2"/>
      <c r="L2895" s="2"/>
      <c r="M2895" s="2"/>
      <c r="N2895" s="2"/>
      <c r="O2895" s="2"/>
      <c r="P2895" s="2"/>
      <c r="Q2895" s="2"/>
      <c r="R2895" s="2"/>
      <c r="S2895" s="2"/>
    </row>
    <row r="2896" ht="15.75" customHeight="1">
      <c r="A2896" s="27">
        <v>45031.0</v>
      </c>
      <c r="B2896" s="2" t="s">
        <v>140</v>
      </c>
      <c r="C2896" s="34">
        <v>2037750.0</v>
      </c>
      <c r="D2896" s="34">
        <v>1852500.0</v>
      </c>
      <c r="E2896" s="34">
        <v>185250.0</v>
      </c>
      <c r="F2896" s="22" t="s">
        <v>660</v>
      </c>
      <c r="G2896" s="35">
        <v>45044.0</v>
      </c>
      <c r="H2896" s="22"/>
      <c r="I2896" s="29"/>
      <c r="J2896" s="28"/>
      <c r="K2896" s="2"/>
      <c r="L2896" s="2"/>
      <c r="M2896" s="2"/>
      <c r="N2896" s="2"/>
      <c r="O2896" s="2"/>
      <c r="P2896" s="2"/>
      <c r="Q2896" s="2"/>
      <c r="R2896" s="2"/>
      <c r="S2896" s="2"/>
    </row>
    <row r="2897" ht="15.75" customHeight="1">
      <c r="A2897" s="27">
        <v>45031.0</v>
      </c>
      <c r="B2897" s="2" t="s">
        <v>140</v>
      </c>
      <c r="C2897" s="34">
        <v>1980000.0</v>
      </c>
      <c r="D2897" s="34">
        <v>1800000.0</v>
      </c>
      <c r="E2897" s="34">
        <v>180000.0</v>
      </c>
      <c r="F2897" s="22" t="s">
        <v>349</v>
      </c>
      <c r="G2897" s="35">
        <v>45044.0</v>
      </c>
      <c r="H2897" s="22"/>
      <c r="I2897" s="29"/>
      <c r="J2897" s="28"/>
      <c r="K2897" s="2"/>
      <c r="L2897" s="2"/>
      <c r="M2897" s="2"/>
      <c r="N2897" s="2"/>
      <c r="O2897" s="2"/>
      <c r="P2897" s="2"/>
      <c r="Q2897" s="2"/>
      <c r="R2897" s="2"/>
      <c r="S2897" s="2"/>
    </row>
    <row r="2898" ht="15.75" customHeight="1">
      <c r="A2898" s="27">
        <v>45031.0</v>
      </c>
      <c r="B2898" s="2" t="s">
        <v>140</v>
      </c>
      <c r="C2898" s="34">
        <v>8722780.0</v>
      </c>
      <c r="D2898" s="34">
        <v>7929800.0</v>
      </c>
      <c r="E2898" s="34">
        <v>792980.0</v>
      </c>
      <c r="F2898" s="22" t="s">
        <v>676</v>
      </c>
      <c r="G2898" s="35">
        <v>45044.0</v>
      </c>
      <c r="H2898" s="22"/>
      <c r="I2898" s="29"/>
      <c r="J2898" s="28"/>
      <c r="K2898" s="2"/>
      <c r="L2898" s="2"/>
      <c r="M2898" s="2"/>
      <c r="N2898" s="2"/>
      <c r="O2898" s="2"/>
      <c r="P2898" s="2"/>
      <c r="Q2898" s="2"/>
      <c r="R2898" s="2"/>
      <c r="S2898" s="2"/>
    </row>
    <row r="2899" ht="15.75" customHeight="1">
      <c r="A2899" s="27">
        <v>45031.0</v>
      </c>
      <c r="B2899" s="2" t="s">
        <v>140</v>
      </c>
      <c r="C2899" s="34">
        <v>3164700.0</v>
      </c>
      <c r="D2899" s="34">
        <v>2877000.0</v>
      </c>
      <c r="E2899" s="34">
        <v>287700.0</v>
      </c>
      <c r="F2899" s="22" t="s">
        <v>361</v>
      </c>
      <c r="G2899" s="35">
        <v>45036.0</v>
      </c>
      <c r="H2899" s="22"/>
      <c r="I2899" s="29"/>
      <c r="J2899" s="28"/>
      <c r="K2899" s="2"/>
      <c r="L2899" s="2"/>
      <c r="M2899" s="2"/>
      <c r="N2899" s="2"/>
      <c r="O2899" s="2"/>
      <c r="P2899" s="2"/>
      <c r="Q2899" s="2"/>
      <c r="R2899" s="2"/>
      <c r="S2899" s="2"/>
    </row>
    <row r="2900" ht="15.75" customHeight="1">
      <c r="A2900" s="27">
        <v>45031.0</v>
      </c>
      <c r="B2900" s="2" t="s">
        <v>140</v>
      </c>
      <c r="C2900" s="34">
        <v>1.32E7</v>
      </c>
      <c r="D2900" s="34">
        <v>1.2E7</v>
      </c>
      <c r="E2900" s="34">
        <v>1200000.0</v>
      </c>
      <c r="F2900" s="22" t="s">
        <v>614</v>
      </c>
      <c r="G2900" s="35">
        <v>45044.0</v>
      </c>
      <c r="H2900" s="22"/>
      <c r="I2900" s="29"/>
      <c r="J2900" s="28"/>
      <c r="K2900" s="2"/>
      <c r="L2900" s="2"/>
      <c r="M2900" s="2"/>
      <c r="N2900" s="2"/>
      <c r="O2900" s="2"/>
      <c r="P2900" s="2"/>
      <c r="Q2900" s="2"/>
      <c r="R2900" s="2"/>
      <c r="S2900" s="2"/>
    </row>
    <row r="2901" ht="15.75" customHeight="1">
      <c r="A2901" s="27">
        <v>45031.0</v>
      </c>
      <c r="B2901" s="2" t="s">
        <v>140</v>
      </c>
      <c r="C2901" s="34">
        <v>1.2672E7</v>
      </c>
      <c r="D2901" s="34">
        <v>1.152E7</v>
      </c>
      <c r="E2901" s="34">
        <v>1152000.0</v>
      </c>
      <c r="F2901" s="22" t="s">
        <v>590</v>
      </c>
      <c r="G2901" s="35">
        <v>45044.0</v>
      </c>
      <c r="H2901" s="22"/>
      <c r="I2901" s="29"/>
      <c r="J2901" s="28"/>
      <c r="K2901" s="2"/>
      <c r="L2901" s="2"/>
      <c r="M2901" s="2"/>
      <c r="N2901" s="2"/>
      <c r="O2901" s="2"/>
      <c r="P2901" s="2"/>
      <c r="Q2901" s="2"/>
      <c r="R2901" s="2"/>
      <c r="S2901" s="2"/>
    </row>
    <row r="2902" ht="15.75" customHeight="1">
      <c r="A2902" s="27" t="s">
        <v>780</v>
      </c>
      <c r="B2902" s="2" t="s">
        <v>680</v>
      </c>
      <c r="C2902" s="34">
        <v>-576600.0</v>
      </c>
      <c r="D2902" s="34">
        <v>-524190.0</v>
      </c>
      <c r="E2902" s="34">
        <v>-52410.0</v>
      </c>
      <c r="F2902" s="22" t="s">
        <v>781</v>
      </c>
      <c r="G2902" s="114" t="s">
        <v>782</v>
      </c>
      <c r="H2902" s="22"/>
      <c r="I2902" s="29"/>
      <c r="J2902" s="28"/>
      <c r="K2902" s="2"/>
      <c r="L2902" s="2"/>
      <c r="M2902" s="2"/>
      <c r="N2902" s="2"/>
      <c r="O2902" s="2"/>
      <c r="P2902" s="2"/>
      <c r="Q2902" s="2"/>
      <c r="R2902" s="2"/>
      <c r="S2902" s="2"/>
    </row>
    <row r="2903" ht="15.75" customHeight="1">
      <c r="A2903" s="27" t="s">
        <v>780</v>
      </c>
      <c r="B2903" s="2" t="s">
        <v>680</v>
      </c>
      <c r="C2903" s="34">
        <v>-4470100.0</v>
      </c>
      <c r="D2903" s="34">
        <v>-4063730.0</v>
      </c>
      <c r="E2903" s="34">
        <v>-406370.0</v>
      </c>
      <c r="F2903" s="22" t="s">
        <v>783</v>
      </c>
      <c r="G2903" s="114" t="s">
        <v>782</v>
      </c>
      <c r="H2903" s="22"/>
      <c r="I2903" s="29"/>
      <c r="J2903" s="28"/>
      <c r="K2903" s="2"/>
      <c r="L2903" s="2"/>
      <c r="M2903" s="2"/>
      <c r="N2903" s="2"/>
      <c r="O2903" s="2"/>
      <c r="P2903" s="2"/>
      <c r="Q2903" s="2"/>
      <c r="R2903" s="2"/>
      <c r="S2903" s="2"/>
    </row>
    <row r="2904" ht="15.75" customHeight="1">
      <c r="A2904" s="27">
        <v>45041.0</v>
      </c>
      <c r="B2904" s="2" t="s">
        <v>666</v>
      </c>
      <c r="C2904" s="34">
        <f>D2904+E2904</f>
        <v>541200</v>
      </c>
      <c r="D2904" s="34">
        <v>492000.0</v>
      </c>
      <c r="E2904" s="34">
        <v>49200.0</v>
      </c>
      <c r="F2904" s="22" t="s">
        <v>659</v>
      </c>
      <c r="G2904" s="35">
        <v>45065.0</v>
      </c>
      <c r="H2904" s="22"/>
      <c r="I2904" s="29"/>
      <c r="J2904" s="28"/>
      <c r="K2904" s="2"/>
      <c r="L2904" s="2"/>
      <c r="M2904" s="2"/>
      <c r="N2904" s="2"/>
      <c r="O2904" s="2"/>
      <c r="P2904" s="2"/>
      <c r="Q2904" s="2"/>
      <c r="R2904" s="2"/>
      <c r="S2904" s="2"/>
    </row>
    <row r="2905" ht="15.75" customHeight="1">
      <c r="A2905" s="27">
        <v>45046.0</v>
      </c>
      <c r="B2905" s="2" t="s">
        <v>711</v>
      </c>
      <c r="C2905" s="34">
        <v>4.03733E7</v>
      </c>
      <c r="D2905" s="34">
        <v>3.6703E7</v>
      </c>
      <c r="E2905" s="34">
        <v>3670300.0</v>
      </c>
      <c r="F2905" s="22" t="s">
        <v>442</v>
      </c>
      <c r="G2905" s="35">
        <v>45056.0</v>
      </c>
      <c r="H2905" s="22"/>
      <c r="I2905" s="29"/>
      <c r="J2905" s="28"/>
      <c r="K2905" s="2"/>
      <c r="L2905" s="2"/>
      <c r="M2905" s="2"/>
      <c r="N2905" s="2"/>
      <c r="O2905" s="2"/>
      <c r="P2905" s="2"/>
      <c r="Q2905" s="2"/>
      <c r="R2905" s="2"/>
      <c r="S2905" s="2"/>
    </row>
    <row r="2906" ht="15.75" customHeight="1">
      <c r="A2906" s="27">
        <v>45046.0</v>
      </c>
      <c r="B2906" s="2" t="s">
        <v>711</v>
      </c>
      <c r="C2906" s="34">
        <v>2508000.0</v>
      </c>
      <c r="D2906" s="34">
        <v>2280000.0</v>
      </c>
      <c r="E2906" s="34">
        <v>228000.0</v>
      </c>
      <c r="F2906" s="22" t="s">
        <v>441</v>
      </c>
      <c r="G2906" s="35">
        <v>45056.0</v>
      </c>
      <c r="H2906" s="22"/>
      <c r="I2906" s="29"/>
      <c r="J2906" s="28"/>
      <c r="K2906" s="2"/>
      <c r="L2906" s="2"/>
      <c r="M2906" s="2"/>
      <c r="N2906" s="2"/>
      <c r="O2906" s="2"/>
      <c r="P2906" s="2"/>
      <c r="Q2906" s="2"/>
      <c r="R2906" s="2"/>
      <c r="S2906" s="2"/>
    </row>
    <row r="2907" ht="15.75" customHeight="1">
      <c r="A2907" s="27">
        <v>45046.0</v>
      </c>
      <c r="B2907" s="2" t="s">
        <v>711</v>
      </c>
      <c r="C2907" s="34">
        <v>2.52296E7</v>
      </c>
      <c r="D2907" s="34">
        <v>2.2936E7</v>
      </c>
      <c r="E2907" s="34">
        <v>2293600.0</v>
      </c>
      <c r="F2907" s="22" t="s">
        <v>657</v>
      </c>
      <c r="G2907" s="35">
        <v>45056.0</v>
      </c>
      <c r="H2907" s="22"/>
      <c r="I2907" s="29"/>
      <c r="J2907" s="28"/>
      <c r="K2907" s="2"/>
      <c r="L2907" s="2"/>
      <c r="M2907" s="2"/>
      <c r="N2907" s="2"/>
      <c r="O2907" s="2"/>
      <c r="P2907" s="2"/>
      <c r="Q2907" s="2"/>
      <c r="R2907" s="2"/>
      <c r="S2907" s="2"/>
    </row>
    <row r="2908" ht="15.75" customHeight="1">
      <c r="A2908" s="27">
        <v>45046.0</v>
      </c>
      <c r="B2908" s="2" t="s">
        <v>711</v>
      </c>
      <c r="C2908" s="34">
        <v>1.23464E7</v>
      </c>
      <c r="D2908" s="34">
        <v>1.1224E7</v>
      </c>
      <c r="E2908" s="34">
        <v>1122400.0</v>
      </c>
      <c r="F2908" s="22" t="s">
        <v>350</v>
      </c>
      <c r="G2908" s="35">
        <v>45056.0</v>
      </c>
      <c r="H2908" s="22"/>
      <c r="I2908" s="29"/>
      <c r="J2908" s="28"/>
      <c r="K2908" s="2"/>
      <c r="L2908" s="2"/>
      <c r="M2908" s="2"/>
      <c r="N2908" s="2"/>
      <c r="O2908" s="2"/>
      <c r="P2908" s="2"/>
      <c r="Q2908" s="2"/>
      <c r="R2908" s="2"/>
      <c r="S2908" s="2"/>
    </row>
    <row r="2909" ht="15.75" customHeight="1">
      <c r="A2909" s="27">
        <v>45046.0</v>
      </c>
      <c r="B2909" s="2" t="s">
        <v>711</v>
      </c>
      <c r="C2909" s="34">
        <v>1.037685E7</v>
      </c>
      <c r="D2909" s="34">
        <v>9433500.0</v>
      </c>
      <c r="E2909" s="34">
        <v>943350.0</v>
      </c>
      <c r="F2909" s="22" t="s">
        <v>728</v>
      </c>
      <c r="G2909" s="35">
        <v>45056.0</v>
      </c>
      <c r="H2909" s="22"/>
      <c r="I2909" s="29"/>
      <c r="J2909" s="28"/>
      <c r="K2909" s="2"/>
      <c r="L2909" s="2"/>
      <c r="M2909" s="2"/>
      <c r="N2909" s="2"/>
      <c r="O2909" s="2"/>
      <c r="P2909" s="2"/>
      <c r="Q2909" s="2"/>
      <c r="R2909" s="2"/>
      <c r="S2909" s="2"/>
    </row>
    <row r="2910" ht="15.75" customHeight="1">
      <c r="A2910" s="27">
        <v>45046.0</v>
      </c>
      <c r="B2910" s="2" t="s">
        <v>29</v>
      </c>
      <c r="C2910" s="34">
        <v>8052000.0</v>
      </c>
      <c r="D2910" s="34">
        <v>7320000.0</v>
      </c>
      <c r="E2910" s="34">
        <v>732000.0</v>
      </c>
      <c r="F2910" s="22" t="s">
        <v>526</v>
      </c>
      <c r="G2910" s="35">
        <v>45056.0</v>
      </c>
      <c r="H2910" s="22"/>
      <c r="I2910" s="29"/>
      <c r="J2910" s="28"/>
      <c r="K2910" s="2"/>
      <c r="L2910" s="2"/>
      <c r="M2910" s="2"/>
      <c r="N2910" s="2"/>
      <c r="O2910" s="2"/>
      <c r="P2910" s="2"/>
      <c r="Q2910" s="2"/>
      <c r="R2910" s="2"/>
      <c r="S2910" s="2"/>
    </row>
    <row r="2911" ht="15.75" customHeight="1">
      <c r="A2911" s="27">
        <v>45046.0</v>
      </c>
      <c r="B2911" s="2" t="s">
        <v>696</v>
      </c>
      <c r="C2911" s="34">
        <v>5170000.0</v>
      </c>
      <c r="D2911" s="34">
        <v>4700000.0</v>
      </c>
      <c r="E2911" s="34">
        <v>470000.0</v>
      </c>
      <c r="F2911" s="22" t="s">
        <v>697</v>
      </c>
      <c r="G2911" s="35">
        <v>45057.0</v>
      </c>
      <c r="H2911" s="22"/>
      <c r="I2911" s="29"/>
      <c r="J2911" s="28"/>
      <c r="K2911" s="2"/>
      <c r="L2911" s="2"/>
      <c r="M2911" s="2"/>
      <c r="N2911" s="2"/>
      <c r="O2911" s="2"/>
      <c r="P2911" s="2"/>
      <c r="Q2911" s="2"/>
      <c r="R2911" s="2"/>
      <c r="S2911" s="2"/>
    </row>
    <row r="2912" ht="15.75" customHeight="1">
      <c r="A2912" s="27">
        <v>45046.0</v>
      </c>
      <c r="B2912" s="2" t="s">
        <v>140</v>
      </c>
      <c r="C2912" s="34">
        <v>8976000.0</v>
      </c>
      <c r="D2912" s="34">
        <v>8160000.0</v>
      </c>
      <c r="E2912" s="34">
        <v>816000.0</v>
      </c>
      <c r="F2912" s="22" t="s">
        <v>590</v>
      </c>
      <c r="G2912" s="35">
        <v>45056.0</v>
      </c>
      <c r="H2912" s="22"/>
      <c r="I2912" s="29"/>
      <c r="J2912" s="28"/>
      <c r="K2912" s="2"/>
      <c r="L2912" s="2"/>
      <c r="M2912" s="2"/>
      <c r="N2912" s="2"/>
      <c r="O2912" s="2"/>
      <c r="P2912" s="2"/>
      <c r="Q2912" s="2"/>
      <c r="R2912" s="2"/>
      <c r="S2912" s="2"/>
    </row>
    <row r="2913" ht="15.75" customHeight="1">
      <c r="A2913" s="27">
        <v>45046.0</v>
      </c>
      <c r="B2913" s="2" t="s">
        <v>140</v>
      </c>
      <c r="C2913" s="34">
        <v>1.0692E7</v>
      </c>
      <c r="D2913" s="34">
        <v>9720000.0</v>
      </c>
      <c r="E2913" s="34">
        <v>972000.0</v>
      </c>
      <c r="F2913" s="22" t="s">
        <v>784</v>
      </c>
      <c r="G2913" s="35">
        <v>45056.0</v>
      </c>
      <c r="H2913" s="22"/>
      <c r="I2913" s="29"/>
      <c r="J2913" s="28"/>
      <c r="K2913" s="2"/>
      <c r="L2913" s="2"/>
      <c r="M2913" s="2"/>
      <c r="N2913" s="2"/>
      <c r="O2913" s="2"/>
      <c r="P2913" s="2"/>
      <c r="Q2913" s="2"/>
      <c r="R2913" s="2"/>
      <c r="S2913" s="2"/>
    </row>
    <row r="2914" ht="15.75" customHeight="1">
      <c r="A2914" s="27">
        <v>45046.0</v>
      </c>
      <c r="B2914" s="2" t="s">
        <v>140</v>
      </c>
      <c r="C2914" s="34">
        <v>3395700.0</v>
      </c>
      <c r="D2914" s="34">
        <v>3087000.0</v>
      </c>
      <c r="E2914" s="34">
        <v>308700.0</v>
      </c>
      <c r="F2914" s="22" t="s">
        <v>361</v>
      </c>
      <c r="G2914" s="35">
        <v>45056.0</v>
      </c>
      <c r="H2914" s="22"/>
      <c r="I2914" s="29"/>
      <c r="J2914" s="28"/>
      <c r="K2914" s="2"/>
      <c r="L2914" s="2"/>
      <c r="M2914" s="2"/>
      <c r="N2914" s="2"/>
      <c r="O2914" s="2"/>
      <c r="P2914" s="2"/>
      <c r="Q2914" s="2"/>
      <c r="R2914" s="2"/>
      <c r="S2914" s="2"/>
    </row>
    <row r="2915" ht="15.75" customHeight="1">
      <c r="A2915" s="27">
        <v>45046.0</v>
      </c>
      <c r="B2915" s="2" t="s">
        <v>140</v>
      </c>
      <c r="C2915" s="34">
        <v>1.09384E7</v>
      </c>
      <c r="D2915" s="34">
        <v>9944000.0</v>
      </c>
      <c r="E2915" s="34">
        <v>994400.0</v>
      </c>
      <c r="F2915" s="22" t="s">
        <v>676</v>
      </c>
      <c r="G2915" s="35">
        <v>45056.0</v>
      </c>
      <c r="H2915" s="22"/>
      <c r="I2915" s="29"/>
      <c r="J2915" s="28"/>
      <c r="K2915" s="2"/>
      <c r="L2915" s="2"/>
      <c r="M2915" s="2"/>
      <c r="N2915" s="2"/>
      <c r="O2915" s="2"/>
      <c r="P2915" s="2"/>
      <c r="Q2915" s="2"/>
      <c r="R2915" s="2"/>
      <c r="S2915" s="2"/>
    </row>
    <row r="2916" ht="15.75" customHeight="1">
      <c r="A2916" s="27">
        <v>45046.0</v>
      </c>
      <c r="B2916" s="2" t="s">
        <v>140</v>
      </c>
      <c r="C2916" s="34">
        <v>1320000.0</v>
      </c>
      <c r="D2916" s="34">
        <v>1200000.0</v>
      </c>
      <c r="E2916" s="34">
        <v>120000.0</v>
      </c>
      <c r="F2916" s="22" t="s">
        <v>349</v>
      </c>
      <c r="G2916" s="35">
        <v>45056.0</v>
      </c>
      <c r="H2916" s="22"/>
      <c r="I2916" s="29"/>
      <c r="J2916" s="28"/>
      <c r="K2916" s="2"/>
      <c r="L2916" s="2"/>
      <c r="M2916" s="2"/>
      <c r="N2916" s="2"/>
      <c r="O2916" s="2"/>
      <c r="P2916" s="2"/>
      <c r="Q2916" s="2"/>
      <c r="R2916" s="2"/>
      <c r="S2916" s="2"/>
    </row>
    <row r="2917" ht="15.75" customHeight="1">
      <c r="A2917" s="27">
        <v>45046.0</v>
      </c>
      <c r="B2917" s="2" t="s">
        <v>140</v>
      </c>
      <c r="C2917" s="34">
        <v>2904000.0</v>
      </c>
      <c r="D2917" s="34">
        <v>2640000.0</v>
      </c>
      <c r="E2917" s="34">
        <v>264000.0</v>
      </c>
      <c r="F2917" s="22" t="s">
        <v>660</v>
      </c>
      <c r="G2917" s="35">
        <v>45056.0</v>
      </c>
      <c r="H2917" s="22"/>
      <c r="I2917" s="29"/>
      <c r="J2917" s="28"/>
      <c r="K2917" s="2"/>
      <c r="L2917" s="2"/>
      <c r="M2917" s="2"/>
      <c r="N2917" s="2"/>
      <c r="O2917" s="2"/>
      <c r="P2917" s="2"/>
      <c r="Q2917" s="2"/>
      <c r="R2917" s="2"/>
      <c r="S2917" s="2"/>
    </row>
    <row r="2918" ht="15.75" customHeight="1">
      <c r="A2918" s="27">
        <v>45046.0</v>
      </c>
      <c r="B2918" s="2" t="s">
        <v>140</v>
      </c>
      <c r="C2918" s="34">
        <v>660000.0</v>
      </c>
      <c r="D2918" s="34">
        <v>600000.0</v>
      </c>
      <c r="E2918" s="34">
        <v>60000.0</v>
      </c>
      <c r="F2918" s="22" t="s">
        <v>699</v>
      </c>
      <c r="G2918" s="35">
        <v>45056.0</v>
      </c>
      <c r="H2918" s="22"/>
      <c r="I2918" s="29"/>
      <c r="J2918" s="28"/>
      <c r="K2918" s="2"/>
      <c r="L2918" s="2"/>
      <c r="M2918" s="2"/>
      <c r="N2918" s="2"/>
      <c r="O2918" s="2"/>
      <c r="P2918" s="2"/>
      <c r="Q2918" s="2"/>
      <c r="R2918" s="2"/>
      <c r="S2918" s="2"/>
    </row>
    <row r="2919" ht="15.75" customHeight="1">
      <c r="A2919" s="27">
        <v>45046.0</v>
      </c>
      <c r="B2919" s="2" t="s">
        <v>140</v>
      </c>
      <c r="C2919" s="34">
        <v>1.58169E7</v>
      </c>
      <c r="D2919" s="34">
        <v>1.4379E7</v>
      </c>
      <c r="E2919" s="34">
        <v>1437900.0</v>
      </c>
      <c r="F2919" s="22" t="s">
        <v>478</v>
      </c>
      <c r="G2919" s="35">
        <v>45056.0</v>
      </c>
      <c r="H2919" s="22"/>
      <c r="I2919" s="29"/>
      <c r="J2919" s="28"/>
      <c r="K2919" s="2"/>
      <c r="L2919" s="2"/>
      <c r="M2919" s="2"/>
      <c r="N2919" s="2"/>
      <c r="O2919" s="2"/>
      <c r="P2919" s="2"/>
      <c r="Q2919" s="2"/>
      <c r="R2919" s="2"/>
      <c r="S2919" s="2"/>
    </row>
    <row r="2920" ht="15.75" customHeight="1">
      <c r="A2920" s="27">
        <v>45046.0</v>
      </c>
      <c r="B2920" s="2" t="s">
        <v>140</v>
      </c>
      <c r="C2920" s="34">
        <v>8442500.0</v>
      </c>
      <c r="D2920" s="34">
        <v>7675000.0</v>
      </c>
      <c r="E2920" s="34">
        <v>767500.0</v>
      </c>
      <c r="F2920" s="22" t="s">
        <v>522</v>
      </c>
      <c r="G2920" s="35">
        <v>45056.0</v>
      </c>
      <c r="H2920" s="22"/>
      <c r="I2920" s="29"/>
      <c r="J2920" s="28"/>
      <c r="K2920" s="2"/>
      <c r="L2920" s="2"/>
      <c r="M2920" s="2"/>
      <c r="N2920" s="2"/>
      <c r="O2920" s="2"/>
      <c r="P2920" s="2"/>
      <c r="Q2920" s="2"/>
      <c r="R2920" s="2"/>
      <c r="S2920" s="2"/>
    </row>
    <row r="2921" ht="15.75" customHeight="1">
      <c r="A2921" s="27">
        <v>45046.0</v>
      </c>
      <c r="B2921" s="2" t="s">
        <v>140</v>
      </c>
      <c r="C2921" s="34">
        <v>1881000.0</v>
      </c>
      <c r="D2921" s="34">
        <v>1710000.0</v>
      </c>
      <c r="E2921" s="34">
        <v>171000.0</v>
      </c>
      <c r="F2921" s="22" t="s">
        <v>707</v>
      </c>
      <c r="G2921" s="35">
        <v>45056.0</v>
      </c>
      <c r="H2921" s="22"/>
      <c r="I2921" s="29"/>
      <c r="J2921" s="28"/>
      <c r="K2921" s="2"/>
      <c r="L2921" s="2"/>
      <c r="M2921" s="2"/>
      <c r="N2921" s="2"/>
      <c r="O2921" s="2"/>
      <c r="P2921" s="2"/>
      <c r="Q2921" s="2"/>
      <c r="R2921" s="2"/>
      <c r="S2921" s="2"/>
    </row>
    <row r="2922" ht="15.75" customHeight="1">
      <c r="A2922" s="27">
        <v>45046.0</v>
      </c>
      <c r="B2922" s="2" t="s">
        <v>140</v>
      </c>
      <c r="C2922" s="34">
        <v>2244000.0</v>
      </c>
      <c r="D2922" s="34">
        <v>2040000.0</v>
      </c>
      <c r="E2922" s="34">
        <v>204000.0</v>
      </c>
      <c r="F2922" s="22" t="s">
        <v>785</v>
      </c>
      <c r="G2922" s="35">
        <v>45056.0</v>
      </c>
      <c r="H2922" s="22"/>
      <c r="I2922" s="29"/>
      <c r="J2922" s="28"/>
      <c r="K2922" s="2"/>
      <c r="L2922" s="2"/>
      <c r="M2922" s="2"/>
      <c r="N2922" s="2"/>
      <c r="O2922" s="2"/>
      <c r="P2922" s="2"/>
      <c r="Q2922" s="2"/>
      <c r="R2922" s="2"/>
      <c r="S2922" s="2"/>
    </row>
    <row r="2923" ht="15.75" customHeight="1">
      <c r="A2923" s="27">
        <v>45046.0</v>
      </c>
      <c r="B2923" s="2" t="s">
        <v>140</v>
      </c>
      <c r="C2923" s="34">
        <v>2821500.0</v>
      </c>
      <c r="D2923" s="34">
        <v>2565000.0</v>
      </c>
      <c r="E2923" s="34">
        <v>256500.0</v>
      </c>
      <c r="F2923" s="22" t="s">
        <v>768</v>
      </c>
      <c r="G2923" s="35">
        <v>45056.0</v>
      </c>
      <c r="H2923" s="22"/>
      <c r="I2923" s="29"/>
      <c r="J2923" s="28"/>
      <c r="K2923" s="2"/>
      <c r="L2923" s="2"/>
      <c r="M2923" s="2"/>
      <c r="N2923" s="2"/>
      <c r="O2923" s="2"/>
      <c r="P2923" s="2"/>
      <c r="Q2923" s="2"/>
      <c r="R2923" s="2"/>
      <c r="S2923" s="2"/>
    </row>
    <row r="2924" ht="15.75" customHeight="1">
      <c r="A2924" s="27">
        <v>45046.0</v>
      </c>
      <c r="B2924" s="2" t="s">
        <v>140</v>
      </c>
      <c r="C2924" s="34">
        <v>154000.0</v>
      </c>
      <c r="D2924" s="34">
        <v>140000.0</v>
      </c>
      <c r="E2924" s="34">
        <v>14000.0</v>
      </c>
      <c r="F2924" s="22" t="s">
        <v>775</v>
      </c>
      <c r="G2924" s="35">
        <v>45076.0</v>
      </c>
      <c r="H2924" s="22"/>
      <c r="I2924" s="29"/>
      <c r="J2924" s="28"/>
      <c r="K2924" s="2"/>
      <c r="L2924" s="2"/>
      <c r="M2924" s="2"/>
      <c r="N2924" s="2"/>
      <c r="O2924" s="2"/>
      <c r="P2924" s="2"/>
      <c r="Q2924" s="2"/>
      <c r="R2924" s="2"/>
      <c r="S2924" s="2"/>
    </row>
    <row r="2925" ht="15.75" customHeight="1">
      <c r="A2925" s="27">
        <v>45046.0</v>
      </c>
      <c r="B2925" s="2" t="s">
        <v>140</v>
      </c>
      <c r="C2925" s="34">
        <v>3168000.0</v>
      </c>
      <c r="D2925" s="34">
        <v>2880000.0</v>
      </c>
      <c r="E2925" s="34">
        <v>288000.0</v>
      </c>
      <c r="F2925" s="22" t="s">
        <v>777</v>
      </c>
      <c r="G2925" s="35">
        <v>45056.0</v>
      </c>
      <c r="H2925" s="22"/>
      <c r="I2925" s="29"/>
      <c r="J2925" s="28"/>
      <c r="K2925" s="2"/>
      <c r="L2925" s="2"/>
      <c r="M2925" s="2"/>
      <c r="N2925" s="2"/>
      <c r="O2925" s="2"/>
      <c r="P2925" s="2"/>
      <c r="Q2925" s="2"/>
      <c r="R2925" s="2"/>
      <c r="S2925" s="2"/>
    </row>
    <row r="2926" ht="15.75" customHeight="1">
      <c r="A2926" s="27">
        <v>45046.0</v>
      </c>
      <c r="B2926" s="2" t="s">
        <v>140</v>
      </c>
      <c r="C2926" s="34">
        <v>2139500.0</v>
      </c>
      <c r="D2926" s="34">
        <v>1945000.0</v>
      </c>
      <c r="E2926" s="34">
        <v>194500.0</v>
      </c>
      <c r="F2926" s="22" t="s">
        <v>786</v>
      </c>
      <c r="G2926" s="35">
        <v>45056.0</v>
      </c>
      <c r="H2926" s="22"/>
      <c r="I2926" s="29"/>
      <c r="J2926" s="28"/>
      <c r="K2926" s="2"/>
      <c r="L2926" s="2"/>
      <c r="M2926" s="2"/>
      <c r="N2926" s="2"/>
      <c r="O2926" s="2"/>
      <c r="P2926" s="2"/>
      <c r="Q2926" s="2"/>
      <c r="R2926" s="2"/>
      <c r="S2926" s="2"/>
    </row>
    <row r="2927" ht="15.75" customHeight="1">
      <c r="A2927" s="27">
        <v>45046.0</v>
      </c>
      <c r="B2927" s="2" t="s">
        <v>140</v>
      </c>
      <c r="C2927" s="34">
        <v>4402200.0</v>
      </c>
      <c r="D2927" s="34">
        <v>4002000.0</v>
      </c>
      <c r="E2927" s="34">
        <v>400200.0</v>
      </c>
      <c r="F2927" s="22" t="s">
        <v>787</v>
      </c>
      <c r="G2927" s="35">
        <v>45056.0</v>
      </c>
      <c r="H2927" s="22"/>
      <c r="I2927" s="29"/>
      <c r="J2927" s="28"/>
      <c r="K2927" s="2"/>
      <c r="L2927" s="2"/>
      <c r="M2927" s="2"/>
      <c r="N2927" s="2"/>
      <c r="O2927" s="2"/>
      <c r="P2927" s="2"/>
      <c r="Q2927" s="2"/>
      <c r="R2927" s="2"/>
      <c r="S2927" s="2"/>
    </row>
    <row r="2928" ht="15.75" customHeight="1">
      <c r="A2928" s="27">
        <v>45046.0</v>
      </c>
      <c r="B2928" s="2" t="s">
        <v>675</v>
      </c>
      <c r="C2928" s="34">
        <v>7898000.0</v>
      </c>
      <c r="D2928" s="34">
        <v>7180000.0</v>
      </c>
      <c r="E2928" s="34">
        <v>718000.0</v>
      </c>
      <c r="F2928" s="22" t="s">
        <v>523</v>
      </c>
      <c r="G2928" s="35">
        <v>45056.0</v>
      </c>
      <c r="H2928" s="22"/>
      <c r="I2928" s="29"/>
      <c r="J2928" s="28"/>
      <c r="K2928" s="2"/>
      <c r="L2928" s="2"/>
      <c r="M2928" s="2"/>
      <c r="N2928" s="2"/>
      <c r="O2928" s="2"/>
      <c r="P2928" s="2"/>
      <c r="Q2928" s="2"/>
      <c r="R2928" s="2"/>
      <c r="S2928" s="2"/>
    </row>
    <row r="2929" ht="15.75" customHeight="1">
      <c r="A2929" s="27">
        <v>45046.0</v>
      </c>
      <c r="B2929" s="2" t="s">
        <v>675</v>
      </c>
      <c r="C2929" s="34">
        <v>1207800.0</v>
      </c>
      <c r="D2929" s="34">
        <v>1098000.0</v>
      </c>
      <c r="E2929" s="34">
        <v>109800.0</v>
      </c>
      <c r="F2929" s="22" t="s">
        <v>788</v>
      </c>
      <c r="G2929" s="35">
        <v>45056.0</v>
      </c>
      <c r="H2929" s="22"/>
      <c r="I2929" s="29"/>
      <c r="J2929" s="28"/>
      <c r="K2929" s="2"/>
      <c r="L2929" s="2"/>
      <c r="M2929" s="2"/>
      <c r="N2929" s="2"/>
      <c r="O2929" s="2"/>
      <c r="P2929" s="2"/>
      <c r="Q2929" s="2"/>
      <c r="R2929" s="2"/>
      <c r="S2929" s="2"/>
    </row>
    <row r="2930" ht="15.75" customHeight="1">
      <c r="A2930" s="27">
        <v>45046.0</v>
      </c>
      <c r="B2930" s="2" t="s">
        <v>675</v>
      </c>
      <c r="C2930" s="34">
        <v>6655000.0</v>
      </c>
      <c r="D2930" s="34">
        <v>6050000.0</v>
      </c>
      <c r="E2930" s="34">
        <v>605000.0</v>
      </c>
      <c r="F2930" s="22" t="s">
        <v>591</v>
      </c>
      <c r="G2930" s="35">
        <v>45056.0</v>
      </c>
      <c r="H2930" s="22"/>
      <c r="I2930" s="29"/>
      <c r="J2930" s="28"/>
      <c r="K2930" s="2"/>
      <c r="L2930" s="2"/>
      <c r="M2930" s="2"/>
      <c r="N2930" s="2"/>
      <c r="O2930" s="2"/>
      <c r="P2930" s="2"/>
      <c r="Q2930" s="2"/>
      <c r="R2930" s="2"/>
      <c r="S2930" s="2"/>
    </row>
    <row r="2931" ht="15.75" customHeight="1">
      <c r="A2931" s="27">
        <v>45046.0</v>
      </c>
      <c r="B2931" s="2" t="s">
        <v>8</v>
      </c>
      <c r="C2931" s="34">
        <v>3220800.0</v>
      </c>
      <c r="D2931" s="34">
        <v>2928000.0</v>
      </c>
      <c r="E2931" s="34">
        <v>292800.0</v>
      </c>
      <c r="F2931" s="22" t="s">
        <v>763</v>
      </c>
      <c r="G2931" s="35">
        <v>45065.0</v>
      </c>
      <c r="H2931" s="22"/>
      <c r="I2931" s="29"/>
      <c r="J2931" s="28"/>
      <c r="K2931" s="2"/>
      <c r="L2931" s="2"/>
      <c r="M2931" s="2"/>
      <c r="N2931" s="2"/>
      <c r="O2931" s="2"/>
      <c r="P2931" s="2"/>
      <c r="Q2931" s="2"/>
      <c r="R2931" s="2"/>
      <c r="S2931" s="2"/>
    </row>
    <row r="2932" ht="15.75" customHeight="1">
      <c r="A2932" s="27">
        <v>45046.0</v>
      </c>
      <c r="B2932" s="2" t="s">
        <v>8</v>
      </c>
      <c r="C2932" s="34">
        <v>2043800.0</v>
      </c>
      <c r="D2932" s="34">
        <v>1858000.0</v>
      </c>
      <c r="E2932" s="34">
        <v>185800.0</v>
      </c>
      <c r="F2932" s="22" t="s">
        <v>700</v>
      </c>
      <c r="G2932" s="35">
        <v>45065.0</v>
      </c>
      <c r="H2932" s="22"/>
      <c r="I2932" s="29"/>
      <c r="J2932" s="28"/>
      <c r="K2932" s="2"/>
      <c r="L2932" s="2"/>
      <c r="M2932" s="2"/>
      <c r="N2932" s="2"/>
      <c r="O2932" s="2"/>
      <c r="P2932" s="2"/>
      <c r="Q2932" s="2"/>
      <c r="R2932" s="2"/>
      <c r="S2932" s="2"/>
    </row>
    <row r="2933" ht="15.75" customHeight="1">
      <c r="A2933" s="27">
        <v>45046.0</v>
      </c>
      <c r="B2933" s="2" t="s">
        <v>8</v>
      </c>
      <c r="C2933" s="34">
        <v>5016000.0</v>
      </c>
      <c r="D2933" s="34">
        <v>4560000.0</v>
      </c>
      <c r="E2933" s="34">
        <v>456000.0</v>
      </c>
      <c r="F2933" s="22" t="s">
        <v>299</v>
      </c>
      <c r="G2933" s="35">
        <v>45065.0</v>
      </c>
      <c r="H2933" s="22"/>
      <c r="I2933" s="29"/>
      <c r="J2933" s="28"/>
      <c r="K2933" s="2"/>
      <c r="L2933" s="2"/>
      <c r="M2933" s="2"/>
      <c r="N2933" s="2"/>
      <c r="O2933" s="2"/>
      <c r="P2933" s="2"/>
      <c r="Q2933" s="2"/>
      <c r="R2933" s="2"/>
      <c r="S2933" s="2"/>
    </row>
    <row r="2934" ht="15.75" customHeight="1">
      <c r="A2934" s="27">
        <v>45046.0</v>
      </c>
      <c r="B2934" s="2" t="s">
        <v>8</v>
      </c>
      <c r="C2934" s="34">
        <v>1623600.0</v>
      </c>
      <c r="D2934" s="34">
        <v>1476000.0</v>
      </c>
      <c r="E2934" s="34">
        <v>147600.0</v>
      </c>
      <c r="F2934" s="22" t="s">
        <v>738</v>
      </c>
      <c r="G2934" s="35">
        <v>45065.0</v>
      </c>
      <c r="H2934" s="22"/>
      <c r="I2934" s="29"/>
      <c r="J2934" s="28"/>
      <c r="K2934" s="2"/>
      <c r="L2934" s="2"/>
      <c r="M2934" s="2"/>
      <c r="N2934" s="2"/>
      <c r="O2934" s="2"/>
      <c r="P2934" s="2"/>
      <c r="Q2934" s="2"/>
      <c r="R2934" s="2"/>
      <c r="S2934" s="2"/>
    </row>
    <row r="2935" ht="15.75" customHeight="1">
      <c r="A2935" s="27">
        <v>45046.0</v>
      </c>
      <c r="B2935" s="2" t="s">
        <v>8</v>
      </c>
      <c r="C2935" s="34">
        <v>6509800.0</v>
      </c>
      <c r="D2935" s="34">
        <v>5918000.0</v>
      </c>
      <c r="E2935" s="34">
        <v>591800.0</v>
      </c>
      <c r="F2935" s="22" t="s">
        <v>172</v>
      </c>
      <c r="G2935" s="35">
        <v>45065.0</v>
      </c>
      <c r="H2935" s="22"/>
      <c r="I2935" s="29"/>
      <c r="J2935" s="28"/>
      <c r="K2935" s="2"/>
      <c r="L2935" s="2"/>
      <c r="M2935" s="2"/>
      <c r="N2935" s="2"/>
      <c r="O2935" s="2"/>
      <c r="P2935" s="2"/>
      <c r="Q2935" s="2"/>
      <c r="R2935" s="2"/>
      <c r="S2935" s="2"/>
    </row>
    <row r="2936" ht="15.75" customHeight="1">
      <c r="A2936" s="27">
        <v>45046.0</v>
      </c>
      <c r="B2936" s="2" t="s">
        <v>8</v>
      </c>
      <c r="C2936" s="34">
        <v>528000.0</v>
      </c>
      <c r="D2936" s="34">
        <v>480000.0</v>
      </c>
      <c r="E2936" s="34">
        <v>48000.0</v>
      </c>
      <c r="F2936" s="22" t="s">
        <v>282</v>
      </c>
      <c r="G2936" s="35">
        <v>45065.0</v>
      </c>
      <c r="H2936" s="22"/>
      <c r="I2936" s="37" t="s">
        <v>52</v>
      </c>
      <c r="J2936" s="13"/>
      <c r="K2936" s="14"/>
      <c r="L2936" s="2"/>
      <c r="M2936" s="2"/>
      <c r="N2936" s="2"/>
      <c r="O2936" s="2"/>
      <c r="P2936" s="2"/>
      <c r="Q2936" s="2"/>
      <c r="R2936" s="2"/>
      <c r="S2936" s="2"/>
    </row>
    <row r="2937" ht="15.75" customHeight="1">
      <c r="A2937" s="27">
        <v>45046.0</v>
      </c>
      <c r="B2937" s="2" t="s">
        <v>491</v>
      </c>
      <c r="C2937" s="34">
        <v>180400.0</v>
      </c>
      <c r="D2937" s="34">
        <v>164000.0</v>
      </c>
      <c r="E2937" s="34">
        <v>16400.0</v>
      </c>
      <c r="F2937" s="22" t="s">
        <v>569</v>
      </c>
      <c r="G2937" s="35">
        <v>45061.0</v>
      </c>
      <c r="H2937" s="22"/>
      <c r="I2937" s="23" t="s">
        <v>3</v>
      </c>
      <c r="J2937" s="17" t="s">
        <v>54</v>
      </c>
      <c r="K2937" s="17" t="s">
        <v>2</v>
      </c>
      <c r="L2937" s="2"/>
      <c r="M2937" s="2"/>
      <c r="N2937" s="2"/>
      <c r="O2937" s="2"/>
      <c r="P2937" s="2"/>
      <c r="Q2937" s="2"/>
      <c r="R2937" s="2"/>
      <c r="S2937" s="2"/>
    </row>
    <row r="2938" ht="15.75" customHeight="1">
      <c r="A2938" s="27">
        <v>45046.0</v>
      </c>
      <c r="B2938" s="2" t="s">
        <v>630</v>
      </c>
      <c r="C2938" s="34">
        <v>213400.0</v>
      </c>
      <c r="D2938" s="34">
        <v>194000.0</v>
      </c>
      <c r="E2938" s="34">
        <v>19400.0</v>
      </c>
      <c r="F2938" s="22" t="s">
        <v>285</v>
      </c>
      <c r="G2938" s="35">
        <v>45061.0</v>
      </c>
      <c r="H2938" s="22"/>
      <c r="I2938" s="23">
        <f t="shared" ref="I2938:K2938" si="75">SUM(C2889:C2947)</f>
        <v>324928880</v>
      </c>
      <c r="J2938" s="23">
        <f t="shared" si="75"/>
        <v>295389880</v>
      </c>
      <c r="K2938" s="23">
        <f t="shared" si="75"/>
        <v>29539000</v>
      </c>
      <c r="L2938" s="2"/>
      <c r="M2938" s="2"/>
      <c r="N2938" s="2"/>
      <c r="O2938" s="2"/>
      <c r="P2938" s="2"/>
      <c r="Q2938" s="2"/>
      <c r="R2938" s="2"/>
      <c r="S2938" s="2"/>
    </row>
    <row r="2939" ht="15.75" customHeight="1">
      <c r="A2939" s="27">
        <v>45046.0</v>
      </c>
      <c r="B2939" s="2" t="s">
        <v>672</v>
      </c>
      <c r="C2939" s="34">
        <v>853600.0</v>
      </c>
      <c r="D2939" s="34">
        <v>776000.0</v>
      </c>
      <c r="E2939" s="34">
        <v>77600.0</v>
      </c>
      <c r="F2939" s="22" t="s">
        <v>673</v>
      </c>
      <c r="G2939" s="35">
        <v>45061.0</v>
      </c>
      <c r="H2939" s="22"/>
      <c r="I2939" s="29"/>
      <c r="J2939" s="28"/>
      <c r="K2939" s="2"/>
      <c r="L2939" s="2"/>
      <c r="M2939" s="2"/>
      <c r="N2939" s="2"/>
      <c r="O2939" s="2"/>
      <c r="P2939" s="2"/>
      <c r="Q2939" s="2"/>
      <c r="R2939" s="2"/>
      <c r="S2939" s="2"/>
    </row>
    <row r="2940" ht="15.75" customHeight="1">
      <c r="A2940" s="27">
        <v>45046.0</v>
      </c>
      <c r="B2940" s="2" t="s">
        <v>741</v>
      </c>
      <c r="C2940" s="34">
        <v>8448000.0</v>
      </c>
      <c r="D2940" s="34">
        <v>7680000.0</v>
      </c>
      <c r="E2940" s="34">
        <v>768000.0</v>
      </c>
      <c r="F2940" s="22" t="s">
        <v>671</v>
      </c>
      <c r="G2940" s="35">
        <v>45061.0</v>
      </c>
      <c r="H2940" s="22"/>
      <c r="I2940" s="29"/>
      <c r="J2940" s="28"/>
      <c r="K2940" s="2"/>
      <c r="L2940" s="2"/>
      <c r="M2940" s="2"/>
      <c r="N2940" s="2"/>
      <c r="O2940" s="2"/>
      <c r="P2940" s="2"/>
      <c r="Q2940" s="2"/>
      <c r="R2940" s="2"/>
      <c r="S2940" s="2"/>
    </row>
    <row r="2941" ht="15.75" customHeight="1">
      <c r="A2941" s="27">
        <v>45046.0</v>
      </c>
      <c r="B2941" s="2" t="s">
        <v>610</v>
      </c>
      <c r="C2941" s="34">
        <v>396000.0</v>
      </c>
      <c r="D2941" s="34">
        <v>360000.0</v>
      </c>
      <c r="E2941" s="34">
        <v>36000.0</v>
      </c>
      <c r="F2941" s="22" t="s">
        <v>639</v>
      </c>
      <c r="G2941" s="35">
        <v>45056.0</v>
      </c>
      <c r="H2941" s="22"/>
      <c r="I2941" s="29"/>
      <c r="J2941" s="28"/>
      <c r="K2941" s="2"/>
      <c r="L2941" s="2"/>
      <c r="M2941" s="2"/>
      <c r="N2941" s="2"/>
      <c r="O2941" s="2"/>
      <c r="P2941" s="2"/>
      <c r="Q2941" s="2"/>
      <c r="R2941" s="2"/>
      <c r="S2941" s="2"/>
    </row>
    <row r="2942" ht="15.75" customHeight="1">
      <c r="A2942" s="27">
        <v>45046.0</v>
      </c>
      <c r="B2942" s="2" t="s">
        <v>789</v>
      </c>
      <c r="C2942" s="34">
        <v>213400.0</v>
      </c>
      <c r="D2942" s="34">
        <v>194000.0</v>
      </c>
      <c r="E2942" s="34">
        <v>19400.0</v>
      </c>
      <c r="F2942" s="22" t="s">
        <v>106</v>
      </c>
      <c r="G2942" s="35">
        <v>45050.0</v>
      </c>
      <c r="H2942" s="22"/>
      <c r="I2942" s="29"/>
      <c r="J2942" s="28"/>
      <c r="K2942" s="2"/>
      <c r="L2942" s="2"/>
      <c r="M2942" s="2"/>
      <c r="N2942" s="2"/>
      <c r="O2942" s="2"/>
      <c r="P2942" s="2"/>
      <c r="Q2942" s="2"/>
      <c r="R2942" s="2"/>
      <c r="S2942" s="2"/>
    </row>
    <row r="2943" ht="15.75" customHeight="1">
      <c r="A2943" s="27">
        <v>45046.0</v>
      </c>
      <c r="B2943" s="2" t="s">
        <v>538</v>
      </c>
      <c r="C2943" s="34">
        <v>671000.0</v>
      </c>
      <c r="D2943" s="34">
        <v>610000.0</v>
      </c>
      <c r="E2943" s="34">
        <v>61000.0</v>
      </c>
      <c r="F2943" s="22" t="s">
        <v>106</v>
      </c>
      <c r="G2943" s="35">
        <v>45064.0</v>
      </c>
      <c r="H2943" s="22"/>
      <c r="I2943" s="29"/>
      <c r="J2943" s="28"/>
      <c r="K2943" s="2"/>
      <c r="L2943" s="2"/>
      <c r="M2943" s="2"/>
      <c r="N2943" s="2"/>
      <c r="O2943" s="2"/>
      <c r="P2943" s="2"/>
      <c r="Q2943" s="2"/>
      <c r="R2943" s="2"/>
      <c r="S2943" s="2"/>
    </row>
    <row r="2944" ht="15.75" customHeight="1">
      <c r="A2944" s="27">
        <v>45046.0</v>
      </c>
      <c r="B2944" s="2" t="s">
        <v>158</v>
      </c>
      <c r="C2944" s="34">
        <v>660000.0</v>
      </c>
      <c r="D2944" s="34">
        <v>600000.0</v>
      </c>
      <c r="E2944" s="34">
        <v>60000.0</v>
      </c>
      <c r="F2944" s="22" t="s">
        <v>106</v>
      </c>
      <c r="G2944" s="35">
        <v>45061.0</v>
      </c>
      <c r="H2944" s="22"/>
      <c r="I2944" s="29"/>
      <c r="J2944" s="28"/>
      <c r="K2944" s="2"/>
      <c r="L2944" s="2"/>
      <c r="M2944" s="2"/>
      <c r="N2944" s="2"/>
      <c r="O2944" s="2"/>
      <c r="P2944" s="2"/>
      <c r="Q2944" s="2"/>
      <c r="R2944" s="2"/>
      <c r="S2944" s="2"/>
    </row>
    <row r="2945" ht="15.75" customHeight="1">
      <c r="A2945" s="27">
        <v>45046.0</v>
      </c>
      <c r="B2945" s="2" t="s">
        <v>160</v>
      </c>
      <c r="C2945" s="34">
        <v>1969000.0</v>
      </c>
      <c r="D2945" s="34">
        <v>1790000.0</v>
      </c>
      <c r="E2945" s="34">
        <v>179000.0</v>
      </c>
      <c r="F2945" s="22" t="s">
        <v>106</v>
      </c>
      <c r="G2945" s="35">
        <v>45062.0</v>
      </c>
      <c r="H2945" s="22"/>
      <c r="I2945" s="29"/>
      <c r="J2945" s="28"/>
      <c r="K2945" s="2"/>
      <c r="L2945" s="2"/>
      <c r="M2945" s="2"/>
      <c r="N2945" s="2"/>
      <c r="O2945" s="2"/>
      <c r="P2945" s="2"/>
      <c r="Q2945" s="2"/>
      <c r="R2945" s="2"/>
      <c r="S2945" s="2"/>
    </row>
    <row r="2946" ht="15.75" customHeight="1">
      <c r="A2946" s="27">
        <v>45046.0</v>
      </c>
      <c r="B2946" s="2" t="s">
        <v>748</v>
      </c>
      <c r="C2946" s="34">
        <v>6171000.0</v>
      </c>
      <c r="D2946" s="34">
        <v>5610000.0</v>
      </c>
      <c r="E2946" s="34">
        <v>561000.0</v>
      </c>
      <c r="F2946" s="22" t="s">
        <v>106</v>
      </c>
      <c r="G2946" s="35">
        <v>45051.0</v>
      </c>
      <c r="H2946" s="22"/>
      <c r="I2946" s="29"/>
      <c r="J2946" s="28"/>
      <c r="K2946" s="2"/>
      <c r="L2946" s="2"/>
      <c r="M2946" s="2"/>
      <c r="N2946" s="2"/>
      <c r="O2946" s="2"/>
      <c r="P2946" s="2"/>
      <c r="Q2946" s="2"/>
      <c r="R2946" s="2"/>
      <c r="S2946" s="2"/>
    </row>
    <row r="2947" ht="15.75" customHeight="1">
      <c r="A2947" s="38">
        <v>45046.0</v>
      </c>
      <c r="B2947" s="7" t="s">
        <v>203</v>
      </c>
      <c r="C2947" s="39">
        <v>2315500.0</v>
      </c>
      <c r="D2947" s="39">
        <v>2105000.0</v>
      </c>
      <c r="E2947" s="39">
        <v>210500.0</v>
      </c>
      <c r="F2947" s="40" t="s">
        <v>106</v>
      </c>
      <c r="G2947" s="41">
        <v>45076.0</v>
      </c>
      <c r="H2947" s="40"/>
      <c r="I2947" s="89"/>
      <c r="J2947" s="90"/>
      <c r="K2947" s="7"/>
      <c r="L2947" s="7"/>
      <c r="M2947" s="7"/>
      <c r="N2947" s="7"/>
      <c r="O2947" s="7"/>
      <c r="P2947" s="7"/>
      <c r="Q2947" s="7"/>
      <c r="R2947" s="7"/>
      <c r="S2947" s="7"/>
    </row>
    <row r="2948" ht="15.75" customHeight="1">
      <c r="A2948" s="27">
        <v>45061.0</v>
      </c>
      <c r="B2948" s="2" t="s">
        <v>140</v>
      </c>
      <c r="C2948" s="34">
        <v>1.3464E7</v>
      </c>
      <c r="D2948" s="34">
        <v>1.224E7</v>
      </c>
      <c r="E2948" s="34">
        <v>1224000.0</v>
      </c>
      <c r="F2948" s="22" t="s">
        <v>590</v>
      </c>
      <c r="G2948" s="35">
        <v>45076.0</v>
      </c>
      <c r="H2948" s="22"/>
      <c r="I2948" s="29"/>
      <c r="J2948" s="28"/>
      <c r="K2948" s="2"/>
      <c r="L2948" s="2"/>
      <c r="M2948" s="2"/>
      <c r="N2948" s="2"/>
      <c r="O2948" s="2"/>
      <c r="P2948" s="2"/>
      <c r="Q2948" s="2"/>
      <c r="R2948" s="2"/>
      <c r="S2948" s="2"/>
    </row>
    <row r="2949" ht="15.75" customHeight="1">
      <c r="A2949" s="27">
        <v>45061.0</v>
      </c>
      <c r="B2949" s="2" t="s">
        <v>140</v>
      </c>
      <c r="C2949" s="34">
        <v>1.0692E7</v>
      </c>
      <c r="D2949" s="34">
        <v>9720000.0</v>
      </c>
      <c r="E2949" s="34">
        <v>972000.0</v>
      </c>
      <c r="F2949" s="22" t="s">
        <v>614</v>
      </c>
      <c r="G2949" s="35">
        <v>45068.0</v>
      </c>
      <c r="H2949" s="22"/>
      <c r="I2949" s="29"/>
      <c r="J2949" s="28"/>
      <c r="K2949" s="2"/>
      <c r="L2949" s="2"/>
      <c r="M2949" s="2"/>
      <c r="N2949" s="2"/>
      <c r="O2949" s="2"/>
      <c r="P2949" s="2"/>
      <c r="Q2949" s="2"/>
      <c r="R2949" s="2"/>
      <c r="S2949" s="2"/>
    </row>
    <row r="2950" ht="15.75" customHeight="1">
      <c r="A2950" s="27">
        <v>45061.0</v>
      </c>
      <c r="B2950" s="2" t="s">
        <v>140</v>
      </c>
      <c r="C2950" s="34">
        <v>4799300.0</v>
      </c>
      <c r="D2950" s="34">
        <v>4363000.0</v>
      </c>
      <c r="E2950" s="34">
        <v>436300.0</v>
      </c>
      <c r="F2950" s="22" t="s">
        <v>361</v>
      </c>
      <c r="G2950" s="35">
        <v>45068.0</v>
      </c>
      <c r="H2950" s="22"/>
      <c r="I2950" s="29"/>
      <c r="J2950" s="28"/>
      <c r="K2950" s="2"/>
      <c r="L2950" s="2"/>
      <c r="M2950" s="2"/>
      <c r="N2950" s="2"/>
      <c r="O2950" s="2"/>
      <c r="P2950" s="2"/>
      <c r="Q2950" s="2"/>
      <c r="R2950" s="2"/>
      <c r="S2950" s="2"/>
    </row>
    <row r="2951" ht="15.75" customHeight="1">
      <c r="A2951" s="27">
        <v>45061.0</v>
      </c>
      <c r="B2951" s="2" t="s">
        <v>140</v>
      </c>
      <c r="C2951" s="34">
        <v>1.23816E7</v>
      </c>
      <c r="D2951" s="34">
        <v>1.1256E7</v>
      </c>
      <c r="E2951" s="34">
        <v>1125600.0</v>
      </c>
      <c r="F2951" s="22" t="s">
        <v>676</v>
      </c>
      <c r="G2951" s="35">
        <v>45068.0</v>
      </c>
      <c r="H2951" s="22"/>
      <c r="I2951" s="29"/>
      <c r="J2951" s="28"/>
      <c r="K2951" s="2"/>
      <c r="L2951" s="2"/>
      <c r="M2951" s="2"/>
      <c r="N2951" s="2"/>
      <c r="O2951" s="2"/>
      <c r="P2951" s="2"/>
      <c r="Q2951" s="2"/>
      <c r="R2951" s="2"/>
      <c r="S2951" s="2"/>
    </row>
    <row r="2952" ht="15.75" customHeight="1">
      <c r="A2952" s="27">
        <v>45061.0</v>
      </c>
      <c r="B2952" s="2" t="s">
        <v>140</v>
      </c>
      <c r="C2952" s="34">
        <v>5494500.0</v>
      </c>
      <c r="D2952" s="34">
        <v>4995000.0</v>
      </c>
      <c r="E2952" s="34">
        <v>499500.0</v>
      </c>
      <c r="F2952" s="22" t="s">
        <v>349</v>
      </c>
      <c r="G2952" s="35">
        <v>45068.0</v>
      </c>
      <c r="H2952" s="22"/>
      <c r="I2952" s="29"/>
      <c r="J2952" s="28"/>
      <c r="K2952" s="2"/>
      <c r="L2952" s="2"/>
      <c r="M2952" s="2"/>
      <c r="N2952" s="2"/>
      <c r="O2952" s="2"/>
      <c r="P2952" s="2"/>
      <c r="Q2952" s="2"/>
      <c r="R2952" s="2"/>
      <c r="S2952" s="2"/>
    </row>
    <row r="2953" ht="15.75" customHeight="1">
      <c r="A2953" s="27">
        <v>45061.0</v>
      </c>
      <c r="B2953" s="2" t="s">
        <v>140</v>
      </c>
      <c r="C2953" s="34">
        <v>2772000.0</v>
      </c>
      <c r="D2953" s="34">
        <v>2520000.0</v>
      </c>
      <c r="E2953" s="34">
        <v>252000.0</v>
      </c>
      <c r="F2953" s="22" t="s">
        <v>660</v>
      </c>
      <c r="G2953" s="35">
        <v>45076.0</v>
      </c>
      <c r="H2953" s="22"/>
      <c r="I2953" s="29"/>
      <c r="J2953" s="28"/>
      <c r="K2953" s="2"/>
      <c r="L2953" s="2"/>
      <c r="M2953" s="2"/>
      <c r="N2953" s="2"/>
      <c r="O2953" s="2"/>
      <c r="P2953" s="2"/>
      <c r="Q2953" s="2"/>
      <c r="R2953" s="2"/>
      <c r="S2953" s="2"/>
    </row>
    <row r="2954" ht="15.75" customHeight="1">
      <c r="A2954" s="27">
        <v>45061.0</v>
      </c>
      <c r="B2954" s="2" t="s">
        <v>140</v>
      </c>
      <c r="C2954" s="34">
        <v>528000.0</v>
      </c>
      <c r="D2954" s="34">
        <v>480000.0</v>
      </c>
      <c r="E2954" s="34">
        <v>48000.0</v>
      </c>
      <c r="F2954" s="22" t="s">
        <v>699</v>
      </c>
      <c r="G2954" s="35">
        <v>45068.0</v>
      </c>
      <c r="H2954" s="22"/>
      <c r="I2954" s="29"/>
      <c r="J2954" s="28"/>
      <c r="K2954" s="2"/>
      <c r="L2954" s="2"/>
      <c r="M2954" s="2"/>
      <c r="N2954" s="2"/>
      <c r="O2954" s="2"/>
      <c r="P2954" s="2"/>
      <c r="Q2954" s="2"/>
      <c r="R2954" s="2"/>
      <c r="S2954" s="2"/>
    </row>
    <row r="2955" ht="15.75" customHeight="1">
      <c r="A2955" s="27">
        <v>45061.0</v>
      </c>
      <c r="B2955" s="2" t="s">
        <v>140</v>
      </c>
      <c r="C2955" s="34">
        <v>1.54209E7</v>
      </c>
      <c r="D2955" s="34">
        <v>1.4019E7</v>
      </c>
      <c r="E2955" s="34">
        <v>1401900.0</v>
      </c>
      <c r="F2955" s="22" t="s">
        <v>478</v>
      </c>
      <c r="G2955" s="35">
        <v>45068.0</v>
      </c>
      <c r="H2955" s="22"/>
      <c r="I2955" s="29"/>
      <c r="J2955" s="28"/>
      <c r="K2955" s="2"/>
      <c r="L2955" s="2"/>
      <c r="M2955" s="2"/>
      <c r="N2955" s="2"/>
      <c r="O2955" s="2"/>
      <c r="P2955" s="2"/>
      <c r="Q2955" s="2"/>
      <c r="R2955" s="2"/>
      <c r="S2955" s="2"/>
    </row>
    <row r="2956" ht="15.75" customHeight="1">
      <c r="A2956" s="27">
        <v>45061.0</v>
      </c>
      <c r="B2956" s="2" t="s">
        <v>140</v>
      </c>
      <c r="C2956" s="34">
        <v>1.4883E7</v>
      </c>
      <c r="D2956" s="34">
        <v>1.353E7</v>
      </c>
      <c r="E2956" s="34">
        <v>1353000.0</v>
      </c>
      <c r="F2956" s="22" t="s">
        <v>522</v>
      </c>
      <c r="G2956" s="35">
        <v>45068.0</v>
      </c>
      <c r="H2956" s="22"/>
      <c r="I2956" s="29"/>
      <c r="J2956" s="28"/>
      <c r="K2956" s="2"/>
      <c r="L2956" s="2"/>
      <c r="M2956" s="2"/>
      <c r="N2956" s="2"/>
      <c r="O2956" s="2"/>
      <c r="P2956" s="2"/>
      <c r="Q2956" s="2"/>
      <c r="R2956" s="2"/>
      <c r="S2956" s="2"/>
    </row>
    <row r="2957" ht="15.75" customHeight="1">
      <c r="A2957" s="27">
        <v>45061.0</v>
      </c>
      <c r="B2957" s="2" t="s">
        <v>140</v>
      </c>
      <c r="C2957" s="34">
        <v>2013000.0</v>
      </c>
      <c r="D2957" s="34">
        <v>1830000.0</v>
      </c>
      <c r="E2957" s="34">
        <v>183000.0</v>
      </c>
      <c r="F2957" s="22" t="s">
        <v>707</v>
      </c>
      <c r="G2957" s="35">
        <v>45068.0</v>
      </c>
      <c r="H2957" s="22"/>
      <c r="I2957" s="29"/>
      <c r="J2957" s="28"/>
      <c r="K2957" s="2"/>
      <c r="L2957" s="2"/>
      <c r="M2957" s="2"/>
      <c r="N2957" s="2"/>
      <c r="O2957" s="2"/>
      <c r="P2957" s="2"/>
      <c r="Q2957" s="2"/>
      <c r="R2957" s="2"/>
      <c r="S2957" s="2"/>
    </row>
    <row r="2958" ht="15.75" customHeight="1">
      <c r="A2958" s="27">
        <v>45061.0</v>
      </c>
      <c r="B2958" s="2" t="s">
        <v>675</v>
      </c>
      <c r="C2958" s="34">
        <v>7813300.0</v>
      </c>
      <c r="D2958" s="34">
        <v>7103000.0</v>
      </c>
      <c r="E2958" s="34">
        <v>710300.0</v>
      </c>
      <c r="F2958" s="22" t="s">
        <v>523</v>
      </c>
      <c r="G2958" s="35">
        <v>45068.0</v>
      </c>
      <c r="H2958" s="22"/>
      <c r="I2958" s="29"/>
      <c r="J2958" s="28"/>
      <c r="K2958" s="2"/>
      <c r="L2958" s="2"/>
      <c r="M2958" s="2"/>
      <c r="N2958" s="2"/>
      <c r="O2958" s="2"/>
      <c r="P2958" s="2"/>
      <c r="Q2958" s="2"/>
      <c r="R2958" s="2"/>
      <c r="S2958" s="2"/>
    </row>
    <row r="2959" ht="15.75" customHeight="1">
      <c r="A2959" s="27">
        <v>45061.0</v>
      </c>
      <c r="B2959" s="2" t="s">
        <v>675</v>
      </c>
      <c r="C2959" s="34">
        <v>805200.0</v>
      </c>
      <c r="D2959" s="34">
        <v>732000.0</v>
      </c>
      <c r="E2959" s="34">
        <v>73200.0</v>
      </c>
      <c r="F2959" s="22" t="s">
        <v>788</v>
      </c>
      <c r="G2959" s="35">
        <v>45068.0</v>
      </c>
      <c r="H2959" s="22"/>
      <c r="I2959" s="29"/>
      <c r="J2959" s="28"/>
      <c r="K2959" s="2"/>
      <c r="L2959" s="2"/>
      <c r="M2959" s="2"/>
      <c r="N2959" s="2"/>
      <c r="O2959" s="2"/>
      <c r="P2959" s="2"/>
      <c r="Q2959" s="2"/>
      <c r="R2959" s="2"/>
      <c r="S2959" s="2"/>
    </row>
    <row r="2960" ht="15.75" customHeight="1">
      <c r="A2960" s="27">
        <v>45061.0</v>
      </c>
      <c r="B2960" s="2" t="s">
        <v>675</v>
      </c>
      <c r="C2960" s="34">
        <v>1.12409E7</v>
      </c>
      <c r="D2960" s="34">
        <v>1.0219E7</v>
      </c>
      <c r="E2960" s="34">
        <v>1021900.0</v>
      </c>
      <c r="F2960" s="22" t="s">
        <v>591</v>
      </c>
      <c r="G2960" s="35">
        <v>45068.0</v>
      </c>
      <c r="H2960" s="22"/>
      <c r="I2960" s="29"/>
      <c r="J2960" s="28"/>
      <c r="K2960" s="2"/>
      <c r="L2960" s="2"/>
      <c r="M2960" s="2"/>
      <c r="N2960" s="2"/>
      <c r="O2960" s="2"/>
      <c r="P2960" s="2"/>
      <c r="Q2960" s="2"/>
      <c r="R2960" s="2"/>
      <c r="S2960" s="2"/>
    </row>
    <row r="2961" ht="15.75" customHeight="1">
      <c r="A2961" s="27">
        <v>45069.0</v>
      </c>
      <c r="B2961" s="2" t="s">
        <v>661</v>
      </c>
      <c r="C2961" s="34">
        <v>286000.0</v>
      </c>
      <c r="D2961" s="34">
        <v>260000.0</v>
      </c>
      <c r="E2961" s="34">
        <v>26000.0</v>
      </c>
      <c r="F2961" s="22" t="s">
        <v>106</v>
      </c>
      <c r="G2961" s="35">
        <v>45069.0</v>
      </c>
      <c r="H2961" s="22"/>
      <c r="I2961" s="29"/>
      <c r="J2961" s="28"/>
      <c r="K2961" s="2"/>
      <c r="L2961" s="2"/>
      <c r="M2961" s="2"/>
      <c r="N2961" s="2"/>
      <c r="O2961" s="2"/>
      <c r="P2961" s="2"/>
      <c r="Q2961" s="2"/>
      <c r="R2961" s="2"/>
      <c r="S2961" s="2"/>
    </row>
    <row r="2962" ht="15.75" customHeight="1">
      <c r="A2962" s="27">
        <v>45070.0</v>
      </c>
      <c r="B2962" s="2" t="s">
        <v>666</v>
      </c>
      <c r="C2962" s="34">
        <f>D2962+E2962</f>
        <v>451000</v>
      </c>
      <c r="D2962" s="34">
        <v>410000.0</v>
      </c>
      <c r="E2962" s="34">
        <v>41000.0</v>
      </c>
      <c r="F2962" s="22" t="s">
        <v>659</v>
      </c>
      <c r="G2962" s="35">
        <v>45145.0</v>
      </c>
      <c r="H2962" s="22"/>
      <c r="I2962" s="29"/>
      <c r="J2962" s="28"/>
      <c r="K2962" s="2"/>
      <c r="L2962" s="2"/>
      <c r="M2962" s="2"/>
      <c r="N2962" s="2"/>
      <c r="O2962" s="2"/>
      <c r="P2962" s="2"/>
      <c r="Q2962" s="2"/>
      <c r="R2962" s="2"/>
      <c r="S2962" s="2"/>
    </row>
    <row r="2963" ht="15.75" customHeight="1">
      <c r="A2963" s="27">
        <v>45077.0</v>
      </c>
      <c r="B2963" s="2" t="s">
        <v>711</v>
      </c>
      <c r="C2963" s="34">
        <v>1.198483E7</v>
      </c>
      <c r="D2963" s="34">
        <v>1.08953E7</v>
      </c>
      <c r="E2963" s="34">
        <v>1089530.0</v>
      </c>
      <c r="F2963" s="22" t="s">
        <v>728</v>
      </c>
      <c r="G2963" s="35">
        <v>45086.0</v>
      </c>
      <c r="H2963" s="22"/>
      <c r="I2963" s="29"/>
      <c r="J2963" s="28"/>
      <c r="K2963" s="2"/>
      <c r="L2963" s="2"/>
      <c r="M2963" s="2"/>
      <c r="N2963" s="2"/>
      <c r="O2963" s="2"/>
      <c r="P2963" s="2"/>
      <c r="Q2963" s="2"/>
      <c r="R2963" s="2"/>
      <c r="S2963" s="2"/>
    </row>
    <row r="2964" ht="15.75" customHeight="1">
      <c r="A2964" s="27">
        <v>45077.0</v>
      </c>
      <c r="B2964" s="2" t="s">
        <v>711</v>
      </c>
      <c r="C2964" s="34">
        <v>4.27482E7</v>
      </c>
      <c r="D2964" s="34">
        <v>3.8862E7</v>
      </c>
      <c r="E2964" s="34">
        <v>3886200.0</v>
      </c>
      <c r="F2964" s="22" t="s">
        <v>442</v>
      </c>
      <c r="G2964" s="35">
        <v>45086.0</v>
      </c>
      <c r="H2964" s="22"/>
      <c r="I2964" s="29"/>
      <c r="J2964" s="28"/>
      <c r="K2964" s="2"/>
      <c r="L2964" s="2"/>
      <c r="M2964" s="2"/>
      <c r="N2964" s="2"/>
      <c r="O2964" s="2"/>
      <c r="P2964" s="2"/>
      <c r="Q2964" s="2"/>
      <c r="R2964" s="2"/>
      <c r="S2964" s="2"/>
    </row>
    <row r="2965" ht="15.75" customHeight="1">
      <c r="A2965" s="27">
        <v>45077.0</v>
      </c>
      <c r="B2965" s="2" t="s">
        <v>711</v>
      </c>
      <c r="C2965" s="34">
        <v>2820400.0</v>
      </c>
      <c r="D2965" s="34">
        <v>2564000.0</v>
      </c>
      <c r="E2965" s="34">
        <v>256400.0</v>
      </c>
      <c r="F2965" s="22" t="s">
        <v>441</v>
      </c>
      <c r="G2965" s="35">
        <v>45086.0</v>
      </c>
      <c r="H2965" s="22"/>
      <c r="I2965" s="29"/>
      <c r="J2965" s="28"/>
      <c r="K2965" s="2"/>
      <c r="L2965" s="2"/>
      <c r="M2965" s="2"/>
      <c r="N2965" s="2"/>
      <c r="O2965" s="2"/>
      <c r="P2965" s="2"/>
      <c r="Q2965" s="2"/>
      <c r="R2965" s="2"/>
      <c r="S2965" s="2"/>
    </row>
    <row r="2966" ht="15.75" customHeight="1">
      <c r="A2966" s="27">
        <v>45077.0</v>
      </c>
      <c r="B2966" s="2" t="s">
        <v>711</v>
      </c>
      <c r="C2966" s="34">
        <v>2.16062E7</v>
      </c>
      <c r="D2966" s="34">
        <v>1.9642E7</v>
      </c>
      <c r="E2966" s="34">
        <v>1964200.0</v>
      </c>
      <c r="F2966" s="22" t="s">
        <v>657</v>
      </c>
      <c r="G2966" s="35">
        <v>45086.0</v>
      </c>
      <c r="H2966" s="22"/>
      <c r="I2966" s="29"/>
      <c r="J2966" s="28"/>
      <c r="K2966" s="2"/>
      <c r="L2966" s="2"/>
      <c r="M2966" s="2"/>
      <c r="N2966" s="2"/>
      <c r="O2966" s="2"/>
      <c r="P2966" s="2"/>
      <c r="Q2966" s="2"/>
      <c r="R2966" s="2"/>
      <c r="S2966" s="2"/>
    </row>
    <row r="2967" ht="15.75" customHeight="1">
      <c r="A2967" s="27">
        <v>45077.0</v>
      </c>
      <c r="B2967" s="2" t="s">
        <v>711</v>
      </c>
      <c r="C2967" s="34">
        <v>1.23464E7</v>
      </c>
      <c r="D2967" s="34">
        <v>1.1224E7</v>
      </c>
      <c r="E2967" s="34">
        <v>1122400.0</v>
      </c>
      <c r="F2967" s="22" t="s">
        <v>350</v>
      </c>
      <c r="G2967" s="35">
        <v>45086.0</v>
      </c>
      <c r="H2967" s="22"/>
      <c r="I2967" s="29"/>
      <c r="J2967" s="28"/>
      <c r="K2967" s="2"/>
      <c r="L2967" s="2"/>
      <c r="M2967" s="2"/>
      <c r="N2967" s="2"/>
      <c r="O2967" s="2"/>
      <c r="P2967" s="2"/>
      <c r="Q2967" s="2"/>
      <c r="R2967" s="2"/>
      <c r="S2967" s="2"/>
    </row>
    <row r="2968" ht="15.75" customHeight="1">
      <c r="A2968" s="27">
        <v>45077.0</v>
      </c>
      <c r="B2968" s="2" t="s">
        <v>29</v>
      </c>
      <c r="C2968" s="34">
        <v>7649400.0</v>
      </c>
      <c r="D2968" s="34">
        <v>6954000.0</v>
      </c>
      <c r="E2968" s="34">
        <v>695400.0</v>
      </c>
      <c r="F2968" s="22" t="s">
        <v>526</v>
      </c>
      <c r="G2968" s="35">
        <v>45089.0</v>
      </c>
      <c r="H2968" s="22"/>
      <c r="I2968" s="29"/>
      <c r="J2968" s="28"/>
      <c r="K2968" s="2"/>
      <c r="L2968" s="2"/>
      <c r="M2968" s="2"/>
      <c r="N2968" s="2"/>
      <c r="O2968" s="2"/>
      <c r="P2968" s="2"/>
      <c r="Q2968" s="2"/>
      <c r="R2968" s="2"/>
      <c r="S2968" s="2"/>
    </row>
    <row r="2969" ht="15.75" customHeight="1">
      <c r="A2969" s="27">
        <v>45077.0</v>
      </c>
      <c r="B2969" s="2" t="s">
        <v>696</v>
      </c>
      <c r="C2969" s="34">
        <v>8140000.0</v>
      </c>
      <c r="D2969" s="34">
        <v>7400000.0</v>
      </c>
      <c r="E2969" s="34">
        <v>740000.0</v>
      </c>
      <c r="F2969" s="22" t="s">
        <v>697</v>
      </c>
      <c r="G2969" s="35">
        <v>45086.0</v>
      </c>
      <c r="H2969" s="22"/>
      <c r="I2969" s="29"/>
      <c r="J2969" s="28"/>
      <c r="K2969" s="2"/>
      <c r="L2969" s="2"/>
      <c r="M2969" s="2"/>
      <c r="N2969" s="2"/>
      <c r="O2969" s="2"/>
      <c r="P2969" s="2"/>
      <c r="Q2969" s="2"/>
      <c r="R2969" s="2"/>
      <c r="S2969" s="2"/>
    </row>
    <row r="2970" ht="15.75" customHeight="1">
      <c r="A2970" s="27">
        <v>45077.0</v>
      </c>
      <c r="B2970" s="2" t="s">
        <v>140</v>
      </c>
      <c r="C2970" s="34">
        <v>1.2144E7</v>
      </c>
      <c r="D2970" s="34">
        <v>1.104E7</v>
      </c>
      <c r="E2970" s="34">
        <v>1104000.0</v>
      </c>
      <c r="F2970" s="22" t="s">
        <v>590</v>
      </c>
      <c r="G2970" s="35">
        <v>45086.0</v>
      </c>
      <c r="H2970" s="22"/>
      <c r="I2970" s="29"/>
      <c r="J2970" s="28"/>
      <c r="K2970" s="2"/>
      <c r="L2970" s="2"/>
      <c r="M2970" s="2"/>
      <c r="N2970" s="2"/>
      <c r="O2970" s="2"/>
      <c r="P2970" s="2"/>
      <c r="Q2970" s="2"/>
      <c r="R2970" s="2"/>
      <c r="S2970" s="2"/>
    </row>
    <row r="2971" ht="15.75" customHeight="1">
      <c r="A2971" s="27">
        <v>45077.0</v>
      </c>
      <c r="B2971" s="2" t="s">
        <v>140</v>
      </c>
      <c r="C2971" s="34">
        <v>1.5312E7</v>
      </c>
      <c r="D2971" s="34">
        <v>1.392E7</v>
      </c>
      <c r="E2971" s="34">
        <v>1392000.0</v>
      </c>
      <c r="F2971" s="22" t="s">
        <v>614</v>
      </c>
      <c r="G2971" s="35">
        <v>45086.0</v>
      </c>
      <c r="H2971" s="22"/>
      <c r="I2971" s="29"/>
      <c r="J2971" s="28"/>
      <c r="K2971" s="2"/>
      <c r="L2971" s="2"/>
      <c r="M2971" s="2"/>
      <c r="N2971" s="2"/>
      <c r="O2971" s="2"/>
      <c r="P2971" s="2"/>
      <c r="Q2971" s="2"/>
      <c r="R2971" s="2"/>
      <c r="S2971" s="2"/>
    </row>
    <row r="2972" ht="15.75" customHeight="1">
      <c r="A2972" s="27">
        <v>45077.0</v>
      </c>
      <c r="B2972" s="2" t="s">
        <v>140</v>
      </c>
      <c r="C2972" s="34">
        <v>6950460.0</v>
      </c>
      <c r="D2972" s="34">
        <v>6318600.0</v>
      </c>
      <c r="E2972" s="34">
        <v>631860.0</v>
      </c>
      <c r="F2972" s="22" t="s">
        <v>361</v>
      </c>
      <c r="G2972" s="35">
        <v>45086.0</v>
      </c>
      <c r="H2972" s="22"/>
      <c r="I2972" s="29"/>
      <c r="J2972" s="28"/>
      <c r="K2972" s="2"/>
      <c r="L2972" s="2"/>
      <c r="M2972" s="2"/>
      <c r="N2972" s="2"/>
      <c r="O2972" s="2"/>
      <c r="P2972" s="2"/>
      <c r="Q2972" s="2"/>
      <c r="R2972" s="2"/>
      <c r="S2972" s="2"/>
    </row>
    <row r="2973" ht="15.75" customHeight="1">
      <c r="A2973" s="27">
        <v>45077.0</v>
      </c>
      <c r="B2973" s="2" t="s">
        <v>140</v>
      </c>
      <c r="C2973" s="34">
        <v>1.3937E7</v>
      </c>
      <c r="D2973" s="34">
        <v>1.267E7</v>
      </c>
      <c r="E2973" s="34">
        <v>1267000.0</v>
      </c>
      <c r="F2973" s="22" t="s">
        <v>676</v>
      </c>
      <c r="G2973" s="35">
        <v>45086.0</v>
      </c>
      <c r="H2973" s="22"/>
      <c r="I2973" s="29"/>
      <c r="J2973" s="28"/>
      <c r="K2973" s="2"/>
      <c r="L2973" s="2"/>
      <c r="M2973" s="2"/>
      <c r="N2973" s="2"/>
      <c r="O2973" s="2"/>
      <c r="P2973" s="2"/>
      <c r="Q2973" s="2"/>
      <c r="R2973" s="2"/>
      <c r="S2973" s="2"/>
    </row>
    <row r="2974" ht="15.75" customHeight="1">
      <c r="A2974" s="27">
        <v>45077.0</v>
      </c>
      <c r="B2974" s="2" t="s">
        <v>140</v>
      </c>
      <c r="C2974" s="34">
        <v>5280000.0</v>
      </c>
      <c r="D2974" s="34">
        <v>4800000.0</v>
      </c>
      <c r="E2974" s="34">
        <v>480000.0</v>
      </c>
      <c r="F2974" s="22" t="s">
        <v>349</v>
      </c>
      <c r="G2974" s="35">
        <v>45086.0</v>
      </c>
      <c r="H2974" s="22"/>
      <c r="I2974" s="29"/>
      <c r="J2974" s="28"/>
      <c r="K2974" s="2"/>
      <c r="L2974" s="2"/>
      <c r="M2974" s="2"/>
      <c r="N2974" s="2"/>
      <c r="O2974" s="2"/>
      <c r="P2974" s="2"/>
      <c r="Q2974" s="2"/>
      <c r="R2974" s="2"/>
      <c r="S2974" s="2"/>
    </row>
    <row r="2975" ht="15.75" customHeight="1">
      <c r="A2975" s="27">
        <v>45077.0</v>
      </c>
      <c r="B2975" s="2" t="s">
        <v>140</v>
      </c>
      <c r="C2975" s="34">
        <v>2244000.0</v>
      </c>
      <c r="D2975" s="34">
        <v>2040000.0</v>
      </c>
      <c r="E2975" s="34">
        <v>204000.0</v>
      </c>
      <c r="F2975" s="22" t="s">
        <v>660</v>
      </c>
      <c r="G2975" s="35">
        <v>45097.0</v>
      </c>
      <c r="H2975" s="22"/>
      <c r="I2975" s="29"/>
      <c r="J2975" s="28"/>
      <c r="K2975" s="2"/>
      <c r="L2975" s="2"/>
      <c r="M2975" s="2"/>
      <c r="N2975" s="2"/>
      <c r="O2975" s="2"/>
      <c r="P2975" s="2"/>
      <c r="Q2975" s="2"/>
      <c r="R2975" s="2"/>
      <c r="S2975" s="2"/>
    </row>
    <row r="2976" ht="15.75" customHeight="1">
      <c r="A2976" s="27">
        <v>45077.0</v>
      </c>
      <c r="B2976" s="2" t="s">
        <v>140</v>
      </c>
      <c r="C2976" s="34">
        <v>1452000.0</v>
      </c>
      <c r="D2976" s="34">
        <v>1320000.0</v>
      </c>
      <c r="E2976" s="34">
        <v>132000.0</v>
      </c>
      <c r="F2976" s="22" t="s">
        <v>699</v>
      </c>
      <c r="G2976" s="35">
        <v>45086.0</v>
      </c>
      <c r="H2976" s="22"/>
      <c r="I2976" s="29"/>
      <c r="J2976" s="28"/>
      <c r="K2976" s="2"/>
      <c r="L2976" s="2"/>
      <c r="M2976" s="2"/>
      <c r="N2976" s="2"/>
      <c r="O2976" s="2"/>
      <c r="P2976" s="2"/>
      <c r="Q2976" s="2"/>
      <c r="R2976" s="2"/>
      <c r="S2976" s="2"/>
    </row>
    <row r="2977" ht="15.75" customHeight="1">
      <c r="A2977" s="27">
        <v>45077.0</v>
      </c>
      <c r="B2977" s="2" t="s">
        <v>140</v>
      </c>
      <c r="C2977" s="34">
        <v>1.85185E7</v>
      </c>
      <c r="D2977" s="34">
        <v>1.6835E7</v>
      </c>
      <c r="E2977" s="34">
        <v>1683500.0</v>
      </c>
      <c r="F2977" s="22" t="s">
        <v>478</v>
      </c>
      <c r="G2977" s="35">
        <v>45086.0</v>
      </c>
      <c r="H2977" s="22"/>
      <c r="I2977" s="29"/>
      <c r="J2977" s="28"/>
      <c r="K2977" s="2"/>
      <c r="L2977" s="2"/>
      <c r="M2977" s="2"/>
      <c r="N2977" s="2"/>
      <c r="O2977" s="2"/>
      <c r="P2977" s="2"/>
      <c r="Q2977" s="2"/>
      <c r="R2977" s="2"/>
      <c r="S2977" s="2"/>
    </row>
    <row r="2978" ht="15.75" customHeight="1">
      <c r="A2978" s="27">
        <v>45077.0</v>
      </c>
      <c r="B2978" s="2" t="s">
        <v>140</v>
      </c>
      <c r="C2978" s="34">
        <v>1.8469E7</v>
      </c>
      <c r="D2978" s="34">
        <v>1.679E7</v>
      </c>
      <c r="E2978" s="34">
        <v>1679000.0</v>
      </c>
      <c r="F2978" s="22" t="s">
        <v>522</v>
      </c>
      <c r="G2978" s="35">
        <v>45086.0</v>
      </c>
      <c r="H2978" s="22"/>
      <c r="I2978" s="29"/>
      <c r="J2978" s="28"/>
      <c r="K2978" s="2"/>
      <c r="L2978" s="2"/>
      <c r="M2978" s="2"/>
      <c r="N2978" s="2"/>
      <c r="O2978" s="2"/>
      <c r="P2978" s="2"/>
      <c r="Q2978" s="2"/>
      <c r="R2978" s="2"/>
      <c r="S2978" s="2"/>
    </row>
    <row r="2979" ht="15.75" customHeight="1">
      <c r="A2979" s="27">
        <v>45077.0</v>
      </c>
      <c r="B2979" s="2" t="s">
        <v>140</v>
      </c>
      <c r="C2979" s="34">
        <v>2216500.0</v>
      </c>
      <c r="D2979" s="34">
        <v>2015000.0</v>
      </c>
      <c r="E2979" s="34">
        <v>201500.0</v>
      </c>
      <c r="F2979" s="22" t="s">
        <v>707</v>
      </c>
      <c r="G2979" s="35">
        <v>45086.0</v>
      </c>
      <c r="H2979" s="22"/>
      <c r="I2979" s="29"/>
      <c r="J2979" s="28"/>
      <c r="K2979" s="2"/>
      <c r="L2979" s="2"/>
      <c r="M2979" s="2"/>
      <c r="N2979" s="2"/>
      <c r="O2979" s="2"/>
      <c r="P2979" s="2"/>
      <c r="Q2979" s="2"/>
      <c r="R2979" s="2"/>
      <c r="S2979" s="2"/>
    </row>
    <row r="2980" ht="15.75" customHeight="1">
      <c r="A2980" s="27">
        <v>45077.0</v>
      </c>
      <c r="B2980" s="2" t="s">
        <v>140</v>
      </c>
      <c r="C2980" s="34">
        <v>3168000.0</v>
      </c>
      <c r="D2980" s="34">
        <v>2880000.0</v>
      </c>
      <c r="E2980" s="34">
        <v>288000.0</v>
      </c>
      <c r="F2980" s="22" t="s">
        <v>785</v>
      </c>
      <c r="G2980" s="35">
        <v>45086.0</v>
      </c>
      <c r="H2980" s="22"/>
      <c r="I2980" s="29"/>
      <c r="J2980" s="28"/>
      <c r="K2980" s="2"/>
      <c r="L2980" s="2"/>
      <c r="M2980" s="2"/>
      <c r="N2980" s="2"/>
      <c r="O2980" s="2"/>
      <c r="P2980" s="2"/>
      <c r="Q2980" s="2"/>
      <c r="R2980" s="2"/>
      <c r="S2980" s="2"/>
    </row>
    <row r="2981" ht="15.75" customHeight="1">
      <c r="A2981" s="27">
        <v>45077.0</v>
      </c>
      <c r="B2981" s="2" t="s">
        <v>140</v>
      </c>
      <c r="C2981" s="34">
        <v>4116750.0</v>
      </c>
      <c r="D2981" s="34">
        <v>3742500.0</v>
      </c>
      <c r="E2981" s="34">
        <v>374250.0</v>
      </c>
      <c r="F2981" s="22" t="s">
        <v>768</v>
      </c>
      <c r="G2981" s="35">
        <v>45086.0</v>
      </c>
      <c r="H2981" s="22"/>
      <c r="I2981" s="29"/>
      <c r="J2981" s="28"/>
      <c r="K2981" s="2"/>
      <c r="L2981" s="2"/>
      <c r="M2981" s="2"/>
      <c r="N2981" s="2"/>
      <c r="O2981" s="2"/>
      <c r="P2981" s="2"/>
      <c r="Q2981" s="2"/>
      <c r="R2981" s="2"/>
      <c r="S2981" s="2"/>
    </row>
    <row r="2982" ht="15.75" customHeight="1">
      <c r="A2982" s="27">
        <v>45077.0</v>
      </c>
      <c r="B2982" s="2" t="s">
        <v>140</v>
      </c>
      <c r="C2982" s="34">
        <v>924000.0</v>
      </c>
      <c r="D2982" s="34">
        <v>840000.0</v>
      </c>
      <c r="E2982" s="34">
        <v>84000.0</v>
      </c>
      <c r="F2982" s="22" t="s">
        <v>775</v>
      </c>
      <c r="G2982" s="35">
        <v>45097.0</v>
      </c>
      <c r="H2982" s="22"/>
      <c r="I2982" s="29"/>
      <c r="J2982" s="28"/>
      <c r="K2982" s="2"/>
      <c r="L2982" s="2"/>
      <c r="M2982" s="2"/>
      <c r="N2982" s="2"/>
      <c r="O2982" s="2"/>
      <c r="P2982" s="2"/>
      <c r="Q2982" s="2"/>
      <c r="R2982" s="2"/>
      <c r="S2982" s="2"/>
    </row>
    <row r="2983" ht="15.75" customHeight="1">
      <c r="A2983" s="27">
        <v>45077.0</v>
      </c>
      <c r="B2983" s="2" t="s">
        <v>140</v>
      </c>
      <c r="C2983" s="34">
        <v>4400000.0</v>
      </c>
      <c r="D2983" s="34">
        <v>4000000.0</v>
      </c>
      <c r="E2983" s="34">
        <v>400000.0</v>
      </c>
      <c r="F2983" s="22" t="s">
        <v>777</v>
      </c>
      <c r="G2983" s="35">
        <v>45086.0</v>
      </c>
      <c r="H2983" s="22"/>
      <c r="I2983" s="29"/>
      <c r="J2983" s="28"/>
      <c r="K2983" s="2"/>
      <c r="L2983" s="2"/>
      <c r="M2983" s="2"/>
      <c r="N2983" s="2"/>
      <c r="O2983" s="2"/>
      <c r="P2983" s="2"/>
      <c r="Q2983" s="2"/>
      <c r="R2983" s="2"/>
      <c r="S2983" s="2"/>
    </row>
    <row r="2984" ht="15.75" customHeight="1">
      <c r="A2984" s="27">
        <v>45077.0</v>
      </c>
      <c r="B2984" s="2" t="s">
        <v>140</v>
      </c>
      <c r="C2984" s="34">
        <v>1665400.0</v>
      </c>
      <c r="D2984" s="34">
        <v>1514000.0</v>
      </c>
      <c r="E2984" s="34">
        <v>151400.0</v>
      </c>
      <c r="F2984" s="22" t="s">
        <v>766</v>
      </c>
      <c r="G2984" s="35">
        <v>45086.0</v>
      </c>
      <c r="H2984" s="22"/>
      <c r="I2984" s="29"/>
      <c r="J2984" s="28"/>
      <c r="K2984" s="2"/>
      <c r="L2984" s="2"/>
      <c r="M2984" s="2"/>
      <c r="N2984" s="2"/>
      <c r="O2984" s="2"/>
      <c r="P2984" s="2"/>
      <c r="Q2984" s="2"/>
      <c r="R2984" s="2"/>
      <c r="S2984" s="2"/>
    </row>
    <row r="2985" ht="15.75" customHeight="1">
      <c r="A2985" s="27">
        <v>45077.0</v>
      </c>
      <c r="B2985" s="2" t="s">
        <v>140</v>
      </c>
      <c r="C2985" s="34">
        <v>1899700.0</v>
      </c>
      <c r="D2985" s="34">
        <v>1727000.0</v>
      </c>
      <c r="E2985" s="34">
        <v>172700.0</v>
      </c>
      <c r="F2985" s="22" t="s">
        <v>765</v>
      </c>
      <c r="G2985" s="35">
        <v>45086.0</v>
      </c>
      <c r="H2985" s="22"/>
      <c r="I2985" s="29"/>
      <c r="J2985" s="28"/>
      <c r="K2985" s="2"/>
      <c r="L2985" s="2"/>
      <c r="M2985" s="2"/>
      <c r="N2985" s="2"/>
      <c r="O2985" s="2"/>
      <c r="P2985" s="2"/>
      <c r="Q2985" s="2"/>
      <c r="R2985" s="2"/>
      <c r="S2985" s="2"/>
    </row>
    <row r="2986" ht="15.75" customHeight="1">
      <c r="A2986" s="27">
        <v>45077.0</v>
      </c>
      <c r="B2986" s="2" t="s">
        <v>675</v>
      </c>
      <c r="C2986" s="34">
        <v>1.17887E7</v>
      </c>
      <c r="D2986" s="34">
        <v>1.0717E7</v>
      </c>
      <c r="E2986" s="34">
        <v>1071700.0</v>
      </c>
      <c r="F2986" s="22" t="s">
        <v>523</v>
      </c>
      <c r="G2986" s="35">
        <v>45089.0</v>
      </c>
      <c r="H2986" s="22"/>
      <c r="I2986" s="37" t="s">
        <v>69</v>
      </c>
      <c r="J2986" s="13"/>
      <c r="K2986" s="14"/>
      <c r="L2986" s="2"/>
      <c r="M2986" s="2"/>
      <c r="N2986" s="2"/>
      <c r="O2986" s="2"/>
      <c r="P2986" s="2"/>
      <c r="Q2986" s="2"/>
      <c r="R2986" s="2"/>
      <c r="S2986" s="2"/>
    </row>
    <row r="2987" ht="15.75" customHeight="1">
      <c r="A2987" s="27">
        <v>45077.0</v>
      </c>
      <c r="B2987" s="2" t="s">
        <v>675</v>
      </c>
      <c r="C2987" s="34">
        <v>1476200.0</v>
      </c>
      <c r="D2987" s="34">
        <v>1342000.0</v>
      </c>
      <c r="E2987" s="34">
        <v>134200.0</v>
      </c>
      <c r="F2987" s="22" t="s">
        <v>779</v>
      </c>
      <c r="G2987" s="35">
        <v>45089.0</v>
      </c>
      <c r="H2987" s="22"/>
      <c r="I2987" s="23" t="s">
        <v>3</v>
      </c>
      <c r="J2987" s="17" t="s">
        <v>54</v>
      </c>
      <c r="K2987" s="17" t="s">
        <v>2</v>
      </c>
      <c r="L2987" s="2"/>
      <c r="M2987" s="2"/>
      <c r="N2987" s="2"/>
      <c r="O2987" s="2"/>
      <c r="P2987" s="2"/>
      <c r="Q2987" s="2"/>
      <c r="R2987" s="2"/>
      <c r="S2987" s="2"/>
    </row>
    <row r="2988" ht="15.75" customHeight="1">
      <c r="A2988" s="27">
        <v>45077.0</v>
      </c>
      <c r="B2988" s="2" t="s">
        <v>675</v>
      </c>
      <c r="C2988" s="34">
        <v>1.39359E7</v>
      </c>
      <c r="D2988" s="34">
        <v>1.2669E7</v>
      </c>
      <c r="E2988" s="34">
        <v>1266900.0</v>
      </c>
      <c r="F2988" s="22" t="s">
        <v>591</v>
      </c>
      <c r="G2988" s="35">
        <v>45089.0</v>
      </c>
      <c r="H2988" s="22"/>
      <c r="I2988" s="23">
        <f t="shared" ref="I2988:K2988" si="76">SUM(C2948:C3002)</f>
        <v>389736820</v>
      </c>
      <c r="J2988" s="23">
        <f t="shared" si="76"/>
        <v>354306200</v>
      </c>
      <c r="K2988" s="23">
        <f t="shared" si="76"/>
        <v>35430620</v>
      </c>
      <c r="L2988" s="2"/>
      <c r="M2988" s="2"/>
      <c r="N2988" s="2"/>
      <c r="O2988" s="2"/>
      <c r="P2988" s="2"/>
      <c r="Q2988" s="2"/>
      <c r="R2988" s="2"/>
      <c r="S2988" s="2"/>
    </row>
    <row r="2989" ht="15.75" customHeight="1">
      <c r="A2989" s="27">
        <v>45077.0</v>
      </c>
      <c r="B2989" s="2" t="s">
        <v>8</v>
      </c>
      <c r="C2989" s="34">
        <v>4479200.0</v>
      </c>
      <c r="D2989" s="34">
        <v>4072000.0</v>
      </c>
      <c r="E2989" s="34">
        <v>407200.0</v>
      </c>
      <c r="F2989" s="22" t="s">
        <v>763</v>
      </c>
      <c r="G2989" s="35">
        <v>45098.0</v>
      </c>
      <c r="H2989" s="22"/>
      <c r="I2989" s="29"/>
      <c r="J2989" s="28"/>
      <c r="K2989" s="2"/>
      <c r="L2989" s="2"/>
      <c r="M2989" s="2"/>
      <c r="N2989" s="2"/>
      <c r="O2989" s="2"/>
      <c r="P2989" s="2"/>
      <c r="Q2989" s="2"/>
      <c r="R2989" s="2"/>
      <c r="S2989" s="2"/>
    </row>
    <row r="2990" ht="15.75" customHeight="1">
      <c r="A2990" s="27">
        <v>45077.0</v>
      </c>
      <c r="B2990" s="2" t="s">
        <v>8</v>
      </c>
      <c r="C2990" s="34">
        <v>4221800.0</v>
      </c>
      <c r="D2990" s="34">
        <v>3838000.0</v>
      </c>
      <c r="E2990" s="34">
        <v>383800.0</v>
      </c>
      <c r="F2990" s="22" t="s">
        <v>700</v>
      </c>
      <c r="G2990" s="35">
        <v>45098.0</v>
      </c>
      <c r="H2990" s="22"/>
      <c r="I2990" s="29"/>
      <c r="J2990" s="28"/>
      <c r="K2990" s="2"/>
      <c r="L2990" s="2"/>
      <c r="M2990" s="2"/>
      <c r="N2990" s="2"/>
      <c r="O2990" s="2"/>
      <c r="P2990" s="2"/>
      <c r="Q2990" s="2"/>
      <c r="R2990" s="2"/>
      <c r="S2990" s="2"/>
    </row>
    <row r="2991" ht="15.75" customHeight="1">
      <c r="A2991" s="27">
        <v>45077.0</v>
      </c>
      <c r="B2991" s="2" t="s">
        <v>8</v>
      </c>
      <c r="C2991" s="34">
        <v>5808000.0</v>
      </c>
      <c r="D2991" s="34">
        <v>5280000.0</v>
      </c>
      <c r="E2991" s="34">
        <v>528000.0</v>
      </c>
      <c r="F2991" s="22" t="s">
        <v>299</v>
      </c>
      <c r="G2991" s="35">
        <v>45098.0</v>
      </c>
      <c r="H2991" s="22"/>
      <c r="I2991" s="29"/>
      <c r="J2991" s="28"/>
      <c r="K2991" s="2"/>
      <c r="L2991" s="2"/>
      <c r="M2991" s="2"/>
      <c r="N2991" s="2"/>
      <c r="O2991" s="2"/>
      <c r="P2991" s="2"/>
      <c r="Q2991" s="2"/>
      <c r="R2991" s="2"/>
      <c r="S2991" s="2"/>
    </row>
    <row r="2992" ht="15.75" customHeight="1">
      <c r="A2992" s="27">
        <v>45077.0</v>
      </c>
      <c r="B2992" s="2" t="s">
        <v>8</v>
      </c>
      <c r="C2992" s="34">
        <v>1353000.0</v>
      </c>
      <c r="D2992" s="34">
        <v>1230000.0</v>
      </c>
      <c r="E2992" s="34">
        <v>123000.0</v>
      </c>
      <c r="F2992" s="22" t="s">
        <v>738</v>
      </c>
      <c r="G2992" s="35">
        <v>45098.0</v>
      </c>
      <c r="H2992" s="22"/>
      <c r="I2992" s="29"/>
      <c r="J2992" s="28"/>
      <c r="K2992" s="2"/>
      <c r="L2992" s="2"/>
      <c r="M2992" s="2"/>
      <c r="N2992" s="2"/>
      <c r="O2992" s="2"/>
      <c r="P2992" s="2"/>
      <c r="Q2992" s="2"/>
      <c r="R2992" s="2"/>
      <c r="S2992" s="2"/>
    </row>
    <row r="2993" ht="15.75" customHeight="1">
      <c r="A2993" s="27">
        <v>45077.0</v>
      </c>
      <c r="B2993" s="2" t="s">
        <v>8</v>
      </c>
      <c r="C2993" s="34">
        <v>2769800.0</v>
      </c>
      <c r="D2993" s="34">
        <v>2518000.0</v>
      </c>
      <c r="E2993" s="34">
        <v>251800.0</v>
      </c>
      <c r="F2993" s="22" t="s">
        <v>172</v>
      </c>
      <c r="G2993" s="35">
        <v>45098.0</v>
      </c>
      <c r="H2993" s="22"/>
      <c r="I2993" s="29"/>
      <c r="J2993" s="28"/>
      <c r="K2993" s="2"/>
      <c r="L2993" s="2"/>
      <c r="M2993" s="2"/>
      <c r="N2993" s="2"/>
      <c r="O2993" s="2"/>
      <c r="P2993" s="2"/>
      <c r="Q2993" s="2"/>
      <c r="R2993" s="2"/>
      <c r="S2993" s="2"/>
    </row>
    <row r="2994" ht="15.75" customHeight="1">
      <c r="A2994" s="27">
        <v>45077.0</v>
      </c>
      <c r="B2994" s="2" t="s">
        <v>8</v>
      </c>
      <c r="C2994" s="34">
        <v>2244000.0</v>
      </c>
      <c r="D2994" s="34">
        <v>2040000.0</v>
      </c>
      <c r="E2994" s="34">
        <v>204000.0</v>
      </c>
      <c r="F2994" s="22" t="s">
        <v>654</v>
      </c>
      <c r="G2994" s="35">
        <v>45098.0</v>
      </c>
      <c r="H2994" s="22"/>
      <c r="I2994" s="29"/>
      <c r="J2994" s="28"/>
      <c r="K2994" s="2"/>
      <c r="L2994" s="2"/>
      <c r="M2994" s="2"/>
      <c r="N2994" s="2"/>
      <c r="O2994" s="2"/>
      <c r="P2994" s="2"/>
      <c r="Q2994" s="2"/>
      <c r="R2994" s="2"/>
      <c r="S2994" s="2"/>
    </row>
    <row r="2995" ht="15.75" customHeight="1">
      <c r="A2995" s="27">
        <v>45077.0</v>
      </c>
      <c r="B2995" s="2" t="s">
        <v>491</v>
      </c>
      <c r="C2995" s="34">
        <v>90200.0</v>
      </c>
      <c r="D2995" s="34">
        <v>82000.0</v>
      </c>
      <c r="E2995" s="34">
        <v>8200.0</v>
      </c>
      <c r="F2995" s="22" t="s">
        <v>569</v>
      </c>
      <c r="G2995" s="35">
        <v>45089.0</v>
      </c>
      <c r="H2995" s="22"/>
      <c r="I2995" s="29"/>
      <c r="J2995" s="28"/>
      <c r="K2995" s="2"/>
      <c r="L2995" s="2"/>
      <c r="M2995" s="2"/>
      <c r="N2995" s="2"/>
      <c r="O2995" s="2"/>
      <c r="P2995" s="2"/>
      <c r="Q2995" s="2"/>
      <c r="R2995" s="2"/>
      <c r="S2995" s="2"/>
    </row>
    <row r="2996" ht="15.75" customHeight="1">
      <c r="A2996" s="27">
        <v>45077.0</v>
      </c>
      <c r="B2996" s="2" t="s">
        <v>672</v>
      </c>
      <c r="C2996" s="34">
        <v>213400.0</v>
      </c>
      <c r="D2996" s="34">
        <v>194000.0</v>
      </c>
      <c r="E2996" s="34">
        <v>19400.0</v>
      </c>
      <c r="F2996" s="22" t="s">
        <v>673</v>
      </c>
      <c r="G2996" s="35">
        <v>45092.0</v>
      </c>
      <c r="H2996" s="22"/>
      <c r="I2996" s="29"/>
      <c r="J2996" s="28"/>
      <c r="K2996" s="2"/>
      <c r="L2996" s="2"/>
      <c r="M2996" s="2"/>
      <c r="N2996" s="2"/>
      <c r="O2996" s="2"/>
      <c r="P2996" s="2"/>
      <c r="Q2996" s="2"/>
      <c r="R2996" s="2"/>
      <c r="S2996" s="2"/>
    </row>
    <row r="2997" ht="15.75" customHeight="1">
      <c r="A2997" s="27">
        <v>45077.0</v>
      </c>
      <c r="B2997" s="2" t="s">
        <v>741</v>
      </c>
      <c r="C2997" s="34">
        <v>8844000.0</v>
      </c>
      <c r="D2997" s="34">
        <v>8040000.0</v>
      </c>
      <c r="E2997" s="34">
        <v>804000.0</v>
      </c>
      <c r="F2997" s="22" t="s">
        <v>671</v>
      </c>
      <c r="G2997" s="35">
        <v>45092.0</v>
      </c>
      <c r="H2997" s="22"/>
      <c r="I2997" s="29"/>
      <c r="J2997" s="28"/>
      <c r="K2997" s="2"/>
      <c r="L2997" s="2"/>
      <c r="M2997" s="2"/>
      <c r="N2997" s="2"/>
      <c r="O2997" s="2"/>
      <c r="P2997" s="2"/>
      <c r="Q2997" s="2"/>
      <c r="R2997" s="2"/>
      <c r="S2997" s="2"/>
    </row>
    <row r="2998" ht="15.75" customHeight="1">
      <c r="A2998" s="27">
        <v>45077.0</v>
      </c>
      <c r="B2998" s="2" t="s">
        <v>538</v>
      </c>
      <c r="C2998" s="34">
        <v>1342000.0</v>
      </c>
      <c r="D2998" s="34">
        <v>1220000.0</v>
      </c>
      <c r="E2998" s="34">
        <v>122000.0</v>
      </c>
      <c r="F2998" s="22" t="s">
        <v>106</v>
      </c>
      <c r="G2998" s="35">
        <v>45096.0</v>
      </c>
      <c r="H2998" s="22"/>
      <c r="I2998" s="29"/>
      <c r="J2998" s="28"/>
      <c r="K2998" s="2"/>
      <c r="L2998" s="2"/>
      <c r="M2998" s="2"/>
      <c r="N2998" s="2"/>
      <c r="O2998" s="2"/>
      <c r="P2998" s="2"/>
      <c r="Q2998" s="2"/>
      <c r="R2998" s="2"/>
      <c r="S2998" s="2"/>
    </row>
    <row r="2999" ht="15.75" customHeight="1">
      <c r="A2999" s="27">
        <v>45077.0</v>
      </c>
      <c r="B2999" s="2" t="s">
        <v>790</v>
      </c>
      <c r="C2999" s="34">
        <v>335500.0</v>
      </c>
      <c r="D2999" s="34">
        <v>305000.0</v>
      </c>
      <c r="E2999" s="34">
        <v>30500.0</v>
      </c>
      <c r="F2999" s="22" t="s">
        <v>106</v>
      </c>
      <c r="G2999" s="35">
        <v>45082.0</v>
      </c>
      <c r="H2999" s="22"/>
      <c r="I2999" s="29"/>
      <c r="J2999" s="28"/>
      <c r="K2999" s="2"/>
      <c r="L2999" s="2"/>
      <c r="M2999" s="2"/>
      <c r="N2999" s="2"/>
      <c r="O2999" s="2"/>
      <c r="P2999" s="2"/>
      <c r="Q2999" s="2"/>
      <c r="R2999" s="2"/>
      <c r="S2999" s="2"/>
    </row>
    <row r="3000" ht="15.75" customHeight="1">
      <c r="A3000" s="27">
        <v>45077.0</v>
      </c>
      <c r="B3000" s="2" t="s">
        <v>158</v>
      </c>
      <c r="C3000" s="34">
        <v>1144000.0</v>
      </c>
      <c r="D3000" s="34">
        <v>1040000.0</v>
      </c>
      <c r="E3000" s="34">
        <v>104000.0</v>
      </c>
      <c r="F3000" s="22" t="s">
        <v>106</v>
      </c>
      <c r="G3000" s="35">
        <v>45092.0</v>
      </c>
      <c r="H3000" s="22"/>
      <c r="I3000" s="29"/>
      <c r="J3000" s="28"/>
      <c r="K3000" s="2"/>
      <c r="L3000" s="2"/>
      <c r="M3000" s="2"/>
      <c r="N3000" s="2"/>
      <c r="O3000" s="2"/>
      <c r="P3000" s="2"/>
      <c r="Q3000" s="2"/>
      <c r="R3000" s="2"/>
      <c r="S3000" s="2"/>
    </row>
    <row r="3001" ht="15.75" customHeight="1">
      <c r="A3001" s="27">
        <v>45077.0</v>
      </c>
      <c r="B3001" s="2" t="s">
        <v>160</v>
      </c>
      <c r="C3001" s="34">
        <v>6103680.0</v>
      </c>
      <c r="D3001" s="34">
        <v>5548800.0</v>
      </c>
      <c r="E3001" s="34">
        <v>554880.0</v>
      </c>
      <c r="F3001" s="22" t="s">
        <v>106</v>
      </c>
      <c r="G3001" s="35">
        <v>45093.0</v>
      </c>
      <c r="H3001" s="22"/>
      <c r="I3001" s="29"/>
      <c r="J3001" s="28"/>
      <c r="K3001" s="2"/>
      <c r="L3001" s="2"/>
      <c r="M3001" s="2"/>
      <c r="N3001" s="2"/>
      <c r="O3001" s="2"/>
      <c r="P3001" s="2"/>
      <c r="Q3001" s="2"/>
      <c r="R3001" s="2"/>
      <c r="S3001" s="2"/>
    </row>
    <row r="3002" ht="15.75" customHeight="1">
      <c r="A3002" s="38">
        <v>45077.0</v>
      </c>
      <c r="B3002" s="7" t="s">
        <v>661</v>
      </c>
      <c r="C3002" s="39">
        <v>550000.0</v>
      </c>
      <c r="D3002" s="39">
        <v>500000.0</v>
      </c>
      <c r="E3002" s="39">
        <v>50000.0</v>
      </c>
      <c r="F3002" s="42" t="s">
        <v>106</v>
      </c>
      <c r="G3002" s="41">
        <v>45079.0</v>
      </c>
      <c r="H3002" s="40"/>
      <c r="I3002" s="89"/>
      <c r="J3002" s="90"/>
      <c r="K3002" s="7"/>
      <c r="L3002" s="7"/>
      <c r="M3002" s="7"/>
      <c r="N3002" s="7"/>
      <c r="O3002" s="7"/>
      <c r="P3002" s="7"/>
      <c r="Q3002" s="7"/>
      <c r="R3002" s="7"/>
      <c r="S3002" s="7"/>
    </row>
    <row r="3003" ht="15.75" customHeight="1">
      <c r="A3003" s="27">
        <v>45092.0</v>
      </c>
      <c r="B3003" s="2" t="s">
        <v>675</v>
      </c>
      <c r="C3003" s="34">
        <v>7456900.0</v>
      </c>
      <c r="D3003" s="34">
        <v>6779000.0</v>
      </c>
      <c r="E3003" s="34">
        <v>677900.0</v>
      </c>
      <c r="F3003" s="22" t="s">
        <v>523</v>
      </c>
      <c r="G3003" s="35">
        <v>45112.0</v>
      </c>
      <c r="H3003" s="22"/>
      <c r="I3003" s="29"/>
      <c r="J3003" s="28"/>
      <c r="K3003" s="2"/>
      <c r="L3003" s="2"/>
      <c r="M3003" s="2"/>
      <c r="N3003" s="2"/>
      <c r="O3003" s="2"/>
      <c r="P3003" s="2"/>
      <c r="Q3003" s="2"/>
      <c r="R3003" s="2"/>
      <c r="S3003" s="2"/>
    </row>
    <row r="3004" ht="15.75" customHeight="1">
      <c r="A3004" s="27">
        <v>45092.0</v>
      </c>
      <c r="B3004" s="2" t="s">
        <v>675</v>
      </c>
      <c r="C3004" s="34">
        <v>268400.0</v>
      </c>
      <c r="D3004" s="34">
        <v>244000.0</v>
      </c>
      <c r="E3004" s="34">
        <v>24400.0</v>
      </c>
      <c r="F3004" s="22" t="s">
        <v>779</v>
      </c>
      <c r="G3004" s="35">
        <v>45112.0</v>
      </c>
      <c r="H3004" s="22"/>
      <c r="I3004" s="29"/>
      <c r="J3004" s="28"/>
      <c r="K3004" s="2"/>
      <c r="L3004" s="2"/>
      <c r="M3004" s="2"/>
      <c r="N3004" s="2"/>
      <c r="O3004" s="2"/>
      <c r="P3004" s="2"/>
      <c r="Q3004" s="2"/>
      <c r="R3004" s="2"/>
      <c r="S3004" s="2"/>
    </row>
    <row r="3005" ht="15.75" customHeight="1">
      <c r="A3005" s="27">
        <v>45092.0</v>
      </c>
      <c r="B3005" s="2" t="s">
        <v>675</v>
      </c>
      <c r="C3005" s="34">
        <v>8236800.0</v>
      </c>
      <c r="D3005" s="34">
        <v>7488000.0</v>
      </c>
      <c r="E3005" s="34">
        <v>748800.0</v>
      </c>
      <c r="F3005" s="22" t="s">
        <v>591</v>
      </c>
      <c r="G3005" s="35">
        <v>45112.0</v>
      </c>
      <c r="H3005" s="22"/>
      <c r="I3005" s="29"/>
      <c r="J3005" s="28"/>
      <c r="K3005" s="2"/>
      <c r="L3005" s="2"/>
      <c r="M3005" s="2"/>
      <c r="N3005" s="2"/>
      <c r="O3005" s="2"/>
      <c r="P3005" s="2"/>
      <c r="Q3005" s="2"/>
      <c r="R3005" s="2"/>
      <c r="S3005" s="2"/>
    </row>
    <row r="3006" ht="15.75" customHeight="1">
      <c r="A3006" s="27">
        <v>45092.0</v>
      </c>
      <c r="B3006" s="2" t="s">
        <v>140</v>
      </c>
      <c r="C3006" s="34">
        <v>1.4784E7</v>
      </c>
      <c r="D3006" s="34">
        <v>1.344E7</v>
      </c>
      <c r="E3006" s="34">
        <v>1344000.0</v>
      </c>
      <c r="F3006" s="22" t="s">
        <v>590</v>
      </c>
      <c r="G3006" s="35">
        <v>45107.0</v>
      </c>
      <c r="H3006" s="22"/>
      <c r="I3006" s="29"/>
      <c r="J3006" s="28"/>
      <c r="K3006" s="2"/>
      <c r="L3006" s="2"/>
      <c r="M3006" s="2"/>
      <c r="N3006" s="2"/>
      <c r="O3006" s="2"/>
      <c r="P3006" s="2"/>
      <c r="Q3006" s="2"/>
      <c r="R3006" s="2"/>
      <c r="S3006" s="2"/>
    </row>
    <row r="3007" ht="15.75" customHeight="1">
      <c r="A3007" s="27">
        <v>45092.0</v>
      </c>
      <c r="B3007" s="2" t="s">
        <v>140</v>
      </c>
      <c r="C3007" s="34">
        <v>1.6236E7</v>
      </c>
      <c r="D3007" s="34">
        <v>1.476E7</v>
      </c>
      <c r="E3007" s="34">
        <v>1476000.0</v>
      </c>
      <c r="F3007" s="22" t="s">
        <v>614</v>
      </c>
      <c r="G3007" s="35">
        <v>45107.0</v>
      </c>
      <c r="H3007" s="22"/>
      <c r="I3007" s="29"/>
      <c r="J3007" s="28"/>
      <c r="K3007" s="2"/>
      <c r="L3007" s="2"/>
      <c r="M3007" s="2"/>
      <c r="N3007" s="2"/>
      <c r="O3007" s="2"/>
      <c r="P3007" s="2"/>
      <c r="Q3007" s="2"/>
      <c r="R3007" s="2"/>
      <c r="S3007" s="2"/>
    </row>
    <row r="3008" ht="15.75" customHeight="1">
      <c r="A3008" s="27">
        <v>45092.0</v>
      </c>
      <c r="B3008" s="2" t="s">
        <v>140</v>
      </c>
      <c r="C3008" s="34">
        <v>6116000.0</v>
      </c>
      <c r="D3008" s="34">
        <v>5560000.0</v>
      </c>
      <c r="E3008" s="34">
        <v>556000.0</v>
      </c>
      <c r="F3008" s="22" t="s">
        <v>361</v>
      </c>
      <c r="G3008" s="35">
        <v>45097.0</v>
      </c>
      <c r="H3008" s="22"/>
      <c r="I3008" s="29"/>
      <c r="J3008" s="28"/>
      <c r="K3008" s="2"/>
      <c r="L3008" s="2"/>
      <c r="M3008" s="2"/>
      <c r="N3008" s="2"/>
      <c r="O3008" s="2"/>
      <c r="P3008" s="2"/>
      <c r="Q3008" s="2"/>
      <c r="R3008" s="2"/>
      <c r="S3008" s="2"/>
    </row>
    <row r="3009" ht="15.75" customHeight="1">
      <c r="A3009" s="27">
        <v>45092.0</v>
      </c>
      <c r="B3009" s="2" t="s">
        <v>140</v>
      </c>
      <c r="C3009" s="34">
        <v>1.39942E7</v>
      </c>
      <c r="D3009" s="34">
        <v>1.2722E7</v>
      </c>
      <c r="E3009" s="34">
        <v>1272200.0</v>
      </c>
      <c r="F3009" s="22" t="s">
        <v>676</v>
      </c>
      <c r="G3009" s="35">
        <v>45107.0</v>
      </c>
      <c r="H3009" s="22"/>
      <c r="I3009" s="29"/>
      <c r="J3009" s="28"/>
      <c r="K3009" s="2"/>
      <c r="L3009" s="2"/>
      <c r="M3009" s="2"/>
      <c r="N3009" s="2"/>
      <c r="O3009" s="2"/>
      <c r="P3009" s="2"/>
      <c r="Q3009" s="2"/>
      <c r="R3009" s="2"/>
      <c r="S3009" s="2"/>
    </row>
    <row r="3010" ht="15.75" customHeight="1">
      <c r="A3010" s="27">
        <v>45092.0</v>
      </c>
      <c r="B3010" s="2" t="s">
        <v>140</v>
      </c>
      <c r="C3010" s="34">
        <v>2860000.0</v>
      </c>
      <c r="D3010" s="34">
        <v>2600000.0</v>
      </c>
      <c r="E3010" s="34">
        <v>260000.0</v>
      </c>
      <c r="F3010" s="22" t="s">
        <v>349</v>
      </c>
      <c r="G3010" s="35">
        <v>45107.0</v>
      </c>
      <c r="H3010" s="22"/>
      <c r="I3010" s="29"/>
      <c r="J3010" s="28"/>
      <c r="K3010" s="2"/>
      <c r="L3010" s="2"/>
      <c r="M3010" s="2"/>
      <c r="N3010" s="2"/>
      <c r="O3010" s="2"/>
      <c r="P3010" s="2"/>
      <c r="Q3010" s="2"/>
      <c r="R3010" s="2"/>
      <c r="S3010" s="2"/>
    </row>
    <row r="3011" ht="15.75" customHeight="1">
      <c r="A3011" s="27">
        <v>45092.0</v>
      </c>
      <c r="B3011" s="2" t="s">
        <v>140</v>
      </c>
      <c r="C3011" s="34">
        <v>132000.0</v>
      </c>
      <c r="D3011" s="34">
        <v>120000.0</v>
      </c>
      <c r="E3011" s="34">
        <v>12000.0</v>
      </c>
      <c r="F3011" s="22" t="s">
        <v>660</v>
      </c>
      <c r="G3011" s="35">
        <v>45097.0</v>
      </c>
      <c r="H3011" s="22"/>
      <c r="I3011" s="29"/>
      <c r="J3011" s="28"/>
      <c r="K3011" s="2"/>
      <c r="L3011" s="2"/>
      <c r="M3011" s="2"/>
      <c r="N3011" s="2"/>
      <c r="O3011" s="2"/>
      <c r="P3011" s="2"/>
      <c r="Q3011" s="2"/>
      <c r="R3011" s="2"/>
      <c r="S3011" s="2"/>
    </row>
    <row r="3012" ht="15.75" customHeight="1">
      <c r="A3012" s="27">
        <v>45092.0</v>
      </c>
      <c r="B3012" s="2" t="s">
        <v>140</v>
      </c>
      <c r="C3012" s="34">
        <v>924000.0</v>
      </c>
      <c r="D3012" s="34">
        <v>840000.0</v>
      </c>
      <c r="E3012" s="34">
        <v>84000.0</v>
      </c>
      <c r="F3012" s="22" t="s">
        <v>699</v>
      </c>
      <c r="G3012" s="35">
        <v>45097.0</v>
      </c>
      <c r="H3012" s="22"/>
      <c r="I3012" s="29"/>
      <c r="J3012" s="28"/>
      <c r="K3012" s="2"/>
      <c r="L3012" s="2"/>
      <c r="M3012" s="2"/>
      <c r="N3012" s="2"/>
      <c r="O3012" s="2"/>
      <c r="P3012" s="2"/>
      <c r="Q3012" s="2"/>
      <c r="R3012" s="2"/>
      <c r="S3012" s="2"/>
    </row>
    <row r="3013" ht="15.75" customHeight="1">
      <c r="A3013" s="27">
        <v>45092.0</v>
      </c>
      <c r="B3013" s="2" t="s">
        <v>140</v>
      </c>
      <c r="C3013" s="34">
        <v>1.55023E7</v>
      </c>
      <c r="D3013" s="34">
        <v>1.4093E7</v>
      </c>
      <c r="E3013" s="34">
        <v>1409300.0</v>
      </c>
      <c r="F3013" s="22" t="s">
        <v>478</v>
      </c>
      <c r="G3013" s="35">
        <v>45097.0</v>
      </c>
      <c r="H3013" s="22"/>
      <c r="I3013" s="29"/>
      <c r="J3013" s="28"/>
      <c r="K3013" s="2"/>
      <c r="L3013" s="2"/>
      <c r="M3013" s="2"/>
      <c r="N3013" s="2"/>
      <c r="O3013" s="2"/>
      <c r="P3013" s="2"/>
      <c r="Q3013" s="2"/>
      <c r="R3013" s="2"/>
      <c r="S3013" s="2"/>
    </row>
    <row r="3014" ht="15.75" customHeight="1">
      <c r="A3014" s="27">
        <v>45092.0</v>
      </c>
      <c r="B3014" s="2" t="s">
        <v>140</v>
      </c>
      <c r="C3014" s="34">
        <v>2.1186E7</v>
      </c>
      <c r="D3014" s="34">
        <v>1.926E7</v>
      </c>
      <c r="E3014" s="34">
        <v>1926000.0</v>
      </c>
      <c r="F3014" s="22" t="s">
        <v>522</v>
      </c>
      <c r="G3014" s="35">
        <v>45107.0</v>
      </c>
      <c r="H3014" s="22"/>
      <c r="I3014" s="29"/>
      <c r="J3014" s="28"/>
      <c r="K3014" s="2"/>
      <c r="L3014" s="2"/>
      <c r="M3014" s="2"/>
      <c r="N3014" s="2"/>
      <c r="O3014" s="2"/>
      <c r="P3014" s="2"/>
      <c r="Q3014" s="2"/>
      <c r="R3014" s="2"/>
      <c r="S3014" s="2"/>
    </row>
    <row r="3015" ht="15.75" customHeight="1">
      <c r="A3015" s="27">
        <v>45092.0</v>
      </c>
      <c r="B3015" s="2" t="s">
        <v>140</v>
      </c>
      <c r="C3015" s="34">
        <v>1534500.0</v>
      </c>
      <c r="D3015" s="34">
        <v>1395000.0</v>
      </c>
      <c r="E3015" s="34">
        <v>139500.0</v>
      </c>
      <c r="F3015" s="22" t="s">
        <v>707</v>
      </c>
      <c r="G3015" s="35">
        <v>45097.0</v>
      </c>
      <c r="H3015" s="22"/>
      <c r="I3015" s="29"/>
      <c r="J3015" s="28"/>
      <c r="K3015" s="2"/>
      <c r="L3015" s="2"/>
      <c r="M3015" s="2"/>
      <c r="N3015" s="2"/>
      <c r="O3015" s="2"/>
      <c r="P3015" s="2"/>
      <c r="Q3015" s="2"/>
      <c r="R3015" s="2"/>
      <c r="S3015" s="2"/>
    </row>
    <row r="3016" ht="15.75" customHeight="1">
      <c r="A3016" s="27">
        <v>45087.0</v>
      </c>
      <c r="B3016" s="2" t="s">
        <v>791</v>
      </c>
      <c r="C3016" s="34">
        <v>99000.0</v>
      </c>
      <c r="D3016" s="34">
        <v>90000.0</v>
      </c>
      <c r="E3016" s="34">
        <v>9000.0</v>
      </c>
      <c r="F3016" s="22" t="s">
        <v>792</v>
      </c>
      <c r="G3016" s="35">
        <v>45098.0</v>
      </c>
      <c r="H3016" s="22"/>
      <c r="I3016" s="29"/>
      <c r="J3016" s="28"/>
      <c r="K3016" s="2"/>
      <c r="L3016" s="2"/>
      <c r="M3016" s="2"/>
      <c r="N3016" s="2"/>
      <c r="O3016" s="2"/>
      <c r="P3016" s="2"/>
      <c r="Q3016" s="2"/>
      <c r="R3016" s="2"/>
      <c r="S3016" s="2"/>
    </row>
    <row r="3017" ht="15.75" customHeight="1">
      <c r="A3017" s="27">
        <v>45100.0</v>
      </c>
      <c r="B3017" s="2" t="s">
        <v>666</v>
      </c>
      <c r="C3017" s="34">
        <v>270600.0</v>
      </c>
      <c r="D3017" s="34">
        <v>246000.0</v>
      </c>
      <c r="E3017" s="34">
        <v>24600.0</v>
      </c>
      <c r="F3017" s="22" t="s">
        <v>659</v>
      </c>
      <c r="G3017" s="35">
        <v>45145.0</v>
      </c>
      <c r="H3017" s="22"/>
      <c r="I3017" s="29"/>
      <c r="J3017" s="28"/>
      <c r="K3017" s="2"/>
      <c r="L3017" s="2"/>
      <c r="M3017" s="2"/>
      <c r="N3017" s="2"/>
      <c r="O3017" s="2"/>
      <c r="P3017" s="2"/>
      <c r="Q3017" s="2"/>
      <c r="R3017" s="2"/>
      <c r="S3017" s="2"/>
    </row>
    <row r="3018" ht="15.75" customHeight="1">
      <c r="A3018" s="27">
        <v>45103.0</v>
      </c>
      <c r="B3018" s="2" t="s">
        <v>11</v>
      </c>
      <c r="C3018" s="34">
        <v>4639690.0</v>
      </c>
      <c r="D3018" s="34">
        <v>4639690.0</v>
      </c>
      <c r="E3018" s="34">
        <v>0.0</v>
      </c>
      <c r="F3018" s="22" t="s">
        <v>793</v>
      </c>
      <c r="G3018" s="35">
        <v>45107.0</v>
      </c>
      <c r="H3018" s="22"/>
      <c r="I3018" s="29"/>
      <c r="J3018" s="28"/>
      <c r="K3018" s="2"/>
      <c r="L3018" s="2"/>
      <c r="M3018" s="2"/>
      <c r="N3018" s="2"/>
      <c r="O3018" s="2"/>
      <c r="P3018" s="2"/>
      <c r="Q3018" s="2"/>
      <c r="R3018" s="2"/>
      <c r="S3018" s="2"/>
    </row>
    <row r="3019" ht="15.75" customHeight="1">
      <c r="A3019" s="27">
        <v>45103.0</v>
      </c>
      <c r="B3019" s="2" t="s">
        <v>8</v>
      </c>
      <c r="C3019" s="34">
        <v>429000.0</v>
      </c>
      <c r="D3019" s="34">
        <v>390000.0</v>
      </c>
      <c r="E3019" s="34">
        <v>39000.0</v>
      </c>
      <c r="F3019" s="22" t="s">
        <v>794</v>
      </c>
      <c r="G3019" s="35">
        <v>45114.0</v>
      </c>
      <c r="H3019" s="22"/>
      <c r="I3019" s="29"/>
      <c r="J3019" s="28"/>
      <c r="K3019" s="2"/>
      <c r="L3019" s="2"/>
      <c r="M3019" s="2"/>
      <c r="N3019" s="2"/>
      <c r="O3019" s="2"/>
      <c r="P3019" s="2"/>
      <c r="Q3019" s="2"/>
      <c r="R3019" s="2"/>
      <c r="S3019" s="2"/>
    </row>
    <row r="3020" ht="15.75" customHeight="1">
      <c r="A3020" s="27">
        <v>45107.0</v>
      </c>
      <c r="B3020" s="2" t="s">
        <v>711</v>
      </c>
      <c r="C3020" s="34">
        <v>1.029501E7</v>
      </c>
      <c r="D3020" s="34">
        <v>9359100.0</v>
      </c>
      <c r="E3020" s="34">
        <v>935910.0</v>
      </c>
      <c r="F3020" s="22" t="s">
        <v>728</v>
      </c>
      <c r="G3020" s="35">
        <v>45117.0</v>
      </c>
      <c r="H3020" s="22"/>
      <c r="I3020" s="29"/>
      <c r="J3020" s="28"/>
      <c r="K3020" s="2"/>
      <c r="L3020" s="2"/>
      <c r="M3020" s="2"/>
      <c r="N3020" s="2"/>
      <c r="O3020" s="2"/>
      <c r="P3020" s="2"/>
      <c r="Q3020" s="2"/>
      <c r="R3020" s="2"/>
      <c r="S3020" s="2"/>
    </row>
    <row r="3021" ht="15.75" customHeight="1">
      <c r="A3021" s="27">
        <v>45107.0</v>
      </c>
      <c r="B3021" s="2" t="s">
        <v>711</v>
      </c>
      <c r="C3021" s="34">
        <v>4.94538E7</v>
      </c>
      <c r="D3021" s="34">
        <v>4.4958E7</v>
      </c>
      <c r="E3021" s="34">
        <v>4495800.0</v>
      </c>
      <c r="F3021" s="22" t="s">
        <v>442</v>
      </c>
      <c r="G3021" s="35">
        <v>45117.0</v>
      </c>
      <c r="H3021" s="22"/>
      <c r="I3021" s="29"/>
      <c r="J3021" s="28"/>
      <c r="K3021" s="2"/>
      <c r="L3021" s="2"/>
      <c r="M3021" s="2"/>
      <c r="N3021" s="2"/>
      <c r="O3021" s="2"/>
      <c r="P3021" s="2"/>
      <c r="Q3021" s="2"/>
      <c r="R3021" s="2"/>
      <c r="S3021" s="2"/>
    </row>
    <row r="3022" ht="15.75" customHeight="1">
      <c r="A3022" s="27">
        <v>45107.0</v>
      </c>
      <c r="B3022" s="2" t="s">
        <v>711</v>
      </c>
      <c r="C3022" s="34">
        <v>2239600.0</v>
      </c>
      <c r="D3022" s="34">
        <v>2036000.0</v>
      </c>
      <c r="E3022" s="34">
        <v>203600.0</v>
      </c>
      <c r="F3022" s="22" t="s">
        <v>441</v>
      </c>
      <c r="G3022" s="35">
        <v>45117.0</v>
      </c>
      <c r="H3022" s="22"/>
      <c r="I3022" s="29"/>
      <c r="J3022" s="28"/>
      <c r="K3022" s="2"/>
      <c r="L3022" s="2"/>
      <c r="M3022" s="2"/>
      <c r="N3022" s="2"/>
      <c r="O3022" s="2"/>
      <c r="P3022" s="2"/>
      <c r="Q3022" s="2"/>
      <c r="R3022" s="2"/>
      <c r="S3022" s="2"/>
    </row>
    <row r="3023" ht="15.75" customHeight="1">
      <c r="A3023" s="27">
        <v>45107.0</v>
      </c>
      <c r="B3023" s="2" t="s">
        <v>711</v>
      </c>
      <c r="C3023" s="34">
        <v>2.2143E7</v>
      </c>
      <c r="D3023" s="34">
        <v>2.013E7</v>
      </c>
      <c r="E3023" s="34">
        <v>2013000.0</v>
      </c>
      <c r="F3023" s="22" t="s">
        <v>657</v>
      </c>
      <c r="G3023" s="35">
        <v>45117.0</v>
      </c>
      <c r="H3023" s="22"/>
      <c r="I3023" s="29"/>
      <c r="J3023" s="28"/>
      <c r="K3023" s="2"/>
      <c r="L3023" s="2"/>
      <c r="M3023" s="2"/>
      <c r="N3023" s="2"/>
      <c r="O3023" s="2"/>
      <c r="P3023" s="2"/>
      <c r="Q3023" s="2"/>
      <c r="R3023" s="2"/>
      <c r="S3023" s="2"/>
    </row>
    <row r="3024" ht="15.75" customHeight="1">
      <c r="A3024" s="27">
        <v>45107.0</v>
      </c>
      <c r="B3024" s="2" t="s">
        <v>711</v>
      </c>
      <c r="C3024" s="34">
        <v>1.342E7</v>
      </c>
      <c r="D3024" s="34">
        <v>1.22E7</v>
      </c>
      <c r="E3024" s="34">
        <v>1220000.0</v>
      </c>
      <c r="F3024" s="22" t="s">
        <v>350</v>
      </c>
      <c r="G3024" s="35">
        <v>45117.0</v>
      </c>
      <c r="H3024" s="22"/>
      <c r="I3024" s="29"/>
      <c r="J3024" s="28"/>
      <c r="K3024" s="2"/>
      <c r="L3024" s="2"/>
      <c r="M3024" s="2"/>
      <c r="N3024" s="2"/>
      <c r="O3024" s="2"/>
      <c r="P3024" s="2"/>
      <c r="Q3024" s="2"/>
      <c r="R3024" s="2"/>
      <c r="S3024" s="2"/>
    </row>
    <row r="3025" ht="15.75" customHeight="1">
      <c r="A3025" s="27">
        <v>45107.0</v>
      </c>
      <c r="B3025" s="2" t="s">
        <v>29</v>
      </c>
      <c r="C3025" s="34">
        <v>9528200.0</v>
      </c>
      <c r="D3025" s="34">
        <v>8662000.0</v>
      </c>
      <c r="E3025" s="34">
        <v>866200.0</v>
      </c>
      <c r="F3025" s="22" t="s">
        <v>526</v>
      </c>
      <c r="G3025" s="35">
        <v>45117.0</v>
      </c>
      <c r="H3025" s="22"/>
      <c r="I3025" s="29"/>
      <c r="J3025" s="28"/>
      <c r="K3025" s="2"/>
      <c r="L3025" s="2"/>
      <c r="M3025" s="2"/>
      <c r="N3025" s="2"/>
      <c r="O3025" s="2"/>
      <c r="P3025" s="2"/>
      <c r="Q3025" s="2"/>
      <c r="R3025" s="2"/>
      <c r="S3025" s="2"/>
    </row>
    <row r="3026" ht="15.75" customHeight="1">
      <c r="A3026" s="27">
        <v>45107.0</v>
      </c>
      <c r="B3026" s="2" t="s">
        <v>696</v>
      </c>
      <c r="C3026" s="34">
        <v>5390000.0</v>
      </c>
      <c r="D3026" s="34">
        <v>4900000.0</v>
      </c>
      <c r="E3026" s="34">
        <v>490000.0</v>
      </c>
      <c r="F3026" s="22" t="s">
        <v>697</v>
      </c>
      <c r="G3026" s="35">
        <v>45118.0</v>
      </c>
      <c r="H3026" s="22"/>
      <c r="I3026" s="29"/>
      <c r="J3026" s="28"/>
      <c r="K3026" s="2"/>
      <c r="L3026" s="2"/>
      <c r="M3026" s="2"/>
      <c r="N3026" s="2"/>
      <c r="O3026" s="2"/>
      <c r="P3026" s="2"/>
      <c r="Q3026" s="2"/>
      <c r="R3026" s="2"/>
      <c r="S3026" s="2"/>
    </row>
    <row r="3027" ht="15.75" customHeight="1">
      <c r="A3027" s="27">
        <v>45107.0</v>
      </c>
      <c r="B3027" s="2" t="s">
        <v>140</v>
      </c>
      <c r="C3027" s="34">
        <v>8844000.0</v>
      </c>
      <c r="D3027" s="34">
        <v>8040000.0</v>
      </c>
      <c r="E3027" s="34">
        <v>804000.0</v>
      </c>
      <c r="F3027" s="22" t="s">
        <v>590</v>
      </c>
      <c r="G3027" s="35">
        <v>45117.0</v>
      </c>
      <c r="H3027" s="22"/>
      <c r="I3027" s="29"/>
      <c r="J3027" s="28"/>
      <c r="K3027" s="2"/>
      <c r="L3027" s="2"/>
      <c r="M3027" s="2"/>
      <c r="N3027" s="2"/>
      <c r="O3027" s="2"/>
      <c r="P3027" s="2"/>
      <c r="Q3027" s="2"/>
      <c r="R3027" s="2"/>
      <c r="S3027" s="2"/>
    </row>
    <row r="3028" ht="15.75" customHeight="1">
      <c r="A3028" s="27">
        <v>45107.0</v>
      </c>
      <c r="B3028" s="2" t="s">
        <v>140</v>
      </c>
      <c r="C3028" s="34">
        <v>1.6236E7</v>
      </c>
      <c r="D3028" s="34">
        <v>1.476E7</v>
      </c>
      <c r="E3028" s="34">
        <v>1476000.0</v>
      </c>
      <c r="F3028" s="22" t="s">
        <v>614</v>
      </c>
      <c r="G3028" s="35">
        <v>45117.0</v>
      </c>
      <c r="H3028" s="22"/>
      <c r="I3028" s="115"/>
      <c r="J3028" s="116"/>
      <c r="K3028" s="2"/>
      <c r="L3028" s="2"/>
      <c r="M3028" s="2"/>
      <c r="N3028" s="2"/>
      <c r="O3028" s="2"/>
      <c r="P3028" s="2"/>
      <c r="Q3028" s="2"/>
      <c r="R3028" s="2"/>
      <c r="S3028" s="2"/>
    </row>
    <row r="3029" ht="15.75" customHeight="1">
      <c r="A3029" s="27">
        <v>45107.0</v>
      </c>
      <c r="B3029" s="2" t="s">
        <v>140</v>
      </c>
      <c r="C3029" s="34">
        <v>3692700.0</v>
      </c>
      <c r="D3029" s="34">
        <v>3357000.0</v>
      </c>
      <c r="E3029" s="34">
        <v>335700.0</v>
      </c>
      <c r="F3029" s="22" t="s">
        <v>361</v>
      </c>
      <c r="G3029" s="35">
        <v>45117.0</v>
      </c>
      <c r="H3029" s="22"/>
      <c r="I3029" s="117"/>
      <c r="J3029" s="118"/>
      <c r="K3029" s="2"/>
      <c r="L3029" s="2"/>
      <c r="M3029" s="2"/>
      <c r="N3029" s="2"/>
      <c r="O3029" s="2"/>
      <c r="P3029" s="2"/>
      <c r="Q3029" s="2"/>
      <c r="R3029" s="2"/>
      <c r="S3029" s="2"/>
    </row>
    <row r="3030" ht="15.75" customHeight="1">
      <c r="A3030" s="27">
        <v>45107.0</v>
      </c>
      <c r="B3030" s="2" t="s">
        <v>140</v>
      </c>
      <c r="C3030" s="34">
        <v>1.39513E7</v>
      </c>
      <c r="D3030" s="34">
        <v>1.2683E7</v>
      </c>
      <c r="E3030" s="34">
        <v>1268300.0</v>
      </c>
      <c r="F3030" s="22" t="s">
        <v>676</v>
      </c>
      <c r="G3030" s="35">
        <v>45117.0</v>
      </c>
      <c r="H3030" s="22"/>
      <c r="I3030" s="115"/>
      <c r="J3030" s="118"/>
      <c r="K3030" s="2"/>
      <c r="L3030" s="2"/>
      <c r="M3030" s="2"/>
      <c r="N3030" s="2"/>
      <c r="O3030" s="2"/>
      <c r="P3030" s="2"/>
      <c r="Q3030" s="2"/>
      <c r="R3030" s="2"/>
      <c r="S3030" s="2"/>
    </row>
    <row r="3031" ht="15.75" customHeight="1">
      <c r="A3031" s="27">
        <v>45107.0</v>
      </c>
      <c r="B3031" s="2" t="s">
        <v>140</v>
      </c>
      <c r="C3031" s="34">
        <v>1978350.0</v>
      </c>
      <c r="D3031" s="34">
        <v>1798500.0</v>
      </c>
      <c r="E3031" s="34">
        <v>179850.0</v>
      </c>
      <c r="F3031" s="22" t="s">
        <v>349</v>
      </c>
      <c r="G3031" s="35">
        <v>45117.0</v>
      </c>
      <c r="H3031" s="22"/>
      <c r="I3031" s="115"/>
      <c r="J3031" s="116"/>
      <c r="K3031" s="2"/>
      <c r="L3031" s="2"/>
      <c r="M3031" s="2"/>
      <c r="N3031" s="2"/>
      <c r="O3031" s="2"/>
      <c r="P3031" s="2"/>
      <c r="Q3031" s="2"/>
      <c r="R3031" s="2"/>
      <c r="S3031" s="2"/>
    </row>
    <row r="3032" ht="15.75" customHeight="1">
      <c r="A3032" s="27">
        <v>45107.0</v>
      </c>
      <c r="B3032" s="2" t="s">
        <v>140</v>
      </c>
      <c r="C3032" s="34">
        <v>396000.0</v>
      </c>
      <c r="D3032" s="34">
        <v>360000.0</v>
      </c>
      <c r="E3032" s="34">
        <v>36000.0</v>
      </c>
      <c r="F3032" s="22" t="s">
        <v>699</v>
      </c>
      <c r="G3032" s="35">
        <v>45117.0</v>
      </c>
      <c r="H3032" s="22"/>
      <c r="I3032" s="115"/>
      <c r="J3032" s="116"/>
      <c r="K3032" s="2"/>
      <c r="L3032" s="2"/>
      <c r="M3032" s="2"/>
      <c r="N3032" s="2"/>
      <c r="O3032" s="2"/>
      <c r="P3032" s="2"/>
      <c r="Q3032" s="2"/>
      <c r="R3032" s="2"/>
      <c r="S3032" s="2"/>
    </row>
    <row r="3033" ht="15.75" customHeight="1">
      <c r="A3033" s="27">
        <v>45107.0</v>
      </c>
      <c r="B3033" s="2" t="s">
        <v>140</v>
      </c>
      <c r="C3033" s="34">
        <v>1.65616E7</v>
      </c>
      <c r="D3033" s="34">
        <v>1.5056E7</v>
      </c>
      <c r="E3033" s="34">
        <v>1505600.0</v>
      </c>
      <c r="F3033" s="22" t="s">
        <v>478</v>
      </c>
      <c r="G3033" s="35">
        <v>45117.0</v>
      </c>
      <c r="H3033" s="22"/>
      <c r="I3033" s="115"/>
      <c r="J3033" s="116"/>
      <c r="K3033" s="2"/>
      <c r="L3033" s="2"/>
      <c r="M3033" s="2"/>
      <c r="N3033" s="2"/>
      <c r="O3033" s="2"/>
      <c r="P3033" s="2"/>
      <c r="Q3033" s="2"/>
      <c r="R3033" s="2"/>
      <c r="S3033" s="2"/>
    </row>
    <row r="3034" ht="15.75" customHeight="1">
      <c r="A3034" s="27">
        <v>45107.0</v>
      </c>
      <c r="B3034" s="2" t="s">
        <v>140</v>
      </c>
      <c r="C3034" s="34">
        <v>2.12355E7</v>
      </c>
      <c r="D3034" s="34">
        <v>1.9305E7</v>
      </c>
      <c r="E3034" s="34">
        <v>1930500.0</v>
      </c>
      <c r="F3034" s="22" t="s">
        <v>522</v>
      </c>
      <c r="G3034" s="35">
        <v>45117.0</v>
      </c>
      <c r="H3034" s="22"/>
      <c r="I3034" s="115"/>
      <c r="J3034" s="116"/>
      <c r="K3034" s="2"/>
      <c r="L3034" s="2"/>
      <c r="M3034" s="2"/>
      <c r="N3034" s="2"/>
      <c r="O3034" s="2"/>
      <c r="P3034" s="2"/>
      <c r="Q3034" s="2"/>
      <c r="R3034" s="2"/>
      <c r="S3034" s="2"/>
    </row>
    <row r="3035" ht="15.75" customHeight="1">
      <c r="A3035" s="27">
        <v>45107.0</v>
      </c>
      <c r="B3035" s="2" t="s">
        <v>140</v>
      </c>
      <c r="C3035" s="34">
        <v>1875500.0</v>
      </c>
      <c r="D3035" s="34">
        <v>1705000.0</v>
      </c>
      <c r="E3035" s="34">
        <v>170500.0</v>
      </c>
      <c r="F3035" s="22" t="s">
        <v>707</v>
      </c>
      <c r="G3035" s="35">
        <v>45117.0</v>
      </c>
      <c r="H3035" s="22"/>
      <c r="I3035" s="115"/>
      <c r="J3035" s="116"/>
      <c r="K3035" s="2"/>
      <c r="L3035" s="2"/>
      <c r="M3035" s="2"/>
      <c r="N3035" s="2"/>
      <c r="O3035" s="2"/>
      <c r="P3035" s="2"/>
      <c r="Q3035" s="2"/>
      <c r="R3035" s="2"/>
      <c r="S3035" s="2"/>
    </row>
    <row r="3036" ht="15.75" customHeight="1">
      <c r="A3036" s="27">
        <v>45107.0</v>
      </c>
      <c r="B3036" s="2" t="s">
        <v>140</v>
      </c>
      <c r="C3036" s="34">
        <v>117700.0</v>
      </c>
      <c r="D3036" s="34">
        <v>107000.0</v>
      </c>
      <c r="E3036" s="34">
        <v>10700.0</v>
      </c>
      <c r="F3036" s="22" t="s">
        <v>767</v>
      </c>
      <c r="G3036" s="35">
        <v>45117.0</v>
      </c>
      <c r="H3036" s="22"/>
      <c r="I3036" s="115"/>
      <c r="J3036" s="116"/>
      <c r="K3036" s="2"/>
      <c r="L3036" s="2"/>
      <c r="M3036" s="2"/>
      <c r="N3036" s="2"/>
      <c r="O3036" s="2"/>
      <c r="P3036" s="2"/>
      <c r="Q3036" s="2"/>
      <c r="R3036" s="2"/>
      <c r="S3036" s="2"/>
    </row>
    <row r="3037" ht="15.75" customHeight="1">
      <c r="A3037" s="27">
        <v>45107.0</v>
      </c>
      <c r="B3037" s="2" t="s">
        <v>140</v>
      </c>
      <c r="C3037" s="34">
        <v>1988250.0</v>
      </c>
      <c r="D3037" s="34">
        <v>1807500.0</v>
      </c>
      <c r="E3037" s="34">
        <v>180750.0</v>
      </c>
      <c r="F3037" s="22" t="s">
        <v>768</v>
      </c>
      <c r="G3037" s="35">
        <v>45117.0</v>
      </c>
      <c r="H3037" s="22"/>
      <c r="I3037" s="115"/>
      <c r="J3037" s="116"/>
      <c r="K3037" s="2"/>
      <c r="L3037" s="2"/>
      <c r="M3037" s="2"/>
      <c r="N3037" s="2"/>
      <c r="O3037" s="2"/>
      <c r="P3037" s="2"/>
      <c r="Q3037" s="2"/>
      <c r="R3037" s="2"/>
      <c r="S3037" s="2"/>
    </row>
    <row r="3038" ht="15.75" customHeight="1">
      <c r="A3038" s="27">
        <v>45107.0</v>
      </c>
      <c r="B3038" s="2" t="s">
        <v>140</v>
      </c>
      <c r="C3038" s="34">
        <v>154000.0</v>
      </c>
      <c r="D3038" s="34">
        <v>140000.0</v>
      </c>
      <c r="E3038" s="34">
        <v>14000.0</v>
      </c>
      <c r="F3038" s="22" t="s">
        <v>775</v>
      </c>
      <c r="G3038" s="35">
        <v>45127.0</v>
      </c>
      <c r="H3038" s="22"/>
      <c r="I3038" s="115"/>
      <c r="J3038" s="116"/>
      <c r="K3038" s="2"/>
      <c r="L3038" s="2"/>
      <c r="M3038" s="2"/>
      <c r="N3038" s="2"/>
      <c r="O3038" s="2"/>
      <c r="P3038" s="2"/>
      <c r="Q3038" s="2"/>
      <c r="R3038" s="2"/>
      <c r="S3038" s="2"/>
    </row>
    <row r="3039" ht="15.75" customHeight="1">
      <c r="A3039" s="27">
        <v>45107.0</v>
      </c>
      <c r="B3039" s="2" t="s">
        <v>140</v>
      </c>
      <c r="C3039" s="34">
        <v>2112000.0</v>
      </c>
      <c r="D3039" s="34">
        <v>1920000.0</v>
      </c>
      <c r="E3039" s="34">
        <v>192000.0</v>
      </c>
      <c r="F3039" s="22" t="s">
        <v>777</v>
      </c>
      <c r="G3039" s="35">
        <v>45117.0</v>
      </c>
      <c r="H3039" s="22"/>
      <c r="I3039" s="115"/>
      <c r="J3039" s="116"/>
      <c r="K3039" s="2"/>
      <c r="L3039" s="2"/>
      <c r="M3039" s="2"/>
      <c r="N3039" s="2"/>
      <c r="O3039" s="2"/>
      <c r="P3039" s="2"/>
      <c r="Q3039" s="2"/>
      <c r="R3039" s="2"/>
      <c r="S3039" s="2"/>
    </row>
    <row r="3040" ht="15.75" customHeight="1">
      <c r="A3040" s="27">
        <v>45107.0</v>
      </c>
      <c r="B3040" s="2" t="s">
        <v>140</v>
      </c>
      <c r="C3040" s="34">
        <v>639100.0</v>
      </c>
      <c r="D3040" s="34">
        <v>581000.0</v>
      </c>
      <c r="E3040" s="34">
        <v>58100.0</v>
      </c>
      <c r="F3040" s="22" t="s">
        <v>766</v>
      </c>
      <c r="G3040" s="35">
        <v>45117.0</v>
      </c>
      <c r="H3040" s="22"/>
      <c r="I3040" s="117"/>
      <c r="J3040" s="116"/>
      <c r="K3040" s="2"/>
      <c r="L3040" s="2"/>
      <c r="M3040" s="2"/>
      <c r="N3040" s="2"/>
      <c r="O3040" s="2"/>
      <c r="P3040" s="2"/>
      <c r="Q3040" s="2"/>
      <c r="R3040" s="2"/>
      <c r="S3040" s="2"/>
    </row>
    <row r="3041" ht="15.75" customHeight="1">
      <c r="A3041" s="27">
        <v>45107.0</v>
      </c>
      <c r="B3041" s="2" t="s">
        <v>140</v>
      </c>
      <c r="C3041" s="34">
        <v>3777400.0</v>
      </c>
      <c r="D3041" s="34">
        <v>3434000.0</v>
      </c>
      <c r="E3041" s="34">
        <v>343400.0</v>
      </c>
      <c r="F3041" s="22" t="s">
        <v>765</v>
      </c>
      <c r="G3041" s="35">
        <v>45117.0</v>
      </c>
      <c r="H3041" s="22"/>
      <c r="I3041" s="115"/>
      <c r="J3041" s="116"/>
      <c r="K3041" s="2"/>
      <c r="L3041" s="2"/>
      <c r="M3041" s="2"/>
      <c r="N3041" s="2"/>
      <c r="O3041" s="2"/>
      <c r="P3041" s="2"/>
      <c r="Q3041" s="2"/>
      <c r="R3041" s="2"/>
      <c r="S3041" s="2"/>
    </row>
    <row r="3042" ht="15.75" customHeight="1">
      <c r="A3042" s="27">
        <v>45107.0</v>
      </c>
      <c r="B3042" s="2" t="s">
        <v>675</v>
      </c>
      <c r="C3042" s="34">
        <v>4134900.0</v>
      </c>
      <c r="D3042" s="34">
        <v>3759000.0</v>
      </c>
      <c r="E3042" s="34">
        <v>375900.0</v>
      </c>
      <c r="F3042" s="22" t="s">
        <v>523</v>
      </c>
      <c r="G3042" s="35">
        <v>45117.0</v>
      </c>
      <c r="H3042" s="22"/>
      <c r="I3042" s="29"/>
      <c r="J3042" s="28"/>
      <c r="K3042" s="2"/>
      <c r="L3042" s="2"/>
      <c r="M3042" s="2"/>
      <c r="N3042" s="2"/>
      <c r="O3042" s="2"/>
      <c r="P3042" s="2"/>
      <c r="Q3042" s="2"/>
      <c r="R3042" s="2"/>
      <c r="S3042" s="2"/>
    </row>
    <row r="3043" ht="15.75" customHeight="1">
      <c r="A3043" s="27">
        <v>45107.0</v>
      </c>
      <c r="B3043" s="2" t="s">
        <v>675</v>
      </c>
      <c r="C3043" s="34">
        <v>5640800.0</v>
      </c>
      <c r="D3043" s="34">
        <v>5128000.0</v>
      </c>
      <c r="E3043" s="34">
        <v>512800.0</v>
      </c>
      <c r="F3043" s="22" t="s">
        <v>591</v>
      </c>
      <c r="G3043" s="35">
        <v>45117.0</v>
      </c>
      <c r="H3043" s="22"/>
      <c r="I3043" s="29"/>
      <c r="J3043" s="28"/>
      <c r="K3043" s="2"/>
      <c r="L3043" s="2"/>
      <c r="M3043" s="2"/>
      <c r="N3043" s="2"/>
      <c r="O3043" s="2"/>
      <c r="P3043" s="2"/>
      <c r="Q3043" s="2"/>
      <c r="R3043" s="2"/>
      <c r="S3043" s="2"/>
    </row>
    <row r="3044" ht="15.75" customHeight="1">
      <c r="A3044" s="27">
        <v>45107.0</v>
      </c>
      <c r="B3044" s="2" t="s">
        <v>8</v>
      </c>
      <c r="C3044" s="34">
        <v>426800.0</v>
      </c>
      <c r="D3044" s="34">
        <v>388000.0</v>
      </c>
      <c r="E3044" s="34">
        <v>38800.0</v>
      </c>
      <c r="F3044" s="22" t="s">
        <v>763</v>
      </c>
      <c r="G3044" s="35">
        <v>45126.0</v>
      </c>
      <c r="H3044" s="22"/>
      <c r="I3044" s="29"/>
      <c r="J3044" s="28"/>
      <c r="K3044" s="2"/>
      <c r="L3044" s="2"/>
      <c r="M3044" s="2"/>
      <c r="N3044" s="2"/>
      <c r="O3044" s="2"/>
      <c r="P3044" s="2"/>
      <c r="Q3044" s="2"/>
      <c r="R3044" s="2"/>
      <c r="S3044" s="2"/>
    </row>
    <row r="3045" ht="15.75" customHeight="1">
      <c r="A3045" s="27">
        <v>45107.0</v>
      </c>
      <c r="B3045" s="2" t="s">
        <v>8</v>
      </c>
      <c r="C3045" s="34">
        <v>3627800.0</v>
      </c>
      <c r="D3045" s="34">
        <v>3298000.0</v>
      </c>
      <c r="E3045" s="34">
        <v>329800.0</v>
      </c>
      <c r="F3045" s="22" t="s">
        <v>700</v>
      </c>
      <c r="G3045" s="35">
        <v>45126.0</v>
      </c>
      <c r="H3045" s="22"/>
      <c r="I3045" s="29"/>
      <c r="J3045" s="28"/>
      <c r="K3045" s="2"/>
      <c r="L3045" s="2"/>
      <c r="M3045" s="2"/>
      <c r="N3045" s="2"/>
      <c r="O3045" s="2"/>
      <c r="P3045" s="2"/>
      <c r="Q3045" s="2"/>
      <c r="R3045" s="2"/>
      <c r="S3045" s="2"/>
    </row>
    <row r="3046" ht="15.75" customHeight="1">
      <c r="A3046" s="27">
        <v>45107.0</v>
      </c>
      <c r="B3046" s="2" t="s">
        <v>8</v>
      </c>
      <c r="C3046" s="34">
        <v>4356000.0</v>
      </c>
      <c r="D3046" s="34">
        <v>3960000.0</v>
      </c>
      <c r="E3046" s="34">
        <v>396000.0</v>
      </c>
      <c r="F3046" s="22" t="s">
        <v>299</v>
      </c>
      <c r="G3046" s="35">
        <v>45126.0</v>
      </c>
      <c r="H3046" s="22"/>
      <c r="I3046" s="29"/>
      <c r="J3046" s="28"/>
      <c r="K3046" s="2"/>
      <c r="L3046" s="2"/>
      <c r="M3046" s="2"/>
      <c r="N3046" s="2"/>
      <c r="O3046" s="2"/>
      <c r="P3046" s="2"/>
      <c r="Q3046" s="2"/>
      <c r="R3046" s="2"/>
      <c r="S3046" s="2"/>
    </row>
    <row r="3047" ht="15.75" customHeight="1">
      <c r="A3047" s="27">
        <v>45107.0</v>
      </c>
      <c r="B3047" s="2" t="s">
        <v>8</v>
      </c>
      <c r="C3047" s="34">
        <v>2173600.0</v>
      </c>
      <c r="D3047" s="34">
        <v>1976000.0</v>
      </c>
      <c r="E3047" s="34">
        <v>197600.0</v>
      </c>
      <c r="F3047" s="22" t="s">
        <v>738</v>
      </c>
      <c r="G3047" s="35">
        <v>45126.0</v>
      </c>
      <c r="H3047" s="22"/>
      <c r="I3047" s="29"/>
      <c r="J3047" s="28"/>
      <c r="K3047" s="2"/>
      <c r="L3047" s="2"/>
      <c r="M3047" s="2"/>
      <c r="N3047" s="2"/>
      <c r="O3047" s="2"/>
      <c r="P3047" s="2"/>
      <c r="Q3047" s="2"/>
      <c r="R3047" s="2"/>
      <c r="S3047" s="2"/>
    </row>
    <row r="3048" ht="15.75" customHeight="1">
      <c r="A3048" s="27">
        <v>45107.0</v>
      </c>
      <c r="B3048" s="2" t="s">
        <v>8</v>
      </c>
      <c r="C3048" s="34">
        <v>2827000.0</v>
      </c>
      <c r="D3048" s="34">
        <v>2570000.0</v>
      </c>
      <c r="E3048" s="34">
        <v>257000.0</v>
      </c>
      <c r="F3048" s="22" t="s">
        <v>172</v>
      </c>
      <c r="G3048" s="35">
        <v>45126.0</v>
      </c>
      <c r="H3048" s="22"/>
      <c r="I3048" s="29"/>
      <c r="J3048" s="28"/>
      <c r="K3048" s="2"/>
      <c r="L3048" s="2"/>
      <c r="M3048" s="2"/>
      <c r="N3048" s="2"/>
      <c r="O3048" s="2"/>
      <c r="P3048" s="2"/>
      <c r="Q3048" s="2"/>
      <c r="R3048" s="2"/>
      <c r="S3048" s="2"/>
    </row>
    <row r="3049" ht="15.75" customHeight="1">
      <c r="A3049" s="27">
        <v>45107.0</v>
      </c>
      <c r="B3049" s="2" t="s">
        <v>8</v>
      </c>
      <c r="C3049" s="34">
        <v>2772000.0</v>
      </c>
      <c r="D3049" s="34">
        <v>2520000.0</v>
      </c>
      <c r="E3049" s="34">
        <v>252000.0</v>
      </c>
      <c r="F3049" s="22" t="s">
        <v>654</v>
      </c>
      <c r="G3049" s="35">
        <v>45126.0</v>
      </c>
      <c r="H3049" s="22"/>
      <c r="I3049" s="29"/>
      <c r="J3049" s="28"/>
      <c r="K3049" s="2"/>
      <c r="L3049" s="2"/>
      <c r="M3049" s="2"/>
      <c r="N3049" s="2"/>
      <c r="O3049" s="2"/>
      <c r="P3049" s="2"/>
      <c r="Q3049" s="2"/>
      <c r="R3049" s="2"/>
      <c r="S3049" s="2"/>
    </row>
    <row r="3050" ht="15.75" customHeight="1">
      <c r="A3050" s="27">
        <v>45107.0</v>
      </c>
      <c r="B3050" s="2" t="s">
        <v>795</v>
      </c>
      <c r="C3050" s="34">
        <v>682000.0</v>
      </c>
      <c r="D3050" s="34">
        <v>620000.0</v>
      </c>
      <c r="E3050" s="34">
        <v>62000.0</v>
      </c>
      <c r="F3050" s="22" t="s">
        <v>106</v>
      </c>
      <c r="G3050" s="35">
        <v>45117.0</v>
      </c>
      <c r="H3050" s="22"/>
      <c r="I3050" s="29"/>
      <c r="J3050" s="28"/>
      <c r="K3050" s="2"/>
      <c r="L3050" s="2"/>
      <c r="M3050" s="2"/>
      <c r="N3050" s="2"/>
      <c r="O3050" s="2"/>
      <c r="P3050" s="2"/>
      <c r="Q3050" s="2"/>
      <c r="R3050" s="2"/>
      <c r="S3050" s="2"/>
    </row>
    <row r="3051" ht="15.75" customHeight="1">
      <c r="A3051" s="27">
        <v>45080.0</v>
      </c>
      <c r="B3051" s="2" t="s">
        <v>666</v>
      </c>
      <c r="C3051" s="34">
        <v>132000.0</v>
      </c>
      <c r="D3051" s="34">
        <v>120000.0</v>
      </c>
      <c r="E3051" s="34">
        <v>12000.0</v>
      </c>
      <c r="F3051" s="22" t="s">
        <v>796</v>
      </c>
      <c r="G3051" s="35">
        <v>45240.0</v>
      </c>
      <c r="H3051" s="22"/>
      <c r="I3051" s="29"/>
      <c r="J3051" s="28"/>
      <c r="K3051" s="2"/>
      <c r="L3051" s="2"/>
      <c r="M3051" s="2"/>
      <c r="N3051" s="2"/>
      <c r="O3051" s="2"/>
      <c r="P3051" s="2"/>
      <c r="Q3051" s="2"/>
      <c r="R3051" s="2"/>
      <c r="S3051" s="2"/>
    </row>
    <row r="3052" ht="15.75" customHeight="1">
      <c r="A3052" s="27">
        <v>45107.0</v>
      </c>
      <c r="B3052" s="2" t="s">
        <v>741</v>
      </c>
      <c r="C3052" s="34">
        <v>8448000.0</v>
      </c>
      <c r="D3052" s="34">
        <v>7680000.0</v>
      </c>
      <c r="E3052" s="34">
        <v>768000.0</v>
      </c>
      <c r="F3052" s="22" t="s">
        <v>671</v>
      </c>
      <c r="G3052" s="35">
        <v>45121.0</v>
      </c>
      <c r="H3052" s="22"/>
      <c r="I3052" s="37" t="s">
        <v>77</v>
      </c>
      <c r="J3052" s="13"/>
      <c r="K3052" s="14"/>
      <c r="L3052" s="2"/>
      <c r="M3052" s="2"/>
      <c r="N3052" s="2"/>
      <c r="O3052" s="2"/>
      <c r="P3052" s="2"/>
      <c r="Q3052" s="2"/>
      <c r="R3052" s="2"/>
      <c r="S3052" s="2"/>
    </row>
    <row r="3053" ht="15.75" customHeight="1">
      <c r="A3053" s="27">
        <v>45107.0</v>
      </c>
      <c r="B3053" s="2" t="s">
        <v>666</v>
      </c>
      <c r="C3053" s="34">
        <v>3520000.0</v>
      </c>
      <c r="D3053" s="34">
        <v>3200000.0</v>
      </c>
      <c r="E3053" s="34">
        <v>320000.0</v>
      </c>
      <c r="F3053" s="22" t="s">
        <v>797</v>
      </c>
      <c r="G3053" s="35">
        <v>45135.0</v>
      </c>
      <c r="H3053" s="22"/>
      <c r="I3053" s="23" t="s">
        <v>3</v>
      </c>
      <c r="J3053" s="17" t="s">
        <v>54</v>
      </c>
      <c r="K3053" s="17" t="s">
        <v>2</v>
      </c>
      <c r="L3053" s="2"/>
      <c r="M3053" s="2"/>
      <c r="N3053" s="2"/>
      <c r="O3053" s="2"/>
      <c r="P3053" s="2"/>
      <c r="Q3053" s="2"/>
      <c r="R3053" s="2"/>
      <c r="S3053" s="2"/>
    </row>
    <row r="3054" ht="15.75" customHeight="1">
      <c r="A3054" s="27">
        <v>45107.0</v>
      </c>
      <c r="B3054" s="2" t="s">
        <v>538</v>
      </c>
      <c r="C3054" s="34">
        <v>495000.0</v>
      </c>
      <c r="D3054" s="34">
        <v>450000.0</v>
      </c>
      <c r="E3054" s="34">
        <v>45000.0</v>
      </c>
      <c r="F3054" s="22" t="s">
        <v>106</v>
      </c>
      <c r="G3054" s="35">
        <v>45125.0</v>
      </c>
      <c r="H3054" s="22"/>
      <c r="I3054" s="23">
        <f t="shared" ref="I3054:K3054" si="77">SUM(C3003:C3060)</f>
        <v>368503300</v>
      </c>
      <c r="J3054" s="23">
        <f t="shared" si="77"/>
        <v>335424790</v>
      </c>
      <c r="K3054" s="23">
        <f t="shared" si="77"/>
        <v>33078510</v>
      </c>
      <c r="L3054" s="2"/>
      <c r="M3054" s="2"/>
      <c r="N3054" s="2"/>
      <c r="O3054" s="2"/>
      <c r="P3054" s="2"/>
      <c r="Q3054" s="2"/>
      <c r="R3054" s="2"/>
      <c r="S3054" s="2"/>
    </row>
    <row r="3055" ht="15.75" customHeight="1">
      <c r="A3055" s="27">
        <v>45107.0</v>
      </c>
      <c r="B3055" s="2" t="s">
        <v>160</v>
      </c>
      <c r="C3055" s="34">
        <v>1639000.0</v>
      </c>
      <c r="D3055" s="34">
        <v>1490000.0</v>
      </c>
      <c r="E3055" s="34">
        <v>149000.0</v>
      </c>
      <c r="F3055" s="22" t="s">
        <v>106</v>
      </c>
      <c r="G3055" s="35">
        <v>45125.0</v>
      </c>
      <c r="H3055" s="22"/>
      <c r="I3055" s="29"/>
      <c r="J3055" s="28"/>
      <c r="K3055" s="2"/>
      <c r="L3055" s="2"/>
      <c r="M3055" s="2"/>
      <c r="N3055" s="2"/>
      <c r="O3055" s="2"/>
      <c r="P3055" s="2"/>
      <c r="Q3055" s="2"/>
      <c r="R3055" s="2"/>
      <c r="S3055" s="2"/>
    </row>
    <row r="3056" ht="15.75" customHeight="1">
      <c r="A3056" s="27">
        <v>45107.0</v>
      </c>
      <c r="B3056" s="2" t="s">
        <v>748</v>
      </c>
      <c r="C3056" s="34">
        <v>1232000.0</v>
      </c>
      <c r="D3056" s="34">
        <v>1120000.0</v>
      </c>
      <c r="E3056" s="34">
        <v>112000.0</v>
      </c>
      <c r="F3056" s="22" t="s">
        <v>106</v>
      </c>
      <c r="G3056" s="35">
        <v>45121.0</v>
      </c>
      <c r="H3056" s="22"/>
      <c r="I3056" s="29"/>
      <c r="J3056" s="28"/>
      <c r="K3056" s="2"/>
      <c r="L3056" s="2"/>
      <c r="M3056" s="2"/>
      <c r="N3056" s="2"/>
      <c r="O3056" s="2"/>
      <c r="P3056" s="2"/>
      <c r="Q3056" s="2"/>
      <c r="R3056" s="2"/>
      <c r="S3056" s="2"/>
    </row>
    <row r="3057" ht="15.75" customHeight="1">
      <c r="A3057" s="27">
        <v>45107.0</v>
      </c>
      <c r="B3057" s="2" t="s">
        <v>158</v>
      </c>
      <c r="C3057" s="34">
        <v>638000.0</v>
      </c>
      <c r="D3057" s="34">
        <v>580000.0</v>
      </c>
      <c r="E3057" s="34">
        <v>58000.0</v>
      </c>
      <c r="F3057" s="22" t="s">
        <v>106</v>
      </c>
      <c r="G3057" s="35">
        <v>45124.0</v>
      </c>
      <c r="H3057" s="22"/>
      <c r="I3057" s="29"/>
      <c r="J3057" s="28"/>
      <c r="K3057" s="2"/>
      <c r="L3057" s="2"/>
      <c r="M3057" s="2"/>
      <c r="N3057" s="2"/>
      <c r="O3057" s="2"/>
      <c r="P3057" s="2"/>
      <c r="Q3057" s="2"/>
      <c r="R3057" s="2"/>
      <c r="S3057" s="2"/>
    </row>
    <row r="3058" ht="15.75" customHeight="1">
      <c r="A3058" s="27">
        <v>45107.0</v>
      </c>
      <c r="B3058" s="2" t="s">
        <v>798</v>
      </c>
      <c r="C3058" s="34">
        <v>594000.0</v>
      </c>
      <c r="D3058" s="34">
        <v>540000.0</v>
      </c>
      <c r="E3058" s="34">
        <v>54000.0</v>
      </c>
      <c r="F3058" s="22" t="s">
        <v>106</v>
      </c>
      <c r="G3058" s="35">
        <v>45132.0</v>
      </c>
      <c r="H3058" s="22"/>
      <c r="I3058" s="29"/>
      <c r="J3058" s="28"/>
      <c r="K3058" s="2"/>
      <c r="L3058" s="2"/>
      <c r="M3058" s="2"/>
      <c r="N3058" s="2"/>
      <c r="O3058" s="2"/>
      <c r="P3058" s="2"/>
      <c r="Q3058" s="2"/>
      <c r="R3058" s="2"/>
      <c r="S3058" s="2"/>
    </row>
    <row r="3059" ht="15.75" customHeight="1">
      <c r="A3059" s="27">
        <v>45107.0</v>
      </c>
      <c r="B3059" s="2" t="s">
        <v>203</v>
      </c>
      <c r="C3059" s="34">
        <v>3146000.0</v>
      </c>
      <c r="D3059" s="34">
        <v>2860000.0</v>
      </c>
      <c r="E3059" s="34">
        <v>286000.0</v>
      </c>
      <c r="F3059" s="22" t="s">
        <v>106</v>
      </c>
      <c r="G3059" s="35">
        <v>45128.0</v>
      </c>
      <c r="H3059" s="22"/>
      <c r="I3059" s="29"/>
      <c r="J3059" s="28"/>
      <c r="K3059" s="2"/>
      <c r="L3059" s="2"/>
      <c r="M3059" s="2"/>
      <c r="N3059" s="2"/>
      <c r="O3059" s="2"/>
      <c r="P3059" s="2"/>
      <c r="Q3059" s="2"/>
      <c r="R3059" s="2"/>
      <c r="S3059" s="2"/>
    </row>
    <row r="3060" ht="15.75" customHeight="1">
      <c r="A3060" s="38">
        <v>45107.0</v>
      </c>
      <c r="B3060" s="7" t="s">
        <v>799</v>
      </c>
      <c r="C3060" s="39">
        <v>1320000.0</v>
      </c>
      <c r="D3060" s="39">
        <v>1200000.0</v>
      </c>
      <c r="E3060" s="39">
        <v>120000.0</v>
      </c>
      <c r="F3060" s="40" t="s">
        <v>800</v>
      </c>
      <c r="G3060" s="41">
        <v>45146.0</v>
      </c>
      <c r="H3060" s="40"/>
      <c r="I3060" s="89"/>
      <c r="J3060" s="90"/>
      <c r="K3060" s="7"/>
      <c r="L3060" s="7"/>
      <c r="M3060" s="7"/>
      <c r="N3060" s="7"/>
      <c r="O3060" s="7"/>
      <c r="P3060" s="7"/>
      <c r="Q3060" s="7"/>
      <c r="R3060" s="7"/>
      <c r="S3060" s="7"/>
    </row>
    <row r="3061" ht="15.75" customHeight="1">
      <c r="A3061" s="27">
        <v>45122.0</v>
      </c>
      <c r="B3061" s="2" t="s">
        <v>675</v>
      </c>
      <c r="C3061" s="34">
        <v>2369400.0</v>
      </c>
      <c r="D3061" s="34">
        <v>2154000.0</v>
      </c>
      <c r="E3061" s="34">
        <v>215400.0</v>
      </c>
      <c r="F3061" s="22" t="s">
        <v>523</v>
      </c>
      <c r="G3061" s="35">
        <v>45127.0</v>
      </c>
      <c r="H3061" s="22"/>
      <c r="I3061" s="29"/>
      <c r="J3061" s="28"/>
      <c r="K3061" s="2"/>
      <c r="L3061" s="2"/>
      <c r="M3061" s="2"/>
      <c r="N3061" s="2"/>
      <c r="O3061" s="2"/>
      <c r="P3061" s="2"/>
      <c r="Q3061" s="2"/>
      <c r="R3061" s="2"/>
      <c r="S3061" s="2"/>
    </row>
    <row r="3062" ht="15.75" customHeight="1">
      <c r="A3062" s="27">
        <v>45122.0</v>
      </c>
      <c r="B3062" s="2" t="s">
        <v>675</v>
      </c>
      <c r="C3062" s="34">
        <v>2638900.0</v>
      </c>
      <c r="D3062" s="34">
        <v>2399000.0</v>
      </c>
      <c r="E3062" s="34">
        <v>239900.0</v>
      </c>
      <c r="F3062" s="22" t="s">
        <v>591</v>
      </c>
      <c r="G3062" s="35">
        <v>45127.0</v>
      </c>
      <c r="H3062" s="22"/>
      <c r="I3062" s="29"/>
      <c r="J3062" s="28"/>
      <c r="K3062" s="2"/>
      <c r="L3062" s="2"/>
      <c r="M3062" s="2"/>
      <c r="N3062" s="2"/>
      <c r="O3062" s="2"/>
      <c r="P3062" s="2"/>
      <c r="Q3062" s="2"/>
      <c r="R3062" s="2"/>
      <c r="S3062" s="2"/>
    </row>
    <row r="3063" ht="15.75" customHeight="1">
      <c r="A3063" s="27">
        <v>45122.0</v>
      </c>
      <c r="B3063" s="2" t="s">
        <v>140</v>
      </c>
      <c r="C3063" s="34">
        <v>9240000.0</v>
      </c>
      <c r="D3063" s="34">
        <v>8400000.0</v>
      </c>
      <c r="E3063" s="34">
        <v>840000.0</v>
      </c>
      <c r="F3063" s="22" t="s">
        <v>590</v>
      </c>
      <c r="G3063" s="35">
        <v>45138.0</v>
      </c>
      <c r="H3063" s="22"/>
      <c r="I3063" s="29"/>
      <c r="J3063" s="28"/>
      <c r="K3063" s="2"/>
      <c r="L3063" s="2"/>
      <c r="M3063" s="2"/>
      <c r="N3063" s="2"/>
      <c r="O3063" s="2"/>
      <c r="P3063" s="2"/>
      <c r="Q3063" s="2"/>
      <c r="R3063" s="2"/>
      <c r="S3063" s="2"/>
    </row>
    <row r="3064" ht="15.75" customHeight="1">
      <c r="A3064" s="27">
        <v>45122.0</v>
      </c>
      <c r="B3064" s="2" t="s">
        <v>140</v>
      </c>
      <c r="C3064" s="34">
        <v>5808000.0</v>
      </c>
      <c r="D3064" s="34">
        <v>5280000.0</v>
      </c>
      <c r="E3064" s="34">
        <v>528000.0</v>
      </c>
      <c r="F3064" s="22" t="s">
        <v>614</v>
      </c>
      <c r="G3064" s="35">
        <v>45127.0</v>
      </c>
      <c r="H3064" s="22"/>
      <c r="I3064" s="29"/>
      <c r="J3064" s="28"/>
      <c r="K3064" s="2"/>
      <c r="L3064" s="2"/>
      <c r="M3064" s="2"/>
      <c r="N3064" s="2"/>
      <c r="O3064" s="2"/>
      <c r="P3064" s="2"/>
      <c r="Q3064" s="2"/>
      <c r="R3064" s="2"/>
      <c r="S3064" s="2"/>
    </row>
    <row r="3065" ht="15.75" customHeight="1">
      <c r="A3065" s="27">
        <v>45122.0</v>
      </c>
      <c r="B3065" s="2" t="s">
        <v>140</v>
      </c>
      <c r="C3065" s="34">
        <v>6212800.0</v>
      </c>
      <c r="D3065" s="34">
        <v>5648000.0</v>
      </c>
      <c r="E3065" s="34">
        <v>564800.0</v>
      </c>
      <c r="F3065" s="22" t="s">
        <v>361</v>
      </c>
      <c r="G3065" s="35">
        <v>45132.0</v>
      </c>
      <c r="H3065" s="22"/>
      <c r="I3065" s="29"/>
      <c r="J3065" s="28"/>
      <c r="K3065" s="2"/>
      <c r="L3065" s="2"/>
      <c r="M3065" s="2"/>
      <c r="N3065" s="2"/>
      <c r="O3065" s="2"/>
      <c r="P3065" s="2"/>
      <c r="Q3065" s="2"/>
      <c r="R3065" s="2"/>
      <c r="S3065" s="2"/>
    </row>
    <row r="3066" ht="15.75" customHeight="1">
      <c r="A3066" s="27">
        <v>45122.0</v>
      </c>
      <c r="B3066" s="2" t="s">
        <v>140</v>
      </c>
      <c r="C3066" s="34">
        <v>1.0285E7</v>
      </c>
      <c r="D3066" s="34">
        <v>9350000.0</v>
      </c>
      <c r="E3066" s="34">
        <v>935000.0</v>
      </c>
      <c r="F3066" s="22" t="s">
        <v>676</v>
      </c>
      <c r="G3066" s="35">
        <v>45132.0</v>
      </c>
      <c r="H3066" s="22"/>
      <c r="I3066" s="29"/>
      <c r="J3066" s="28"/>
      <c r="K3066" s="2"/>
      <c r="L3066" s="2"/>
      <c r="M3066" s="2"/>
      <c r="N3066" s="2"/>
      <c r="O3066" s="2"/>
      <c r="P3066" s="2"/>
      <c r="Q3066" s="2"/>
      <c r="R3066" s="2"/>
      <c r="S3066" s="2"/>
    </row>
    <row r="3067" ht="15.75" customHeight="1">
      <c r="A3067" s="27">
        <v>45122.0</v>
      </c>
      <c r="B3067" s="2" t="s">
        <v>140</v>
      </c>
      <c r="C3067" s="34">
        <v>1452000.0</v>
      </c>
      <c r="D3067" s="34">
        <v>1320000.0</v>
      </c>
      <c r="E3067" s="34">
        <v>132000.0</v>
      </c>
      <c r="F3067" s="22" t="s">
        <v>349</v>
      </c>
      <c r="G3067" s="35">
        <v>45132.0</v>
      </c>
      <c r="H3067" s="22"/>
      <c r="I3067" s="29"/>
      <c r="J3067" s="28"/>
      <c r="K3067" s="2"/>
      <c r="L3067" s="2"/>
      <c r="M3067" s="2"/>
      <c r="N3067" s="2"/>
      <c r="O3067" s="2"/>
      <c r="P3067" s="2"/>
      <c r="Q3067" s="2"/>
      <c r="R3067" s="2"/>
      <c r="S3067" s="2"/>
    </row>
    <row r="3068" ht="15.75" customHeight="1">
      <c r="A3068" s="27">
        <v>45122.0</v>
      </c>
      <c r="B3068" s="2" t="s">
        <v>140</v>
      </c>
      <c r="C3068" s="34">
        <v>396000.0</v>
      </c>
      <c r="D3068" s="34">
        <v>360000.0</v>
      </c>
      <c r="E3068" s="34">
        <v>36000.0</v>
      </c>
      <c r="F3068" s="22" t="s">
        <v>699</v>
      </c>
      <c r="G3068" s="35">
        <v>45132.0</v>
      </c>
      <c r="H3068" s="22"/>
      <c r="I3068" s="29"/>
      <c r="J3068" s="28"/>
      <c r="K3068" s="2"/>
      <c r="L3068" s="2"/>
      <c r="M3068" s="2"/>
      <c r="N3068" s="2"/>
      <c r="O3068" s="2"/>
      <c r="P3068" s="2"/>
      <c r="Q3068" s="2"/>
      <c r="R3068" s="2"/>
      <c r="S3068" s="2"/>
    </row>
    <row r="3069" ht="15.75" customHeight="1">
      <c r="A3069" s="27">
        <v>45122.0</v>
      </c>
      <c r="B3069" s="2" t="s">
        <v>140</v>
      </c>
      <c r="C3069" s="34">
        <v>1.68531E7</v>
      </c>
      <c r="D3069" s="34">
        <v>1.5321E7</v>
      </c>
      <c r="E3069" s="34">
        <v>1532100.0</v>
      </c>
      <c r="F3069" s="22" t="s">
        <v>478</v>
      </c>
      <c r="G3069" s="35">
        <v>45132.0</v>
      </c>
      <c r="H3069" s="22"/>
      <c r="I3069" s="29"/>
      <c r="J3069" s="28"/>
      <c r="K3069" s="2"/>
      <c r="L3069" s="2"/>
      <c r="M3069" s="2"/>
      <c r="N3069" s="2"/>
      <c r="O3069" s="2"/>
      <c r="P3069" s="2"/>
      <c r="Q3069" s="2"/>
      <c r="R3069" s="2"/>
      <c r="S3069" s="2"/>
    </row>
    <row r="3070" ht="15.75" customHeight="1">
      <c r="A3070" s="27">
        <v>45122.0</v>
      </c>
      <c r="B3070" s="2" t="s">
        <v>140</v>
      </c>
      <c r="C3070" s="34">
        <v>2.87705E7</v>
      </c>
      <c r="D3070" s="34">
        <v>2.6155E7</v>
      </c>
      <c r="E3070" s="34">
        <v>2615500.0</v>
      </c>
      <c r="F3070" s="22" t="s">
        <v>522</v>
      </c>
      <c r="G3070" s="35">
        <v>45132.0</v>
      </c>
      <c r="H3070" s="22"/>
      <c r="I3070" s="29"/>
      <c r="J3070" s="28"/>
      <c r="K3070" s="2"/>
      <c r="L3070" s="2"/>
      <c r="M3070" s="2"/>
      <c r="N3070" s="2"/>
      <c r="O3070" s="2"/>
      <c r="P3070" s="2"/>
      <c r="Q3070" s="2"/>
      <c r="R3070" s="2"/>
      <c r="S3070" s="2"/>
    </row>
    <row r="3071" ht="15.75" customHeight="1">
      <c r="A3071" s="27">
        <v>45122.0</v>
      </c>
      <c r="B3071" s="2" t="s">
        <v>140</v>
      </c>
      <c r="C3071" s="34">
        <v>1875500.0</v>
      </c>
      <c r="D3071" s="34">
        <v>1705000.0</v>
      </c>
      <c r="E3071" s="34">
        <v>170500.0</v>
      </c>
      <c r="F3071" s="22" t="s">
        <v>707</v>
      </c>
      <c r="G3071" s="35">
        <v>45127.0</v>
      </c>
      <c r="H3071" s="22"/>
      <c r="I3071" s="29"/>
      <c r="J3071" s="28"/>
      <c r="K3071" s="2"/>
      <c r="L3071" s="2"/>
      <c r="M3071" s="2"/>
      <c r="N3071" s="2"/>
      <c r="O3071" s="2"/>
      <c r="P3071" s="2"/>
      <c r="Q3071" s="2"/>
      <c r="R3071" s="2"/>
      <c r="S3071" s="2"/>
    </row>
    <row r="3072" ht="15.75" customHeight="1">
      <c r="A3072" s="27">
        <v>45128.0</v>
      </c>
      <c r="B3072" s="2" t="s">
        <v>666</v>
      </c>
      <c r="C3072" s="34">
        <v>360800.0</v>
      </c>
      <c r="D3072" s="34">
        <v>328000.0</v>
      </c>
      <c r="E3072" s="34">
        <v>32800.0</v>
      </c>
      <c r="F3072" s="22" t="s">
        <v>659</v>
      </c>
      <c r="G3072" s="35">
        <v>45180.0</v>
      </c>
      <c r="H3072" s="22"/>
      <c r="I3072" s="29"/>
      <c r="J3072" s="28"/>
      <c r="K3072" s="2"/>
      <c r="L3072" s="2"/>
      <c r="M3072" s="2"/>
      <c r="N3072" s="2"/>
      <c r="O3072" s="2"/>
      <c r="P3072" s="2"/>
      <c r="Q3072" s="2"/>
      <c r="R3072" s="2"/>
      <c r="S3072" s="2"/>
    </row>
    <row r="3073" ht="15.75" customHeight="1">
      <c r="A3073" s="27">
        <v>45132.0</v>
      </c>
      <c r="B3073" s="2" t="s">
        <v>11</v>
      </c>
      <c r="C3073" s="34">
        <v>4011120.0</v>
      </c>
      <c r="D3073" s="34">
        <v>4011120.0</v>
      </c>
      <c r="E3073" s="34">
        <v>0.0</v>
      </c>
      <c r="F3073" s="22" t="s">
        <v>801</v>
      </c>
      <c r="G3073" s="35">
        <v>45138.0</v>
      </c>
      <c r="H3073" s="22"/>
      <c r="I3073" s="29"/>
      <c r="J3073" s="28"/>
      <c r="K3073" s="2"/>
      <c r="L3073" s="2"/>
      <c r="M3073" s="2"/>
      <c r="N3073" s="2"/>
      <c r="O3073" s="2"/>
      <c r="P3073" s="2"/>
      <c r="Q3073" s="2"/>
      <c r="R3073" s="2"/>
      <c r="S3073" s="2"/>
    </row>
    <row r="3074" ht="15.75" customHeight="1">
      <c r="A3074" s="27">
        <v>45133.0</v>
      </c>
      <c r="B3074" s="2" t="s">
        <v>802</v>
      </c>
      <c r="C3074" s="34">
        <v>1.057004E7</v>
      </c>
      <c r="D3074" s="34">
        <v>1.057004E7</v>
      </c>
      <c r="E3074" s="34">
        <v>0.0</v>
      </c>
      <c r="F3074" s="22" t="s">
        <v>803</v>
      </c>
      <c r="G3074" s="35">
        <v>45138.0</v>
      </c>
      <c r="H3074" s="22"/>
      <c r="I3074" s="29"/>
      <c r="J3074" s="28"/>
      <c r="K3074" s="2"/>
      <c r="L3074" s="2"/>
      <c r="M3074" s="2"/>
      <c r="N3074" s="2"/>
      <c r="O3074" s="2"/>
      <c r="P3074" s="2"/>
      <c r="Q3074" s="2"/>
      <c r="R3074" s="2"/>
      <c r="S3074" s="2"/>
    </row>
    <row r="3075" ht="15.75" customHeight="1">
      <c r="A3075" s="27">
        <v>45138.0</v>
      </c>
      <c r="B3075" s="2" t="s">
        <v>711</v>
      </c>
      <c r="C3075" s="34">
        <v>1.109009E7</v>
      </c>
      <c r="D3075" s="34">
        <v>1.00819E7</v>
      </c>
      <c r="E3075" s="34">
        <v>1008190.0</v>
      </c>
      <c r="F3075" s="22" t="s">
        <v>728</v>
      </c>
      <c r="G3075" s="35">
        <v>45148.0</v>
      </c>
      <c r="H3075" s="22"/>
      <c r="I3075" s="29"/>
      <c r="J3075" s="28"/>
      <c r="K3075" s="2"/>
      <c r="L3075" s="2"/>
      <c r="M3075" s="2"/>
      <c r="N3075" s="2"/>
      <c r="O3075" s="2"/>
      <c r="P3075" s="2"/>
      <c r="Q3075" s="2"/>
      <c r="R3075" s="2"/>
      <c r="S3075" s="2"/>
    </row>
    <row r="3076" ht="15.75" customHeight="1">
      <c r="A3076" s="27">
        <v>45138.0</v>
      </c>
      <c r="B3076" s="2" t="s">
        <v>711</v>
      </c>
      <c r="C3076" s="34">
        <v>4.86156E7</v>
      </c>
      <c r="D3076" s="34">
        <v>4.4196E7</v>
      </c>
      <c r="E3076" s="34">
        <v>4419600.0</v>
      </c>
      <c r="F3076" s="22" t="s">
        <v>442</v>
      </c>
      <c r="G3076" s="35">
        <v>45148.0</v>
      </c>
      <c r="H3076" s="22"/>
      <c r="I3076" s="29"/>
      <c r="J3076" s="28"/>
      <c r="K3076" s="2"/>
      <c r="L3076" s="2"/>
      <c r="M3076" s="2"/>
      <c r="N3076" s="2"/>
      <c r="O3076" s="2"/>
      <c r="P3076" s="2"/>
      <c r="Q3076" s="2"/>
      <c r="R3076" s="2"/>
      <c r="S3076" s="2"/>
    </row>
    <row r="3077" ht="15.75" customHeight="1">
      <c r="A3077" s="27">
        <v>45138.0</v>
      </c>
      <c r="B3077" s="2" t="s">
        <v>711</v>
      </c>
      <c r="C3077" s="34">
        <v>2362800.0</v>
      </c>
      <c r="D3077" s="34">
        <v>2148000.0</v>
      </c>
      <c r="E3077" s="34">
        <v>214800.0</v>
      </c>
      <c r="F3077" s="22" t="s">
        <v>441</v>
      </c>
      <c r="G3077" s="35">
        <v>45148.0</v>
      </c>
      <c r="H3077" s="22"/>
      <c r="I3077" s="29"/>
      <c r="J3077" s="28"/>
      <c r="K3077" s="2"/>
      <c r="L3077" s="2"/>
      <c r="M3077" s="2"/>
      <c r="N3077" s="2"/>
      <c r="O3077" s="2"/>
      <c r="P3077" s="2"/>
      <c r="Q3077" s="2"/>
      <c r="R3077" s="2"/>
      <c r="S3077" s="2"/>
    </row>
    <row r="3078" ht="15.75" customHeight="1">
      <c r="A3078" s="27">
        <v>45138.0</v>
      </c>
      <c r="B3078" s="2" t="s">
        <v>711</v>
      </c>
      <c r="C3078" s="34">
        <v>2.49612E7</v>
      </c>
      <c r="D3078" s="34">
        <v>2.2692E7</v>
      </c>
      <c r="E3078" s="34">
        <v>2269200.0</v>
      </c>
      <c r="F3078" s="22" t="s">
        <v>657</v>
      </c>
      <c r="G3078" s="35">
        <v>45148.0</v>
      </c>
      <c r="H3078" s="22"/>
      <c r="I3078" s="29"/>
      <c r="J3078" s="28"/>
      <c r="K3078" s="2"/>
      <c r="L3078" s="2"/>
      <c r="M3078" s="2"/>
      <c r="N3078" s="2"/>
      <c r="O3078" s="2"/>
      <c r="P3078" s="2"/>
      <c r="Q3078" s="2"/>
      <c r="R3078" s="2"/>
      <c r="S3078" s="2"/>
    </row>
    <row r="3079" ht="15.75" customHeight="1">
      <c r="A3079" s="27">
        <v>45138.0</v>
      </c>
      <c r="B3079" s="2" t="s">
        <v>711</v>
      </c>
      <c r="C3079" s="34">
        <v>1.38226E7</v>
      </c>
      <c r="D3079" s="34">
        <v>1.2566E7</v>
      </c>
      <c r="E3079" s="34">
        <v>1256600.0</v>
      </c>
      <c r="F3079" s="22" t="s">
        <v>350</v>
      </c>
      <c r="G3079" s="35">
        <v>45148.0</v>
      </c>
      <c r="H3079" s="22"/>
      <c r="I3079" s="29"/>
      <c r="J3079" s="28"/>
      <c r="K3079" s="2"/>
      <c r="L3079" s="2"/>
      <c r="M3079" s="2"/>
      <c r="N3079" s="2"/>
      <c r="O3079" s="2"/>
      <c r="P3079" s="2"/>
      <c r="Q3079" s="2"/>
      <c r="R3079" s="2"/>
      <c r="S3079" s="2"/>
    </row>
    <row r="3080" ht="15.75" customHeight="1">
      <c r="A3080" s="27">
        <v>45138.0</v>
      </c>
      <c r="B3080" s="2" t="s">
        <v>29</v>
      </c>
      <c r="C3080" s="34">
        <v>1.10044E7</v>
      </c>
      <c r="D3080" s="34">
        <v>1.0004E7</v>
      </c>
      <c r="E3080" s="34">
        <v>1000400.0</v>
      </c>
      <c r="F3080" s="22" t="s">
        <v>526</v>
      </c>
      <c r="G3080" s="35">
        <v>45148.0</v>
      </c>
      <c r="H3080" s="22"/>
      <c r="I3080" s="29"/>
      <c r="J3080" s="28"/>
      <c r="K3080" s="2"/>
      <c r="L3080" s="2"/>
      <c r="M3080" s="2"/>
      <c r="N3080" s="2"/>
      <c r="O3080" s="2"/>
      <c r="P3080" s="2"/>
      <c r="Q3080" s="2"/>
      <c r="R3080" s="2"/>
      <c r="S3080" s="2"/>
    </row>
    <row r="3081" ht="15.75" customHeight="1">
      <c r="A3081" s="27">
        <v>45138.0</v>
      </c>
      <c r="B3081" s="2" t="s">
        <v>696</v>
      </c>
      <c r="C3081" s="34">
        <v>2530000.0</v>
      </c>
      <c r="D3081" s="34">
        <v>2300000.0</v>
      </c>
      <c r="E3081" s="34">
        <v>230000.0</v>
      </c>
      <c r="F3081" s="22" t="s">
        <v>697</v>
      </c>
      <c r="G3081" s="35">
        <v>45149.0</v>
      </c>
      <c r="H3081" s="22"/>
      <c r="I3081" s="29"/>
      <c r="J3081" s="28"/>
      <c r="K3081" s="2"/>
      <c r="L3081" s="2"/>
      <c r="M3081" s="2"/>
      <c r="N3081" s="2"/>
      <c r="O3081" s="2"/>
      <c r="P3081" s="2"/>
      <c r="Q3081" s="2"/>
      <c r="R3081" s="2"/>
      <c r="S3081" s="2"/>
    </row>
    <row r="3082" ht="15.75" customHeight="1">
      <c r="A3082" s="27">
        <v>45138.0</v>
      </c>
      <c r="B3082" s="2" t="s">
        <v>140</v>
      </c>
      <c r="C3082" s="34">
        <v>9020000.0</v>
      </c>
      <c r="D3082" s="34">
        <v>8200000.0</v>
      </c>
      <c r="E3082" s="34">
        <v>820000.0</v>
      </c>
      <c r="F3082" s="22" t="s">
        <v>590</v>
      </c>
      <c r="G3082" s="35">
        <v>45148.0</v>
      </c>
      <c r="H3082" s="22"/>
      <c r="I3082" s="29"/>
      <c r="J3082" s="28"/>
      <c r="K3082" s="2"/>
      <c r="L3082" s="2"/>
      <c r="M3082" s="2"/>
      <c r="N3082" s="2"/>
      <c r="O3082" s="2"/>
      <c r="P3082" s="2"/>
      <c r="Q3082" s="2"/>
      <c r="R3082" s="2"/>
      <c r="S3082" s="2"/>
    </row>
    <row r="3083" ht="15.75" customHeight="1">
      <c r="A3083" s="27">
        <v>45138.0</v>
      </c>
      <c r="B3083" s="2" t="s">
        <v>140</v>
      </c>
      <c r="C3083" s="34">
        <v>4488000.0</v>
      </c>
      <c r="D3083" s="34">
        <v>4080000.0</v>
      </c>
      <c r="E3083" s="34">
        <v>408000.0</v>
      </c>
      <c r="F3083" s="22" t="s">
        <v>614</v>
      </c>
      <c r="G3083" s="35">
        <v>45148.0</v>
      </c>
      <c r="H3083" s="22"/>
      <c r="I3083" s="29"/>
      <c r="J3083" s="28"/>
      <c r="K3083" s="2"/>
      <c r="L3083" s="2"/>
      <c r="M3083" s="2"/>
      <c r="N3083" s="2"/>
      <c r="O3083" s="2"/>
      <c r="P3083" s="2"/>
      <c r="Q3083" s="2"/>
      <c r="R3083" s="2"/>
      <c r="S3083" s="2"/>
    </row>
    <row r="3084" ht="15.75" customHeight="1">
      <c r="A3084" s="27">
        <v>45138.0</v>
      </c>
      <c r="B3084" s="2" t="s">
        <v>140</v>
      </c>
      <c r="C3084" s="34">
        <v>1.0967E7</v>
      </c>
      <c r="D3084" s="34">
        <v>9970000.0</v>
      </c>
      <c r="E3084" s="34">
        <v>997000.0</v>
      </c>
      <c r="F3084" s="22" t="s">
        <v>361</v>
      </c>
      <c r="G3084" s="35">
        <v>45148.0</v>
      </c>
      <c r="H3084" s="22"/>
      <c r="I3084" s="29"/>
      <c r="J3084" s="28"/>
      <c r="K3084" s="2"/>
      <c r="L3084" s="2"/>
      <c r="M3084" s="2"/>
      <c r="N3084" s="2"/>
      <c r="O3084" s="2"/>
      <c r="P3084" s="2"/>
      <c r="Q3084" s="2"/>
      <c r="R3084" s="2"/>
      <c r="S3084" s="2"/>
    </row>
    <row r="3085" ht="15.75" customHeight="1">
      <c r="A3085" s="27">
        <v>45138.0</v>
      </c>
      <c r="B3085" s="2" t="s">
        <v>140</v>
      </c>
      <c r="C3085" s="34">
        <v>1.14708E7</v>
      </c>
      <c r="D3085" s="34">
        <v>1.0428E7</v>
      </c>
      <c r="E3085" s="34">
        <v>1042800.0</v>
      </c>
      <c r="F3085" s="22" t="s">
        <v>676</v>
      </c>
      <c r="G3085" s="35">
        <v>45148.0</v>
      </c>
      <c r="H3085" s="22"/>
      <c r="I3085" s="29"/>
      <c r="J3085" s="28"/>
      <c r="K3085" s="2"/>
      <c r="L3085" s="2"/>
      <c r="M3085" s="2"/>
      <c r="N3085" s="2"/>
      <c r="O3085" s="2"/>
      <c r="P3085" s="2"/>
      <c r="Q3085" s="2"/>
      <c r="R3085" s="2"/>
      <c r="S3085" s="2"/>
    </row>
    <row r="3086" ht="15.75" customHeight="1">
      <c r="A3086" s="27">
        <v>45138.0</v>
      </c>
      <c r="B3086" s="2" t="s">
        <v>140</v>
      </c>
      <c r="C3086" s="34">
        <v>1452000.0</v>
      </c>
      <c r="D3086" s="34">
        <v>1320000.0</v>
      </c>
      <c r="E3086" s="34">
        <v>132000.0</v>
      </c>
      <c r="F3086" s="22" t="s">
        <v>349</v>
      </c>
      <c r="G3086" s="35">
        <v>45148.0</v>
      </c>
      <c r="H3086" s="22"/>
      <c r="I3086" s="29"/>
      <c r="J3086" s="28"/>
      <c r="K3086" s="2"/>
      <c r="L3086" s="2"/>
      <c r="M3086" s="2"/>
      <c r="N3086" s="2"/>
      <c r="O3086" s="2"/>
      <c r="P3086" s="2"/>
      <c r="Q3086" s="2"/>
      <c r="R3086" s="2"/>
      <c r="S3086" s="2"/>
    </row>
    <row r="3087" ht="15.75" customHeight="1">
      <c r="A3087" s="27">
        <v>45138.0</v>
      </c>
      <c r="B3087" s="2" t="s">
        <v>140</v>
      </c>
      <c r="C3087" s="34">
        <v>792000.0</v>
      </c>
      <c r="D3087" s="34">
        <v>720000.0</v>
      </c>
      <c r="E3087" s="34">
        <v>72000.0</v>
      </c>
      <c r="F3087" s="22" t="s">
        <v>660</v>
      </c>
      <c r="G3087" s="35">
        <v>45148.0</v>
      </c>
      <c r="H3087" s="22"/>
      <c r="I3087" s="29"/>
      <c r="J3087" s="28"/>
      <c r="K3087" s="2"/>
      <c r="L3087" s="2"/>
      <c r="M3087" s="2"/>
      <c r="N3087" s="2"/>
      <c r="O3087" s="2"/>
      <c r="P3087" s="2"/>
      <c r="Q3087" s="2"/>
      <c r="R3087" s="2"/>
      <c r="S3087" s="2"/>
    </row>
    <row r="3088" ht="15.75" customHeight="1">
      <c r="A3088" s="27">
        <v>45138.0</v>
      </c>
      <c r="B3088" s="2" t="s">
        <v>140</v>
      </c>
      <c r="C3088" s="34">
        <v>660000.0</v>
      </c>
      <c r="D3088" s="34">
        <v>600000.0</v>
      </c>
      <c r="E3088" s="34">
        <v>60000.0</v>
      </c>
      <c r="F3088" s="22" t="s">
        <v>699</v>
      </c>
      <c r="G3088" s="35">
        <v>45148.0</v>
      </c>
      <c r="H3088" s="22"/>
      <c r="I3088" s="29"/>
      <c r="J3088" s="28"/>
      <c r="K3088" s="2"/>
      <c r="L3088" s="2"/>
      <c r="M3088" s="2"/>
      <c r="N3088" s="2"/>
      <c r="O3088" s="2"/>
      <c r="P3088" s="2"/>
      <c r="Q3088" s="2"/>
      <c r="R3088" s="2"/>
      <c r="S3088" s="2"/>
    </row>
    <row r="3089" ht="15.75" customHeight="1">
      <c r="A3089" s="27">
        <v>45138.0</v>
      </c>
      <c r="B3089" s="2" t="s">
        <v>140</v>
      </c>
      <c r="C3089" s="34">
        <v>1.93732E7</v>
      </c>
      <c r="D3089" s="34">
        <v>1.7612E7</v>
      </c>
      <c r="E3089" s="34">
        <v>1761200.0</v>
      </c>
      <c r="F3089" s="22" t="s">
        <v>478</v>
      </c>
      <c r="G3089" s="35">
        <v>45148.0</v>
      </c>
      <c r="H3089" s="22"/>
      <c r="I3089" s="29"/>
      <c r="J3089" s="28"/>
      <c r="K3089" s="2"/>
      <c r="L3089" s="2"/>
      <c r="M3089" s="2"/>
      <c r="N3089" s="2"/>
      <c r="O3089" s="2"/>
      <c r="P3089" s="2"/>
      <c r="Q3089" s="2"/>
      <c r="R3089" s="2"/>
      <c r="S3089" s="2"/>
    </row>
    <row r="3090" ht="15.75" customHeight="1">
      <c r="A3090" s="27">
        <v>45138.0</v>
      </c>
      <c r="B3090" s="2" t="s">
        <v>140</v>
      </c>
      <c r="C3090" s="34">
        <v>6.00765E7</v>
      </c>
      <c r="D3090" s="34">
        <v>5.4615E7</v>
      </c>
      <c r="E3090" s="34">
        <v>5461500.0</v>
      </c>
      <c r="F3090" s="22" t="s">
        <v>522</v>
      </c>
      <c r="G3090" s="35">
        <v>45148.0</v>
      </c>
      <c r="H3090" s="22"/>
      <c r="I3090" s="29"/>
      <c r="J3090" s="28"/>
      <c r="K3090" s="2"/>
      <c r="L3090" s="2"/>
      <c r="M3090" s="2"/>
      <c r="N3090" s="2"/>
      <c r="O3090" s="2"/>
      <c r="P3090" s="2"/>
      <c r="Q3090" s="2"/>
      <c r="R3090" s="2"/>
      <c r="S3090" s="2"/>
    </row>
    <row r="3091" ht="15.75" customHeight="1">
      <c r="A3091" s="27">
        <v>45138.0</v>
      </c>
      <c r="B3091" s="2" t="s">
        <v>140</v>
      </c>
      <c r="C3091" s="34">
        <v>2046000.0</v>
      </c>
      <c r="D3091" s="34">
        <v>1860000.0</v>
      </c>
      <c r="E3091" s="34">
        <v>186000.0</v>
      </c>
      <c r="F3091" s="22" t="s">
        <v>707</v>
      </c>
      <c r="G3091" s="35">
        <v>45148.0</v>
      </c>
      <c r="H3091" s="22"/>
      <c r="I3091" s="29"/>
      <c r="J3091" s="28"/>
      <c r="K3091" s="2"/>
      <c r="L3091" s="2"/>
      <c r="M3091" s="2"/>
      <c r="N3091" s="2"/>
      <c r="O3091" s="2"/>
      <c r="P3091" s="2"/>
      <c r="Q3091" s="2"/>
      <c r="R3091" s="2"/>
      <c r="S3091" s="2"/>
    </row>
    <row r="3092" ht="15.75" customHeight="1">
      <c r="A3092" s="27">
        <v>45138.0</v>
      </c>
      <c r="B3092" s="2" t="s">
        <v>140</v>
      </c>
      <c r="C3092" s="34">
        <v>651200.0</v>
      </c>
      <c r="D3092" s="34">
        <v>592000.0</v>
      </c>
      <c r="E3092" s="34">
        <v>59200.0</v>
      </c>
      <c r="F3092" s="22" t="s">
        <v>804</v>
      </c>
      <c r="G3092" s="35">
        <v>45148.0</v>
      </c>
      <c r="H3092" s="22"/>
      <c r="I3092" s="29"/>
      <c r="J3092" s="28"/>
      <c r="K3092" s="2"/>
      <c r="L3092" s="2"/>
      <c r="M3092" s="2"/>
      <c r="N3092" s="2"/>
      <c r="O3092" s="2"/>
      <c r="P3092" s="2"/>
      <c r="Q3092" s="2"/>
      <c r="R3092" s="2"/>
      <c r="S3092" s="2"/>
    </row>
    <row r="3093" ht="15.75" customHeight="1">
      <c r="A3093" s="27">
        <v>45138.0</v>
      </c>
      <c r="B3093" s="2" t="s">
        <v>140</v>
      </c>
      <c r="C3093" s="34">
        <v>117700.0</v>
      </c>
      <c r="D3093" s="34">
        <v>107000.0</v>
      </c>
      <c r="E3093" s="34">
        <v>10700.0</v>
      </c>
      <c r="F3093" s="22" t="s">
        <v>767</v>
      </c>
      <c r="G3093" s="35">
        <v>45148.0</v>
      </c>
      <c r="H3093" s="22"/>
      <c r="I3093" s="29"/>
      <c r="J3093" s="28"/>
      <c r="K3093" s="2"/>
      <c r="L3093" s="2"/>
      <c r="M3093" s="2"/>
      <c r="N3093" s="2"/>
      <c r="O3093" s="2"/>
      <c r="P3093" s="2"/>
      <c r="Q3093" s="2"/>
      <c r="R3093" s="2"/>
      <c r="S3093" s="2"/>
    </row>
    <row r="3094" ht="15.75" customHeight="1">
      <c r="A3094" s="27">
        <v>45138.0</v>
      </c>
      <c r="B3094" s="2" t="s">
        <v>140</v>
      </c>
      <c r="C3094" s="34">
        <v>616000.0</v>
      </c>
      <c r="D3094" s="34">
        <v>560000.0</v>
      </c>
      <c r="E3094" s="34">
        <v>56000.0</v>
      </c>
      <c r="F3094" s="22" t="s">
        <v>775</v>
      </c>
      <c r="G3094" s="35">
        <v>45148.0</v>
      </c>
      <c r="H3094" s="22"/>
      <c r="I3094" s="29"/>
      <c r="J3094" s="28"/>
      <c r="K3094" s="2"/>
      <c r="L3094" s="2"/>
      <c r="M3094" s="2"/>
      <c r="N3094" s="2"/>
      <c r="O3094" s="2"/>
      <c r="P3094" s="2"/>
      <c r="Q3094" s="2"/>
      <c r="R3094" s="2"/>
      <c r="S3094" s="2"/>
    </row>
    <row r="3095" ht="15.75" customHeight="1">
      <c r="A3095" s="27">
        <v>45138.0</v>
      </c>
      <c r="B3095" s="2" t="s">
        <v>140</v>
      </c>
      <c r="C3095" s="34">
        <v>1036200.0</v>
      </c>
      <c r="D3095" s="34">
        <v>942000.0</v>
      </c>
      <c r="E3095" s="34">
        <v>94200.0</v>
      </c>
      <c r="F3095" s="22" t="s">
        <v>766</v>
      </c>
      <c r="G3095" s="35">
        <v>45148.0</v>
      </c>
      <c r="H3095" s="22"/>
      <c r="I3095" s="29"/>
      <c r="J3095" s="28"/>
      <c r="K3095" s="2"/>
      <c r="L3095" s="2"/>
      <c r="M3095" s="2"/>
      <c r="N3095" s="2"/>
      <c r="O3095" s="2"/>
      <c r="P3095" s="2"/>
      <c r="Q3095" s="2"/>
      <c r="R3095" s="2"/>
      <c r="S3095" s="2"/>
    </row>
    <row r="3096" ht="15.75" customHeight="1">
      <c r="A3096" s="27">
        <v>45138.0</v>
      </c>
      <c r="B3096" s="2" t="s">
        <v>140</v>
      </c>
      <c r="C3096" s="34">
        <v>4946700.0</v>
      </c>
      <c r="D3096" s="34">
        <v>4497000.0</v>
      </c>
      <c r="E3096" s="34">
        <v>449700.0</v>
      </c>
      <c r="F3096" s="22" t="s">
        <v>765</v>
      </c>
      <c r="G3096" s="35">
        <v>45148.0</v>
      </c>
      <c r="H3096" s="22"/>
      <c r="I3096" s="29"/>
      <c r="J3096" s="28"/>
      <c r="K3096" s="2"/>
      <c r="L3096" s="2"/>
      <c r="M3096" s="2"/>
      <c r="N3096" s="2"/>
      <c r="O3096" s="2"/>
      <c r="P3096" s="2"/>
      <c r="Q3096" s="2"/>
      <c r="R3096" s="2"/>
      <c r="S3096" s="2"/>
    </row>
    <row r="3097" ht="15.75" customHeight="1">
      <c r="A3097" s="27">
        <v>45138.0</v>
      </c>
      <c r="B3097" s="2" t="s">
        <v>675</v>
      </c>
      <c r="C3097" s="34">
        <v>3488100.0</v>
      </c>
      <c r="D3097" s="34">
        <v>3171000.0</v>
      </c>
      <c r="E3097" s="34">
        <v>317100.0</v>
      </c>
      <c r="F3097" s="22" t="s">
        <v>523</v>
      </c>
      <c r="G3097" s="35">
        <v>45148.0</v>
      </c>
      <c r="H3097" s="22"/>
      <c r="I3097" s="29"/>
      <c r="J3097" s="28"/>
      <c r="K3097" s="2"/>
      <c r="L3097" s="2"/>
      <c r="M3097" s="2"/>
      <c r="N3097" s="2"/>
      <c r="O3097" s="2"/>
      <c r="P3097" s="2"/>
      <c r="Q3097" s="2"/>
      <c r="R3097" s="2"/>
      <c r="S3097" s="2"/>
    </row>
    <row r="3098" ht="15.75" customHeight="1">
      <c r="A3098" s="27">
        <v>45138.0</v>
      </c>
      <c r="B3098" s="2" t="s">
        <v>675</v>
      </c>
      <c r="C3098" s="34">
        <v>3367100.0</v>
      </c>
      <c r="D3098" s="34">
        <v>3061000.0</v>
      </c>
      <c r="E3098" s="34">
        <v>306100.0</v>
      </c>
      <c r="F3098" s="22" t="s">
        <v>591</v>
      </c>
      <c r="G3098" s="35">
        <v>45148.0</v>
      </c>
      <c r="H3098" s="22"/>
      <c r="I3098" s="29"/>
      <c r="J3098" s="28"/>
      <c r="K3098" s="2"/>
      <c r="L3098" s="2"/>
      <c r="M3098" s="2"/>
      <c r="N3098" s="2"/>
      <c r="O3098" s="2"/>
      <c r="P3098" s="2"/>
      <c r="Q3098" s="2"/>
      <c r="R3098" s="2"/>
      <c r="S3098" s="2"/>
    </row>
    <row r="3099" ht="15.75" customHeight="1">
      <c r="A3099" s="27">
        <v>45138.0</v>
      </c>
      <c r="B3099" s="2" t="s">
        <v>8</v>
      </c>
      <c r="C3099" s="34">
        <v>3627800.0</v>
      </c>
      <c r="D3099" s="34">
        <v>3298000.0</v>
      </c>
      <c r="E3099" s="34">
        <v>329800.0</v>
      </c>
      <c r="F3099" s="22" t="s">
        <v>700</v>
      </c>
      <c r="G3099" s="35">
        <v>45159.0</v>
      </c>
      <c r="H3099" s="22"/>
      <c r="I3099" s="29"/>
      <c r="J3099" s="28"/>
      <c r="K3099" s="2"/>
      <c r="L3099" s="2"/>
      <c r="M3099" s="2"/>
      <c r="N3099" s="2"/>
      <c r="O3099" s="2"/>
      <c r="P3099" s="2"/>
      <c r="Q3099" s="2"/>
      <c r="R3099" s="2"/>
      <c r="S3099" s="2"/>
    </row>
    <row r="3100" ht="15.75" customHeight="1">
      <c r="A3100" s="27">
        <v>45138.0</v>
      </c>
      <c r="B3100" s="2" t="s">
        <v>8</v>
      </c>
      <c r="C3100" s="34">
        <v>4092000.0</v>
      </c>
      <c r="D3100" s="34">
        <v>3720000.0</v>
      </c>
      <c r="E3100" s="34">
        <v>372000.0</v>
      </c>
      <c r="F3100" s="22" t="s">
        <v>299</v>
      </c>
      <c r="G3100" s="35">
        <v>45159.0</v>
      </c>
      <c r="H3100" s="22"/>
      <c r="I3100" s="29"/>
      <c r="J3100" s="28"/>
      <c r="K3100" s="2"/>
      <c r="L3100" s="2"/>
      <c r="M3100" s="2"/>
      <c r="N3100" s="2"/>
      <c r="O3100" s="2"/>
      <c r="P3100" s="2"/>
      <c r="Q3100" s="2"/>
      <c r="R3100" s="2"/>
      <c r="S3100" s="2"/>
    </row>
    <row r="3101" ht="15.75" customHeight="1">
      <c r="A3101" s="27">
        <v>45138.0</v>
      </c>
      <c r="B3101" s="2" t="s">
        <v>8</v>
      </c>
      <c r="C3101" s="34">
        <v>1894200.0</v>
      </c>
      <c r="D3101" s="34">
        <v>1722000.0</v>
      </c>
      <c r="E3101" s="34">
        <v>172200.0</v>
      </c>
      <c r="F3101" s="22" t="s">
        <v>738</v>
      </c>
      <c r="G3101" s="35">
        <v>45159.0</v>
      </c>
      <c r="H3101" s="22"/>
      <c r="I3101" s="29"/>
      <c r="J3101" s="28"/>
      <c r="K3101" s="2"/>
      <c r="L3101" s="2"/>
      <c r="M3101" s="2"/>
      <c r="N3101" s="2"/>
      <c r="O3101" s="2"/>
      <c r="P3101" s="2"/>
      <c r="Q3101" s="2"/>
      <c r="R3101" s="2"/>
      <c r="S3101" s="2"/>
    </row>
    <row r="3102" ht="15.75" customHeight="1">
      <c r="A3102" s="27">
        <v>45138.0</v>
      </c>
      <c r="B3102" s="2" t="s">
        <v>8</v>
      </c>
      <c r="C3102" s="34">
        <v>396000.0</v>
      </c>
      <c r="D3102" s="34">
        <v>360000.0</v>
      </c>
      <c r="E3102" s="34">
        <v>36000.0</v>
      </c>
      <c r="F3102" s="22" t="s">
        <v>172</v>
      </c>
      <c r="G3102" s="35">
        <v>45159.0</v>
      </c>
      <c r="H3102" s="22"/>
      <c r="I3102" s="29"/>
      <c r="J3102" s="28"/>
      <c r="K3102" s="2"/>
      <c r="L3102" s="2"/>
      <c r="M3102" s="2"/>
      <c r="N3102" s="2"/>
      <c r="O3102" s="2"/>
      <c r="P3102" s="2"/>
      <c r="Q3102" s="2"/>
      <c r="R3102" s="2"/>
      <c r="S3102" s="2"/>
    </row>
    <row r="3103" ht="15.75" customHeight="1">
      <c r="A3103" s="27">
        <v>45138.0</v>
      </c>
      <c r="B3103" s="2" t="s">
        <v>8</v>
      </c>
      <c r="C3103" s="34">
        <v>2854500.0</v>
      </c>
      <c r="D3103" s="34">
        <v>2595000.0</v>
      </c>
      <c r="E3103" s="34">
        <v>259500.0</v>
      </c>
      <c r="F3103" s="22" t="s">
        <v>654</v>
      </c>
      <c r="G3103" s="35">
        <v>45161.0</v>
      </c>
      <c r="H3103" s="22"/>
      <c r="I3103" s="29"/>
      <c r="J3103" s="28"/>
      <c r="K3103" s="2"/>
      <c r="L3103" s="2"/>
      <c r="M3103" s="2"/>
      <c r="N3103" s="2"/>
      <c r="O3103" s="2"/>
      <c r="P3103" s="2"/>
      <c r="Q3103" s="2"/>
      <c r="R3103" s="2"/>
      <c r="S3103" s="2"/>
    </row>
    <row r="3104" ht="15.75" customHeight="1">
      <c r="A3104" s="27">
        <v>45138.0</v>
      </c>
      <c r="B3104" s="2" t="s">
        <v>741</v>
      </c>
      <c r="C3104" s="34">
        <v>8712000.0</v>
      </c>
      <c r="D3104" s="34">
        <v>7920000.0</v>
      </c>
      <c r="E3104" s="34">
        <v>792000.0</v>
      </c>
      <c r="F3104" s="22" t="s">
        <v>671</v>
      </c>
      <c r="G3104" s="35">
        <v>45152.0</v>
      </c>
      <c r="H3104" s="22"/>
      <c r="I3104" s="29"/>
      <c r="J3104" s="28"/>
      <c r="K3104" s="2"/>
      <c r="L3104" s="2"/>
      <c r="M3104" s="2"/>
      <c r="N3104" s="2"/>
      <c r="O3104" s="2"/>
      <c r="P3104" s="2"/>
      <c r="Q3104" s="2"/>
      <c r="R3104" s="2"/>
      <c r="S3104" s="2"/>
    </row>
    <row r="3105" ht="15.75" customHeight="1">
      <c r="A3105" s="27">
        <v>45138.0</v>
      </c>
      <c r="B3105" s="2" t="s">
        <v>666</v>
      </c>
      <c r="C3105" s="34">
        <v>5350400.0</v>
      </c>
      <c r="D3105" s="34">
        <v>4864000.0</v>
      </c>
      <c r="E3105" s="34">
        <v>486400.0</v>
      </c>
      <c r="F3105" s="22" t="s">
        <v>797</v>
      </c>
      <c r="G3105" s="35">
        <v>45170.0</v>
      </c>
      <c r="H3105" s="22"/>
      <c r="I3105" s="29"/>
      <c r="J3105" s="28"/>
      <c r="K3105" s="2"/>
      <c r="L3105" s="2"/>
      <c r="M3105" s="2"/>
      <c r="N3105" s="2"/>
      <c r="O3105" s="2"/>
      <c r="P3105" s="2"/>
      <c r="Q3105" s="2"/>
      <c r="R3105" s="2"/>
      <c r="S3105" s="2"/>
    </row>
    <row r="3106" ht="15.75" customHeight="1">
      <c r="A3106" s="27">
        <v>45138.0</v>
      </c>
      <c r="B3106" s="2" t="s">
        <v>160</v>
      </c>
      <c r="C3106" s="34">
        <v>1650000.0</v>
      </c>
      <c r="D3106" s="34">
        <v>1500000.0</v>
      </c>
      <c r="E3106" s="34">
        <v>150000.0</v>
      </c>
      <c r="F3106" s="22" t="s">
        <v>106</v>
      </c>
      <c r="G3106" s="35">
        <v>45155.0</v>
      </c>
      <c r="H3106" s="22"/>
      <c r="I3106" s="29"/>
      <c r="J3106" s="28"/>
      <c r="K3106" s="2"/>
      <c r="L3106" s="2"/>
      <c r="M3106" s="2"/>
      <c r="N3106" s="2"/>
      <c r="O3106" s="2"/>
      <c r="P3106" s="2"/>
      <c r="Q3106" s="2"/>
      <c r="R3106" s="2"/>
      <c r="S3106" s="2"/>
    </row>
    <row r="3107" ht="15.75" customHeight="1">
      <c r="A3107" s="27">
        <v>45138.0</v>
      </c>
      <c r="B3107" s="2" t="s">
        <v>748</v>
      </c>
      <c r="C3107" s="34">
        <v>2992000.0</v>
      </c>
      <c r="D3107" s="34">
        <v>2720000.0</v>
      </c>
      <c r="E3107" s="34">
        <v>272000.0</v>
      </c>
      <c r="F3107" s="22" t="s">
        <v>106</v>
      </c>
      <c r="G3107" s="35">
        <v>45154.0</v>
      </c>
      <c r="H3107" s="22"/>
      <c r="I3107" s="29"/>
      <c r="J3107" s="28"/>
      <c r="K3107" s="2"/>
      <c r="L3107" s="2"/>
      <c r="M3107" s="2"/>
      <c r="N3107" s="2"/>
      <c r="O3107" s="2"/>
      <c r="P3107" s="2"/>
      <c r="Q3107" s="2"/>
      <c r="R3107" s="2"/>
      <c r="S3107" s="2"/>
    </row>
    <row r="3108" ht="15.75" customHeight="1">
      <c r="A3108" s="27">
        <v>45138.0</v>
      </c>
      <c r="B3108" s="2" t="s">
        <v>158</v>
      </c>
      <c r="C3108" s="34">
        <v>363000.0</v>
      </c>
      <c r="D3108" s="34">
        <v>330000.0</v>
      </c>
      <c r="E3108" s="34">
        <v>33000.0</v>
      </c>
      <c r="F3108" s="22" t="s">
        <v>106</v>
      </c>
      <c r="G3108" s="35">
        <v>45154.0</v>
      </c>
      <c r="H3108" s="22" t="s">
        <v>633</v>
      </c>
      <c r="I3108" s="29"/>
      <c r="J3108" s="28"/>
      <c r="K3108" s="2"/>
      <c r="L3108" s="2"/>
      <c r="M3108" s="2"/>
      <c r="N3108" s="2"/>
      <c r="O3108" s="2"/>
      <c r="P3108" s="2"/>
      <c r="Q3108" s="2"/>
      <c r="R3108" s="2"/>
      <c r="S3108" s="2"/>
    </row>
    <row r="3109" ht="15.75" customHeight="1">
      <c r="A3109" s="27">
        <v>45138.0</v>
      </c>
      <c r="B3109" s="2" t="s">
        <v>805</v>
      </c>
      <c r="C3109" s="34">
        <v>792000.0</v>
      </c>
      <c r="D3109" s="34">
        <v>720000.0</v>
      </c>
      <c r="E3109" s="34">
        <v>72000.0</v>
      </c>
      <c r="F3109" s="22" t="s">
        <v>106</v>
      </c>
      <c r="G3109" s="35">
        <v>45140.0</v>
      </c>
      <c r="H3109" s="22"/>
      <c r="I3109" s="37" t="s">
        <v>94</v>
      </c>
      <c r="J3109" s="13"/>
      <c r="K3109" s="14"/>
      <c r="L3109" s="2"/>
      <c r="M3109" s="2"/>
      <c r="N3109" s="2"/>
      <c r="O3109" s="2"/>
      <c r="P3109" s="2"/>
      <c r="Q3109" s="2"/>
      <c r="R3109" s="2"/>
      <c r="S3109" s="2"/>
    </row>
    <row r="3110" ht="15.75" customHeight="1">
      <c r="A3110" s="27">
        <v>45138.0</v>
      </c>
      <c r="B3110" s="2" t="s">
        <v>806</v>
      </c>
      <c r="C3110" s="34">
        <v>396000.0</v>
      </c>
      <c r="D3110" s="34">
        <v>360000.0</v>
      </c>
      <c r="E3110" s="34">
        <v>36000.0</v>
      </c>
      <c r="F3110" s="22" t="s">
        <v>106</v>
      </c>
      <c r="G3110" s="35">
        <v>45140.0</v>
      </c>
      <c r="H3110" s="22"/>
      <c r="I3110" s="23" t="s">
        <v>3</v>
      </c>
      <c r="J3110" s="17" t="s">
        <v>54</v>
      </c>
      <c r="K3110" s="17" t="s">
        <v>2</v>
      </c>
      <c r="L3110" s="2"/>
      <c r="M3110" s="2"/>
      <c r="N3110" s="2"/>
      <c r="O3110" s="2"/>
      <c r="P3110" s="2"/>
      <c r="Q3110" s="2"/>
      <c r="R3110" s="2"/>
      <c r="S3110" s="2"/>
    </row>
    <row r="3111" ht="15.75" customHeight="1">
      <c r="A3111" s="38">
        <v>45138.0</v>
      </c>
      <c r="B3111" s="7" t="s">
        <v>152</v>
      </c>
      <c r="C3111" s="39">
        <v>396000.0</v>
      </c>
      <c r="D3111" s="39">
        <v>360000.0</v>
      </c>
      <c r="E3111" s="39">
        <v>36000.0</v>
      </c>
      <c r="F3111" s="40" t="s">
        <v>106</v>
      </c>
      <c r="G3111" s="41">
        <v>45140.0</v>
      </c>
      <c r="H3111" s="40"/>
      <c r="I3111" s="23">
        <f t="shared" ref="I3111:K3111" si="78">SUM(C3061:C3111)</f>
        <v>383314250</v>
      </c>
      <c r="J3111" s="23">
        <f t="shared" si="78"/>
        <v>349793060</v>
      </c>
      <c r="K3111" s="23">
        <f t="shared" si="78"/>
        <v>33521190</v>
      </c>
      <c r="L3111" s="7"/>
      <c r="M3111" s="7"/>
      <c r="N3111" s="7"/>
      <c r="O3111" s="7"/>
      <c r="P3111" s="7"/>
      <c r="Q3111" s="7"/>
      <c r="R3111" s="7"/>
      <c r="S3111" s="7"/>
    </row>
    <row r="3112" ht="15.75" customHeight="1">
      <c r="A3112" s="27">
        <v>45139.0</v>
      </c>
      <c r="B3112" s="2" t="s">
        <v>807</v>
      </c>
      <c r="C3112" s="34">
        <v>1.13400001E7</v>
      </c>
      <c r="D3112" s="34">
        <v>1.0309091E7</v>
      </c>
      <c r="E3112" s="34">
        <v>1030909.1000000001</v>
      </c>
      <c r="F3112" s="22" t="s">
        <v>808</v>
      </c>
      <c r="G3112" s="35">
        <v>45142.0</v>
      </c>
      <c r="H3112" s="22"/>
      <c r="I3112" s="29"/>
      <c r="J3112" s="28"/>
      <c r="K3112" s="2"/>
      <c r="L3112" s="2"/>
      <c r="M3112" s="2"/>
      <c r="N3112" s="2"/>
      <c r="O3112" s="2"/>
      <c r="P3112" s="2"/>
      <c r="Q3112" s="2"/>
      <c r="R3112" s="2"/>
      <c r="S3112" s="2"/>
    </row>
    <row r="3113" ht="15.75" customHeight="1">
      <c r="A3113" s="27">
        <v>45143.0</v>
      </c>
      <c r="B3113" s="2" t="s">
        <v>806</v>
      </c>
      <c r="C3113" s="34">
        <v>176000.0</v>
      </c>
      <c r="D3113" s="34">
        <v>160000.0</v>
      </c>
      <c r="E3113" s="34">
        <v>16000.0</v>
      </c>
      <c r="F3113" s="22" t="s">
        <v>106</v>
      </c>
      <c r="G3113" s="35">
        <v>45195.0</v>
      </c>
      <c r="H3113" s="22"/>
      <c r="I3113" s="29"/>
      <c r="J3113" s="28"/>
      <c r="K3113" s="2"/>
      <c r="L3113" s="2"/>
      <c r="M3113" s="2"/>
      <c r="N3113" s="2"/>
      <c r="O3113" s="2"/>
      <c r="P3113" s="2"/>
      <c r="Q3113" s="2"/>
      <c r="R3113" s="2"/>
      <c r="S3113" s="2"/>
    </row>
    <row r="3114" ht="15.75" customHeight="1">
      <c r="A3114" s="27">
        <v>45153.0</v>
      </c>
      <c r="B3114" s="2" t="s">
        <v>140</v>
      </c>
      <c r="C3114" s="34">
        <v>9328000.0</v>
      </c>
      <c r="D3114" s="34">
        <v>8480000.0</v>
      </c>
      <c r="E3114" s="34">
        <v>848000.0</v>
      </c>
      <c r="F3114" s="22" t="s">
        <v>590</v>
      </c>
      <c r="G3114" s="35">
        <v>45168.0</v>
      </c>
      <c r="H3114" s="22"/>
      <c r="I3114" s="29"/>
      <c r="J3114" s="28"/>
      <c r="K3114" s="2"/>
      <c r="L3114" s="2"/>
      <c r="M3114" s="2"/>
      <c r="N3114" s="2"/>
      <c r="O3114" s="2"/>
      <c r="P3114" s="2"/>
      <c r="Q3114" s="2"/>
      <c r="R3114" s="2"/>
      <c r="S3114" s="2"/>
    </row>
    <row r="3115" ht="15.75" customHeight="1">
      <c r="A3115" s="27">
        <v>45153.0</v>
      </c>
      <c r="B3115" s="2" t="s">
        <v>140</v>
      </c>
      <c r="C3115" s="34">
        <v>4620000.0</v>
      </c>
      <c r="D3115" s="34">
        <v>4200000.0</v>
      </c>
      <c r="E3115" s="34">
        <v>420000.0</v>
      </c>
      <c r="F3115" s="22" t="s">
        <v>614</v>
      </c>
      <c r="G3115" s="35">
        <v>45168.0</v>
      </c>
      <c r="H3115" s="22"/>
      <c r="I3115" s="29"/>
      <c r="J3115" s="28"/>
      <c r="K3115" s="2"/>
      <c r="L3115" s="2"/>
      <c r="M3115" s="2"/>
      <c r="N3115" s="2"/>
      <c r="O3115" s="2"/>
      <c r="P3115" s="2"/>
      <c r="Q3115" s="2"/>
      <c r="R3115" s="2"/>
      <c r="S3115" s="2"/>
    </row>
    <row r="3116" ht="15.75" customHeight="1">
      <c r="A3116" s="27">
        <v>45153.0</v>
      </c>
      <c r="B3116" s="2" t="s">
        <v>140</v>
      </c>
      <c r="C3116" s="34">
        <v>1.27853E7</v>
      </c>
      <c r="D3116" s="34">
        <v>1.1623E7</v>
      </c>
      <c r="E3116" s="34">
        <v>1162300.0</v>
      </c>
      <c r="F3116" s="22" t="s">
        <v>361</v>
      </c>
      <c r="G3116" s="35">
        <v>45168.0</v>
      </c>
      <c r="H3116" s="22"/>
      <c r="I3116" s="29"/>
      <c r="J3116" s="28"/>
      <c r="K3116" s="2"/>
      <c r="L3116" s="2"/>
      <c r="M3116" s="2"/>
      <c r="N3116" s="2"/>
      <c r="O3116" s="2"/>
      <c r="P3116" s="2"/>
      <c r="Q3116" s="2"/>
      <c r="R3116" s="2"/>
      <c r="S3116" s="2"/>
    </row>
    <row r="3117" ht="15.75" customHeight="1">
      <c r="A3117" s="27">
        <v>45153.0</v>
      </c>
      <c r="B3117" s="2" t="s">
        <v>140</v>
      </c>
      <c r="C3117" s="34">
        <v>9693200.0</v>
      </c>
      <c r="D3117" s="34">
        <v>8812000.0</v>
      </c>
      <c r="E3117" s="34">
        <v>881200.0</v>
      </c>
      <c r="F3117" s="22" t="s">
        <v>676</v>
      </c>
      <c r="G3117" s="35">
        <v>45168.0</v>
      </c>
      <c r="H3117" s="22"/>
      <c r="I3117" s="29"/>
      <c r="J3117" s="28"/>
      <c r="K3117" s="2"/>
      <c r="L3117" s="2"/>
      <c r="M3117" s="2"/>
      <c r="N3117" s="2"/>
      <c r="O3117" s="2"/>
      <c r="P3117" s="2"/>
      <c r="Q3117" s="2"/>
      <c r="R3117" s="2"/>
      <c r="S3117" s="2"/>
    </row>
    <row r="3118" ht="15.75" customHeight="1">
      <c r="A3118" s="27">
        <v>45153.0</v>
      </c>
      <c r="B3118" s="2" t="s">
        <v>140</v>
      </c>
      <c r="C3118" s="34">
        <v>1188000.0</v>
      </c>
      <c r="D3118" s="34">
        <v>1080000.0</v>
      </c>
      <c r="E3118" s="34">
        <v>108000.0</v>
      </c>
      <c r="F3118" s="22" t="s">
        <v>349</v>
      </c>
      <c r="G3118" s="35">
        <v>45168.0</v>
      </c>
      <c r="H3118" s="22"/>
      <c r="I3118" s="29"/>
      <c r="J3118" s="28"/>
      <c r="K3118" s="2"/>
      <c r="L3118" s="2"/>
      <c r="M3118" s="2"/>
      <c r="N3118" s="2"/>
      <c r="O3118" s="2"/>
      <c r="P3118" s="2"/>
      <c r="Q3118" s="2"/>
      <c r="R3118" s="2"/>
      <c r="S3118" s="2"/>
    </row>
    <row r="3119" ht="15.75" customHeight="1">
      <c r="A3119" s="27">
        <v>45153.0</v>
      </c>
      <c r="B3119" s="2" t="s">
        <v>140</v>
      </c>
      <c r="C3119" s="34">
        <v>1452000.0</v>
      </c>
      <c r="D3119" s="34">
        <v>1320000.0</v>
      </c>
      <c r="E3119" s="34">
        <v>132000.0</v>
      </c>
      <c r="F3119" s="22" t="s">
        <v>660</v>
      </c>
      <c r="G3119" s="35">
        <v>45159.0</v>
      </c>
      <c r="H3119" s="22"/>
      <c r="I3119" s="29"/>
      <c r="J3119" s="28"/>
      <c r="K3119" s="2"/>
      <c r="L3119" s="2"/>
      <c r="M3119" s="2"/>
      <c r="N3119" s="2"/>
      <c r="O3119" s="2"/>
      <c r="P3119" s="2"/>
      <c r="Q3119" s="2"/>
      <c r="R3119" s="2"/>
      <c r="S3119" s="2"/>
    </row>
    <row r="3120" ht="15.75" customHeight="1">
      <c r="A3120" s="27">
        <v>45153.0</v>
      </c>
      <c r="B3120" s="2" t="s">
        <v>140</v>
      </c>
      <c r="C3120" s="34">
        <v>1980000.0</v>
      </c>
      <c r="D3120" s="34">
        <v>1800000.0</v>
      </c>
      <c r="E3120" s="34">
        <v>180000.0</v>
      </c>
      <c r="F3120" s="22" t="s">
        <v>699</v>
      </c>
      <c r="G3120" s="35">
        <v>45159.0</v>
      </c>
      <c r="H3120" s="22"/>
      <c r="I3120" s="29"/>
      <c r="J3120" s="28"/>
      <c r="K3120" s="2"/>
      <c r="L3120" s="2"/>
      <c r="M3120" s="2"/>
      <c r="N3120" s="2"/>
      <c r="O3120" s="2"/>
      <c r="P3120" s="2"/>
      <c r="Q3120" s="2"/>
      <c r="R3120" s="2"/>
      <c r="S3120" s="2"/>
    </row>
    <row r="3121" ht="15.75" customHeight="1">
      <c r="A3121" s="27">
        <v>45153.0</v>
      </c>
      <c r="B3121" s="2" t="s">
        <v>140</v>
      </c>
      <c r="C3121" s="34">
        <v>1.764785E7</v>
      </c>
      <c r="D3121" s="34">
        <v>1.60435E7</v>
      </c>
      <c r="E3121" s="34">
        <v>1604350.0</v>
      </c>
      <c r="F3121" s="22" t="s">
        <v>478</v>
      </c>
      <c r="G3121" s="35">
        <v>45168.0</v>
      </c>
      <c r="H3121" s="22"/>
      <c r="I3121" s="29"/>
      <c r="J3121" s="28"/>
      <c r="K3121" s="2"/>
      <c r="L3121" s="2"/>
      <c r="M3121" s="2"/>
      <c r="N3121" s="2"/>
      <c r="O3121" s="2"/>
      <c r="P3121" s="2"/>
      <c r="Q3121" s="2"/>
      <c r="R3121" s="2"/>
      <c r="S3121" s="2"/>
    </row>
    <row r="3122" ht="15.75" customHeight="1">
      <c r="A3122" s="27">
        <v>45153.0</v>
      </c>
      <c r="B3122" s="2" t="s">
        <v>140</v>
      </c>
      <c r="C3122" s="34">
        <v>5.914425E7</v>
      </c>
      <c r="D3122" s="34">
        <v>5.37675E7</v>
      </c>
      <c r="E3122" s="34">
        <v>5376750.0</v>
      </c>
      <c r="F3122" s="22" t="s">
        <v>522</v>
      </c>
      <c r="G3122" s="35">
        <v>45168.0</v>
      </c>
      <c r="H3122" s="22"/>
      <c r="I3122" s="29"/>
      <c r="J3122" s="28"/>
      <c r="K3122" s="2"/>
      <c r="L3122" s="2"/>
      <c r="M3122" s="2"/>
      <c r="N3122" s="2"/>
      <c r="O3122" s="2"/>
      <c r="P3122" s="2"/>
      <c r="Q3122" s="2"/>
      <c r="R3122" s="2"/>
      <c r="S3122" s="2"/>
    </row>
    <row r="3123" ht="15.75" customHeight="1">
      <c r="A3123" s="27">
        <v>45153.0</v>
      </c>
      <c r="B3123" s="2" t="s">
        <v>140</v>
      </c>
      <c r="C3123" s="34">
        <v>852500.0</v>
      </c>
      <c r="D3123" s="34">
        <v>775000.0</v>
      </c>
      <c r="E3123" s="34">
        <v>77500.0</v>
      </c>
      <c r="F3123" s="22" t="s">
        <v>707</v>
      </c>
      <c r="G3123" s="35">
        <v>45168.0</v>
      </c>
      <c r="H3123" s="22"/>
      <c r="I3123" s="29"/>
      <c r="J3123" s="28"/>
      <c r="K3123" s="2"/>
      <c r="L3123" s="2"/>
      <c r="M3123" s="2"/>
      <c r="N3123" s="2"/>
      <c r="O3123" s="2"/>
      <c r="P3123" s="2"/>
      <c r="Q3123" s="2"/>
      <c r="R3123" s="2"/>
      <c r="S3123" s="2"/>
    </row>
    <row r="3124" ht="15.75" customHeight="1">
      <c r="A3124" s="27">
        <v>45153.0</v>
      </c>
      <c r="B3124" s="2" t="s">
        <v>675</v>
      </c>
      <c r="C3124" s="34">
        <v>3933600.0</v>
      </c>
      <c r="D3124" s="34">
        <v>3576000.0</v>
      </c>
      <c r="E3124" s="34">
        <v>357600.0</v>
      </c>
      <c r="F3124" s="22" t="s">
        <v>523</v>
      </c>
      <c r="G3124" s="35">
        <v>45159.0</v>
      </c>
      <c r="H3124" s="22"/>
      <c r="I3124" s="29"/>
      <c r="J3124" s="28"/>
      <c r="K3124" s="2"/>
      <c r="L3124" s="2"/>
      <c r="M3124" s="2"/>
      <c r="N3124" s="2"/>
      <c r="O3124" s="2"/>
      <c r="P3124" s="2"/>
      <c r="Q3124" s="2"/>
      <c r="R3124" s="2"/>
      <c r="S3124" s="2"/>
    </row>
    <row r="3125" ht="15.75" customHeight="1">
      <c r="A3125" s="27">
        <v>45153.0</v>
      </c>
      <c r="B3125" s="2" t="s">
        <v>675</v>
      </c>
      <c r="C3125" s="34">
        <v>3133900.0</v>
      </c>
      <c r="D3125" s="34">
        <v>2849000.0</v>
      </c>
      <c r="E3125" s="34">
        <v>284900.0</v>
      </c>
      <c r="F3125" s="22" t="s">
        <v>591</v>
      </c>
      <c r="G3125" s="35">
        <v>45159.0</v>
      </c>
      <c r="H3125" s="22"/>
      <c r="I3125" s="29"/>
      <c r="J3125" s="28"/>
      <c r="K3125" s="2"/>
      <c r="L3125" s="2"/>
      <c r="M3125" s="2"/>
      <c r="N3125" s="2"/>
      <c r="O3125" s="2"/>
      <c r="P3125" s="2"/>
      <c r="Q3125" s="2"/>
      <c r="R3125" s="2"/>
      <c r="S3125" s="2"/>
    </row>
    <row r="3126" ht="15.75" customHeight="1">
      <c r="A3126" s="27">
        <v>45163.0</v>
      </c>
      <c r="B3126" s="2" t="s">
        <v>666</v>
      </c>
      <c r="C3126" s="34">
        <v>1713800.0</v>
      </c>
      <c r="D3126" s="34">
        <v>1558000.0</v>
      </c>
      <c r="E3126" s="34">
        <v>155800.0</v>
      </c>
      <c r="F3126" s="22" t="s">
        <v>659</v>
      </c>
      <c r="G3126" s="35">
        <v>45196.0</v>
      </c>
      <c r="H3126" s="22"/>
      <c r="I3126" s="29"/>
      <c r="J3126" s="28"/>
      <c r="K3126" s="2"/>
      <c r="L3126" s="2"/>
      <c r="M3126" s="2"/>
      <c r="N3126" s="2"/>
      <c r="O3126" s="2"/>
      <c r="P3126" s="2"/>
      <c r="Q3126" s="2"/>
      <c r="R3126" s="2"/>
      <c r="S3126" s="2"/>
    </row>
    <row r="3127" ht="15.75" customHeight="1">
      <c r="A3127" s="27">
        <v>45166.0</v>
      </c>
      <c r="B3127" s="2" t="s">
        <v>11</v>
      </c>
      <c r="C3127" s="34">
        <v>4634090.0</v>
      </c>
      <c r="D3127" s="34">
        <v>4634090.0</v>
      </c>
      <c r="E3127" s="34">
        <v>0.0</v>
      </c>
      <c r="F3127" s="22" t="s">
        <v>809</v>
      </c>
      <c r="G3127" s="35">
        <v>45169.0</v>
      </c>
      <c r="H3127" s="22"/>
      <c r="I3127" s="29"/>
      <c r="J3127" s="28"/>
      <c r="K3127" s="2"/>
      <c r="L3127" s="2"/>
      <c r="M3127" s="2"/>
      <c r="N3127" s="2"/>
      <c r="O3127" s="2"/>
      <c r="P3127" s="2"/>
      <c r="Q3127" s="2"/>
      <c r="R3127" s="2"/>
      <c r="S3127" s="2"/>
    </row>
    <row r="3128" ht="15.75" customHeight="1">
      <c r="A3128" s="27">
        <v>45166.0</v>
      </c>
      <c r="B3128" s="2" t="s">
        <v>802</v>
      </c>
      <c r="C3128" s="34">
        <v>1.05796E7</v>
      </c>
      <c r="D3128" s="34">
        <v>1.05796E7</v>
      </c>
      <c r="E3128" s="34">
        <v>0.0</v>
      </c>
      <c r="F3128" s="22" t="s">
        <v>810</v>
      </c>
      <c r="G3128" s="35">
        <v>45169.0</v>
      </c>
      <c r="H3128" s="22"/>
      <c r="I3128" s="29"/>
      <c r="J3128" s="28"/>
      <c r="K3128" s="2"/>
      <c r="L3128" s="2"/>
      <c r="M3128" s="2"/>
      <c r="N3128" s="2"/>
      <c r="O3128" s="2"/>
      <c r="P3128" s="2"/>
      <c r="Q3128" s="2"/>
      <c r="R3128" s="2"/>
      <c r="S3128" s="2"/>
    </row>
    <row r="3129" ht="15.75" customHeight="1">
      <c r="A3129" s="27">
        <v>45168.0</v>
      </c>
      <c r="B3129" s="2" t="s">
        <v>152</v>
      </c>
      <c r="C3129" s="34">
        <v>1936000.0</v>
      </c>
      <c r="D3129" s="34">
        <v>1760000.0</v>
      </c>
      <c r="E3129" s="34">
        <v>176000.0</v>
      </c>
      <c r="F3129" s="22" t="s">
        <v>106</v>
      </c>
      <c r="G3129" s="35">
        <v>45170.0</v>
      </c>
      <c r="H3129" s="22"/>
      <c r="I3129" s="29"/>
      <c r="J3129" s="28"/>
      <c r="K3129" s="2"/>
      <c r="L3129" s="2"/>
      <c r="M3129" s="2"/>
      <c r="N3129" s="2"/>
      <c r="O3129" s="2"/>
      <c r="P3129" s="2"/>
      <c r="Q3129" s="2"/>
      <c r="R3129" s="2"/>
      <c r="S3129" s="2"/>
    </row>
    <row r="3130" ht="15.75" customHeight="1">
      <c r="A3130" s="27">
        <v>45169.0</v>
      </c>
      <c r="B3130" s="2" t="s">
        <v>795</v>
      </c>
      <c r="C3130" s="34">
        <v>396000.0</v>
      </c>
      <c r="D3130" s="34">
        <v>360000.0</v>
      </c>
      <c r="E3130" s="34">
        <v>36000.0</v>
      </c>
      <c r="F3130" s="22" t="s">
        <v>106</v>
      </c>
      <c r="G3130" s="35">
        <v>45169.0</v>
      </c>
      <c r="H3130" s="22"/>
      <c r="I3130" s="29"/>
      <c r="J3130" s="28"/>
      <c r="K3130" s="2"/>
      <c r="L3130" s="2"/>
      <c r="M3130" s="2"/>
      <c r="N3130" s="2"/>
      <c r="O3130" s="2"/>
      <c r="P3130" s="2"/>
      <c r="Q3130" s="2"/>
      <c r="R3130" s="2"/>
      <c r="S3130" s="2"/>
    </row>
    <row r="3131" ht="15.75" customHeight="1">
      <c r="A3131" s="27">
        <v>45169.0</v>
      </c>
      <c r="B3131" s="2" t="s">
        <v>811</v>
      </c>
      <c r="C3131" s="34">
        <v>121000.0</v>
      </c>
      <c r="D3131" s="34">
        <v>110000.0</v>
      </c>
      <c r="E3131" s="34">
        <v>11000.0</v>
      </c>
      <c r="F3131" s="22" t="s">
        <v>106</v>
      </c>
      <c r="G3131" s="35">
        <v>45169.0</v>
      </c>
      <c r="H3131" s="22"/>
      <c r="I3131" s="29"/>
      <c r="J3131" s="28"/>
      <c r="K3131" s="2"/>
      <c r="L3131" s="2"/>
      <c r="M3131" s="2"/>
      <c r="N3131" s="2"/>
      <c r="O3131" s="2"/>
      <c r="P3131" s="2"/>
      <c r="Q3131" s="2"/>
      <c r="R3131" s="2"/>
      <c r="S3131" s="2"/>
    </row>
    <row r="3132" ht="15.75" customHeight="1">
      <c r="A3132" s="27" t="s">
        <v>812</v>
      </c>
      <c r="B3132" s="2" t="s">
        <v>29</v>
      </c>
      <c r="C3132" s="34">
        <v>1.15412E7</v>
      </c>
      <c r="D3132" s="34">
        <v>1.0492E7</v>
      </c>
      <c r="E3132" s="34">
        <v>1049200.0</v>
      </c>
      <c r="F3132" s="22" t="s">
        <v>526</v>
      </c>
      <c r="G3132" s="35">
        <v>45184.0</v>
      </c>
      <c r="H3132" s="22"/>
      <c r="I3132" s="29"/>
      <c r="J3132" s="28"/>
      <c r="K3132" s="2"/>
      <c r="L3132" s="2"/>
      <c r="M3132" s="2"/>
      <c r="N3132" s="2"/>
      <c r="O3132" s="2"/>
      <c r="P3132" s="2"/>
      <c r="Q3132" s="2"/>
      <c r="R3132" s="2"/>
      <c r="S3132" s="2"/>
    </row>
    <row r="3133" ht="15.75" customHeight="1">
      <c r="A3133" s="27" t="s">
        <v>812</v>
      </c>
      <c r="B3133" s="2" t="s">
        <v>696</v>
      </c>
      <c r="C3133" s="34">
        <v>1870000.0</v>
      </c>
      <c r="D3133" s="34">
        <v>1700000.0</v>
      </c>
      <c r="E3133" s="34">
        <v>170000.0</v>
      </c>
      <c r="F3133" s="22" t="s">
        <v>697</v>
      </c>
      <c r="G3133" s="35">
        <v>45181.0</v>
      </c>
      <c r="H3133" s="22"/>
      <c r="I3133" s="29"/>
      <c r="J3133" s="28"/>
      <c r="K3133" s="2"/>
      <c r="L3133" s="2"/>
      <c r="M3133" s="2"/>
      <c r="N3133" s="2"/>
      <c r="O3133" s="2"/>
      <c r="P3133" s="2"/>
      <c r="Q3133" s="2"/>
      <c r="R3133" s="2"/>
      <c r="S3133" s="2"/>
    </row>
    <row r="3134" ht="15.75" customHeight="1">
      <c r="A3134" s="27" t="s">
        <v>812</v>
      </c>
      <c r="B3134" s="2" t="s">
        <v>491</v>
      </c>
      <c r="C3134" s="34">
        <v>180400.0</v>
      </c>
      <c r="D3134" s="34">
        <v>164000.0</v>
      </c>
      <c r="E3134" s="34">
        <v>16400.0</v>
      </c>
      <c r="F3134" s="22" t="s">
        <v>569</v>
      </c>
      <c r="G3134" s="35">
        <v>45180.0</v>
      </c>
      <c r="H3134" s="22"/>
      <c r="I3134" s="29"/>
      <c r="J3134" s="28"/>
      <c r="K3134" s="2"/>
      <c r="L3134" s="2"/>
      <c r="M3134" s="2"/>
      <c r="N3134" s="2"/>
      <c r="O3134" s="2"/>
      <c r="P3134" s="2"/>
      <c r="Q3134" s="2"/>
      <c r="R3134" s="2"/>
      <c r="S3134" s="2"/>
    </row>
    <row r="3135" ht="15.75" customHeight="1">
      <c r="A3135" s="27" t="s">
        <v>812</v>
      </c>
      <c r="B3135" s="2" t="s">
        <v>741</v>
      </c>
      <c r="C3135" s="34">
        <v>8580000.0</v>
      </c>
      <c r="D3135" s="34">
        <v>7800000.0</v>
      </c>
      <c r="E3135" s="34">
        <v>780000.0</v>
      </c>
      <c r="F3135" s="22" t="s">
        <v>671</v>
      </c>
      <c r="G3135" s="35">
        <v>45184.0</v>
      </c>
      <c r="H3135" s="22"/>
      <c r="I3135" s="29"/>
      <c r="J3135" s="28"/>
      <c r="K3135" s="2"/>
      <c r="L3135" s="2"/>
      <c r="M3135" s="2"/>
      <c r="N3135" s="2"/>
      <c r="O3135" s="2"/>
      <c r="P3135" s="2"/>
      <c r="Q3135" s="2"/>
      <c r="R3135" s="2"/>
      <c r="S3135" s="2"/>
    </row>
    <row r="3136" ht="15.75" customHeight="1">
      <c r="A3136" s="27" t="s">
        <v>812</v>
      </c>
      <c r="B3136" s="2" t="s">
        <v>160</v>
      </c>
      <c r="C3136" s="34">
        <v>2442000.0</v>
      </c>
      <c r="D3136" s="34">
        <v>2220000.0</v>
      </c>
      <c r="E3136" s="34">
        <v>222000.0</v>
      </c>
      <c r="F3136" s="22" t="s">
        <v>106</v>
      </c>
      <c r="G3136" s="35">
        <v>45187.0</v>
      </c>
      <c r="H3136" s="22"/>
      <c r="I3136" s="29"/>
      <c r="J3136" s="28"/>
      <c r="K3136" s="2"/>
      <c r="L3136" s="2"/>
      <c r="M3136" s="2"/>
      <c r="N3136" s="2"/>
      <c r="O3136" s="2"/>
      <c r="P3136" s="2"/>
      <c r="Q3136" s="2"/>
      <c r="R3136" s="2"/>
      <c r="S3136" s="2"/>
    </row>
    <row r="3137" ht="15.75" customHeight="1">
      <c r="A3137" s="27" t="s">
        <v>812</v>
      </c>
      <c r="B3137" s="2" t="s">
        <v>158</v>
      </c>
      <c r="C3137" s="34">
        <v>902000.0</v>
      </c>
      <c r="D3137" s="34">
        <v>820000.0</v>
      </c>
      <c r="E3137" s="34">
        <v>82000.0</v>
      </c>
      <c r="F3137" s="22" t="s">
        <v>106</v>
      </c>
      <c r="G3137" s="35">
        <v>45184.0</v>
      </c>
      <c r="H3137" s="22"/>
      <c r="I3137" s="29"/>
      <c r="J3137" s="28"/>
      <c r="K3137" s="2"/>
      <c r="L3137" s="2"/>
      <c r="M3137" s="2"/>
      <c r="N3137" s="2"/>
      <c r="O3137" s="2"/>
      <c r="P3137" s="2"/>
      <c r="Q3137" s="2"/>
      <c r="R3137" s="2"/>
      <c r="S3137" s="2"/>
    </row>
    <row r="3138" ht="15.75" customHeight="1">
      <c r="A3138" s="27" t="s">
        <v>812</v>
      </c>
      <c r="B3138" s="2" t="s">
        <v>690</v>
      </c>
      <c r="C3138" s="34">
        <v>572000.0</v>
      </c>
      <c r="D3138" s="34">
        <v>520000.0</v>
      </c>
      <c r="E3138" s="34">
        <v>52000.0</v>
      </c>
      <c r="F3138" s="22" t="s">
        <v>106</v>
      </c>
      <c r="G3138" s="35">
        <v>45170.0</v>
      </c>
      <c r="H3138" s="22"/>
      <c r="I3138" s="29"/>
      <c r="J3138" s="28"/>
      <c r="K3138" s="2"/>
      <c r="L3138" s="2"/>
      <c r="M3138" s="2"/>
      <c r="N3138" s="2"/>
      <c r="O3138" s="2"/>
      <c r="P3138" s="2"/>
      <c r="Q3138" s="2"/>
      <c r="R3138" s="2"/>
      <c r="S3138" s="2"/>
    </row>
    <row r="3139" ht="15.75" customHeight="1">
      <c r="A3139" s="27">
        <v>45169.0</v>
      </c>
      <c r="B3139" s="2" t="s">
        <v>813</v>
      </c>
      <c r="C3139" s="34">
        <v>330000.0</v>
      </c>
      <c r="D3139" s="34">
        <v>300000.0</v>
      </c>
      <c r="E3139" s="34">
        <v>30000.0</v>
      </c>
      <c r="F3139" s="22" t="s">
        <v>106</v>
      </c>
      <c r="G3139" s="35">
        <v>45174.0</v>
      </c>
      <c r="H3139" s="22"/>
      <c r="I3139" s="29"/>
      <c r="J3139" s="28"/>
      <c r="K3139" s="2"/>
      <c r="L3139" s="2"/>
      <c r="M3139" s="2"/>
      <c r="N3139" s="2"/>
      <c r="O3139" s="2"/>
      <c r="P3139" s="2"/>
      <c r="Q3139" s="2"/>
      <c r="R3139" s="2"/>
      <c r="S3139" s="2"/>
    </row>
    <row r="3140" ht="15.75" customHeight="1">
      <c r="A3140" s="27">
        <v>45169.0</v>
      </c>
      <c r="B3140" s="2" t="s">
        <v>711</v>
      </c>
      <c r="C3140" s="34">
        <v>1.144275E7</v>
      </c>
      <c r="D3140" s="34">
        <v>1.04025E7</v>
      </c>
      <c r="E3140" s="34">
        <v>1040250.0</v>
      </c>
      <c r="F3140" s="22" t="s">
        <v>728</v>
      </c>
      <c r="G3140" s="35">
        <v>45177.0</v>
      </c>
      <c r="H3140" s="22"/>
      <c r="I3140" s="29"/>
      <c r="J3140" s="28"/>
      <c r="K3140" s="2"/>
      <c r="L3140" s="2"/>
      <c r="M3140" s="2"/>
      <c r="N3140" s="2"/>
      <c r="O3140" s="2"/>
      <c r="P3140" s="2"/>
      <c r="Q3140" s="2"/>
      <c r="R3140" s="2"/>
      <c r="S3140" s="2"/>
    </row>
    <row r="3141" ht="15.75" customHeight="1">
      <c r="A3141" s="27">
        <v>45169.0</v>
      </c>
      <c r="B3141" s="2" t="s">
        <v>711</v>
      </c>
      <c r="C3141" s="34">
        <v>5.78358E7</v>
      </c>
      <c r="D3141" s="34">
        <v>5.2578E7</v>
      </c>
      <c r="E3141" s="34">
        <v>5257800.0</v>
      </c>
      <c r="F3141" s="22" t="s">
        <v>442</v>
      </c>
      <c r="G3141" s="35">
        <v>45177.0</v>
      </c>
      <c r="H3141" s="22"/>
      <c r="I3141" s="29"/>
      <c r="J3141" s="28"/>
      <c r="K3141" s="2"/>
      <c r="L3141" s="2"/>
      <c r="M3141" s="2"/>
      <c r="N3141" s="2"/>
      <c r="O3141" s="2"/>
      <c r="P3141" s="2"/>
      <c r="Q3141" s="2"/>
      <c r="R3141" s="2"/>
      <c r="S3141" s="2"/>
    </row>
    <row r="3142" ht="15.75" customHeight="1">
      <c r="A3142" s="27">
        <v>45169.0</v>
      </c>
      <c r="B3142" s="2" t="s">
        <v>711</v>
      </c>
      <c r="C3142" s="34">
        <v>2019600.0</v>
      </c>
      <c r="D3142" s="34">
        <v>1836000.0</v>
      </c>
      <c r="E3142" s="34">
        <v>183600.0</v>
      </c>
      <c r="F3142" s="22" t="s">
        <v>441</v>
      </c>
      <c r="G3142" s="35">
        <v>45177.0</v>
      </c>
      <c r="H3142" s="22"/>
      <c r="I3142" s="29"/>
      <c r="J3142" s="28"/>
      <c r="K3142" s="2"/>
      <c r="L3142" s="2"/>
      <c r="M3142" s="2"/>
      <c r="N3142" s="2"/>
      <c r="O3142" s="2"/>
      <c r="P3142" s="2"/>
      <c r="Q3142" s="2"/>
      <c r="R3142" s="2"/>
      <c r="S3142" s="2"/>
    </row>
    <row r="3143" ht="15.75" customHeight="1">
      <c r="A3143" s="27">
        <v>45169.0</v>
      </c>
      <c r="B3143" s="2" t="s">
        <v>711</v>
      </c>
      <c r="C3143" s="34">
        <v>2.26798E7</v>
      </c>
      <c r="D3143" s="34">
        <v>2.0618E7</v>
      </c>
      <c r="E3143" s="34">
        <v>2061800.0</v>
      </c>
      <c r="F3143" s="22" t="s">
        <v>657</v>
      </c>
      <c r="G3143" s="35">
        <v>45177.0</v>
      </c>
      <c r="H3143" s="22"/>
      <c r="I3143" s="29"/>
      <c r="J3143" s="28"/>
      <c r="K3143" s="2"/>
      <c r="L3143" s="2"/>
      <c r="M3143" s="2"/>
      <c r="N3143" s="2"/>
      <c r="O3143" s="2"/>
      <c r="P3143" s="2"/>
      <c r="Q3143" s="2"/>
      <c r="R3143" s="2"/>
      <c r="S3143" s="2"/>
    </row>
    <row r="3144" ht="15.75" customHeight="1">
      <c r="A3144" s="27">
        <v>45169.0</v>
      </c>
      <c r="B3144" s="2" t="s">
        <v>711</v>
      </c>
      <c r="C3144" s="34">
        <v>1.24806E7</v>
      </c>
      <c r="D3144" s="34">
        <v>1.1346E7</v>
      </c>
      <c r="E3144" s="34">
        <v>1134600.0</v>
      </c>
      <c r="F3144" s="22" t="s">
        <v>350</v>
      </c>
      <c r="G3144" s="35">
        <v>45177.0</v>
      </c>
      <c r="H3144" s="22"/>
      <c r="I3144" s="29"/>
      <c r="J3144" s="28"/>
      <c r="K3144" s="2"/>
      <c r="L3144" s="2"/>
      <c r="M3144" s="2"/>
      <c r="N3144" s="2"/>
      <c r="O3144" s="2"/>
      <c r="P3144" s="2"/>
      <c r="Q3144" s="2"/>
      <c r="R3144" s="2"/>
      <c r="S3144" s="2"/>
    </row>
    <row r="3145" ht="15.75" customHeight="1">
      <c r="A3145" s="27">
        <v>45169.0</v>
      </c>
      <c r="B3145" s="2" t="s">
        <v>140</v>
      </c>
      <c r="C3145" s="34">
        <v>8316000.0</v>
      </c>
      <c r="D3145" s="34">
        <v>7560000.0</v>
      </c>
      <c r="E3145" s="34">
        <v>756000.0</v>
      </c>
      <c r="F3145" s="22" t="s">
        <v>590</v>
      </c>
      <c r="G3145" s="35">
        <v>45180.0</v>
      </c>
      <c r="H3145" s="22"/>
      <c r="I3145" s="29"/>
      <c r="J3145" s="28"/>
      <c r="K3145" s="2"/>
      <c r="L3145" s="2"/>
      <c r="M3145" s="2"/>
      <c r="N3145" s="2"/>
      <c r="O3145" s="2"/>
      <c r="P3145" s="2"/>
      <c r="Q3145" s="2"/>
      <c r="R3145" s="2"/>
      <c r="S3145" s="2"/>
    </row>
    <row r="3146" ht="15.75" customHeight="1">
      <c r="A3146" s="27">
        <v>45169.0</v>
      </c>
      <c r="B3146" s="2" t="s">
        <v>140</v>
      </c>
      <c r="C3146" s="34">
        <v>5808000.0</v>
      </c>
      <c r="D3146" s="34">
        <v>5280000.0</v>
      </c>
      <c r="E3146" s="34">
        <v>528000.0</v>
      </c>
      <c r="F3146" s="22" t="s">
        <v>614</v>
      </c>
      <c r="G3146" s="35">
        <v>45180.0</v>
      </c>
      <c r="H3146" s="22"/>
      <c r="I3146" s="29"/>
      <c r="J3146" s="28"/>
      <c r="K3146" s="2"/>
      <c r="L3146" s="2"/>
      <c r="M3146" s="2"/>
      <c r="N3146" s="2"/>
      <c r="O3146" s="2"/>
      <c r="P3146" s="2"/>
      <c r="Q3146" s="2"/>
      <c r="R3146" s="2"/>
      <c r="S3146" s="2"/>
    </row>
    <row r="3147" ht="15.75" customHeight="1">
      <c r="A3147" s="27">
        <v>45169.0</v>
      </c>
      <c r="B3147" s="2" t="s">
        <v>140</v>
      </c>
      <c r="C3147" s="34">
        <v>8302800.0</v>
      </c>
      <c r="D3147" s="34">
        <v>7548000.0</v>
      </c>
      <c r="E3147" s="34">
        <v>754800.0</v>
      </c>
      <c r="F3147" s="22" t="s">
        <v>361</v>
      </c>
      <c r="G3147" s="35">
        <v>45180.0</v>
      </c>
      <c r="H3147" s="22"/>
      <c r="I3147" s="29"/>
      <c r="J3147" s="28"/>
      <c r="K3147" s="2"/>
      <c r="L3147" s="2"/>
      <c r="M3147" s="2"/>
      <c r="N3147" s="2"/>
      <c r="O3147" s="2"/>
      <c r="P3147" s="2"/>
      <c r="Q3147" s="2"/>
      <c r="R3147" s="2"/>
      <c r="S3147" s="2"/>
    </row>
    <row r="3148" ht="15.75" customHeight="1">
      <c r="A3148" s="27">
        <v>45169.0</v>
      </c>
      <c r="B3148" s="2" t="s">
        <v>140</v>
      </c>
      <c r="C3148" s="34">
        <v>1.04456E7</v>
      </c>
      <c r="D3148" s="34">
        <v>9496000.0</v>
      </c>
      <c r="E3148" s="34">
        <v>949600.0</v>
      </c>
      <c r="F3148" s="22" t="s">
        <v>676</v>
      </c>
      <c r="G3148" s="35">
        <v>45180.0</v>
      </c>
      <c r="H3148" s="22"/>
      <c r="I3148" s="29"/>
      <c r="J3148" s="28"/>
      <c r="K3148" s="2"/>
      <c r="L3148" s="2"/>
      <c r="M3148" s="2"/>
      <c r="N3148" s="2"/>
      <c r="O3148" s="2"/>
      <c r="P3148" s="2"/>
      <c r="Q3148" s="2"/>
      <c r="R3148" s="2"/>
      <c r="S3148" s="2"/>
    </row>
    <row r="3149" ht="15.75" customHeight="1">
      <c r="A3149" s="27">
        <v>45169.0</v>
      </c>
      <c r="B3149" s="2" t="s">
        <v>140</v>
      </c>
      <c r="C3149" s="34">
        <v>1584000.0</v>
      </c>
      <c r="D3149" s="34">
        <v>1440000.0</v>
      </c>
      <c r="E3149" s="34">
        <v>144000.0</v>
      </c>
      <c r="F3149" s="22" t="s">
        <v>349</v>
      </c>
      <c r="G3149" s="35">
        <v>45180.0</v>
      </c>
      <c r="H3149" s="22"/>
      <c r="I3149" s="29"/>
      <c r="J3149" s="28"/>
      <c r="K3149" s="2"/>
      <c r="L3149" s="2"/>
      <c r="M3149" s="2"/>
      <c r="N3149" s="2"/>
      <c r="O3149" s="2"/>
      <c r="P3149" s="2"/>
      <c r="Q3149" s="2"/>
      <c r="R3149" s="2"/>
      <c r="S3149" s="2"/>
    </row>
    <row r="3150" ht="15.75" customHeight="1">
      <c r="A3150" s="27">
        <v>45169.0</v>
      </c>
      <c r="B3150" s="2" t="s">
        <v>140</v>
      </c>
      <c r="C3150" s="34">
        <v>1320000.0</v>
      </c>
      <c r="D3150" s="34">
        <v>1200000.0</v>
      </c>
      <c r="E3150" s="34">
        <v>120000.0</v>
      </c>
      <c r="F3150" s="22" t="s">
        <v>660</v>
      </c>
      <c r="G3150" s="35">
        <v>45180.0</v>
      </c>
      <c r="H3150" s="22"/>
      <c r="I3150" s="29"/>
      <c r="J3150" s="28"/>
      <c r="K3150" s="2"/>
      <c r="L3150" s="2"/>
      <c r="M3150" s="2"/>
      <c r="N3150" s="2"/>
      <c r="O3150" s="2"/>
      <c r="P3150" s="2"/>
      <c r="Q3150" s="2"/>
      <c r="R3150" s="2"/>
      <c r="S3150" s="2"/>
    </row>
    <row r="3151" ht="15.75" customHeight="1">
      <c r="A3151" s="27">
        <v>45169.0</v>
      </c>
      <c r="B3151" s="2" t="s">
        <v>140</v>
      </c>
      <c r="C3151" s="34">
        <v>497200.0</v>
      </c>
      <c r="D3151" s="34">
        <v>452000.0</v>
      </c>
      <c r="E3151" s="34">
        <v>45200.0</v>
      </c>
      <c r="F3151" s="22" t="s">
        <v>699</v>
      </c>
      <c r="G3151" s="35">
        <v>45180.0</v>
      </c>
      <c r="H3151" s="22"/>
      <c r="I3151" s="29"/>
      <c r="J3151" s="28"/>
      <c r="K3151" s="2"/>
      <c r="L3151" s="2"/>
      <c r="M3151" s="2"/>
      <c r="N3151" s="2"/>
      <c r="O3151" s="2"/>
      <c r="P3151" s="2"/>
      <c r="Q3151" s="2"/>
      <c r="R3151" s="2"/>
      <c r="S3151" s="2"/>
    </row>
    <row r="3152" ht="15.75" customHeight="1">
      <c r="A3152" s="27">
        <v>45169.0</v>
      </c>
      <c r="B3152" s="2" t="s">
        <v>140</v>
      </c>
      <c r="C3152" s="34">
        <v>1.81995E7</v>
      </c>
      <c r="D3152" s="34">
        <v>1.6545E7</v>
      </c>
      <c r="E3152" s="34">
        <v>1654500.0</v>
      </c>
      <c r="F3152" s="22" t="s">
        <v>478</v>
      </c>
      <c r="G3152" s="35">
        <v>45180.0</v>
      </c>
      <c r="H3152" s="22"/>
      <c r="I3152" s="29"/>
      <c r="J3152" s="28"/>
      <c r="K3152" s="2"/>
      <c r="L3152" s="2"/>
      <c r="M3152" s="2"/>
      <c r="N3152" s="2"/>
      <c r="O3152" s="2"/>
      <c r="P3152" s="2"/>
      <c r="Q3152" s="2"/>
      <c r="R3152" s="2"/>
      <c r="S3152" s="2"/>
    </row>
    <row r="3153" ht="15.75" customHeight="1">
      <c r="A3153" s="27">
        <v>45169.0</v>
      </c>
      <c r="B3153" s="2" t="s">
        <v>140</v>
      </c>
      <c r="C3153" s="34">
        <v>4.706625E7</v>
      </c>
      <c r="D3153" s="34">
        <v>4.27875E7</v>
      </c>
      <c r="E3153" s="34">
        <v>4278750.0</v>
      </c>
      <c r="F3153" s="22" t="s">
        <v>522</v>
      </c>
      <c r="G3153" s="35">
        <v>45180.0</v>
      </c>
      <c r="H3153" s="22"/>
      <c r="I3153" s="29"/>
      <c r="J3153" s="28"/>
      <c r="K3153" s="2"/>
      <c r="L3153" s="2"/>
      <c r="M3153" s="2"/>
      <c r="N3153" s="2"/>
      <c r="O3153" s="2"/>
      <c r="P3153" s="2"/>
      <c r="Q3153" s="2"/>
      <c r="R3153" s="2"/>
      <c r="S3153" s="2"/>
    </row>
    <row r="3154" ht="15.75" customHeight="1">
      <c r="A3154" s="27">
        <v>45169.0</v>
      </c>
      <c r="B3154" s="2" t="s">
        <v>140</v>
      </c>
      <c r="C3154" s="34">
        <v>6586800.0</v>
      </c>
      <c r="D3154" s="34">
        <v>5988000.0</v>
      </c>
      <c r="E3154" s="34">
        <v>598800.0</v>
      </c>
      <c r="F3154" s="22" t="s">
        <v>804</v>
      </c>
      <c r="G3154" s="35">
        <v>45180.0</v>
      </c>
      <c r="H3154" s="22"/>
      <c r="I3154" s="29"/>
      <c r="J3154" s="28"/>
      <c r="K3154" s="2"/>
      <c r="L3154" s="2"/>
      <c r="M3154" s="2"/>
      <c r="N3154" s="2"/>
      <c r="O3154" s="2"/>
      <c r="P3154" s="2"/>
      <c r="Q3154" s="2"/>
      <c r="R3154" s="2"/>
      <c r="S3154" s="2"/>
    </row>
    <row r="3155" ht="15.75" customHeight="1">
      <c r="A3155" s="27">
        <v>45169.0</v>
      </c>
      <c r="B3155" s="2" t="s">
        <v>140</v>
      </c>
      <c r="C3155" s="34">
        <v>235400.0</v>
      </c>
      <c r="D3155" s="34">
        <v>214000.0</v>
      </c>
      <c r="E3155" s="34">
        <v>21400.0</v>
      </c>
      <c r="F3155" s="22" t="s">
        <v>767</v>
      </c>
      <c r="G3155" s="35">
        <v>45180.0</v>
      </c>
      <c r="H3155" s="22"/>
      <c r="I3155" s="29"/>
      <c r="J3155" s="28"/>
      <c r="K3155" s="2"/>
      <c r="L3155" s="2"/>
      <c r="M3155" s="2"/>
      <c r="N3155" s="2"/>
      <c r="O3155" s="2"/>
      <c r="P3155" s="2"/>
      <c r="Q3155" s="2"/>
      <c r="R3155" s="2"/>
      <c r="S3155" s="2"/>
    </row>
    <row r="3156" ht="15.75" customHeight="1">
      <c r="A3156" s="27">
        <v>45169.0</v>
      </c>
      <c r="B3156" s="2" t="s">
        <v>140</v>
      </c>
      <c r="C3156" s="34">
        <v>247500.0</v>
      </c>
      <c r="D3156" s="34">
        <v>225000.0</v>
      </c>
      <c r="E3156" s="34">
        <v>22500.0</v>
      </c>
      <c r="F3156" s="22" t="s">
        <v>814</v>
      </c>
      <c r="G3156" s="35">
        <v>45180.0</v>
      </c>
      <c r="H3156" s="22"/>
      <c r="I3156" s="29"/>
      <c r="J3156" s="28"/>
      <c r="K3156" s="2"/>
      <c r="L3156" s="2"/>
      <c r="M3156" s="2"/>
      <c r="N3156" s="2"/>
      <c r="O3156" s="2"/>
      <c r="P3156" s="2"/>
      <c r="Q3156" s="2"/>
      <c r="R3156" s="2"/>
      <c r="S3156" s="2"/>
    </row>
    <row r="3157" ht="15.75" customHeight="1">
      <c r="A3157" s="27">
        <v>45169.0</v>
      </c>
      <c r="B3157" s="2" t="s">
        <v>140</v>
      </c>
      <c r="C3157" s="34">
        <v>863500.0</v>
      </c>
      <c r="D3157" s="34">
        <v>785000.0</v>
      </c>
      <c r="E3157" s="34">
        <v>78500.0</v>
      </c>
      <c r="F3157" s="22" t="s">
        <v>815</v>
      </c>
      <c r="G3157" s="35">
        <v>45180.0</v>
      </c>
      <c r="H3157" s="22"/>
      <c r="I3157" s="29"/>
      <c r="J3157" s="28"/>
      <c r="K3157" s="2"/>
      <c r="L3157" s="2"/>
      <c r="M3157" s="2"/>
      <c r="N3157" s="2"/>
      <c r="O3157" s="2"/>
      <c r="P3157" s="2"/>
      <c r="Q3157" s="2"/>
      <c r="R3157" s="2"/>
      <c r="S3157" s="2"/>
    </row>
    <row r="3158" ht="15.75" customHeight="1">
      <c r="A3158" s="27">
        <v>45169.0</v>
      </c>
      <c r="B3158" s="2" t="s">
        <v>140</v>
      </c>
      <c r="C3158" s="34">
        <v>2417800.0</v>
      </c>
      <c r="D3158" s="34">
        <v>2198000.0</v>
      </c>
      <c r="E3158" s="34">
        <v>219800.0</v>
      </c>
      <c r="F3158" s="22" t="s">
        <v>816</v>
      </c>
      <c r="G3158" s="35">
        <v>45180.0</v>
      </c>
      <c r="H3158" s="22"/>
      <c r="I3158" s="29"/>
      <c r="J3158" s="28"/>
      <c r="K3158" s="2"/>
      <c r="L3158" s="2"/>
      <c r="M3158" s="2"/>
      <c r="N3158" s="2"/>
      <c r="O3158" s="2"/>
      <c r="P3158" s="2"/>
      <c r="Q3158" s="2"/>
      <c r="R3158" s="2"/>
      <c r="S3158" s="2"/>
    </row>
    <row r="3159" ht="15.75" customHeight="1">
      <c r="A3159" s="27">
        <v>45169.0</v>
      </c>
      <c r="B3159" s="2" t="s">
        <v>675</v>
      </c>
      <c r="C3159" s="34">
        <v>4811400.0</v>
      </c>
      <c r="D3159" s="34">
        <v>4374000.0</v>
      </c>
      <c r="E3159" s="34">
        <v>437400.0</v>
      </c>
      <c r="F3159" s="22" t="s">
        <v>523</v>
      </c>
      <c r="G3159" s="35">
        <v>45180.0</v>
      </c>
      <c r="H3159" s="22"/>
      <c r="I3159" s="29"/>
      <c r="J3159" s="28"/>
      <c r="K3159" s="2"/>
      <c r="L3159" s="2"/>
      <c r="M3159" s="2"/>
      <c r="N3159" s="2"/>
      <c r="O3159" s="2"/>
      <c r="P3159" s="2"/>
      <c r="Q3159" s="2"/>
      <c r="R3159" s="2"/>
      <c r="S3159" s="2"/>
    </row>
    <row r="3160" ht="15.75" customHeight="1">
      <c r="A3160" s="27">
        <v>45169.0</v>
      </c>
      <c r="B3160" s="2" t="s">
        <v>675</v>
      </c>
      <c r="C3160" s="34">
        <v>3778500.0</v>
      </c>
      <c r="D3160" s="34">
        <v>3435000.0</v>
      </c>
      <c r="E3160" s="34">
        <v>343500.0</v>
      </c>
      <c r="F3160" s="22" t="s">
        <v>591</v>
      </c>
      <c r="G3160" s="35">
        <v>45180.0</v>
      </c>
      <c r="H3160" s="22"/>
      <c r="I3160" s="29"/>
      <c r="J3160" s="28"/>
      <c r="K3160" s="2"/>
      <c r="L3160" s="2"/>
      <c r="M3160" s="2"/>
      <c r="N3160" s="2"/>
      <c r="O3160" s="2"/>
      <c r="P3160" s="2"/>
      <c r="Q3160" s="2"/>
      <c r="R3160" s="2"/>
      <c r="S3160" s="2"/>
    </row>
    <row r="3161" ht="15.75" customHeight="1">
      <c r="A3161" s="27">
        <v>45169.0</v>
      </c>
      <c r="B3161" s="2" t="s">
        <v>8</v>
      </c>
      <c r="C3161" s="34">
        <v>4694800.0</v>
      </c>
      <c r="D3161" s="34">
        <v>4268000.0</v>
      </c>
      <c r="E3161" s="34">
        <v>426800.0</v>
      </c>
      <c r="F3161" s="22" t="s">
        <v>700</v>
      </c>
      <c r="G3161" s="35">
        <v>45182.0</v>
      </c>
      <c r="H3161" s="22"/>
      <c r="I3161" s="37" t="s">
        <v>123</v>
      </c>
      <c r="J3161" s="13"/>
      <c r="K3161" s="14"/>
      <c r="L3161" s="2"/>
      <c r="M3161" s="2"/>
      <c r="N3161" s="2"/>
      <c r="O3161" s="2"/>
      <c r="P3161" s="2"/>
      <c r="Q3161" s="2"/>
      <c r="R3161" s="2"/>
      <c r="S3161" s="2"/>
    </row>
    <row r="3162" ht="15.75" customHeight="1">
      <c r="A3162" s="27">
        <v>45169.0</v>
      </c>
      <c r="B3162" s="2" t="s">
        <v>8</v>
      </c>
      <c r="C3162" s="34">
        <v>6204000.0</v>
      </c>
      <c r="D3162" s="34">
        <v>5640000.0</v>
      </c>
      <c r="E3162" s="34">
        <v>564000.0</v>
      </c>
      <c r="F3162" s="22" t="s">
        <v>299</v>
      </c>
      <c r="G3162" s="35">
        <v>45180.0</v>
      </c>
      <c r="H3162" s="22"/>
      <c r="I3162" s="23" t="s">
        <v>3</v>
      </c>
      <c r="J3162" s="17" t="s">
        <v>54</v>
      </c>
      <c r="K3162" s="17" t="s">
        <v>2</v>
      </c>
      <c r="L3162" s="2"/>
      <c r="M3162" s="2"/>
      <c r="N3162" s="2"/>
      <c r="O3162" s="2"/>
      <c r="P3162" s="2"/>
      <c r="Q3162" s="2"/>
      <c r="R3162" s="2"/>
      <c r="S3162" s="2"/>
    </row>
    <row r="3163" ht="15.75" customHeight="1">
      <c r="A3163" s="27">
        <v>45169.0</v>
      </c>
      <c r="B3163" s="2" t="s">
        <v>8</v>
      </c>
      <c r="C3163" s="34">
        <v>396000.0</v>
      </c>
      <c r="D3163" s="34">
        <v>360000.0</v>
      </c>
      <c r="E3163" s="34">
        <v>36000.0</v>
      </c>
      <c r="F3163" s="22" t="s">
        <v>172</v>
      </c>
      <c r="G3163" s="35">
        <v>45182.0</v>
      </c>
      <c r="H3163" s="22"/>
      <c r="I3163" s="23">
        <f t="shared" ref="I3163:K3163" si="79">SUM(C3112:C3166)</f>
        <v>424342290.1</v>
      </c>
      <c r="J3163" s="23">
        <f t="shared" si="79"/>
        <v>387148781</v>
      </c>
      <c r="K3163" s="23">
        <f t="shared" si="79"/>
        <v>37193509.1</v>
      </c>
      <c r="L3163" s="2"/>
      <c r="M3163" s="2"/>
      <c r="N3163" s="2"/>
      <c r="O3163" s="2"/>
      <c r="P3163" s="2"/>
      <c r="Q3163" s="2"/>
      <c r="R3163" s="2"/>
      <c r="S3163" s="2"/>
    </row>
    <row r="3164" ht="15.75" customHeight="1">
      <c r="A3164" s="27">
        <v>45169.0</v>
      </c>
      <c r="B3164" s="2" t="s">
        <v>8</v>
      </c>
      <c r="C3164" s="34">
        <v>2226400.0</v>
      </c>
      <c r="D3164" s="34">
        <v>2024000.0</v>
      </c>
      <c r="E3164" s="34">
        <v>202400.0</v>
      </c>
      <c r="F3164" s="22" t="s">
        <v>738</v>
      </c>
      <c r="G3164" s="35">
        <v>45182.0</v>
      </c>
      <c r="H3164" s="22"/>
      <c r="I3164" s="29"/>
      <c r="J3164" s="28"/>
      <c r="K3164" s="2"/>
      <c r="L3164" s="2"/>
      <c r="M3164" s="2"/>
      <c r="N3164" s="2"/>
      <c r="O3164" s="2"/>
      <c r="P3164" s="2"/>
      <c r="Q3164" s="2"/>
      <c r="R3164" s="2"/>
      <c r="S3164" s="2"/>
    </row>
    <row r="3165" ht="15.75" customHeight="1">
      <c r="A3165" s="27">
        <v>45169.0</v>
      </c>
      <c r="B3165" s="2" t="s">
        <v>8</v>
      </c>
      <c r="C3165" s="34">
        <v>281600.0</v>
      </c>
      <c r="D3165" s="34">
        <v>256000.0</v>
      </c>
      <c r="E3165" s="34">
        <v>25600.0</v>
      </c>
      <c r="F3165" s="22" t="s">
        <v>817</v>
      </c>
      <c r="G3165" s="35">
        <v>45182.0</v>
      </c>
      <c r="H3165" s="22"/>
      <c r="I3165" s="29"/>
      <c r="J3165" s="28"/>
      <c r="K3165" s="2"/>
      <c r="L3165" s="2"/>
      <c r="M3165" s="2"/>
      <c r="N3165" s="2"/>
      <c r="O3165" s="2"/>
      <c r="P3165" s="2"/>
      <c r="Q3165" s="2"/>
      <c r="R3165" s="2"/>
      <c r="S3165" s="2"/>
    </row>
    <row r="3166" ht="15.75" customHeight="1">
      <c r="A3166" s="38">
        <v>45169.0</v>
      </c>
      <c r="B3166" s="7" t="s">
        <v>8</v>
      </c>
      <c r="C3166" s="39">
        <v>528000.0</v>
      </c>
      <c r="D3166" s="39">
        <v>480000.0</v>
      </c>
      <c r="E3166" s="39">
        <v>48000.0</v>
      </c>
      <c r="F3166" s="40" t="s">
        <v>818</v>
      </c>
      <c r="G3166" s="41">
        <v>45182.0</v>
      </c>
      <c r="H3166" s="40"/>
      <c r="I3166" s="89"/>
      <c r="J3166" s="90"/>
      <c r="K3166" s="7"/>
      <c r="L3166" s="7"/>
      <c r="M3166" s="7"/>
      <c r="N3166" s="7"/>
      <c r="O3166" s="7"/>
      <c r="P3166" s="7"/>
      <c r="Q3166" s="7"/>
      <c r="R3166" s="7"/>
      <c r="S3166" s="7"/>
    </row>
    <row r="3167" ht="15.75" customHeight="1">
      <c r="A3167" s="27">
        <v>45179.0</v>
      </c>
      <c r="B3167" s="2" t="s">
        <v>140</v>
      </c>
      <c r="C3167" s="34">
        <v>2.035275E7</v>
      </c>
      <c r="D3167" s="34">
        <v>1.85025E7</v>
      </c>
      <c r="E3167" s="34">
        <v>1850250.0</v>
      </c>
      <c r="F3167" s="22" t="s">
        <v>522</v>
      </c>
      <c r="G3167" s="35">
        <v>45189.0</v>
      </c>
      <c r="H3167" s="22"/>
      <c r="I3167" s="29"/>
      <c r="J3167" s="28"/>
      <c r="K3167" s="2"/>
      <c r="L3167" s="2"/>
      <c r="M3167" s="2"/>
      <c r="N3167" s="2"/>
      <c r="O3167" s="2"/>
      <c r="P3167" s="2"/>
      <c r="Q3167" s="2"/>
      <c r="R3167" s="2"/>
      <c r="S3167" s="2"/>
    </row>
    <row r="3168" ht="15.75" customHeight="1">
      <c r="A3168" s="27">
        <v>45184.0</v>
      </c>
      <c r="B3168" s="2" t="s">
        <v>140</v>
      </c>
      <c r="C3168" s="34">
        <v>1.2408E7</v>
      </c>
      <c r="D3168" s="34">
        <v>1.128E7</v>
      </c>
      <c r="E3168" s="34">
        <v>1128000.0</v>
      </c>
      <c r="F3168" s="22" t="s">
        <v>590</v>
      </c>
      <c r="G3168" s="35">
        <v>45189.0</v>
      </c>
      <c r="H3168" s="22"/>
      <c r="I3168" s="29"/>
      <c r="J3168" s="28"/>
      <c r="K3168" s="2"/>
      <c r="L3168" s="2"/>
      <c r="M3168" s="2"/>
      <c r="N3168" s="2"/>
      <c r="O3168" s="2"/>
      <c r="P3168" s="2"/>
      <c r="Q3168" s="2"/>
      <c r="R3168" s="2"/>
      <c r="S3168" s="2"/>
    </row>
    <row r="3169" ht="15.75" customHeight="1">
      <c r="A3169" s="27">
        <v>45184.0</v>
      </c>
      <c r="B3169" s="2" t="s">
        <v>140</v>
      </c>
      <c r="C3169" s="34">
        <v>5280000.0</v>
      </c>
      <c r="D3169" s="34">
        <v>4800000.0</v>
      </c>
      <c r="E3169" s="34">
        <v>480000.0</v>
      </c>
      <c r="F3169" s="22" t="s">
        <v>614</v>
      </c>
      <c r="G3169" s="35">
        <v>45196.0</v>
      </c>
      <c r="H3169" s="22"/>
      <c r="I3169" s="29"/>
      <c r="J3169" s="28"/>
      <c r="K3169" s="2"/>
      <c r="L3169" s="2"/>
      <c r="M3169" s="2"/>
      <c r="N3169" s="2"/>
      <c r="O3169" s="2"/>
      <c r="P3169" s="2"/>
      <c r="Q3169" s="2"/>
      <c r="R3169" s="2"/>
      <c r="S3169" s="2"/>
    </row>
    <row r="3170" ht="15.75" customHeight="1">
      <c r="A3170" s="27">
        <v>45184.0</v>
      </c>
      <c r="B3170" s="2" t="s">
        <v>140</v>
      </c>
      <c r="C3170" s="34">
        <v>4892800.0</v>
      </c>
      <c r="D3170" s="34">
        <v>4448000.0</v>
      </c>
      <c r="E3170" s="34">
        <v>444800.0</v>
      </c>
      <c r="F3170" s="22" t="s">
        <v>361</v>
      </c>
      <c r="G3170" s="35">
        <v>45196.0</v>
      </c>
      <c r="H3170" s="22"/>
      <c r="I3170" s="29"/>
      <c r="J3170" s="28"/>
      <c r="K3170" s="2"/>
      <c r="L3170" s="2"/>
      <c r="M3170" s="2"/>
      <c r="N3170" s="2"/>
      <c r="O3170" s="2"/>
      <c r="P3170" s="2"/>
      <c r="Q3170" s="2"/>
      <c r="R3170" s="2"/>
      <c r="S3170" s="2"/>
    </row>
    <row r="3171" ht="15.75" customHeight="1">
      <c r="A3171" s="27">
        <v>45184.0</v>
      </c>
      <c r="B3171" s="2" t="s">
        <v>140</v>
      </c>
      <c r="C3171" s="34">
        <v>1.03609E7</v>
      </c>
      <c r="D3171" s="34">
        <v>9419000.0</v>
      </c>
      <c r="E3171" s="34">
        <v>941900.0</v>
      </c>
      <c r="F3171" s="22" t="s">
        <v>676</v>
      </c>
      <c r="G3171" s="35">
        <v>45196.0</v>
      </c>
      <c r="H3171" s="22"/>
      <c r="I3171" s="29"/>
      <c r="J3171" s="28"/>
      <c r="K3171" s="2"/>
      <c r="L3171" s="2"/>
      <c r="M3171" s="2"/>
      <c r="N3171" s="2"/>
      <c r="O3171" s="2"/>
      <c r="P3171" s="2"/>
      <c r="Q3171" s="2"/>
      <c r="R3171" s="2"/>
      <c r="S3171" s="2"/>
    </row>
    <row r="3172" ht="15.75" customHeight="1">
      <c r="A3172" s="27">
        <v>45184.0</v>
      </c>
      <c r="B3172" s="2" t="s">
        <v>140</v>
      </c>
      <c r="C3172" s="34">
        <v>792000.0</v>
      </c>
      <c r="D3172" s="34">
        <v>720000.0</v>
      </c>
      <c r="E3172" s="34">
        <v>72000.0</v>
      </c>
      <c r="F3172" s="22" t="s">
        <v>349</v>
      </c>
      <c r="G3172" s="35">
        <v>45196.0</v>
      </c>
      <c r="H3172" s="22"/>
      <c r="I3172" s="29"/>
      <c r="J3172" s="28"/>
      <c r="K3172" s="2"/>
      <c r="L3172" s="2"/>
      <c r="M3172" s="2"/>
      <c r="N3172" s="2"/>
      <c r="O3172" s="2"/>
      <c r="P3172" s="2"/>
      <c r="Q3172" s="2"/>
      <c r="R3172" s="2"/>
      <c r="S3172" s="2"/>
    </row>
    <row r="3173" ht="15.75" customHeight="1">
      <c r="A3173" s="27">
        <v>45184.0</v>
      </c>
      <c r="B3173" s="2" t="s">
        <v>140</v>
      </c>
      <c r="C3173" s="34">
        <v>396000.0</v>
      </c>
      <c r="D3173" s="34">
        <v>360000.0</v>
      </c>
      <c r="E3173" s="34">
        <v>36000.0</v>
      </c>
      <c r="F3173" s="22" t="s">
        <v>660</v>
      </c>
      <c r="G3173" s="35">
        <v>45196.0</v>
      </c>
      <c r="H3173" s="22"/>
      <c r="I3173" s="29"/>
      <c r="J3173" s="28"/>
      <c r="K3173" s="2"/>
      <c r="L3173" s="2"/>
      <c r="M3173" s="2"/>
      <c r="N3173" s="2"/>
      <c r="O3173" s="2"/>
      <c r="P3173" s="2"/>
      <c r="Q3173" s="2"/>
      <c r="R3173" s="2"/>
      <c r="S3173" s="2"/>
    </row>
    <row r="3174" ht="15.75" customHeight="1">
      <c r="A3174" s="27">
        <v>45184.0</v>
      </c>
      <c r="B3174" s="2" t="s">
        <v>140</v>
      </c>
      <c r="C3174" s="34">
        <v>1320000.0</v>
      </c>
      <c r="D3174" s="34">
        <v>1200000.0</v>
      </c>
      <c r="E3174" s="34">
        <v>120000.0</v>
      </c>
      <c r="F3174" s="22" t="s">
        <v>699</v>
      </c>
      <c r="G3174" s="35">
        <v>45196.0</v>
      </c>
      <c r="H3174" s="22"/>
      <c r="I3174" s="29"/>
      <c r="J3174" s="28"/>
      <c r="K3174" s="2"/>
      <c r="L3174" s="2"/>
      <c r="M3174" s="2"/>
      <c r="N3174" s="2"/>
      <c r="O3174" s="2"/>
      <c r="P3174" s="2"/>
      <c r="Q3174" s="2"/>
      <c r="R3174" s="2"/>
      <c r="S3174" s="2"/>
    </row>
    <row r="3175" ht="15.75" customHeight="1">
      <c r="A3175" s="27">
        <v>45184.0</v>
      </c>
      <c r="B3175" s="2" t="s">
        <v>140</v>
      </c>
      <c r="C3175" s="34">
        <v>1.72238E7</v>
      </c>
      <c r="D3175" s="34">
        <v>1.5658E7</v>
      </c>
      <c r="E3175" s="34">
        <v>1565800.0</v>
      </c>
      <c r="F3175" s="22" t="s">
        <v>478</v>
      </c>
      <c r="G3175" s="35">
        <v>45196.0</v>
      </c>
      <c r="H3175" s="22"/>
      <c r="I3175" s="29"/>
      <c r="J3175" s="28"/>
      <c r="K3175" s="2"/>
      <c r="L3175" s="2"/>
      <c r="M3175" s="2"/>
      <c r="N3175" s="2"/>
      <c r="O3175" s="2"/>
      <c r="P3175" s="2"/>
      <c r="Q3175" s="2"/>
      <c r="R3175" s="2"/>
      <c r="S3175" s="2"/>
    </row>
    <row r="3176" ht="15.75" customHeight="1">
      <c r="A3176" s="27">
        <v>45184.0</v>
      </c>
      <c r="B3176" s="2" t="s">
        <v>675</v>
      </c>
      <c r="C3176" s="34">
        <v>5289900.0</v>
      </c>
      <c r="D3176" s="34">
        <v>4809000.0</v>
      </c>
      <c r="E3176" s="34">
        <v>480900.0</v>
      </c>
      <c r="F3176" s="22" t="s">
        <v>523</v>
      </c>
      <c r="G3176" s="35">
        <v>45195.0</v>
      </c>
      <c r="H3176" s="22"/>
      <c r="I3176" s="29"/>
      <c r="J3176" s="28"/>
      <c r="K3176" s="2"/>
      <c r="L3176" s="2"/>
      <c r="M3176" s="2"/>
      <c r="N3176" s="2"/>
      <c r="O3176" s="2"/>
      <c r="P3176" s="2"/>
      <c r="Q3176" s="2"/>
      <c r="R3176" s="2"/>
      <c r="S3176" s="2"/>
    </row>
    <row r="3177" ht="15.75" customHeight="1">
      <c r="A3177" s="27">
        <v>45184.0</v>
      </c>
      <c r="B3177" s="2" t="s">
        <v>675</v>
      </c>
      <c r="C3177" s="34">
        <v>3246100.0</v>
      </c>
      <c r="D3177" s="34">
        <v>2951000.0</v>
      </c>
      <c r="E3177" s="34">
        <v>295100.0</v>
      </c>
      <c r="F3177" s="22" t="s">
        <v>591</v>
      </c>
      <c r="G3177" s="35">
        <v>45195.0</v>
      </c>
      <c r="H3177" s="22"/>
      <c r="I3177" s="29"/>
      <c r="J3177" s="28"/>
      <c r="K3177" s="2"/>
      <c r="L3177" s="2"/>
      <c r="M3177" s="2"/>
      <c r="N3177" s="2"/>
      <c r="O3177" s="2"/>
      <c r="P3177" s="2"/>
      <c r="Q3177" s="2"/>
      <c r="R3177" s="2"/>
      <c r="S3177" s="2"/>
    </row>
    <row r="3178" ht="15.75" customHeight="1">
      <c r="A3178" s="27">
        <v>45189.0</v>
      </c>
      <c r="B3178" s="2" t="s">
        <v>11</v>
      </c>
      <c r="C3178" s="34">
        <v>4628310.0</v>
      </c>
      <c r="D3178" s="34">
        <v>4628310.0</v>
      </c>
      <c r="E3178" s="34">
        <v>0.0</v>
      </c>
      <c r="F3178" s="22" t="s">
        <v>819</v>
      </c>
      <c r="G3178" s="35">
        <v>45196.0</v>
      </c>
      <c r="H3178" s="22"/>
      <c r="I3178" s="29"/>
      <c r="J3178" s="28"/>
      <c r="K3178" s="2"/>
      <c r="L3178" s="2"/>
      <c r="M3178" s="2"/>
      <c r="N3178" s="2"/>
      <c r="O3178" s="2"/>
      <c r="P3178" s="2"/>
      <c r="Q3178" s="2"/>
      <c r="R3178" s="2"/>
      <c r="S3178" s="2"/>
    </row>
    <row r="3179" ht="15.75" customHeight="1">
      <c r="A3179" s="27">
        <v>45189.0</v>
      </c>
      <c r="B3179" s="2" t="s">
        <v>802</v>
      </c>
      <c r="C3179" s="34">
        <v>1.056684E7</v>
      </c>
      <c r="D3179" s="34">
        <v>1.056684E7</v>
      </c>
      <c r="E3179" s="34">
        <v>0.0</v>
      </c>
      <c r="F3179" s="22" t="s">
        <v>820</v>
      </c>
      <c r="G3179" s="35">
        <v>45196.0</v>
      </c>
      <c r="H3179" s="22"/>
      <c r="I3179" s="29"/>
      <c r="J3179" s="28"/>
      <c r="K3179" s="2"/>
      <c r="L3179" s="2"/>
      <c r="M3179" s="2"/>
      <c r="N3179" s="2"/>
      <c r="O3179" s="2"/>
      <c r="P3179" s="2"/>
      <c r="Q3179" s="2"/>
      <c r="R3179" s="2"/>
      <c r="S3179" s="2"/>
    </row>
    <row r="3180" ht="15.75" customHeight="1">
      <c r="A3180" s="27">
        <v>45189.0</v>
      </c>
      <c r="B3180" s="2" t="s">
        <v>140</v>
      </c>
      <c r="C3180" s="34">
        <v>1.1979E7</v>
      </c>
      <c r="D3180" s="34">
        <v>1.089E7</v>
      </c>
      <c r="E3180" s="34">
        <v>1089000.0</v>
      </c>
      <c r="F3180" s="22" t="s">
        <v>522</v>
      </c>
      <c r="G3180" s="35">
        <v>45209.0</v>
      </c>
      <c r="H3180" s="22"/>
      <c r="I3180" s="29"/>
      <c r="J3180" s="28"/>
      <c r="K3180" s="2"/>
      <c r="L3180" s="2"/>
      <c r="M3180" s="2"/>
      <c r="N3180" s="2"/>
      <c r="O3180" s="2"/>
      <c r="P3180" s="2"/>
      <c r="Q3180" s="2"/>
      <c r="R3180" s="2"/>
      <c r="S3180" s="2"/>
    </row>
    <row r="3181" ht="15.75" customHeight="1">
      <c r="A3181" s="27">
        <v>45194.0</v>
      </c>
      <c r="B3181" s="2" t="s">
        <v>666</v>
      </c>
      <c r="C3181" s="34">
        <f>E3181+D3181</f>
        <v>721600</v>
      </c>
      <c r="D3181" s="34">
        <v>656000.0</v>
      </c>
      <c r="E3181" s="34">
        <v>65600.0</v>
      </c>
      <c r="F3181" s="22" t="s">
        <v>659</v>
      </c>
      <c r="G3181" s="35">
        <v>45222.0</v>
      </c>
      <c r="H3181" s="22"/>
      <c r="I3181" s="29"/>
      <c r="J3181" s="28"/>
      <c r="K3181" s="2"/>
      <c r="L3181" s="2"/>
      <c r="M3181" s="2"/>
      <c r="N3181" s="2"/>
      <c r="O3181" s="2"/>
      <c r="P3181" s="2"/>
      <c r="Q3181" s="2"/>
      <c r="R3181" s="2"/>
      <c r="S3181" s="2"/>
    </row>
    <row r="3182" ht="15.75" customHeight="1">
      <c r="A3182" s="27">
        <v>45199.0</v>
      </c>
      <c r="B3182" s="2" t="s">
        <v>711</v>
      </c>
      <c r="C3182" s="34">
        <v>1.208537E7</v>
      </c>
      <c r="D3182" s="34">
        <v>1.09867E7</v>
      </c>
      <c r="E3182" s="34">
        <v>1098670.0</v>
      </c>
      <c r="F3182" s="22" t="s">
        <v>728</v>
      </c>
      <c r="G3182" s="35">
        <v>45209.0</v>
      </c>
      <c r="H3182" s="22"/>
      <c r="I3182" s="29"/>
      <c r="J3182" s="28"/>
      <c r="K3182" s="2"/>
      <c r="L3182" s="2"/>
      <c r="M3182" s="2"/>
      <c r="N3182" s="2"/>
      <c r="O3182" s="2"/>
      <c r="P3182" s="2"/>
      <c r="Q3182" s="2"/>
      <c r="R3182" s="2"/>
      <c r="S3182" s="2"/>
    </row>
    <row r="3183" ht="15.75" customHeight="1">
      <c r="A3183" s="27">
        <v>45199.0</v>
      </c>
      <c r="B3183" s="2" t="s">
        <v>711</v>
      </c>
      <c r="C3183" s="34">
        <v>5.09905E7</v>
      </c>
      <c r="D3183" s="34">
        <v>4.6355E7</v>
      </c>
      <c r="E3183" s="34">
        <v>4635500.0</v>
      </c>
      <c r="F3183" s="22" t="s">
        <v>442</v>
      </c>
      <c r="G3183" s="35">
        <v>45209.0</v>
      </c>
      <c r="H3183" s="22"/>
      <c r="I3183" s="29"/>
      <c r="J3183" s="28"/>
      <c r="K3183" s="2"/>
      <c r="L3183" s="2"/>
      <c r="M3183" s="2"/>
      <c r="N3183" s="2"/>
      <c r="O3183" s="2"/>
      <c r="P3183" s="2"/>
      <c r="Q3183" s="2"/>
      <c r="R3183" s="2"/>
      <c r="S3183" s="2"/>
    </row>
    <row r="3184" ht="15.75" customHeight="1">
      <c r="A3184" s="27">
        <v>45199.0</v>
      </c>
      <c r="B3184" s="2" t="s">
        <v>711</v>
      </c>
      <c r="C3184" s="34">
        <v>2877600.0</v>
      </c>
      <c r="D3184" s="34">
        <v>2616000.0</v>
      </c>
      <c r="E3184" s="34">
        <v>261600.0</v>
      </c>
      <c r="F3184" s="22" t="s">
        <v>441</v>
      </c>
      <c r="G3184" s="35">
        <v>45209.0</v>
      </c>
      <c r="H3184" s="22"/>
      <c r="I3184" s="29"/>
      <c r="J3184" s="28"/>
      <c r="K3184" s="2"/>
      <c r="L3184" s="2"/>
      <c r="M3184" s="2"/>
      <c r="N3184" s="2"/>
      <c r="O3184" s="2"/>
      <c r="P3184" s="2"/>
      <c r="Q3184" s="2"/>
      <c r="R3184" s="2"/>
      <c r="S3184" s="2"/>
    </row>
    <row r="3185" ht="15.75" customHeight="1">
      <c r="A3185" s="27">
        <v>45199.0</v>
      </c>
      <c r="B3185" s="2" t="s">
        <v>711</v>
      </c>
      <c r="C3185" s="34">
        <v>2.48941E7</v>
      </c>
      <c r="D3185" s="34">
        <v>2.2631E7</v>
      </c>
      <c r="E3185" s="34">
        <v>2263100.0</v>
      </c>
      <c r="F3185" s="22" t="s">
        <v>657</v>
      </c>
      <c r="G3185" s="35">
        <v>45209.0</v>
      </c>
      <c r="H3185" s="22"/>
      <c r="I3185" s="29"/>
      <c r="J3185" s="28"/>
      <c r="K3185" s="2"/>
      <c r="L3185" s="2"/>
      <c r="M3185" s="2"/>
      <c r="N3185" s="2"/>
      <c r="O3185" s="2"/>
      <c r="P3185" s="2"/>
      <c r="Q3185" s="2"/>
      <c r="R3185" s="2"/>
      <c r="S3185" s="2"/>
    </row>
    <row r="3186" ht="15.75" customHeight="1">
      <c r="A3186" s="27">
        <v>45199.0</v>
      </c>
      <c r="B3186" s="2" t="s">
        <v>711</v>
      </c>
      <c r="C3186" s="34">
        <v>1.19438E7</v>
      </c>
      <c r="D3186" s="34">
        <v>1.0858E7</v>
      </c>
      <c r="E3186" s="34">
        <v>1085800.0</v>
      </c>
      <c r="F3186" s="22" t="s">
        <v>350</v>
      </c>
      <c r="G3186" s="35">
        <v>45209.0</v>
      </c>
      <c r="H3186" s="22"/>
      <c r="I3186" s="29"/>
      <c r="J3186" s="28"/>
      <c r="K3186" s="2"/>
      <c r="L3186" s="2"/>
      <c r="M3186" s="2"/>
      <c r="N3186" s="2"/>
      <c r="O3186" s="2"/>
      <c r="P3186" s="2"/>
      <c r="Q3186" s="2"/>
      <c r="R3186" s="2"/>
      <c r="S3186" s="2"/>
    </row>
    <row r="3187" ht="15.75" customHeight="1">
      <c r="A3187" s="27">
        <v>45199.0</v>
      </c>
      <c r="B3187" s="2" t="s">
        <v>140</v>
      </c>
      <c r="C3187" s="34">
        <v>1.1396E7</v>
      </c>
      <c r="D3187" s="34">
        <v>1.036E7</v>
      </c>
      <c r="E3187" s="34">
        <v>1036000.0</v>
      </c>
      <c r="F3187" s="22" t="s">
        <v>590</v>
      </c>
      <c r="G3187" s="35">
        <v>45209.0</v>
      </c>
      <c r="H3187" s="22"/>
      <c r="I3187" s="29"/>
      <c r="J3187" s="28"/>
      <c r="K3187" s="2"/>
      <c r="L3187" s="2"/>
      <c r="M3187" s="2"/>
      <c r="N3187" s="2"/>
      <c r="O3187" s="2"/>
      <c r="P3187" s="2"/>
      <c r="Q3187" s="2"/>
      <c r="R3187" s="2"/>
      <c r="S3187" s="2"/>
    </row>
    <row r="3188" ht="15.75" customHeight="1">
      <c r="A3188" s="27">
        <v>45199.0</v>
      </c>
      <c r="B3188" s="2" t="s">
        <v>140</v>
      </c>
      <c r="C3188" s="34">
        <v>5280000.0</v>
      </c>
      <c r="D3188" s="34">
        <v>4800000.0</v>
      </c>
      <c r="E3188" s="34">
        <v>480000.0</v>
      </c>
      <c r="F3188" s="22" t="s">
        <v>614</v>
      </c>
      <c r="G3188" s="35">
        <v>45209.0</v>
      </c>
      <c r="H3188" s="22"/>
      <c r="I3188" s="29"/>
      <c r="J3188" s="28"/>
      <c r="K3188" s="2"/>
      <c r="L3188" s="2"/>
      <c r="M3188" s="2"/>
      <c r="N3188" s="2"/>
      <c r="O3188" s="2"/>
      <c r="P3188" s="2"/>
      <c r="Q3188" s="2"/>
      <c r="R3188" s="2"/>
      <c r="S3188" s="2"/>
    </row>
    <row r="3189" ht="15.75" customHeight="1">
      <c r="A3189" s="27">
        <v>45199.0</v>
      </c>
      <c r="B3189" s="2" t="s">
        <v>140</v>
      </c>
      <c r="C3189" s="34">
        <v>4940100.0</v>
      </c>
      <c r="D3189" s="34">
        <v>4491000.0</v>
      </c>
      <c r="E3189" s="34">
        <v>449100.0</v>
      </c>
      <c r="F3189" s="22" t="s">
        <v>361</v>
      </c>
      <c r="G3189" s="35">
        <v>45209.0</v>
      </c>
      <c r="H3189" s="22"/>
      <c r="I3189" s="29"/>
      <c r="J3189" s="28"/>
      <c r="K3189" s="2"/>
      <c r="L3189" s="2"/>
      <c r="M3189" s="2"/>
      <c r="N3189" s="2"/>
      <c r="O3189" s="2"/>
      <c r="P3189" s="2"/>
      <c r="Q3189" s="2"/>
      <c r="R3189" s="2"/>
      <c r="S3189" s="2"/>
    </row>
    <row r="3190" ht="15.75" customHeight="1">
      <c r="A3190" s="27">
        <v>45199.0</v>
      </c>
      <c r="B3190" s="2" t="s">
        <v>140</v>
      </c>
      <c r="C3190" s="34">
        <v>1.11815E7</v>
      </c>
      <c r="D3190" s="34">
        <v>1.0165E7</v>
      </c>
      <c r="E3190" s="34">
        <v>1016500.0</v>
      </c>
      <c r="F3190" s="22" t="s">
        <v>676</v>
      </c>
      <c r="G3190" s="35">
        <v>45209.0</v>
      </c>
      <c r="H3190" s="22"/>
      <c r="I3190" s="29"/>
      <c r="J3190" s="28"/>
      <c r="K3190" s="2"/>
      <c r="L3190" s="2"/>
      <c r="M3190" s="2"/>
      <c r="N3190" s="2"/>
      <c r="O3190" s="2"/>
      <c r="P3190" s="2"/>
      <c r="Q3190" s="2"/>
      <c r="R3190" s="2"/>
      <c r="S3190" s="2"/>
    </row>
    <row r="3191" ht="15.75" customHeight="1">
      <c r="A3191" s="27">
        <v>45199.0</v>
      </c>
      <c r="B3191" s="2" t="s">
        <v>140</v>
      </c>
      <c r="C3191" s="34">
        <v>924000.0</v>
      </c>
      <c r="D3191" s="34">
        <v>840000.0</v>
      </c>
      <c r="E3191" s="34">
        <v>84000.0</v>
      </c>
      <c r="F3191" s="22" t="s">
        <v>349</v>
      </c>
      <c r="G3191" s="35">
        <v>45209.0</v>
      </c>
      <c r="H3191" s="22"/>
      <c r="I3191" s="29"/>
      <c r="J3191" s="28"/>
      <c r="K3191" s="2"/>
      <c r="L3191" s="2"/>
      <c r="M3191" s="2"/>
      <c r="N3191" s="2"/>
      <c r="O3191" s="2"/>
      <c r="P3191" s="2"/>
      <c r="Q3191" s="2"/>
      <c r="R3191" s="2"/>
      <c r="S3191" s="2"/>
    </row>
    <row r="3192" ht="15.75" customHeight="1">
      <c r="A3192" s="27">
        <v>45199.0</v>
      </c>
      <c r="B3192" s="2" t="s">
        <v>140</v>
      </c>
      <c r="C3192" s="34">
        <v>1188000.0</v>
      </c>
      <c r="D3192" s="34">
        <v>1080000.0</v>
      </c>
      <c r="E3192" s="34">
        <v>108000.0</v>
      </c>
      <c r="F3192" s="22" t="s">
        <v>660</v>
      </c>
      <c r="G3192" s="35">
        <v>45209.0</v>
      </c>
      <c r="H3192" s="22"/>
      <c r="I3192" s="29"/>
      <c r="J3192" s="28"/>
      <c r="K3192" s="2"/>
      <c r="L3192" s="2"/>
      <c r="M3192" s="2"/>
      <c r="N3192" s="2"/>
      <c r="O3192" s="2"/>
      <c r="P3192" s="2"/>
      <c r="Q3192" s="2"/>
      <c r="R3192" s="2"/>
      <c r="S3192" s="2"/>
    </row>
    <row r="3193" ht="15.75" customHeight="1">
      <c r="A3193" s="27">
        <v>45199.0</v>
      </c>
      <c r="B3193" s="2" t="s">
        <v>140</v>
      </c>
      <c r="C3193" s="34">
        <v>528000.0</v>
      </c>
      <c r="D3193" s="34">
        <v>480000.0</v>
      </c>
      <c r="E3193" s="34">
        <v>48000.0</v>
      </c>
      <c r="F3193" s="22" t="s">
        <v>699</v>
      </c>
      <c r="G3193" s="35">
        <v>45209.0</v>
      </c>
      <c r="H3193" s="22"/>
      <c r="I3193" s="29"/>
      <c r="J3193" s="28"/>
      <c r="K3193" s="2"/>
      <c r="L3193" s="2"/>
      <c r="M3193" s="2"/>
      <c r="N3193" s="2"/>
      <c r="O3193" s="2"/>
      <c r="P3193" s="2"/>
      <c r="Q3193" s="2"/>
      <c r="R3193" s="2"/>
      <c r="S3193" s="2"/>
    </row>
    <row r="3194" ht="15.75" customHeight="1">
      <c r="A3194" s="27">
        <v>45199.0</v>
      </c>
      <c r="B3194" s="2" t="s">
        <v>140</v>
      </c>
      <c r="C3194" s="34">
        <v>1.86945E7</v>
      </c>
      <c r="D3194" s="34">
        <v>1.6995E7</v>
      </c>
      <c r="E3194" s="34">
        <v>1699500.0</v>
      </c>
      <c r="F3194" s="22" t="s">
        <v>478</v>
      </c>
      <c r="G3194" s="35">
        <v>45209.0</v>
      </c>
      <c r="H3194" s="22"/>
      <c r="I3194" s="29"/>
      <c r="J3194" s="28"/>
      <c r="K3194" s="2"/>
      <c r="L3194" s="2"/>
      <c r="M3194" s="2"/>
      <c r="N3194" s="2"/>
      <c r="O3194" s="2"/>
      <c r="P3194" s="2"/>
      <c r="Q3194" s="2"/>
      <c r="R3194" s="2"/>
      <c r="S3194" s="2"/>
    </row>
    <row r="3195" ht="15.75" customHeight="1">
      <c r="A3195" s="27">
        <v>45199.0</v>
      </c>
      <c r="B3195" s="2" t="s">
        <v>140</v>
      </c>
      <c r="C3195" s="34">
        <v>1.1352E7</v>
      </c>
      <c r="D3195" s="34">
        <v>1.032E7</v>
      </c>
      <c r="E3195" s="34">
        <v>1032000.0</v>
      </c>
      <c r="F3195" s="22" t="s">
        <v>522</v>
      </c>
      <c r="G3195" s="35">
        <v>45209.0</v>
      </c>
      <c r="H3195" s="22"/>
      <c r="I3195" s="29"/>
      <c r="J3195" s="28"/>
      <c r="K3195" s="2"/>
      <c r="L3195" s="2"/>
      <c r="M3195" s="2"/>
      <c r="N3195" s="2"/>
      <c r="O3195" s="2"/>
      <c r="P3195" s="2"/>
      <c r="Q3195" s="2"/>
      <c r="R3195" s="2"/>
      <c r="S3195" s="2"/>
    </row>
    <row r="3196" ht="15.75" customHeight="1">
      <c r="A3196" s="27">
        <v>45199.0</v>
      </c>
      <c r="B3196" s="2" t="s">
        <v>140</v>
      </c>
      <c r="C3196" s="34">
        <v>484000.0</v>
      </c>
      <c r="D3196" s="34">
        <v>440000.0</v>
      </c>
      <c r="E3196" s="34">
        <v>44000.0</v>
      </c>
      <c r="F3196" s="22" t="s">
        <v>804</v>
      </c>
      <c r="G3196" s="35">
        <v>45209.0</v>
      </c>
      <c r="H3196" s="22"/>
      <c r="I3196" s="29"/>
      <c r="J3196" s="28"/>
      <c r="K3196" s="2"/>
      <c r="L3196" s="2"/>
      <c r="M3196" s="2"/>
      <c r="N3196" s="2"/>
      <c r="O3196" s="2"/>
      <c r="P3196" s="2"/>
      <c r="Q3196" s="2"/>
      <c r="R3196" s="2"/>
      <c r="S3196" s="2"/>
    </row>
    <row r="3197" ht="15.75" customHeight="1">
      <c r="A3197" s="27">
        <v>45199.0</v>
      </c>
      <c r="B3197" s="2" t="s">
        <v>140</v>
      </c>
      <c r="C3197" s="34">
        <v>1218800.0</v>
      </c>
      <c r="D3197" s="34">
        <v>1108000.0</v>
      </c>
      <c r="E3197" s="34">
        <v>110800.0</v>
      </c>
      <c r="F3197" s="22" t="s">
        <v>766</v>
      </c>
      <c r="G3197" s="35">
        <v>45209.0</v>
      </c>
      <c r="H3197" s="22"/>
      <c r="I3197" s="29"/>
      <c r="J3197" s="28"/>
      <c r="K3197" s="2"/>
      <c r="L3197" s="2"/>
      <c r="M3197" s="2"/>
      <c r="N3197" s="2"/>
      <c r="O3197" s="2"/>
      <c r="P3197" s="2"/>
      <c r="Q3197" s="2"/>
      <c r="R3197" s="2"/>
      <c r="S3197" s="2"/>
    </row>
    <row r="3198" ht="15.75" customHeight="1">
      <c r="A3198" s="27">
        <v>45199.0</v>
      </c>
      <c r="B3198" s="2" t="s">
        <v>140</v>
      </c>
      <c r="C3198" s="34">
        <v>2528900.0</v>
      </c>
      <c r="D3198" s="34">
        <v>2299000.0</v>
      </c>
      <c r="E3198" s="34">
        <v>229900.0</v>
      </c>
      <c r="F3198" s="22" t="s">
        <v>765</v>
      </c>
      <c r="G3198" s="35">
        <v>45209.0</v>
      </c>
      <c r="H3198" s="22"/>
      <c r="I3198" s="29"/>
      <c r="J3198" s="28"/>
      <c r="K3198" s="2"/>
      <c r="L3198" s="2"/>
      <c r="M3198" s="2"/>
      <c r="N3198" s="2"/>
      <c r="O3198" s="2"/>
      <c r="P3198" s="2"/>
      <c r="Q3198" s="2"/>
      <c r="R3198" s="2"/>
      <c r="S3198" s="2"/>
    </row>
    <row r="3199" ht="15.75" customHeight="1">
      <c r="A3199" s="27">
        <v>45199.0</v>
      </c>
      <c r="B3199" s="2" t="s">
        <v>675</v>
      </c>
      <c r="C3199" s="34">
        <v>1669800.0</v>
      </c>
      <c r="D3199" s="34">
        <v>1518000.0</v>
      </c>
      <c r="E3199" s="34">
        <v>151800.0</v>
      </c>
      <c r="F3199" s="22" t="s">
        <v>523</v>
      </c>
      <c r="G3199" s="35">
        <v>45209.0</v>
      </c>
      <c r="H3199" s="22"/>
      <c r="I3199" s="29"/>
      <c r="J3199" s="28"/>
      <c r="K3199" s="2"/>
      <c r="L3199" s="2"/>
      <c r="M3199" s="2"/>
      <c r="N3199" s="2"/>
      <c r="O3199" s="2"/>
      <c r="P3199" s="2"/>
      <c r="Q3199" s="2"/>
      <c r="R3199" s="2"/>
      <c r="S3199" s="2"/>
    </row>
    <row r="3200" ht="15.75" customHeight="1">
      <c r="A3200" s="27">
        <v>45199.0</v>
      </c>
      <c r="B3200" s="2" t="s">
        <v>675</v>
      </c>
      <c r="C3200" s="34">
        <v>907500.0</v>
      </c>
      <c r="D3200" s="34">
        <v>825000.0</v>
      </c>
      <c r="E3200" s="34">
        <v>82500.0</v>
      </c>
      <c r="F3200" s="22" t="s">
        <v>591</v>
      </c>
      <c r="G3200" s="35">
        <v>45209.0</v>
      </c>
      <c r="H3200" s="22"/>
      <c r="I3200" s="29"/>
      <c r="J3200" s="28"/>
      <c r="K3200" s="2"/>
      <c r="L3200" s="2"/>
      <c r="M3200" s="2"/>
      <c r="N3200" s="2"/>
      <c r="O3200" s="2"/>
      <c r="P3200" s="2"/>
      <c r="Q3200" s="2"/>
      <c r="R3200" s="2"/>
      <c r="S3200" s="2"/>
    </row>
    <row r="3201" ht="15.75" customHeight="1">
      <c r="A3201" s="27">
        <v>45199.0</v>
      </c>
      <c r="B3201" s="2" t="s">
        <v>8</v>
      </c>
      <c r="C3201" s="34">
        <v>6519700.0</v>
      </c>
      <c r="D3201" s="34">
        <v>5927000.0</v>
      </c>
      <c r="E3201" s="34">
        <v>592700.0</v>
      </c>
      <c r="F3201" s="22" t="s">
        <v>700</v>
      </c>
      <c r="G3201" s="35">
        <v>45210.0</v>
      </c>
      <c r="H3201" s="22"/>
      <c r="I3201" s="29"/>
      <c r="J3201" s="28"/>
      <c r="K3201" s="2"/>
      <c r="L3201" s="2"/>
      <c r="M3201" s="2"/>
      <c r="N3201" s="2"/>
      <c r="O3201" s="2"/>
      <c r="P3201" s="2"/>
      <c r="Q3201" s="2"/>
      <c r="R3201" s="2"/>
      <c r="S3201" s="2"/>
    </row>
    <row r="3202" ht="15.75" customHeight="1">
      <c r="A3202" s="27">
        <v>45199.0</v>
      </c>
      <c r="B3202" s="2" t="s">
        <v>8</v>
      </c>
      <c r="C3202" s="34">
        <v>2244000.0</v>
      </c>
      <c r="D3202" s="34">
        <v>2040000.0</v>
      </c>
      <c r="E3202" s="34">
        <v>204000.0</v>
      </c>
      <c r="F3202" s="22" t="s">
        <v>299</v>
      </c>
      <c r="G3202" s="35">
        <v>45215.0</v>
      </c>
      <c r="H3202" s="22"/>
      <c r="I3202" s="29"/>
      <c r="J3202" s="28"/>
      <c r="K3202" s="2"/>
      <c r="L3202" s="2"/>
      <c r="M3202" s="2"/>
      <c r="N3202" s="2"/>
      <c r="O3202" s="2"/>
      <c r="P3202" s="2"/>
      <c r="Q3202" s="2"/>
      <c r="R3202" s="2"/>
      <c r="S3202" s="2"/>
    </row>
    <row r="3203" ht="15.75" customHeight="1">
      <c r="A3203" s="27">
        <v>45199.0</v>
      </c>
      <c r="B3203" s="2" t="s">
        <v>8</v>
      </c>
      <c r="C3203" s="34">
        <v>2380400.0</v>
      </c>
      <c r="D3203" s="34">
        <v>2164000.0</v>
      </c>
      <c r="E3203" s="34">
        <v>216400.0</v>
      </c>
      <c r="F3203" s="22" t="s">
        <v>172</v>
      </c>
      <c r="G3203" s="35">
        <v>45210.0</v>
      </c>
      <c r="H3203" s="22"/>
      <c r="I3203" s="29"/>
      <c r="J3203" s="28"/>
      <c r="K3203" s="2"/>
      <c r="L3203" s="2"/>
      <c r="M3203" s="2"/>
      <c r="N3203" s="2"/>
      <c r="O3203" s="2"/>
      <c r="P3203" s="2"/>
      <c r="Q3203" s="2"/>
      <c r="R3203" s="2"/>
      <c r="S3203" s="2"/>
    </row>
    <row r="3204" ht="15.75" customHeight="1">
      <c r="A3204" s="27">
        <v>45199.0</v>
      </c>
      <c r="B3204" s="2" t="s">
        <v>8</v>
      </c>
      <c r="C3204" s="34">
        <v>1804000.0</v>
      </c>
      <c r="D3204" s="34">
        <v>1640000.0</v>
      </c>
      <c r="E3204" s="34">
        <v>164000.0</v>
      </c>
      <c r="F3204" s="22" t="s">
        <v>738</v>
      </c>
      <c r="G3204" s="35">
        <v>45210.0</v>
      </c>
      <c r="H3204" s="22"/>
      <c r="I3204" s="29"/>
      <c r="J3204" s="28"/>
      <c r="K3204" s="2"/>
      <c r="L3204" s="2"/>
      <c r="M3204" s="2"/>
      <c r="N3204" s="2"/>
      <c r="O3204" s="2"/>
      <c r="P3204" s="2"/>
      <c r="Q3204" s="2"/>
      <c r="R3204" s="2"/>
      <c r="S3204" s="2"/>
    </row>
    <row r="3205" ht="15.75" customHeight="1">
      <c r="A3205" s="27">
        <v>45199.0</v>
      </c>
      <c r="B3205" s="2" t="s">
        <v>8</v>
      </c>
      <c r="C3205" s="34">
        <v>3828000.0</v>
      </c>
      <c r="D3205" s="34">
        <v>3480000.0</v>
      </c>
      <c r="E3205" s="34">
        <v>348000.0</v>
      </c>
      <c r="F3205" s="22" t="s">
        <v>818</v>
      </c>
      <c r="G3205" s="35">
        <v>45210.0</v>
      </c>
      <c r="H3205" s="22"/>
      <c r="I3205" s="29"/>
      <c r="J3205" s="28"/>
      <c r="K3205" s="2"/>
      <c r="L3205" s="2"/>
      <c r="M3205" s="2"/>
      <c r="N3205" s="2"/>
      <c r="O3205" s="2"/>
      <c r="P3205" s="2"/>
      <c r="Q3205" s="2"/>
      <c r="R3205" s="2"/>
      <c r="S3205" s="2"/>
    </row>
    <row r="3206" ht="15.75" customHeight="1">
      <c r="A3206" s="27">
        <v>45199.0</v>
      </c>
      <c r="B3206" s="2" t="s">
        <v>29</v>
      </c>
      <c r="C3206" s="34">
        <v>9662400.0</v>
      </c>
      <c r="D3206" s="34">
        <v>8784000.0</v>
      </c>
      <c r="E3206" s="34">
        <v>878400.0</v>
      </c>
      <c r="F3206" s="22" t="s">
        <v>526</v>
      </c>
      <c r="G3206" s="35">
        <v>45210.0</v>
      </c>
      <c r="H3206" s="22"/>
      <c r="I3206" s="29"/>
      <c r="J3206" s="28"/>
      <c r="K3206" s="2"/>
      <c r="L3206" s="2"/>
      <c r="M3206" s="2"/>
      <c r="N3206" s="2"/>
      <c r="O3206" s="2"/>
      <c r="P3206" s="2"/>
      <c r="Q3206" s="2"/>
      <c r="R3206" s="2"/>
      <c r="S3206" s="2"/>
    </row>
    <row r="3207" ht="15.75" customHeight="1">
      <c r="A3207" s="27">
        <v>45199.0</v>
      </c>
      <c r="B3207" s="2" t="s">
        <v>696</v>
      </c>
      <c r="C3207" s="34">
        <v>2530000.0</v>
      </c>
      <c r="D3207" s="34">
        <v>2300000.0</v>
      </c>
      <c r="E3207" s="34">
        <v>230000.0</v>
      </c>
      <c r="F3207" s="22" t="s">
        <v>697</v>
      </c>
      <c r="G3207" s="35">
        <v>45210.0</v>
      </c>
      <c r="H3207" s="22"/>
      <c r="I3207" s="29"/>
      <c r="J3207" s="28"/>
      <c r="K3207" s="2"/>
      <c r="L3207" s="2"/>
      <c r="M3207" s="2"/>
      <c r="N3207" s="2"/>
      <c r="O3207" s="2"/>
      <c r="P3207" s="2"/>
      <c r="Q3207" s="2"/>
      <c r="R3207" s="2"/>
      <c r="S3207" s="2"/>
    </row>
    <row r="3208" ht="15.75" customHeight="1">
      <c r="A3208" s="27">
        <v>45199.0</v>
      </c>
      <c r="B3208" s="2" t="s">
        <v>741</v>
      </c>
      <c r="C3208" s="34">
        <v>7199500.0</v>
      </c>
      <c r="D3208" s="34">
        <v>6545000.0</v>
      </c>
      <c r="E3208" s="34">
        <v>654500.0</v>
      </c>
      <c r="F3208" s="22" t="s">
        <v>671</v>
      </c>
      <c r="G3208" s="35">
        <v>45212.0</v>
      </c>
      <c r="H3208" s="22"/>
      <c r="I3208" s="29"/>
      <c r="J3208" s="28"/>
      <c r="K3208" s="2"/>
      <c r="L3208" s="2"/>
      <c r="M3208" s="2"/>
      <c r="N3208" s="2"/>
      <c r="O3208" s="2"/>
      <c r="P3208" s="2"/>
      <c r="Q3208" s="2"/>
      <c r="R3208" s="2"/>
      <c r="S3208" s="2"/>
    </row>
    <row r="3209" ht="15.75" customHeight="1">
      <c r="A3209" s="27">
        <v>45199.0</v>
      </c>
      <c r="B3209" s="2" t="s">
        <v>748</v>
      </c>
      <c r="C3209" s="34">
        <v>1001000.0</v>
      </c>
      <c r="D3209" s="34">
        <v>910000.0</v>
      </c>
      <c r="E3209" s="34">
        <v>91000.0</v>
      </c>
      <c r="F3209" s="22" t="s">
        <v>106</v>
      </c>
      <c r="G3209" s="35">
        <v>45215.0</v>
      </c>
      <c r="H3209" s="22"/>
      <c r="I3209" s="29"/>
      <c r="J3209" s="28"/>
      <c r="K3209" s="2"/>
      <c r="L3209" s="2"/>
      <c r="M3209" s="2"/>
      <c r="N3209" s="2"/>
      <c r="O3209" s="2"/>
      <c r="P3209" s="2"/>
      <c r="Q3209" s="2"/>
      <c r="R3209" s="2"/>
      <c r="S3209" s="2"/>
    </row>
    <row r="3210" ht="15.75" customHeight="1">
      <c r="A3210" s="27">
        <v>45199.0</v>
      </c>
      <c r="B3210" s="2" t="s">
        <v>160</v>
      </c>
      <c r="C3210" s="34">
        <v>7700000.0</v>
      </c>
      <c r="D3210" s="34">
        <v>7000000.0</v>
      </c>
      <c r="E3210" s="34">
        <v>700000.0</v>
      </c>
      <c r="F3210" s="22" t="s">
        <v>106</v>
      </c>
      <c r="G3210" s="35">
        <v>45225.0</v>
      </c>
      <c r="H3210" s="22"/>
      <c r="I3210" s="29"/>
      <c r="J3210" s="28"/>
      <c r="K3210" s="2"/>
      <c r="L3210" s="2"/>
      <c r="M3210" s="2"/>
      <c r="N3210" s="2"/>
      <c r="O3210" s="2"/>
      <c r="P3210" s="2"/>
      <c r="Q3210" s="2"/>
      <c r="R3210" s="2"/>
      <c r="S3210" s="2"/>
    </row>
    <row r="3211" ht="15.75" customHeight="1">
      <c r="A3211" s="27">
        <v>45199.0</v>
      </c>
      <c r="B3211" s="2" t="s">
        <v>158</v>
      </c>
      <c r="C3211" s="34">
        <v>2464000.0</v>
      </c>
      <c r="D3211" s="34">
        <v>2240000.0</v>
      </c>
      <c r="E3211" s="34">
        <v>224000.0</v>
      </c>
      <c r="F3211" s="22" t="s">
        <v>106</v>
      </c>
      <c r="G3211" s="35">
        <v>45215.0</v>
      </c>
      <c r="H3211" s="22"/>
      <c r="I3211" s="37" t="s">
        <v>164</v>
      </c>
      <c r="J3211" s="13"/>
      <c r="K3211" s="14"/>
      <c r="L3211" s="2"/>
      <c r="M3211" s="2"/>
      <c r="N3211" s="2"/>
      <c r="O3211" s="2"/>
      <c r="P3211" s="2"/>
      <c r="Q3211" s="2"/>
      <c r="R3211" s="2"/>
      <c r="S3211" s="2"/>
    </row>
    <row r="3212" ht="15.75" customHeight="1">
      <c r="A3212" s="27">
        <v>45199.0</v>
      </c>
      <c r="B3212" s="2" t="s">
        <v>690</v>
      </c>
      <c r="C3212" s="34">
        <v>2024000.0</v>
      </c>
      <c r="D3212" s="34">
        <v>1840000.0</v>
      </c>
      <c r="E3212" s="34">
        <v>184000.0</v>
      </c>
      <c r="F3212" s="22" t="s">
        <v>106</v>
      </c>
      <c r="G3212" s="35">
        <v>45203.0</v>
      </c>
      <c r="H3212" s="22"/>
      <c r="I3212" s="23" t="s">
        <v>3</v>
      </c>
      <c r="J3212" s="17" t="s">
        <v>54</v>
      </c>
      <c r="K3212" s="17" t="s">
        <v>2</v>
      </c>
      <c r="L3212" s="2"/>
      <c r="M3212" s="2"/>
      <c r="N3212" s="2"/>
      <c r="O3212" s="2"/>
      <c r="P3212" s="2"/>
      <c r="Q3212" s="2"/>
      <c r="R3212" s="2"/>
      <c r="S3212" s="2"/>
    </row>
    <row r="3213" ht="15.75" customHeight="1">
      <c r="A3213" s="38">
        <v>45199.0</v>
      </c>
      <c r="B3213" s="7" t="s">
        <v>821</v>
      </c>
      <c r="C3213" s="39">
        <v>440000.0</v>
      </c>
      <c r="D3213" s="39">
        <v>400000.0</v>
      </c>
      <c r="E3213" s="39">
        <v>40000.0</v>
      </c>
      <c r="F3213" s="40" t="s">
        <v>106</v>
      </c>
      <c r="G3213" s="41">
        <v>45204.0</v>
      </c>
      <c r="H3213" s="40"/>
      <c r="I3213" s="23">
        <f t="shared" ref="I3213:K3213" si="80">SUM(C3167:C3213)</f>
        <v>334339470</v>
      </c>
      <c r="J3213" s="23">
        <f t="shared" si="80"/>
        <v>305326350</v>
      </c>
      <c r="K3213" s="23">
        <f t="shared" si="80"/>
        <v>29013120</v>
      </c>
      <c r="L3213" s="7"/>
      <c r="M3213" s="7"/>
      <c r="N3213" s="7"/>
      <c r="O3213" s="7"/>
      <c r="P3213" s="7"/>
      <c r="Q3213" s="7"/>
      <c r="R3213" s="7"/>
      <c r="S3213" s="7"/>
    </row>
    <row r="3214" ht="15.75" customHeight="1">
      <c r="A3214" s="27">
        <v>45209.0</v>
      </c>
      <c r="B3214" s="2" t="s">
        <v>822</v>
      </c>
      <c r="C3214" s="34">
        <v>2.2903265E7</v>
      </c>
      <c r="D3214" s="34">
        <v>2.082115E7</v>
      </c>
      <c r="E3214" s="34">
        <v>2082115.0</v>
      </c>
      <c r="F3214" s="22" t="s">
        <v>522</v>
      </c>
      <c r="G3214" s="35">
        <v>45219.0</v>
      </c>
      <c r="H3214" s="22"/>
      <c r="I3214" s="29"/>
      <c r="J3214" s="28"/>
      <c r="K3214" s="2"/>
      <c r="L3214" s="2"/>
      <c r="M3214" s="2"/>
      <c r="N3214" s="2"/>
      <c r="O3214" s="2"/>
      <c r="P3214" s="2"/>
      <c r="Q3214" s="2"/>
      <c r="R3214" s="2"/>
      <c r="S3214" s="2"/>
    </row>
    <row r="3215" ht="15.75" customHeight="1">
      <c r="A3215" s="27">
        <v>45214.0</v>
      </c>
      <c r="B3215" s="2" t="s">
        <v>823</v>
      </c>
      <c r="C3215" s="34">
        <v>1.496E7</v>
      </c>
      <c r="D3215" s="34">
        <v>1.36E7</v>
      </c>
      <c r="E3215" s="34">
        <v>1360000.0</v>
      </c>
      <c r="F3215" s="22" t="s">
        <v>590</v>
      </c>
      <c r="G3215" s="35">
        <v>45219.0</v>
      </c>
      <c r="H3215" s="22"/>
      <c r="I3215" s="29"/>
      <c r="J3215" s="28"/>
      <c r="K3215" s="2"/>
      <c r="L3215" s="2"/>
      <c r="M3215" s="2"/>
      <c r="N3215" s="2"/>
      <c r="O3215" s="2"/>
      <c r="P3215" s="2"/>
      <c r="Q3215" s="2"/>
      <c r="R3215" s="2"/>
      <c r="S3215" s="2"/>
    </row>
    <row r="3216" ht="15.75" customHeight="1">
      <c r="A3216" s="27">
        <v>45214.0</v>
      </c>
      <c r="B3216" s="2" t="s">
        <v>824</v>
      </c>
      <c r="C3216" s="34">
        <v>6468000.0</v>
      </c>
      <c r="D3216" s="34">
        <v>5880000.0</v>
      </c>
      <c r="E3216" s="34">
        <v>588000.0</v>
      </c>
      <c r="F3216" s="22" t="s">
        <v>614</v>
      </c>
      <c r="G3216" s="35">
        <v>45229.0</v>
      </c>
      <c r="H3216" s="22"/>
      <c r="I3216" s="29"/>
      <c r="J3216" s="28"/>
      <c r="K3216" s="2"/>
      <c r="L3216" s="2"/>
      <c r="M3216" s="2"/>
      <c r="N3216" s="2"/>
      <c r="O3216" s="2"/>
      <c r="P3216" s="2"/>
      <c r="Q3216" s="2"/>
      <c r="R3216" s="2"/>
      <c r="S3216" s="2"/>
    </row>
    <row r="3217" ht="15.75" customHeight="1">
      <c r="A3217" s="27">
        <v>45214.0</v>
      </c>
      <c r="B3217" s="2" t="s">
        <v>825</v>
      </c>
      <c r="C3217" s="34">
        <v>4711300.0</v>
      </c>
      <c r="D3217" s="34">
        <v>4283000.0</v>
      </c>
      <c r="E3217" s="34">
        <v>428300.0</v>
      </c>
      <c r="F3217" s="22" t="s">
        <v>361</v>
      </c>
      <c r="G3217" s="35">
        <v>45229.0</v>
      </c>
      <c r="H3217" s="22"/>
      <c r="I3217" s="29"/>
      <c r="J3217" s="28"/>
      <c r="K3217" s="2"/>
      <c r="L3217" s="2"/>
      <c r="M3217" s="2"/>
      <c r="N3217" s="2"/>
      <c r="O3217" s="2"/>
      <c r="P3217" s="2"/>
      <c r="Q3217" s="2"/>
      <c r="R3217" s="2"/>
      <c r="S3217" s="2"/>
    </row>
    <row r="3218" ht="15.75" customHeight="1">
      <c r="A3218" s="27">
        <v>45214.0</v>
      </c>
      <c r="B3218" s="2" t="s">
        <v>826</v>
      </c>
      <c r="C3218" s="34">
        <v>9038700.0</v>
      </c>
      <c r="D3218" s="34">
        <v>8217000.0</v>
      </c>
      <c r="E3218" s="34">
        <v>821700.0</v>
      </c>
      <c r="F3218" s="22" t="s">
        <v>676</v>
      </c>
      <c r="G3218" s="35">
        <v>45219.0</v>
      </c>
      <c r="H3218" s="22"/>
      <c r="I3218" s="29"/>
      <c r="J3218" s="28"/>
      <c r="K3218" s="2"/>
      <c r="L3218" s="2"/>
      <c r="M3218" s="2"/>
      <c r="N3218" s="2"/>
      <c r="O3218" s="2"/>
      <c r="P3218" s="2"/>
      <c r="Q3218" s="2"/>
      <c r="R3218" s="2"/>
      <c r="S3218" s="2"/>
    </row>
    <row r="3219" ht="15.75" customHeight="1">
      <c r="A3219" s="27">
        <v>45214.0</v>
      </c>
      <c r="B3219" s="2" t="s">
        <v>827</v>
      </c>
      <c r="C3219" s="34">
        <v>1298000.0</v>
      </c>
      <c r="D3219" s="34">
        <v>1180000.0</v>
      </c>
      <c r="E3219" s="34">
        <v>118000.0</v>
      </c>
      <c r="F3219" s="22" t="s">
        <v>349</v>
      </c>
      <c r="G3219" s="35">
        <v>45229.0</v>
      </c>
      <c r="H3219" s="22"/>
      <c r="I3219" s="29"/>
      <c r="J3219" s="28"/>
      <c r="K3219" s="2"/>
      <c r="L3219" s="2"/>
      <c r="M3219" s="2"/>
      <c r="N3219" s="2"/>
      <c r="O3219" s="2"/>
      <c r="P3219" s="2"/>
      <c r="Q3219" s="2"/>
      <c r="R3219" s="2"/>
      <c r="S3219" s="2"/>
    </row>
    <row r="3220" ht="15.75" customHeight="1">
      <c r="A3220" s="27">
        <v>45214.0</v>
      </c>
      <c r="B3220" s="2" t="s">
        <v>828</v>
      </c>
      <c r="C3220" s="34">
        <v>1188000.0</v>
      </c>
      <c r="D3220" s="34">
        <v>1080000.0</v>
      </c>
      <c r="E3220" s="34">
        <v>108000.0</v>
      </c>
      <c r="F3220" s="22" t="s">
        <v>660</v>
      </c>
      <c r="G3220" s="35">
        <v>45219.0</v>
      </c>
      <c r="H3220" s="22"/>
      <c r="I3220" s="29"/>
      <c r="J3220" s="28"/>
      <c r="K3220" s="2"/>
      <c r="L3220" s="2"/>
      <c r="M3220" s="2"/>
      <c r="N3220" s="2"/>
      <c r="O3220" s="2"/>
      <c r="P3220" s="2"/>
      <c r="Q3220" s="2"/>
      <c r="R3220" s="2"/>
      <c r="S3220" s="2"/>
    </row>
    <row r="3221" ht="15.75" customHeight="1">
      <c r="A3221" s="27">
        <v>45214.0</v>
      </c>
      <c r="B3221" s="2" t="s">
        <v>829</v>
      </c>
      <c r="C3221" s="34">
        <v>660000.0</v>
      </c>
      <c r="D3221" s="34">
        <v>600000.0</v>
      </c>
      <c r="E3221" s="34">
        <v>60000.0</v>
      </c>
      <c r="F3221" s="22" t="s">
        <v>699</v>
      </c>
      <c r="G3221" s="35">
        <v>45219.0</v>
      </c>
      <c r="H3221" s="22"/>
      <c r="I3221" s="29"/>
      <c r="J3221" s="28"/>
      <c r="K3221" s="2"/>
      <c r="L3221" s="2"/>
      <c r="M3221" s="2"/>
      <c r="N3221" s="2"/>
      <c r="O3221" s="2"/>
      <c r="P3221" s="2"/>
      <c r="Q3221" s="2"/>
      <c r="R3221" s="2"/>
      <c r="S3221" s="2"/>
    </row>
    <row r="3222" ht="15.75" customHeight="1">
      <c r="A3222" s="27">
        <v>45214.0</v>
      </c>
      <c r="B3222" s="2" t="s">
        <v>830</v>
      </c>
      <c r="C3222" s="34">
        <v>1.71083E7</v>
      </c>
      <c r="D3222" s="34">
        <v>1.5553E7</v>
      </c>
      <c r="E3222" s="34">
        <v>1555300.0</v>
      </c>
      <c r="F3222" s="22" t="s">
        <v>478</v>
      </c>
      <c r="G3222" s="35">
        <v>45219.0</v>
      </c>
      <c r="H3222" s="22"/>
      <c r="I3222" s="29"/>
      <c r="J3222" s="28"/>
      <c r="K3222" s="2"/>
      <c r="L3222" s="2"/>
      <c r="M3222" s="2"/>
      <c r="N3222" s="2"/>
      <c r="O3222" s="2"/>
      <c r="P3222" s="2"/>
      <c r="Q3222" s="2"/>
      <c r="R3222" s="2"/>
      <c r="S3222" s="2"/>
    </row>
    <row r="3223" ht="15.75" customHeight="1">
      <c r="A3223" s="27">
        <v>45214.0</v>
      </c>
      <c r="B3223" s="2" t="s">
        <v>831</v>
      </c>
      <c r="C3223" s="34">
        <v>1907400.0</v>
      </c>
      <c r="D3223" s="34">
        <v>1734000.0</v>
      </c>
      <c r="E3223" s="34">
        <v>173400.0</v>
      </c>
      <c r="F3223" s="22" t="s">
        <v>523</v>
      </c>
      <c r="G3223" s="35">
        <v>45231.0</v>
      </c>
      <c r="H3223" s="22"/>
      <c r="I3223" s="29"/>
      <c r="J3223" s="28"/>
      <c r="K3223" s="2"/>
      <c r="L3223" s="2"/>
      <c r="M3223" s="2"/>
      <c r="N3223" s="2"/>
      <c r="O3223" s="2"/>
      <c r="P3223" s="2"/>
      <c r="Q3223" s="2"/>
      <c r="R3223" s="2"/>
      <c r="S3223" s="2"/>
    </row>
    <row r="3224" ht="15.75" customHeight="1">
      <c r="A3224" s="27">
        <v>45214.0</v>
      </c>
      <c r="B3224" s="2" t="s">
        <v>832</v>
      </c>
      <c r="C3224" s="34">
        <v>1687400.0</v>
      </c>
      <c r="D3224" s="34">
        <v>1534000.0</v>
      </c>
      <c r="E3224" s="34">
        <v>153400.0</v>
      </c>
      <c r="F3224" s="22" t="s">
        <v>591</v>
      </c>
      <c r="G3224" s="35">
        <v>45231.0</v>
      </c>
      <c r="H3224" s="22"/>
      <c r="I3224" s="29"/>
      <c r="J3224" s="28"/>
      <c r="K3224" s="2"/>
      <c r="L3224" s="2"/>
      <c r="M3224" s="2"/>
      <c r="N3224" s="2"/>
      <c r="O3224" s="2"/>
      <c r="P3224" s="2"/>
      <c r="Q3224" s="2"/>
      <c r="R3224" s="2"/>
      <c r="S3224" s="2"/>
    </row>
    <row r="3225" ht="15.75" customHeight="1">
      <c r="A3225" s="27">
        <v>45219.0</v>
      </c>
      <c r="B3225" s="2" t="s">
        <v>822</v>
      </c>
      <c r="C3225" s="34">
        <v>1.87407E7</v>
      </c>
      <c r="D3225" s="34">
        <v>1.7037E7</v>
      </c>
      <c r="E3225" s="34">
        <v>1703700.0</v>
      </c>
      <c r="F3225" s="22" t="s">
        <v>522</v>
      </c>
      <c r="G3225" s="35">
        <v>45229.0</v>
      </c>
      <c r="H3225" s="22"/>
      <c r="I3225" s="29"/>
      <c r="J3225" s="28"/>
      <c r="K3225" s="2"/>
      <c r="L3225" s="2"/>
      <c r="M3225" s="2"/>
      <c r="N3225" s="2"/>
      <c r="O3225" s="2"/>
      <c r="P3225" s="2"/>
      <c r="Q3225" s="2"/>
      <c r="R3225" s="2"/>
      <c r="S3225" s="2"/>
    </row>
    <row r="3226" ht="15.75" customHeight="1">
      <c r="A3226" s="27">
        <v>45220.0</v>
      </c>
      <c r="B3226" s="2" t="s">
        <v>833</v>
      </c>
      <c r="C3226" s="34">
        <v>541200.0</v>
      </c>
      <c r="D3226" s="34">
        <v>492000.0</v>
      </c>
      <c r="E3226" s="34">
        <v>49200.0</v>
      </c>
      <c r="F3226" s="22" t="s">
        <v>659</v>
      </c>
      <c r="G3226" s="35">
        <v>45261.0</v>
      </c>
      <c r="H3226" s="22"/>
      <c r="I3226" s="29"/>
      <c r="J3226" s="28"/>
      <c r="K3226" s="2"/>
      <c r="L3226" s="2"/>
      <c r="M3226" s="2"/>
      <c r="N3226" s="2"/>
      <c r="O3226" s="2"/>
      <c r="P3226" s="2"/>
      <c r="Q3226" s="2"/>
      <c r="R3226" s="2"/>
      <c r="S3226" s="2"/>
    </row>
    <row r="3227" ht="15.75" customHeight="1">
      <c r="A3227" s="27">
        <v>45222.0</v>
      </c>
      <c r="B3227" s="2" t="s">
        <v>802</v>
      </c>
      <c r="C3227" s="34">
        <v>1.032106E7</v>
      </c>
      <c r="D3227" s="34">
        <v>1.032106E7</v>
      </c>
      <c r="E3227" s="34">
        <v>0.0</v>
      </c>
      <c r="F3227" s="22" t="s">
        <v>834</v>
      </c>
      <c r="G3227" s="35">
        <v>45230.0</v>
      </c>
      <c r="H3227" s="22"/>
      <c r="I3227" s="29"/>
      <c r="J3227" s="28"/>
      <c r="K3227" s="2"/>
      <c r="L3227" s="2"/>
      <c r="M3227" s="2"/>
      <c r="N3227" s="2"/>
      <c r="O3227" s="2"/>
      <c r="P3227" s="2"/>
      <c r="Q3227" s="2"/>
      <c r="R3227" s="2"/>
      <c r="S3227" s="2"/>
    </row>
    <row r="3228" ht="15.75" customHeight="1">
      <c r="A3228" s="27">
        <v>45222.0</v>
      </c>
      <c r="B3228" s="2" t="s">
        <v>11</v>
      </c>
      <c r="C3228" s="34">
        <v>4340770.0</v>
      </c>
      <c r="D3228" s="34">
        <v>4340770.0</v>
      </c>
      <c r="E3228" s="34">
        <v>0.0</v>
      </c>
      <c r="F3228" s="22" t="s">
        <v>835</v>
      </c>
      <c r="G3228" s="35">
        <v>45230.0</v>
      </c>
      <c r="H3228" s="22"/>
      <c r="I3228" s="29"/>
      <c r="J3228" s="28"/>
      <c r="K3228" s="2"/>
      <c r="L3228" s="2"/>
      <c r="M3228" s="2"/>
      <c r="N3228" s="2"/>
      <c r="O3228" s="2"/>
      <c r="P3228" s="2"/>
      <c r="Q3228" s="2"/>
      <c r="R3228" s="2"/>
      <c r="S3228" s="2"/>
    </row>
    <row r="3229" ht="15.75" customHeight="1">
      <c r="A3229" s="27">
        <v>45230.0</v>
      </c>
      <c r="B3229" s="2" t="s">
        <v>807</v>
      </c>
      <c r="C3229" s="34">
        <v>1.026E7</v>
      </c>
      <c r="D3229" s="34">
        <v>9327280.0</v>
      </c>
      <c r="E3229" s="34">
        <v>932720.0</v>
      </c>
      <c r="F3229" s="22" t="s">
        <v>808</v>
      </c>
      <c r="G3229" s="35">
        <v>45236.0</v>
      </c>
      <c r="H3229" s="22"/>
      <c r="I3229" s="29"/>
      <c r="J3229" s="28"/>
      <c r="K3229" s="2"/>
      <c r="L3229" s="2"/>
      <c r="M3229" s="2"/>
      <c r="N3229" s="2"/>
      <c r="O3229" s="2"/>
      <c r="P3229" s="2"/>
      <c r="Q3229" s="2"/>
      <c r="R3229" s="2"/>
      <c r="S3229" s="2"/>
    </row>
    <row r="3230" ht="15.75" customHeight="1">
      <c r="A3230" s="27">
        <v>45230.0</v>
      </c>
      <c r="B3230" s="2" t="s">
        <v>711</v>
      </c>
      <c r="C3230" s="34">
        <v>1.208537E7</v>
      </c>
      <c r="D3230" s="34">
        <v>1.09867E7</v>
      </c>
      <c r="E3230" s="34">
        <v>1098670.0</v>
      </c>
      <c r="F3230" s="22" t="s">
        <v>728</v>
      </c>
      <c r="G3230" s="35">
        <v>45240.0</v>
      </c>
      <c r="H3230" s="22"/>
      <c r="I3230" s="29"/>
      <c r="J3230" s="28"/>
      <c r="K3230" s="2"/>
      <c r="L3230" s="2"/>
      <c r="M3230" s="2"/>
      <c r="N3230" s="2"/>
      <c r="O3230" s="2"/>
      <c r="P3230" s="2"/>
      <c r="Q3230" s="2"/>
      <c r="R3230" s="2"/>
      <c r="S3230" s="2"/>
    </row>
    <row r="3231" ht="15.75" customHeight="1">
      <c r="A3231" s="27">
        <v>45230.0</v>
      </c>
      <c r="B3231" s="2" t="s">
        <v>711</v>
      </c>
      <c r="C3231" s="34">
        <v>5.25272E7</v>
      </c>
      <c r="D3231" s="34">
        <v>4.7752E7</v>
      </c>
      <c r="E3231" s="34">
        <v>4775200.0</v>
      </c>
      <c r="F3231" s="22" t="s">
        <v>442</v>
      </c>
      <c r="G3231" s="35">
        <v>45240.0</v>
      </c>
      <c r="H3231" s="22"/>
      <c r="I3231" s="29"/>
      <c r="J3231" s="28"/>
      <c r="K3231" s="2"/>
      <c r="L3231" s="2"/>
      <c r="M3231" s="2"/>
      <c r="N3231" s="2"/>
      <c r="O3231" s="2"/>
      <c r="P3231" s="2"/>
      <c r="Q3231" s="2"/>
      <c r="R3231" s="2"/>
      <c r="S3231" s="2"/>
    </row>
    <row r="3232" ht="15.75" customHeight="1">
      <c r="A3232" s="27">
        <v>45230.0</v>
      </c>
      <c r="B3232" s="2" t="s">
        <v>711</v>
      </c>
      <c r="C3232" s="34">
        <v>2934800.0</v>
      </c>
      <c r="D3232" s="34">
        <v>2668000.0</v>
      </c>
      <c r="E3232" s="34">
        <v>266800.0</v>
      </c>
      <c r="F3232" s="22" t="s">
        <v>441</v>
      </c>
      <c r="G3232" s="35">
        <v>45240.0</v>
      </c>
      <c r="H3232" s="22"/>
      <c r="I3232" s="29"/>
      <c r="J3232" s="28"/>
      <c r="K3232" s="2"/>
      <c r="L3232" s="2"/>
      <c r="M3232" s="2"/>
      <c r="N3232" s="2"/>
      <c r="O3232" s="2"/>
      <c r="P3232" s="2"/>
      <c r="Q3232" s="2"/>
      <c r="R3232" s="2"/>
      <c r="S3232" s="2"/>
    </row>
    <row r="3233" ht="15.75" customHeight="1">
      <c r="A3233" s="27">
        <v>45230.0</v>
      </c>
      <c r="B3233" s="2" t="s">
        <v>711</v>
      </c>
      <c r="C3233" s="34">
        <v>1.71941E7</v>
      </c>
      <c r="D3233" s="34">
        <v>1.5631E7</v>
      </c>
      <c r="E3233" s="34">
        <v>1563100.0</v>
      </c>
      <c r="F3233" s="22" t="s">
        <v>657</v>
      </c>
      <c r="G3233" s="35">
        <v>45240.0</v>
      </c>
      <c r="H3233" s="22"/>
      <c r="I3233" s="29"/>
      <c r="J3233" s="28"/>
      <c r="K3233" s="2"/>
      <c r="L3233" s="2"/>
      <c r="M3233" s="2"/>
      <c r="N3233" s="2"/>
      <c r="O3233" s="2"/>
      <c r="P3233" s="2"/>
      <c r="Q3233" s="2"/>
      <c r="R3233" s="2"/>
      <c r="S3233" s="2"/>
    </row>
    <row r="3234" ht="15.75" customHeight="1">
      <c r="A3234" s="27">
        <v>45230.0</v>
      </c>
      <c r="B3234" s="2" t="s">
        <v>711</v>
      </c>
      <c r="C3234" s="34">
        <v>1.23464E7</v>
      </c>
      <c r="D3234" s="34">
        <v>1.1224E7</v>
      </c>
      <c r="E3234" s="34">
        <v>1122400.0</v>
      </c>
      <c r="F3234" s="22" t="s">
        <v>350</v>
      </c>
      <c r="G3234" s="35">
        <v>45240.0</v>
      </c>
      <c r="H3234" s="22"/>
      <c r="I3234" s="29"/>
      <c r="J3234" s="28"/>
      <c r="K3234" s="2"/>
      <c r="L3234" s="2"/>
      <c r="M3234" s="2"/>
      <c r="N3234" s="2"/>
      <c r="O3234" s="2"/>
      <c r="P3234" s="2"/>
      <c r="Q3234" s="2"/>
      <c r="R3234" s="2"/>
      <c r="S3234" s="2"/>
    </row>
    <row r="3235" ht="15.75" customHeight="1">
      <c r="A3235" s="27">
        <v>45230.0</v>
      </c>
      <c r="B3235" s="2" t="s">
        <v>140</v>
      </c>
      <c r="C3235" s="34">
        <v>1.0208E7</v>
      </c>
      <c r="D3235" s="34">
        <v>9280000.0</v>
      </c>
      <c r="E3235" s="34">
        <v>928000.0</v>
      </c>
      <c r="F3235" s="22" t="s">
        <v>590</v>
      </c>
      <c r="G3235" s="35">
        <v>45240.0</v>
      </c>
      <c r="H3235" s="22"/>
      <c r="I3235" s="29"/>
      <c r="J3235" s="28"/>
      <c r="K3235" s="2"/>
      <c r="L3235" s="2"/>
      <c r="M3235" s="2"/>
      <c r="N3235" s="2"/>
      <c r="O3235" s="2"/>
      <c r="P3235" s="2"/>
      <c r="Q3235" s="2"/>
      <c r="R3235" s="2"/>
      <c r="S3235" s="2"/>
    </row>
    <row r="3236" ht="15.75" customHeight="1">
      <c r="A3236" s="27">
        <v>45230.0</v>
      </c>
      <c r="B3236" s="2" t="s">
        <v>140</v>
      </c>
      <c r="C3236" s="34">
        <v>6468000.0</v>
      </c>
      <c r="D3236" s="34">
        <v>5880000.0</v>
      </c>
      <c r="E3236" s="34">
        <v>588000.0</v>
      </c>
      <c r="F3236" s="22" t="s">
        <v>614</v>
      </c>
      <c r="G3236" s="35">
        <v>45240.0</v>
      </c>
      <c r="H3236" s="22"/>
      <c r="I3236" s="29"/>
      <c r="J3236" s="28"/>
      <c r="K3236" s="2"/>
      <c r="L3236" s="2"/>
      <c r="M3236" s="2"/>
      <c r="N3236" s="2"/>
      <c r="O3236" s="2"/>
      <c r="P3236" s="2"/>
      <c r="Q3236" s="2"/>
      <c r="R3236" s="2"/>
      <c r="S3236" s="2"/>
    </row>
    <row r="3237" ht="15.75" customHeight="1">
      <c r="A3237" s="27">
        <v>45230.0</v>
      </c>
      <c r="B3237" s="2" t="s">
        <v>140</v>
      </c>
      <c r="C3237" s="34">
        <v>4585900.0</v>
      </c>
      <c r="D3237" s="34">
        <v>4169000.0</v>
      </c>
      <c r="E3237" s="34">
        <v>416900.0</v>
      </c>
      <c r="F3237" s="22" t="s">
        <v>361</v>
      </c>
      <c r="G3237" s="35">
        <v>45240.0</v>
      </c>
      <c r="H3237" s="22"/>
      <c r="I3237" s="29"/>
      <c r="J3237" s="28"/>
      <c r="K3237" s="2"/>
      <c r="L3237" s="2"/>
      <c r="M3237" s="2"/>
      <c r="N3237" s="2"/>
      <c r="O3237" s="2"/>
      <c r="P3237" s="2"/>
      <c r="Q3237" s="2"/>
      <c r="R3237" s="2"/>
      <c r="S3237" s="2"/>
    </row>
    <row r="3238" ht="15.75" customHeight="1">
      <c r="A3238" s="27">
        <v>45230.0</v>
      </c>
      <c r="B3238" s="2" t="s">
        <v>140</v>
      </c>
      <c r="C3238" s="34">
        <v>7761600.0</v>
      </c>
      <c r="D3238" s="34">
        <v>7056000.0</v>
      </c>
      <c r="E3238" s="34">
        <v>705600.0</v>
      </c>
      <c r="F3238" s="22" t="s">
        <v>676</v>
      </c>
      <c r="G3238" s="35">
        <v>45240.0</v>
      </c>
      <c r="H3238" s="22"/>
      <c r="I3238" s="29"/>
      <c r="J3238" s="28"/>
      <c r="K3238" s="2"/>
      <c r="L3238" s="2"/>
      <c r="M3238" s="2"/>
      <c r="N3238" s="2"/>
      <c r="O3238" s="2"/>
      <c r="P3238" s="2"/>
      <c r="Q3238" s="2"/>
      <c r="R3238" s="2"/>
      <c r="S3238" s="2"/>
    </row>
    <row r="3239" ht="15.75" customHeight="1">
      <c r="A3239" s="27">
        <v>45230.0</v>
      </c>
      <c r="B3239" s="2" t="s">
        <v>140</v>
      </c>
      <c r="C3239" s="34">
        <v>1320000.0</v>
      </c>
      <c r="D3239" s="34">
        <v>1200000.0</v>
      </c>
      <c r="E3239" s="34">
        <v>120000.0</v>
      </c>
      <c r="F3239" s="22" t="s">
        <v>349</v>
      </c>
      <c r="G3239" s="35">
        <v>45240.0</v>
      </c>
      <c r="H3239" s="22"/>
      <c r="I3239" s="29"/>
      <c r="J3239" s="28"/>
      <c r="K3239" s="2"/>
      <c r="L3239" s="2"/>
      <c r="M3239" s="2"/>
      <c r="N3239" s="2"/>
      <c r="O3239" s="2"/>
      <c r="P3239" s="2"/>
      <c r="Q3239" s="2"/>
      <c r="R3239" s="2"/>
      <c r="S3239" s="2"/>
    </row>
    <row r="3240" ht="15.75" customHeight="1">
      <c r="A3240" s="27">
        <v>45230.0</v>
      </c>
      <c r="B3240" s="2" t="s">
        <v>140</v>
      </c>
      <c r="C3240" s="34">
        <v>1188000.0</v>
      </c>
      <c r="D3240" s="34">
        <v>1080000.0</v>
      </c>
      <c r="E3240" s="34">
        <v>108000.0</v>
      </c>
      <c r="F3240" s="22" t="s">
        <v>660</v>
      </c>
      <c r="G3240" s="35">
        <v>45240.0</v>
      </c>
      <c r="H3240" s="22"/>
      <c r="I3240" s="29"/>
      <c r="J3240" s="28"/>
      <c r="K3240" s="2"/>
      <c r="L3240" s="2"/>
      <c r="M3240" s="2"/>
      <c r="N3240" s="2"/>
      <c r="O3240" s="2"/>
      <c r="P3240" s="2"/>
      <c r="Q3240" s="2"/>
      <c r="R3240" s="2"/>
      <c r="S3240" s="2"/>
    </row>
    <row r="3241" ht="15.75" customHeight="1">
      <c r="A3241" s="27">
        <v>45230.0</v>
      </c>
      <c r="B3241" s="2" t="s">
        <v>140</v>
      </c>
      <c r="C3241" s="34">
        <v>660000.0</v>
      </c>
      <c r="D3241" s="34">
        <v>600000.0</v>
      </c>
      <c r="E3241" s="34">
        <v>60000.0</v>
      </c>
      <c r="F3241" s="22" t="s">
        <v>699</v>
      </c>
      <c r="G3241" s="35">
        <v>45240.0</v>
      </c>
      <c r="H3241" s="22"/>
      <c r="I3241" s="29"/>
      <c r="J3241" s="28"/>
      <c r="K3241" s="2"/>
      <c r="L3241" s="2"/>
      <c r="M3241" s="2"/>
      <c r="N3241" s="2"/>
      <c r="O3241" s="2"/>
      <c r="P3241" s="2"/>
      <c r="Q3241" s="2"/>
      <c r="R3241" s="2"/>
      <c r="S3241" s="2"/>
    </row>
    <row r="3242" ht="15.75" customHeight="1">
      <c r="A3242" s="27">
        <v>45230.0</v>
      </c>
      <c r="B3242" s="2" t="s">
        <v>140</v>
      </c>
      <c r="C3242" s="34">
        <v>1.89783E7</v>
      </c>
      <c r="D3242" s="34">
        <v>1.7253E7</v>
      </c>
      <c r="E3242" s="34">
        <v>1725300.0</v>
      </c>
      <c r="F3242" s="22" t="s">
        <v>478</v>
      </c>
      <c r="G3242" s="35">
        <v>45240.0</v>
      </c>
      <c r="H3242" s="22"/>
      <c r="I3242" s="29"/>
      <c r="J3242" s="28"/>
      <c r="K3242" s="2"/>
      <c r="L3242" s="2"/>
      <c r="M3242" s="2"/>
      <c r="N3242" s="2"/>
      <c r="O3242" s="2"/>
      <c r="P3242" s="2"/>
      <c r="Q3242" s="2"/>
      <c r="R3242" s="2"/>
      <c r="S3242" s="2"/>
    </row>
    <row r="3243" ht="15.75" customHeight="1">
      <c r="A3243" s="27">
        <v>45230.0</v>
      </c>
      <c r="B3243" s="2" t="s">
        <v>140</v>
      </c>
      <c r="C3243" s="34">
        <v>2.0839874E7</v>
      </c>
      <c r="D3243" s="34">
        <v>1.894534E7</v>
      </c>
      <c r="E3243" s="34">
        <v>1894534.0</v>
      </c>
      <c r="F3243" s="22" t="s">
        <v>522</v>
      </c>
      <c r="G3243" s="35">
        <v>45240.0</v>
      </c>
      <c r="H3243" s="22"/>
      <c r="I3243" s="29"/>
      <c r="J3243" s="28"/>
      <c r="K3243" s="2"/>
      <c r="L3243" s="2"/>
      <c r="M3243" s="2"/>
      <c r="N3243" s="2"/>
      <c r="O3243" s="2"/>
      <c r="P3243" s="2"/>
      <c r="Q3243" s="2"/>
      <c r="R3243" s="2"/>
      <c r="S3243" s="2"/>
    </row>
    <row r="3244" ht="15.75" customHeight="1">
      <c r="A3244" s="27">
        <v>45230.0</v>
      </c>
      <c r="B3244" s="2" t="s">
        <v>140</v>
      </c>
      <c r="C3244" s="34">
        <v>4092000.0</v>
      </c>
      <c r="D3244" s="34">
        <v>3720000.0</v>
      </c>
      <c r="E3244" s="34">
        <v>372000.0</v>
      </c>
      <c r="F3244" s="22" t="s">
        <v>804</v>
      </c>
      <c r="G3244" s="35">
        <v>45240.0</v>
      </c>
      <c r="H3244" s="22"/>
      <c r="I3244" s="29"/>
      <c r="J3244" s="28"/>
      <c r="K3244" s="2"/>
      <c r="L3244" s="2"/>
      <c r="M3244" s="2"/>
      <c r="N3244" s="2"/>
      <c r="O3244" s="2"/>
      <c r="P3244" s="2"/>
      <c r="Q3244" s="2"/>
      <c r="R3244" s="2"/>
      <c r="S3244" s="2"/>
    </row>
    <row r="3245" ht="15.75" customHeight="1">
      <c r="A3245" s="27">
        <v>45230.0</v>
      </c>
      <c r="B3245" s="2" t="s">
        <v>140</v>
      </c>
      <c r="C3245" s="34">
        <v>495000.0</v>
      </c>
      <c r="D3245" s="34">
        <v>450000.0</v>
      </c>
      <c r="E3245" s="34">
        <v>45000.0</v>
      </c>
      <c r="F3245" s="22" t="s">
        <v>814</v>
      </c>
      <c r="G3245" s="35">
        <v>45240.0</v>
      </c>
      <c r="H3245" s="22"/>
      <c r="I3245" s="29"/>
      <c r="J3245" s="28"/>
      <c r="K3245" s="2"/>
      <c r="L3245" s="2"/>
      <c r="M3245" s="2"/>
      <c r="N3245" s="2"/>
      <c r="O3245" s="2"/>
      <c r="P3245" s="2"/>
      <c r="Q3245" s="2"/>
      <c r="R3245" s="2"/>
      <c r="S3245" s="2"/>
    </row>
    <row r="3246" ht="15.75" customHeight="1">
      <c r="A3246" s="27">
        <v>45230.0</v>
      </c>
      <c r="B3246" s="2" t="s">
        <v>140</v>
      </c>
      <c r="C3246" s="34">
        <v>999900.0</v>
      </c>
      <c r="D3246" s="34">
        <v>909000.0</v>
      </c>
      <c r="E3246" s="34">
        <v>90900.0</v>
      </c>
      <c r="F3246" s="22" t="s">
        <v>766</v>
      </c>
      <c r="G3246" s="35">
        <v>45240.0</v>
      </c>
      <c r="H3246" s="22"/>
      <c r="I3246" s="29"/>
      <c r="J3246" s="28"/>
      <c r="K3246" s="2"/>
      <c r="L3246" s="2"/>
      <c r="M3246" s="2"/>
      <c r="N3246" s="2"/>
      <c r="O3246" s="2"/>
      <c r="P3246" s="2"/>
      <c r="Q3246" s="2"/>
      <c r="R3246" s="2"/>
      <c r="S3246" s="2"/>
    </row>
    <row r="3247" ht="15.75" customHeight="1">
      <c r="A3247" s="27">
        <v>45230.0</v>
      </c>
      <c r="B3247" s="2" t="s">
        <v>140</v>
      </c>
      <c r="C3247" s="34">
        <v>3325300.0</v>
      </c>
      <c r="D3247" s="34">
        <v>3023000.0</v>
      </c>
      <c r="E3247" s="34">
        <v>302300.0</v>
      </c>
      <c r="F3247" s="22" t="s">
        <v>765</v>
      </c>
      <c r="G3247" s="35">
        <v>45240.0</v>
      </c>
      <c r="H3247" s="22"/>
      <c r="I3247" s="29"/>
      <c r="J3247" s="28"/>
      <c r="K3247" s="2"/>
      <c r="L3247" s="2"/>
      <c r="M3247" s="2"/>
      <c r="N3247" s="2"/>
      <c r="O3247" s="2"/>
      <c r="P3247" s="2"/>
      <c r="Q3247" s="2"/>
      <c r="R3247" s="2"/>
      <c r="S3247" s="2"/>
    </row>
    <row r="3248" ht="15.75" customHeight="1">
      <c r="A3248" s="27">
        <v>45230.0</v>
      </c>
      <c r="B3248" s="2" t="s">
        <v>675</v>
      </c>
      <c r="C3248" s="34">
        <v>2151600.0</v>
      </c>
      <c r="D3248" s="34">
        <v>1956000.0</v>
      </c>
      <c r="E3248" s="34">
        <v>195600.0</v>
      </c>
      <c r="F3248" s="22" t="s">
        <v>523</v>
      </c>
      <c r="G3248" s="35">
        <v>45240.0</v>
      </c>
      <c r="H3248" s="22"/>
      <c r="I3248" s="29"/>
      <c r="J3248" s="28"/>
      <c r="K3248" s="2"/>
      <c r="L3248" s="2"/>
      <c r="M3248" s="2"/>
      <c r="N3248" s="2"/>
      <c r="O3248" s="2"/>
      <c r="P3248" s="2"/>
      <c r="Q3248" s="2"/>
      <c r="R3248" s="2"/>
      <c r="S3248" s="2"/>
    </row>
    <row r="3249" ht="15.75" customHeight="1">
      <c r="A3249" s="27">
        <v>45230.0</v>
      </c>
      <c r="B3249" s="2" t="s">
        <v>675</v>
      </c>
      <c r="C3249" s="34">
        <v>1402500.0</v>
      </c>
      <c r="D3249" s="34">
        <v>1275000.0</v>
      </c>
      <c r="E3249" s="34">
        <v>127500.0</v>
      </c>
      <c r="F3249" s="22" t="s">
        <v>591</v>
      </c>
      <c r="G3249" s="35">
        <v>45240.0</v>
      </c>
      <c r="H3249" s="22"/>
      <c r="I3249" s="29"/>
      <c r="J3249" s="28"/>
      <c r="K3249" s="2"/>
      <c r="L3249" s="2"/>
      <c r="M3249" s="2"/>
      <c r="N3249" s="2"/>
      <c r="O3249" s="2"/>
      <c r="P3249" s="2"/>
      <c r="Q3249" s="2"/>
      <c r="R3249" s="2"/>
      <c r="S3249" s="2"/>
    </row>
    <row r="3250" ht="15.75" customHeight="1">
      <c r="A3250" s="27">
        <v>45230.0</v>
      </c>
      <c r="B3250" s="2" t="s">
        <v>8</v>
      </c>
      <c r="C3250" s="34">
        <v>5014900.0</v>
      </c>
      <c r="D3250" s="34">
        <v>4559000.0</v>
      </c>
      <c r="E3250" s="34">
        <v>455900.0</v>
      </c>
      <c r="F3250" s="22" t="s">
        <v>700</v>
      </c>
      <c r="G3250" s="35">
        <v>45245.0</v>
      </c>
      <c r="H3250" s="22"/>
      <c r="I3250" s="29"/>
      <c r="J3250" s="28"/>
      <c r="K3250" s="2"/>
      <c r="L3250" s="2"/>
      <c r="M3250" s="2"/>
      <c r="N3250" s="2"/>
      <c r="O3250" s="2"/>
      <c r="P3250" s="2"/>
      <c r="Q3250" s="2"/>
      <c r="R3250" s="2"/>
      <c r="S3250" s="2"/>
    </row>
    <row r="3251" ht="15.75" customHeight="1">
      <c r="A3251" s="27">
        <v>45230.0</v>
      </c>
      <c r="B3251" s="2" t="s">
        <v>8</v>
      </c>
      <c r="C3251" s="34">
        <v>264000.0</v>
      </c>
      <c r="D3251" s="34">
        <v>240000.0</v>
      </c>
      <c r="E3251" s="34">
        <v>24000.0</v>
      </c>
      <c r="F3251" s="22" t="s">
        <v>299</v>
      </c>
      <c r="G3251" s="35">
        <v>45245.0</v>
      </c>
      <c r="H3251" s="22"/>
      <c r="I3251" s="29"/>
      <c r="J3251" s="28"/>
      <c r="K3251" s="2"/>
      <c r="L3251" s="2"/>
      <c r="M3251" s="2"/>
      <c r="N3251" s="2"/>
      <c r="O3251" s="2"/>
      <c r="P3251" s="2"/>
      <c r="Q3251" s="2"/>
      <c r="R3251" s="2"/>
      <c r="S3251" s="2"/>
    </row>
    <row r="3252" ht="15.75" customHeight="1">
      <c r="A3252" s="27">
        <v>45230.0</v>
      </c>
      <c r="B3252" s="2" t="s">
        <v>8</v>
      </c>
      <c r="C3252" s="34">
        <v>5357000.0</v>
      </c>
      <c r="D3252" s="34">
        <v>4870000.0</v>
      </c>
      <c r="E3252" s="34">
        <v>487000.0</v>
      </c>
      <c r="F3252" s="22" t="s">
        <v>172</v>
      </c>
      <c r="G3252" s="35">
        <v>45245.0</v>
      </c>
      <c r="H3252" s="22"/>
      <c r="I3252" s="29"/>
      <c r="J3252" s="28"/>
      <c r="K3252" s="2"/>
      <c r="L3252" s="2"/>
      <c r="M3252" s="2"/>
      <c r="N3252" s="2"/>
      <c r="O3252" s="2"/>
      <c r="P3252" s="2"/>
      <c r="Q3252" s="2"/>
      <c r="R3252" s="2"/>
      <c r="S3252" s="2"/>
    </row>
    <row r="3253" ht="15.75" customHeight="1">
      <c r="A3253" s="27">
        <v>45230.0</v>
      </c>
      <c r="B3253" s="2" t="s">
        <v>8</v>
      </c>
      <c r="C3253" s="34">
        <v>2314400.0</v>
      </c>
      <c r="D3253" s="34">
        <v>2104000.0</v>
      </c>
      <c r="E3253" s="34">
        <v>210400.0</v>
      </c>
      <c r="F3253" s="22" t="s">
        <v>738</v>
      </c>
      <c r="G3253" s="35">
        <v>45245.0</v>
      </c>
      <c r="H3253" s="22"/>
      <c r="I3253" s="29"/>
      <c r="J3253" s="28"/>
      <c r="K3253" s="2"/>
      <c r="L3253" s="2"/>
      <c r="M3253" s="2"/>
      <c r="N3253" s="2"/>
      <c r="O3253" s="2"/>
      <c r="P3253" s="2"/>
      <c r="Q3253" s="2"/>
      <c r="R3253" s="2"/>
      <c r="S3253" s="2"/>
    </row>
    <row r="3254" ht="15.75" customHeight="1">
      <c r="A3254" s="27">
        <v>45230.0</v>
      </c>
      <c r="B3254" s="2" t="s">
        <v>8</v>
      </c>
      <c r="C3254" s="34">
        <v>134200.0</v>
      </c>
      <c r="D3254" s="34">
        <v>122000.0</v>
      </c>
      <c r="E3254" s="34">
        <v>12200.0</v>
      </c>
      <c r="F3254" s="22" t="s">
        <v>836</v>
      </c>
      <c r="G3254" s="35">
        <v>45245.0</v>
      </c>
      <c r="H3254" s="22"/>
      <c r="I3254" s="29"/>
      <c r="J3254" s="28"/>
      <c r="K3254" s="2"/>
      <c r="L3254" s="2"/>
      <c r="M3254" s="2"/>
      <c r="N3254" s="2"/>
      <c r="O3254" s="2"/>
      <c r="P3254" s="2"/>
      <c r="Q3254" s="2"/>
      <c r="R3254" s="2"/>
      <c r="S3254" s="2"/>
    </row>
    <row r="3255" ht="15.75" customHeight="1">
      <c r="A3255" s="27">
        <v>45230.0</v>
      </c>
      <c r="B3255" s="2" t="s">
        <v>8</v>
      </c>
      <c r="C3255" s="34">
        <v>2778600.0</v>
      </c>
      <c r="D3255" s="34">
        <v>2526000.0</v>
      </c>
      <c r="E3255" s="34">
        <v>252600.0</v>
      </c>
      <c r="F3255" s="22" t="s">
        <v>818</v>
      </c>
      <c r="G3255" s="35">
        <v>45245.0</v>
      </c>
      <c r="H3255" s="22"/>
      <c r="I3255" s="29"/>
      <c r="J3255" s="28"/>
      <c r="K3255" s="2"/>
      <c r="L3255" s="2"/>
      <c r="M3255" s="2"/>
      <c r="N3255" s="2"/>
      <c r="O3255" s="2"/>
      <c r="P3255" s="2"/>
      <c r="Q3255" s="2"/>
      <c r="R3255" s="2"/>
      <c r="S3255" s="2"/>
    </row>
    <row r="3256" ht="15.75" customHeight="1">
      <c r="A3256" s="27">
        <v>45230.0</v>
      </c>
      <c r="B3256" s="2" t="s">
        <v>29</v>
      </c>
      <c r="C3256" s="34">
        <v>9930800.0</v>
      </c>
      <c r="D3256" s="34">
        <v>9028000.0</v>
      </c>
      <c r="E3256" s="34">
        <v>902800.0</v>
      </c>
      <c r="F3256" s="22" t="s">
        <v>526</v>
      </c>
      <c r="G3256" s="35">
        <v>45243.0</v>
      </c>
      <c r="H3256" s="22"/>
      <c r="I3256" s="29"/>
      <c r="J3256" s="28"/>
      <c r="K3256" s="2"/>
      <c r="L3256" s="2"/>
      <c r="M3256" s="2"/>
      <c r="N3256" s="2"/>
      <c r="O3256" s="2"/>
      <c r="P3256" s="2"/>
      <c r="Q3256" s="2"/>
      <c r="R3256" s="2"/>
      <c r="S3256" s="2"/>
    </row>
    <row r="3257" ht="15.75" customHeight="1">
      <c r="A3257" s="27">
        <v>45230.0</v>
      </c>
      <c r="B3257" s="2" t="s">
        <v>696</v>
      </c>
      <c r="C3257" s="34">
        <v>3740000.0</v>
      </c>
      <c r="D3257" s="34">
        <v>3400000.0</v>
      </c>
      <c r="E3257" s="34">
        <v>340000.0</v>
      </c>
      <c r="F3257" s="22" t="s">
        <v>697</v>
      </c>
      <c r="G3257" s="35">
        <v>45242.0</v>
      </c>
      <c r="H3257" s="22"/>
      <c r="I3257" s="29"/>
      <c r="J3257" s="28"/>
      <c r="K3257" s="2"/>
      <c r="L3257" s="2"/>
      <c r="M3257" s="2"/>
      <c r="N3257" s="2"/>
      <c r="O3257" s="2"/>
      <c r="P3257" s="2"/>
      <c r="Q3257" s="2"/>
      <c r="R3257" s="2"/>
      <c r="S3257" s="2"/>
    </row>
    <row r="3258" ht="15.75" customHeight="1">
      <c r="A3258" s="27">
        <v>45230.0</v>
      </c>
      <c r="B3258" s="2" t="s">
        <v>741</v>
      </c>
      <c r="C3258" s="34">
        <v>1.22375E7</v>
      </c>
      <c r="D3258" s="34">
        <v>1.1125E7</v>
      </c>
      <c r="E3258" s="34">
        <v>1112500.0</v>
      </c>
      <c r="F3258" s="22" t="s">
        <v>671</v>
      </c>
      <c r="G3258" s="35">
        <v>45245.0</v>
      </c>
      <c r="H3258" s="22"/>
      <c r="I3258" s="29"/>
      <c r="J3258" s="28"/>
      <c r="K3258" s="2"/>
      <c r="L3258" s="2"/>
      <c r="M3258" s="2"/>
      <c r="N3258" s="2"/>
      <c r="O3258" s="2"/>
      <c r="P3258" s="2"/>
      <c r="Q3258" s="2"/>
      <c r="R3258" s="2"/>
      <c r="S3258" s="2"/>
    </row>
    <row r="3259" ht="15.75" customHeight="1">
      <c r="A3259" s="27">
        <v>45230.0</v>
      </c>
      <c r="B3259" s="2" t="s">
        <v>748</v>
      </c>
      <c r="C3259" s="34">
        <v>1188000.0</v>
      </c>
      <c r="D3259" s="34">
        <v>1080000.0</v>
      </c>
      <c r="E3259" s="34">
        <v>108000.0</v>
      </c>
      <c r="F3259" s="22" t="s">
        <v>106</v>
      </c>
      <c r="G3259" s="35">
        <v>45232.0</v>
      </c>
      <c r="H3259" s="22"/>
      <c r="I3259" s="29"/>
      <c r="J3259" s="28"/>
      <c r="K3259" s="2"/>
      <c r="L3259" s="2"/>
      <c r="M3259" s="2"/>
      <c r="N3259" s="2"/>
      <c r="O3259" s="2"/>
      <c r="P3259" s="2"/>
      <c r="Q3259" s="2"/>
      <c r="R3259" s="2"/>
      <c r="S3259" s="2"/>
    </row>
    <row r="3260" ht="15.75" customHeight="1">
      <c r="A3260" s="27">
        <v>45230.0</v>
      </c>
      <c r="B3260" s="2" t="s">
        <v>160</v>
      </c>
      <c r="C3260" s="34">
        <v>1.1627E7</v>
      </c>
      <c r="D3260" s="34">
        <v>1.057E7</v>
      </c>
      <c r="E3260" s="34">
        <v>1057000.0</v>
      </c>
      <c r="F3260" s="22" t="s">
        <v>106</v>
      </c>
      <c r="G3260" s="35">
        <v>45275.0</v>
      </c>
      <c r="H3260" s="1" t="s">
        <v>837</v>
      </c>
      <c r="I3260" s="29"/>
      <c r="J3260" s="28"/>
      <c r="K3260" s="2"/>
      <c r="L3260" s="2"/>
      <c r="M3260" s="2"/>
      <c r="N3260" s="2"/>
      <c r="O3260" s="2"/>
      <c r="P3260" s="2"/>
      <c r="Q3260" s="2"/>
      <c r="R3260" s="2"/>
      <c r="S3260" s="2"/>
    </row>
    <row r="3261" ht="15.75" customHeight="1">
      <c r="A3261" s="27">
        <v>45230.0</v>
      </c>
      <c r="B3261" s="2" t="s">
        <v>158</v>
      </c>
      <c r="C3261" s="34">
        <v>2486000.0</v>
      </c>
      <c r="D3261" s="34">
        <v>2260000.0</v>
      </c>
      <c r="E3261" s="34">
        <v>226000.0</v>
      </c>
      <c r="F3261" s="22" t="s">
        <v>106</v>
      </c>
      <c r="G3261" s="35">
        <v>45245.0</v>
      </c>
      <c r="H3261" s="22"/>
      <c r="I3261" s="29"/>
      <c r="J3261" s="28"/>
      <c r="K3261" s="2"/>
      <c r="L3261" s="2"/>
      <c r="M3261" s="2"/>
      <c r="N3261" s="2"/>
      <c r="O3261" s="2"/>
      <c r="P3261" s="2"/>
      <c r="Q3261" s="2"/>
      <c r="R3261" s="2"/>
      <c r="S3261" s="2"/>
    </row>
    <row r="3262" ht="15.75" customHeight="1">
      <c r="A3262" s="27">
        <v>45230.0</v>
      </c>
      <c r="B3262" s="2" t="s">
        <v>838</v>
      </c>
      <c r="C3262" s="34">
        <v>440000.0</v>
      </c>
      <c r="D3262" s="34">
        <v>400000.0</v>
      </c>
      <c r="E3262" s="34">
        <v>40000.0</v>
      </c>
      <c r="F3262" s="22" t="s">
        <v>106</v>
      </c>
      <c r="G3262" s="35">
        <v>45233.0</v>
      </c>
      <c r="H3262" s="22"/>
      <c r="I3262" s="29"/>
      <c r="J3262" s="28"/>
      <c r="K3262" s="2"/>
      <c r="L3262" s="2"/>
      <c r="M3262" s="2"/>
      <c r="N3262" s="2"/>
      <c r="O3262" s="2"/>
      <c r="P3262" s="2"/>
      <c r="Q3262" s="2"/>
      <c r="R3262" s="2"/>
      <c r="S3262" s="2"/>
    </row>
    <row r="3263" ht="15.75" customHeight="1">
      <c r="A3263" s="27">
        <v>45230.0</v>
      </c>
      <c r="B3263" s="2" t="s">
        <v>813</v>
      </c>
      <c r="C3263" s="34">
        <v>110000.0</v>
      </c>
      <c r="D3263" s="34">
        <v>100000.0</v>
      </c>
      <c r="E3263" s="34">
        <v>10000.0</v>
      </c>
      <c r="F3263" s="22" t="s">
        <v>106</v>
      </c>
      <c r="G3263" s="35">
        <v>45238.0</v>
      </c>
      <c r="H3263" s="22"/>
      <c r="I3263" s="37" t="s">
        <v>205</v>
      </c>
      <c r="J3263" s="13"/>
      <c r="K3263" s="14"/>
      <c r="L3263" s="2"/>
      <c r="M3263" s="2"/>
      <c r="N3263" s="2"/>
      <c r="O3263" s="2"/>
      <c r="P3263" s="2"/>
      <c r="Q3263" s="2"/>
      <c r="R3263" s="2"/>
      <c r="S3263" s="2"/>
    </row>
    <row r="3264" ht="15.75" customHeight="1">
      <c r="A3264" s="27">
        <v>45230.0</v>
      </c>
      <c r="B3264" s="2" t="s">
        <v>152</v>
      </c>
      <c r="C3264" s="34">
        <v>176000.0</v>
      </c>
      <c r="D3264" s="34">
        <v>160000.0</v>
      </c>
      <c r="E3264" s="34">
        <v>16000.0</v>
      </c>
      <c r="F3264" s="22" t="s">
        <v>106</v>
      </c>
      <c r="G3264" s="35">
        <v>45231.0</v>
      </c>
      <c r="H3264" s="22"/>
      <c r="I3264" s="23" t="s">
        <v>3</v>
      </c>
      <c r="J3264" s="17" t="s">
        <v>54</v>
      </c>
      <c r="K3264" s="17" t="s">
        <v>2</v>
      </c>
      <c r="L3264" s="2"/>
      <c r="M3264" s="2"/>
      <c r="N3264" s="2"/>
      <c r="O3264" s="2"/>
      <c r="P3264" s="2"/>
      <c r="Q3264" s="2"/>
      <c r="R3264" s="2"/>
      <c r="S3264" s="2"/>
    </row>
    <row r="3265" ht="15.75" customHeight="1">
      <c r="A3265" s="38">
        <v>45230.0</v>
      </c>
      <c r="B3265" s="7" t="s">
        <v>690</v>
      </c>
      <c r="C3265" s="39">
        <v>3278000.0</v>
      </c>
      <c r="D3265" s="39">
        <v>2980000.0</v>
      </c>
      <c r="E3265" s="39">
        <v>298000.0</v>
      </c>
      <c r="F3265" s="40" t="s">
        <v>106</v>
      </c>
      <c r="G3265" s="41">
        <v>45231.0</v>
      </c>
      <c r="H3265" s="40"/>
      <c r="I3265" s="23">
        <f t="shared" ref="I3265:K3265" si="81">SUM(C3214:C3265)</f>
        <v>368774339</v>
      </c>
      <c r="J3265" s="23">
        <f t="shared" si="81"/>
        <v>336582300</v>
      </c>
      <c r="K3265" s="23">
        <f t="shared" si="81"/>
        <v>32192039</v>
      </c>
      <c r="L3265" s="7"/>
      <c r="M3265" s="7"/>
      <c r="N3265" s="7"/>
      <c r="O3265" s="7"/>
      <c r="P3265" s="7"/>
      <c r="Q3265" s="7"/>
      <c r="R3265" s="7"/>
      <c r="S3265" s="7"/>
    </row>
    <row r="3266" ht="15.75" customHeight="1">
      <c r="A3266" s="27">
        <v>45231.0</v>
      </c>
      <c r="B3266" s="2" t="s">
        <v>839</v>
      </c>
      <c r="C3266" s="34">
        <v>7280790.0</v>
      </c>
      <c r="D3266" s="34">
        <v>7280790.0</v>
      </c>
      <c r="E3266" s="34">
        <v>0.0</v>
      </c>
      <c r="F3266" s="22" t="s">
        <v>840</v>
      </c>
      <c r="G3266" s="35">
        <v>45240.0</v>
      </c>
      <c r="H3266" s="49"/>
      <c r="I3266" s="76"/>
      <c r="J3266" s="82"/>
      <c r="K3266" s="47"/>
      <c r="L3266" s="47"/>
      <c r="M3266" s="47"/>
      <c r="N3266" s="47"/>
      <c r="O3266" s="2"/>
      <c r="P3266" s="2"/>
      <c r="Q3266" s="2"/>
      <c r="R3266" s="2"/>
      <c r="S3266" s="2"/>
    </row>
    <row r="3267" ht="15.75" customHeight="1">
      <c r="A3267" s="27">
        <v>45240.0</v>
      </c>
      <c r="B3267" s="2" t="s">
        <v>140</v>
      </c>
      <c r="C3267" s="34">
        <v>1.04467E7</v>
      </c>
      <c r="D3267" s="34">
        <v>9497000.0</v>
      </c>
      <c r="E3267" s="34">
        <v>949700.0</v>
      </c>
      <c r="F3267" s="22" t="s">
        <v>522</v>
      </c>
      <c r="G3267" s="35">
        <v>45250.0</v>
      </c>
      <c r="H3267" s="22"/>
      <c r="I3267" s="29"/>
      <c r="J3267" s="28"/>
      <c r="K3267" s="2"/>
      <c r="L3267" s="2"/>
      <c r="M3267" s="2"/>
      <c r="N3267" s="2"/>
      <c r="O3267" s="2"/>
      <c r="P3267" s="2"/>
      <c r="Q3267" s="2"/>
      <c r="R3267" s="2"/>
      <c r="S3267" s="2"/>
    </row>
    <row r="3268" ht="15.75" customHeight="1">
      <c r="A3268" s="27">
        <v>45245.0</v>
      </c>
      <c r="B3268" s="2" t="s">
        <v>140</v>
      </c>
      <c r="C3268" s="34">
        <v>1.1924E7</v>
      </c>
      <c r="D3268" s="34">
        <v>1.084E7</v>
      </c>
      <c r="E3268" s="34">
        <v>1084000.0</v>
      </c>
      <c r="F3268" s="22" t="s">
        <v>590</v>
      </c>
      <c r="G3268" s="35">
        <v>45260.0</v>
      </c>
      <c r="H3268" s="22"/>
      <c r="I3268" s="29"/>
      <c r="J3268" s="28"/>
      <c r="K3268" s="2"/>
      <c r="L3268" s="2"/>
      <c r="M3268" s="2"/>
      <c r="N3268" s="2"/>
      <c r="O3268" s="2"/>
      <c r="P3268" s="2"/>
      <c r="Q3268" s="2"/>
      <c r="R3268" s="2"/>
      <c r="S3268" s="2"/>
    </row>
    <row r="3269" ht="15.75" customHeight="1">
      <c r="A3269" s="27">
        <v>45245.0</v>
      </c>
      <c r="B3269" s="2" t="s">
        <v>140</v>
      </c>
      <c r="C3269" s="34">
        <v>4092000.0</v>
      </c>
      <c r="D3269" s="34">
        <v>3720000.0</v>
      </c>
      <c r="E3269" s="34">
        <v>372000.0</v>
      </c>
      <c r="F3269" s="22" t="s">
        <v>614</v>
      </c>
      <c r="G3269" s="35">
        <v>45250.0</v>
      </c>
      <c r="H3269" s="22"/>
      <c r="I3269" s="29"/>
      <c r="J3269" s="28"/>
      <c r="K3269" s="2"/>
      <c r="L3269" s="2"/>
      <c r="M3269" s="2"/>
      <c r="N3269" s="2"/>
      <c r="O3269" s="2"/>
      <c r="P3269" s="2"/>
      <c r="Q3269" s="2"/>
      <c r="R3269" s="2"/>
      <c r="S3269" s="2"/>
    </row>
    <row r="3270" ht="15.75" customHeight="1">
      <c r="A3270" s="27">
        <v>45245.0</v>
      </c>
      <c r="B3270" s="2" t="s">
        <v>140</v>
      </c>
      <c r="C3270" s="34">
        <v>6413000.0</v>
      </c>
      <c r="D3270" s="34">
        <v>5830000.0</v>
      </c>
      <c r="E3270" s="34">
        <v>583000.0</v>
      </c>
      <c r="F3270" s="22" t="s">
        <v>361</v>
      </c>
      <c r="G3270" s="35">
        <v>45260.0</v>
      </c>
      <c r="H3270" s="22"/>
      <c r="I3270" s="29"/>
      <c r="J3270" s="28"/>
      <c r="K3270" s="2"/>
      <c r="L3270" s="2"/>
      <c r="M3270" s="2"/>
      <c r="N3270" s="2"/>
      <c r="O3270" s="2"/>
      <c r="P3270" s="2"/>
      <c r="Q3270" s="2"/>
      <c r="R3270" s="2"/>
      <c r="S3270" s="2"/>
    </row>
    <row r="3271" ht="15.75" customHeight="1">
      <c r="A3271" s="27">
        <v>45245.0</v>
      </c>
      <c r="B3271" s="2" t="s">
        <v>140</v>
      </c>
      <c r="C3271" s="34">
        <v>7192152.0</v>
      </c>
      <c r="D3271" s="34">
        <v>6538320.0</v>
      </c>
      <c r="E3271" s="34">
        <v>653832.0</v>
      </c>
      <c r="F3271" s="22" t="s">
        <v>676</v>
      </c>
      <c r="G3271" s="35">
        <v>45260.0</v>
      </c>
      <c r="H3271" s="22"/>
      <c r="I3271" s="29"/>
      <c r="J3271" s="28"/>
      <c r="K3271" s="2"/>
      <c r="L3271" s="2"/>
      <c r="M3271" s="2"/>
      <c r="N3271" s="2"/>
      <c r="O3271" s="2"/>
      <c r="P3271" s="2"/>
      <c r="Q3271" s="2"/>
      <c r="R3271" s="2"/>
      <c r="S3271" s="2"/>
    </row>
    <row r="3272" ht="15.75" customHeight="1">
      <c r="A3272" s="27">
        <v>45245.0</v>
      </c>
      <c r="B3272" s="2" t="s">
        <v>140</v>
      </c>
      <c r="C3272" s="34">
        <v>1188000.0</v>
      </c>
      <c r="D3272" s="34">
        <v>1080000.0</v>
      </c>
      <c r="E3272" s="34">
        <v>108000.0</v>
      </c>
      <c r="F3272" s="22" t="s">
        <v>349</v>
      </c>
      <c r="G3272" s="35">
        <v>45260.0</v>
      </c>
      <c r="H3272" s="22"/>
      <c r="I3272" s="29"/>
      <c r="J3272" s="28"/>
      <c r="K3272" s="2"/>
      <c r="L3272" s="2"/>
      <c r="M3272" s="2"/>
      <c r="N3272" s="2"/>
      <c r="O3272" s="2"/>
      <c r="P3272" s="2"/>
      <c r="Q3272" s="2"/>
      <c r="R3272" s="2"/>
      <c r="S3272" s="2"/>
    </row>
    <row r="3273" ht="15.75" customHeight="1">
      <c r="A3273" s="27">
        <v>45245.0</v>
      </c>
      <c r="B3273" s="2" t="s">
        <v>140</v>
      </c>
      <c r="C3273" s="34">
        <v>1056000.0</v>
      </c>
      <c r="D3273" s="34">
        <v>960000.0</v>
      </c>
      <c r="E3273" s="34">
        <v>96000.0</v>
      </c>
      <c r="F3273" s="22" t="s">
        <v>660</v>
      </c>
      <c r="G3273" s="35">
        <v>45260.0</v>
      </c>
      <c r="H3273" s="22"/>
      <c r="I3273" s="29"/>
      <c r="J3273" s="28"/>
      <c r="K3273" s="2"/>
      <c r="L3273" s="2"/>
      <c r="M3273" s="2"/>
      <c r="N3273" s="2"/>
      <c r="O3273" s="2"/>
      <c r="P3273" s="2"/>
      <c r="Q3273" s="2"/>
      <c r="R3273" s="2"/>
      <c r="S3273" s="2"/>
    </row>
    <row r="3274" ht="15.75" customHeight="1">
      <c r="A3274" s="27">
        <v>45245.0</v>
      </c>
      <c r="B3274" s="2" t="s">
        <v>140</v>
      </c>
      <c r="C3274" s="34">
        <v>1188000.0</v>
      </c>
      <c r="D3274" s="34">
        <v>1080000.0</v>
      </c>
      <c r="E3274" s="34">
        <v>108000.0</v>
      </c>
      <c r="F3274" s="22" t="s">
        <v>699</v>
      </c>
      <c r="G3274" s="35">
        <v>45260.0</v>
      </c>
      <c r="H3274" s="22"/>
      <c r="I3274" s="29"/>
      <c r="J3274" s="28"/>
      <c r="K3274" s="2"/>
      <c r="L3274" s="2"/>
      <c r="M3274" s="2"/>
      <c r="N3274" s="2"/>
      <c r="O3274" s="2"/>
      <c r="P3274" s="2"/>
      <c r="Q3274" s="2"/>
      <c r="R3274" s="2"/>
      <c r="S3274" s="2"/>
    </row>
    <row r="3275" ht="15.75" customHeight="1">
      <c r="A3275" s="27">
        <v>45245.0</v>
      </c>
      <c r="B3275" s="2" t="s">
        <v>140</v>
      </c>
      <c r="C3275" s="34">
        <v>1.86846E7</v>
      </c>
      <c r="D3275" s="34">
        <v>1.6986E7</v>
      </c>
      <c r="E3275" s="34">
        <v>1698600.0</v>
      </c>
      <c r="F3275" s="22" t="s">
        <v>478</v>
      </c>
      <c r="G3275" s="35">
        <v>45260.0</v>
      </c>
      <c r="H3275" s="22"/>
      <c r="I3275" s="29"/>
      <c r="J3275" s="28"/>
      <c r="K3275" s="2"/>
      <c r="L3275" s="2"/>
      <c r="M3275" s="2"/>
      <c r="N3275" s="2"/>
      <c r="O3275" s="2"/>
      <c r="P3275" s="2"/>
      <c r="Q3275" s="2"/>
      <c r="R3275" s="2"/>
      <c r="S3275" s="2"/>
    </row>
    <row r="3276" ht="15.75" customHeight="1">
      <c r="A3276" s="27">
        <v>45250.0</v>
      </c>
      <c r="B3276" s="2" t="s">
        <v>802</v>
      </c>
      <c r="C3276" s="34">
        <v>1.067014E7</v>
      </c>
      <c r="D3276" s="34">
        <v>1.067014E7</v>
      </c>
      <c r="E3276" s="34">
        <v>0.0</v>
      </c>
      <c r="F3276" s="22" t="s">
        <v>841</v>
      </c>
      <c r="G3276" s="35">
        <v>45260.0</v>
      </c>
      <c r="H3276" s="22"/>
      <c r="I3276" s="29"/>
      <c r="J3276" s="28"/>
      <c r="K3276" s="2"/>
      <c r="L3276" s="2"/>
      <c r="M3276" s="2"/>
      <c r="N3276" s="2"/>
      <c r="O3276" s="2"/>
      <c r="P3276" s="2"/>
      <c r="Q3276" s="2"/>
      <c r="R3276" s="2"/>
      <c r="S3276" s="2"/>
    </row>
    <row r="3277" ht="15.75" customHeight="1">
      <c r="A3277" s="27">
        <v>45250.0</v>
      </c>
      <c r="B3277" s="2" t="s">
        <v>11</v>
      </c>
      <c r="C3277" s="34">
        <v>4647400.0</v>
      </c>
      <c r="D3277" s="34">
        <v>4647400.0</v>
      </c>
      <c r="E3277" s="34">
        <v>0.0</v>
      </c>
      <c r="F3277" s="22" t="s">
        <v>842</v>
      </c>
      <c r="G3277" s="35">
        <v>45260.0</v>
      </c>
      <c r="H3277" s="22"/>
      <c r="I3277" s="29"/>
      <c r="J3277" s="28"/>
      <c r="K3277" s="2"/>
      <c r="L3277" s="2"/>
      <c r="M3277" s="2"/>
      <c r="N3277" s="2"/>
      <c r="O3277" s="2"/>
      <c r="P3277" s="2"/>
      <c r="Q3277" s="2"/>
      <c r="R3277" s="2"/>
      <c r="S3277" s="2"/>
    </row>
    <row r="3278" ht="15.75" customHeight="1">
      <c r="A3278" s="27">
        <v>45250.0</v>
      </c>
      <c r="B3278" s="2" t="s">
        <v>140</v>
      </c>
      <c r="C3278" s="34">
        <v>1.69961E7</v>
      </c>
      <c r="D3278" s="34">
        <v>1.5451E7</v>
      </c>
      <c r="E3278" s="34">
        <v>1545100.0</v>
      </c>
      <c r="F3278" s="22" t="s">
        <v>522</v>
      </c>
      <c r="G3278" s="35">
        <v>45260.0</v>
      </c>
      <c r="H3278" s="22"/>
      <c r="I3278" s="29"/>
      <c r="J3278" s="28"/>
      <c r="K3278" s="2"/>
      <c r="L3278" s="2"/>
      <c r="M3278" s="2"/>
      <c r="N3278" s="2"/>
      <c r="O3278" s="2"/>
      <c r="P3278" s="2"/>
      <c r="Q3278" s="2"/>
      <c r="R3278" s="2"/>
      <c r="S3278" s="2"/>
    </row>
    <row r="3279" ht="15.75" customHeight="1">
      <c r="A3279" s="27">
        <v>45255.0</v>
      </c>
      <c r="B3279" s="2" t="s">
        <v>666</v>
      </c>
      <c r="C3279" s="34">
        <v>2706000.0</v>
      </c>
      <c r="D3279" s="34">
        <v>2460000.0</v>
      </c>
      <c r="E3279" s="34">
        <v>246000.0</v>
      </c>
      <c r="F3279" s="22" t="s">
        <v>659</v>
      </c>
      <c r="G3279" s="35">
        <v>45296.0</v>
      </c>
      <c r="H3279" s="22"/>
      <c r="I3279" s="29"/>
      <c r="J3279" s="28"/>
      <c r="K3279" s="2"/>
      <c r="L3279" s="2"/>
      <c r="M3279" s="2"/>
      <c r="N3279" s="2"/>
      <c r="O3279" s="2"/>
      <c r="P3279" s="2"/>
      <c r="Q3279" s="2"/>
      <c r="R3279" s="2"/>
      <c r="S3279" s="2"/>
    </row>
    <row r="3280" ht="15.75" customHeight="1">
      <c r="A3280" s="27">
        <v>45260.0</v>
      </c>
      <c r="B3280" s="2" t="s">
        <v>843</v>
      </c>
      <c r="C3280" s="34">
        <v>660000.0</v>
      </c>
      <c r="D3280" s="34">
        <v>600000.0</v>
      </c>
      <c r="E3280" s="34">
        <v>60000.0</v>
      </c>
      <c r="F3280" s="22" t="s">
        <v>844</v>
      </c>
      <c r="G3280" s="35">
        <v>45271.0</v>
      </c>
      <c r="H3280" s="22"/>
      <c r="I3280" s="29"/>
      <c r="J3280" s="28"/>
      <c r="K3280" s="2"/>
      <c r="L3280" s="2"/>
      <c r="M3280" s="2"/>
      <c r="N3280" s="2"/>
      <c r="O3280" s="2"/>
      <c r="P3280" s="2"/>
      <c r="Q3280" s="2"/>
      <c r="R3280" s="2"/>
      <c r="S3280" s="2"/>
    </row>
    <row r="3281" ht="15.75" customHeight="1">
      <c r="A3281" s="27">
        <v>45260.0</v>
      </c>
      <c r="B3281" s="2" t="s">
        <v>711</v>
      </c>
      <c r="C3281" s="34">
        <v>1.075525E7</v>
      </c>
      <c r="D3281" s="34">
        <v>9777500.0</v>
      </c>
      <c r="E3281" s="34">
        <v>977750.0</v>
      </c>
      <c r="F3281" s="22" t="s">
        <v>728</v>
      </c>
      <c r="G3281" s="35">
        <v>45268.0</v>
      </c>
      <c r="H3281" s="22"/>
      <c r="I3281" s="29"/>
      <c r="J3281" s="28"/>
      <c r="K3281" s="2"/>
      <c r="L3281" s="2"/>
      <c r="M3281" s="2"/>
      <c r="N3281" s="2"/>
      <c r="O3281" s="2"/>
      <c r="P3281" s="2"/>
      <c r="Q3281" s="2"/>
      <c r="R3281" s="2"/>
      <c r="S3281" s="2"/>
    </row>
    <row r="3282" ht="15.75" customHeight="1">
      <c r="A3282" s="27">
        <v>45260.0</v>
      </c>
      <c r="B3282" s="2" t="s">
        <v>711</v>
      </c>
      <c r="C3282" s="34">
        <v>5.97916E7</v>
      </c>
      <c r="D3282" s="34">
        <v>5.4356E7</v>
      </c>
      <c r="E3282" s="34">
        <v>5435600.0</v>
      </c>
      <c r="F3282" s="22" t="s">
        <v>442</v>
      </c>
      <c r="G3282" s="35">
        <v>45268.0</v>
      </c>
      <c r="H3282" s="22"/>
      <c r="I3282" s="29"/>
      <c r="J3282" s="28"/>
      <c r="K3282" s="2"/>
      <c r="L3282" s="2"/>
      <c r="M3282" s="2"/>
      <c r="N3282" s="2"/>
      <c r="O3282" s="2"/>
      <c r="P3282" s="2"/>
      <c r="Q3282" s="2"/>
      <c r="R3282" s="2"/>
      <c r="S3282" s="2"/>
    </row>
    <row r="3283" ht="15.75" customHeight="1">
      <c r="A3283" s="27">
        <v>45260.0</v>
      </c>
      <c r="B3283" s="2" t="s">
        <v>711</v>
      </c>
      <c r="C3283" s="34">
        <v>2037200.0</v>
      </c>
      <c r="D3283" s="34">
        <v>1852000.0</v>
      </c>
      <c r="E3283" s="34">
        <v>185200.0</v>
      </c>
      <c r="F3283" s="22" t="s">
        <v>441</v>
      </c>
      <c r="G3283" s="35">
        <v>45268.0</v>
      </c>
      <c r="H3283" s="22"/>
      <c r="I3283" s="29"/>
      <c r="J3283" s="28"/>
      <c r="K3283" s="2"/>
      <c r="L3283" s="2"/>
      <c r="M3283" s="2"/>
      <c r="N3283" s="2"/>
      <c r="O3283" s="2"/>
      <c r="P3283" s="2"/>
      <c r="Q3283" s="2"/>
      <c r="R3283" s="2"/>
      <c r="S3283" s="2"/>
    </row>
    <row r="3284" ht="15.75" customHeight="1">
      <c r="A3284" s="27">
        <v>45260.0</v>
      </c>
      <c r="B3284" s="2" t="s">
        <v>711</v>
      </c>
      <c r="C3284" s="34">
        <v>2.11365E7</v>
      </c>
      <c r="D3284" s="34">
        <v>1.9215E7</v>
      </c>
      <c r="E3284" s="34">
        <v>1921500.0</v>
      </c>
      <c r="F3284" s="22" t="s">
        <v>657</v>
      </c>
      <c r="G3284" s="35">
        <v>45268.0</v>
      </c>
      <c r="H3284" s="22"/>
      <c r="I3284" s="29"/>
      <c r="J3284" s="28"/>
      <c r="K3284" s="2"/>
      <c r="L3284" s="2"/>
      <c r="M3284" s="2"/>
      <c r="N3284" s="2"/>
      <c r="O3284" s="2"/>
      <c r="P3284" s="2"/>
      <c r="Q3284" s="2"/>
      <c r="R3284" s="2"/>
      <c r="S3284" s="2"/>
    </row>
    <row r="3285" ht="15.75" customHeight="1">
      <c r="A3285" s="27">
        <v>45260.0</v>
      </c>
      <c r="B3285" s="2" t="s">
        <v>711</v>
      </c>
      <c r="C3285" s="34">
        <v>1.52988E7</v>
      </c>
      <c r="D3285" s="34">
        <v>1.3908E7</v>
      </c>
      <c r="E3285" s="34">
        <v>1390800.0</v>
      </c>
      <c r="F3285" s="22" t="s">
        <v>350</v>
      </c>
      <c r="G3285" s="35">
        <v>45268.0</v>
      </c>
      <c r="H3285" s="22"/>
      <c r="I3285" s="29"/>
      <c r="J3285" s="28"/>
      <c r="K3285" s="2"/>
      <c r="L3285" s="2"/>
      <c r="M3285" s="2"/>
      <c r="N3285" s="2"/>
      <c r="O3285" s="2"/>
      <c r="P3285" s="2"/>
      <c r="Q3285" s="2"/>
      <c r="R3285" s="2"/>
      <c r="S3285" s="2"/>
    </row>
    <row r="3286" ht="15.75" customHeight="1">
      <c r="A3286" s="27">
        <v>45260.0</v>
      </c>
      <c r="B3286" s="2" t="s">
        <v>29</v>
      </c>
      <c r="C3286" s="34">
        <v>9930800.0</v>
      </c>
      <c r="D3286" s="34">
        <v>9028000.0</v>
      </c>
      <c r="E3286" s="34">
        <v>902800.0</v>
      </c>
      <c r="F3286" s="22" t="s">
        <v>526</v>
      </c>
      <c r="G3286" s="35">
        <v>45271.0</v>
      </c>
      <c r="H3286" s="22"/>
      <c r="I3286" s="29"/>
      <c r="J3286" s="28"/>
      <c r="K3286" s="2"/>
      <c r="L3286" s="2"/>
      <c r="M3286" s="2"/>
      <c r="N3286" s="2"/>
      <c r="O3286" s="2"/>
      <c r="P3286" s="2"/>
      <c r="Q3286" s="2"/>
      <c r="R3286" s="2"/>
      <c r="S3286" s="2"/>
    </row>
    <row r="3287" ht="15.75" customHeight="1">
      <c r="A3287" s="27">
        <v>45260.0</v>
      </c>
      <c r="B3287" s="2" t="s">
        <v>696</v>
      </c>
      <c r="C3287" s="34">
        <v>2970000.0</v>
      </c>
      <c r="D3287" s="34">
        <v>2700000.0</v>
      </c>
      <c r="E3287" s="34">
        <v>270000.0</v>
      </c>
      <c r="F3287" s="22" t="s">
        <v>697</v>
      </c>
      <c r="G3287" s="35">
        <v>45271.0</v>
      </c>
      <c r="H3287" s="22"/>
      <c r="I3287" s="29"/>
      <c r="J3287" s="28"/>
      <c r="K3287" s="2"/>
      <c r="L3287" s="2"/>
      <c r="M3287" s="2"/>
      <c r="N3287" s="2"/>
      <c r="O3287" s="2"/>
      <c r="P3287" s="2"/>
      <c r="Q3287" s="2"/>
      <c r="R3287" s="2"/>
      <c r="S3287" s="2"/>
    </row>
    <row r="3288" ht="15.75" customHeight="1">
      <c r="A3288" s="27">
        <v>45260.0</v>
      </c>
      <c r="B3288" s="2" t="s">
        <v>140</v>
      </c>
      <c r="C3288" s="34">
        <v>1.4476E7</v>
      </c>
      <c r="D3288" s="34">
        <v>1.316E7</v>
      </c>
      <c r="E3288" s="34">
        <v>1316000.0</v>
      </c>
      <c r="F3288" s="22" t="s">
        <v>590</v>
      </c>
      <c r="G3288" s="35">
        <v>45271.0</v>
      </c>
      <c r="H3288" s="22"/>
      <c r="I3288" s="29"/>
      <c r="J3288" s="28"/>
      <c r="K3288" s="2"/>
      <c r="L3288" s="2"/>
      <c r="M3288" s="2"/>
      <c r="N3288" s="2"/>
      <c r="O3288" s="2"/>
      <c r="P3288" s="2"/>
      <c r="Q3288" s="2"/>
      <c r="R3288" s="2"/>
      <c r="S3288" s="2"/>
    </row>
    <row r="3289" ht="15.75" customHeight="1">
      <c r="A3289" s="27">
        <v>45260.0</v>
      </c>
      <c r="B3289" s="2" t="s">
        <v>140</v>
      </c>
      <c r="C3289" s="34">
        <v>2112000.0</v>
      </c>
      <c r="D3289" s="34">
        <v>1920000.0</v>
      </c>
      <c r="E3289" s="34">
        <v>192000.0</v>
      </c>
      <c r="F3289" s="22" t="s">
        <v>614</v>
      </c>
      <c r="G3289" s="35">
        <v>45271.0</v>
      </c>
      <c r="H3289" s="22"/>
      <c r="I3289" s="29"/>
      <c r="J3289" s="28"/>
      <c r="K3289" s="2"/>
      <c r="L3289" s="2"/>
      <c r="M3289" s="2"/>
      <c r="N3289" s="2"/>
      <c r="O3289" s="2"/>
      <c r="P3289" s="2"/>
      <c r="Q3289" s="2"/>
      <c r="R3289" s="2"/>
      <c r="S3289" s="2"/>
    </row>
    <row r="3290" ht="15.75" customHeight="1">
      <c r="A3290" s="27">
        <v>45260.0</v>
      </c>
      <c r="B3290" s="2" t="s">
        <v>140</v>
      </c>
      <c r="C3290" s="34">
        <v>4324100.0</v>
      </c>
      <c r="D3290" s="34">
        <v>3931000.0</v>
      </c>
      <c r="E3290" s="34">
        <v>393100.0</v>
      </c>
      <c r="F3290" s="22" t="s">
        <v>361</v>
      </c>
      <c r="G3290" s="35">
        <v>45271.0</v>
      </c>
      <c r="H3290" s="22"/>
      <c r="I3290" s="29"/>
      <c r="J3290" s="28"/>
      <c r="K3290" s="2"/>
      <c r="L3290" s="2"/>
      <c r="M3290" s="2"/>
      <c r="N3290" s="2"/>
      <c r="O3290" s="2"/>
      <c r="P3290" s="2"/>
      <c r="Q3290" s="2"/>
      <c r="R3290" s="2"/>
      <c r="S3290" s="2"/>
    </row>
    <row r="3291" ht="15.75" customHeight="1">
      <c r="A3291" s="27">
        <v>45260.0</v>
      </c>
      <c r="B3291" s="2" t="s">
        <v>140</v>
      </c>
      <c r="C3291" s="34">
        <v>7263300.0</v>
      </c>
      <c r="D3291" s="34">
        <v>6603000.0</v>
      </c>
      <c r="E3291" s="34">
        <v>660300.0</v>
      </c>
      <c r="F3291" s="22" t="s">
        <v>676</v>
      </c>
      <c r="G3291" s="35">
        <v>45271.0</v>
      </c>
      <c r="H3291" s="22"/>
      <c r="I3291" s="29"/>
      <c r="J3291" s="28"/>
      <c r="K3291" s="2"/>
      <c r="L3291" s="2"/>
      <c r="M3291" s="2"/>
      <c r="N3291" s="2"/>
      <c r="O3291" s="2"/>
      <c r="P3291" s="2"/>
      <c r="Q3291" s="2"/>
      <c r="R3291" s="2"/>
      <c r="S3291" s="2"/>
    </row>
    <row r="3292" ht="15.75" customHeight="1">
      <c r="A3292" s="27">
        <v>45260.0</v>
      </c>
      <c r="B3292" s="2" t="s">
        <v>140</v>
      </c>
      <c r="C3292" s="34">
        <v>1188000.0</v>
      </c>
      <c r="D3292" s="34">
        <v>1080000.0</v>
      </c>
      <c r="E3292" s="34">
        <v>108000.0</v>
      </c>
      <c r="F3292" s="22" t="s">
        <v>349</v>
      </c>
      <c r="G3292" s="35">
        <v>45271.0</v>
      </c>
      <c r="H3292" s="22"/>
      <c r="I3292" s="29"/>
      <c r="J3292" s="28"/>
      <c r="K3292" s="2"/>
      <c r="L3292" s="2"/>
      <c r="M3292" s="2"/>
      <c r="N3292" s="2"/>
      <c r="O3292" s="2"/>
      <c r="P3292" s="2"/>
      <c r="Q3292" s="2"/>
      <c r="R3292" s="2"/>
      <c r="S3292" s="2"/>
    </row>
    <row r="3293" ht="15.75" customHeight="1">
      <c r="A3293" s="27">
        <v>45260.0</v>
      </c>
      <c r="B3293" s="2" t="s">
        <v>140</v>
      </c>
      <c r="C3293" s="34">
        <v>1452000.0</v>
      </c>
      <c r="D3293" s="34">
        <v>1320000.0</v>
      </c>
      <c r="E3293" s="34">
        <v>132000.0</v>
      </c>
      <c r="F3293" s="22" t="s">
        <v>660</v>
      </c>
      <c r="G3293" s="35">
        <v>45271.0</v>
      </c>
      <c r="H3293" s="22"/>
      <c r="I3293" s="29"/>
      <c r="J3293" s="28"/>
      <c r="K3293" s="2"/>
      <c r="L3293" s="2"/>
      <c r="M3293" s="2"/>
      <c r="N3293" s="2"/>
      <c r="O3293" s="2"/>
      <c r="P3293" s="2"/>
      <c r="Q3293" s="2"/>
      <c r="R3293" s="2"/>
      <c r="S3293" s="2"/>
    </row>
    <row r="3294" ht="15.75" customHeight="1">
      <c r="A3294" s="27">
        <v>45260.0</v>
      </c>
      <c r="B3294" s="2" t="s">
        <v>140</v>
      </c>
      <c r="C3294" s="34">
        <v>1056000.0</v>
      </c>
      <c r="D3294" s="34">
        <v>960000.0</v>
      </c>
      <c r="E3294" s="34">
        <v>96000.0</v>
      </c>
      <c r="F3294" s="22" t="s">
        <v>699</v>
      </c>
      <c r="G3294" s="35">
        <v>45271.0</v>
      </c>
      <c r="H3294" s="22"/>
      <c r="I3294" s="29"/>
      <c r="J3294" s="28"/>
      <c r="K3294" s="2"/>
      <c r="L3294" s="2"/>
      <c r="M3294" s="2"/>
      <c r="N3294" s="2"/>
      <c r="O3294" s="2"/>
      <c r="P3294" s="2"/>
      <c r="Q3294" s="2"/>
      <c r="R3294" s="2"/>
      <c r="S3294" s="2"/>
    </row>
    <row r="3295" ht="15.75" customHeight="1">
      <c r="A3295" s="27">
        <v>45260.0</v>
      </c>
      <c r="B3295" s="2" t="s">
        <v>140</v>
      </c>
      <c r="C3295" s="34">
        <v>1.665015E7</v>
      </c>
      <c r="D3295" s="34">
        <v>1.51365E7</v>
      </c>
      <c r="E3295" s="34">
        <v>1513650.0</v>
      </c>
      <c r="F3295" s="22" t="s">
        <v>478</v>
      </c>
      <c r="G3295" s="35">
        <v>45271.0</v>
      </c>
      <c r="H3295" s="22"/>
      <c r="I3295" s="29"/>
      <c r="J3295" s="28"/>
      <c r="K3295" s="2"/>
      <c r="L3295" s="2"/>
      <c r="M3295" s="2"/>
      <c r="N3295" s="2"/>
      <c r="O3295" s="2"/>
      <c r="P3295" s="2"/>
      <c r="Q3295" s="2"/>
      <c r="R3295" s="2"/>
      <c r="S3295" s="2"/>
    </row>
    <row r="3296" ht="15.75" customHeight="1">
      <c r="A3296" s="27">
        <v>45260.0</v>
      </c>
      <c r="B3296" s="2" t="s">
        <v>140</v>
      </c>
      <c r="C3296" s="34">
        <v>1.68828E7</v>
      </c>
      <c r="D3296" s="34">
        <v>1.5348E7</v>
      </c>
      <c r="E3296" s="34">
        <v>1534800.0</v>
      </c>
      <c r="F3296" s="22" t="s">
        <v>522</v>
      </c>
      <c r="G3296" s="35">
        <v>45271.0</v>
      </c>
      <c r="H3296" s="22"/>
      <c r="I3296" s="29"/>
      <c r="J3296" s="28"/>
      <c r="K3296" s="2"/>
      <c r="L3296" s="2"/>
      <c r="M3296" s="2"/>
      <c r="N3296" s="2"/>
      <c r="O3296" s="2"/>
      <c r="P3296" s="2"/>
      <c r="Q3296" s="2"/>
      <c r="R3296" s="2"/>
      <c r="S3296" s="2"/>
    </row>
    <row r="3297" ht="15.75" customHeight="1">
      <c r="A3297" s="27">
        <v>45260.0</v>
      </c>
      <c r="B3297" s="2" t="s">
        <v>140</v>
      </c>
      <c r="C3297" s="34">
        <v>82500.0</v>
      </c>
      <c r="D3297" s="34">
        <v>75000.0</v>
      </c>
      <c r="E3297" s="34">
        <v>7500.0</v>
      </c>
      <c r="F3297" s="22" t="s">
        <v>814</v>
      </c>
      <c r="G3297" s="35">
        <v>45271.0</v>
      </c>
      <c r="H3297" s="22"/>
      <c r="I3297" s="29"/>
      <c r="J3297" s="28"/>
      <c r="K3297" s="2"/>
      <c r="L3297" s="2"/>
      <c r="M3297" s="2"/>
      <c r="N3297" s="2"/>
      <c r="O3297" s="2"/>
      <c r="P3297" s="2"/>
      <c r="Q3297" s="2"/>
      <c r="R3297" s="2"/>
      <c r="S3297" s="2"/>
    </row>
    <row r="3298" ht="15.75" customHeight="1">
      <c r="A3298" s="27">
        <v>45260.0</v>
      </c>
      <c r="B3298" s="2" t="s">
        <v>140</v>
      </c>
      <c r="C3298" s="34">
        <v>2245100.0</v>
      </c>
      <c r="D3298" s="34">
        <v>2041000.0</v>
      </c>
      <c r="E3298" s="34">
        <v>204100.0</v>
      </c>
      <c r="F3298" s="22" t="s">
        <v>766</v>
      </c>
      <c r="G3298" s="35">
        <v>45271.0</v>
      </c>
      <c r="H3298" s="22"/>
      <c r="I3298" s="29"/>
      <c r="J3298" s="28"/>
      <c r="K3298" s="2"/>
      <c r="L3298" s="2"/>
      <c r="M3298" s="2"/>
      <c r="N3298" s="2"/>
      <c r="O3298" s="2"/>
      <c r="P3298" s="2"/>
      <c r="Q3298" s="2"/>
      <c r="R3298" s="2"/>
      <c r="S3298" s="2"/>
    </row>
    <row r="3299" ht="15.75" customHeight="1">
      <c r="A3299" s="27">
        <v>45260.0</v>
      </c>
      <c r="B3299" s="2" t="s">
        <v>140</v>
      </c>
      <c r="C3299" s="34">
        <v>4332900.0</v>
      </c>
      <c r="D3299" s="34">
        <v>3939000.0</v>
      </c>
      <c r="E3299" s="34">
        <v>393900.0</v>
      </c>
      <c r="F3299" s="22" t="s">
        <v>765</v>
      </c>
      <c r="G3299" s="35">
        <v>45271.0</v>
      </c>
      <c r="H3299" s="22"/>
      <c r="I3299" s="29"/>
      <c r="J3299" s="28"/>
      <c r="K3299" s="2"/>
      <c r="L3299" s="2"/>
      <c r="M3299" s="2"/>
      <c r="N3299" s="2"/>
      <c r="O3299" s="2"/>
      <c r="P3299" s="2"/>
      <c r="Q3299" s="2"/>
      <c r="R3299" s="2"/>
      <c r="S3299" s="2"/>
    </row>
    <row r="3300" ht="15.75" customHeight="1">
      <c r="A3300" s="27">
        <v>45260.0</v>
      </c>
      <c r="B3300" s="2" t="s">
        <v>675</v>
      </c>
      <c r="C3300" s="34">
        <v>5243700.0</v>
      </c>
      <c r="D3300" s="34">
        <v>4767000.0</v>
      </c>
      <c r="E3300" s="34">
        <v>476700.0</v>
      </c>
      <c r="F3300" s="22" t="s">
        <v>523</v>
      </c>
      <c r="G3300" s="35">
        <v>45267.0</v>
      </c>
      <c r="H3300" s="22"/>
      <c r="I3300" s="29"/>
      <c r="J3300" s="28"/>
      <c r="K3300" s="2"/>
      <c r="L3300" s="2"/>
      <c r="M3300" s="2"/>
      <c r="N3300" s="2"/>
      <c r="O3300" s="2"/>
      <c r="P3300" s="2"/>
      <c r="Q3300" s="2"/>
      <c r="R3300" s="2"/>
      <c r="S3300" s="2"/>
    </row>
    <row r="3301" ht="15.75" customHeight="1">
      <c r="A3301" s="27">
        <v>45260.0</v>
      </c>
      <c r="B3301" s="2" t="s">
        <v>675</v>
      </c>
      <c r="C3301" s="34">
        <v>1326600.0</v>
      </c>
      <c r="D3301" s="34">
        <v>1206000.0</v>
      </c>
      <c r="E3301" s="34">
        <v>120600.0</v>
      </c>
      <c r="F3301" s="22" t="s">
        <v>591</v>
      </c>
      <c r="G3301" s="35">
        <v>45267.0</v>
      </c>
      <c r="H3301" s="22"/>
      <c r="I3301" s="29"/>
      <c r="J3301" s="28"/>
      <c r="K3301" s="2"/>
      <c r="L3301" s="2"/>
      <c r="M3301" s="2"/>
      <c r="N3301" s="2"/>
      <c r="O3301" s="2"/>
      <c r="P3301" s="2"/>
      <c r="Q3301" s="2"/>
      <c r="R3301" s="2"/>
      <c r="S3301" s="2"/>
    </row>
    <row r="3302" ht="15.75" customHeight="1">
      <c r="A3302" s="27">
        <v>45260.0</v>
      </c>
      <c r="B3302" s="2" t="s">
        <v>8</v>
      </c>
      <c r="C3302" s="34">
        <v>3521100.0</v>
      </c>
      <c r="D3302" s="34">
        <v>3201000.0</v>
      </c>
      <c r="E3302" s="34">
        <v>320100.0</v>
      </c>
      <c r="F3302" s="22" t="s">
        <v>700</v>
      </c>
      <c r="G3302" s="35">
        <v>45271.0</v>
      </c>
      <c r="H3302" s="22"/>
      <c r="I3302" s="29"/>
      <c r="J3302" s="28"/>
      <c r="K3302" s="2"/>
      <c r="L3302" s="2"/>
      <c r="M3302" s="2"/>
      <c r="N3302" s="2"/>
      <c r="O3302" s="2"/>
      <c r="P3302" s="2"/>
      <c r="Q3302" s="2"/>
      <c r="R3302" s="2"/>
      <c r="S3302" s="2"/>
    </row>
    <row r="3303" ht="15.75" customHeight="1">
      <c r="A3303" s="27">
        <v>45260.0</v>
      </c>
      <c r="B3303" s="2" t="s">
        <v>8</v>
      </c>
      <c r="C3303" s="34">
        <v>2640000.0</v>
      </c>
      <c r="D3303" s="34">
        <v>2400000.0</v>
      </c>
      <c r="E3303" s="34">
        <v>240000.0</v>
      </c>
      <c r="F3303" s="22" t="s">
        <v>299</v>
      </c>
      <c r="G3303" s="35">
        <v>45271.0</v>
      </c>
      <c r="H3303" s="22"/>
      <c r="I3303" s="29"/>
      <c r="J3303" s="28"/>
      <c r="K3303" s="2"/>
      <c r="L3303" s="2"/>
      <c r="M3303" s="2"/>
      <c r="N3303" s="2"/>
      <c r="O3303" s="2"/>
      <c r="P3303" s="2"/>
      <c r="Q3303" s="2"/>
      <c r="R3303" s="2"/>
      <c r="S3303" s="2"/>
    </row>
    <row r="3304" ht="15.75" customHeight="1">
      <c r="A3304" s="27">
        <v>45260.0</v>
      </c>
      <c r="B3304" s="2" t="s">
        <v>8</v>
      </c>
      <c r="C3304" s="34">
        <v>5643000.0</v>
      </c>
      <c r="D3304" s="34">
        <v>5130000.0</v>
      </c>
      <c r="E3304" s="34">
        <v>513000.0</v>
      </c>
      <c r="F3304" s="22" t="s">
        <v>172</v>
      </c>
      <c r="G3304" s="35">
        <v>45271.0</v>
      </c>
      <c r="H3304" s="22"/>
      <c r="I3304" s="29"/>
      <c r="J3304" s="28"/>
      <c r="K3304" s="2"/>
      <c r="L3304" s="2"/>
      <c r="M3304" s="2"/>
      <c r="N3304" s="2"/>
      <c r="O3304" s="2"/>
      <c r="P3304" s="2"/>
      <c r="Q3304" s="2"/>
      <c r="R3304" s="2"/>
      <c r="S3304" s="2"/>
    </row>
    <row r="3305" ht="15.75" customHeight="1">
      <c r="A3305" s="27">
        <v>45260.0</v>
      </c>
      <c r="B3305" s="2" t="s">
        <v>8</v>
      </c>
      <c r="C3305" s="34">
        <v>1623600.0</v>
      </c>
      <c r="D3305" s="34">
        <v>1476000.0</v>
      </c>
      <c r="E3305" s="34">
        <v>147600.0</v>
      </c>
      <c r="F3305" s="22" t="s">
        <v>738</v>
      </c>
      <c r="G3305" s="35">
        <v>45271.0</v>
      </c>
      <c r="H3305" s="22"/>
      <c r="I3305" s="29"/>
      <c r="J3305" s="28"/>
      <c r="K3305" s="2"/>
      <c r="L3305" s="2"/>
      <c r="M3305" s="2"/>
      <c r="N3305" s="2"/>
      <c r="O3305" s="2"/>
      <c r="P3305" s="2"/>
      <c r="Q3305" s="2"/>
      <c r="R3305" s="2"/>
      <c r="S3305" s="2"/>
    </row>
    <row r="3306" ht="15.75" customHeight="1">
      <c r="A3306" s="27">
        <v>45260.0</v>
      </c>
      <c r="B3306" s="2" t="s">
        <v>8</v>
      </c>
      <c r="C3306" s="34">
        <v>2659800.0</v>
      </c>
      <c r="D3306" s="34">
        <v>2418000.0</v>
      </c>
      <c r="E3306" s="34">
        <v>241800.0</v>
      </c>
      <c r="F3306" s="22" t="s">
        <v>845</v>
      </c>
      <c r="G3306" s="35">
        <v>45271.0</v>
      </c>
      <c r="H3306" s="22"/>
      <c r="I3306" s="29"/>
      <c r="J3306" s="28"/>
      <c r="K3306" s="2"/>
      <c r="L3306" s="2"/>
      <c r="M3306" s="2"/>
      <c r="N3306" s="2"/>
      <c r="O3306" s="2"/>
      <c r="P3306" s="2"/>
      <c r="Q3306" s="2"/>
      <c r="R3306" s="2"/>
      <c r="S3306" s="2"/>
    </row>
    <row r="3307" ht="15.75" customHeight="1">
      <c r="A3307" s="27">
        <v>45260.0</v>
      </c>
      <c r="B3307" s="2" t="s">
        <v>8</v>
      </c>
      <c r="C3307" s="34">
        <v>971300.0</v>
      </c>
      <c r="D3307" s="34">
        <v>883000.0</v>
      </c>
      <c r="E3307" s="34">
        <v>88300.0</v>
      </c>
      <c r="F3307" s="22" t="s">
        <v>846</v>
      </c>
      <c r="G3307" s="35">
        <v>45273.0</v>
      </c>
      <c r="H3307" s="22"/>
      <c r="I3307" s="29"/>
      <c r="J3307" s="28"/>
      <c r="K3307" s="2"/>
      <c r="L3307" s="2"/>
      <c r="M3307" s="2"/>
      <c r="N3307" s="2"/>
      <c r="O3307" s="2"/>
      <c r="P3307" s="2"/>
      <c r="Q3307" s="2"/>
      <c r="R3307" s="2"/>
      <c r="S3307" s="2"/>
    </row>
    <row r="3308" ht="15.75" customHeight="1">
      <c r="A3308" s="27">
        <v>45260.0</v>
      </c>
      <c r="B3308" s="2" t="s">
        <v>847</v>
      </c>
      <c r="C3308" s="34">
        <v>528000.0</v>
      </c>
      <c r="D3308" s="34">
        <v>480000.0</v>
      </c>
      <c r="E3308" s="34">
        <v>48000.0</v>
      </c>
      <c r="F3308" s="22" t="s">
        <v>848</v>
      </c>
      <c r="G3308" s="35">
        <v>45268.0</v>
      </c>
      <c r="H3308" s="22"/>
      <c r="I3308" s="29"/>
      <c r="J3308" s="28"/>
      <c r="K3308" s="2"/>
      <c r="L3308" s="2"/>
      <c r="M3308" s="2"/>
      <c r="N3308" s="2"/>
      <c r="O3308" s="2"/>
      <c r="P3308" s="2"/>
      <c r="Q3308" s="2"/>
      <c r="R3308" s="2"/>
      <c r="S3308" s="2"/>
    </row>
    <row r="3309" ht="15.75" customHeight="1">
      <c r="A3309" s="27">
        <v>45260.0</v>
      </c>
      <c r="B3309" s="2" t="s">
        <v>741</v>
      </c>
      <c r="C3309" s="34">
        <v>1.11375E7</v>
      </c>
      <c r="D3309" s="34">
        <v>1.0125E7</v>
      </c>
      <c r="E3309" s="34">
        <v>1012500.0</v>
      </c>
      <c r="F3309" s="22" t="s">
        <v>671</v>
      </c>
      <c r="G3309" s="35">
        <v>45275.0</v>
      </c>
      <c r="H3309" s="22"/>
      <c r="I3309" s="29"/>
      <c r="J3309" s="28"/>
      <c r="K3309" s="2"/>
      <c r="L3309" s="2"/>
      <c r="M3309" s="2"/>
      <c r="N3309" s="2"/>
      <c r="O3309" s="2"/>
      <c r="P3309" s="2"/>
      <c r="Q3309" s="2"/>
      <c r="R3309" s="2"/>
      <c r="S3309" s="2"/>
    </row>
    <row r="3310" ht="15.75" customHeight="1">
      <c r="A3310" s="27">
        <v>45260.0</v>
      </c>
      <c r="B3310" s="2" t="s">
        <v>491</v>
      </c>
      <c r="C3310" s="34">
        <v>180400.0</v>
      </c>
      <c r="D3310" s="34">
        <v>164000.0</v>
      </c>
      <c r="E3310" s="34">
        <v>16400.0</v>
      </c>
      <c r="F3310" s="22" t="s">
        <v>849</v>
      </c>
      <c r="G3310" s="35">
        <v>45271.0</v>
      </c>
      <c r="H3310" s="22"/>
      <c r="I3310" s="29"/>
      <c r="J3310" s="28"/>
      <c r="K3310" s="2"/>
      <c r="L3310" s="2"/>
      <c r="M3310" s="2"/>
      <c r="N3310" s="2"/>
      <c r="O3310" s="2"/>
      <c r="P3310" s="2"/>
      <c r="Q3310" s="2"/>
      <c r="R3310" s="2"/>
      <c r="S3310" s="2"/>
    </row>
    <row r="3311" ht="15.75" customHeight="1">
      <c r="A3311" s="27">
        <v>45260.0</v>
      </c>
      <c r="B3311" s="2" t="s">
        <v>630</v>
      </c>
      <c r="C3311" s="34">
        <v>90200.0</v>
      </c>
      <c r="D3311" s="34">
        <v>82000.0</v>
      </c>
      <c r="E3311" s="34">
        <v>8200.0</v>
      </c>
      <c r="F3311" s="22" t="s">
        <v>285</v>
      </c>
      <c r="G3311" s="35">
        <v>45268.0</v>
      </c>
      <c r="H3311" s="22"/>
      <c r="I3311" s="29"/>
      <c r="J3311" s="28"/>
      <c r="K3311" s="2"/>
      <c r="L3311" s="2"/>
      <c r="M3311" s="2"/>
      <c r="N3311" s="2"/>
      <c r="O3311" s="2"/>
      <c r="P3311" s="2"/>
      <c r="Q3311" s="2"/>
      <c r="R3311" s="2"/>
      <c r="S3311" s="2"/>
    </row>
    <row r="3312" ht="15.75" customHeight="1">
      <c r="A3312" s="27">
        <v>45260.0</v>
      </c>
      <c r="B3312" s="2" t="s">
        <v>160</v>
      </c>
      <c r="C3312" s="34">
        <v>4735500.0</v>
      </c>
      <c r="D3312" s="34">
        <v>4305000.0</v>
      </c>
      <c r="E3312" s="34">
        <v>430500.0</v>
      </c>
      <c r="F3312" s="22" t="s">
        <v>106</v>
      </c>
      <c r="G3312" s="35">
        <v>45303.0</v>
      </c>
      <c r="H3312" s="22"/>
      <c r="I3312" s="29"/>
      <c r="J3312" s="28"/>
      <c r="K3312" s="2"/>
      <c r="L3312" s="2"/>
      <c r="M3312" s="2"/>
      <c r="N3312" s="2"/>
      <c r="O3312" s="2"/>
      <c r="P3312" s="2"/>
      <c r="Q3312" s="2"/>
      <c r="R3312" s="2"/>
      <c r="S3312" s="2"/>
    </row>
    <row r="3313" ht="15.75" customHeight="1">
      <c r="A3313" s="27">
        <v>45260.0</v>
      </c>
      <c r="B3313" s="2" t="s">
        <v>158</v>
      </c>
      <c r="C3313" s="34">
        <v>1815000.0</v>
      </c>
      <c r="D3313" s="34">
        <v>1650000.0</v>
      </c>
      <c r="E3313" s="34">
        <v>165000.0</v>
      </c>
      <c r="F3313" s="22" t="s">
        <v>106</v>
      </c>
      <c r="G3313" s="35">
        <v>45275.0</v>
      </c>
      <c r="H3313" s="22"/>
      <c r="I3313" s="37" t="s">
        <v>239</v>
      </c>
      <c r="J3313" s="13"/>
      <c r="K3313" s="14"/>
      <c r="L3313" s="2"/>
      <c r="M3313" s="2"/>
      <c r="N3313" s="2"/>
      <c r="O3313" s="2"/>
      <c r="P3313" s="2"/>
      <c r="Q3313" s="2"/>
      <c r="R3313" s="2"/>
      <c r="S3313" s="2"/>
    </row>
    <row r="3314" ht="15.75" customHeight="1">
      <c r="A3314" s="27">
        <v>45260.0</v>
      </c>
      <c r="B3314" s="2" t="s">
        <v>813</v>
      </c>
      <c r="C3314" s="34">
        <v>110000.0</v>
      </c>
      <c r="D3314" s="34">
        <v>100000.0</v>
      </c>
      <c r="E3314" s="34">
        <v>10000.0</v>
      </c>
      <c r="F3314" s="22" t="s">
        <v>106</v>
      </c>
      <c r="G3314" s="35">
        <v>45271.0</v>
      </c>
      <c r="H3314" s="22"/>
      <c r="I3314" s="23" t="s">
        <v>3</v>
      </c>
      <c r="J3314" s="17" t="s">
        <v>54</v>
      </c>
      <c r="K3314" s="17" t="s">
        <v>2</v>
      </c>
      <c r="L3314" s="2"/>
      <c r="M3314" s="2"/>
      <c r="N3314" s="2"/>
      <c r="O3314" s="2"/>
      <c r="P3314" s="2"/>
      <c r="Q3314" s="2"/>
      <c r="R3314" s="2"/>
      <c r="S3314" s="2"/>
    </row>
    <row r="3315" ht="15.75" customHeight="1">
      <c r="A3315" s="38">
        <v>45260.0</v>
      </c>
      <c r="B3315" s="7" t="s">
        <v>152</v>
      </c>
      <c r="C3315" s="39">
        <v>715000.0</v>
      </c>
      <c r="D3315" s="39">
        <v>650000.0</v>
      </c>
      <c r="E3315" s="39">
        <v>65000.0</v>
      </c>
      <c r="F3315" s="40" t="s">
        <v>106</v>
      </c>
      <c r="G3315" s="41">
        <v>45265.0</v>
      </c>
      <c r="H3315" s="40"/>
      <c r="I3315" s="23">
        <f t="shared" ref="I3315:K3315" si="82">SUM(C3266:C3315)</f>
        <v>342070582</v>
      </c>
      <c r="J3315" s="23">
        <f t="shared" si="82"/>
        <v>313027650</v>
      </c>
      <c r="K3315" s="23">
        <f t="shared" si="82"/>
        <v>29042932</v>
      </c>
      <c r="L3315" s="7"/>
      <c r="M3315" s="7"/>
      <c r="N3315" s="7"/>
      <c r="O3315" s="7"/>
      <c r="P3315" s="7"/>
      <c r="Q3315" s="7"/>
      <c r="R3315" s="7"/>
      <c r="S3315" s="7"/>
    </row>
    <row r="3316" ht="15.75" customHeight="1">
      <c r="A3316" s="27">
        <v>45261.0</v>
      </c>
      <c r="B3316" s="2" t="s">
        <v>839</v>
      </c>
      <c r="C3316" s="34">
        <v>8557670.0</v>
      </c>
      <c r="D3316" s="34">
        <v>8557670.0</v>
      </c>
      <c r="E3316" s="34">
        <v>0.0</v>
      </c>
      <c r="F3316" s="22" t="s">
        <v>850</v>
      </c>
      <c r="G3316" s="35">
        <v>45268.0</v>
      </c>
      <c r="H3316" s="22"/>
      <c r="I3316" s="29"/>
      <c r="J3316" s="28"/>
      <c r="K3316" s="2"/>
      <c r="L3316" s="2"/>
      <c r="M3316" s="2"/>
      <c r="N3316" s="2"/>
      <c r="O3316" s="2"/>
      <c r="P3316" s="2"/>
      <c r="Q3316" s="2"/>
      <c r="R3316" s="2"/>
      <c r="S3316" s="2"/>
    </row>
    <row r="3317" ht="15.75" customHeight="1">
      <c r="A3317" s="27">
        <v>45270.0</v>
      </c>
      <c r="B3317" s="2" t="s">
        <v>140</v>
      </c>
      <c r="C3317" s="34">
        <v>1.7996E7</v>
      </c>
      <c r="D3317" s="34">
        <v>1.636E7</v>
      </c>
      <c r="E3317" s="34">
        <v>1636000.0</v>
      </c>
      <c r="F3317" s="22" t="s">
        <v>522</v>
      </c>
      <c r="G3317" s="35">
        <v>45280.0</v>
      </c>
      <c r="H3317" s="22"/>
      <c r="I3317" s="29"/>
      <c r="J3317" s="28"/>
      <c r="K3317" s="2"/>
      <c r="L3317" s="2"/>
      <c r="M3317" s="2"/>
      <c r="N3317" s="2"/>
      <c r="O3317" s="2"/>
      <c r="P3317" s="2"/>
      <c r="Q3317" s="2"/>
      <c r="R3317" s="2"/>
      <c r="S3317" s="2"/>
    </row>
    <row r="3318" ht="15.75" customHeight="1">
      <c r="A3318" s="27">
        <v>45275.0</v>
      </c>
      <c r="B3318" s="2" t="s">
        <v>140</v>
      </c>
      <c r="C3318" s="34">
        <v>2.1967E7</v>
      </c>
      <c r="D3318" s="34">
        <v>1.997E7</v>
      </c>
      <c r="E3318" s="34">
        <v>1997000.0</v>
      </c>
      <c r="F3318" s="22" t="s">
        <v>590</v>
      </c>
      <c r="G3318" s="35">
        <v>45289.0</v>
      </c>
      <c r="H3318" s="22"/>
      <c r="I3318" s="29"/>
      <c r="J3318" s="28"/>
      <c r="K3318" s="2"/>
      <c r="L3318" s="2"/>
      <c r="M3318" s="2"/>
      <c r="N3318" s="2"/>
      <c r="O3318" s="2"/>
      <c r="P3318" s="2"/>
      <c r="Q3318" s="2"/>
      <c r="R3318" s="2"/>
      <c r="S3318" s="2"/>
    </row>
    <row r="3319" ht="15.75" customHeight="1">
      <c r="A3319" s="27">
        <v>45275.0</v>
      </c>
      <c r="B3319" s="2" t="s">
        <v>140</v>
      </c>
      <c r="C3319" s="34">
        <v>5544000.0</v>
      </c>
      <c r="D3319" s="34">
        <v>5040000.0</v>
      </c>
      <c r="E3319" s="34">
        <v>504000.0</v>
      </c>
      <c r="F3319" s="22" t="s">
        <v>614</v>
      </c>
      <c r="G3319" s="35">
        <v>45289.0</v>
      </c>
      <c r="H3319" s="22"/>
      <c r="I3319" s="29"/>
      <c r="J3319" s="28"/>
      <c r="K3319" s="2"/>
      <c r="L3319" s="2"/>
      <c r="M3319" s="2"/>
      <c r="N3319" s="2"/>
      <c r="O3319" s="2"/>
      <c r="P3319" s="2"/>
      <c r="Q3319" s="2"/>
      <c r="R3319" s="2"/>
      <c r="S3319" s="2"/>
    </row>
    <row r="3320" ht="15.75" customHeight="1">
      <c r="A3320" s="27">
        <v>45275.0</v>
      </c>
      <c r="B3320" s="2" t="s">
        <v>140</v>
      </c>
      <c r="C3320" s="34">
        <v>4428600.0</v>
      </c>
      <c r="D3320" s="34">
        <v>4026000.0</v>
      </c>
      <c r="E3320" s="34">
        <v>402600.0</v>
      </c>
      <c r="F3320" s="22" t="s">
        <v>361</v>
      </c>
      <c r="G3320" s="35">
        <v>45280.0</v>
      </c>
      <c r="H3320" s="22"/>
      <c r="I3320" s="29"/>
      <c r="J3320" s="28"/>
      <c r="K3320" s="2"/>
      <c r="L3320" s="2"/>
      <c r="M3320" s="2"/>
      <c r="N3320" s="2"/>
      <c r="O3320" s="2"/>
      <c r="P3320" s="2"/>
      <c r="Q3320" s="2"/>
      <c r="R3320" s="2"/>
      <c r="S3320" s="2"/>
    </row>
    <row r="3321" ht="15.75" customHeight="1">
      <c r="A3321" s="27">
        <v>45275.0</v>
      </c>
      <c r="B3321" s="2" t="s">
        <v>140</v>
      </c>
      <c r="C3321" s="34">
        <v>1.10429E7</v>
      </c>
      <c r="D3321" s="34">
        <v>1.0039E7</v>
      </c>
      <c r="E3321" s="34">
        <v>1003900.0</v>
      </c>
      <c r="F3321" s="22" t="s">
        <v>676</v>
      </c>
      <c r="G3321" s="35">
        <v>45289.0</v>
      </c>
      <c r="H3321" s="22"/>
      <c r="I3321" s="29"/>
      <c r="J3321" s="28"/>
      <c r="K3321" s="2"/>
      <c r="L3321" s="2"/>
      <c r="M3321" s="2"/>
      <c r="N3321" s="2"/>
      <c r="O3321" s="2"/>
      <c r="P3321" s="2"/>
      <c r="Q3321" s="2"/>
      <c r="R3321" s="2"/>
      <c r="S3321" s="2"/>
    </row>
    <row r="3322" ht="15.75" customHeight="1">
      <c r="A3322" s="27">
        <v>45275.0</v>
      </c>
      <c r="B3322" s="2" t="s">
        <v>140</v>
      </c>
      <c r="C3322" s="34">
        <v>1056000.0</v>
      </c>
      <c r="D3322" s="34">
        <v>960000.0</v>
      </c>
      <c r="E3322" s="34">
        <v>96000.0</v>
      </c>
      <c r="F3322" s="22" t="s">
        <v>349</v>
      </c>
      <c r="G3322" s="35">
        <v>45289.0</v>
      </c>
      <c r="H3322" s="22"/>
      <c r="I3322" s="29"/>
      <c r="J3322" s="28"/>
      <c r="K3322" s="2"/>
      <c r="L3322" s="2"/>
      <c r="M3322" s="2"/>
      <c r="N3322" s="2"/>
      <c r="O3322" s="2"/>
      <c r="P3322" s="2"/>
      <c r="Q3322" s="2"/>
      <c r="R3322" s="2"/>
      <c r="S3322" s="2"/>
    </row>
    <row r="3323" ht="15.75" customHeight="1">
      <c r="A3323" s="27">
        <v>45275.0</v>
      </c>
      <c r="B3323" s="2" t="s">
        <v>140</v>
      </c>
      <c r="C3323" s="34">
        <v>1320000.0</v>
      </c>
      <c r="D3323" s="34">
        <v>1200000.0</v>
      </c>
      <c r="E3323" s="34">
        <v>120000.0</v>
      </c>
      <c r="F3323" s="22" t="s">
        <v>660</v>
      </c>
      <c r="G3323" s="35">
        <v>45280.0</v>
      </c>
      <c r="H3323" s="22"/>
      <c r="I3323" s="29"/>
      <c r="J3323" s="28"/>
      <c r="K3323" s="2"/>
      <c r="L3323" s="2"/>
      <c r="M3323" s="2"/>
      <c r="N3323" s="2"/>
      <c r="O3323" s="2"/>
      <c r="P3323" s="2"/>
      <c r="Q3323" s="2"/>
      <c r="R3323" s="2"/>
      <c r="S3323" s="2"/>
    </row>
    <row r="3324" ht="15.75" customHeight="1">
      <c r="A3324" s="27">
        <v>45275.0</v>
      </c>
      <c r="B3324" s="2" t="s">
        <v>140</v>
      </c>
      <c r="C3324" s="34">
        <v>660000.0</v>
      </c>
      <c r="D3324" s="34">
        <v>600000.0</v>
      </c>
      <c r="E3324" s="34">
        <v>60000.0</v>
      </c>
      <c r="F3324" s="22" t="s">
        <v>699</v>
      </c>
      <c r="G3324" s="35">
        <v>45289.0</v>
      </c>
      <c r="H3324" s="22"/>
      <c r="I3324" s="29"/>
      <c r="J3324" s="28"/>
      <c r="K3324" s="2"/>
      <c r="L3324" s="2"/>
      <c r="M3324" s="2"/>
      <c r="N3324" s="2"/>
      <c r="O3324" s="2"/>
      <c r="P3324" s="2"/>
      <c r="Q3324" s="2"/>
      <c r="R3324" s="2"/>
      <c r="S3324" s="2"/>
    </row>
    <row r="3325" ht="15.75" customHeight="1">
      <c r="A3325" s="27">
        <v>45275.0</v>
      </c>
      <c r="B3325" s="2" t="s">
        <v>140</v>
      </c>
      <c r="C3325" s="34">
        <v>1.55738E7</v>
      </c>
      <c r="D3325" s="34">
        <v>1.4158E7</v>
      </c>
      <c r="E3325" s="34">
        <v>1415800.0</v>
      </c>
      <c r="F3325" s="22" t="s">
        <v>478</v>
      </c>
      <c r="G3325" s="35">
        <v>45289.0</v>
      </c>
      <c r="H3325" s="22"/>
      <c r="I3325" s="29"/>
      <c r="J3325" s="28"/>
      <c r="K3325" s="2"/>
      <c r="L3325" s="2"/>
      <c r="M3325" s="2"/>
      <c r="N3325" s="2"/>
      <c r="O3325" s="2"/>
      <c r="P3325" s="2"/>
      <c r="Q3325" s="2"/>
      <c r="R3325" s="2"/>
      <c r="S3325" s="2"/>
    </row>
    <row r="3326" ht="15.75" customHeight="1">
      <c r="A3326" s="27">
        <v>45280.0</v>
      </c>
      <c r="B3326" s="2" t="s">
        <v>140</v>
      </c>
      <c r="C3326" s="34">
        <v>1.791185E7</v>
      </c>
      <c r="D3326" s="34">
        <v>1.62835E7</v>
      </c>
      <c r="E3326" s="34">
        <v>1628350.0</v>
      </c>
      <c r="F3326" s="22" t="s">
        <v>522</v>
      </c>
      <c r="G3326" s="35">
        <v>45289.0</v>
      </c>
      <c r="H3326" s="22"/>
      <c r="I3326" s="29"/>
      <c r="J3326" s="28"/>
      <c r="K3326" s="2"/>
      <c r="L3326" s="2"/>
      <c r="M3326" s="2"/>
      <c r="N3326" s="2"/>
      <c r="O3326" s="2"/>
      <c r="P3326" s="2"/>
      <c r="Q3326" s="2"/>
      <c r="R3326" s="2"/>
      <c r="S3326" s="2"/>
    </row>
    <row r="3327" ht="15.75" customHeight="1">
      <c r="A3327" s="27">
        <v>45281.0</v>
      </c>
      <c r="B3327" s="2" t="s">
        <v>11</v>
      </c>
      <c r="C3327" s="34">
        <v>4663920.0</v>
      </c>
      <c r="D3327" s="34">
        <v>4663920.0</v>
      </c>
      <c r="E3327" s="34">
        <v>0.0</v>
      </c>
      <c r="F3327" s="22" t="s">
        <v>851</v>
      </c>
      <c r="G3327" s="35">
        <v>45289.0</v>
      </c>
      <c r="H3327" s="22"/>
      <c r="I3327" s="29"/>
      <c r="J3327" s="28"/>
      <c r="K3327" s="2"/>
      <c r="L3327" s="2"/>
      <c r="M3327" s="2"/>
      <c r="N3327" s="2"/>
      <c r="O3327" s="2"/>
      <c r="P3327" s="2"/>
      <c r="Q3327" s="2"/>
      <c r="R3327" s="2"/>
      <c r="S3327" s="2"/>
    </row>
    <row r="3328" ht="15.75" customHeight="1">
      <c r="A3328" s="27">
        <v>45282.0</v>
      </c>
      <c r="B3328" s="2" t="s">
        <v>802</v>
      </c>
      <c r="C3328" s="34">
        <v>9013980.0</v>
      </c>
      <c r="D3328" s="34">
        <v>9013980.0</v>
      </c>
      <c r="E3328" s="34">
        <v>0.0</v>
      </c>
      <c r="F3328" s="22" t="s">
        <v>852</v>
      </c>
      <c r="G3328" s="35">
        <v>45289.0</v>
      </c>
      <c r="H3328" s="22"/>
      <c r="I3328" s="29"/>
      <c r="J3328" s="28"/>
      <c r="K3328" s="2"/>
      <c r="L3328" s="2"/>
      <c r="M3328" s="2"/>
      <c r="N3328" s="2"/>
      <c r="O3328" s="2"/>
      <c r="P3328" s="2"/>
      <c r="Q3328" s="2"/>
      <c r="R3328" s="2"/>
      <c r="S3328" s="2"/>
    </row>
    <row r="3329" ht="15.75" customHeight="1">
      <c r="A3329" s="27">
        <v>45286.0</v>
      </c>
      <c r="B3329" s="2" t="s">
        <v>666</v>
      </c>
      <c r="C3329" s="34">
        <v>1082400.0</v>
      </c>
      <c r="D3329" s="34">
        <v>984000.0</v>
      </c>
      <c r="E3329" s="34">
        <v>98400.0</v>
      </c>
      <c r="F3329" s="22" t="s">
        <v>659</v>
      </c>
      <c r="G3329" s="35">
        <v>45310.0</v>
      </c>
      <c r="H3329" s="22"/>
      <c r="I3329" s="29"/>
      <c r="J3329" s="28"/>
      <c r="K3329" s="2"/>
      <c r="L3329" s="2"/>
      <c r="M3329" s="2"/>
      <c r="N3329" s="2"/>
      <c r="O3329" s="2"/>
      <c r="P3329" s="2"/>
      <c r="Q3329" s="2"/>
      <c r="R3329" s="2"/>
      <c r="S3329" s="2"/>
    </row>
    <row r="3330" ht="15.75" customHeight="1">
      <c r="A3330" s="27">
        <v>45286.0</v>
      </c>
      <c r="B3330" s="2" t="s">
        <v>610</v>
      </c>
      <c r="C3330" s="34">
        <v>6314000.0</v>
      </c>
      <c r="D3330" s="34">
        <v>5740000.0</v>
      </c>
      <c r="E3330" s="34">
        <v>574000.0</v>
      </c>
      <c r="F3330" s="22" t="s">
        <v>853</v>
      </c>
      <c r="G3330" s="35">
        <v>45286.0</v>
      </c>
      <c r="H3330" s="22"/>
      <c r="I3330" s="29"/>
      <c r="J3330" s="28"/>
      <c r="K3330" s="2"/>
      <c r="L3330" s="2"/>
      <c r="M3330" s="2"/>
      <c r="N3330" s="2"/>
      <c r="O3330" s="2"/>
      <c r="P3330" s="2"/>
      <c r="Q3330" s="2"/>
      <c r="R3330" s="2"/>
      <c r="S3330" s="2"/>
    </row>
    <row r="3331" ht="15.75" customHeight="1">
      <c r="A3331" s="27">
        <v>45270.0</v>
      </c>
      <c r="B3331" s="2" t="s">
        <v>854</v>
      </c>
      <c r="C3331" s="34">
        <v>7.526453E7</v>
      </c>
      <c r="D3331" s="34">
        <v>6.84223E7</v>
      </c>
      <c r="E3331" s="34">
        <v>6842230.0</v>
      </c>
      <c r="F3331" s="22" t="s">
        <v>106</v>
      </c>
      <c r="G3331" s="35">
        <v>45301.0</v>
      </c>
      <c r="H3331" s="22"/>
      <c r="I3331" s="29"/>
      <c r="J3331" s="28"/>
      <c r="K3331" s="2"/>
      <c r="L3331" s="2"/>
      <c r="M3331" s="2"/>
      <c r="N3331" s="2"/>
      <c r="O3331" s="2"/>
      <c r="P3331" s="2"/>
      <c r="Q3331" s="2"/>
      <c r="R3331" s="2"/>
      <c r="S3331" s="2"/>
    </row>
    <row r="3332" ht="15.75" customHeight="1">
      <c r="A3332" s="27">
        <v>45280.0</v>
      </c>
      <c r="B3332" s="2" t="s">
        <v>854</v>
      </c>
      <c r="C3332" s="34">
        <v>7.86038E7</v>
      </c>
      <c r="D3332" s="34">
        <v>7.1458E7</v>
      </c>
      <c r="E3332" s="34">
        <v>7145800.0</v>
      </c>
      <c r="F3332" s="22" t="s">
        <v>106</v>
      </c>
      <c r="G3332" s="35">
        <v>45307.0</v>
      </c>
      <c r="H3332" s="22"/>
      <c r="I3332" s="29"/>
      <c r="J3332" s="28"/>
      <c r="K3332" s="2"/>
      <c r="L3332" s="2"/>
      <c r="M3332" s="2"/>
      <c r="N3332" s="2"/>
      <c r="O3332" s="2"/>
      <c r="P3332" s="2"/>
      <c r="Q3332" s="2"/>
      <c r="R3332" s="2"/>
      <c r="S3332" s="2"/>
    </row>
    <row r="3333" ht="15.75" customHeight="1">
      <c r="A3333" s="27">
        <v>45291.0</v>
      </c>
      <c r="B3333" s="2" t="s">
        <v>854</v>
      </c>
      <c r="C3333" s="34">
        <v>7.76204E7</v>
      </c>
      <c r="D3333" s="34">
        <v>7.0564E7</v>
      </c>
      <c r="E3333" s="34">
        <v>7056400.0</v>
      </c>
      <c r="F3333" s="22" t="s">
        <v>106</v>
      </c>
      <c r="G3333" s="35">
        <v>45330.0</v>
      </c>
      <c r="H3333" s="22" t="s">
        <v>855</v>
      </c>
      <c r="I3333" s="29"/>
      <c r="J3333" s="28"/>
      <c r="K3333" s="2"/>
      <c r="L3333" s="2"/>
      <c r="M3333" s="2"/>
      <c r="N3333" s="2"/>
      <c r="O3333" s="2"/>
      <c r="P3333" s="2"/>
      <c r="Q3333" s="2"/>
      <c r="R3333" s="2"/>
      <c r="S3333" s="2"/>
    </row>
    <row r="3334" ht="15.75" customHeight="1">
      <c r="A3334" s="27" t="s">
        <v>856</v>
      </c>
      <c r="B3334" s="2" t="s">
        <v>711</v>
      </c>
      <c r="C3334" s="34">
        <v>1.112287E7</v>
      </c>
      <c r="D3334" s="34">
        <v>1.01117E7</v>
      </c>
      <c r="E3334" s="34">
        <v>1011170.0</v>
      </c>
      <c r="F3334" s="22" t="s">
        <v>728</v>
      </c>
      <c r="G3334" s="35">
        <v>45301.0</v>
      </c>
      <c r="H3334" s="22"/>
      <c r="I3334" s="29"/>
      <c r="J3334" s="28"/>
      <c r="K3334" s="2"/>
      <c r="L3334" s="2"/>
      <c r="M3334" s="2"/>
      <c r="N3334" s="2"/>
      <c r="O3334" s="2"/>
      <c r="P3334" s="2"/>
      <c r="Q3334" s="2"/>
      <c r="R3334" s="2"/>
      <c r="S3334" s="2"/>
    </row>
    <row r="3335" ht="15.75" customHeight="1">
      <c r="A3335" s="27" t="s">
        <v>856</v>
      </c>
      <c r="B3335" s="2" t="s">
        <v>711</v>
      </c>
      <c r="C3335" s="34">
        <v>3289000.0</v>
      </c>
      <c r="D3335" s="34">
        <v>2990000.0</v>
      </c>
      <c r="E3335" s="34">
        <v>299000.0</v>
      </c>
      <c r="F3335" s="22" t="s">
        <v>857</v>
      </c>
      <c r="G3335" s="35">
        <v>45301.0</v>
      </c>
      <c r="H3335" s="22"/>
      <c r="I3335" s="29"/>
      <c r="J3335" s="28"/>
      <c r="K3335" s="2"/>
      <c r="L3335" s="2"/>
      <c r="M3335" s="2"/>
      <c r="N3335" s="2"/>
      <c r="O3335" s="2"/>
      <c r="P3335" s="2"/>
      <c r="Q3335" s="2"/>
      <c r="R3335" s="2"/>
      <c r="S3335" s="2"/>
    </row>
    <row r="3336" ht="15.75" customHeight="1">
      <c r="A3336" s="27" t="s">
        <v>856</v>
      </c>
      <c r="B3336" s="2" t="s">
        <v>711</v>
      </c>
      <c r="C3336" s="34">
        <v>4.93141E7</v>
      </c>
      <c r="D3336" s="34">
        <v>4.4831E7</v>
      </c>
      <c r="E3336" s="34">
        <v>4483100.0</v>
      </c>
      <c r="F3336" s="22" t="s">
        <v>442</v>
      </c>
      <c r="G3336" s="35">
        <v>45301.0</v>
      </c>
      <c r="H3336" s="22"/>
      <c r="I3336" s="29"/>
      <c r="J3336" s="28"/>
      <c r="K3336" s="2"/>
      <c r="L3336" s="2"/>
      <c r="M3336" s="2"/>
      <c r="N3336" s="2"/>
      <c r="O3336" s="2"/>
      <c r="P3336" s="2"/>
      <c r="Q3336" s="2"/>
      <c r="R3336" s="2"/>
      <c r="S3336" s="2"/>
    </row>
    <row r="3337" ht="15.75" customHeight="1">
      <c r="A3337" s="27" t="s">
        <v>856</v>
      </c>
      <c r="B3337" s="2" t="s">
        <v>711</v>
      </c>
      <c r="C3337" s="34">
        <v>2666400.0</v>
      </c>
      <c r="D3337" s="34">
        <v>2424000.0</v>
      </c>
      <c r="E3337" s="34">
        <v>242400.0</v>
      </c>
      <c r="F3337" s="22" t="s">
        <v>441</v>
      </c>
      <c r="G3337" s="35">
        <v>45301.0</v>
      </c>
      <c r="H3337" s="22"/>
      <c r="I3337" s="29"/>
      <c r="J3337" s="28"/>
      <c r="K3337" s="2"/>
      <c r="L3337" s="2"/>
      <c r="M3337" s="2"/>
      <c r="N3337" s="2"/>
      <c r="O3337" s="2"/>
      <c r="P3337" s="2"/>
      <c r="Q3337" s="2"/>
      <c r="R3337" s="2"/>
      <c r="S3337" s="2"/>
    </row>
    <row r="3338" ht="15.75" customHeight="1">
      <c r="A3338" s="27" t="s">
        <v>856</v>
      </c>
      <c r="B3338" s="2" t="s">
        <v>711</v>
      </c>
      <c r="C3338" s="34">
        <v>2.22772E7</v>
      </c>
      <c r="D3338" s="34">
        <v>2.0252E7</v>
      </c>
      <c r="E3338" s="34">
        <v>2025200.0</v>
      </c>
      <c r="F3338" s="22" t="s">
        <v>657</v>
      </c>
      <c r="G3338" s="35">
        <v>45301.0</v>
      </c>
      <c r="H3338" s="22"/>
      <c r="I3338" s="29"/>
      <c r="J3338" s="28"/>
      <c r="K3338" s="2"/>
      <c r="L3338" s="2"/>
      <c r="M3338" s="2"/>
      <c r="N3338" s="2"/>
      <c r="O3338" s="2"/>
      <c r="P3338" s="2"/>
      <c r="Q3338" s="2"/>
      <c r="R3338" s="2"/>
      <c r="S3338" s="2"/>
    </row>
    <row r="3339" ht="15.75" customHeight="1">
      <c r="A3339" s="27" t="s">
        <v>856</v>
      </c>
      <c r="B3339" s="2" t="s">
        <v>711</v>
      </c>
      <c r="C3339" s="34">
        <v>1.39568E7</v>
      </c>
      <c r="D3339" s="34">
        <v>1.2688E7</v>
      </c>
      <c r="E3339" s="34">
        <v>1268800.0</v>
      </c>
      <c r="F3339" s="22" t="s">
        <v>350</v>
      </c>
      <c r="G3339" s="35">
        <v>45301.0</v>
      </c>
      <c r="H3339" s="22"/>
      <c r="I3339" s="29"/>
      <c r="J3339" s="28"/>
      <c r="K3339" s="2"/>
      <c r="L3339" s="2"/>
      <c r="M3339" s="2"/>
      <c r="N3339" s="2"/>
      <c r="O3339" s="2"/>
      <c r="P3339" s="2"/>
      <c r="Q3339" s="2"/>
      <c r="R3339" s="2"/>
      <c r="S3339" s="2"/>
    </row>
    <row r="3340" ht="15.75" customHeight="1">
      <c r="A3340" s="27" t="s">
        <v>856</v>
      </c>
      <c r="B3340" s="2" t="s">
        <v>29</v>
      </c>
      <c r="C3340" s="34">
        <v>5368000.0</v>
      </c>
      <c r="D3340" s="34">
        <v>4880000.0</v>
      </c>
      <c r="E3340" s="34">
        <v>488000.0</v>
      </c>
      <c r="F3340" s="22" t="s">
        <v>526</v>
      </c>
      <c r="G3340" s="35">
        <v>45306.0</v>
      </c>
      <c r="H3340" s="22"/>
      <c r="I3340" s="29"/>
      <c r="J3340" s="28"/>
      <c r="K3340" s="2"/>
      <c r="L3340" s="2"/>
      <c r="M3340" s="2"/>
      <c r="N3340" s="2"/>
      <c r="O3340" s="2"/>
      <c r="P3340" s="2"/>
      <c r="Q3340" s="2"/>
      <c r="R3340" s="2"/>
      <c r="S3340" s="2"/>
    </row>
    <row r="3341" ht="15.75" customHeight="1">
      <c r="A3341" s="27" t="s">
        <v>856</v>
      </c>
      <c r="B3341" s="2" t="s">
        <v>696</v>
      </c>
      <c r="C3341" s="34">
        <v>5280000.0</v>
      </c>
      <c r="D3341" s="34">
        <v>4800000.0</v>
      </c>
      <c r="E3341" s="34">
        <v>480000.0</v>
      </c>
      <c r="F3341" s="22" t="s">
        <v>697</v>
      </c>
      <c r="G3341" s="35">
        <v>45303.0</v>
      </c>
      <c r="H3341" s="22"/>
      <c r="I3341" s="29"/>
      <c r="J3341" s="28"/>
      <c r="K3341" s="2"/>
      <c r="L3341" s="2"/>
      <c r="M3341" s="2"/>
      <c r="N3341" s="2"/>
      <c r="O3341" s="2"/>
      <c r="P3341" s="2"/>
      <c r="Q3341" s="2"/>
      <c r="R3341" s="2"/>
      <c r="S3341" s="2"/>
    </row>
    <row r="3342" ht="15.75" customHeight="1">
      <c r="A3342" s="27" t="s">
        <v>856</v>
      </c>
      <c r="B3342" s="2" t="s">
        <v>140</v>
      </c>
      <c r="C3342" s="34">
        <v>2.62185E7</v>
      </c>
      <c r="D3342" s="34">
        <v>2.3835E7</v>
      </c>
      <c r="E3342" s="34">
        <v>2383500.0</v>
      </c>
      <c r="F3342" s="22" t="s">
        <v>590</v>
      </c>
      <c r="G3342" s="35">
        <v>45301.0</v>
      </c>
      <c r="H3342" s="22"/>
      <c r="I3342" s="29"/>
      <c r="J3342" s="28"/>
      <c r="K3342" s="2"/>
      <c r="L3342" s="2"/>
      <c r="M3342" s="2"/>
      <c r="N3342" s="2"/>
      <c r="O3342" s="2"/>
      <c r="P3342" s="2"/>
      <c r="Q3342" s="2"/>
      <c r="R3342" s="2"/>
      <c r="S3342" s="2"/>
    </row>
    <row r="3343" ht="15.75" customHeight="1">
      <c r="A3343" s="27" t="s">
        <v>856</v>
      </c>
      <c r="B3343" s="2" t="s">
        <v>140</v>
      </c>
      <c r="C3343" s="34">
        <v>7766000.0</v>
      </c>
      <c r="D3343" s="34">
        <v>7060000.0</v>
      </c>
      <c r="E3343" s="34">
        <v>706000.0</v>
      </c>
      <c r="F3343" s="22" t="s">
        <v>614</v>
      </c>
      <c r="G3343" s="35">
        <v>45301.0</v>
      </c>
      <c r="H3343" s="22"/>
      <c r="I3343" s="29"/>
      <c r="J3343" s="28"/>
      <c r="K3343" s="2"/>
      <c r="L3343" s="2"/>
      <c r="M3343" s="2"/>
      <c r="N3343" s="2"/>
      <c r="O3343" s="2"/>
      <c r="P3343" s="2"/>
      <c r="Q3343" s="2"/>
      <c r="R3343" s="2"/>
      <c r="S3343" s="2"/>
    </row>
    <row r="3344" ht="15.75" customHeight="1">
      <c r="A3344" s="27" t="s">
        <v>856</v>
      </c>
      <c r="B3344" s="2" t="s">
        <v>140</v>
      </c>
      <c r="C3344" s="34">
        <v>8443600.0</v>
      </c>
      <c r="D3344" s="34">
        <v>7676000.0</v>
      </c>
      <c r="E3344" s="34">
        <v>767600.0</v>
      </c>
      <c r="F3344" s="22" t="s">
        <v>361</v>
      </c>
      <c r="G3344" s="35">
        <v>45301.0</v>
      </c>
      <c r="H3344" s="22"/>
      <c r="I3344" s="29"/>
      <c r="J3344" s="28"/>
      <c r="K3344" s="2"/>
      <c r="L3344" s="2"/>
      <c r="M3344" s="2"/>
      <c r="N3344" s="2"/>
      <c r="O3344" s="2"/>
      <c r="P3344" s="2"/>
      <c r="Q3344" s="2"/>
      <c r="R3344" s="2"/>
      <c r="S3344" s="2"/>
    </row>
    <row r="3345" ht="15.75" customHeight="1">
      <c r="A3345" s="27" t="s">
        <v>856</v>
      </c>
      <c r="B3345" s="2" t="s">
        <v>140</v>
      </c>
      <c r="C3345" s="34">
        <v>1.2287E7</v>
      </c>
      <c r="D3345" s="34">
        <v>1.117E7</v>
      </c>
      <c r="E3345" s="34">
        <v>1117000.0</v>
      </c>
      <c r="F3345" s="22" t="s">
        <v>676</v>
      </c>
      <c r="G3345" s="35">
        <v>45301.0</v>
      </c>
      <c r="H3345" s="22"/>
      <c r="I3345" s="29"/>
      <c r="J3345" s="28"/>
      <c r="K3345" s="2"/>
      <c r="L3345" s="2"/>
      <c r="M3345" s="2"/>
      <c r="N3345" s="2"/>
      <c r="O3345" s="2"/>
      <c r="P3345" s="2"/>
      <c r="Q3345" s="2"/>
      <c r="R3345" s="2"/>
      <c r="S3345" s="2"/>
    </row>
    <row r="3346" ht="15.75" customHeight="1">
      <c r="A3346" s="27" t="s">
        <v>856</v>
      </c>
      <c r="B3346" s="2" t="s">
        <v>140</v>
      </c>
      <c r="C3346" s="34">
        <v>924000.0</v>
      </c>
      <c r="D3346" s="34">
        <v>840000.0</v>
      </c>
      <c r="E3346" s="34">
        <v>84000.0</v>
      </c>
      <c r="F3346" s="22" t="s">
        <v>349</v>
      </c>
      <c r="G3346" s="35">
        <v>45301.0</v>
      </c>
      <c r="H3346" s="22"/>
      <c r="I3346" s="29"/>
      <c r="J3346" s="28"/>
      <c r="K3346" s="2"/>
      <c r="L3346" s="2"/>
      <c r="M3346" s="2"/>
      <c r="N3346" s="2"/>
      <c r="O3346" s="2"/>
      <c r="P3346" s="2"/>
      <c r="Q3346" s="2"/>
      <c r="R3346" s="2"/>
      <c r="S3346" s="2"/>
    </row>
    <row r="3347" ht="15.75" customHeight="1">
      <c r="A3347" s="27" t="s">
        <v>856</v>
      </c>
      <c r="B3347" s="2" t="s">
        <v>140</v>
      </c>
      <c r="C3347" s="34">
        <v>1584000.0</v>
      </c>
      <c r="D3347" s="34">
        <v>1440000.0</v>
      </c>
      <c r="E3347" s="34">
        <v>144000.0</v>
      </c>
      <c r="F3347" s="22" t="s">
        <v>660</v>
      </c>
      <c r="G3347" s="35">
        <v>45301.0</v>
      </c>
      <c r="H3347" s="22"/>
      <c r="I3347" s="29"/>
      <c r="J3347" s="28"/>
      <c r="K3347" s="2"/>
      <c r="L3347" s="2"/>
      <c r="M3347" s="2"/>
      <c r="N3347" s="2"/>
      <c r="O3347" s="2"/>
      <c r="P3347" s="2"/>
      <c r="Q3347" s="2"/>
      <c r="R3347" s="2"/>
      <c r="S3347" s="2"/>
    </row>
    <row r="3348" ht="15.75" customHeight="1">
      <c r="A3348" s="27" t="s">
        <v>856</v>
      </c>
      <c r="B3348" s="2" t="s">
        <v>140</v>
      </c>
      <c r="C3348" s="34">
        <v>792000.0</v>
      </c>
      <c r="D3348" s="34">
        <v>720000.0</v>
      </c>
      <c r="E3348" s="34">
        <v>72000.0</v>
      </c>
      <c r="F3348" s="22" t="s">
        <v>699</v>
      </c>
      <c r="G3348" s="35">
        <v>45301.0</v>
      </c>
      <c r="H3348" s="22"/>
      <c r="I3348" s="29"/>
      <c r="J3348" s="28"/>
      <c r="K3348" s="2"/>
      <c r="L3348" s="2"/>
      <c r="M3348" s="2"/>
      <c r="N3348" s="2"/>
      <c r="O3348" s="2"/>
      <c r="P3348" s="2"/>
      <c r="Q3348" s="2"/>
      <c r="R3348" s="2"/>
      <c r="S3348" s="2"/>
    </row>
    <row r="3349" ht="15.75" customHeight="1">
      <c r="A3349" s="27" t="s">
        <v>856</v>
      </c>
      <c r="B3349" s="2" t="s">
        <v>140</v>
      </c>
      <c r="C3349" s="34">
        <v>2.15677E7</v>
      </c>
      <c r="D3349" s="34">
        <v>1.9607E7</v>
      </c>
      <c r="E3349" s="34">
        <v>1960700.0</v>
      </c>
      <c r="F3349" s="22" t="s">
        <v>478</v>
      </c>
      <c r="G3349" s="35">
        <v>45301.0</v>
      </c>
      <c r="H3349" s="22"/>
      <c r="I3349" s="29"/>
      <c r="J3349" s="28"/>
      <c r="K3349" s="2"/>
      <c r="L3349" s="2"/>
      <c r="M3349" s="2"/>
      <c r="N3349" s="2"/>
      <c r="O3349" s="2"/>
      <c r="P3349" s="2"/>
      <c r="Q3349" s="2"/>
      <c r="R3349" s="2"/>
      <c r="S3349" s="2"/>
    </row>
    <row r="3350" ht="15.75" customHeight="1">
      <c r="A3350" s="27" t="s">
        <v>856</v>
      </c>
      <c r="B3350" s="2" t="s">
        <v>140</v>
      </c>
      <c r="C3350" s="34">
        <v>2.7563976E7</v>
      </c>
      <c r="D3350" s="34">
        <v>2.505816E7</v>
      </c>
      <c r="E3350" s="34">
        <v>2505816.0</v>
      </c>
      <c r="F3350" s="22" t="s">
        <v>522</v>
      </c>
      <c r="G3350" s="35">
        <v>45301.0</v>
      </c>
      <c r="H3350" s="22"/>
      <c r="I3350" s="29"/>
      <c r="J3350" s="28"/>
      <c r="K3350" s="2"/>
      <c r="L3350" s="2"/>
      <c r="M3350" s="2"/>
      <c r="N3350" s="2"/>
      <c r="O3350" s="2"/>
      <c r="P3350" s="2"/>
      <c r="Q3350" s="2"/>
      <c r="R3350" s="2"/>
      <c r="S3350" s="2"/>
    </row>
    <row r="3351" ht="15.75" customHeight="1">
      <c r="A3351" s="27" t="s">
        <v>856</v>
      </c>
      <c r="B3351" s="2" t="s">
        <v>140</v>
      </c>
      <c r="C3351" s="34">
        <v>1.5301E7</v>
      </c>
      <c r="D3351" s="34">
        <v>1.391E7</v>
      </c>
      <c r="E3351" s="34">
        <v>1391000.0</v>
      </c>
      <c r="F3351" s="22" t="s">
        <v>858</v>
      </c>
      <c r="G3351" s="35">
        <v>45301.0</v>
      </c>
      <c r="H3351" s="22"/>
      <c r="I3351" s="29"/>
      <c r="J3351" s="28"/>
      <c r="K3351" s="2"/>
      <c r="L3351" s="2"/>
      <c r="M3351" s="2"/>
      <c r="N3351" s="2"/>
      <c r="O3351" s="2"/>
      <c r="P3351" s="2"/>
      <c r="Q3351" s="2"/>
      <c r="R3351" s="2"/>
      <c r="S3351" s="2"/>
    </row>
    <row r="3352" ht="15.75" customHeight="1">
      <c r="A3352" s="27" t="s">
        <v>856</v>
      </c>
      <c r="B3352" s="2" t="s">
        <v>140</v>
      </c>
      <c r="C3352" s="34">
        <v>1320000.0</v>
      </c>
      <c r="D3352" s="34">
        <v>1200000.0</v>
      </c>
      <c r="E3352" s="34">
        <v>120000.0</v>
      </c>
      <c r="F3352" s="22" t="s">
        <v>859</v>
      </c>
      <c r="G3352" s="35">
        <v>45301.0</v>
      </c>
      <c r="H3352" s="22"/>
      <c r="I3352" s="29"/>
      <c r="J3352" s="28"/>
      <c r="K3352" s="2"/>
      <c r="L3352" s="2"/>
      <c r="M3352" s="2"/>
      <c r="N3352" s="2"/>
      <c r="O3352" s="2"/>
      <c r="P3352" s="2"/>
      <c r="Q3352" s="2"/>
      <c r="R3352" s="2"/>
      <c r="S3352" s="2"/>
    </row>
    <row r="3353" ht="15.75" customHeight="1">
      <c r="A3353" s="27" t="s">
        <v>856</v>
      </c>
      <c r="B3353" s="2" t="s">
        <v>140</v>
      </c>
      <c r="C3353" s="34">
        <v>211200.0</v>
      </c>
      <c r="D3353" s="34">
        <v>192000.0</v>
      </c>
      <c r="E3353" s="34">
        <v>19200.0</v>
      </c>
      <c r="F3353" s="22" t="s">
        <v>814</v>
      </c>
      <c r="G3353" s="35">
        <v>45301.0</v>
      </c>
      <c r="H3353" s="22"/>
      <c r="I3353" s="29"/>
      <c r="J3353" s="28"/>
      <c r="K3353" s="2"/>
      <c r="L3353" s="2"/>
      <c r="M3353" s="2"/>
      <c r="N3353" s="2"/>
      <c r="O3353" s="2"/>
      <c r="P3353" s="2"/>
      <c r="Q3353" s="2"/>
      <c r="R3353" s="2"/>
      <c r="S3353" s="2"/>
    </row>
    <row r="3354" ht="15.75" customHeight="1">
      <c r="A3354" s="27" t="s">
        <v>856</v>
      </c>
      <c r="B3354" s="2" t="s">
        <v>140</v>
      </c>
      <c r="C3354" s="34">
        <v>1466300.0</v>
      </c>
      <c r="D3354" s="34">
        <v>1333000.0</v>
      </c>
      <c r="E3354" s="34">
        <v>133300.0</v>
      </c>
      <c r="F3354" s="22" t="s">
        <v>766</v>
      </c>
      <c r="G3354" s="35">
        <v>45301.0</v>
      </c>
      <c r="H3354" s="22"/>
      <c r="I3354" s="29"/>
      <c r="J3354" s="28"/>
      <c r="K3354" s="2"/>
      <c r="L3354" s="2"/>
      <c r="M3354" s="2"/>
      <c r="N3354" s="2"/>
      <c r="O3354" s="2"/>
      <c r="P3354" s="2"/>
      <c r="Q3354" s="2"/>
      <c r="R3354" s="2"/>
      <c r="S3354" s="2"/>
    </row>
    <row r="3355" ht="15.75" customHeight="1">
      <c r="A3355" s="27" t="s">
        <v>856</v>
      </c>
      <c r="B3355" s="2" t="s">
        <v>140</v>
      </c>
      <c r="C3355" s="34">
        <v>4083200.0</v>
      </c>
      <c r="D3355" s="34">
        <v>3712000.0</v>
      </c>
      <c r="E3355" s="34">
        <v>371200.0</v>
      </c>
      <c r="F3355" s="22" t="s">
        <v>765</v>
      </c>
      <c r="G3355" s="35">
        <v>45301.0</v>
      </c>
      <c r="H3355" s="22"/>
      <c r="I3355" s="29"/>
      <c r="J3355" s="28"/>
      <c r="K3355" s="2"/>
      <c r="L3355" s="2"/>
      <c r="M3355" s="2"/>
      <c r="N3355" s="2"/>
      <c r="O3355" s="2"/>
      <c r="P3355" s="2"/>
      <c r="Q3355" s="2"/>
      <c r="R3355" s="2"/>
      <c r="S3355" s="2"/>
    </row>
    <row r="3356" ht="15.75" customHeight="1">
      <c r="A3356" s="27" t="s">
        <v>856</v>
      </c>
      <c r="B3356" s="2" t="s">
        <v>675</v>
      </c>
      <c r="C3356" s="34">
        <v>5778300.0</v>
      </c>
      <c r="D3356" s="34">
        <v>5253000.0</v>
      </c>
      <c r="E3356" s="34">
        <v>525300.0</v>
      </c>
      <c r="F3356" s="22" t="s">
        <v>523</v>
      </c>
      <c r="G3356" s="35">
        <v>45301.0</v>
      </c>
      <c r="H3356" s="22"/>
      <c r="I3356" s="29"/>
      <c r="J3356" s="28"/>
      <c r="K3356" s="2"/>
      <c r="L3356" s="2"/>
      <c r="M3356" s="2"/>
      <c r="N3356" s="2"/>
      <c r="O3356" s="2"/>
      <c r="P3356" s="2"/>
      <c r="Q3356" s="2"/>
      <c r="R3356" s="2"/>
      <c r="S3356" s="2"/>
    </row>
    <row r="3357" ht="15.75" customHeight="1">
      <c r="A3357" s="27" t="s">
        <v>856</v>
      </c>
      <c r="B3357" s="2" t="s">
        <v>675</v>
      </c>
      <c r="C3357" s="34">
        <v>1815000.0</v>
      </c>
      <c r="D3357" s="34">
        <v>1650000.0</v>
      </c>
      <c r="E3357" s="34">
        <v>165000.0</v>
      </c>
      <c r="F3357" s="22" t="s">
        <v>591</v>
      </c>
      <c r="G3357" s="35">
        <v>45301.0</v>
      </c>
      <c r="H3357" s="22"/>
      <c r="I3357" s="29"/>
      <c r="J3357" s="28"/>
      <c r="K3357" s="2"/>
      <c r="L3357" s="2"/>
      <c r="M3357" s="2"/>
      <c r="N3357" s="2"/>
      <c r="O3357" s="2"/>
      <c r="P3357" s="2"/>
      <c r="Q3357" s="2"/>
      <c r="R3357" s="2"/>
      <c r="S3357" s="2"/>
    </row>
    <row r="3358" ht="15.75" customHeight="1">
      <c r="A3358" s="27" t="s">
        <v>856</v>
      </c>
      <c r="B3358" s="2" t="s">
        <v>8</v>
      </c>
      <c r="C3358" s="34">
        <v>4492400.0</v>
      </c>
      <c r="D3358" s="34">
        <v>4084000.0</v>
      </c>
      <c r="E3358" s="34">
        <v>408400.0</v>
      </c>
      <c r="F3358" s="22" t="s">
        <v>700</v>
      </c>
      <c r="G3358" s="35">
        <v>45310.0</v>
      </c>
      <c r="H3358" s="22"/>
      <c r="I3358" s="29"/>
      <c r="J3358" s="28"/>
      <c r="K3358" s="2"/>
      <c r="L3358" s="2"/>
      <c r="M3358" s="2"/>
      <c r="N3358" s="2"/>
      <c r="O3358" s="2"/>
      <c r="P3358" s="2"/>
      <c r="Q3358" s="2"/>
      <c r="R3358" s="2"/>
      <c r="S3358" s="2"/>
    </row>
    <row r="3359" ht="15.75" customHeight="1">
      <c r="A3359" s="27" t="s">
        <v>856</v>
      </c>
      <c r="B3359" s="2" t="s">
        <v>8</v>
      </c>
      <c r="C3359" s="34">
        <v>1584000.0</v>
      </c>
      <c r="D3359" s="34">
        <v>1440000.0</v>
      </c>
      <c r="E3359" s="34">
        <v>144000.0</v>
      </c>
      <c r="F3359" s="22" t="s">
        <v>299</v>
      </c>
      <c r="G3359" s="35">
        <v>45310.0</v>
      </c>
      <c r="H3359" s="22"/>
      <c r="I3359" s="29"/>
      <c r="J3359" s="28"/>
      <c r="K3359" s="2"/>
      <c r="L3359" s="2"/>
      <c r="M3359" s="2"/>
      <c r="N3359" s="2"/>
      <c r="O3359" s="2"/>
      <c r="P3359" s="2"/>
      <c r="Q3359" s="2"/>
      <c r="R3359" s="2"/>
      <c r="S3359" s="2"/>
    </row>
    <row r="3360" ht="15.75" customHeight="1">
      <c r="A3360" s="27" t="s">
        <v>856</v>
      </c>
      <c r="B3360" s="2" t="s">
        <v>8</v>
      </c>
      <c r="C3360" s="34">
        <v>5066600.0</v>
      </c>
      <c r="D3360" s="34">
        <v>4606000.0</v>
      </c>
      <c r="E3360" s="34">
        <v>460600.0</v>
      </c>
      <c r="F3360" s="22" t="s">
        <v>172</v>
      </c>
      <c r="G3360" s="35">
        <v>45310.0</v>
      </c>
      <c r="H3360" s="22"/>
      <c r="I3360" s="29"/>
      <c r="J3360" s="28"/>
      <c r="K3360" s="2"/>
      <c r="L3360" s="2"/>
      <c r="M3360" s="2"/>
      <c r="N3360" s="2"/>
      <c r="O3360" s="2"/>
      <c r="P3360" s="2"/>
      <c r="Q3360" s="2"/>
      <c r="R3360" s="2"/>
      <c r="S3360" s="2"/>
    </row>
    <row r="3361" ht="15.75" customHeight="1">
      <c r="A3361" s="27" t="s">
        <v>856</v>
      </c>
      <c r="B3361" s="2" t="s">
        <v>8</v>
      </c>
      <c r="C3361" s="34">
        <v>2380400.0</v>
      </c>
      <c r="D3361" s="34">
        <v>2164000.0</v>
      </c>
      <c r="E3361" s="34">
        <v>216400.0</v>
      </c>
      <c r="F3361" s="22" t="s">
        <v>738</v>
      </c>
      <c r="G3361" s="35">
        <v>45310.0</v>
      </c>
      <c r="H3361" s="22"/>
      <c r="I3361" s="29"/>
      <c r="J3361" s="28"/>
      <c r="K3361" s="2"/>
      <c r="L3361" s="2"/>
      <c r="M3361" s="2"/>
      <c r="N3361" s="2"/>
      <c r="O3361" s="2"/>
      <c r="P3361" s="2"/>
      <c r="Q3361" s="2"/>
      <c r="R3361" s="2"/>
      <c r="S3361" s="2"/>
    </row>
    <row r="3362" ht="15.75" customHeight="1">
      <c r="A3362" s="27" t="s">
        <v>856</v>
      </c>
      <c r="B3362" s="2" t="s">
        <v>8</v>
      </c>
      <c r="C3362" s="34">
        <v>2640000.0</v>
      </c>
      <c r="D3362" s="34">
        <v>2400000.0</v>
      </c>
      <c r="E3362" s="34">
        <v>240000.0</v>
      </c>
      <c r="F3362" s="22" t="s">
        <v>364</v>
      </c>
      <c r="G3362" s="35">
        <v>45310.0</v>
      </c>
      <c r="H3362" s="22"/>
      <c r="I3362" s="29"/>
      <c r="J3362" s="28"/>
      <c r="K3362" s="2"/>
      <c r="L3362" s="2"/>
      <c r="M3362" s="2"/>
      <c r="N3362" s="2"/>
      <c r="O3362" s="2"/>
      <c r="P3362" s="2"/>
      <c r="Q3362" s="2"/>
      <c r="R3362" s="2"/>
      <c r="S3362" s="2"/>
    </row>
    <row r="3363" ht="15.75" customHeight="1">
      <c r="A3363" s="27" t="s">
        <v>856</v>
      </c>
      <c r="B3363" s="2" t="s">
        <v>8</v>
      </c>
      <c r="C3363" s="34">
        <v>132000.0</v>
      </c>
      <c r="D3363" s="34">
        <v>120000.0</v>
      </c>
      <c r="E3363" s="34">
        <v>12000.0</v>
      </c>
      <c r="F3363" s="22" t="s">
        <v>836</v>
      </c>
      <c r="G3363" s="35">
        <v>45310.0</v>
      </c>
      <c r="H3363" s="22"/>
      <c r="I3363" s="29"/>
      <c r="J3363" s="28"/>
      <c r="K3363" s="2"/>
      <c r="L3363" s="2"/>
      <c r="M3363" s="2"/>
      <c r="N3363" s="2"/>
      <c r="O3363" s="2"/>
      <c r="P3363" s="2"/>
      <c r="Q3363" s="2"/>
      <c r="R3363" s="2"/>
      <c r="S3363" s="2"/>
    </row>
    <row r="3364" ht="15.75" customHeight="1">
      <c r="A3364" s="27" t="s">
        <v>856</v>
      </c>
      <c r="B3364" s="2" t="s">
        <v>8</v>
      </c>
      <c r="C3364" s="34">
        <v>4610100.0</v>
      </c>
      <c r="D3364" s="34">
        <v>4191000.0</v>
      </c>
      <c r="E3364" s="34">
        <v>419100.0</v>
      </c>
      <c r="F3364" s="22" t="s">
        <v>860</v>
      </c>
      <c r="G3364" s="35">
        <v>45308.0</v>
      </c>
      <c r="H3364" s="22"/>
      <c r="I3364" s="29"/>
      <c r="J3364" s="28"/>
      <c r="K3364" s="2"/>
      <c r="L3364" s="2"/>
      <c r="M3364" s="2"/>
      <c r="N3364" s="2"/>
      <c r="O3364" s="2"/>
      <c r="P3364" s="2"/>
      <c r="Q3364" s="2"/>
      <c r="R3364" s="2"/>
      <c r="S3364" s="2"/>
    </row>
    <row r="3365" ht="15.75" customHeight="1">
      <c r="A3365" s="27" t="s">
        <v>856</v>
      </c>
      <c r="B3365" s="2" t="s">
        <v>8</v>
      </c>
      <c r="C3365" s="34">
        <v>1302400.0</v>
      </c>
      <c r="D3365" s="34">
        <v>1184000.0</v>
      </c>
      <c r="E3365" s="34">
        <v>118400.0</v>
      </c>
      <c r="F3365" s="22" t="s">
        <v>846</v>
      </c>
      <c r="G3365" s="35">
        <v>45303.0</v>
      </c>
      <c r="H3365" s="22"/>
      <c r="I3365" s="29"/>
      <c r="J3365" s="28"/>
      <c r="K3365" s="2"/>
      <c r="L3365" s="2"/>
      <c r="M3365" s="2"/>
      <c r="N3365" s="2"/>
      <c r="O3365" s="2"/>
      <c r="P3365" s="2"/>
      <c r="Q3365" s="2"/>
      <c r="R3365" s="2"/>
      <c r="S3365" s="2"/>
    </row>
    <row r="3366" ht="15.75" customHeight="1">
      <c r="A3366" s="27" t="s">
        <v>856</v>
      </c>
      <c r="B3366" s="2" t="s">
        <v>8</v>
      </c>
      <c r="C3366" s="34">
        <v>937200.0</v>
      </c>
      <c r="D3366" s="34">
        <v>852000.0</v>
      </c>
      <c r="E3366" s="34">
        <v>85200.0</v>
      </c>
      <c r="F3366" s="22" t="s">
        <v>845</v>
      </c>
      <c r="G3366" s="35">
        <v>45310.0</v>
      </c>
      <c r="H3366" s="22"/>
      <c r="I3366" s="29"/>
      <c r="J3366" s="28"/>
      <c r="K3366" s="2"/>
      <c r="L3366" s="2"/>
      <c r="M3366" s="2"/>
      <c r="N3366" s="2"/>
      <c r="O3366" s="2"/>
      <c r="P3366" s="2"/>
      <c r="Q3366" s="2"/>
      <c r="R3366" s="2"/>
      <c r="S3366" s="2"/>
    </row>
    <row r="3367" ht="15.75" customHeight="1">
      <c r="A3367" s="27" t="s">
        <v>856</v>
      </c>
      <c r="B3367" s="2" t="s">
        <v>847</v>
      </c>
      <c r="C3367" s="34">
        <v>5263500.0</v>
      </c>
      <c r="D3367" s="34">
        <v>4785000.0</v>
      </c>
      <c r="E3367" s="34">
        <v>478500.0</v>
      </c>
      <c r="F3367" s="22" t="s">
        <v>848</v>
      </c>
      <c r="G3367" s="35">
        <v>45296.0</v>
      </c>
      <c r="H3367" s="22"/>
      <c r="I3367" s="29"/>
      <c r="J3367" s="28"/>
      <c r="K3367" s="2"/>
      <c r="L3367" s="2"/>
      <c r="M3367" s="2"/>
      <c r="N3367" s="2"/>
      <c r="O3367" s="2"/>
      <c r="P3367" s="2"/>
      <c r="Q3367" s="2"/>
      <c r="R3367" s="2"/>
      <c r="S3367" s="2"/>
    </row>
    <row r="3368" ht="15.75" customHeight="1">
      <c r="A3368" s="27" t="s">
        <v>856</v>
      </c>
      <c r="B3368" s="2" t="s">
        <v>741</v>
      </c>
      <c r="C3368" s="34">
        <v>1.16875E7</v>
      </c>
      <c r="D3368" s="34">
        <v>1.0625E7</v>
      </c>
      <c r="E3368" s="34">
        <v>1062500.0</v>
      </c>
      <c r="F3368" s="22" t="s">
        <v>671</v>
      </c>
      <c r="G3368" s="35">
        <v>45306.0</v>
      </c>
      <c r="H3368" s="22"/>
      <c r="I3368" s="29"/>
      <c r="J3368" s="28"/>
      <c r="K3368" s="2"/>
      <c r="L3368" s="2"/>
      <c r="M3368" s="2"/>
      <c r="N3368" s="2"/>
      <c r="O3368" s="2"/>
      <c r="P3368" s="2"/>
      <c r="Q3368" s="2"/>
      <c r="R3368" s="2"/>
      <c r="S3368" s="2"/>
    </row>
    <row r="3369" ht="15.75" customHeight="1">
      <c r="A3369" s="27" t="s">
        <v>856</v>
      </c>
      <c r="B3369" s="2" t="s">
        <v>861</v>
      </c>
      <c r="C3369" s="34">
        <v>404800.0</v>
      </c>
      <c r="D3369" s="34">
        <v>368000.0</v>
      </c>
      <c r="E3369" s="34">
        <v>36800.0</v>
      </c>
      <c r="F3369" s="22" t="s">
        <v>862</v>
      </c>
      <c r="G3369" s="35">
        <v>45301.0</v>
      </c>
      <c r="H3369" s="22"/>
      <c r="I3369" s="29"/>
      <c r="J3369" s="28"/>
      <c r="K3369" s="2"/>
      <c r="L3369" s="2"/>
      <c r="M3369" s="2"/>
      <c r="N3369" s="2"/>
      <c r="O3369" s="2"/>
      <c r="P3369" s="2"/>
      <c r="Q3369" s="2"/>
      <c r="R3369" s="2"/>
      <c r="S3369" s="2"/>
    </row>
    <row r="3370" ht="15.75" customHeight="1">
      <c r="A3370" s="27" t="s">
        <v>856</v>
      </c>
      <c r="B3370" s="2" t="s">
        <v>160</v>
      </c>
      <c r="C3370" s="34">
        <v>3762000.0</v>
      </c>
      <c r="D3370" s="34">
        <v>3420000.0</v>
      </c>
      <c r="E3370" s="34">
        <v>342000.0</v>
      </c>
      <c r="F3370" s="22" t="s">
        <v>106</v>
      </c>
      <c r="G3370" s="35">
        <v>45366.0</v>
      </c>
      <c r="H3370" s="22" t="s">
        <v>863</v>
      </c>
      <c r="I3370" s="29"/>
      <c r="J3370" s="28"/>
      <c r="K3370" s="2"/>
      <c r="L3370" s="2"/>
      <c r="M3370" s="2"/>
      <c r="N3370" s="2"/>
      <c r="O3370" s="2"/>
      <c r="P3370" s="2"/>
      <c r="Q3370" s="2"/>
      <c r="R3370" s="2"/>
      <c r="S3370" s="2"/>
    </row>
    <row r="3371" ht="15.75" customHeight="1">
      <c r="A3371" s="27" t="s">
        <v>856</v>
      </c>
      <c r="B3371" s="2" t="s">
        <v>864</v>
      </c>
      <c r="C3371" s="34">
        <v>4488000.0</v>
      </c>
      <c r="D3371" s="34">
        <v>4080000.0</v>
      </c>
      <c r="E3371" s="34">
        <v>408000.0</v>
      </c>
      <c r="F3371" s="22" t="s">
        <v>106</v>
      </c>
      <c r="G3371" s="35">
        <v>45299.0</v>
      </c>
      <c r="H3371" s="22"/>
      <c r="I3371" s="37" t="s">
        <v>265</v>
      </c>
      <c r="J3371" s="13"/>
      <c r="K3371" s="14"/>
      <c r="L3371" s="2"/>
      <c r="M3371" s="2"/>
      <c r="N3371" s="2"/>
      <c r="O3371" s="2"/>
      <c r="P3371" s="2"/>
      <c r="Q3371" s="2"/>
      <c r="R3371" s="2"/>
      <c r="S3371" s="2"/>
    </row>
    <row r="3372" ht="15.75" customHeight="1">
      <c r="A3372" s="27" t="s">
        <v>856</v>
      </c>
      <c r="B3372" s="2" t="s">
        <v>158</v>
      </c>
      <c r="C3372" s="34">
        <v>924000.0</v>
      </c>
      <c r="D3372" s="34">
        <v>840000.0</v>
      </c>
      <c r="E3372" s="34">
        <v>84000.0</v>
      </c>
      <c r="F3372" s="22" t="s">
        <v>106</v>
      </c>
      <c r="G3372" s="35">
        <v>45306.0</v>
      </c>
      <c r="H3372" s="22"/>
      <c r="I3372" s="23" t="s">
        <v>3</v>
      </c>
      <c r="J3372" s="17" t="s">
        <v>54</v>
      </c>
      <c r="K3372" s="17" t="s">
        <v>2</v>
      </c>
      <c r="L3372" s="2"/>
      <c r="M3372" s="2"/>
      <c r="N3372" s="2"/>
      <c r="O3372" s="2"/>
      <c r="P3372" s="2"/>
      <c r="Q3372" s="2"/>
      <c r="R3372" s="2"/>
      <c r="S3372" s="2"/>
    </row>
    <row r="3373" ht="15.75" customHeight="1">
      <c r="A3373" s="27" t="s">
        <v>856</v>
      </c>
      <c r="B3373" s="2" t="s">
        <v>865</v>
      </c>
      <c r="C3373" s="34">
        <v>352000.0</v>
      </c>
      <c r="D3373" s="34">
        <v>320000.0</v>
      </c>
      <c r="E3373" s="34">
        <v>32000.0</v>
      </c>
      <c r="F3373" s="22" t="s">
        <v>106</v>
      </c>
      <c r="G3373" s="35">
        <v>45293.0</v>
      </c>
      <c r="H3373" s="22"/>
      <c r="I3373" s="23">
        <f t="shared" ref="I3373:K3373" si="83">SUM(C3316:C3375)</f>
        <v>664169896</v>
      </c>
      <c r="J3373" s="23">
        <f t="shared" si="83"/>
        <v>605812230</v>
      </c>
      <c r="K3373" s="23">
        <f t="shared" si="83"/>
        <v>58357666</v>
      </c>
      <c r="L3373" s="2"/>
      <c r="M3373" s="2"/>
      <c r="N3373" s="2"/>
      <c r="O3373" s="2"/>
      <c r="P3373" s="2"/>
      <c r="Q3373" s="2"/>
      <c r="R3373" s="2"/>
      <c r="S3373" s="2"/>
    </row>
    <row r="3374" ht="15.75" customHeight="1">
      <c r="A3374" s="27" t="s">
        <v>856</v>
      </c>
      <c r="B3374" s="2" t="s">
        <v>690</v>
      </c>
      <c r="C3374" s="34">
        <v>3586000.0</v>
      </c>
      <c r="D3374" s="34">
        <v>3260000.0</v>
      </c>
      <c r="E3374" s="34">
        <v>326000.0</v>
      </c>
      <c r="F3374" s="22" t="s">
        <v>106</v>
      </c>
      <c r="G3374" s="35">
        <v>45299.0</v>
      </c>
      <c r="H3374" s="22"/>
      <c r="I3374" s="29"/>
      <c r="J3374" s="28"/>
      <c r="K3374" s="2"/>
      <c r="L3374" s="2"/>
      <c r="M3374" s="2"/>
      <c r="N3374" s="2"/>
      <c r="O3374" s="2"/>
      <c r="P3374" s="2"/>
      <c r="Q3374" s="2"/>
      <c r="R3374" s="2"/>
      <c r="S3374" s="2"/>
    </row>
    <row r="3375" ht="15.75" customHeight="1">
      <c r="A3375" s="38" t="s">
        <v>856</v>
      </c>
      <c r="B3375" s="7" t="s">
        <v>203</v>
      </c>
      <c r="C3375" s="39">
        <v>1540000.0</v>
      </c>
      <c r="D3375" s="39">
        <v>1400000.0</v>
      </c>
      <c r="E3375" s="39">
        <v>140000.0</v>
      </c>
      <c r="F3375" s="40" t="s">
        <v>106</v>
      </c>
      <c r="G3375" s="41">
        <v>45299.0</v>
      </c>
      <c r="H3375" s="40"/>
      <c r="I3375" s="89"/>
      <c r="J3375" s="90"/>
      <c r="K3375" s="7"/>
      <c r="L3375" s="7"/>
      <c r="M3375" s="7"/>
      <c r="N3375" s="7"/>
      <c r="O3375" s="7"/>
      <c r="P3375" s="7"/>
      <c r="Q3375" s="7"/>
      <c r="R3375" s="7"/>
      <c r="S3375" s="7"/>
    </row>
    <row r="3376" ht="15.75" customHeight="1">
      <c r="A3376" s="27">
        <v>45292.0</v>
      </c>
      <c r="B3376" s="2" t="s">
        <v>839</v>
      </c>
      <c r="C3376" s="34">
        <v>8604640.0</v>
      </c>
      <c r="D3376" s="34">
        <v>8604640.0</v>
      </c>
      <c r="E3376" s="34">
        <v>0.0</v>
      </c>
      <c r="F3376" s="22" t="s">
        <v>866</v>
      </c>
      <c r="G3376" s="35">
        <v>45302.0</v>
      </c>
      <c r="H3376" s="22"/>
      <c r="I3376" s="29"/>
      <c r="J3376" s="28"/>
      <c r="K3376" s="2"/>
      <c r="L3376" s="2"/>
      <c r="M3376" s="2"/>
      <c r="N3376" s="2"/>
      <c r="O3376" s="2"/>
      <c r="P3376" s="2"/>
      <c r="Q3376" s="2"/>
      <c r="R3376" s="2"/>
      <c r="S3376" s="2"/>
    </row>
    <row r="3377" ht="15.75" customHeight="1">
      <c r="A3377" s="27">
        <v>45301.0</v>
      </c>
      <c r="B3377" s="2" t="s">
        <v>140</v>
      </c>
      <c r="C3377" s="34">
        <v>2.5025E7</v>
      </c>
      <c r="D3377" s="34">
        <v>2.275E7</v>
      </c>
      <c r="E3377" s="34">
        <v>2275000.0</v>
      </c>
      <c r="F3377" s="22" t="s">
        <v>522</v>
      </c>
      <c r="G3377" s="35">
        <v>45321.0</v>
      </c>
      <c r="H3377" s="22"/>
      <c r="I3377" s="29"/>
      <c r="J3377" s="28"/>
      <c r="K3377" s="2"/>
      <c r="L3377" s="2"/>
      <c r="M3377" s="2"/>
      <c r="N3377" s="2"/>
      <c r="O3377" s="2"/>
      <c r="P3377" s="2"/>
      <c r="Q3377" s="2"/>
      <c r="R3377" s="2"/>
      <c r="S3377" s="2"/>
    </row>
    <row r="3378" ht="15.75" customHeight="1">
      <c r="A3378" s="27">
        <v>45306.0</v>
      </c>
      <c r="B3378" s="2" t="s">
        <v>140</v>
      </c>
      <c r="C3378" s="34">
        <v>6204000.0</v>
      </c>
      <c r="D3378" s="34">
        <v>5640000.0</v>
      </c>
      <c r="E3378" s="34">
        <v>564000.0</v>
      </c>
      <c r="F3378" s="22" t="s">
        <v>590</v>
      </c>
      <c r="G3378" s="35">
        <v>45321.0</v>
      </c>
      <c r="H3378" s="22"/>
      <c r="I3378" s="29"/>
      <c r="J3378" s="28"/>
      <c r="K3378" s="2"/>
      <c r="L3378" s="2"/>
      <c r="M3378" s="2"/>
      <c r="N3378" s="2"/>
      <c r="O3378" s="2"/>
      <c r="P3378" s="2"/>
      <c r="Q3378" s="2"/>
      <c r="R3378" s="2"/>
      <c r="S3378" s="2"/>
    </row>
    <row r="3379" ht="15.75" customHeight="1">
      <c r="A3379" s="27">
        <v>45306.0</v>
      </c>
      <c r="B3379" s="2" t="s">
        <v>140</v>
      </c>
      <c r="C3379" s="34">
        <v>99000.0</v>
      </c>
      <c r="D3379" s="34">
        <v>90000.0</v>
      </c>
      <c r="E3379" s="34">
        <v>9000.0</v>
      </c>
      <c r="F3379" s="22" t="s">
        <v>614</v>
      </c>
      <c r="G3379" s="35">
        <v>45313.0</v>
      </c>
      <c r="H3379" s="22"/>
      <c r="I3379" s="29"/>
      <c r="J3379" s="28"/>
      <c r="K3379" s="2"/>
      <c r="L3379" s="2"/>
      <c r="M3379" s="2"/>
      <c r="N3379" s="2"/>
      <c r="O3379" s="2"/>
      <c r="P3379" s="2"/>
      <c r="Q3379" s="2"/>
      <c r="R3379" s="2"/>
      <c r="S3379" s="2"/>
    </row>
    <row r="3380" ht="15.75" customHeight="1">
      <c r="A3380" s="27">
        <v>45306.0</v>
      </c>
      <c r="B3380" s="2" t="s">
        <v>140</v>
      </c>
      <c r="C3380" s="34">
        <v>4749800.0</v>
      </c>
      <c r="D3380" s="34">
        <v>4318000.0</v>
      </c>
      <c r="E3380" s="34">
        <v>431800.0</v>
      </c>
      <c r="F3380" s="22" t="s">
        <v>361</v>
      </c>
      <c r="G3380" s="35">
        <v>45321.0</v>
      </c>
      <c r="H3380" s="22"/>
      <c r="I3380" s="29"/>
      <c r="J3380" s="28"/>
      <c r="K3380" s="2"/>
      <c r="L3380" s="2"/>
      <c r="M3380" s="2"/>
      <c r="N3380" s="2"/>
      <c r="O3380" s="2"/>
      <c r="P3380" s="2"/>
      <c r="Q3380" s="2"/>
      <c r="R3380" s="2"/>
      <c r="S3380" s="2"/>
    </row>
    <row r="3381" ht="15.75" customHeight="1">
      <c r="A3381" s="27">
        <v>45306.0</v>
      </c>
      <c r="B3381" s="2" t="s">
        <v>140</v>
      </c>
      <c r="C3381" s="34">
        <v>7999200.0</v>
      </c>
      <c r="D3381" s="34">
        <v>7272000.0</v>
      </c>
      <c r="E3381" s="34">
        <v>727200.0</v>
      </c>
      <c r="F3381" s="22" t="s">
        <v>676</v>
      </c>
      <c r="G3381" s="35">
        <v>45313.0</v>
      </c>
      <c r="H3381" s="22"/>
      <c r="I3381" s="29"/>
      <c r="J3381" s="28"/>
      <c r="K3381" s="2"/>
      <c r="L3381" s="2"/>
      <c r="M3381" s="2"/>
      <c r="N3381" s="2"/>
      <c r="O3381" s="2"/>
      <c r="P3381" s="2"/>
      <c r="Q3381" s="2"/>
      <c r="R3381" s="2"/>
      <c r="S3381" s="2"/>
    </row>
    <row r="3382" ht="15.75" customHeight="1">
      <c r="A3382" s="27">
        <v>45306.0</v>
      </c>
      <c r="B3382" s="2" t="s">
        <v>140</v>
      </c>
      <c r="C3382" s="34">
        <v>1320000.0</v>
      </c>
      <c r="D3382" s="34">
        <v>1200000.0</v>
      </c>
      <c r="E3382" s="34">
        <v>120000.0</v>
      </c>
      <c r="F3382" s="22" t="s">
        <v>660</v>
      </c>
      <c r="G3382" s="35">
        <v>45313.0</v>
      </c>
      <c r="H3382" s="22"/>
      <c r="I3382" s="29"/>
      <c r="J3382" s="28"/>
      <c r="K3382" s="2"/>
      <c r="L3382" s="2"/>
      <c r="M3382" s="2"/>
      <c r="N3382" s="2"/>
      <c r="O3382" s="2"/>
      <c r="P3382" s="2"/>
      <c r="Q3382" s="2"/>
      <c r="R3382" s="2"/>
      <c r="S3382" s="2"/>
    </row>
    <row r="3383" ht="15.75" customHeight="1">
      <c r="A3383" s="27">
        <v>45306.0</v>
      </c>
      <c r="B3383" s="2" t="s">
        <v>140</v>
      </c>
      <c r="C3383" s="34">
        <v>528000.0</v>
      </c>
      <c r="D3383" s="34">
        <v>480000.0</v>
      </c>
      <c r="E3383" s="34">
        <v>48000.0</v>
      </c>
      <c r="F3383" s="22" t="s">
        <v>699</v>
      </c>
      <c r="G3383" s="35">
        <v>45313.0</v>
      </c>
      <c r="H3383" s="22"/>
      <c r="I3383" s="29"/>
      <c r="J3383" s="28"/>
      <c r="K3383" s="2"/>
      <c r="L3383" s="2"/>
      <c r="M3383" s="2"/>
      <c r="N3383" s="2"/>
      <c r="O3383" s="2"/>
      <c r="P3383" s="2"/>
      <c r="Q3383" s="2"/>
      <c r="R3383" s="2"/>
      <c r="S3383" s="2"/>
    </row>
    <row r="3384" ht="15.75" customHeight="1">
      <c r="A3384" s="27">
        <v>45306.0</v>
      </c>
      <c r="B3384" s="2" t="s">
        <v>140</v>
      </c>
      <c r="C3384" s="34">
        <v>2.31924E7</v>
      </c>
      <c r="D3384" s="34">
        <v>2.1084E7</v>
      </c>
      <c r="E3384" s="34">
        <v>2108400.0</v>
      </c>
      <c r="F3384" s="22" t="s">
        <v>478</v>
      </c>
      <c r="G3384" s="35">
        <v>45313.0</v>
      </c>
      <c r="H3384" s="22"/>
      <c r="I3384" s="29"/>
      <c r="J3384" s="28"/>
      <c r="K3384" s="2"/>
      <c r="L3384" s="2"/>
      <c r="M3384" s="2"/>
      <c r="N3384" s="2"/>
      <c r="O3384" s="2"/>
      <c r="P3384" s="2"/>
      <c r="Q3384" s="2"/>
      <c r="R3384" s="2"/>
      <c r="S3384" s="2"/>
    </row>
    <row r="3385" ht="15.75" customHeight="1">
      <c r="A3385" s="27">
        <v>45311.0</v>
      </c>
      <c r="B3385" s="2" t="s">
        <v>140</v>
      </c>
      <c r="C3385" s="34">
        <v>2.65694E7</v>
      </c>
      <c r="D3385" s="34">
        <v>2.4154E7</v>
      </c>
      <c r="E3385" s="34">
        <v>2415400.0</v>
      </c>
      <c r="F3385" s="22" t="s">
        <v>522</v>
      </c>
      <c r="G3385" s="35">
        <v>45330.0</v>
      </c>
      <c r="H3385" s="22"/>
      <c r="I3385" s="29"/>
      <c r="J3385" s="28"/>
      <c r="K3385" s="2"/>
      <c r="L3385" s="2"/>
      <c r="M3385" s="2"/>
      <c r="N3385" s="2"/>
      <c r="O3385" s="2"/>
      <c r="P3385" s="2"/>
      <c r="Q3385" s="2"/>
      <c r="R3385" s="2"/>
      <c r="S3385" s="2"/>
    </row>
    <row r="3386" ht="15.75" customHeight="1">
      <c r="A3386" s="27" t="s">
        <v>867</v>
      </c>
      <c r="B3386" s="2" t="s">
        <v>11</v>
      </c>
      <c r="C3386" s="34">
        <v>4752310.0</v>
      </c>
      <c r="D3386" s="34">
        <v>4752310.0</v>
      </c>
      <c r="E3386" s="34">
        <v>0.0</v>
      </c>
      <c r="F3386" s="22" t="s">
        <v>868</v>
      </c>
      <c r="G3386" s="35">
        <v>45322.0</v>
      </c>
      <c r="H3386" s="22"/>
      <c r="I3386" s="29"/>
      <c r="J3386" s="28"/>
      <c r="K3386" s="2"/>
      <c r="L3386" s="2"/>
      <c r="M3386" s="2"/>
      <c r="N3386" s="2"/>
      <c r="O3386" s="2"/>
      <c r="P3386" s="2"/>
      <c r="Q3386" s="2"/>
      <c r="R3386" s="2"/>
      <c r="S3386" s="2"/>
    </row>
    <row r="3387" ht="15.75" customHeight="1">
      <c r="A3387" s="27" t="s">
        <v>867</v>
      </c>
      <c r="B3387" s="2" t="s">
        <v>802</v>
      </c>
      <c r="C3387" s="34">
        <v>1.045677E7</v>
      </c>
      <c r="D3387" s="34">
        <v>1.045677E7</v>
      </c>
      <c r="E3387" s="34">
        <v>0.0</v>
      </c>
      <c r="F3387" s="22" t="s">
        <v>869</v>
      </c>
      <c r="G3387" s="35">
        <v>45322.0</v>
      </c>
      <c r="H3387" s="22"/>
      <c r="I3387" s="29"/>
      <c r="J3387" s="28"/>
      <c r="K3387" s="2"/>
      <c r="L3387" s="2"/>
      <c r="M3387" s="2"/>
      <c r="N3387" s="2"/>
      <c r="O3387" s="2"/>
      <c r="P3387" s="2"/>
      <c r="Q3387" s="2"/>
      <c r="R3387" s="2"/>
      <c r="S3387" s="2"/>
    </row>
    <row r="3388" ht="15.75" customHeight="1">
      <c r="A3388" s="27">
        <v>45316.0</v>
      </c>
      <c r="B3388" s="2" t="s">
        <v>666</v>
      </c>
      <c r="C3388" s="34">
        <f>D3388+E3388</f>
        <v>90200</v>
      </c>
      <c r="D3388" s="34">
        <v>82000.0</v>
      </c>
      <c r="E3388" s="34">
        <v>8200.0</v>
      </c>
      <c r="F3388" s="22" t="s">
        <v>659</v>
      </c>
      <c r="G3388" s="35">
        <v>45345.0</v>
      </c>
      <c r="H3388" s="22"/>
      <c r="I3388" s="29"/>
      <c r="J3388" s="28"/>
      <c r="K3388" s="2"/>
      <c r="L3388" s="2"/>
      <c r="M3388" s="2"/>
      <c r="N3388" s="2"/>
      <c r="O3388" s="2"/>
      <c r="P3388" s="2"/>
      <c r="Q3388" s="2"/>
      <c r="R3388" s="2"/>
      <c r="S3388" s="2"/>
    </row>
    <row r="3389" ht="15.75" customHeight="1">
      <c r="A3389" s="27" t="s">
        <v>870</v>
      </c>
      <c r="B3389" s="2" t="s">
        <v>871</v>
      </c>
      <c r="C3389" s="34">
        <v>8203450.0</v>
      </c>
      <c r="D3389" s="34">
        <v>8203450.0</v>
      </c>
      <c r="E3389" s="34">
        <v>0.0</v>
      </c>
      <c r="F3389" s="22" t="s">
        <v>872</v>
      </c>
      <c r="G3389" s="35">
        <v>45329.0</v>
      </c>
      <c r="H3389" s="22"/>
      <c r="I3389" s="29"/>
      <c r="J3389" s="28"/>
      <c r="K3389" s="2"/>
      <c r="L3389" s="2"/>
      <c r="M3389" s="2"/>
      <c r="N3389" s="2"/>
      <c r="O3389" s="2"/>
      <c r="P3389" s="2"/>
      <c r="Q3389" s="2"/>
      <c r="R3389" s="2"/>
      <c r="S3389" s="2"/>
    </row>
    <row r="3390" ht="15.75" customHeight="1">
      <c r="A3390" s="27" t="s">
        <v>870</v>
      </c>
      <c r="B3390" s="2" t="s">
        <v>152</v>
      </c>
      <c r="C3390" s="34">
        <v>99000.0</v>
      </c>
      <c r="D3390" s="34">
        <v>90000.0</v>
      </c>
      <c r="E3390" s="34">
        <v>9000.0</v>
      </c>
      <c r="F3390" s="22" t="s">
        <v>106</v>
      </c>
      <c r="G3390" s="35">
        <v>45324.0</v>
      </c>
      <c r="H3390" s="22"/>
      <c r="I3390" s="29"/>
      <c r="J3390" s="28"/>
      <c r="K3390" s="2"/>
      <c r="L3390" s="2"/>
      <c r="M3390" s="2"/>
      <c r="N3390" s="2"/>
      <c r="O3390" s="2"/>
      <c r="P3390" s="2"/>
      <c r="Q3390" s="2"/>
      <c r="R3390" s="2"/>
      <c r="S3390" s="2"/>
    </row>
    <row r="3391" ht="15.75" customHeight="1">
      <c r="A3391" s="27" t="s">
        <v>870</v>
      </c>
      <c r="B3391" s="2" t="s">
        <v>690</v>
      </c>
      <c r="C3391" s="34">
        <v>1859000.0</v>
      </c>
      <c r="D3391" s="34">
        <v>1690000.0</v>
      </c>
      <c r="E3391" s="34">
        <v>169000.0</v>
      </c>
      <c r="F3391" s="22" t="s">
        <v>106</v>
      </c>
      <c r="G3391" s="35">
        <v>45323.0</v>
      </c>
      <c r="H3391" s="22"/>
      <c r="I3391" s="29"/>
      <c r="J3391" s="28"/>
      <c r="K3391" s="2"/>
      <c r="L3391" s="2"/>
      <c r="M3391" s="2"/>
      <c r="N3391" s="2"/>
      <c r="O3391" s="2"/>
      <c r="P3391" s="2"/>
      <c r="Q3391" s="2"/>
      <c r="R3391" s="2"/>
      <c r="S3391" s="2"/>
    </row>
    <row r="3392" ht="15.75" customHeight="1">
      <c r="A3392" s="27" t="s">
        <v>870</v>
      </c>
      <c r="B3392" s="2" t="s">
        <v>160</v>
      </c>
      <c r="C3392" s="34">
        <v>4279000.0</v>
      </c>
      <c r="D3392" s="34">
        <v>3890000.0</v>
      </c>
      <c r="E3392" s="34">
        <v>389000.0</v>
      </c>
      <c r="F3392" s="22" t="s">
        <v>106</v>
      </c>
      <c r="G3392" s="35">
        <v>45378.0</v>
      </c>
      <c r="H3392" s="22" t="s">
        <v>873</v>
      </c>
      <c r="I3392" s="29"/>
      <c r="J3392" s="28"/>
      <c r="K3392" s="2"/>
      <c r="L3392" s="2"/>
      <c r="M3392" s="2"/>
      <c r="N3392" s="2"/>
      <c r="O3392" s="2"/>
      <c r="P3392" s="2"/>
      <c r="Q3392" s="2"/>
      <c r="R3392" s="2"/>
      <c r="S3392" s="2"/>
    </row>
    <row r="3393" ht="15.75" customHeight="1">
      <c r="A3393" s="27">
        <v>45322.0</v>
      </c>
      <c r="B3393" s="2" t="s">
        <v>711</v>
      </c>
      <c r="C3393" s="34">
        <v>1.075525E7</v>
      </c>
      <c r="D3393" s="34">
        <v>9777500.0</v>
      </c>
      <c r="E3393" s="34">
        <v>977750.0</v>
      </c>
      <c r="F3393" s="22" t="s">
        <v>728</v>
      </c>
      <c r="G3393" s="35">
        <v>45330.0</v>
      </c>
      <c r="H3393" s="22"/>
      <c r="I3393" s="29"/>
      <c r="J3393" s="28"/>
      <c r="K3393" s="2"/>
      <c r="L3393" s="2"/>
      <c r="M3393" s="2"/>
      <c r="N3393" s="2"/>
      <c r="O3393" s="2"/>
      <c r="P3393" s="2"/>
      <c r="Q3393" s="2"/>
      <c r="R3393" s="2"/>
      <c r="S3393" s="2"/>
    </row>
    <row r="3394" ht="15.75" customHeight="1">
      <c r="A3394" s="27">
        <v>45322.0</v>
      </c>
      <c r="B3394" s="2" t="s">
        <v>711</v>
      </c>
      <c r="C3394" s="34">
        <v>4433000.0</v>
      </c>
      <c r="D3394" s="34">
        <v>4030000.0</v>
      </c>
      <c r="E3394" s="34">
        <v>403000.0</v>
      </c>
      <c r="F3394" s="22" t="s">
        <v>857</v>
      </c>
      <c r="G3394" s="35">
        <v>45330.0</v>
      </c>
      <c r="H3394" s="22"/>
      <c r="I3394" s="29"/>
      <c r="J3394" s="28"/>
      <c r="K3394" s="2"/>
      <c r="L3394" s="2"/>
      <c r="M3394" s="2"/>
      <c r="N3394" s="2"/>
      <c r="O3394" s="2"/>
      <c r="P3394" s="2"/>
      <c r="Q3394" s="2"/>
      <c r="R3394" s="2"/>
      <c r="S3394" s="2"/>
    </row>
    <row r="3395" ht="15.75" customHeight="1">
      <c r="A3395" s="27">
        <v>45322.0</v>
      </c>
      <c r="B3395" s="2" t="s">
        <v>711</v>
      </c>
      <c r="C3395" s="34">
        <v>6.37131E7</v>
      </c>
      <c r="D3395" s="34">
        <v>5.7921E7</v>
      </c>
      <c r="E3395" s="34">
        <v>5792100.0</v>
      </c>
      <c r="F3395" s="22" t="s">
        <v>442</v>
      </c>
      <c r="G3395" s="35">
        <v>45330.0</v>
      </c>
      <c r="H3395" s="22"/>
      <c r="I3395" s="29"/>
      <c r="J3395" s="28"/>
      <c r="K3395" s="2"/>
      <c r="L3395" s="2"/>
      <c r="M3395" s="2"/>
      <c r="N3395" s="2"/>
      <c r="O3395" s="2"/>
      <c r="P3395" s="2"/>
      <c r="Q3395" s="2"/>
      <c r="R3395" s="2"/>
      <c r="S3395" s="2"/>
    </row>
    <row r="3396" ht="15.75" customHeight="1">
      <c r="A3396" s="27">
        <v>45322.0</v>
      </c>
      <c r="B3396" s="2" t="s">
        <v>711</v>
      </c>
      <c r="C3396" s="34">
        <v>2147200.0</v>
      </c>
      <c r="D3396" s="34">
        <v>1952000.0</v>
      </c>
      <c r="E3396" s="34">
        <v>195200.0</v>
      </c>
      <c r="F3396" s="22" t="s">
        <v>441</v>
      </c>
      <c r="G3396" s="35">
        <v>45330.0</v>
      </c>
      <c r="H3396" s="22"/>
      <c r="I3396" s="29"/>
      <c r="J3396" s="28"/>
      <c r="K3396" s="2"/>
      <c r="L3396" s="2"/>
      <c r="M3396" s="2"/>
      <c r="N3396" s="2"/>
      <c r="O3396" s="2"/>
      <c r="P3396" s="2"/>
      <c r="Q3396" s="2"/>
      <c r="R3396" s="2"/>
      <c r="S3396" s="2"/>
    </row>
    <row r="3397" ht="15.75" customHeight="1">
      <c r="A3397" s="27">
        <v>45322.0</v>
      </c>
      <c r="B3397" s="2" t="s">
        <v>711</v>
      </c>
      <c r="C3397" s="34">
        <v>2.02554E7</v>
      </c>
      <c r="D3397" s="34">
        <v>1.8414E7</v>
      </c>
      <c r="E3397" s="34">
        <v>1841400.0</v>
      </c>
      <c r="F3397" s="22" t="s">
        <v>657</v>
      </c>
      <c r="G3397" s="35">
        <v>45330.0</v>
      </c>
      <c r="H3397" s="22"/>
      <c r="I3397" s="29"/>
      <c r="J3397" s="28"/>
      <c r="K3397" s="2"/>
      <c r="L3397" s="2"/>
      <c r="M3397" s="2"/>
      <c r="N3397" s="2"/>
      <c r="O3397" s="2"/>
      <c r="P3397" s="2"/>
      <c r="Q3397" s="2"/>
      <c r="R3397" s="2"/>
      <c r="S3397" s="2"/>
    </row>
    <row r="3398" ht="15.75" customHeight="1">
      <c r="A3398" s="27">
        <v>45322.0</v>
      </c>
      <c r="B3398" s="2" t="s">
        <v>711</v>
      </c>
      <c r="C3398" s="34">
        <v>1.71864E7</v>
      </c>
      <c r="D3398" s="34">
        <v>1.5624E7</v>
      </c>
      <c r="E3398" s="34">
        <v>1562400.0</v>
      </c>
      <c r="F3398" s="22" t="s">
        <v>350</v>
      </c>
      <c r="G3398" s="35">
        <v>45330.0</v>
      </c>
      <c r="H3398" s="22"/>
      <c r="I3398" s="29"/>
      <c r="J3398" s="28"/>
      <c r="K3398" s="2"/>
      <c r="L3398" s="2"/>
      <c r="M3398" s="2"/>
      <c r="N3398" s="2"/>
      <c r="O3398" s="2"/>
      <c r="P3398" s="2"/>
      <c r="Q3398" s="2"/>
      <c r="R3398" s="2"/>
      <c r="S3398" s="2"/>
    </row>
    <row r="3399" ht="15.75" customHeight="1">
      <c r="A3399" s="27">
        <v>45322.0</v>
      </c>
      <c r="B3399" s="2" t="s">
        <v>140</v>
      </c>
      <c r="C3399" s="34">
        <v>3828000.0</v>
      </c>
      <c r="D3399" s="34">
        <v>3480000.0</v>
      </c>
      <c r="E3399" s="34">
        <v>348000.0</v>
      </c>
      <c r="F3399" s="22" t="s">
        <v>590</v>
      </c>
      <c r="G3399" s="35">
        <v>45330.0</v>
      </c>
      <c r="H3399" s="22"/>
      <c r="I3399" s="29"/>
      <c r="J3399" s="28"/>
      <c r="K3399" s="2"/>
      <c r="L3399" s="2"/>
      <c r="M3399" s="2"/>
      <c r="N3399" s="2"/>
      <c r="O3399" s="2"/>
      <c r="P3399" s="2"/>
      <c r="Q3399" s="2"/>
      <c r="R3399" s="2"/>
      <c r="S3399" s="2"/>
    </row>
    <row r="3400" ht="15.75" customHeight="1">
      <c r="A3400" s="27">
        <v>45322.0</v>
      </c>
      <c r="B3400" s="2" t="s">
        <v>140</v>
      </c>
      <c r="C3400" s="34">
        <v>303600.0</v>
      </c>
      <c r="D3400" s="34">
        <v>276000.0</v>
      </c>
      <c r="E3400" s="34">
        <v>27600.0</v>
      </c>
      <c r="F3400" s="22" t="s">
        <v>874</v>
      </c>
      <c r="G3400" s="35">
        <v>45330.0</v>
      </c>
      <c r="H3400" s="22"/>
      <c r="I3400" s="29"/>
      <c r="J3400" s="28"/>
      <c r="K3400" s="2"/>
      <c r="L3400" s="2"/>
      <c r="M3400" s="2"/>
      <c r="N3400" s="2"/>
      <c r="O3400" s="2"/>
      <c r="P3400" s="2"/>
      <c r="Q3400" s="2"/>
      <c r="R3400" s="2"/>
      <c r="S3400" s="2"/>
    </row>
    <row r="3401" ht="15.75" customHeight="1">
      <c r="A3401" s="27">
        <v>45322.0</v>
      </c>
      <c r="B3401" s="2" t="s">
        <v>140</v>
      </c>
      <c r="C3401" s="34">
        <v>4191000.0</v>
      </c>
      <c r="D3401" s="34">
        <v>3810000.0</v>
      </c>
      <c r="E3401" s="34">
        <v>381000.0</v>
      </c>
      <c r="F3401" s="22" t="s">
        <v>361</v>
      </c>
      <c r="G3401" s="35">
        <v>45330.0</v>
      </c>
      <c r="H3401" s="22"/>
      <c r="I3401" s="29"/>
      <c r="J3401" s="28"/>
      <c r="K3401" s="2"/>
      <c r="L3401" s="2"/>
      <c r="M3401" s="2"/>
      <c r="N3401" s="2"/>
      <c r="O3401" s="2"/>
      <c r="P3401" s="2"/>
      <c r="Q3401" s="2"/>
      <c r="R3401" s="2"/>
      <c r="S3401" s="2"/>
    </row>
    <row r="3402" ht="15.75" customHeight="1">
      <c r="A3402" s="27">
        <v>45322.0</v>
      </c>
      <c r="B3402" s="2" t="s">
        <v>140</v>
      </c>
      <c r="C3402" s="34">
        <v>1.04555E7</v>
      </c>
      <c r="D3402" s="34">
        <v>9505000.0</v>
      </c>
      <c r="E3402" s="34">
        <v>950500.0</v>
      </c>
      <c r="F3402" s="22" t="s">
        <v>676</v>
      </c>
      <c r="G3402" s="35">
        <v>45330.0</v>
      </c>
      <c r="H3402" s="22"/>
      <c r="I3402" s="29"/>
      <c r="J3402" s="28"/>
      <c r="K3402" s="2"/>
      <c r="L3402" s="2"/>
      <c r="M3402" s="2"/>
      <c r="N3402" s="2"/>
      <c r="O3402" s="2"/>
      <c r="P3402" s="2"/>
      <c r="Q3402" s="2"/>
      <c r="R3402" s="2"/>
      <c r="S3402" s="2"/>
    </row>
    <row r="3403" ht="15.75" customHeight="1">
      <c r="A3403" s="27">
        <v>45322.0</v>
      </c>
      <c r="B3403" s="2" t="s">
        <v>140</v>
      </c>
      <c r="C3403" s="34">
        <v>1584000.0</v>
      </c>
      <c r="D3403" s="34">
        <v>1440000.0</v>
      </c>
      <c r="E3403" s="34">
        <v>144000.0</v>
      </c>
      <c r="F3403" s="22" t="s">
        <v>660</v>
      </c>
      <c r="G3403" s="35">
        <v>45330.0</v>
      </c>
      <c r="H3403" s="22"/>
      <c r="I3403" s="29"/>
      <c r="J3403" s="28"/>
      <c r="K3403" s="2"/>
      <c r="L3403" s="2"/>
      <c r="M3403" s="2"/>
      <c r="N3403" s="2"/>
      <c r="O3403" s="2"/>
      <c r="P3403" s="2"/>
      <c r="Q3403" s="2"/>
      <c r="R3403" s="2"/>
      <c r="S3403" s="2"/>
    </row>
    <row r="3404" ht="15.75" customHeight="1">
      <c r="A3404" s="27">
        <v>45322.0</v>
      </c>
      <c r="B3404" s="2" t="s">
        <v>140</v>
      </c>
      <c r="C3404" s="34">
        <v>528000.0</v>
      </c>
      <c r="D3404" s="34">
        <v>480000.0</v>
      </c>
      <c r="E3404" s="34">
        <v>48000.0</v>
      </c>
      <c r="F3404" s="22" t="s">
        <v>699</v>
      </c>
      <c r="G3404" s="35">
        <v>45330.0</v>
      </c>
      <c r="H3404" s="22"/>
      <c r="I3404" s="29"/>
      <c r="J3404" s="28"/>
      <c r="K3404" s="2"/>
      <c r="L3404" s="2"/>
      <c r="M3404" s="2"/>
      <c r="N3404" s="2"/>
      <c r="O3404" s="2"/>
      <c r="P3404" s="2"/>
      <c r="Q3404" s="2"/>
      <c r="R3404" s="2"/>
      <c r="S3404" s="2"/>
    </row>
    <row r="3405" ht="15.75" customHeight="1">
      <c r="A3405" s="27">
        <v>45322.0</v>
      </c>
      <c r="B3405" s="2" t="s">
        <v>140</v>
      </c>
      <c r="C3405" s="34">
        <v>2.16117E7</v>
      </c>
      <c r="D3405" s="34">
        <v>1.9647E7</v>
      </c>
      <c r="E3405" s="34">
        <v>1964700.0</v>
      </c>
      <c r="F3405" s="22" t="s">
        <v>478</v>
      </c>
      <c r="G3405" s="35">
        <v>45330.0</v>
      </c>
      <c r="H3405" s="22"/>
      <c r="I3405" s="29"/>
      <c r="J3405" s="28"/>
      <c r="K3405" s="2"/>
      <c r="L3405" s="2"/>
      <c r="M3405" s="2"/>
      <c r="N3405" s="2"/>
      <c r="O3405" s="2"/>
      <c r="P3405" s="2"/>
      <c r="Q3405" s="2"/>
      <c r="R3405" s="2"/>
      <c r="S3405" s="2"/>
    </row>
    <row r="3406" ht="15.75" customHeight="1">
      <c r="A3406" s="27">
        <v>45322.0</v>
      </c>
      <c r="B3406" s="2" t="s">
        <v>140</v>
      </c>
      <c r="C3406" s="34">
        <v>2.51702E7</v>
      </c>
      <c r="D3406" s="34">
        <v>2.2882E7</v>
      </c>
      <c r="E3406" s="34">
        <v>2288200.0</v>
      </c>
      <c r="F3406" s="22" t="s">
        <v>522</v>
      </c>
      <c r="G3406" s="35">
        <v>45330.0</v>
      </c>
      <c r="H3406" s="22"/>
      <c r="I3406" s="29"/>
      <c r="J3406" s="28"/>
      <c r="K3406" s="2"/>
      <c r="L3406" s="2"/>
      <c r="M3406" s="2"/>
      <c r="N3406" s="2"/>
      <c r="O3406" s="2"/>
      <c r="P3406" s="2"/>
      <c r="Q3406" s="2"/>
      <c r="R3406" s="2"/>
      <c r="S3406" s="2"/>
    </row>
    <row r="3407" ht="15.75" customHeight="1">
      <c r="A3407" s="27">
        <v>45322.0</v>
      </c>
      <c r="B3407" s="2" t="s">
        <v>140</v>
      </c>
      <c r="C3407" s="34">
        <v>3432000.0</v>
      </c>
      <c r="D3407" s="34">
        <v>3120000.0</v>
      </c>
      <c r="E3407" s="34">
        <v>312000.0</v>
      </c>
      <c r="F3407" s="22" t="s">
        <v>859</v>
      </c>
      <c r="G3407" s="35">
        <v>45330.0</v>
      </c>
      <c r="H3407" s="22"/>
      <c r="I3407" s="29"/>
      <c r="J3407" s="28"/>
      <c r="K3407" s="2"/>
      <c r="L3407" s="2"/>
      <c r="M3407" s="2"/>
      <c r="N3407" s="2"/>
      <c r="O3407" s="2"/>
      <c r="P3407" s="2"/>
      <c r="Q3407" s="2"/>
      <c r="R3407" s="2"/>
      <c r="S3407" s="2"/>
    </row>
    <row r="3408" ht="15.75" customHeight="1">
      <c r="A3408" s="27">
        <v>45322.0</v>
      </c>
      <c r="B3408" s="2" t="s">
        <v>140</v>
      </c>
      <c r="C3408" s="34">
        <v>165000.0</v>
      </c>
      <c r="D3408" s="34">
        <v>150000.0</v>
      </c>
      <c r="E3408" s="34">
        <v>15000.0</v>
      </c>
      <c r="F3408" s="22" t="s">
        <v>814</v>
      </c>
      <c r="G3408" s="35">
        <v>45330.0</v>
      </c>
      <c r="H3408" s="22"/>
      <c r="I3408" s="29"/>
      <c r="J3408" s="28"/>
      <c r="K3408" s="2"/>
      <c r="L3408" s="2"/>
      <c r="M3408" s="2"/>
      <c r="N3408" s="2"/>
      <c r="O3408" s="2"/>
      <c r="P3408" s="2"/>
      <c r="Q3408" s="2"/>
      <c r="R3408" s="2"/>
      <c r="S3408" s="2"/>
    </row>
    <row r="3409" ht="15.75" customHeight="1">
      <c r="A3409" s="27">
        <v>45322.0</v>
      </c>
      <c r="B3409" s="2" t="s">
        <v>140</v>
      </c>
      <c r="C3409" s="34">
        <v>731500.0</v>
      </c>
      <c r="D3409" s="34">
        <v>665000.0</v>
      </c>
      <c r="E3409" s="34">
        <v>66500.0</v>
      </c>
      <c r="F3409" s="22" t="s">
        <v>766</v>
      </c>
      <c r="G3409" s="35">
        <v>45330.0</v>
      </c>
      <c r="H3409" s="22"/>
      <c r="I3409" s="29"/>
      <c r="J3409" s="28"/>
      <c r="K3409" s="2"/>
      <c r="L3409" s="2"/>
      <c r="M3409" s="2"/>
      <c r="N3409" s="2"/>
      <c r="O3409" s="2"/>
      <c r="P3409" s="2"/>
      <c r="Q3409" s="2"/>
      <c r="R3409" s="2"/>
      <c r="S3409" s="2"/>
    </row>
    <row r="3410" ht="15.75" customHeight="1">
      <c r="A3410" s="27">
        <v>45322.0</v>
      </c>
      <c r="B3410" s="2" t="s">
        <v>140</v>
      </c>
      <c r="C3410" s="34">
        <v>1384900.0</v>
      </c>
      <c r="D3410" s="34">
        <v>1259000.0</v>
      </c>
      <c r="E3410" s="34">
        <v>125900.0</v>
      </c>
      <c r="F3410" s="22" t="s">
        <v>765</v>
      </c>
      <c r="G3410" s="35">
        <v>45330.0</v>
      </c>
      <c r="H3410" s="22"/>
      <c r="I3410" s="29"/>
      <c r="J3410" s="28"/>
      <c r="K3410" s="2"/>
      <c r="L3410" s="2"/>
      <c r="M3410" s="2"/>
      <c r="N3410" s="2"/>
      <c r="O3410" s="2"/>
      <c r="P3410" s="2"/>
      <c r="Q3410" s="2"/>
      <c r="R3410" s="2"/>
      <c r="S3410" s="2"/>
    </row>
    <row r="3411" ht="15.75" customHeight="1">
      <c r="A3411" s="27">
        <v>45322.0</v>
      </c>
      <c r="B3411" s="2" t="s">
        <v>140</v>
      </c>
      <c r="C3411" s="34">
        <v>1901900.0</v>
      </c>
      <c r="D3411" s="34">
        <v>1729000.0</v>
      </c>
      <c r="E3411" s="34">
        <v>172900.0</v>
      </c>
      <c r="F3411" s="22" t="s">
        <v>875</v>
      </c>
      <c r="G3411" s="35">
        <v>45330.0</v>
      </c>
      <c r="H3411" s="22"/>
      <c r="I3411" s="29"/>
      <c r="J3411" s="28"/>
      <c r="K3411" s="2"/>
      <c r="L3411" s="2"/>
      <c r="M3411" s="2"/>
      <c r="N3411" s="2"/>
      <c r="O3411" s="2"/>
      <c r="P3411" s="2"/>
      <c r="Q3411" s="2"/>
      <c r="R3411" s="2"/>
      <c r="S3411" s="2"/>
    </row>
    <row r="3412" ht="15.75" customHeight="1">
      <c r="A3412" s="27">
        <v>45322.0</v>
      </c>
      <c r="B3412" s="2" t="s">
        <v>8</v>
      </c>
      <c r="C3412" s="34">
        <v>2571800.0</v>
      </c>
      <c r="D3412" s="34">
        <v>2338000.0</v>
      </c>
      <c r="E3412" s="34">
        <v>233800.0</v>
      </c>
      <c r="F3412" s="22" t="s">
        <v>700</v>
      </c>
      <c r="G3412" s="35">
        <v>45341.0</v>
      </c>
      <c r="H3412" s="22"/>
      <c r="I3412" s="29"/>
      <c r="J3412" s="28"/>
      <c r="K3412" s="2"/>
      <c r="L3412" s="2"/>
      <c r="M3412" s="2"/>
      <c r="N3412" s="2"/>
      <c r="O3412" s="2"/>
      <c r="P3412" s="2"/>
      <c r="Q3412" s="2"/>
      <c r="R3412" s="2"/>
      <c r="S3412" s="2"/>
    </row>
    <row r="3413" ht="15.75" customHeight="1">
      <c r="A3413" s="27">
        <v>45322.0</v>
      </c>
      <c r="B3413" s="2" t="s">
        <v>8</v>
      </c>
      <c r="C3413" s="34">
        <v>363000.0</v>
      </c>
      <c r="D3413" s="34">
        <v>330000.0</v>
      </c>
      <c r="E3413" s="34">
        <v>33000.0</v>
      </c>
      <c r="F3413" s="22" t="s">
        <v>763</v>
      </c>
      <c r="G3413" s="35">
        <v>45336.0</v>
      </c>
      <c r="H3413" s="22"/>
      <c r="I3413" s="29"/>
      <c r="J3413" s="28"/>
      <c r="K3413" s="2"/>
      <c r="L3413" s="2"/>
      <c r="M3413" s="2"/>
      <c r="N3413" s="2"/>
      <c r="O3413" s="2"/>
      <c r="P3413" s="2"/>
      <c r="Q3413" s="2"/>
      <c r="R3413" s="2"/>
      <c r="S3413" s="2"/>
    </row>
    <row r="3414" ht="15.75" customHeight="1">
      <c r="A3414" s="27">
        <v>45322.0</v>
      </c>
      <c r="B3414" s="2" t="s">
        <v>8</v>
      </c>
      <c r="C3414" s="34">
        <v>4419800.0</v>
      </c>
      <c r="D3414" s="34">
        <v>4018000.0</v>
      </c>
      <c r="E3414" s="34">
        <v>401800.0</v>
      </c>
      <c r="F3414" s="22" t="s">
        <v>172</v>
      </c>
      <c r="G3414" s="35">
        <v>45341.0</v>
      </c>
      <c r="H3414" s="22"/>
      <c r="I3414" s="29"/>
      <c r="J3414" s="28"/>
      <c r="K3414" s="2"/>
      <c r="L3414" s="2"/>
      <c r="M3414" s="2"/>
      <c r="N3414" s="2"/>
      <c r="O3414" s="2"/>
      <c r="P3414" s="2"/>
      <c r="Q3414" s="2"/>
      <c r="R3414" s="2"/>
      <c r="S3414" s="2"/>
    </row>
    <row r="3415" ht="15.75" customHeight="1">
      <c r="A3415" s="27">
        <v>45322.0</v>
      </c>
      <c r="B3415" s="2" t="s">
        <v>8</v>
      </c>
      <c r="C3415" s="34">
        <v>180400.0</v>
      </c>
      <c r="D3415" s="34">
        <v>164000.0</v>
      </c>
      <c r="E3415" s="34">
        <v>16400.0</v>
      </c>
      <c r="F3415" s="22" t="s">
        <v>738</v>
      </c>
      <c r="G3415" s="35">
        <v>45341.0</v>
      </c>
      <c r="H3415" s="22"/>
      <c r="I3415" s="29"/>
      <c r="J3415" s="28"/>
      <c r="K3415" s="2"/>
      <c r="L3415" s="2"/>
      <c r="M3415" s="2"/>
      <c r="N3415" s="2"/>
      <c r="O3415" s="2"/>
      <c r="P3415" s="2"/>
      <c r="Q3415" s="2"/>
      <c r="R3415" s="2"/>
      <c r="S3415" s="2"/>
    </row>
    <row r="3416" ht="15.75" customHeight="1">
      <c r="A3416" s="27">
        <v>45322.0</v>
      </c>
      <c r="B3416" s="2" t="s">
        <v>8</v>
      </c>
      <c r="C3416" s="34">
        <v>2244000.0</v>
      </c>
      <c r="D3416" s="34">
        <v>2040000.0</v>
      </c>
      <c r="E3416" s="34">
        <v>204000.0</v>
      </c>
      <c r="F3416" s="22" t="s">
        <v>364</v>
      </c>
      <c r="G3416" s="35">
        <v>45341.0</v>
      </c>
      <c r="H3416" s="22"/>
      <c r="I3416" s="29"/>
      <c r="J3416" s="28"/>
      <c r="K3416" s="2"/>
      <c r="L3416" s="2"/>
      <c r="M3416" s="2"/>
      <c r="N3416" s="2"/>
      <c r="O3416" s="2"/>
      <c r="P3416" s="2"/>
      <c r="Q3416" s="2"/>
      <c r="R3416" s="2"/>
      <c r="S3416" s="2"/>
    </row>
    <row r="3417" ht="15.75" customHeight="1">
      <c r="A3417" s="27">
        <v>45322.0</v>
      </c>
      <c r="B3417" s="2" t="s">
        <v>8</v>
      </c>
      <c r="C3417" s="34">
        <v>320100.0</v>
      </c>
      <c r="D3417" s="34">
        <v>291000.0</v>
      </c>
      <c r="E3417" s="34">
        <v>29100.0</v>
      </c>
      <c r="F3417" s="22" t="s">
        <v>846</v>
      </c>
      <c r="G3417" s="35">
        <v>45336.0</v>
      </c>
      <c r="H3417" s="22"/>
      <c r="I3417" s="29"/>
      <c r="J3417" s="28"/>
      <c r="K3417" s="2"/>
      <c r="L3417" s="2"/>
      <c r="M3417" s="2"/>
      <c r="N3417" s="2"/>
      <c r="O3417" s="2"/>
      <c r="P3417" s="2"/>
      <c r="Q3417" s="2"/>
      <c r="R3417" s="2"/>
      <c r="S3417" s="2"/>
    </row>
    <row r="3418" ht="15.75" customHeight="1">
      <c r="A3418" s="27">
        <v>45322.0</v>
      </c>
      <c r="B3418" s="2" t="s">
        <v>8</v>
      </c>
      <c r="C3418" s="34">
        <v>3471600.0</v>
      </c>
      <c r="D3418" s="34">
        <v>3156000.0</v>
      </c>
      <c r="E3418" s="34">
        <v>315600.0</v>
      </c>
      <c r="F3418" s="22" t="s">
        <v>845</v>
      </c>
      <c r="G3418" s="35">
        <v>45341.0</v>
      </c>
      <c r="H3418" s="22"/>
      <c r="I3418" s="29"/>
      <c r="J3418" s="28"/>
      <c r="K3418" s="2"/>
      <c r="L3418" s="2"/>
      <c r="M3418" s="2"/>
      <c r="N3418" s="2"/>
      <c r="O3418" s="2"/>
      <c r="P3418" s="2"/>
      <c r="Q3418" s="2"/>
      <c r="R3418" s="2"/>
      <c r="S3418" s="2"/>
    </row>
    <row r="3419" ht="15.75" customHeight="1">
      <c r="A3419" s="27">
        <v>45322.0</v>
      </c>
      <c r="B3419" s="2" t="s">
        <v>847</v>
      </c>
      <c r="C3419" s="34">
        <v>6613750.0</v>
      </c>
      <c r="D3419" s="34">
        <v>6012500.0</v>
      </c>
      <c r="E3419" s="34">
        <v>601250.0</v>
      </c>
      <c r="F3419" s="22" t="s">
        <v>876</v>
      </c>
      <c r="G3419" s="35">
        <v>45330.0</v>
      </c>
      <c r="H3419" s="22"/>
      <c r="I3419" s="29"/>
      <c r="J3419" s="28"/>
      <c r="K3419" s="2"/>
      <c r="L3419" s="2"/>
      <c r="M3419" s="2"/>
      <c r="N3419" s="2"/>
      <c r="O3419" s="2"/>
      <c r="P3419" s="2"/>
      <c r="Q3419" s="2"/>
      <c r="R3419" s="2"/>
      <c r="S3419" s="2"/>
    </row>
    <row r="3420" ht="15.75" customHeight="1">
      <c r="A3420" s="27">
        <v>45322.0</v>
      </c>
      <c r="B3420" s="2" t="s">
        <v>847</v>
      </c>
      <c r="C3420" s="34">
        <v>2508000.0</v>
      </c>
      <c r="D3420" s="34">
        <v>2280000.0</v>
      </c>
      <c r="E3420" s="34">
        <v>228000.0</v>
      </c>
      <c r="F3420" s="22" t="s">
        <v>277</v>
      </c>
      <c r="G3420" s="35">
        <v>45330.0</v>
      </c>
      <c r="H3420" s="22"/>
      <c r="I3420" s="29"/>
      <c r="J3420" s="28"/>
      <c r="K3420" s="2"/>
      <c r="L3420" s="2"/>
      <c r="M3420" s="2"/>
      <c r="N3420" s="2"/>
      <c r="O3420" s="2"/>
      <c r="P3420" s="2"/>
      <c r="Q3420" s="2"/>
      <c r="R3420" s="2"/>
      <c r="S3420" s="2"/>
    </row>
    <row r="3421" ht="15.75" customHeight="1">
      <c r="A3421" s="27">
        <v>45322.0</v>
      </c>
      <c r="B3421" s="2" t="s">
        <v>877</v>
      </c>
      <c r="C3421" s="34">
        <v>9259250.0</v>
      </c>
      <c r="D3421" s="34">
        <v>8417500.0</v>
      </c>
      <c r="E3421" s="34">
        <v>841750.0</v>
      </c>
      <c r="F3421" s="22" t="s">
        <v>878</v>
      </c>
      <c r="G3421" s="35">
        <v>45338.0</v>
      </c>
      <c r="H3421" s="22"/>
      <c r="I3421" s="29"/>
      <c r="J3421" s="28"/>
      <c r="K3421" s="2"/>
      <c r="L3421" s="2"/>
      <c r="M3421" s="2"/>
      <c r="N3421" s="2"/>
      <c r="O3421" s="2"/>
      <c r="P3421" s="2"/>
      <c r="Q3421" s="2"/>
      <c r="R3421" s="2"/>
      <c r="S3421" s="2"/>
    </row>
    <row r="3422" ht="15.75" customHeight="1">
      <c r="A3422" s="27">
        <v>45322.0</v>
      </c>
      <c r="B3422" s="2" t="s">
        <v>29</v>
      </c>
      <c r="C3422" s="34">
        <v>5502200.0</v>
      </c>
      <c r="D3422" s="34">
        <v>5002000.0</v>
      </c>
      <c r="E3422" s="34">
        <v>500200.0</v>
      </c>
      <c r="F3422" s="22" t="s">
        <v>526</v>
      </c>
      <c r="G3422" s="35">
        <v>45337.0</v>
      </c>
      <c r="H3422" s="22"/>
      <c r="I3422" s="29"/>
      <c r="J3422" s="28"/>
      <c r="K3422" s="2"/>
      <c r="L3422" s="2"/>
      <c r="M3422" s="2"/>
      <c r="N3422" s="2"/>
      <c r="O3422" s="2"/>
      <c r="P3422" s="2"/>
      <c r="Q3422" s="2"/>
      <c r="R3422" s="2"/>
      <c r="S3422" s="2"/>
    </row>
    <row r="3423" ht="15.75" customHeight="1">
      <c r="A3423" s="27">
        <v>45322.0</v>
      </c>
      <c r="B3423" s="2" t="s">
        <v>696</v>
      </c>
      <c r="C3423" s="34">
        <v>3740000.0</v>
      </c>
      <c r="D3423" s="34">
        <v>3400000.0</v>
      </c>
      <c r="E3423" s="34">
        <v>340000.0</v>
      </c>
      <c r="F3423" s="22" t="s">
        <v>697</v>
      </c>
      <c r="G3423" s="35">
        <v>45330.0</v>
      </c>
      <c r="H3423" s="22"/>
      <c r="I3423" s="29"/>
      <c r="J3423" s="28"/>
      <c r="K3423" s="2"/>
      <c r="L3423" s="2"/>
      <c r="M3423" s="2"/>
      <c r="N3423" s="2"/>
      <c r="O3423" s="2"/>
      <c r="P3423" s="2"/>
      <c r="Q3423" s="2"/>
      <c r="R3423" s="2"/>
      <c r="S3423" s="2"/>
    </row>
    <row r="3424" ht="15.75" customHeight="1">
      <c r="A3424" s="27">
        <v>45322.0</v>
      </c>
      <c r="B3424" s="2" t="s">
        <v>675</v>
      </c>
      <c r="C3424" s="34">
        <v>5421900.0</v>
      </c>
      <c r="D3424" s="34">
        <v>4929000.0</v>
      </c>
      <c r="E3424" s="34">
        <v>492900.0</v>
      </c>
      <c r="F3424" s="22" t="s">
        <v>523</v>
      </c>
      <c r="G3424" s="35">
        <v>45335.0</v>
      </c>
      <c r="H3424" s="22"/>
      <c r="I3424" s="37" t="s">
        <v>413</v>
      </c>
      <c r="J3424" s="13"/>
      <c r="K3424" s="14"/>
      <c r="L3424" s="2"/>
      <c r="M3424" s="2"/>
      <c r="N3424" s="2"/>
      <c r="O3424" s="2"/>
      <c r="P3424" s="2"/>
      <c r="Q3424" s="2"/>
      <c r="R3424" s="2"/>
      <c r="S3424" s="2"/>
    </row>
    <row r="3425" ht="15.75" customHeight="1">
      <c r="A3425" s="27">
        <v>45322.0</v>
      </c>
      <c r="B3425" s="2" t="s">
        <v>741</v>
      </c>
      <c r="C3425" s="34">
        <v>1.155E7</v>
      </c>
      <c r="D3425" s="34">
        <v>1.05E7</v>
      </c>
      <c r="E3425" s="34">
        <v>1050000.0</v>
      </c>
      <c r="F3425" s="22" t="s">
        <v>671</v>
      </c>
      <c r="G3425" s="35">
        <v>45337.0</v>
      </c>
      <c r="H3425" s="22"/>
      <c r="I3425" s="23" t="s">
        <v>3</v>
      </c>
      <c r="J3425" s="17" t="s">
        <v>54</v>
      </c>
      <c r="K3425" s="17" t="s">
        <v>2</v>
      </c>
      <c r="L3425" s="2"/>
      <c r="M3425" s="2"/>
      <c r="N3425" s="2"/>
      <c r="O3425" s="2"/>
      <c r="P3425" s="2"/>
      <c r="Q3425" s="2"/>
      <c r="R3425" s="2"/>
      <c r="S3425" s="2"/>
    </row>
    <row r="3426" ht="15.75" customHeight="1">
      <c r="A3426" s="38">
        <v>45322.0</v>
      </c>
      <c r="B3426" s="7" t="s">
        <v>861</v>
      </c>
      <c r="C3426" s="39">
        <v>90200.0</v>
      </c>
      <c r="D3426" s="39">
        <v>82000.0</v>
      </c>
      <c r="E3426" s="39">
        <v>8200.0</v>
      </c>
      <c r="F3426" s="40" t="s">
        <v>285</v>
      </c>
      <c r="G3426" s="40" t="s">
        <v>879</v>
      </c>
      <c r="H3426" s="40"/>
      <c r="I3426" s="23">
        <f t="shared" ref="I3426:K3426" si="84">SUM(C3376:C3426)</f>
        <v>386064820</v>
      </c>
      <c r="J3426" s="23">
        <f t="shared" si="84"/>
        <v>353878670</v>
      </c>
      <c r="K3426" s="23">
        <f t="shared" si="84"/>
        <v>32186150</v>
      </c>
      <c r="L3426" s="7"/>
      <c r="M3426" s="7"/>
      <c r="N3426" s="7"/>
      <c r="O3426" s="7"/>
      <c r="P3426" s="7"/>
      <c r="Q3426" s="7"/>
      <c r="R3426" s="7"/>
      <c r="S3426" s="7"/>
    </row>
    <row r="3427" ht="15.75" customHeight="1">
      <c r="A3427" s="27" t="s">
        <v>880</v>
      </c>
      <c r="B3427" s="2" t="s">
        <v>839</v>
      </c>
      <c r="C3427" s="34">
        <v>8731870.0</v>
      </c>
      <c r="D3427" s="34">
        <v>8731870.0</v>
      </c>
      <c r="E3427" s="34">
        <v>0.0</v>
      </c>
      <c r="F3427" s="22" t="s">
        <v>872</v>
      </c>
      <c r="G3427" s="35">
        <v>45328.0</v>
      </c>
      <c r="H3427" s="22"/>
      <c r="I3427" s="29"/>
      <c r="J3427" s="28"/>
      <c r="K3427" s="2"/>
      <c r="L3427" s="2"/>
      <c r="M3427" s="2"/>
      <c r="N3427" s="2"/>
      <c r="O3427" s="2"/>
      <c r="P3427" s="2"/>
      <c r="Q3427" s="2"/>
      <c r="R3427" s="2"/>
      <c r="S3427" s="2"/>
    </row>
    <row r="3428" ht="15.75" customHeight="1">
      <c r="A3428" s="27">
        <v>45332.0</v>
      </c>
      <c r="B3428" s="2" t="s">
        <v>140</v>
      </c>
      <c r="C3428" s="34">
        <v>2.329525E7</v>
      </c>
      <c r="D3428" s="34">
        <v>2.11775E7</v>
      </c>
      <c r="E3428" s="34">
        <v>2117750.0</v>
      </c>
      <c r="F3428" s="22" t="s">
        <v>522</v>
      </c>
      <c r="G3428" s="35">
        <v>45342.0</v>
      </c>
      <c r="H3428" s="22"/>
      <c r="I3428" s="29"/>
      <c r="J3428" s="28"/>
      <c r="K3428" s="2"/>
      <c r="L3428" s="2"/>
      <c r="M3428" s="2"/>
      <c r="N3428" s="2"/>
      <c r="O3428" s="2"/>
      <c r="P3428" s="2"/>
      <c r="Q3428" s="2"/>
      <c r="R3428" s="2"/>
      <c r="S3428" s="2"/>
    </row>
    <row r="3429" ht="15.75" customHeight="1">
      <c r="A3429" s="27">
        <v>45337.0</v>
      </c>
      <c r="B3429" s="2" t="s">
        <v>140</v>
      </c>
      <c r="C3429" s="34">
        <v>5874000.0</v>
      </c>
      <c r="D3429" s="34">
        <v>5340000.0</v>
      </c>
      <c r="E3429" s="34">
        <v>534000.0</v>
      </c>
      <c r="F3429" s="22" t="s">
        <v>590</v>
      </c>
      <c r="G3429" s="35">
        <v>45351.0</v>
      </c>
      <c r="H3429" s="22"/>
      <c r="I3429" s="29"/>
      <c r="J3429" s="28"/>
      <c r="K3429" s="2"/>
      <c r="L3429" s="2"/>
      <c r="M3429" s="2"/>
      <c r="N3429" s="2"/>
      <c r="O3429" s="2"/>
      <c r="P3429" s="2"/>
      <c r="Q3429" s="2"/>
      <c r="R3429" s="2"/>
      <c r="S3429" s="2"/>
    </row>
    <row r="3430" ht="15.75" customHeight="1">
      <c r="A3430" s="27">
        <v>45337.0</v>
      </c>
      <c r="B3430" s="2" t="s">
        <v>140</v>
      </c>
      <c r="C3430" s="34">
        <v>5538500.0</v>
      </c>
      <c r="D3430" s="34">
        <v>5035000.0</v>
      </c>
      <c r="E3430" s="34">
        <v>503500.0</v>
      </c>
      <c r="F3430" s="22" t="s">
        <v>361</v>
      </c>
      <c r="G3430" s="35">
        <v>45351.0</v>
      </c>
      <c r="H3430" s="22"/>
      <c r="I3430" s="29"/>
      <c r="J3430" s="28"/>
      <c r="K3430" s="2"/>
      <c r="L3430" s="2"/>
      <c r="M3430" s="2"/>
      <c r="N3430" s="2"/>
      <c r="O3430" s="2"/>
      <c r="P3430" s="2"/>
      <c r="Q3430" s="2"/>
      <c r="R3430" s="2"/>
      <c r="S3430" s="2"/>
    </row>
    <row r="3431" ht="15.75" customHeight="1">
      <c r="A3431" s="27">
        <v>45337.0</v>
      </c>
      <c r="B3431" s="2" t="s">
        <v>140</v>
      </c>
      <c r="C3431" s="34">
        <v>1.21506E7</v>
      </c>
      <c r="D3431" s="34">
        <v>1.1046E7</v>
      </c>
      <c r="E3431" s="34">
        <v>1104600.0</v>
      </c>
      <c r="F3431" s="22" t="s">
        <v>676</v>
      </c>
      <c r="G3431" s="35">
        <v>45342.0</v>
      </c>
      <c r="H3431" s="22"/>
      <c r="I3431" s="29"/>
      <c r="J3431" s="28"/>
      <c r="K3431" s="2"/>
      <c r="L3431" s="2"/>
      <c r="M3431" s="2"/>
      <c r="N3431" s="2"/>
      <c r="O3431" s="2"/>
      <c r="P3431" s="2"/>
      <c r="Q3431" s="2"/>
      <c r="R3431" s="2"/>
      <c r="S3431" s="2"/>
    </row>
    <row r="3432" ht="15.75" customHeight="1">
      <c r="A3432" s="27">
        <v>45337.0</v>
      </c>
      <c r="B3432" s="2" t="s">
        <v>140</v>
      </c>
      <c r="C3432" s="34">
        <v>792000.0</v>
      </c>
      <c r="D3432" s="34">
        <v>720000.0</v>
      </c>
      <c r="E3432" s="34">
        <v>72000.0</v>
      </c>
      <c r="F3432" s="22" t="s">
        <v>699</v>
      </c>
      <c r="G3432" s="35">
        <v>45342.0</v>
      </c>
      <c r="H3432" s="22"/>
      <c r="I3432" s="29"/>
      <c r="J3432" s="28"/>
      <c r="K3432" s="2"/>
      <c r="L3432" s="2"/>
      <c r="M3432" s="2"/>
      <c r="N3432" s="2"/>
      <c r="O3432" s="2"/>
      <c r="P3432" s="2"/>
      <c r="Q3432" s="2"/>
      <c r="R3432" s="2"/>
      <c r="S3432" s="2"/>
    </row>
    <row r="3433" ht="15.75" customHeight="1">
      <c r="A3433" s="27">
        <v>45337.0</v>
      </c>
      <c r="B3433" s="2" t="s">
        <v>140</v>
      </c>
      <c r="C3433" s="34">
        <v>2.07999E7</v>
      </c>
      <c r="D3433" s="34">
        <v>1.8909E7</v>
      </c>
      <c r="E3433" s="34">
        <v>1890900.0</v>
      </c>
      <c r="F3433" s="22" t="s">
        <v>478</v>
      </c>
      <c r="G3433" s="35">
        <v>45342.0</v>
      </c>
      <c r="H3433" s="22"/>
      <c r="I3433" s="29"/>
      <c r="J3433" s="28"/>
      <c r="K3433" s="2"/>
      <c r="L3433" s="2"/>
      <c r="M3433" s="2"/>
      <c r="N3433" s="2"/>
      <c r="O3433" s="2"/>
      <c r="P3433" s="2"/>
      <c r="Q3433" s="2"/>
      <c r="R3433" s="2"/>
      <c r="S3433" s="2"/>
    </row>
    <row r="3434" ht="15.75" customHeight="1">
      <c r="A3434" s="27">
        <v>45342.0</v>
      </c>
      <c r="B3434" s="2" t="s">
        <v>140</v>
      </c>
      <c r="C3434" s="34">
        <v>2.40757E7</v>
      </c>
      <c r="D3434" s="34">
        <v>2.1887E7</v>
      </c>
      <c r="E3434" s="34">
        <v>2188700.0</v>
      </c>
      <c r="F3434" s="22" t="s">
        <v>522</v>
      </c>
      <c r="G3434" s="35">
        <v>45351.0</v>
      </c>
      <c r="H3434" s="22"/>
      <c r="I3434" s="29"/>
      <c r="J3434" s="28"/>
      <c r="K3434" s="2"/>
      <c r="L3434" s="2"/>
      <c r="M3434" s="2"/>
      <c r="N3434" s="2"/>
      <c r="O3434" s="2"/>
      <c r="P3434" s="2"/>
      <c r="Q3434" s="2"/>
      <c r="R3434" s="2"/>
      <c r="S3434" s="2"/>
    </row>
    <row r="3435" ht="15.75" customHeight="1">
      <c r="A3435" s="27">
        <v>45342.0</v>
      </c>
      <c r="B3435" s="2" t="s">
        <v>11</v>
      </c>
      <c r="C3435" s="34">
        <v>4752310.0</v>
      </c>
      <c r="D3435" s="34">
        <v>4752310.0</v>
      </c>
      <c r="E3435" s="34">
        <v>0.0</v>
      </c>
      <c r="F3435" s="22" t="s">
        <v>881</v>
      </c>
      <c r="G3435" s="35">
        <v>45351.0</v>
      </c>
      <c r="H3435" s="22"/>
      <c r="I3435" s="29"/>
      <c r="J3435" s="28"/>
      <c r="K3435" s="2"/>
      <c r="L3435" s="2"/>
      <c r="M3435" s="2"/>
      <c r="N3435" s="2"/>
      <c r="O3435" s="2"/>
      <c r="P3435" s="2"/>
      <c r="Q3435" s="2"/>
      <c r="R3435" s="2"/>
      <c r="S3435" s="2"/>
    </row>
    <row r="3436" ht="15.75" customHeight="1">
      <c r="A3436" s="27">
        <v>45343.0</v>
      </c>
      <c r="B3436" s="2" t="s">
        <v>802</v>
      </c>
      <c r="C3436" s="34">
        <v>1.027998E7</v>
      </c>
      <c r="D3436" s="34">
        <v>1.027998E7</v>
      </c>
      <c r="E3436" s="34">
        <v>0.0</v>
      </c>
      <c r="F3436" s="22" t="s">
        <v>882</v>
      </c>
      <c r="G3436" s="35">
        <v>45351.0</v>
      </c>
      <c r="H3436" s="22"/>
      <c r="I3436" s="29"/>
      <c r="J3436" s="28"/>
      <c r="K3436" s="2"/>
      <c r="L3436" s="2"/>
      <c r="M3436" s="2"/>
      <c r="N3436" s="2"/>
      <c r="O3436" s="2"/>
      <c r="P3436" s="2"/>
      <c r="Q3436" s="2"/>
      <c r="R3436" s="2"/>
      <c r="S3436" s="2"/>
    </row>
    <row r="3437" ht="15.75" customHeight="1">
      <c r="A3437" s="27">
        <v>45347.0</v>
      </c>
      <c r="B3437" s="2" t="s">
        <v>666</v>
      </c>
      <c r="C3437" s="34">
        <v>270600.0</v>
      </c>
      <c r="D3437" s="34">
        <v>246000.0</v>
      </c>
      <c r="E3437" s="34">
        <v>24600.0</v>
      </c>
      <c r="F3437" s="22" t="s">
        <v>659</v>
      </c>
      <c r="G3437" s="35">
        <v>45373.0</v>
      </c>
      <c r="H3437" s="22"/>
      <c r="I3437" s="29"/>
      <c r="J3437" s="28"/>
      <c r="K3437" s="2"/>
      <c r="L3437" s="2"/>
      <c r="M3437" s="2"/>
      <c r="N3437" s="2"/>
      <c r="O3437" s="2"/>
      <c r="P3437" s="2"/>
      <c r="Q3437" s="2"/>
      <c r="R3437" s="2"/>
      <c r="S3437" s="2"/>
    </row>
    <row r="3438" ht="15.75" customHeight="1">
      <c r="A3438" s="27">
        <v>45347.0</v>
      </c>
      <c r="B3438" s="2" t="s">
        <v>711</v>
      </c>
      <c r="C3438" s="34">
        <v>1.0074759E7</v>
      </c>
      <c r="D3438" s="34">
        <v>9158872.0</v>
      </c>
      <c r="E3438" s="34">
        <v>915887.0</v>
      </c>
      <c r="F3438" s="22" t="s">
        <v>728</v>
      </c>
      <c r="G3438" s="35">
        <v>45359.0</v>
      </c>
      <c r="H3438" s="22"/>
      <c r="I3438" s="29"/>
      <c r="J3438" s="28"/>
      <c r="K3438" s="2"/>
      <c r="L3438" s="2"/>
      <c r="M3438" s="2"/>
      <c r="N3438" s="2"/>
      <c r="O3438" s="2"/>
      <c r="P3438" s="2"/>
      <c r="Q3438" s="2"/>
      <c r="R3438" s="2"/>
      <c r="S3438" s="2"/>
    </row>
    <row r="3439" ht="15.75" customHeight="1">
      <c r="A3439" s="27">
        <v>45347.0</v>
      </c>
      <c r="B3439" s="2" t="s">
        <v>711</v>
      </c>
      <c r="C3439" s="34">
        <v>4147000.0</v>
      </c>
      <c r="D3439" s="34">
        <v>3770000.0</v>
      </c>
      <c r="E3439" s="34">
        <v>377000.0</v>
      </c>
      <c r="F3439" s="22" t="s">
        <v>857</v>
      </c>
      <c r="G3439" s="35">
        <v>45359.0</v>
      </c>
      <c r="H3439" s="22"/>
      <c r="I3439" s="29"/>
      <c r="J3439" s="28"/>
      <c r="K3439" s="2"/>
      <c r="L3439" s="2"/>
      <c r="M3439" s="2"/>
      <c r="N3439" s="2"/>
      <c r="O3439" s="2"/>
      <c r="P3439" s="2"/>
      <c r="Q3439" s="2"/>
      <c r="R3439" s="2"/>
      <c r="S3439" s="2"/>
    </row>
    <row r="3440" ht="15.75" customHeight="1">
      <c r="A3440" s="27">
        <v>45347.0</v>
      </c>
      <c r="B3440" s="2" t="s">
        <v>711</v>
      </c>
      <c r="C3440" s="34">
        <v>4.59756E7</v>
      </c>
      <c r="D3440" s="34">
        <v>4.1796E7</v>
      </c>
      <c r="E3440" s="34">
        <v>4179600.0</v>
      </c>
      <c r="F3440" s="22" t="s">
        <v>442</v>
      </c>
      <c r="G3440" s="35">
        <v>45359.0</v>
      </c>
      <c r="H3440" s="22"/>
      <c r="I3440" s="29"/>
      <c r="J3440" s="28"/>
      <c r="K3440" s="2"/>
      <c r="L3440" s="2"/>
      <c r="M3440" s="2"/>
      <c r="N3440" s="2"/>
      <c r="O3440" s="2"/>
      <c r="P3440" s="2"/>
      <c r="Q3440" s="2"/>
      <c r="R3440" s="2"/>
      <c r="S3440" s="2"/>
    </row>
    <row r="3441" ht="15.75" customHeight="1">
      <c r="A3441" s="27">
        <v>45347.0</v>
      </c>
      <c r="B3441" s="2" t="s">
        <v>711</v>
      </c>
      <c r="C3441" s="34">
        <v>2420000.0</v>
      </c>
      <c r="D3441" s="34">
        <v>2200000.0</v>
      </c>
      <c r="E3441" s="34">
        <v>220000.0</v>
      </c>
      <c r="F3441" s="22" t="s">
        <v>441</v>
      </c>
      <c r="G3441" s="35">
        <v>45359.0</v>
      </c>
      <c r="H3441" s="22"/>
      <c r="I3441" s="29"/>
      <c r="J3441" s="28"/>
      <c r="K3441" s="2"/>
      <c r="L3441" s="2"/>
      <c r="M3441" s="2"/>
      <c r="N3441" s="2"/>
      <c r="O3441" s="2"/>
      <c r="P3441" s="2"/>
      <c r="Q3441" s="2"/>
      <c r="R3441" s="2"/>
      <c r="S3441" s="2"/>
    </row>
    <row r="3442" ht="15.75" customHeight="1">
      <c r="A3442" s="27">
        <v>45347.0</v>
      </c>
      <c r="B3442" s="2" t="s">
        <v>711</v>
      </c>
      <c r="C3442" s="34">
        <v>1.55496E7</v>
      </c>
      <c r="D3442" s="34">
        <v>1.4136E7</v>
      </c>
      <c r="E3442" s="34">
        <v>1413600.0</v>
      </c>
      <c r="F3442" s="22" t="s">
        <v>657</v>
      </c>
      <c r="G3442" s="35">
        <v>45359.0</v>
      </c>
      <c r="H3442" s="22"/>
      <c r="I3442" s="29"/>
      <c r="J3442" s="28"/>
      <c r="K3442" s="2"/>
      <c r="L3442" s="2"/>
      <c r="M3442" s="2"/>
      <c r="N3442" s="2"/>
      <c r="O3442" s="2"/>
      <c r="P3442" s="2"/>
      <c r="Q3442" s="2"/>
      <c r="R3442" s="2"/>
      <c r="S3442" s="2"/>
    </row>
    <row r="3443" ht="15.75" customHeight="1">
      <c r="A3443" s="27">
        <v>45347.0</v>
      </c>
      <c r="B3443" s="2" t="s">
        <v>711</v>
      </c>
      <c r="C3443" s="34">
        <v>1.1594E7</v>
      </c>
      <c r="D3443" s="34">
        <v>1.054E7</v>
      </c>
      <c r="E3443" s="34">
        <v>1054000.0</v>
      </c>
      <c r="F3443" s="22" t="s">
        <v>350</v>
      </c>
      <c r="G3443" s="35">
        <v>45359.0</v>
      </c>
      <c r="H3443" s="22"/>
      <c r="I3443" s="29"/>
      <c r="J3443" s="28"/>
      <c r="K3443" s="2"/>
      <c r="L3443" s="2"/>
      <c r="M3443" s="2"/>
      <c r="N3443" s="2"/>
      <c r="O3443" s="2"/>
      <c r="P3443" s="2"/>
      <c r="Q3443" s="2"/>
      <c r="R3443" s="2"/>
      <c r="S3443" s="2"/>
    </row>
    <row r="3444" ht="15.75" customHeight="1">
      <c r="A3444" s="27">
        <v>45351.0</v>
      </c>
      <c r="B3444" s="2" t="s">
        <v>140</v>
      </c>
      <c r="C3444" s="34">
        <v>5676000.0</v>
      </c>
      <c r="D3444" s="34">
        <v>5160000.0</v>
      </c>
      <c r="E3444" s="34">
        <v>516000.0</v>
      </c>
      <c r="F3444" s="22" t="s">
        <v>590</v>
      </c>
      <c r="G3444" s="35">
        <v>45362.0</v>
      </c>
      <c r="H3444" s="22"/>
      <c r="I3444" s="29"/>
      <c r="J3444" s="28"/>
      <c r="K3444" s="2"/>
      <c r="L3444" s="2"/>
      <c r="M3444" s="2"/>
      <c r="N3444" s="2"/>
      <c r="O3444" s="2"/>
      <c r="P3444" s="2"/>
      <c r="Q3444" s="2"/>
      <c r="R3444" s="2"/>
      <c r="S3444" s="2"/>
    </row>
    <row r="3445" ht="15.75" customHeight="1">
      <c r="A3445" s="27">
        <v>45351.0</v>
      </c>
      <c r="B3445" s="2" t="s">
        <v>140</v>
      </c>
      <c r="C3445" s="34">
        <v>7272969.0</v>
      </c>
      <c r="D3445" s="34">
        <v>6611790.0</v>
      </c>
      <c r="E3445" s="34">
        <v>661179.0</v>
      </c>
      <c r="F3445" s="22" t="s">
        <v>361</v>
      </c>
      <c r="G3445" s="35">
        <v>45362.0</v>
      </c>
      <c r="H3445" s="22"/>
      <c r="I3445" s="29"/>
      <c r="J3445" s="28"/>
      <c r="K3445" s="2"/>
      <c r="L3445" s="2"/>
      <c r="M3445" s="2"/>
      <c r="N3445" s="2"/>
      <c r="O3445" s="2"/>
      <c r="P3445" s="2"/>
      <c r="Q3445" s="2"/>
      <c r="R3445" s="2"/>
      <c r="S3445" s="2"/>
    </row>
    <row r="3446" ht="15.75" customHeight="1">
      <c r="A3446" s="27">
        <v>45351.0</v>
      </c>
      <c r="B3446" s="2" t="s">
        <v>140</v>
      </c>
      <c r="C3446" s="34">
        <v>1.24025E7</v>
      </c>
      <c r="D3446" s="34">
        <v>1.1275E7</v>
      </c>
      <c r="E3446" s="34">
        <v>1127500.0</v>
      </c>
      <c r="F3446" s="22" t="s">
        <v>676</v>
      </c>
      <c r="G3446" s="35">
        <v>45362.0</v>
      </c>
      <c r="H3446" s="22"/>
      <c r="I3446" s="29"/>
      <c r="J3446" s="28"/>
      <c r="K3446" s="2"/>
      <c r="L3446" s="2"/>
      <c r="M3446" s="2"/>
      <c r="N3446" s="2"/>
      <c r="O3446" s="2"/>
      <c r="P3446" s="2"/>
      <c r="Q3446" s="2"/>
      <c r="R3446" s="2"/>
      <c r="S3446" s="2"/>
    </row>
    <row r="3447" ht="15.75" customHeight="1">
      <c r="A3447" s="27">
        <v>45351.0</v>
      </c>
      <c r="B3447" s="2" t="s">
        <v>140</v>
      </c>
      <c r="C3447" s="34">
        <v>660000.0</v>
      </c>
      <c r="D3447" s="34">
        <v>600000.0</v>
      </c>
      <c r="E3447" s="34">
        <v>60000.0</v>
      </c>
      <c r="F3447" s="22" t="s">
        <v>699</v>
      </c>
      <c r="G3447" s="35">
        <v>45362.0</v>
      </c>
      <c r="H3447" s="22"/>
      <c r="I3447" s="29"/>
      <c r="J3447" s="28"/>
      <c r="K3447" s="2"/>
      <c r="L3447" s="2"/>
      <c r="M3447" s="2"/>
      <c r="N3447" s="2"/>
      <c r="O3447" s="2"/>
      <c r="P3447" s="2"/>
      <c r="Q3447" s="2"/>
      <c r="R3447" s="2"/>
      <c r="S3447" s="2"/>
    </row>
    <row r="3448" ht="15.75" customHeight="1">
      <c r="A3448" s="27">
        <v>45351.0</v>
      </c>
      <c r="B3448" s="2" t="s">
        <v>140</v>
      </c>
      <c r="C3448" s="34">
        <v>1.78871E7</v>
      </c>
      <c r="D3448" s="34">
        <v>1.6261E7</v>
      </c>
      <c r="E3448" s="34">
        <v>1626100.0</v>
      </c>
      <c r="F3448" s="22" t="s">
        <v>478</v>
      </c>
      <c r="G3448" s="35">
        <v>45362.0</v>
      </c>
      <c r="H3448" s="22"/>
      <c r="I3448" s="29"/>
      <c r="J3448" s="28"/>
      <c r="K3448" s="2"/>
      <c r="L3448" s="2"/>
      <c r="M3448" s="2"/>
      <c r="N3448" s="2"/>
      <c r="O3448" s="2"/>
      <c r="P3448" s="2"/>
      <c r="Q3448" s="2"/>
      <c r="R3448" s="2"/>
      <c r="S3448" s="2"/>
    </row>
    <row r="3449" ht="15.75" customHeight="1">
      <c r="A3449" s="27">
        <v>45351.0</v>
      </c>
      <c r="B3449" s="2" t="s">
        <v>140</v>
      </c>
      <c r="C3449" s="34">
        <v>2.09253E7</v>
      </c>
      <c r="D3449" s="34">
        <v>1.9023E7</v>
      </c>
      <c r="E3449" s="34">
        <v>1902300.0</v>
      </c>
      <c r="F3449" s="22" t="s">
        <v>522</v>
      </c>
      <c r="G3449" s="35">
        <v>45362.0</v>
      </c>
      <c r="H3449" s="22"/>
      <c r="I3449" s="29"/>
      <c r="J3449" s="28"/>
      <c r="K3449" s="2"/>
      <c r="L3449" s="2"/>
      <c r="M3449" s="2"/>
      <c r="N3449" s="2"/>
      <c r="O3449" s="2"/>
      <c r="P3449" s="2"/>
      <c r="Q3449" s="2"/>
      <c r="R3449" s="2"/>
      <c r="S3449" s="2"/>
    </row>
    <row r="3450" ht="15.75" customHeight="1">
      <c r="A3450" s="27">
        <v>45351.0</v>
      </c>
      <c r="B3450" s="2" t="s">
        <v>140</v>
      </c>
      <c r="C3450" s="34">
        <v>2904000.0</v>
      </c>
      <c r="D3450" s="34">
        <v>2640000.0</v>
      </c>
      <c r="E3450" s="34">
        <v>264000.0</v>
      </c>
      <c r="F3450" s="22" t="s">
        <v>859</v>
      </c>
      <c r="G3450" s="35">
        <v>45362.0</v>
      </c>
      <c r="H3450" s="22"/>
      <c r="I3450" s="29"/>
      <c r="J3450" s="28"/>
      <c r="K3450" s="2"/>
      <c r="L3450" s="2"/>
      <c r="M3450" s="2"/>
      <c r="N3450" s="2"/>
      <c r="O3450" s="2"/>
      <c r="P3450" s="2"/>
      <c r="Q3450" s="2"/>
      <c r="R3450" s="2"/>
      <c r="S3450" s="2"/>
    </row>
    <row r="3451" ht="15.75" customHeight="1">
      <c r="A3451" s="27">
        <v>45351.0</v>
      </c>
      <c r="B3451" s="2" t="s">
        <v>140</v>
      </c>
      <c r="C3451" s="34">
        <v>218900.0</v>
      </c>
      <c r="D3451" s="34">
        <v>199000.0</v>
      </c>
      <c r="E3451" s="34">
        <v>19900.0</v>
      </c>
      <c r="F3451" s="22" t="s">
        <v>767</v>
      </c>
      <c r="G3451" s="35">
        <v>45362.0</v>
      </c>
      <c r="H3451" s="22"/>
      <c r="I3451" s="29"/>
      <c r="J3451" s="28"/>
      <c r="K3451" s="2"/>
      <c r="L3451" s="2"/>
      <c r="M3451" s="2"/>
      <c r="N3451" s="2"/>
      <c r="O3451" s="2"/>
      <c r="P3451" s="2"/>
      <c r="Q3451" s="2"/>
      <c r="R3451" s="2"/>
      <c r="S3451" s="2"/>
    </row>
    <row r="3452" ht="15.75" customHeight="1">
      <c r="A3452" s="27">
        <v>45351.0</v>
      </c>
      <c r="B3452" s="2" t="s">
        <v>140</v>
      </c>
      <c r="C3452" s="34">
        <v>165000.0</v>
      </c>
      <c r="D3452" s="34">
        <v>150000.0</v>
      </c>
      <c r="E3452" s="34">
        <v>15000.0</v>
      </c>
      <c r="F3452" s="22" t="s">
        <v>814</v>
      </c>
      <c r="G3452" s="35">
        <v>45362.0</v>
      </c>
      <c r="H3452" s="22"/>
      <c r="I3452" s="29"/>
      <c r="J3452" s="28"/>
      <c r="K3452" s="2"/>
      <c r="L3452" s="2"/>
      <c r="M3452" s="2"/>
      <c r="N3452" s="2"/>
      <c r="O3452" s="2"/>
      <c r="P3452" s="2"/>
      <c r="Q3452" s="2"/>
      <c r="R3452" s="2"/>
      <c r="S3452" s="2"/>
    </row>
    <row r="3453" ht="15.75" customHeight="1">
      <c r="A3453" s="27">
        <v>45351.0</v>
      </c>
      <c r="B3453" s="2" t="s">
        <v>140</v>
      </c>
      <c r="C3453" s="34">
        <v>1114300.0</v>
      </c>
      <c r="D3453" s="34">
        <v>1013000.0</v>
      </c>
      <c r="E3453" s="34">
        <v>101300.0</v>
      </c>
      <c r="F3453" s="22" t="s">
        <v>766</v>
      </c>
      <c r="G3453" s="35">
        <v>45362.0</v>
      </c>
      <c r="H3453" s="22"/>
      <c r="I3453" s="29"/>
      <c r="J3453" s="28"/>
      <c r="K3453" s="2"/>
      <c r="L3453" s="2"/>
      <c r="M3453" s="2"/>
      <c r="N3453" s="2"/>
      <c r="O3453" s="2"/>
      <c r="P3453" s="2"/>
      <c r="Q3453" s="2"/>
      <c r="R3453" s="2"/>
      <c r="S3453" s="2"/>
    </row>
    <row r="3454" ht="15.75" customHeight="1">
      <c r="A3454" s="27">
        <v>45351.0</v>
      </c>
      <c r="B3454" s="2" t="s">
        <v>140</v>
      </c>
      <c r="C3454" s="34">
        <v>1881000.0</v>
      </c>
      <c r="D3454" s="34">
        <v>1710000.0</v>
      </c>
      <c r="E3454" s="34">
        <v>171000.0</v>
      </c>
      <c r="F3454" s="22" t="s">
        <v>765</v>
      </c>
      <c r="G3454" s="35">
        <v>45362.0</v>
      </c>
      <c r="H3454" s="22"/>
      <c r="I3454" s="29"/>
      <c r="J3454" s="28"/>
      <c r="K3454" s="2"/>
      <c r="L3454" s="2"/>
      <c r="M3454" s="2"/>
      <c r="N3454" s="2"/>
      <c r="O3454" s="2"/>
      <c r="P3454" s="2"/>
      <c r="Q3454" s="2"/>
      <c r="R3454" s="2"/>
      <c r="S3454" s="2"/>
    </row>
    <row r="3455" ht="15.75" customHeight="1">
      <c r="A3455" s="27">
        <v>45351.0</v>
      </c>
      <c r="B3455" s="2" t="s">
        <v>140</v>
      </c>
      <c r="C3455" s="34">
        <v>2572900.0</v>
      </c>
      <c r="D3455" s="34">
        <v>2339000.0</v>
      </c>
      <c r="E3455" s="34">
        <v>233900.0</v>
      </c>
      <c r="F3455" s="22" t="s">
        <v>875</v>
      </c>
      <c r="G3455" s="35">
        <v>45362.0</v>
      </c>
      <c r="H3455" s="22"/>
      <c r="I3455" s="29"/>
      <c r="J3455" s="28"/>
      <c r="K3455" s="2"/>
      <c r="L3455" s="2"/>
      <c r="M3455" s="2"/>
      <c r="N3455" s="2"/>
      <c r="O3455" s="2"/>
      <c r="P3455" s="2"/>
      <c r="Q3455" s="2"/>
      <c r="R3455" s="2"/>
      <c r="S3455" s="2"/>
    </row>
    <row r="3456" ht="15.75" customHeight="1">
      <c r="A3456" s="27">
        <v>45351.0</v>
      </c>
      <c r="B3456" s="2" t="s">
        <v>8</v>
      </c>
      <c r="C3456" s="34">
        <v>4374700.0</v>
      </c>
      <c r="D3456" s="34">
        <v>3977000.0</v>
      </c>
      <c r="E3456" s="34">
        <v>397700.0</v>
      </c>
      <c r="F3456" s="22" t="s">
        <v>700</v>
      </c>
      <c r="G3456" s="35">
        <v>45371.0</v>
      </c>
      <c r="H3456" s="22"/>
      <c r="I3456" s="29"/>
      <c r="J3456" s="28"/>
      <c r="K3456" s="2"/>
      <c r="L3456" s="2"/>
      <c r="M3456" s="2"/>
      <c r="N3456" s="2"/>
      <c r="O3456" s="2"/>
      <c r="P3456" s="2"/>
      <c r="Q3456" s="2"/>
      <c r="R3456" s="2"/>
      <c r="S3456" s="2"/>
    </row>
    <row r="3457" ht="15.75" customHeight="1">
      <c r="A3457" s="27">
        <v>45351.0</v>
      </c>
      <c r="B3457" s="2" t="s">
        <v>8</v>
      </c>
      <c r="C3457" s="34">
        <v>7385400.0</v>
      </c>
      <c r="D3457" s="34">
        <v>6714000.0</v>
      </c>
      <c r="E3457" s="34">
        <v>671400.0</v>
      </c>
      <c r="F3457" s="22" t="s">
        <v>172</v>
      </c>
      <c r="G3457" s="35">
        <v>45371.0</v>
      </c>
      <c r="H3457" s="22"/>
      <c r="I3457" s="29"/>
      <c r="J3457" s="28"/>
      <c r="K3457" s="2"/>
      <c r="L3457" s="2"/>
      <c r="M3457" s="2"/>
      <c r="N3457" s="2"/>
      <c r="O3457" s="2"/>
      <c r="P3457" s="2"/>
      <c r="Q3457" s="2"/>
      <c r="R3457" s="2"/>
      <c r="S3457" s="2"/>
    </row>
    <row r="3458" ht="15.75" customHeight="1">
      <c r="A3458" s="27">
        <v>45351.0</v>
      </c>
      <c r="B3458" s="2" t="s">
        <v>8</v>
      </c>
      <c r="C3458" s="34">
        <v>992200.0</v>
      </c>
      <c r="D3458" s="34">
        <v>902000.0</v>
      </c>
      <c r="E3458" s="34">
        <v>90200.0</v>
      </c>
      <c r="F3458" s="22" t="s">
        <v>738</v>
      </c>
      <c r="G3458" s="35">
        <v>45371.0</v>
      </c>
      <c r="H3458" s="22"/>
      <c r="I3458" s="29"/>
      <c r="J3458" s="28"/>
      <c r="K3458" s="2"/>
      <c r="L3458" s="2"/>
      <c r="M3458" s="2"/>
      <c r="N3458" s="2"/>
      <c r="O3458" s="2"/>
      <c r="P3458" s="2"/>
      <c r="Q3458" s="2"/>
      <c r="R3458" s="2"/>
      <c r="S3458" s="2"/>
    </row>
    <row r="3459" ht="15.75" customHeight="1">
      <c r="A3459" s="27">
        <v>45351.0</v>
      </c>
      <c r="B3459" s="2" t="s">
        <v>8</v>
      </c>
      <c r="C3459" s="34">
        <v>721600.0</v>
      </c>
      <c r="D3459" s="34">
        <v>656000.0</v>
      </c>
      <c r="E3459" s="34">
        <v>65600.0</v>
      </c>
      <c r="F3459" s="22" t="s">
        <v>299</v>
      </c>
      <c r="G3459" s="35">
        <v>45371.0</v>
      </c>
      <c r="H3459" s="22"/>
      <c r="I3459" s="29"/>
      <c r="J3459" s="28"/>
      <c r="K3459" s="2"/>
      <c r="L3459" s="2"/>
      <c r="M3459" s="2"/>
      <c r="N3459" s="2"/>
      <c r="O3459" s="2"/>
      <c r="P3459" s="2"/>
      <c r="Q3459" s="2"/>
      <c r="R3459" s="2"/>
      <c r="S3459" s="2"/>
    </row>
    <row r="3460" ht="15.75" customHeight="1">
      <c r="A3460" s="27">
        <v>45351.0</v>
      </c>
      <c r="B3460" s="2" t="s">
        <v>8</v>
      </c>
      <c r="C3460" s="34">
        <v>106700.0</v>
      </c>
      <c r="D3460" s="34">
        <v>97000.0</v>
      </c>
      <c r="E3460" s="34">
        <v>9700.0</v>
      </c>
      <c r="F3460" s="22" t="s">
        <v>846</v>
      </c>
      <c r="G3460" s="35">
        <v>45371.0</v>
      </c>
      <c r="H3460" s="22"/>
      <c r="I3460" s="29"/>
      <c r="J3460" s="28"/>
      <c r="K3460" s="2"/>
      <c r="L3460" s="2"/>
      <c r="M3460" s="2"/>
      <c r="N3460" s="2"/>
      <c r="O3460" s="2"/>
      <c r="P3460" s="2"/>
      <c r="Q3460" s="2"/>
      <c r="R3460" s="2"/>
      <c r="S3460" s="2"/>
    </row>
    <row r="3461" ht="15.75" customHeight="1">
      <c r="A3461" s="27">
        <v>45351.0</v>
      </c>
      <c r="B3461" s="2" t="s">
        <v>8</v>
      </c>
      <c r="C3461" s="34">
        <v>3192200.0</v>
      </c>
      <c r="D3461" s="34">
        <v>2902000.0</v>
      </c>
      <c r="E3461" s="34">
        <v>290200.0</v>
      </c>
      <c r="F3461" s="22" t="s">
        <v>845</v>
      </c>
      <c r="G3461" s="35">
        <v>45371.0</v>
      </c>
      <c r="H3461" s="22"/>
      <c r="I3461" s="29"/>
      <c r="J3461" s="28"/>
      <c r="K3461" s="2"/>
      <c r="L3461" s="2"/>
      <c r="M3461" s="2"/>
      <c r="N3461" s="2"/>
      <c r="O3461" s="2"/>
      <c r="P3461" s="2"/>
      <c r="Q3461" s="2"/>
      <c r="R3461" s="2"/>
      <c r="S3461" s="2"/>
    </row>
    <row r="3462" ht="15.75" customHeight="1">
      <c r="A3462" s="27">
        <v>45351.0</v>
      </c>
      <c r="B3462" s="2" t="s">
        <v>29</v>
      </c>
      <c r="C3462" s="34">
        <v>5099600.0</v>
      </c>
      <c r="D3462" s="34">
        <v>4636000.0</v>
      </c>
      <c r="E3462" s="34">
        <v>463600.0</v>
      </c>
      <c r="F3462" s="22" t="s">
        <v>526</v>
      </c>
      <c r="G3462" s="35">
        <v>45362.0</v>
      </c>
      <c r="H3462" s="22"/>
      <c r="I3462" s="29"/>
      <c r="J3462" s="28"/>
      <c r="K3462" s="2"/>
      <c r="L3462" s="2"/>
      <c r="M3462" s="2"/>
      <c r="N3462" s="2"/>
      <c r="O3462" s="2"/>
      <c r="P3462" s="2"/>
      <c r="Q3462" s="2"/>
      <c r="R3462" s="2"/>
      <c r="S3462" s="2"/>
    </row>
    <row r="3463" ht="15.75" customHeight="1">
      <c r="A3463" s="27">
        <v>45351.0</v>
      </c>
      <c r="B3463" s="2" t="s">
        <v>696</v>
      </c>
      <c r="C3463" s="34">
        <v>1430000.0</v>
      </c>
      <c r="D3463" s="34">
        <v>1300000.0</v>
      </c>
      <c r="E3463" s="34">
        <v>130000.0</v>
      </c>
      <c r="F3463" s="22" t="s">
        <v>697</v>
      </c>
      <c r="G3463" s="35">
        <v>45362.0</v>
      </c>
      <c r="H3463" s="22"/>
      <c r="I3463" s="29"/>
      <c r="J3463" s="28"/>
      <c r="K3463" s="2"/>
      <c r="L3463" s="2"/>
      <c r="M3463" s="2"/>
      <c r="N3463" s="2"/>
      <c r="O3463" s="2"/>
      <c r="P3463" s="2"/>
      <c r="Q3463" s="2"/>
      <c r="R3463" s="2"/>
      <c r="S3463" s="2"/>
    </row>
    <row r="3464" ht="15.75" customHeight="1">
      <c r="A3464" s="27">
        <v>45351.0</v>
      </c>
      <c r="B3464" s="2" t="s">
        <v>675</v>
      </c>
      <c r="C3464" s="34">
        <v>3811500.0</v>
      </c>
      <c r="D3464" s="34">
        <v>3465000.0</v>
      </c>
      <c r="E3464" s="34">
        <v>346500.0</v>
      </c>
      <c r="F3464" s="22" t="s">
        <v>523</v>
      </c>
      <c r="G3464" s="35">
        <v>45362.0</v>
      </c>
      <c r="H3464" s="22"/>
      <c r="I3464" s="29"/>
      <c r="J3464" s="28"/>
      <c r="K3464" s="2"/>
      <c r="L3464" s="2"/>
      <c r="M3464" s="2"/>
      <c r="N3464" s="2"/>
      <c r="O3464" s="2"/>
      <c r="P3464" s="2"/>
      <c r="Q3464" s="2"/>
      <c r="R3464" s="2"/>
      <c r="S3464" s="2"/>
    </row>
    <row r="3465" ht="15.75" customHeight="1">
      <c r="A3465" s="27">
        <v>45351.0</v>
      </c>
      <c r="B3465" s="2" t="s">
        <v>847</v>
      </c>
      <c r="C3465" s="34">
        <v>7128000.0</v>
      </c>
      <c r="D3465" s="34">
        <v>6480000.0</v>
      </c>
      <c r="E3465" s="34">
        <v>648000.0</v>
      </c>
      <c r="F3465" s="22" t="s">
        <v>876</v>
      </c>
      <c r="G3465" s="35">
        <v>45359.0</v>
      </c>
      <c r="H3465" s="22"/>
      <c r="I3465" s="29"/>
      <c r="J3465" s="28"/>
      <c r="K3465" s="2"/>
      <c r="L3465" s="2"/>
      <c r="M3465" s="2"/>
      <c r="N3465" s="2"/>
      <c r="O3465" s="2"/>
      <c r="P3465" s="2"/>
      <c r="Q3465" s="2"/>
      <c r="R3465" s="2"/>
      <c r="S3465" s="2"/>
    </row>
    <row r="3466" ht="15.75" customHeight="1">
      <c r="A3466" s="27">
        <v>45351.0</v>
      </c>
      <c r="B3466" s="2" t="s">
        <v>847</v>
      </c>
      <c r="C3466" s="34">
        <v>1716000.0</v>
      </c>
      <c r="D3466" s="34">
        <v>1560000.0</v>
      </c>
      <c r="E3466" s="34">
        <v>156000.0</v>
      </c>
      <c r="F3466" s="22" t="s">
        <v>277</v>
      </c>
      <c r="G3466" s="35">
        <v>45359.0</v>
      </c>
      <c r="H3466" s="22"/>
      <c r="I3466" s="29"/>
      <c r="J3466" s="28"/>
      <c r="K3466" s="2"/>
      <c r="L3466" s="2"/>
      <c r="M3466" s="2"/>
      <c r="N3466" s="2"/>
      <c r="O3466" s="2"/>
      <c r="P3466" s="2"/>
      <c r="Q3466" s="2"/>
      <c r="R3466" s="2"/>
      <c r="S3466" s="2"/>
    </row>
    <row r="3467" ht="15.75" customHeight="1">
      <c r="A3467" s="27">
        <v>45351.0</v>
      </c>
      <c r="B3467" s="2" t="s">
        <v>877</v>
      </c>
      <c r="C3467" s="34">
        <v>6699000.0</v>
      </c>
      <c r="D3467" s="34">
        <v>6090000.0</v>
      </c>
      <c r="E3467" s="34">
        <v>609000.0</v>
      </c>
      <c r="F3467" s="22" t="s">
        <v>878</v>
      </c>
      <c r="G3467" s="35">
        <v>45362.0</v>
      </c>
      <c r="H3467" s="22"/>
      <c r="I3467" s="29"/>
      <c r="J3467" s="28"/>
      <c r="K3467" s="2"/>
      <c r="L3467" s="2"/>
      <c r="M3467" s="2"/>
      <c r="N3467" s="2"/>
      <c r="O3467" s="2"/>
      <c r="P3467" s="2"/>
      <c r="Q3467" s="2"/>
      <c r="R3467" s="2"/>
      <c r="S3467" s="2"/>
    </row>
    <row r="3468" ht="15.75" customHeight="1">
      <c r="A3468" s="27">
        <v>45351.0</v>
      </c>
      <c r="B3468" s="2" t="s">
        <v>741</v>
      </c>
      <c r="C3468" s="34">
        <v>8811000.0</v>
      </c>
      <c r="D3468" s="34">
        <v>8010000.0</v>
      </c>
      <c r="E3468" s="34">
        <v>801000.0</v>
      </c>
      <c r="F3468" s="22" t="s">
        <v>671</v>
      </c>
      <c r="G3468" s="35">
        <v>45366.0</v>
      </c>
      <c r="H3468" s="22"/>
      <c r="I3468" s="29"/>
      <c r="J3468" s="28"/>
      <c r="K3468" s="2"/>
      <c r="L3468" s="2"/>
      <c r="M3468" s="2"/>
      <c r="N3468" s="2"/>
      <c r="O3468" s="2"/>
      <c r="P3468" s="2"/>
      <c r="Q3468" s="2"/>
      <c r="R3468" s="2"/>
      <c r="S3468" s="2"/>
    </row>
    <row r="3469" ht="15.75" customHeight="1">
      <c r="A3469" s="27">
        <v>45351.0</v>
      </c>
      <c r="B3469" s="2" t="s">
        <v>861</v>
      </c>
      <c r="C3469" s="34">
        <v>4631000.0</v>
      </c>
      <c r="D3469" s="34">
        <v>4210000.0</v>
      </c>
      <c r="E3469" s="34">
        <v>421000.0</v>
      </c>
      <c r="F3469" s="22" t="s">
        <v>285</v>
      </c>
      <c r="G3469" s="35">
        <v>45362.0</v>
      </c>
      <c r="H3469" s="22"/>
      <c r="I3469" s="29"/>
      <c r="J3469" s="28"/>
      <c r="K3469" s="2"/>
      <c r="L3469" s="2"/>
      <c r="M3469" s="2"/>
      <c r="N3469" s="2"/>
      <c r="O3469" s="2"/>
      <c r="P3469" s="2"/>
      <c r="Q3469" s="2"/>
      <c r="R3469" s="2"/>
      <c r="S3469" s="2"/>
    </row>
    <row r="3470" ht="15.75" customHeight="1">
      <c r="A3470" s="27">
        <v>45351.0</v>
      </c>
      <c r="B3470" s="2" t="s">
        <v>160</v>
      </c>
      <c r="C3470" s="34">
        <v>1287000.0</v>
      </c>
      <c r="D3470" s="34">
        <v>1170000.0</v>
      </c>
      <c r="E3470" s="34">
        <v>117000.0</v>
      </c>
      <c r="F3470" s="22" t="s">
        <v>106</v>
      </c>
      <c r="G3470" s="35">
        <v>45394.0</v>
      </c>
      <c r="H3470" s="22"/>
      <c r="I3470" s="37" t="s">
        <v>310</v>
      </c>
      <c r="J3470" s="13"/>
      <c r="K3470" s="14"/>
      <c r="L3470" s="2"/>
      <c r="M3470" s="2"/>
      <c r="N3470" s="2"/>
      <c r="O3470" s="2"/>
      <c r="P3470" s="2"/>
      <c r="Q3470" s="2"/>
      <c r="R3470" s="2"/>
      <c r="S3470" s="2"/>
    </row>
    <row r="3471" ht="15.75" customHeight="1">
      <c r="A3471" s="27">
        <v>45351.0</v>
      </c>
      <c r="B3471" s="2" t="s">
        <v>259</v>
      </c>
      <c r="C3471" s="34">
        <v>374000.0</v>
      </c>
      <c r="D3471" s="34">
        <v>340000.0</v>
      </c>
      <c r="E3471" s="34">
        <v>34000.0</v>
      </c>
      <c r="F3471" s="22" t="s">
        <v>106</v>
      </c>
      <c r="G3471" s="35">
        <v>45359.0</v>
      </c>
      <c r="H3471" s="22"/>
      <c r="I3471" s="23" t="s">
        <v>3</v>
      </c>
      <c r="J3471" s="17" t="s">
        <v>54</v>
      </c>
      <c r="K3471" s="17" t="s">
        <v>2</v>
      </c>
      <c r="L3471" s="2"/>
      <c r="M3471" s="2"/>
      <c r="N3471" s="2"/>
      <c r="O3471" s="2"/>
      <c r="P3471" s="2"/>
      <c r="Q3471" s="2"/>
      <c r="R3471" s="2"/>
      <c r="S3471" s="2"/>
    </row>
    <row r="3472" ht="15.75" customHeight="1">
      <c r="A3472" s="38">
        <v>45351.0</v>
      </c>
      <c r="B3472" s="7" t="s">
        <v>871</v>
      </c>
      <c r="C3472" s="39">
        <v>8150070.0</v>
      </c>
      <c r="D3472" s="39">
        <v>8150070.0</v>
      </c>
      <c r="E3472" s="39">
        <v>0.0</v>
      </c>
      <c r="F3472" s="40" t="s">
        <v>883</v>
      </c>
      <c r="G3472" s="41">
        <v>45358.0</v>
      </c>
      <c r="H3472" s="40"/>
      <c r="I3472" s="23">
        <f t="shared" ref="I3472:K3472" si="85">SUM(C3427:C3472)</f>
        <v>345911608</v>
      </c>
      <c r="J3472" s="23">
        <f t="shared" si="85"/>
        <v>317366392</v>
      </c>
      <c r="K3472" s="23">
        <f t="shared" si="85"/>
        <v>28545216</v>
      </c>
      <c r="L3472" s="7"/>
      <c r="M3472" s="7"/>
      <c r="N3472" s="7"/>
      <c r="O3472" s="7"/>
      <c r="P3472" s="7"/>
      <c r="Q3472" s="7"/>
      <c r="R3472" s="7"/>
      <c r="S3472" s="7"/>
    </row>
    <row r="3473" ht="15.75" customHeight="1">
      <c r="A3473" s="27">
        <v>45352.0</v>
      </c>
      <c r="B3473" s="2" t="s">
        <v>839</v>
      </c>
      <c r="C3473" s="34">
        <v>8751070.0</v>
      </c>
      <c r="D3473" s="34">
        <v>8751070.0</v>
      </c>
      <c r="E3473" s="34">
        <v>0.0</v>
      </c>
      <c r="F3473" s="22" t="s">
        <v>883</v>
      </c>
      <c r="G3473" s="35">
        <v>45358.0</v>
      </c>
      <c r="H3473" s="22"/>
      <c r="I3473" s="29"/>
      <c r="J3473" s="28"/>
      <c r="K3473" s="2"/>
      <c r="L3473" s="2"/>
      <c r="M3473" s="2"/>
      <c r="N3473" s="2"/>
      <c r="O3473" s="2"/>
      <c r="P3473" s="2"/>
      <c r="Q3473" s="2"/>
      <c r="R3473" s="2"/>
      <c r="S3473" s="2"/>
    </row>
    <row r="3474" ht="15.75" customHeight="1">
      <c r="A3474" s="27">
        <v>45361.0</v>
      </c>
      <c r="B3474" s="2" t="s">
        <v>140</v>
      </c>
      <c r="C3474" s="34">
        <v>1.15115E7</v>
      </c>
      <c r="D3474" s="34">
        <v>1.0465E7</v>
      </c>
      <c r="E3474" s="34">
        <v>1046500.0</v>
      </c>
      <c r="F3474" s="22" t="s">
        <v>522</v>
      </c>
      <c r="G3474" s="35">
        <v>45371.0</v>
      </c>
      <c r="H3474" s="22"/>
      <c r="I3474" s="29"/>
      <c r="J3474" s="28"/>
      <c r="K3474" s="2"/>
      <c r="L3474" s="2"/>
      <c r="M3474" s="2"/>
      <c r="N3474" s="2"/>
      <c r="O3474" s="2"/>
      <c r="P3474" s="2"/>
      <c r="Q3474" s="2"/>
      <c r="R3474" s="2"/>
      <c r="S3474" s="2"/>
    </row>
    <row r="3475" ht="15.75" customHeight="1">
      <c r="A3475" s="27">
        <v>45366.0</v>
      </c>
      <c r="B3475" s="2" t="s">
        <v>140</v>
      </c>
      <c r="C3475" s="34">
        <v>1.65E7</v>
      </c>
      <c r="D3475" s="34">
        <v>1.5E7</v>
      </c>
      <c r="E3475" s="34">
        <v>1500000.0</v>
      </c>
      <c r="F3475" s="22" t="s">
        <v>590</v>
      </c>
      <c r="G3475" s="35">
        <v>45380.0</v>
      </c>
      <c r="H3475" s="22"/>
      <c r="I3475" s="29"/>
      <c r="J3475" s="28"/>
      <c r="K3475" s="2"/>
      <c r="L3475" s="2"/>
      <c r="M3475" s="2"/>
      <c r="N3475" s="2"/>
      <c r="O3475" s="2"/>
      <c r="P3475" s="2"/>
      <c r="Q3475" s="2"/>
      <c r="R3475" s="2"/>
      <c r="S3475" s="2"/>
    </row>
    <row r="3476" ht="15.75" customHeight="1">
      <c r="A3476" s="27">
        <v>45366.0</v>
      </c>
      <c r="B3476" s="2" t="s">
        <v>140</v>
      </c>
      <c r="C3476" s="34">
        <v>2244000.0</v>
      </c>
      <c r="D3476" s="34">
        <v>2040000.0</v>
      </c>
      <c r="E3476" s="34">
        <v>204000.0</v>
      </c>
      <c r="F3476" s="22" t="s">
        <v>614</v>
      </c>
      <c r="G3476" s="35">
        <v>45380.0</v>
      </c>
      <c r="H3476" s="22"/>
      <c r="I3476" s="29"/>
      <c r="J3476" s="28"/>
      <c r="K3476" s="2"/>
      <c r="L3476" s="2"/>
      <c r="M3476" s="2"/>
      <c r="N3476" s="2"/>
      <c r="O3476" s="2"/>
      <c r="P3476" s="2"/>
      <c r="Q3476" s="2"/>
      <c r="R3476" s="2"/>
      <c r="S3476" s="2"/>
    </row>
    <row r="3477" ht="15.75" customHeight="1">
      <c r="A3477" s="27">
        <v>45366.0</v>
      </c>
      <c r="B3477" s="2" t="s">
        <v>140</v>
      </c>
      <c r="C3477" s="34">
        <v>4864200.0</v>
      </c>
      <c r="D3477" s="34">
        <v>4422000.0</v>
      </c>
      <c r="E3477" s="34">
        <v>442200.0</v>
      </c>
      <c r="F3477" s="22" t="s">
        <v>361</v>
      </c>
      <c r="G3477" s="35">
        <v>45371.0</v>
      </c>
      <c r="H3477" s="22"/>
      <c r="I3477" s="29"/>
      <c r="J3477" s="28"/>
      <c r="K3477" s="2"/>
      <c r="L3477" s="2"/>
      <c r="M3477" s="2"/>
      <c r="N3477" s="2"/>
      <c r="O3477" s="2"/>
      <c r="P3477" s="2"/>
      <c r="Q3477" s="2"/>
      <c r="R3477" s="2"/>
      <c r="S3477" s="2"/>
    </row>
    <row r="3478" ht="15.75" customHeight="1">
      <c r="A3478" s="27">
        <v>45366.0</v>
      </c>
      <c r="B3478" s="2" t="s">
        <v>140</v>
      </c>
      <c r="C3478" s="34">
        <v>1.44837E7</v>
      </c>
      <c r="D3478" s="34">
        <v>1.3167E7</v>
      </c>
      <c r="E3478" s="34">
        <v>1316700.0</v>
      </c>
      <c r="F3478" s="22" t="s">
        <v>676</v>
      </c>
      <c r="G3478" s="35">
        <v>45380.0</v>
      </c>
      <c r="H3478" s="22"/>
      <c r="I3478" s="29"/>
      <c r="J3478" s="28"/>
      <c r="K3478" s="2"/>
      <c r="L3478" s="2"/>
      <c r="M3478" s="2"/>
      <c r="N3478" s="2"/>
      <c r="O3478" s="2"/>
      <c r="P3478" s="2"/>
      <c r="Q3478" s="2"/>
      <c r="R3478" s="2"/>
      <c r="S3478" s="2"/>
    </row>
    <row r="3479" ht="15.75" customHeight="1">
      <c r="A3479" s="27">
        <v>45366.0</v>
      </c>
      <c r="B3479" s="2" t="s">
        <v>140</v>
      </c>
      <c r="C3479" s="34">
        <v>528000.0</v>
      </c>
      <c r="D3479" s="34">
        <v>480000.0</v>
      </c>
      <c r="E3479" s="34">
        <v>48000.0</v>
      </c>
      <c r="F3479" s="22" t="s">
        <v>699</v>
      </c>
      <c r="G3479" s="35">
        <v>45371.0</v>
      </c>
      <c r="H3479" s="22"/>
      <c r="I3479" s="29"/>
      <c r="J3479" s="28"/>
      <c r="K3479" s="2"/>
      <c r="L3479" s="2"/>
      <c r="M3479" s="2"/>
      <c r="N3479" s="2"/>
      <c r="O3479" s="2"/>
      <c r="P3479" s="2"/>
      <c r="Q3479" s="2"/>
      <c r="R3479" s="2"/>
      <c r="S3479" s="2"/>
    </row>
    <row r="3480" ht="15.75" customHeight="1">
      <c r="A3480" s="27">
        <v>45366.0</v>
      </c>
      <c r="B3480" s="2" t="s">
        <v>140</v>
      </c>
      <c r="C3480" s="34">
        <v>1.78398E7</v>
      </c>
      <c r="D3480" s="34">
        <v>1.6218E7</v>
      </c>
      <c r="E3480" s="34">
        <v>1621800.0</v>
      </c>
      <c r="F3480" s="22" t="s">
        <v>478</v>
      </c>
      <c r="G3480" s="35">
        <v>45371.0</v>
      </c>
      <c r="H3480" s="22"/>
      <c r="I3480" s="29"/>
      <c r="J3480" s="28"/>
      <c r="K3480" s="2"/>
      <c r="L3480" s="2"/>
      <c r="M3480" s="2"/>
      <c r="N3480" s="2"/>
      <c r="O3480" s="2"/>
      <c r="P3480" s="2"/>
      <c r="Q3480" s="2"/>
      <c r="R3480" s="2"/>
      <c r="S3480" s="2"/>
    </row>
    <row r="3481" ht="15.75" customHeight="1">
      <c r="A3481" s="27">
        <v>45371.0</v>
      </c>
      <c r="B3481" s="2" t="s">
        <v>140</v>
      </c>
      <c r="C3481" s="34">
        <v>5456000.0</v>
      </c>
      <c r="D3481" s="34">
        <v>4960000.0</v>
      </c>
      <c r="E3481" s="34">
        <v>496000.0</v>
      </c>
      <c r="F3481" s="22" t="s">
        <v>522</v>
      </c>
      <c r="G3481" s="35">
        <v>45380.0</v>
      </c>
      <c r="H3481" s="22"/>
      <c r="I3481" s="29"/>
      <c r="J3481" s="28"/>
      <c r="K3481" s="2"/>
      <c r="L3481" s="2"/>
      <c r="M3481" s="2"/>
      <c r="N3481" s="2"/>
      <c r="O3481" s="2"/>
      <c r="P3481" s="2"/>
      <c r="Q3481" s="2"/>
      <c r="R3481" s="2"/>
      <c r="S3481" s="2"/>
    </row>
    <row r="3482" ht="15.75" customHeight="1">
      <c r="A3482" s="27">
        <v>45372.0</v>
      </c>
      <c r="B3482" s="2" t="s">
        <v>802</v>
      </c>
      <c r="C3482" s="34">
        <v>1.079293E7</v>
      </c>
      <c r="D3482" s="34">
        <v>1.079293E7</v>
      </c>
      <c r="E3482" s="34">
        <v>0.0</v>
      </c>
      <c r="F3482" s="22" t="s">
        <v>884</v>
      </c>
      <c r="G3482" s="35">
        <v>45380.0</v>
      </c>
      <c r="H3482" s="22"/>
      <c r="I3482" s="29"/>
      <c r="J3482" s="28"/>
      <c r="K3482" s="2"/>
      <c r="L3482" s="2"/>
      <c r="M3482" s="2"/>
      <c r="N3482" s="2"/>
      <c r="O3482" s="2"/>
      <c r="P3482" s="2"/>
      <c r="Q3482" s="2"/>
      <c r="R3482" s="2"/>
      <c r="S3482" s="2"/>
    </row>
    <row r="3483" ht="15.75" customHeight="1">
      <c r="A3483" s="27">
        <v>45372.0</v>
      </c>
      <c r="B3483" s="2" t="s">
        <v>11</v>
      </c>
      <c r="C3483" s="34">
        <v>4769740.0</v>
      </c>
      <c r="D3483" s="34">
        <v>4769740.0</v>
      </c>
      <c r="E3483" s="34">
        <v>0.0</v>
      </c>
      <c r="F3483" s="22" t="s">
        <v>885</v>
      </c>
      <c r="G3483" s="35">
        <v>45380.0</v>
      </c>
      <c r="H3483" s="22"/>
      <c r="I3483" s="29"/>
      <c r="J3483" s="28"/>
      <c r="K3483" s="2"/>
      <c r="L3483" s="2"/>
      <c r="M3483" s="2"/>
      <c r="N3483" s="2"/>
      <c r="O3483" s="2"/>
      <c r="P3483" s="2"/>
      <c r="Q3483" s="2"/>
      <c r="R3483" s="2"/>
      <c r="S3483" s="2"/>
    </row>
    <row r="3484" ht="15.75" customHeight="1">
      <c r="A3484" s="27">
        <v>45375.0</v>
      </c>
      <c r="B3484" s="2" t="s">
        <v>711</v>
      </c>
      <c r="C3484" s="34">
        <v>5.40639E7</v>
      </c>
      <c r="D3484" s="34">
        <v>4.9149E7</v>
      </c>
      <c r="E3484" s="34">
        <v>4914900.0</v>
      </c>
      <c r="F3484" s="22" t="s">
        <v>442</v>
      </c>
      <c r="G3484" s="35">
        <v>45391.0</v>
      </c>
      <c r="H3484" s="22"/>
      <c r="I3484" s="29"/>
      <c r="J3484" s="28"/>
      <c r="K3484" s="2"/>
      <c r="L3484" s="2"/>
      <c r="M3484" s="2"/>
      <c r="N3484" s="2"/>
      <c r="O3484" s="2"/>
      <c r="P3484" s="2"/>
      <c r="Q3484" s="2"/>
      <c r="R3484" s="2"/>
      <c r="S3484" s="2"/>
    </row>
    <row r="3485" ht="15.75" customHeight="1">
      <c r="A3485" s="27">
        <v>45375.0</v>
      </c>
      <c r="B3485" s="2" t="s">
        <v>711</v>
      </c>
      <c r="C3485" s="34">
        <v>2305600.0</v>
      </c>
      <c r="D3485" s="34">
        <v>2096000.0</v>
      </c>
      <c r="E3485" s="34">
        <v>209600.0</v>
      </c>
      <c r="F3485" s="22" t="s">
        <v>441</v>
      </c>
      <c r="G3485" s="35">
        <v>45391.0</v>
      </c>
      <c r="H3485" s="22"/>
      <c r="I3485" s="29"/>
      <c r="J3485" s="28"/>
      <c r="K3485" s="2"/>
      <c r="L3485" s="2"/>
      <c r="M3485" s="2"/>
      <c r="N3485" s="2"/>
      <c r="O3485" s="2"/>
      <c r="P3485" s="2"/>
      <c r="Q3485" s="2"/>
      <c r="R3485" s="2"/>
      <c r="S3485" s="2"/>
    </row>
    <row r="3486" ht="15.75" customHeight="1">
      <c r="A3486" s="27">
        <v>45375.0</v>
      </c>
      <c r="B3486" s="2" t="s">
        <v>711</v>
      </c>
      <c r="C3486" s="34">
        <v>2.34608E7</v>
      </c>
      <c r="D3486" s="34">
        <v>2.1328E7</v>
      </c>
      <c r="E3486" s="34">
        <v>2132800.0</v>
      </c>
      <c r="F3486" s="22" t="s">
        <v>657</v>
      </c>
      <c r="G3486" s="35">
        <v>45391.0</v>
      </c>
      <c r="H3486" s="22"/>
      <c r="I3486" s="29"/>
      <c r="J3486" s="28"/>
      <c r="K3486" s="2"/>
      <c r="L3486" s="2"/>
      <c r="M3486" s="2"/>
      <c r="N3486" s="2"/>
      <c r="O3486" s="2"/>
      <c r="P3486" s="2"/>
      <c r="Q3486" s="2"/>
      <c r="R3486" s="2"/>
      <c r="S3486" s="2"/>
    </row>
    <row r="3487" ht="15.75" customHeight="1">
      <c r="A3487" s="27">
        <v>45375.0</v>
      </c>
      <c r="B3487" s="2" t="s">
        <v>711</v>
      </c>
      <c r="C3487" s="34">
        <v>1.48676E7</v>
      </c>
      <c r="D3487" s="34">
        <v>1.3516E7</v>
      </c>
      <c r="E3487" s="34">
        <v>1351600.0</v>
      </c>
      <c r="F3487" s="22" t="s">
        <v>350</v>
      </c>
      <c r="G3487" s="35">
        <v>45391.0</v>
      </c>
      <c r="H3487" s="22"/>
      <c r="I3487" s="29"/>
      <c r="J3487" s="28"/>
      <c r="K3487" s="2"/>
      <c r="L3487" s="2"/>
      <c r="M3487" s="2"/>
      <c r="N3487" s="2"/>
      <c r="O3487" s="2"/>
      <c r="P3487" s="2"/>
      <c r="Q3487" s="2"/>
      <c r="R3487" s="2"/>
      <c r="S3487" s="2"/>
    </row>
    <row r="3488" ht="15.75" customHeight="1">
      <c r="A3488" s="27">
        <v>45375.0</v>
      </c>
      <c r="B3488" s="2" t="s">
        <v>711</v>
      </c>
      <c r="C3488" s="34">
        <v>1.0074759E7</v>
      </c>
      <c r="D3488" s="34">
        <v>9158872.0</v>
      </c>
      <c r="E3488" s="34">
        <v>915887.0</v>
      </c>
      <c r="F3488" s="22" t="s">
        <v>728</v>
      </c>
      <c r="G3488" s="35">
        <v>45391.0</v>
      </c>
      <c r="H3488" s="22"/>
      <c r="I3488" s="29"/>
      <c r="J3488" s="28"/>
      <c r="K3488" s="2"/>
      <c r="L3488" s="2"/>
      <c r="M3488" s="2"/>
      <c r="N3488" s="2"/>
      <c r="O3488" s="2"/>
      <c r="P3488" s="2"/>
      <c r="Q3488" s="2"/>
      <c r="R3488" s="2"/>
      <c r="S3488" s="2"/>
    </row>
    <row r="3489" ht="15.75" customHeight="1">
      <c r="A3489" s="27">
        <v>45375.0</v>
      </c>
      <c r="B3489" s="2" t="s">
        <v>711</v>
      </c>
      <c r="C3489" s="34">
        <v>4433000.0</v>
      </c>
      <c r="D3489" s="34">
        <v>4030000.0</v>
      </c>
      <c r="E3489" s="34">
        <v>403000.0</v>
      </c>
      <c r="F3489" s="22" t="s">
        <v>857</v>
      </c>
      <c r="G3489" s="35">
        <v>45391.0</v>
      </c>
      <c r="H3489" s="22"/>
      <c r="I3489" s="29"/>
      <c r="J3489" s="28"/>
      <c r="K3489" s="2"/>
      <c r="L3489" s="2"/>
      <c r="M3489" s="2"/>
      <c r="N3489" s="2"/>
      <c r="O3489" s="2"/>
      <c r="P3489" s="2"/>
      <c r="Q3489" s="2"/>
      <c r="R3489" s="2"/>
      <c r="S3489" s="2"/>
    </row>
    <row r="3490" ht="15.75" customHeight="1">
      <c r="A3490" s="27">
        <v>45376.0</v>
      </c>
      <c r="B3490" s="2" t="s">
        <v>666</v>
      </c>
      <c r="C3490" s="34">
        <v>396000.0</v>
      </c>
      <c r="D3490" s="34">
        <v>360000.0</v>
      </c>
      <c r="E3490" s="34">
        <v>36000.0</v>
      </c>
      <c r="F3490" s="22" t="s">
        <v>659</v>
      </c>
      <c r="G3490" s="35">
        <v>45401.0</v>
      </c>
      <c r="H3490" s="22"/>
      <c r="I3490" s="29"/>
      <c r="J3490" s="28"/>
      <c r="K3490" s="2"/>
      <c r="L3490" s="2"/>
      <c r="M3490" s="2"/>
      <c r="N3490" s="2"/>
      <c r="O3490" s="2"/>
      <c r="P3490" s="2"/>
      <c r="Q3490" s="2"/>
      <c r="R3490" s="2"/>
      <c r="S3490" s="2"/>
    </row>
    <row r="3491" ht="15.75" customHeight="1">
      <c r="A3491" s="27" t="s">
        <v>886</v>
      </c>
      <c r="B3491" s="2" t="s">
        <v>871</v>
      </c>
      <c r="C3491" s="34">
        <v>8203450.0</v>
      </c>
      <c r="D3491" s="34">
        <v>8203450.0</v>
      </c>
      <c r="E3491" s="34">
        <v>0.0</v>
      </c>
      <c r="F3491" s="22" t="s">
        <v>887</v>
      </c>
      <c r="G3491" s="35">
        <v>45390.0</v>
      </c>
      <c r="H3491" s="22"/>
      <c r="I3491" s="29"/>
      <c r="J3491" s="28"/>
      <c r="K3491" s="2"/>
      <c r="L3491" s="2"/>
      <c r="M3491" s="2"/>
      <c r="N3491" s="2"/>
      <c r="O3491" s="2"/>
      <c r="P3491" s="2"/>
      <c r="Q3491" s="2"/>
      <c r="R3491" s="2"/>
      <c r="S3491" s="2"/>
    </row>
    <row r="3492" ht="15.75" customHeight="1">
      <c r="A3492" s="27">
        <v>45382.0</v>
      </c>
      <c r="B3492" s="2" t="s">
        <v>140</v>
      </c>
      <c r="C3492" s="34">
        <v>1.8612E7</v>
      </c>
      <c r="D3492" s="34">
        <v>1.692E7</v>
      </c>
      <c r="E3492" s="34">
        <v>1692000.0</v>
      </c>
      <c r="F3492" s="22" t="s">
        <v>590</v>
      </c>
      <c r="G3492" s="35">
        <v>45393.0</v>
      </c>
      <c r="H3492" s="22"/>
      <c r="I3492" s="29"/>
      <c r="J3492" s="28"/>
      <c r="K3492" s="2"/>
      <c r="L3492" s="2"/>
      <c r="M3492" s="2"/>
      <c r="N3492" s="2"/>
      <c r="O3492" s="2"/>
      <c r="P3492" s="2"/>
      <c r="Q3492" s="2"/>
      <c r="R3492" s="2"/>
      <c r="S3492" s="2"/>
    </row>
    <row r="3493" ht="15.75" customHeight="1">
      <c r="A3493" s="27">
        <v>45382.0</v>
      </c>
      <c r="B3493" s="2" t="s">
        <v>140</v>
      </c>
      <c r="C3493" s="34">
        <v>2068000.0</v>
      </c>
      <c r="D3493" s="34">
        <v>1880000.0</v>
      </c>
      <c r="E3493" s="34">
        <v>188000.0</v>
      </c>
      <c r="F3493" s="22" t="s">
        <v>614</v>
      </c>
      <c r="G3493" s="35">
        <v>45393.0</v>
      </c>
      <c r="H3493" s="22"/>
      <c r="I3493" s="29"/>
      <c r="J3493" s="28"/>
      <c r="K3493" s="2"/>
      <c r="L3493" s="2"/>
      <c r="M3493" s="2"/>
      <c r="N3493" s="2"/>
      <c r="O3493" s="2"/>
      <c r="P3493" s="2"/>
      <c r="Q3493" s="2"/>
      <c r="R3493" s="2"/>
      <c r="S3493" s="2"/>
    </row>
    <row r="3494" ht="15.75" customHeight="1">
      <c r="A3494" s="27">
        <v>45382.0</v>
      </c>
      <c r="B3494" s="2" t="s">
        <v>140</v>
      </c>
      <c r="C3494" s="34">
        <v>4924700.0</v>
      </c>
      <c r="D3494" s="34">
        <v>4477000.0</v>
      </c>
      <c r="E3494" s="34">
        <v>447700.0</v>
      </c>
      <c r="F3494" s="22" t="s">
        <v>361</v>
      </c>
      <c r="G3494" s="35">
        <v>45393.0</v>
      </c>
      <c r="H3494" s="22"/>
      <c r="I3494" s="29"/>
      <c r="J3494" s="28"/>
      <c r="K3494" s="2"/>
      <c r="L3494" s="2"/>
      <c r="M3494" s="2"/>
      <c r="N3494" s="2"/>
      <c r="O3494" s="2"/>
      <c r="P3494" s="2"/>
      <c r="Q3494" s="2"/>
      <c r="R3494" s="2"/>
      <c r="S3494" s="2"/>
    </row>
    <row r="3495" ht="15.75" customHeight="1">
      <c r="A3495" s="27">
        <v>45382.0</v>
      </c>
      <c r="B3495" s="2" t="s">
        <v>140</v>
      </c>
      <c r="C3495" s="34">
        <v>1.16446E7</v>
      </c>
      <c r="D3495" s="34">
        <v>1.0586E7</v>
      </c>
      <c r="E3495" s="34">
        <v>1058600.0</v>
      </c>
      <c r="F3495" s="22" t="s">
        <v>676</v>
      </c>
      <c r="G3495" s="35">
        <v>45393.0</v>
      </c>
      <c r="H3495" s="22"/>
      <c r="I3495" s="29"/>
      <c r="J3495" s="28"/>
      <c r="K3495" s="2"/>
      <c r="L3495" s="2"/>
      <c r="M3495" s="2"/>
      <c r="N3495" s="2"/>
      <c r="O3495" s="2"/>
      <c r="P3495" s="2"/>
      <c r="Q3495" s="2"/>
      <c r="R3495" s="2"/>
      <c r="S3495" s="2"/>
    </row>
    <row r="3496" ht="15.75" customHeight="1">
      <c r="A3496" s="27">
        <v>45382.0</v>
      </c>
      <c r="B3496" s="2" t="s">
        <v>140</v>
      </c>
      <c r="C3496" s="34">
        <v>792000.0</v>
      </c>
      <c r="D3496" s="34">
        <v>720000.0</v>
      </c>
      <c r="E3496" s="34">
        <v>72000.0</v>
      </c>
      <c r="F3496" s="22" t="s">
        <v>699</v>
      </c>
      <c r="G3496" s="35">
        <v>45393.0</v>
      </c>
      <c r="H3496" s="22"/>
      <c r="I3496" s="29"/>
      <c r="J3496" s="28"/>
      <c r="K3496" s="2"/>
      <c r="L3496" s="2"/>
      <c r="M3496" s="2"/>
      <c r="N3496" s="2"/>
      <c r="O3496" s="2"/>
      <c r="P3496" s="2"/>
      <c r="Q3496" s="2"/>
      <c r="R3496" s="2"/>
      <c r="S3496" s="2"/>
    </row>
    <row r="3497" ht="15.75" customHeight="1">
      <c r="A3497" s="27">
        <v>45382.0</v>
      </c>
      <c r="B3497" s="2" t="s">
        <v>140</v>
      </c>
      <c r="C3497" s="34">
        <v>1.99375E7</v>
      </c>
      <c r="D3497" s="34">
        <v>1.8125E7</v>
      </c>
      <c r="E3497" s="34">
        <v>1812500.0</v>
      </c>
      <c r="F3497" s="22" t="s">
        <v>478</v>
      </c>
      <c r="G3497" s="35">
        <v>45393.0</v>
      </c>
      <c r="H3497" s="22"/>
      <c r="I3497" s="29"/>
      <c r="J3497" s="28"/>
      <c r="K3497" s="2"/>
      <c r="L3497" s="2"/>
      <c r="M3497" s="2"/>
      <c r="N3497" s="2"/>
      <c r="O3497" s="2"/>
      <c r="P3497" s="2"/>
      <c r="Q3497" s="2"/>
      <c r="R3497" s="2"/>
      <c r="S3497" s="2"/>
    </row>
    <row r="3498" ht="15.75" customHeight="1">
      <c r="A3498" s="27">
        <v>45382.0</v>
      </c>
      <c r="B3498" s="2" t="s">
        <v>140</v>
      </c>
      <c r="C3498" s="34">
        <v>6506500.0</v>
      </c>
      <c r="D3498" s="34">
        <v>5915000.0</v>
      </c>
      <c r="E3498" s="34">
        <v>591500.0</v>
      </c>
      <c r="F3498" s="22" t="s">
        <v>522</v>
      </c>
      <c r="G3498" s="35">
        <v>45393.0</v>
      </c>
      <c r="H3498" s="22"/>
      <c r="I3498" s="29"/>
      <c r="J3498" s="28"/>
      <c r="K3498" s="2"/>
      <c r="L3498" s="2"/>
      <c r="M3498" s="2"/>
      <c r="N3498" s="2"/>
      <c r="O3498" s="2"/>
      <c r="P3498" s="2"/>
      <c r="Q3498" s="2"/>
      <c r="R3498" s="2"/>
      <c r="S3498" s="2"/>
    </row>
    <row r="3499" ht="15.75" customHeight="1">
      <c r="A3499" s="27">
        <v>45382.0</v>
      </c>
      <c r="B3499" s="2" t="s">
        <v>140</v>
      </c>
      <c r="C3499" s="34">
        <v>82500.0</v>
      </c>
      <c r="D3499" s="34">
        <v>75000.0</v>
      </c>
      <c r="E3499" s="34">
        <v>7500.0</v>
      </c>
      <c r="F3499" s="22" t="s">
        <v>767</v>
      </c>
      <c r="G3499" s="35">
        <v>45393.0</v>
      </c>
      <c r="H3499" s="22"/>
      <c r="I3499" s="29"/>
      <c r="J3499" s="28"/>
      <c r="K3499" s="2"/>
      <c r="L3499" s="2"/>
      <c r="M3499" s="2"/>
      <c r="N3499" s="2"/>
      <c r="O3499" s="2"/>
      <c r="P3499" s="2"/>
      <c r="Q3499" s="2"/>
      <c r="R3499" s="2"/>
      <c r="S3499" s="2"/>
    </row>
    <row r="3500" ht="15.75" customHeight="1">
      <c r="A3500" s="27">
        <v>45382.0</v>
      </c>
      <c r="B3500" s="2" t="s">
        <v>140</v>
      </c>
      <c r="C3500" s="34">
        <v>458700.0</v>
      </c>
      <c r="D3500" s="34">
        <v>417000.0</v>
      </c>
      <c r="E3500" s="34">
        <v>41700.0</v>
      </c>
      <c r="F3500" s="22" t="s">
        <v>814</v>
      </c>
      <c r="G3500" s="35">
        <v>45393.0</v>
      </c>
      <c r="H3500" s="22"/>
      <c r="I3500" s="29"/>
      <c r="J3500" s="28"/>
      <c r="K3500" s="2"/>
      <c r="L3500" s="2"/>
      <c r="M3500" s="2"/>
      <c r="N3500" s="2"/>
      <c r="O3500" s="2"/>
      <c r="P3500" s="2"/>
      <c r="Q3500" s="2"/>
      <c r="R3500" s="2"/>
      <c r="S3500" s="2"/>
    </row>
    <row r="3501" ht="15.75" customHeight="1">
      <c r="A3501" s="27">
        <v>45382.0</v>
      </c>
      <c r="B3501" s="2" t="s">
        <v>140</v>
      </c>
      <c r="C3501" s="34">
        <v>1797400.0</v>
      </c>
      <c r="D3501" s="34">
        <v>1634000.0</v>
      </c>
      <c r="E3501" s="34">
        <v>163400.0</v>
      </c>
      <c r="F3501" s="22" t="s">
        <v>766</v>
      </c>
      <c r="G3501" s="35">
        <v>45393.0</v>
      </c>
      <c r="H3501" s="22"/>
      <c r="I3501" s="29"/>
      <c r="J3501" s="28"/>
      <c r="K3501" s="2"/>
      <c r="L3501" s="2"/>
      <c r="M3501" s="2"/>
      <c r="N3501" s="2"/>
      <c r="O3501" s="2"/>
      <c r="P3501" s="2"/>
      <c r="Q3501" s="2"/>
      <c r="R3501" s="2"/>
      <c r="S3501" s="2"/>
    </row>
    <row r="3502" ht="15.75" customHeight="1">
      <c r="A3502" s="27">
        <v>45382.0</v>
      </c>
      <c r="B3502" s="2" t="s">
        <v>140</v>
      </c>
      <c r="C3502" s="34">
        <v>638000.0</v>
      </c>
      <c r="D3502" s="34">
        <v>580000.0</v>
      </c>
      <c r="E3502" s="34">
        <v>58000.0</v>
      </c>
      <c r="F3502" s="22" t="s">
        <v>765</v>
      </c>
      <c r="G3502" s="35">
        <v>45393.0</v>
      </c>
      <c r="H3502" s="22"/>
      <c r="I3502" s="29"/>
      <c r="J3502" s="28"/>
      <c r="K3502" s="2"/>
      <c r="L3502" s="2"/>
      <c r="M3502" s="2"/>
      <c r="N3502" s="2"/>
      <c r="O3502" s="2"/>
      <c r="P3502" s="2"/>
      <c r="Q3502" s="2"/>
      <c r="R3502" s="2"/>
      <c r="S3502" s="2"/>
    </row>
    <row r="3503" ht="15.75" customHeight="1">
      <c r="A3503" s="27">
        <v>45382.0</v>
      </c>
      <c r="B3503" s="2" t="s">
        <v>140</v>
      </c>
      <c r="C3503" s="34">
        <v>1212200.0</v>
      </c>
      <c r="D3503" s="34">
        <v>1102000.0</v>
      </c>
      <c r="E3503" s="34">
        <v>110200.0</v>
      </c>
      <c r="F3503" s="22" t="s">
        <v>875</v>
      </c>
      <c r="G3503" s="35">
        <v>45393.0</v>
      </c>
      <c r="H3503" s="22"/>
      <c r="I3503" s="29"/>
      <c r="J3503" s="28"/>
      <c r="K3503" s="2"/>
      <c r="L3503" s="2"/>
      <c r="M3503" s="2"/>
      <c r="N3503" s="2"/>
      <c r="O3503" s="2"/>
      <c r="P3503" s="2"/>
      <c r="Q3503" s="2"/>
      <c r="R3503" s="2"/>
      <c r="S3503" s="2"/>
    </row>
    <row r="3504" ht="15.75" customHeight="1">
      <c r="A3504" s="27">
        <v>45382.0</v>
      </c>
      <c r="B3504" s="2" t="s">
        <v>675</v>
      </c>
      <c r="C3504" s="34">
        <v>3821400.0</v>
      </c>
      <c r="D3504" s="34">
        <v>3474000.0</v>
      </c>
      <c r="E3504" s="34">
        <v>347400.0</v>
      </c>
      <c r="F3504" s="22" t="s">
        <v>523</v>
      </c>
      <c r="G3504" s="35">
        <v>45393.0</v>
      </c>
      <c r="H3504" s="22"/>
      <c r="I3504" s="29"/>
      <c r="J3504" s="28"/>
      <c r="K3504" s="2"/>
      <c r="L3504" s="2"/>
      <c r="M3504" s="2"/>
      <c r="N3504" s="2"/>
      <c r="O3504" s="2"/>
      <c r="P3504" s="2"/>
      <c r="Q3504" s="2"/>
      <c r="R3504" s="2"/>
      <c r="S3504" s="2"/>
    </row>
    <row r="3505" ht="15.75" customHeight="1">
      <c r="A3505" s="27">
        <v>45382.0</v>
      </c>
      <c r="B3505" s="2" t="s">
        <v>29</v>
      </c>
      <c r="C3505" s="34">
        <v>4428600.0</v>
      </c>
      <c r="D3505" s="34">
        <v>4026000.0</v>
      </c>
      <c r="E3505" s="34">
        <v>402600.0</v>
      </c>
      <c r="F3505" s="22" t="s">
        <v>526</v>
      </c>
      <c r="G3505" s="35">
        <v>45393.0</v>
      </c>
      <c r="H3505" s="22"/>
      <c r="I3505" s="29"/>
      <c r="J3505" s="28"/>
      <c r="K3505" s="2"/>
      <c r="L3505" s="2"/>
      <c r="M3505" s="2"/>
      <c r="N3505" s="2"/>
      <c r="O3505" s="2"/>
      <c r="P3505" s="2"/>
      <c r="Q3505" s="2"/>
      <c r="R3505" s="2"/>
      <c r="S3505" s="2"/>
    </row>
    <row r="3506" ht="15.75" customHeight="1">
      <c r="A3506" s="27">
        <v>45382.0</v>
      </c>
      <c r="B3506" s="2" t="s">
        <v>696</v>
      </c>
      <c r="C3506" s="34">
        <v>2249500.0</v>
      </c>
      <c r="D3506" s="34">
        <v>2045000.0</v>
      </c>
      <c r="E3506" s="34">
        <v>204500.0</v>
      </c>
      <c r="F3506" s="22" t="s">
        <v>697</v>
      </c>
      <c r="G3506" s="35">
        <v>45393.0</v>
      </c>
      <c r="H3506" s="22"/>
      <c r="I3506" s="29"/>
      <c r="J3506" s="28"/>
      <c r="K3506" s="2"/>
      <c r="L3506" s="2"/>
      <c r="M3506" s="2"/>
      <c r="N3506" s="2"/>
      <c r="O3506" s="2"/>
      <c r="P3506" s="2"/>
      <c r="Q3506" s="2"/>
      <c r="R3506" s="2"/>
      <c r="S3506" s="2"/>
    </row>
    <row r="3507" ht="15.75" customHeight="1">
      <c r="A3507" s="27">
        <v>45382.0</v>
      </c>
      <c r="B3507" s="2" t="s">
        <v>8</v>
      </c>
      <c r="C3507" s="34">
        <v>5335000.0</v>
      </c>
      <c r="D3507" s="34">
        <v>4850000.0</v>
      </c>
      <c r="E3507" s="34">
        <v>485000.0</v>
      </c>
      <c r="F3507" s="22" t="s">
        <v>700</v>
      </c>
      <c r="G3507" s="35">
        <v>45399.0</v>
      </c>
      <c r="H3507" s="22"/>
      <c r="I3507" s="29"/>
      <c r="J3507" s="28"/>
      <c r="K3507" s="2"/>
      <c r="L3507" s="2"/>
      <c r="M3507" s="2"/>
      <c r="N3507" s="2"/>
      <c r="O3507" s="2"/>
      <c r="P3507" s="2"/>
      <c r="Q3507" s="2"/>
      <c r="R3507" s="2"/>
      <c r="S3507" s="2"/>
    </row>
    <row r="3508" ht="15.75" customHeight="1">
      <c r="A3508" s="27">
        <v>45382.0</v>
      </c>
      <c r="B3508" s="2" t="s">
        <v>8</v>
      </c>
      <c r="C3508" s="34">
        <v>5324000.0</v>
      </c>
      <c r="D3508" s="34">
        <v>4840000.0</v>
      </c>
      <c r="E3508" s="34">
        <v>484000.0</v>
      </c>
      <c r="F3508" s="22" t="s">
        <v>172</v>
      </c>
      <c r="G3508" s="35">
        <v>45399.0</v>
      </c>
      <c r="H3508" s="22"/>
      <c r="I3508" s="29"/>
      <c r="J3508" s="28"/>
      <c r="K3508" s="2"/>
      <c r="L3508" s="2"/>
      <c r="M3508" s="2"/>
      <c r="N3508" s="2"/>
      <c r="O3508" s="2"/>
      <c r="P3508" s="2"/>
      <c r="Q3508" s="2"/>
      <c r="R3508" s="2"/>
      <c r="S3508" s="2"/>
    </row>
    <row r="3509" ht="15.75" customHeight="1">
      <c r="A3509" s="27">
        <v>45382.0</v>
      </c>
      <c r="B3509" s="2" t="s">
        <v>8</v>
      </c>
      <c r="C3509" s="34">
        <v>1342000.0</v>
      </c>
      <c r="D3509" s="34">
        <v>1220000.0</v>
      </c>
      <c r="E3509" s="34">
        <v>122000.0</v>
      </c>
      <c r="F3509" s="22" t="s">
        <v>738</v>
      </c>
      <c r="G3509" s="35">
        <v>45399.0</v>
      </c>
      <c r="H3509" s="22"/>
      <c r="I3509" s="29"/>
      <c r="J3509" s="28"/>
      <c r="K3509" s="2"/>
      <c r="L3509" s="2"/>
      <c r="M3509" s="2"/>
      <c r="N3509" s="2"/>
      <c r="O3509" s="2"/>
      <c r="P3509" s="2"/>
      <c r="Q3509" s="2"/>
      <c r="R3509" s="2"/>
      <c r="S3509" s="2"/>
    </row>
    <row r="3510" ht="15.75" customHeight="1">
      <c r="A3510" s="27">
        <v>45382.0</v>
      </c>
      <c r="B3510" s="2" t="s">
        <v>8</v>
      </c>
      <c r="C3510" s="34">
        <v>1320000.0</v>
      </c>
      <c r="D3510" s="34">
        <v>1200000.0</v>
      </c>
      <c r="E3510" s="34">
        <v>120000.0</v>
      </c>
      <c r="F3510" s="22" t="s">
        <v>299</v>
      </c>
      <c r="G3510" s="35">
        <v>45399.0</v>
      </c>
      <c r="H3510" s="22"/>
      <c r="I3510" s="29"/>
      <c r="J3510" s="28"/>
      <c r="K3510" s="2"/>
      <c r="L3510" s="2"/>
      <c r="M3510" s="2"/>
      <c r="N3510" s="2"/>
      <c r="O3510" s="2"/>
      <c r="P3510" s="2"/>
      <c r="Q3510" s="2"/>
      <c r="R3510" s="2"/>
      <c r="S3510" s="2"/>
    </row>
    <row r="3511" ht="15.75" customHeight="1">
      <c r="A3511" s="27">
        <v>45382.0</v>
      </c>
      <c r="B3511" s="2" t="s">
        <v>8</v>
      </c>
      <c r="C3511" s="34">
        <v>213400.0</v>
      </c>
      <c r="D3511" s="34">
        <v>194000.0</v>
      </c>
      <c r="E3511" s="34">
        <v>19400.0</v>
      </c>
      <c r="F3511" s="22" t="s">
        <v>888</v>
      </c>
      <c r="G3511" s="35">
        <v>45394.0</v>
      </c>
      <c r="H3511" s="22"/>
      <c r="I3511" s="29"/>
      <c r="J3511" s="28"/>
      <c r="K3511" s="2"/>
      <c r="L3511" s="2"/>
      <c r="M3511" s="2"/>
      <c r="N3511" s="2"/>
      <c r="O3511" s="2"/>
      <c r="P3511" s="2"/>
      <c r="Q3511" s="2"/>
      <c r="R3511" s="2"/>
      <c r="S3511" s="2"/>
    </row>
    <row r="3512" ht="15.75" customHeight="1">
      <c r="A3512" s="27">
        <v>45382.0</v>
      </c>
      <c r="B3512" s="2" t="s">
        <v>8</v>
      </c>
      <c r="C3512" s="34">
        <v>533500.0</v>
      </c>
      <c r="D3512" s="34">
        <v>485000.0</v>
      </c>
      <c r="E3512" s="34">
        <v>48500.0</v>
      </c>
      <c r="F3512" s="22" t="s">
        <v>846</v>
      </c>
      <c r="G3512" s="35">
        <v>45394.0</v>
      </c>
      <c r="H3512" s="22"/>
      <c r="I3512" s="29"/>
      <c r="J3512" s="28"/>
      <c r="K3512" s="2"/>
      <c r="L3512" s="2"/>
      <c r="M3512" s="2"/>
      <c r="N3512" s="2"/>
      <c r="O3512" s="2"/>
      <c r="P3512" s="2"/>
      <c r="Q3512" s="2"/>
      <c r="R3512" s="2"/>
      <c r="S3512" s="2"/>
    </row>
    <row r="3513" ht="15.75" customHeight="1">
      <c r="A3513" s="27">
        <v>45382.0</v>
      </c>
      <c r="B3513" s="2" t="s">
        <v>8</v>
      </c>
      <c r="C3513" s="34">
        <v>4326300.0</v>
      </c>
      <c r="D3513" s="34">
        <v>3933000.0</v>
      </c>
      <c r="E3513" s="34">
        <v>393300.0</v>
      </c>
      <c r="F3513" s="22" t="s">
        <v>845</v>
      </c>
      <c r="G3513" s="35">
        <v>45399.0</v>
      </c>
      <c r="H3513" s="22"/>
      <c r="I3513" s="29"/>
      <c r="J3513" s="28"/>
      <c r="K3513" s="2"/>
      <c r="L3513" s="2"/>
      <c r="M3513" s="2"/>
      <c r="N3513" s="2"/>
      <c r="O3513" s="2"/>
      <c r="P3513" s="2"/>
      <c r="Q3513" s="2"/>
      <c r="R3513" s="2"/>
      <c r="S3513" s="2"/>
    </row>
    <row r="3514" ht="15.75" customHeight="1">
      <c r="A3514" s="27">
        <v>45382.0</v>
      </c>
      <c r="B3514" s="2" t="s">
        <v>877</v>
      </c>
      <c r="C3514" s="34">
        <v>7161000.0</v>
      </c>
      <c r="D3514" s="34">
        <v>6510000.0</v>
      </c>
      <c r="E3514" s="34">
        <v>651000.0</v>
      </c>
      <c r="F3514" s="22" t="s">
        <v>878</v>
      </c>
      <c r="G3514" s="35">
        <v>45386.0</v>
      </c>
      <c r="H3514" s="22"/>
      <c r="I3514" s="29"/>
      <c r="J3514" s="28"/>
      <c r="K3514" s="2"/>
      <c r="L3514" s="2"/>
      <c r="M3514" s="2"/>
      <c r="N3514" s="2"/>
      <c r="O3514" s="2"/>
      <c r="P3514" s="2"/>
      <c r="Q3514" s="2"/>
      <c r="R3514" s="2"/>
      <c r="S3514" s="2"/>
    </row>
    <row r="3515" ht="15.75" customHeight="1">
      <c r="A3515" s="27">
        <v>45382.0</v>
      </c>
      <c r="B3515" s="2" t="s">
        <v>741</v>
      </c>
      <c r="C3515" s="34">
        <v>1.0296E7</v>
      </c>
      <c r="D3515" s="34">
        <v>9360000.0</v>
      </c>
      <c r="E3515" s="34">
        <v>936000.0</v>
      </c>
      <c r="F3515" s="22" t="s">
        <v>671</v>
      </c>
      <c r="G3515" s="35">
        <v>45397.0</v>
      </c>
      <c r="H3515" s="22"/>
      <c r="I3515" s="29"/>
      <c r="J3515" s="28"/>
      <c r="K3515" s="2"/>
      <c r="L3515" s="2"/>
      <c r="M3515" s="2"/>
      <c r="N3515" s="2"/>
      <c r="O3515" s="2"/>
      <c r="P3515" s="2"/>
      <c r="Q3515" s="2"/>
      <c r="R3515" s="2"/>
      <c r="S3515" s="2"/>
    </row>
    <row r="3516" ht="15.75" customHeight="1">
      <c r="A3516" s="27">
        <v>45382.0</v>
      </c>
      <c r="B3516" s="2" t="s">
        <v>861</v>
      </c>
      <c r="C3516" s="34">
        <v>792000.0</v>
      </c>
      <c r="D3516" s="34">
        <v>720000.0</v>
      </c>
      <c r="E3516" s="34">
        <v>72000.0</v>
      </c>
      <c r="F3516" s="22" t="s">
        <v>285</v>
      </c>
      <c r="G3516" s="35">
        <v>45393.0</v>
      </c>
      <c r="H3516" s="22"/>
      <c r="I3516" s="29"/>
      <c r="J3516" s="28"/>
      <c r="K3516" s="2"/>
      <c r="L3516" s="2"/>
      <c r="M3516" s="2"/>
      <c r="N3516" s="2"/>
      <c r="O3516" s="2"/>
      <c r="P3516" s="2"/>
      <c r="Q3516" s="2"/>
      <c r="R3516" s="2"/>
      <c r="S3516" s="2"/>
    </row>
    <row r="3517" ht="15.75" customHeight="1">
      <c r="A3517" s="27">
        <v>45382.0</v>
      </c>
      <c r="B3517" s="2" t="s">
        <v>491</v>
      </c>
      <c r="C3517" s="34">
        <v>106700.0</v>
      </c>
      <c r="D3517" s="34">
        <v>97000.0</v>
      </c>
      <c r="E3517" s="34">
        <v>9700.0</v>
      </c>
      <c r="F3517" s="22" t="s">
        <v>704</v>
      </c>
      <c r="G3517" s="35">
        <v>45393.0</v>
      </c>
      <c r="H3517" s="22"/>
      <c r="I3517" s="29"/>
      <c r="J3517" s="28"/>
      <c r="K3517" s="2"/>
      <c r="L3517" s="2"/>
      <c r="M3517" s="2"/>
      <c r="N3517" s="2"/>
      <c r="O3517" s="2"/>
      <c r="P3517" s="2"/>
      <c r="Q3517" s="2"/>
      <c r="R3517" s="2"/>
      <c r="S3517" s="2"/>
    </row>
    <row r="3518" ht="15.75" customHeight="1">
      <c r="A3518" s="27">
        <v>45382.0</v>
      </c>
      <c r="B3518" s="2" t="s">
        <v>847</v>
      </c>
      <c r="C3518" s="34">
        <v>6204000.0</v>
      </c>
      <c r="D3518" s="34">
        <v>5640000.0</v>
      </c>
      <c r="E3518" s="34">
        <v>564000.0</v>
      </c>
      <c r="F3518" s="22" t="s">
        <v>876</v>
      </c>
      <c r="G3518" s="35">
        <v>45387.0</v>
      </c>
      <c r="H3518" s="22"/>
      <c r="I3518" s="29"/>
      <c r="J3518" s="28"/>
      <c r="K3518" s="2"/>
      <c r="L3518" s="2"/>
      <c r="M3518" s="2"/>
      <c r="N3518" s="2"/>
      <c r="O3518" s="2"/>
      <c r="P3518" s="2"/>
      <c r="Q3518" s="2"/>
      <c r="R3518" s="2"/>
      <c r="S3518" s="2"/>
    </row>
    <row r="3519" ht="15.75" customHeight="1">
      <c r="A3519" s="27">
        <v>45382.0</v>
      </c>
      <c r="B3519" s="2" t="s">
        <v>847</v>
      </c>
      <c r="C3519" s="34">
        <v>631400.0</v>
      </c>
      <c r="D3519" s="34">
        <v>574000.0</v>
      </c>
      <c r="E3519" s="34">
        <v>57400.0</v>
      </c>
      <c r="F3519" s="22" t="s">
        <v>277</v>
      </c>
      <c r="G3519" s="35">
        <v>45387.0</v>
      </c>
      <c r="H3519" s="22"/>
      <c r="I3519" s="37" t="s">
        <v>326</v>
      </c>
      <c r="J3519" s="13"/>
      <c r="K3519" s="14"/>
      <c r="L3519" s="2"/>
      <c r="M3519" s="2"/>
      <c r="N3519" s="2"/>
      <c r="O3519" s="2"/>
      <c r="P3519" s="2"/>
      <c r="Q3519" s="2"/>
      <c r="R3519" s="2"/>
      <c r="S3519" s="2"/>
    </row>
    <row r="3520" ht="15.75" customHeight="1">
      <c r="A3520" s="27">
        <v>45382.0</v>
      </c>
      <c r="B3520" s="2" t="s">
        <v>160</v>
      </c>
      <c r="C3520" s="34">
        <v>1144000.0</v>
      </c>
      <c r="D3520" s="34">
        <v>1040000.0</v>
      </c>
      <c r="E3520" s="34">
        <v>104000.0</v>
      </c>
      <c r="F3520" s="22" t="s">
        <v>106</v>
      </c>
      <c r="G3520" s="35">
        <v>45412.0</v>
      </c>
      <c r="H3520" s="22"/>
      <c r="I3520" s="23" t="s">
        <v>3</v>
      </c>
      <c r="J3520" s="17" t="s">
        <v>54</v>
      </c>
      <c r="K3520" s="17" t="s">
        <v>2</v>
      </c>
      <c r="L3520" s="2"/>
      <c r="M3520" s="2"/>
      <c r="N3520" s="2"/>
      <c r="O3520" s="2"/>
      <c r="P3520" s="2"/>
      <c r="Q3520" s="2"/>
      <c r="R3520" s="2"/>
      <c r="S3520" s="2"/>
    </row>
    <row r="3521" ht="15.75" customHeight="1">
      <c r="A3521" s="38">
        <v>45382.0</v>
      </c>
      <c r="B3521" s="7" t="s">
        <v>158</v>
      </c>
      <c r="C3521" s="39">
        <v>484000.0</v>
      </c>
      <c r="D3521" s="39">
        <v>440000.0</v>
      </c>
      <c r="E3521" s="39">
        <v>44000.0</v>
      </c>
      <c r="F3521" s="40" t="s">
        <v>106</v>
      </c>
      <c r="G3521" s="40" t="s">
        <v>889</v>
      </c>
      <c r="H3521" s="40"/>
      <c r="I3521" s="23">
        <f t="shared" ref="I3521:K3521" si="86">SUM(C3473:C3521)</f>
        <v>339932949</v>
      </c>
      <c r="J3521" s="23">
        <f t="shared" si="86"/>
        <v>311986062</v>
      </c>
      <c r="K3521" s="23">
        <f t="shared" si="86"/>
        <v>27946887</v>
      </c>
      <c r="L3521" s="7"/>
      <c r="M3521" s="7"/>
      <c r="N3521" s="7"/>
      <c r="O3521" s="7"/>
      <c r="P3521" s="7"/>
      <c r="Q3521" s="7"/>
      <c r="R3521" s="7"/>
      <c r="S3521" s="7"/>
    </row>
    <row r="3522" ht="15.75" customHeight="1">
      <c r="A3522" s="27">
        <v>45383.0</v>
      </c>
      <c r="B3522" s="2" t="s">
        <v>839</v>
      </c>
      <c r="C3522" s="34">
        <v>8741470.0</v>
      </c>
      <c r="D3522" s="34">
        <v>8741470.0</v>
      </c>
      <c r="E3522" s="34">
        <v>0.0</v>
      </c>
      <c r="F3522" s="22" t="s">
        <v>887</v>
      </c>
      <c r="G3522" s="35">
        <v>45391.0</v>
      </c>
      <c r="H3522" s="22"/>
      <c r="I3522" s="29"/>
      <c r="J3522" s="28"/>
      <c r="K3522" s="2"/>
      <c r="L3522" s="2"/>
      <c r="M3522" s="2"/>
      <c r="N3522" s="2"/>
      <c r="O3522" s="2"/>
      <c r="P3522" s="2"/>
      <c r="Q3522" s="2"/>
      <c r="R3522" s="2"/>
      <c r="S3522" s="2"/>
    </row>
    <row r="3523" ht="15.75" customHeight="1">
      <c r="A3523" s="27">
        <v>45397.0</v>
      </c>
      <c r="B3523" s="2" t="s">
        <v>140</v>
      </c>
      <c r="C3523" s="34">
        <v>1.5312E7</v>
      </c>
      <c r="D3523" s="34">
        <v>1.392E7</v>
      </c>
      <c r="E3523" s="34">
        <v>1392000.0</v>
      </c>
      <c r="F3523" s="22" t="s">
        <v>590</v>
      </c>
      <c r="G3523" s="35">
        <v>45412.0</v>
      </c>
      <c r="H3523" s="22"/>
      <c r="I3523" s="29"/>
      <c r="J3523" s="28"/>
      <c r="K3523" s="2"/>
      <c r="L3523" s="2"/>
      <c r="M3523" s="2"/>
      <c r="N3523" s="2"/>
      <c r="O3523" s="2"/>
      <c r="P3523" s="2"/>
      <c r="Q3523" s="2"/>
      <c r="R3523" s="2"/>
      <c r="S3523" s="2"/>
    </row>
    <row r="3524" ht="15.75" customHeight="1">
      <c r="A3524" s="27">
        <v>45397.0</v>
      </c>
      <c r="B3524" s="2" t="s">
        <v>140</v>
      </c>
      <c r="C3524" s="34">
        <v>2112000.0</v>
      </c>
      <c r="D3524" s="34">
        <v>1920000.0</v>
      </c>
      <c r="E3524" s="34">
        <v>192000.0</v>
      </c>
      <c r="F3524" s="22" t="s">
        <v>614</v>
      </c>
      <c r="G3524" s="35">
        <v>45420.0</v>
      </c>
      <c r="H3524" s="22"/>
      <c r="I3524" s="29"/>
      <c r="J3524" s="28"/>
      <c r="K3524" s="2"/>
      <c r="L3524" s="2"/>
      <c r="M3524" s="2"/>
      <c r="N3524" s="2"/>
      <c r="O3524" s="2"/>
      <c r="P3524" s="2"/>
      <c r="Q3524" s="2"/>
      <c r="R3524" s="2"/>
      <c r="S3524" s="2"/>
    </row>
    <row r="3525" ht="15.75" customHeight="1">
      <c r="A3525" s="27">
        <v>45397.0</v>
      </c>
      <c r="B3525" s="2" t="s">
        <v>140</v>
      </c>
      <c r="C3525" s="34">
        <v>4658500.0</v>
      </c>
      <c r="D3525" s="34">
        <v>4235000.0</v>
      </c>
      <c r="E3525" s="34">
        <v>423500.0</v>
      </c>
      <c r="F3525" s="22" t="s">
        <v>361</v>
      </c>
      <c r="G3525" s="35">
        <v>45404.0</v>
      </c>
      <c r="H3525" s="22"/>
      <c r="I3525" s="29"/>
      <c r="J3525" s="28"/>
      <c r="K3525" s="2"/>
      <c r="L3525" s="2"/>
      <c r="M3525" s="2"/>
      <c r="N3525" s="2"/>
      <c r="O3525" s="2"/>
      <c r="P3525" s="2"/>
      <c r="Q3525" s="2"/>
      <c r="R3525" s="2"/>
      <c r="S3525" s="2"/>
    </row>
    <row r="3526" ht="15.75" customHeight="1">
      <c r="A3526" s="27">
        <v>45397.0</v>
      </c>
      <c r="B3526" s="2" t="s">
        <v>140</v>
      </c>
      <c r="C3526" s="34">
        <v>9141000.0</v>
      </c>
      <c r="D3526" s="34">
        <v>8310000.0</v>
      </c>
      <c r="E3526" s="34">
        <v>831000.0</v>
      </c>
      <c r="F3526" s="22" t="s">
        <v>676</v>
      </c>
      <c r="G3526" s="35">
        <v>45404.0</v>
      </c>
      <c r="H3526" s="22"/>
      <c r="I3526" s="29"/>
      <c r="J3526" s="28"/>
      <c r="K3526" s="2"/>
      <c r="L3526" s="2"/>
      <c r="M3526" s="2"/>
      <c r="N3526" s="2"/>
      <c r="O3526" s="2"/>
      <c r="P3526" s="2"/>
      <c r="Q3526" s="2"/>
      <c r="R3526" s="2"/>
      <c r="S3526" s="2"/>
    </row>
    <row r="3527" ht="15.75" customHeight="1">
      <c r="A3527" s="27">
        <v>45397.0</v>
      </c>
      <c r="B3527" s="2" t="s">
        <v>140</v>
      </c>
      <c r="C3527" s="34">
        <v>528000.0</v>
      </c>
      <c r="D3527" s="34">
        <v>480000.0</v>
      </c>
      <c r="E3527" s="34">
        <v>48000.0</v>
      </c>
      <c r="F3527" s="22" t="s">
        <v>699</v>
      </c>
      <c r="G3527" s="35">
        <v>45404.0</v>
      </c>
      <c r="H3527" s="22"/>
      <c r="I3527" s="29"/>
      <c r="J3527" s="28"/>
      <c r="K3527" s="2"/>
      <c r="L3527" s="2"/>
      <c r="M3527" s="2"/>
      <c r="N3527" s="2"/>
      <c r="O3527" s="2"/>
      <c r="P3527" s="2"/>
      <c r="Q3527" s="2"/>
      <c r="R3527" s="2"/>
      <c r="S3527" s="2"/>
    </row>
    <row r="3528" ht="15.75" customHeight="1">
      <c r="A3528" s="27">
        <v>45397.0</v>
      </c>
      <c r="B3528" s="2" t="s">
        <v>140</v>
      </c>
      <c r="C3528" s="34">
        <v>1.68256E7</v>
      </c>
      <c r="D3528" s="34">
        <v>1.5296E7</v>
      </c>
      <c r="E3528" s="34">
        <v>1529600.0</v>
      </c>
      <c r="F3528" s="22" t="s">
        <v>478</v>
      </c>
      <c r="G3528" s="35">
        <v>45404.0</v>
      </c>
      <c r="H3528" s="22"/>
      <c r="I3528" s="29"/>
      <c r="J3528" s="28"/>
      <c r="K3528" s="2"/>
      <c r="L3528" s="2"/>
      <c r="M3528" s="2"/>
      <c r="N3528" s="2"/>
      <c r="O3528" s="2"/>
      <c r="P3528" s="2"/>
      <c r="Q3528" s="2"/>
      <c r="R3528" s="2"/>
      <c r="S3528" s="2"/>
    </row>
    <row r="3529" ht="15.75" customHeight="1">
      <c r="A3529" s="27">
        <v>45397.0</v>
      </c>
      <c r="B3529" s="2" t="s">
        <v>140</v>
      </c>
      <c r="C3529" s="34">
        <v>1.75615E7</v>
      </c>
      <c r="D3529" s="34">
        <v>1.5965E7</v>
      </c>
      <c r="E3529" s="34">
        <v>1596500.0</v>
      </c>
      <c r="F3529" s="22" t="s">
        <v>522</v>
      </c>
      <c r="G3529" s="35">
        <v>45404.0</v>
      </c>
      <c r="H3529" s="22"/>
      <c r="I3529" s="29"/>
      <c r="J3529" s="28"/>
      <c r="K3529" s="2"/>
      <c r="L3529" s="2"/>
      <c r="M3529" s="2"/>
      <c r="N3529" s="2"/>
      <c r="O3529" s="2"/>
      <c r="P3529" s="2"/>
      <c r="Q3529" s="2"/>
      <c r="R3529" s="2"/>
      <c r="S3529" s="2"/>
    </row>
    <row r="3530" ht="15.75" customHeight="1">
      <c r="A3530" s="27">
        <v>45406.0</v>
      </c>
      <c r="B3530" s="2" t="s">
        <v>711</v>
      </c>
      <c r="C3530" s="34">
        <v>5.98818E7</v>
      </c>
      <c r="D3530" s="34">
        <v>5.4438E7</v>
      </c>
      <c r="E3530" s="34">
        <v>5443800.0</v>
      </c>
      <c r="F3530" s="22" t="s">
        <v>442</v>
      </c>
      <c r="G3530" s="35">
        <v>45422.0</v>
      </c>
      <c r="H3530" s="22"/>
      <c r="I3530" s="29"/>
      <c r="J3530" s="28"/>
      <c r="K3530" s="2"/>
      <c r="L3530" s="2"/>
      <c r="M3530" s="2"/>
      <c r="N3530" s="2"/>
      <c r="O3530" s="2"/>
      <c r="P3530" s="2"/>
      <c r="Q3530" s="2"/>
      <c r="R3530" s="2"/>
      <c r="S3530" s="2"/>
    </row>
    <row r="3531" ht="15.75" customHeight="1">
      <c r="A3531" s="27">
        <v>45406.0</v>
      </c>
      <c r="B3531" s="2" t="s">
        <v>711</v>
      </c>
      <c r="C3531" s="34">
        <v>2050400.0</v>
      </c>
      <c r="D3531" s="34">
        <v>1864000.0</v>
      </c>
      <c r="E3531" s="34">
        <v>186400.0</v>
      </c>
      <c r="F3531" s="22" t="s">
        <v>441</v>
      </c>
      <c r="G3531" s="35">
        <v>45422.0</v>
      </c>
      <c r="H3531" s="22"/>
      <c r="I3531" s="29"/>
      <c r="J3531" s="28"/>
      <c r="K3531" s="2"/>
      <c r="L3531" s="2"/>
      <c r="M3531" s="2"/>
      <c r="N3531" s="2"/>
      <c r="O3531" s="2"/>
      <c r="P3531" s="2"/>
      <c r="Q3531" s="2"/>
      <c r="R3531" s="2"/>
      <c r="S3531" s="2"/>
    </row>
    <row r="3532" ht="15.75" customHeight="1">
      <c r="A3532" s="27">
        <v>45406.0</v>
      </c>
      <c r="B3532" s="2" t="s">
        <v>711</v>
      </c>
      <c r="C3532" s="34">
        <v>2.57796E7</v>
      </c>
      <c r="D3532" s="34">
        <v>2.3436E7</v>
      </c>
      <c r="E3532" s="34">
        <v>2343600.0</v>
      </c>
      <c r="F3532" s="22" t="s">
        <v>657</v>
      </c>
      <c r="G3532" s="35">
        <v>45422.0</v>
      </c>
      <c r="H3532" s="22"/>
      <c r="I3532" s="29"/>
      <c r="J3532" s="28"/>
      <c r="K3532" s="2"/>
      <c r="L3532" s="2"/>
      <c r="M3532" s="2"/>
      <c r="N3532" s="2"/>
      <c r="O3532" s="2"/>
      <c r="P3532" s="2"/>
      <c r="Q3532" s="2"/>
      <c r="R3532" s="2"/>
      <c r="S3532" s="2"/>
    </row>
    <row r="3533" ht="15.75" customHeight="1">
      <c r="A3533" s="27">
        <v>45406.0</v>
      </c>
      <c r="B3533" s="2" t="s">
        <v>711</v>
      </c>
      <c r="C3533" s="34">
        <v>1.45948E7</v>
      </c>
      <c r="D3533" s="34">
        <v>1.3268E7</v>
      </c>
      <c r="E3533" s="34">
        <v>1326800.0</v>
      </c>
      <c r="F3533" s="22" t="s">
        <v>350</v>
      </c>
      <c r="G3533" s="35">
        <v>45422.0</v>
      </c>
      <c r="H3533" s="22"/>
      <c r="I3533" s="29"/>
      <c r="J3533" s="28"/>
      <c r="K3533" s="2"/>
      <c r="L3533" s="2"/>
      <c r="M3533" s="2"/>
      <c r="N3533" s="2"/>
      <c r="O3533" s="2"/>
      <c r="P3533" s="2"/>
      <c r="Q3533" s="2"/>
      <c r="R3533" s="2"/>
      <c r="S3533" s="2"/>
    </row>
    <row r="3534" ht="15.75" customHeight="1">
      <c r="A3534" s="27">
        <v>45406.0</v>
      </c>
      <c r="B3534" s="2" t="s">
        <v>711</v>
      </c>
      <c r="C3534" s="34">
        <v>1.0074759E7</v>
      </c>
      <c r="D3534" s="34">
        <v>9158872.0</v>
      </c>
      <c r="E3534" s="34">
        <v>915887.0</v>
      </c>
      <c r="F3534" s="22" t="s">
        <v>728</v>
      </c>
      <c r="G3534" s="35">
        <v>45422.0</v>
      </c>
      <c r="H3534" s="22"/>
      <c r="I3534" s="29"/>
      <c r="J3534" s="28"/>
      <c r="K3534" s="2"/>
      <c r="L3534" s="2"/>
      <c r="M3534" s="2"/>
      <c r="N3534" s="2"/>
      <c r="O3534" s="2"/>
      <c r="P3534" s="2"/>
      <c r="Q3534" s="2"/>
      <c r="R3534" s="2"/>
      <c r="S3534" s="2"/>
    </row>
    <row r="3535" ht="15.75" customHeight="1">
      <c r="A3535" s="27">
        <v>45404.0</v>
      </c>
      <c r="B3535" s="2" t="s">
        <v>802</v>
      </c>
      <c r="C3535" s="34">
        <v>1.081955E7</v>
      </c>
      <c r="D3535" s="34">
        <v>1.081955E7</v>
      </c>
      <c r="E3535" s="34">
        <v>0.0</v>
      </c>
      <c r="F3535" s="22" t="s">
        <v>890</v>
      </c>
      <c r="G3535" s="35">
        <v>45412.0</v>
      </c>
      <c r="H3535" s="22"/>
      <c r="I3535" s="29"/>
      <c r="J3535" s="28"/>
      <c r="K3535" s="2"/>
      <c r="L3535" s="2"/>
      <c r="M3535" s="2"/>
      <c r="N3535" s="2"/>
      <c r="O3535" s="2"/>
      <c r="P3535" s="2"/>
      <c r="Q3535" s="2"/>
      <c r="R3535" s="2"/>
      <c r="S3535" s="2"/>
    </row>
    <row r="3536" ht="15.75" customHeight="1">
      <c r="A3536" s="27">
        <v>45404.0</v>
      </c>
      <c r="B3536" s="2" t="s">
        <v>11</v>
      </c>
      <c r="C3536" s="34">
        <v>4739820.0</v>
      </c>
      <c r="D3536" s="34">
        <v>4739820.0</v>
      </c>
      <c r="E3536" s="34">
        <v>0.0</v>
      </c>
      <c r="F3536" s="22" t="s">
        <v>891</v>
      </c>
      <c r="G3536" s="35">
        <v>45412.0</v>
      </c>
      <c r="H3536" s="22"/>
      <c r="I3536" s="29"/>
      <c r="J3536" s="28"/>
      <c r="K3536" s="2"/>
      <c r="L3536" s="2"/>
      <c r="M3536" s="2"/>
      <c r="N3536" s="2"/>
      <c r="O3536" s="2"/>
      <c r="P3536" s="2"/>
      <c r="Q3536" s="2"/>
      <c r="R3536" s="2"/>
      <c r="S3536" s="2"/>
    </row>
    <row r="3537" ht="15.75" customHeight="1">
      <c r="A3537" s="27">
        <v>45412.0</v>
      </c>
      <c r="B3537" s="2" t="s">
        <v>140</v>
      </c>
      <c r="C3537" s="34">
        <v>1.3068E7</v>
      </c>
      <c r="D3537" s="34">
        <v>1.188E7</v>
      </c>
      <c r="E3537" s="34">
        <v>1188000.0</v>
      </c>
      <c r="F3537" s="22" t="s">
        <v>590</v>
      </c>
      <c r="G3537" s="35">
        <v>45420.0</v>
      </c>
      <c r="H3537" s="22"/>
      <c r="I3537" s="29"/>
      <c r="J3537" s="28"/>
      <c r="K3537" s="2"/>
      <c r="L3537" s="2"/>
      <c r="M3537" s="2"/>
      <c r="N3537" s="2"/>
      <c r="O3537" s="2"/>
      <c r="P3537" s="2"/>
      <c r="Q3537" s="2"/>
      <c r="R3537" s="2"/>
      <c r="S3537" s="2"/>
    </row>
    <row r="3538" ht="15.75" customHeight="1">
      <c r="A3538" s="27">
        <v>45412.0</v>
      </c>
      <c r="B3538" s="2" t="s">
        <v>140</v>
      </c>
      <c r="C3538" s="34">
        <v>1584000.0</v>
      </c>
      <c r="D3538" s="34">
        <v>1440000.0</v>
      </c>
      <c r="E3538" s="34">
        <v>144000.0</v>
      </c>
      <c r="F3538" s="22" t="s">
        <v>614</v>
      </c>
      <c r="G3538" s="35">
        <v>45420.0</v>
      </c>
      <c r="H3538" s="22"/>
      <c r="I3538" s="29"/>
      <c r="J3538" s="28"/>
      <c r="K3538" s="2"/>
      <c r="L3538" s="2"/>
      <c r="M3538" s="2"/>
      <c r="N3538" s="2"/>
      <c r="O3538" s="2"/>
      <c r="P3538" s="2"/>
      <c r="Q3538" s="2"/>
      <c r="R3538" s="2"/>
      <c r="S3538" s="2"/>
    </row>
    <row r="3539" ht="15.75" customHeight="1">
      <c r="A3539" s="27">
        <v>45412.0</v>
      </c>
      <c r="B3539" s="2" t="s">
        <v>140</v>
      </c>
      <c r="C3539" s="34">
        <v>6474600.0</v>
      </c>
      <c r="D3539" s="34">
        <v>5886000.0</v>
      </c>
      <c r="E3539" s="34">
        <v>588600.0</v>
      </c>
      <c r="F3539" s="22" t="s">
        <v>361</v>
      </c>
      <c r="G3539" s="35">
        <v>45420.0</v>
      </c>
      <c r="H3539" s="22"/>
      <c r="I3539" s="29"/>
      <c r="J3539" s="28"/>
      <c r="K3539" s="2"/>
      <c r="L3539" s="2"/>
      <c r="M3539" s="2"/>
      <c r="N3539" s="2"/>
      <c r="O3539" s="2"/>
      <c r="P3539" s="2"/>
      <c r="Q3539" s="2"/>
      <c r="R3539" s="2"/>
      <c r="S3539" s="2"/>
    </row>
    <row r="3540" ht="15.75" customHeight="1">
      <c r="A3540" s="27">
        <v>45412.0</v>
      </c>
      <c r="B3540" s="2" t="s">
        <v>140</v>
      </c>
      <c r="C3540" s="34">
        <v>1.01178E7</v>
      </c>
      <c r="D3540" s="34">
        <v>9198000.0</v>
      </c>
      <c r="E3540" s="34">
        <v>919800.0</v>
      </c>
      <c r="F3540" s="22" t="s">
        <v>676</v>
      </c>
      <c r="G3540" s="35">
        <v>45420.0</v>
      </c>
      <c r="H3540" s="22"/>
      <c r="I3540" s="29"/>
      <c r="J3540" s="28"/>
      <c r="K3540" s="2"/>
      <c r="L3540" s="2"/>
      <c r="M3540" s="2"/>
      <c r="N3540" s="2"/>
      <c r="O3540" s="2"/>
      <c r="P3540" s="2"/>
      <c r="Q3540" s="2"/>
      <c r="R3540" s="2"/>
      <c r="S3540" s="2"/>
    </row>
    <row r="3541" ht="15.75" customHeight="1">
      <c r="A3541" s="27">
        <v>45412.0</v>
      </c>
      <c r="B3541" s="2" t="s">
        <v>140</v>
      </c>
      <c r="C3541" s="34">
        <v>264000.0</v>
      </c>
      <c r="D3541" s="34">
        <v>240000.0</v>
      </c>
      <c r="E3541" s="34">
        <v>24000.0</v>
      </c>
      <c r="F3541" s="22" t="s">
        <v>699</v>
      </c>
      <c r="G3541" s="35">
        <v>45420.0</v>
      </c>
      <c r="H3541" s="22"/>
      <c r="I3541" s="29"/>
      <c r="J3541" s="28"/>
      <c r="K3541" s="2"/>
      <c r="L3541" s="2"/>
      <c r="M3541" s="2"/>
      <c r="N3541" s="2"/>
      <c r="O3541" s="2"/>
      <c r="P3541" s="2"/>
      <c r="Q3541" s="2"/>
      <c r="R3541" s="2"/>
      <c r="S3541" s="2"/>
    </row>
    <row r="3542" ht="15.75" customHeight="1">
      <c r="A3542" s="27">
        <v>45412.0</v>
      </c>
      <c r="B3542" s="2" t="s">
        <v>140</v>
      </c>
      <c r="C3542" s="34">
        <v>1.65308E7</v>
      </c>
      <c r="D3542" s="34">
        <v>1.5028E7</v>
      </c>
      <c r="E3542" s="34">
        <v>1502800.0</v>
      </c>
      <c r="F3542" s="22" t="s">
        <v>478</v>
      </c>
      <c r="G3542" s="35">
        <v>45420.0</v>
      </c>
      <c r="H3542" s="22"/>
      <c r="I3542" s="29"/>
      <c r="J3542" s="28"/>
      <c r="K3542" s="2"/>
      <c r="L3542" s="2"/>
      <c r="M3542" s="2"/>
      <c r="N3542" s="2"/>
      <c r="O3542" s="2"/>
      <c r="P3542" s="2"/>
      <c r="Q3542" s="2"/>
      <c r="R3542" s="2"/>
      <c r="S3542" s="2"/>
    </row>
    <row r="3543" ht="15.75" customHeight="1">
      <c r="A3543" s="27">
        <v>45412.0</v>
      </c>
      <c r="B3543" s="2" t="s">
        <v>140</v>
      </c>
      <c r="C3543" s="34">
        <v>2.49315E7</v>
      </c>
      <c r="D3543" s="34">
        <v>2.2665E7</v>
      </c>
      <c r="E3543" s="34">
        <v>2266500.0</v>
      </c>
      <c r="F3543" s="22" t="s">
        <v>522</v>
      </c>
      <c r="G3543" s="35">
        <v>45420.0</v>
      </c>
      <c r="H3543" s="22"/>
      <c r="I3543" s="29"/>
      <c r="J3543" s="28"/>
      <c r="K3543" s="2"/>
      <c r="L3543" s="2"/>
      <c r="M3543" s="2"/>
      <c r="N3543" s="2"/>
      <c r="O3543" s="2"/>
      <c r="P3543" s="2"/>
      <c r="Q3543" s="2"/>
      <c r="R3543" s="2"/>
      <c r="S3543" s="2"/>
    </row>
    <row r="3544" ht="15.75" customHeight="1">
      <c r="A3544" s="27">
        <v>45412.0</v>
      </c>
      <c r="B3544" s="2" t="s">
        <v>140</v>
      </c>
      <c r="C3544" s="34">
        <v>117700.0</v>
      </c>
      <c r="D3544" s="34">
        <v>107000.0</v>
      </c>
      <c r="E3544" s="34">
        <v>10700.0</v>
      </c>
      <c r="F3544" s="22" t="s">
        <v>767</v>
      </c>
      <c r="G3544" s="35">
        <v>45420.0</v>
      </c>
      <c r="H3544" s="22"/>
      <c r="I3544" s="29"/>
      <c r="J3544" s="28"/>
      <c r="K3544" s="2"/>
      <c r="L3544" s="2"/>
      <c r="M3544" s="2"/>
      <c r="N3544" s="2"/>
      <c r="O3544" s="2"/>
      <c r="P3544" s="2"/>
      <c r="Q3544" s="2"/>
      <c r="R3544" s="2"/>
      <c r="S3544" s="2"/>
    </row>
    <row r="3545" ht="15.75" customHeight="1">
      <c r="A3545" s="27">
        <v>45412.0</v>
      </c>
      <c r="B3545" s="2" t="s">
        <v>140</v>
      </c>
      <c r="C3545" s="34">
        <v>293700.0</v>
      </c>
      <c r="D3545" s="34">
        <v>267000.0</v>
      </c>
      <c r="E3545" s="34">
        <v>26700.0</v>
      </c>
      <c r="F3545" s="22" t="s">
        <v>814</v>
      </c>
      <c r="G3545" s="35">
        <v>45420.0</v>
      </c>
      <c r="H3545" s="22"/>
      <c r="I3545" s="29"/>
      <c r="J3545" s="28"/>
      <c r="K3545" s="2"/>
      <c r="L3545" s="2"/>
      <c r="M3545" s="2"/>
      <c r="N3545" s="2"/>
      <c r="O3545" s="2"/>
      <c r="P3545" s="2"/>
      <c r="Q3545" s="2"/>
      <c r="R3545" s="2"/>
      <c r="S3545" s="2"/>
    </row>
    <row r="3546" ht="15.75" customHeight="1">
      <c r="A3546" s="27">
        <v>45412.0</v>
      </c>
      <c r="B3546" s="2" t="s">
        <v>140</v>
      </c>
      <c r="C3546" s="34">
        <v>382800.0</v>
      </c>
      <c r="D3546" s="34">
        <v>348000.0</v>
      </c>
      <c r="E3546" s="34">
        <v>34800.0</v>
      </c>
      <c r="F3546" s="22" t="s">
        <v>766</v>
      </c>
      <c r="G3546" s="35">
        <v>45420.0</v>
      </c>
      <c r="H3546" s="22"/>
      <c r="I3546" s="29"/>
      <c r="J3546" s="28"/>
      <c r="K3546" s="2"/>
      <c r="L3546" s="2"/>
      <c r="M3546" s="2"/>
      <c r="N3546" s="2"/>
      <c r="O3546" s="2"/>
      <c r="P3546" s="2"/>
      <c r="Q3546" s="2"/>
      <c r="R3546" s="2"/>
      <c r="S3546" s="2"/>
    </row>
    <row r="3547" ht="15.75" customHeight="1">
      <c r="A3547" s="27">
        <v>45412.0</v>
      </c>
      <c r="B3547" s="2" t="s">
        <v>140</v>
      </c>
      <c r="C3547" s="34">
        <v>1084600.0</v>
      </c>
      <c r="D3547" s="34">
        <v>986000.0</v>
      </c>
      <c r="E3547" s="34">
        <v>98600.0</v>
      </c>
      <c r="F3547" s="22" t="s">
        <v>765</v>
      </c>
      <c r="G3547" s="35">
        <v>45420.0</v>
      </c>
      <c r="H3547" s="22"/>
      <c r="I3547" s="29"/>
      <c r="J3547" s="28"/>
      <c r="K3547" s="2"/>
      <c r="L3547" s="2"/>
      <c r="M3547" s="2"/>
      <c r="N3547" s="2"/>
      <c r="O3547" s="2"/>
      <c r="P3547" s="2"/>
      <c r="Q3547" s="2"/>
      <c r="R3547" s="2"/>
      <c r="S3547" s="2"/>
    </row>
    <row r="3548" ht="15.75" customHeight="1">
      <c r="A3548" s="27">
        <v>45412.0</v>
      </c>
      <c r="B3548" s="2" t="s">
        <v>140</v>
      </c>
      <c r="C3548" s="34">
        <v>4460500.0</v>
      </c>
      <c r="D3548" s="34">
        <v>4055000.0</v>
      </c>
      <c r="E3548" s="34">
        <v>405500.0</v>
      </c>
      <c r="F3548" s="22" t="s">
        <v>875</v>
      </c>
      <c r="G3548" s="35">
        <v>45420.0</v>
      </c>
      <c r="H3548" s="22"/>
      <c r="I3548" s="29"/>
      <c r="J3548" s="28"/>
      <c r="K3548" s="2"/>
      <c r="L3548" s="2"/>
      <c r="M3548" s="2"/>
      <c r="N3548" s="2"/>
      <c r="O3548" s="2"/>
      <c r="P3548" s="2"/>
      <c r="Q3548" s="2"/>
      <c r="R3548" s="2"/>
      <c r="S3548" s="2"/>
    </row>
    <row r="3549" ht="15.75" customHeight="1">
      <c r="A3549" s="27">
        <v>45412.0</v>
      </c>
      <c r="B3549" s="2" t="s">
        <v>696</v>
      </c>
      <c r="C3549" s="34">
        <v>3740000.0</v>
      </c>
      <c r="D3549" s="34">
        <v>3400000.0</v>
      </c>
      <c r="E3549" s="34">
        <v>340000.0</v>
      </c>
      <c r="F3549" s="22" t="s">
        <v>697</v>
      </c>
      <c r="G3549" s="35">
        <v>45426.0</v>
      </c>
      <c r="H3549" s="22"/>
      <c r="I3549" s="29"/>
      <c r="J3549" s="28"/>
      <c r="K3549" s="2"/>
      <c r="L3549" s="2"/>
      <c r="M3549" s="2"/>
      <c r="N3549" s="2"/>
      <c r="O3549" s="2"/>
      <c r="P3549" s="2"/>
      <c r="Q3549" s="2"/>
      <c r="R3549" s="2"/>
      <c r="S3549" s="2"/>
    </row>
    <row r="3550" ht="15.75" customHeight="1">
      <c r="A3550" s="27">
        <v>45412.0</v>
      </c>
      <c r="B3550" s="2" t="s">
        <v>675</v>
      </c>
      <c r="C3550" s="34">
        <v>5058900.0</v>
      </c>
      <c r="D3550" s="34">
        <v>4599000.0</v>
      </c>
      <c r="E3550" s="34">
        <v>459900.0</v>
      </c>
      <c r="F3550" s="22" t="s">
        <v>523</v>
      </c>
      <c r="G3550" s="35">
        <v>45422.0</v>
      </c>
      <c r="H3550" s="22"/>
      <c r="I3550" s="29"/>
      <c r="J3550" s="28"/>
      <c r="K3550" s="2"/>
      <c r="L3550" s="2"/>
      <c r="M3550" s="2"/>
      <c r="N3550" s="2"/>
      <c r="O3550" s="2"/>
      <c r="P3550" s="2"/>
      <c r="Q3550" s="2"/>
      <c r="R3550" s="2"/>
      <c r="S3550" s="2"/>
    </row>
    <row r="3551" ht="15.75" customHeight="1">
      <c r="A3551" s="27">
        <v>45412.0</v>
      </c>
      <c r="B3551" s="2" t="s">
        <v>8</v>
      </c>
      <c r="C3551" s="34">
        <v>320100.0</v>
      </c>
      <c r="D3551" s="34">
        <v>291000.0</v>
      </c>
      <c r="E3551" s="34">
        <v>29100.0</v>
      </c>
      <c r="F3551" s="22" t="s">
        <v>700</v>
      </c>
      <c r="G3551" s="35">
        <v>45429.0</v>
      </c>
      <c r="H3551" s="22"/>
      <c r="I3551" s="29"/>
      <c r="J3551" s="28"/>
      <c r="K3551" s="2"/>
      <c r="L3551" s="2"/>
      <c r="M3551" s="2"/>
      <c r="N3551" s="2"/>
      <c r="O3551" s="2"/>
      <c r="P3551" s="2"/>
      <c r="Q3551" s="2"/>
      <c r="R3551" s="2"/>
      <c r="S3551" s="2"/>
    </row>
    <row r="3552" ht="15.75" customHeight="1">
      <c r="A3552" s="27">
        <v>45412.0</v>
      </c>
      <c r="B3552" s="2" t="s">
        <v>8</v>
      </c>
      <c r="C3552" s="34">
        <v>6019200.0</v>
      </c>
      <c r="D3552" s="34">
        <v>5472000.0</v>
      </c>
      <c r="E3552" s="34">
        <v>547200.0</v>
      </c>
      <c r="F3552" s="22" t="s">
        <v>172</v>
      </c>
      <c r="G3552" s="35">
        <v>45432.0</v>
      </c>
      <c r="H3552" s="22"/>
      <c r="I3552" s="29"/>
      <c r="J3552" s="28"/>
      <c r="K3552" s="2"/>
      <c r="L3552" s="2"/>
      <c r="M3552" s="2"/>
      <c r="N3552" s="2"/>
      <c r="O3552" s="2"/>
      <c r="P3552" s="2"/>
      <c r="Q3552" s="2"/>
      <c r="R3552" s="2"/>
      <c r="S3552" s="2"/>
    </row>
    <row r="3553" ht="15.75" customHeight="1">
      <c r="A3553" s="27">
        <v>45412.0</v>
      </c>
      <c r="B3553" s="2" t="s">
        <v>8</v>
      </c>
      <c r="C3553" s="34">
        <v>811800.0</v>
      </c>
      <c r="D3553" s="34">
        <v>738000.0</v>
      </c>
      <c r="E3553" s="34">
        <v>73800.0</v>
      </c>
      <c r="F3553" s="22" t="s">
        <v>738</v>
      </c>
      <c r="G3553" s="35">
        <v>45432.0</v>
      </c>
      <c r="H3553" s="22"/>
      <c r="I3553" s="29"/>
      <c r="J3553" s="28"/>
      <c r="K3553" s="2"/>
      <c r="L3553" s="2"/>
      <c r="M3553" s="2"/>
      <c r="N3553" s="2"/>
      <c r="O3553" s="2"/>
      <c r="P3553" s="2"/>
      <c r="Q3553" s="2"/>
      <c r="R3553" s="2"/>
      <c r="S3553" s="2"/>
    </row>
    <row r="3554" ht="15.75" customHeight="1">
      <c r="A3554" s="27">
        <v>45412.0</v>
      </c>
      <c r="B3554" s="2" t="s">
        <v>8</v>
      </c>
      <c r="C3554" s="34">
        <v>264000.0</v>
      </c>
      <c r="D3554" s="34">
        <v>240000.0</v>
      </c>
      <c r="E3554" s="34">
        <v>24000.0</v>
      </c>
      <c r="F3554" s="22" t="s">
        <v>299</v>
      </c>
      <c r="G3554" s="35">
        <v>45432.0</v>
      </c>
      <c r="H3554" s="22"/>
      <c r="I3554" s="29"/>
      <c r="J3554" s="28"/>
      <c r="K3554" s="2"/>
      <c r="L3554" s="2"/>
      <c r="M3554" s="2"/>
      <c r="N3554" s="2"/>
      <c r="O3554" s="2"/>
      <c r="P3554" s="2"/>
      <c r="Q3554" s="2"/>
      <c r="R3554" s="2"/>
      <c r="S3554" s="2"/>
    </row>
    <row r="3555" ht="15.75" customHeight="1">
      <c r="A3555" s="27">
        <v>45412.0</v>
      </c>
      <c r="B3555" s="2" t="s">
        <v>8</v>
      </c>
      <c r="C3555" s="34">
        <v>320100.0</v>
      </c>
      <c r="D3555" s="34">
        <v>291000.0</v>
      </c>
      <c r="E3555" s="34">
        <v>29100.0</v>
      </c>
      <c r="F3555" s="22" t="s">
        <v>846</v>
      </c>
      <c r="G3555" s="35">
        <v>45432.0</v>
      </c>
      <c r="H3555" s="22"/>
      <c r="I3555" s="29"/>
      <c r="J3555" s="28"/>
      <c r="K3555" s="2"/>
      <c r="L3555" s="2"/>
      <c r="M3555" s="2"/>
      <c r="N3555" s="2"/>
      <c r="O3555" s="2"/>
      <c r="P3555" s="2"/>
      <c r="Q3555" s="2"/>
      <c r="R3555" s="2"/>
      <c r="S3555" s="2"/>
    </row>
    <row r="3556" ht="15.75" customHeight="1">
      <c r="A3556" s="27">
        <v>45412.0</v>
      </c>
      <c r="B3556" s="2" t="s">
        <v>847</v>
      </c>
      <c r="C3556" s="34">
        <v>7128000.0</v>
      </c>
      <c r="D3556" s="34">
        <v>6480000.0</v>
      </c>
      <c r="E3556" s="34">
        <v>648000.0</v>
      </c>
      <c r="F3556" s="22" t="s">
        <v>876</v>
      </c>
      <c r="G3556" s="35">
        <v>45423.0</v>
      </c>
      <c r="H3556" s="22"/>
      <c r="I3556" s="29"/>
      <c r="J3556" s="28"/>
      <c r="K3556" s="2"/>
      <c r="L3556" s="2"/>
      <c r="M3556" s="2"/>
      <c r="N3556" s="2"/>
      <c r="O3556" s="2"/>
      <c r="P3556" s="2"/>
      <c r="Q3556" s="2"/>
      <c r="R3556" s="2"/>
      <c r="S3556" s="2"/>
    </row>
    <row r="3557" ht="15.75" customHeight="1">
      <c r="A3557" s="27">
        <v>45412.0</v>
      </c>
      <c r="B3557" s="2" t="s">
        <v>847</v>
      </c>
      <c r="C3557" s="34">
        <v>180400.0</v>
      </c>
      <c r="D3557" s="34">
        <v>164000.0</v>
      </c>
      <c r="E3557" s="34">
        <v>16400.0</v>
      </c>
      <c r="F3557" s="22" t="s">
        <v>277</v>
      </c>
      <c r="G3557" s="35">
        <v>45423.0</v>
      </c>
      <c r="H3557" s="22"/>
      <c r="I3557" s="29"/>
      <c r="J3557" s="28"/>
      <c r="K3557" s="2"/>
      <c r="L3557" s="2"/>
      <c r="M3557" s="2"/>
      <c r="N3557" s="2"/>
      <c r="O3557" s="2"/>
      <c r="P3557" s="2"/>
      <c r="Q3557" s="2"/>
      <c r="R3557" s="2"/>
      <c r="S3557" s="2"/>
    </row>
    <row r="3558" ht="15.75" customHeight="1">
      <c r="A3558" s="27">
        <v>45412.0</v>
      </c>
      <c r="B3558" s="2" t="s">
        <v>877</v>
      </c>
      <c r="C3558" s="34">
        <v>6930000.0</v>
      </c>
      <c r="D3558" s="34">
        <v>6300000.0</v>
      </c>
      <c r="E3558" s="34">
        <v>630000.0</v>
      </c>
      <c r="F3558" s="22" t="s">
        <v>878</v>
      </c>
      <c r="G3558" s="35">
        <v>45421.0</v>
      </c>
      <c r="H3558" s="22"/>
      <c r="I3558" s="29"/>
      <c r="J3558" s="28"/>
      <c r="K3558" s="2"/>
      <c r="L3558" s="2"/>
      <c r="M3558" s="2"/>
      <c r="N3558" s="2"/>
      <c r="O3558" s="2"/>
      <c r="P3558" s="2"/>
      <c r="Q3558" s="2"/>
      <c r="R3558" s="2"/>
      <c r="S3558" s="2"/>
    </row>
    <row r="3559" ht="15.75" customHeight="1">
      <c r="A3559" s="27">
        <v>45412.0</v>
      </c>
      <c r="B3559" s="2" t="s">
        <v>741</v>
      </c>
      <c r="C3559" s="34">
        <v>8882500.0</v>
      </c>
      <c r="D3559" s="34">
        <v>8075000.0</v>
      </c>
      <c r="E3559" s="34">
        <v>807500.0</v>
      </c>
      <c r="F3559" s="22" t="s">
        <v>671</v>
      </c>
      <c r="G3559" s="35">
        <v>45426.0</v>
      </c>
      <c r="H3559" s="22"/>
      <c r="I3559" s="29"/>
      <c r="J3559" s="28"/>
      <c r="K3559" s="2"/>
      <c r="L3559" s="2"/>
      <c r="M3559" s="2"/>
      <c r="N3559" s="2"/>
      <c r="O3559" s="2"/>
      <c r="P3559" s="2"/>
      <c r="Q3559" s="2"/>
      <c r="R3559" s="2"/>
      <c r="S3559" s="2"/>
    </row>
    <row r="3560" ht="15.75" customHeight="1">
      <c r="A3560" s="27">
        <v>45412.0</v>
      </c>
      <c r="B3560" s="2" t="s">
        <v>666</v>
      </c>
      <c r="C3560" s="34">
        <v>4233900.0</v>
      </c>
      <c r="D3560" s="34">
        <v>3849000.0</v>
      </c>
      <c r="E3560" s="34">
        <v>384900.0</v>
      </c>
      <c r="F3560" s="22" t="s">
        <v>796</v>
      </c>
      <c r="G3560" s="35">
        <v>45436.0</v>
      </c>
      <c r="H3560" s="22"/>
      <c r="I3560" s="29"/>
      <c r="J3560" s="28"/>
      <c r="K3560" s="2"/>
      <c r="L3560" s="2"/>
      <c r="M3560" s="2"/>
      <c r="N3560" s="2"/>
      <c r="O3560" s="2"/>
      <c r="P3560" s="2"/>
      <c r="Q3560" s="2"/>
      <c r="R3560" s="2"/>
      <c r="S3560" s="2"/>
    </row>
    <row r="3561" ht="15.75" customHeight="1">
      <c r="A3561" s="27">
        <v>45412.0</v>
      </c>
      <c r="B3561" s="2" t="s">
        <v>491</v>
      </c>
      <c r="C3561" s="34">
        <v>360800.0</v>
      </c>
      <c r="D3561" s="34">
        <v>328000.0</v>
      </c>
      <c r="E3561" s="34">
        <v>32800.0</v>
      </c>
      <c r="F3561" s="22" t="s">
        <v>849</v>
      </c>
      <c r="G3561" s="35">
        <v>45422.0</v>
      </c>
      <c r="H3561" s="22"/>
      <c r="I3561" s="29"/>
      <c r="J3561" s="28"/>
      <c r="K3561" s="2"/>
      <c r="L3561" s="2"/>
      <c r="M3561" s="2"/>
      <c r="N3561" s="2"/>
      <c r="O3561" s="2"/>
      <c r="P3561" s="2"/>
      <c r="Q3561" s="2"/>
      <c r="R3561" s="2"/>
      <c r="S3561" s="2"/>
    </row>
    <row r="3562" ht="15.75" customHeight="1">
      <c r="A3562" s="27">
        <v>45412.0</v>
      </c>
      <c r="B3562" s="2" t="s">
        <v>748</v>
      </c>
      <c r="C3562" s="34">
        <v>363000.0</v>
      </c>
      <c r="D3562" s="34">
        <v>330000.0</v>
      </c>
      <c r="E3562" s="34">
        <v>33000.0</v>
      </c>
      <c r="F3562" s="22" t="s">
        <v>106</v>
      </c>
      <c r="G3562" s="35">
        <v>45419.0</v>
      </c>
      <c r="H3562" s="22"/>
      <c r="I3562" s="29"/>
      <c r="J3562" s="28"/>
      <c r="K3562" s="2"/>
      <c r="L3562" s="2"/>
      <c r="M3562" s="2"/>
      <c r="N3562" s="2"/>
      <c r="O3562" s="2"/>
      <c r="P3562" s="2"/>
      <c r="Q3562" s="2"/>
      <c r="R3562" s="2"/>
      <c r="S3562" s="2"/>
    </row>
    <row r="3563" ht="15.75" customHeight="1">
      <c r="A3563" s="27">
        <v>45412.0</v>
      </c>
      <c r="B3563" s="2" t="s">
        <v>690</v>
      </c>
      <c r="C3563" s="34">
        <v>3326730.0</v>
      </c>
      <c r="D3563" s="34">
        <v>3024300.0</v>
      </c>
      <c r="E3563" s="34">
        <v>302430.0</v>
      </c>
      <c r="F3563" s="22" t="s">
        <v>106</v>
      </c>
      <c r="G3563" s="35">
        <v>45414.0</v>
      </c>
      <c r="H3563" s="22"/>
      <c r="I3563" s="29"/>
      <c r="J3563" s="28"/>
      <c r="K3563" s="2"/>
      <c r="L3563" s="2"/>
      <c r="M3563" s="2"/>
      <c r="N3563" s="2"/>
      <c r="O3563" s="2"/>
      <c r="P3563" s="2"/>
      <c r="Q3563" s="2"/>
      <c r="R3563" s="2"/>
      <c r="S3563" s="2"/>
    </row>
    <row r="3564" ht="15.75" customHeight="1">
      <c r="A3564" s="27">
        <v>45412.0</v>
      </c>
      <c r="B3564" s="2" t="s">
        <v>158</v>
      </c>
      <c r="C3564" s="34">
        <v>2662000.0</v>
      </c>
      <c r="D3564" s="34">
        <v>2420000.0</v>
      </c>
      <c r="E3564" s="34">
        <v>242000.0</v>
      </c>
      <c r="F3564" s="22" t="s">
        <v>106</v>
      </c>
      <c r="G3564" s="35">
        <v>45428.0</v>
      </c>
      <c r="H3564" s="22"/>
      <c r="I3564" s="29"/>
      <c r="J3564" s="28"/>
      <c r="K3564" s="2"/>
      <c r="L3564" s="2"/>
      <c r="M3564" s="2"/>
      <c r="N3564" s="2"/>
      <c r="O3564" s="2"/>
      <c r="P3564" s="2"/>
      <c r="Q3564" s="2"/>
      <c r="R3564" s="2"/>
      <c r="S3564" s="2"/>
    </row>
    <row r="3565" ht="15.75" customHeight="1">
      <c r="A3565" s="27">
        <v>45412.0</v>
      </c>
      <c r="B3565" s="2" t="s">
        <v>892</v>
      </c>
      <c r="C3565" s="34">
        <v>1628000.0</v>
      </c>
      <c r="D3565" s="34">
        <v>1480000.0</v>
      </c>
      <c r="E3565" s="34">
        <v>148000.0</v>
      </c>
      <c r="F3565" s="22" t="s">
        <v>106</v>
      </c>
      <c r="G3565" s="35">
        <v>45414.0</v>
      </c>
      <c r="H3565" s="22"/>
      <c r="I3565" s="37" t="s">
        <v>52</v>
      </c>
      <c r="J3565" s="13"/>
      <c r="K3565" s="14"/>
      <c r="L3565" s="2"/>
      <c r="M3565" s="2"/>
      <c r="N3565" s="2"/>
      <c r="O3565" s="2"/>
      <c r="P3565" s="2"/>
      <c r="Q3565" s="2"/>
      <c r="R3565" s="2"/>
      <c r="S3565" s="2"/>
    </row>
    <row r="3566" ht="15.75" customHeight="1">
      <c r="A3566" s="27">
        <v>45412.0</v>
      </c>
      <c r="B3566" s="2" t="s">
        <v>839</v>
      </c>
      <c r="C3566" s="34">
        <v>8713770.0</v>
      </c>
      <c r="D3566" s="34">
        <v>8713770.0</v>
      </c>
      <c r="E3566" s="34">
        <v>0.0</v>
      </c>
      <c r="F3566" s="22" t="s">
        <v>893</v>
      </c>
      <c r="G3566" s="35">
        <v>45422.0</v>
      </c>
      <c r="H3566" s="22"/>
      <c r="I3566" s="23" t="s">
        <v>3</v>
      </c>
      <c r="J3566" s="17" t="s">
        <v>54</v>
      </c>
      <c r="K3566" s="17" t="s">
        <v>2</v>
      </c>
      <c r="L3566" s="2"/>
      <c r="M3566" s="2"/>
      <c r="N3566" s="2"/>
      <c r="O3566" s="2"/>
      <c r="P3566" s="2"/>
      <c r="Q3566" s="2"/>
      <c r="R3566" s="2"/>
      <c r="S3566" s="2"/>
    </row>
    <row r="3567" ht="15.75" customHeight="1">
      <c r="A3567" s="38">
        <v>45412.0</v>
      </c>
      <c r="B3567" s="7" t="s">
        <v>871</v>
      </c>
      <c r="C3567" s="39">
        <v>8203450.0</v>
      </c>
      <c r="D3567" s="39">
        <v>8203450.0</v>
      </c>
      <c r="E3567" s="39">
        <v>0.0</v>
      </c>
      <c r="F3567" s="40" t="s">
        <v>893</v>
      </c>
      <c r="G3567" s="41">
        <v>45421.0</v>
      </c>
      <c r="H3567" s="40"/>
      <c r="I3567" s="23">
        <f t="shared" ref="I3567:K3567" si="87">SUM(C3522:C3567)</f>
        <v>351277449</v>
      </c>
      <c r="J3567" s="23">
        <f t="shared" si="87"/>
        <v>323090232</v>
      </c>
      <c r="K3567" s="23">
        <f t="shared" si="87"/>
        <v>28187217</v>
      </c>
      <c r="L3567" s="7"/>
      <c r="M3567" s="7"/>
      <c r="N3567" s="7"/>
      <c r="O3567" s="7"/>
      <c r="P3567" s="7"/>
      <c r="Q3567" s="7"/>
      <c r="R3567" s="7"/>
      <c r="S3567" s="7"/>
    </row>
    <row r="3568" ht="15.75" customHeight="1">
      <c r="A3568" s="27">
        <v>45427.0</v>
      </c>
      <c r="B3568" s="2" t="s">
        <v>140</v>
      </c>
      <c r="C3568" s="34">
        <v>1.8348E7</v>
      </c>
      <c r="D3568" s="34">
        <v>1.668E7</v>
      </c>
      <c r="E3568" s="34">
        <v>1668000.0</v>
      </c>
      <c r="F3568" s="22" t="s">
        <v>590</v>
      </c>
      <c r="G3568" s="35">
        <v>45432.0</v>
      </c>
      <c r="H3568" s="22"/>
      <c r="I3568" s="29"/>
      <c r="J3568" s="28"/>
      <c r="K3568" s="2"/>
      <c r="L3568" s="2"/>
      <c r="M3568" s="2"/>
      <c r="N3568" s="2"/>
      <c r="O3568" s="2"/>
      <c r="P3568" s="2"/>
      <c r="Q3568" s="2"/>
      <c r="R3568" s="2"/>
      <c r="S3568" s="2"/>
    </row>
    <row r="3569" ht="15.75" customHeight="1">
      <c r="A3569" s="27">
        <v>45427.0</v>
      </c>
      <c r="B3569" s="2" t="s">
        <v>140</v>
      </c>
      <c r="C3569" s="34">
        <v>3300000.0</v>
      </c>
      <c r="D3569" s="34">
        <v>3000000.0</v>
      </c>
      <c r="E3569" s="34">
        <v>300000.0</v>
      </c>
      <c r="F3569" s="22" t="s">
        <v>614</v>
      </c>
      <c r="G3569" s="35">
        <v>45453.0</v>
      </c>
      <c r="H3569" s="22"/>
      <c r="I3569" s="29"/>
      <c r="J3569" s="28"/>
      <c r="K3569" s="2"/>
      <c r="L3569" s="2"/>
      <c r="M3569" s="2"/>
      <c r="N3569" s="2"/>
      <c r="O3569" s="2"/>
      <c r="P3569" s="2"/>
      <c r="Q3569" s="2"/>
      <c r="R3569" s="2"/>
      <c r="S3569" s="2"/>
    </row>
    <row r="3570" ht="15.75" customHeight="1">
      <c r="A3570" s="27">
        <v>45427.0</v>
      </c>
      <c r="B3570" s="2" t="s">
        <v>140</v>
      </c>
      <c r="C3570" s="34">
        <v>6681950.0</v>
      </c>
      <c r="D3570" s="34">
        <v>6074500.0</v>
      </c>
      <c r="E3570" s="34">
        <v>607450.0</v>
      </c>
      <c r="F3570" s="22" t="s">
        <v>361</v>
      </c>
      <c r="G3570" s="35">
        <v>45442.0</v>
      </c>
      <c r="H3570" s="22"/>
      <c r="I3570" s="29"/>
      <c r="J3570" s="28"/>
      <c r="K3570" s="2"/>
      <c r="L3570" s="2"/>
      <c r="M3570" s="2"/>
      <c r="N3570" s="2"/>
      <c r="O3570" s="2"/>
      <c r="P3570" s="2"/>
      <c r="Q3570" s="2"/>
      <c r="R3570" s="2"/>
      <c r="S3570" s="2"/>
    </row>
    <row r="3571" ht="15.75" customHeight="1">
      <c r="A3571" s="27">
        <v>45427.0</v>
      </c>
      <c r="B3571" s="2" t="s">
        <v>140</v>
      </c>
      <c r="C3571" s="34">
        <v>9036500.0</v>
      </c>
      <c r="D3571" s="34">
        <v>8215000.0</v>
      </c>
      <c r="E3571" s="34">
        <v>821500.0</v>
      </c>
      <c r="F3571" s="22" t="s">
        <v>676</v>
      </c>
      <c r="G3571" s="35">
        <v>45442.0</v>
      </c>
      <c r="H3571" s="22"/>
      <c r="I3571" s="29"/>
      <c r="J3571" s="28"/>
      <c r="K3571" s="2"/>
      <c r="L3571" s="2"/>
      <c r="M3571" s="2"/>
      <c r="N3571" s="2"/>
      <c r="O3571" s="2"/>
      <c r="P3571" s="2"/>
      <c r="Q3571" s="2"/>
      <c r="R3571" s="2"/>
      <c r="S3571" s="2"/>
    </row>
    <row r="3572" ht="15.75" customHeight="1">
      <c r="A3572" s="27">
        <v>45427.0</v>
      </c>
      <c r="B3572" s="2" t="s">
        <v>140</v>
      </c>
      <c r="C3572" s="34">
        <v>396000.0</v>
      </c>
      <c r="D3572" s="34">
        <v>360000.0</v>
      </c>
      <c r="E3572" s="34">
        <v>36000.0</v>
      </c>
      <c r="F3572" s="22" t="s">
        <v>699</v>
      </c>
      <c r="G3572" s="35">
        <v>45442.0</v>
      </c>
      <c r="H3572" s="22"/>
      <c r="I3572" s="29"/>
      <c r="J3572" s="28"/>
      <c r="K3572" s="2"/>
      <c r="L3572" s="2"/>
      <c r="M3572" s="2"/>
      <c r="N3572" s="2"/>
      <c r="O3572" s="2"/>
      <c r="P3572" s="2"/>
      <c r="Q3572" s="2"/>
      <c r="R3572" s="2"/>
      <c r="S3572" s="2"/>
    </row>
    <row r="3573" ht="15.75" customHeight="1">
      <c r="A3573" s="27">
        <v>45427.0</v>
      </c>
      <c r="B3573" s="2" t="s">
        <v>140</v>
      </c>
      <c r="C3573" s="34">
        <v>1.60842E7</v>
      </c>
      <c r="D3573" s="34">
        <v>1.4622E7</v>
      </c>
      <c r="E3573" s="34">
        <v>1462200.0</v>
      </c>
      <c r="F3573" s="22" t="s">
        <v>478</v>
      </c>
      <c r="G3573" s="35">
        <v>45442.0</v>
      </c>
      <c r="H3573" s="22"/>
      <c r="I3573" s="29"/>
      <c r="J3573" s="28"/>
      <c r="K3573" s="2"/>
      <c r="L3573" s="2"/>
      <c r="M3573" s="2"/>
      <c r="N3573" s="2"/>
      <c r="O3573" s="2"/>
      <c r="P3573" s="2"/>
      <c r="Q3573" s="2"/>
      <c r="R3573" s="2"/>
      <c r="S3573" s="2"/>
    </row>
    <row r="3574" ht="15.75" customHeight="1">
      <c r="A3574" s="27">
        <v>45427.0</v>
      </c>
      <c r="B3574" s="2" t="s">
        <v>140</v>
      </c>
      <c r="C3574" s="34">
        <v>3.40285E7</v>
      </c>
      <c r="D3574" s="34">
        <v>3.0935E7</v>
      </c>
      <c r="E3574" s="34">
        <v>3093500.0</v>
      </c>
      <c r="F3574" s="22" t="s">
        <v>522</v>
      </c>
      <c r="G3574" s="35">
        <v>45442.0</v>
      </c>
      <c r="H3574" s="22"/>
      <c r="I3574" s="29"/>
      <c r="J3574" s="28"/>
      <c r="K3574" s="2"/>
      <c r="L3574" s="2"/>
      <c r="M3574" s="2"/>
      <c r="N3574" s="2"/>
      <c r="O3574" s="2"/>
      <c r="P3574" s="2"/>
      <c r="Q3574" s="2"/>
      <c r="R3574" s="2"/>
      <c r="S3574" s="2"/>
    </row>
    <row r="3575" ht="15.75" customHeight="1">
      <c r="A3575" s="27">
        <v>45434.0</v>
      </c>
      <c r="B3575" s="2" t="s">
        <v>802</v>
      </c>
      <c r="C3575" s="34">
        <v>1.081325E7</v>
      </c>
      <c r="D3575" s="34">
        <v>1.081325E7</v>
      </c>
      <c r="E3575" s="34">
        <v>0.0</v>
      </c>
      <c r="F3575" s="22" t="s">
        <v>894</v>
      </c>
      <c r="G3575" s="35">
        <v>45443.0</v>
      </c>
      <c r="H3575" s="22"/>
      <c r="I3575" s="29"/>
      <c r="J3575" s="28"/>
      <c r="K3575" s="2"/>
      <c r="L3575" s="2"/>
      <c r="M3575" s="2"/>
      <c r="N3575" s="2"/>
      <c r="O3575" s="2"/>
      <c r="P3575" s="2"/>
      <c r="Q3575" s="2"/>
      <c r="R3575" s="2"/>
      <c r="S3575" s="2"/>
    </row>
    <row r="3576" ht="15.75" customHeight="1">
      <c r="A3576" s="27">
        <v>45435.0</v>
      </c>
      <c r="B3576" s="2" t="s">
        <v>11</v>
      </c>
      <c r="C3576" s="34">
        <v>7005534.0</v>
      </c>
      <c r="D3576" s="34">
        <v>7005534.0</v>
      </c>
      <c r="E3576" s="34">
        <v>0.0</v>
      </c>
      <c r="F3576" s="22" t="s">
        <v>895</v>
      </c>
      <c r="G3576" s="35">
        <v>45443.0</v>
      </c>
      <c r="H3576" s="22"/>
      <c r="I3576" s="29"/>
      <c r="J3576" s="28"/>
      <c r="K3576" s="2"/>
      <c r="L3576" s="2"/>
      <c r="M3576" s="2"/>
      <c r="N3576" s="2"/>
      <c r="O3576" s="2"/>
      <c r="P3576" s="2"/>
      <c r="Q3576" s="2"/>
      <c r="R3576" s="2"/>
      <c r="S3576" s="2"/>
    </row>
    <row r="3577" ht="15.75" customHeight="1">
      <c r="A3577" s="27">
        <v>45437.0</v>
      </c>
      <c r="B3577" s="2" t="s">
        <v>666</v>
      </c>
      <c r="C3577" s="34">
        <v>451000.0</v>
      </c>
      <c r="D3577" s="34">
        <v>410000.0</v>
      </c>
      <c r="E3577" s="34">
        <v>41000.0</v>
      </c>
      <c r="F3577" s="22" t="s">
        <v>659</v>
      </c>
      <c r="G3577" s="35">
        <v>45464.0</v>
      </c>
      <c r="H3577" s="22"/>
      <c r="I3577" s="29"/>
      <c r="J3577" s="28"/>
      <c r="K3577" s="2"/>
      <c r="L3577" s="2"/>
      <c r="M3577" s="2"/>
      <c r="N3577" s="2"/>
      <c r="O3577" s="2"/>
      <c r="P3577" s="2"/>
      <c r="Q3577" s="2"/>
      <c r="R3577" s="2"/>
      <c r="S3577" s="2"/>
    </row>
    <row r="3578" ht="15.75" customHeight="1">
      <c r="A3578" s="27">
        <v>45435.0</v>
      </c>
      <c r="B3578" s="2" t="s">
        <v>711</v>
      </c>
      <c r="C3578" s="34">
        <v>4.65432E7</v>
      </c>
      <c r="D3578" s="34">
        <v>4.2312E7</v>
      </c>
      <c r="E3578" s="34">
        <v>4231200.0</v>
      </c>
      <c r="F3578" s="22" t="s">
        <v>442</v>
      </c>
      <c r="G3578" s="35">
        <v>45453.0</v>
      </c>
      <c r="H3578" s="22"/>
      <c r="I3578" s="29"/>
      <c r="J3578" s="28"/>
      <c r="K3578" s="2"/>
      <c r="L3578" s="2"/>
      <c r="M3578" s="2"/>
      <c r="N3578" s="2"/>
      <c r="O3578" s="2"/>
      <c r="P3578" s="2"/>
      <c r="Q3578" s="2"/>
      <c r="R3578" s="2"/>
      <c r="S3578" s="2"/>
    </row>
    <row r="3579" ht="15.75" customHeight="1">
      <c r="A3579" s="27">
        <v>45435.0</v>
      </c>
      <c r="B3579" s="2" t="s">
        <v>711</v>
      </c>
      <c r="C3579" s="34">
        <v>2420000.0</v>
      </c>
      <c r="D3579" s="34">
        <v>2200000.0</v>
      </c>
      <c r="E3579" s="34">
        <v>220000.0</v>
      </c>
      <c r="F3579" s="22" t="s">
        <v>441</v>
      </c>
      <c r="G3579" s="35">
        <v>45453.0</v>
      </c>
      <c r="H3579" s="22"/>
      <c r="I3579" s="29"/>
      <c r="J3579" s="28"/>
      <c r="K3579" s="2"/>
      <c r="L3579" s="2"/>
      <c r="M3579" s="2"/>
      <c r="N3579" s="2"/>
      <c r="O3579" s="2"/>
      <c r="P3579" s="2"/>
      <c r="Q3579" s="2"/>
      <c r="R3579" s="2"/>
      <c r="S3579" s="2"/>
    </row>
    <row r="3580" ht="15.75" customHeight="1">
      <c r="A3580" s="27">
        <v>45435.0</v>
      </c>
      <c r="B3580" s="2" t="s">
        <v>711</v>
      </c>
      <c r="C3580" s="34">
        <v>1.21396E7</v>
      </c>
      <c r="D3580" s="34">
        <v>1.1036E7</v>
      </c>
      <c r="E3580" s="34">
        <v>1103600.0</v>
      </c>
      <c r="F3580" s="22" t="s">
        <v>350</v>
      </c>
      <c r="G3580" s="35">
        <v>45453.0</v>
      </c>
      <c r="H3580" s="22"/>
      <c r="I3580" s="29"/>
      <c r="J3580" s="28"/>
      <c r="K3580" s="2"/>
      <c r="L3580" s="2"/>
      <c r="M3580" s="2"/>
      <c r="N3580" s="2"/>
      <c r="O3580" s="2"/>
      <c r="P3580" s="2"/>
      <c r="Q3580" s="2"/>
      <c r="R3580" s="2"/>
      <c r="S3580" s="2"/>
    </row>
    <row r="3581" ht="15.75" customHeight="1">
      <c r="A3581" s="27">
        <v>45435.0</v>
      </c>
      <c r="B3581" s="2" t="s">
        <v>711</v>
      </c>
      <c r="C3581" s="34">
        <v>2.23696E7</v>
      </c>
      <c r="D3581" s="34">
        <v>2.0336E7</v>
      </c>
      <c r="E3581" s="34">
        <v>2033600.0</v>
      </c>
      <c r="F3581" s="22" t="s">
        <v>657</v>
      </c>
      <c r="G3581" s="35">
        <v>45453.0</v>
      </c>
      <c r="H3581" s="22"/>
      <c r="I3581" s="29"/>
      <c r="J3581" s="28"/>
      <c r="K3581" s="2"/>
      <c r="L3581" s="2"/>
      <c r="M3581" s="2"/>
      <c r="N3581" s="2"/>
      <c r="O3581" s="2"/>
      <c r="P3581" s="2"/>
      <c r="Q3581" s="2"/>
      <c r="R3581" s="2"/>
      <c r="S3581" s="2"/>
    </row>
    <row r="3582" ht="15.75" customHeight="1">
      <c r="A3582" s="27">
        <v>45435.0</v>
      </c>
      <c r="B3582" s="2" t="s">
        <v>711</v>
      </c>
      <c r="C3582" s="34">
        <v>1.0442378E7</v>
      </c>
      <c r="D3582" s="34">
        <v>9493072.0</v>
      </c>
      <c r="E3582" s="34">
        <v>949306.0</v>
      </c>
      <c r="F3582" s="22" t="s">
        <v>896</v>
      </c>
      <c r="G3582" s="35">
        <v>45453.0</v>
      </c>
      <c r="H3582" s="22"/>
      <c r="I3582" s="29"/>
      <c r="J3582" s="28"/>
      <c r="K3582" s="2"/>
      <c r="L3582" s="2"/>
      <c r="M3582" s="2"/>
      <c r="N3582" s="2"/>
      <c r="O3582" s="2"/>
      <c r="P3582" s="2"/>
      <c r="Q3582" s="2"/>
      <c r="R3582" s="2"/>
      <c r="S3582" s="2"/>
    </row>
    <row r="3583" ht="15.75" customHeight="1">
      <c r="A3583" s="27">
        <v>45443.0</v>
      </c>
      <c r="B3583" s="2" t="s">
        <v>839</v>
      </c>
      <c r="C3583" s="34">
        <v>8741470.0</v>
      </c>
      <c r="D3583" s="34">
        <v>8741470.0</v>
      </c>
      <c r="E3583" s="34">
        <v>0.0</v>
      </c>
      <c r="F3583" s="22" t="s">
        <v>897</v>
      </c>
      <c r="G3583" s="35">
        <v>45453.0</v>
      </c>
      <c r="H3583" s="22"/>
      <c r="I3583" s="29"/>
      <c r="J3583" s="28"/>
      <c r="K3583" s="2"/>
      <c r="L3583" s="2"/>
      <c r="M3583" s="2"/>
      <c r="N3583" s="2"/>
      <c r="O3583" s="2"/>
      <c r="P3583" s="2"/>
      <c r="Q3583" s="2"/>
      <c r="R3583" s="2"/>
      <c r="S3583" s="2"/>
    </row>
    <row r="3584" ht="15.75" customHeight="1">
      <c r="A3584" s="27">
        <v>45443.0</v>
      </c>
      <c r="B3584" s="2" t="s">
        <v>871</v>
      </c>
      <c r="C3584" s="34">
        <v>8203450.0</v>
      </c>
      <c r="D3584" s="34">
        <v>8203450.0</v>
      </c>
      <c r="E3584" s="34">
        <v>0.0</v>
      </c>
      <c r="F3584" s="22" t="s">
        <v>897</v>
      </c>
      <c r="G3584" s="35">
        <v>45450.0</v>
      </c>
      <c r="H3584" s="22"/>
      <c r="I3584" s="29"/>
      <c r="J3584" s="28"/>
      <c r="K3584" s="2"/>
      <c r="L3584" s="2"/>
      <c r="M3584" s="2"/>
      <c r="N3584" s="2"/>
      <c r="O3584" s="2"/>
      <c r="P3584" s="2"/>
      <c r="Q3584" s="2"/>
      <c r="R3584" s="2"/>
      <c r="S3584" s="2"/>
    </row>
    <row r="3585" ht="15.75" customHeight="1">
      <c r="A3585" s="27">
        <v>45443.0</v>
      </c>
      <c r="B3585" s="2" t="s">
        <v>140</v>
      </c>
      <c r="C3585" s="34">
        <v>1.254E7</v>
      </c>
      <c r="D3585" s="34">
        <v>1.14E7</v>
      </c>
      <c r="E3585" s="34">
        <v>1140000.0</v>
      </c>
      <c r="F3585" s="22" t="s">
        <v>590</v>
      </c>
      <c r="G3585" s="35">
        <v>45453.0</v>
      </c>
      <c r="H3585" s="22"/>
      <c r="I3585" s="29"/>
      <c r="J3585" s="28"/>
      <c r="K3585" s="2"/>
      <c r="L3585" s="2"/>
      <c r="M3585" s="2"/>
      <c r="N3585" s="2"/>
      <c r="O3585" s="2"/>
      <c r="P3585" s="2"/>
      <c r="Q3585" s="2"/>
      <c r="R3585" s="2"/>
      <c r="S3585" s="2"/>
    </row>
    <row r="3586" ht="15.75" customHeight="1">
      <c r="A3586" s="27">
        <v>45443.0</v>
      </c>
      <c r="B3586" s="2" t="s">
        <v>140</v>
      </c>
      <c r="C3586" s="34">
        <v>3300000.0</v>
      </c>
      <c r="D3586" s="34">
        <v>3000000.0</v>
      </c>
      <c r="E3586" s="34">
        <v>300000.0</v>
      </c>
      <c r="F3586" s="22" t="s">
        <v>614</v>
      </c>
      <c r="G3586" s="35">
        <v>45453.0</v>
      </c>
      <c r="H3586" s="22"/>
      <c r="I3586" s="29"/>
      <c r="J3586" s="28"/>
      <c r="K3586" s="2"/>
      <c r="L3586" s="2"/>
      <c r="M3586" s="2"/>
      <c r="N3586" s="2"/>
      <c r="O3586" s="2"/>
      <c r="P3586" s="2"/>
      <c r="Q3586" s="2"/>
      <c r="R3586" s="2"/>
      <c r="S3586" s="2"/>
    </row>
    <row r="3587" ht="15.75" customHeight="1">
      <c r="A3587" s="27">
        <v>45443.0</v>
      </c>
      <c r="B3587" s="2" t="s">
        <v>140</v>
      </c>
      <c r="C3587" s="34">
        <v>5077600.0</v>
      </c>
      <c r="D3587" s="34">
        <v>4616000.0</v>
      </c>
      <c r="E3587" s="34">
        <v>461600.0</v>
      </c>
      <c r="F3587" s="22" t="s">
        <v>361</v>
      </c>
      <c r="G3587" s="35">
        <v>45453.0</v>
      </c>
      <c r="H3587" s="22"/>
      <c r="I3587" s="29"/>
      <c r="J3587" s="28"/>
      <c r="K3587" s="2"/>
      <c r="L3587" s="2"/>
      <c r="M3587" s="2"/>
      <c r="N3587" s="2"/>
      <c r="O3587" s="2"/>
      <c r="P3587" s="2"/>
      <c r="Q3587" s="2"/>
      <c r="R3587" s="2"/>
      <c r="S3587" s="2"/>
    </row>
    <row r="3588" ht="15.75" customHeight="1">
      <c r="A3588" s="27">
        <v>45443.0</v>
      </c>
      <c r="B3588" s="2" t="s">
        <v>140</v>
      </c>
      <c r="C3588" s="34">
        <v>8671300.0</v>
      </c>
      <c r="D3588" s="34">
        <v>7883000.0</v>
      </c>
      <c r="E3588" s="34">
        <v>788300.0</v>
      </c>
      <c r="F3588" s="22" t="s">
        <v>676</v>
      </c>
      <c r="G3588" s="35">
        <v>45453.0</v>
      </c>
      <c r="H3588" s="22"/>
      <c r="I3588" s="29"/>
      <c r="J3588" s="28"/>
      <c r="K3588" s="2"/>
      <c r="L3588" s="2"/>
      <c r="M3588" s="2"/>
      <c r="N3588" s="2"/>
      <c r="O3588" s="2"/>
      <c r="P3588" s="2"/>
      <c r="Q3588" s="2"/>
      <c r="R3588" s="2"/>
      <c r="S3588" s="2"/>
    </row>
    <row r="3589" ht="15.75" customHeight="1">
      <c r="A3589" s="27">
        <v>45443.0</v>
      </c>
      <c r="B3589" s="2" t="s">
        <v>140</v>
      </c>
      <c r="C3589" s="34">
        <v>1595000.0</v>
      </c>
      <c r="D3589" s="34">
        <v>1450000.0</v>
      </c>
      <c r="E3589" s="34">
        <v>145000.0</v>
      </c>
      <c r="F3589" s="22" t="s">
        <v>699</v>
      </c>
      <c r="G3589" s="35">
        <v>45453.0</v>
      </c>
      <c r="H3589" s="22"/>
      <c r="I3589" s="29"/>
      <c r="J3589" s="28"/>
      <c r="K3589" s="2"/>
      <c r="L3589" s="2"/>
      <c r="M3589" s="2"/>
      <c r="N3589" s="2"/>
      <c r="O3589" s="2"/>
      <c r="P3589" s="2"/>
      <c r="Q3589" s="2"/>
      <c r="R3589" s="2"/>
      <c r="S3589" s="2"/>
    </row>
    <row r="3590" ht="15.75" customHeight="1">
      <c r="A3590" s="27">
        <v>45443.0</v>
      </c>
      <c r="B3590" s="2" t="s">
        <v>140</v>
      </c>
      <c r="C3590" s="34">
        <v>1.76132E7</v>
      </c>
      <c r="D3590" s="34">
        <v>1.6012E7</v>
      </c>
      <c r="E3590" s="34">
        <v>1601200.0</v>
      </c>
      <c r="F3590" s="22" t="s">
        <v>478</v>
      </c>
      <c r="G3590" s="35">
        <v>45453.0</v>
      </c>
      <c r="H3590" s="22"/>
      <c r="I3590" s="29"/>
      <c r="J3590" s="28"/>
      <c r="K3590" s="2"/>
      <c r="L3590" s="2"/>
      <c r="M3590" s="2"/>
      <c r="N3590" s="2"/>
      <c r="O3590" s="2"/>
      <c r="P3590" s="2"/>
      <c r="Q3590" s="2"/>
      <c r="R3590" s="2"/>
      <c r="S3590" s="2"/>
    </row>
    <row r="3591" ht="15.75" customHeight="1">
      <c r="A3591" s="27">
        <v>45443.0</v>
      </c>
      <c r="B3591" s="2" t="s">
        <v>140</v>
      </c>
      <c r="C3591" s="34">
        <v>3.670425E7</v>
      </c>
      <c r="D3591" s="34">
        <v>3.33675E7</v>
      </c>
      <c r="E3591" s="34">
        <v>3336750.0</v>
      </c>
      <c r="F3591" s="22" t="s">
        <v>522</v>
      </c>
      <c r="G3591" s="35">
        <v>45453.0</v>
      </c>
      <c r="H3591" s="22"/>
      <c r="I3591" s="29"/>
      <c r="J3591" s="28"/>
      <c r="K3591" s="2"/>
      <c r="L3591" s="2"/>
      <c r="M3591" s="2"/>
      <c r="N3591" s="2"/>
      <c r="O3591" s="2"/>
      <c r="P3591" s="2"/>
      <c r="Q3591" s="2"/>
      <c r="R3591" s="2"/>
      <c r="S3591" s="2"/>
    </row>
    <row r="3592" ht="15.75" customHeight="1">
      <c r="A3592" s="27">
        <v>45443.0</v>
      </c>
      <c r="B3592" s="2" t="s">
        <v>140</v>
      </c>
      <c r="C3592" s="34">
        <v>211200.0</v>
      </c>
      <c r="D3592" s="34">
        <v>192000.0</v>
      </c>
      <c r="E3592" s="34">
        <v>19200.0</v>
      </c>
      <c r="F3592" s="22" t="s">
        <v>814</v>
      </c>
      <c r="G3592" s="35">
        <v>45453.0</v>
      </c>
      <c r="H3592" s="22"/>
      <c r="I3592" s="29"/>
      <c r="J3592" s="28"/>
      <c r="K3592" s="2"/>
      <c r="L3592" s="2"/>
      <c r="M3592" s="2"/>
      <c r="N3592" s="2"/>
      <c r="O3592" s="2"/>
      <c r="P3592" s="2"/>
      <c r="Q3592" s="2"/>
      <c r="R3592" s="2"/>
      <c r="S3592" s="2"/>
    </row>
    <row r="3593" ht="15.75" customHeight="1">
      <c r="A3593" s="27">
        <v>45443.0</v>
      </c>
      <c r="B3593" s="2" t="s">
        <v>140</v>
      </c>
      <c r="C3593" s="34">
        <v>701800.0</v>
      </c>
      <c r="D3593" s="34">
        <v>638000.0</v>
      </c>
      <c r="E3593" s="34">
        <v>63800.0</v>
      </c>
      <c r="F3593" s="22" t="s">
        <v>766</v>
      </c>
      <c r="G3593" s="35">
        <v>45453.0</v>
      </c>
      <c r="H3593" s="22"/>
      <c r="I3593" s="29"/>
      <c r="J3593" s="28"/>
      <c r="K3593" s="2"/>
      <c r="L3593" s="2"/>
      <c r="M3593" s="2"/>
      <c r="N3593" s="2"/>
      <c r="O3593" s="2"/>
      <c r="P3593" s="2"/>
      <c r="Q3593" s="2"/>
      <c r="R3593" s="2"/>
      <c r="S3593" s="2"/>
    </row>
    <row r="3594" ht="15.75" customHeight="1">
      <c r="A3594" s="27">
        <v>45443.0</v>
      </c>
      <c r="B3594" s="2" t="s">
        <v>140</v>
      </c>
      <c r="C3594" s="34">
        <v>1031800.0</v>
      </c>
      <c r="D3594" s="34">
        <v>938000.0</v>
      </c>
      <c r="E3594" s="34">
        <v>93800.0</v>
      </c>
      <c r="F3594" s="22" t="s">
        <v>765</v>
      </c>
      <c r="G3594" s="35">
        <v>45453.0</v>
      </c>
      <c r="H3594" s="22"/>
      <c r="I3594" s="29"/>
      <c r="J3594" s="28"/>
      <c r="K3594" s="2"/>
      <c r="L3594" s="2"/>
      <c r="M3594" s="2"/>
      <c r="N3594" s="2"/>
      <c r="O3594" s="2"/>
      <c r="P3594" s="2"/>
      <c r="Q3594" s="2"/>
      <c r="R3594" s="2"/>
      <c r="S3594" s="2"/>
    </row>
    <row r="3595" ht="15.75" customHeight="1">
      <c r="A3595" s="27">
        <v>45443.0</v>
      </c>
      <c r="B3595" s="2" t="s">
        <v>140</v>
      </c>
      <c r="C3595" s="34">
        <v>1745700.0</v>
      </c>
      <c r="D3595" s="34">
        <v>1587000.0</v>
      </c>
      <c r="E3595" s="34">
        <v>158700.0</v>
      </c>
      <c r="F3595" s="22" t="s">
        <v>875</v>
      </c>
      <c r="G3595" s="35">
        <v>45453.0</v>
      </c>
      <c r="H3595" s="22"/>
      <c r="I3595" s="29"/>
      <c r="J3595" s="28"/>
      <c r="K3595" s="2"/>
      <c r="L3595" s="2"/>
      <c r="M3595" s="2"/>
      <c r="N3595" s="2"/>
      <c r="O3595" s="2"/>
      <c r="P3595" s="2"/>
      <c r="Q3595" s="2"/>
      <c r="R3595" s="2"/>
      <c r="S3595" s="2"/>
    </row>
    <row r="3596" ht="15.75" customHeight="1">
      <c r="A3596" s="27">
        <v>45443.0</v>
      </c>
      <c r="B3596" s="2" t="s">
        <v>675</v>
      </c>
      <c r="C3596" s="34">
        <v>1.104136E7</v>
      </c>
      <c r="D3596" s="34">
        <v>1.00376E7</v>
      </c>
      <c r="E3596" s="34">
        <v>1003760.0</v>
      </c>
      <c r="F3596" s="22" t="s">
        <v>523</v>
      </c>
      <c r="G3596" s="35">
        <v>45453.0</v>
      </c>
      <c r="H3596" s="22"/>
      <c r="I3596" s="29"/>
      <c r="J3596" s="28"/>
      <c r="K3596" s="2"/>
      <c r="L3596" s="2"/>
      <c r="M3596" s="2"/>
      <c r="N3596" s="2"/>
      <c r="O3596" s="2"/>
      <c r="P3596" s="2"/>
      <c r="Q3596" s="2"/>
      <c r="R3596" s="2"/>
      <c r="S3596" s="2"/>
    </row>
    <row r="3597" ht="15.75" customHeight="1">
      <c r="A3597" s="27">
        <v>45443.0</v>
      </c>
      <c r="B3597" s="2" t="s">
        <v>8</v>
      </c>
      <c r="C3597" s="34">
        <v>792000.0</v>
      </c>
      <c r="D3597" s="34">
        <v>720000.0</v>
      </c>
      <c r="E3597" s="34">
        <v>72000.0</v>
      </c>
      <c r="F3597" s="22" t="s">
        <v>700</v>
      </c>
      <c r="G3597" s="35">
        <v>45460.0</v>
      </c>
      <c r="H3597" s="22"/>
      <c r="I3597" s="29"/>
      <c r="J3597" s="28"/>
      <c r="K3597" s="2"/>
      <c r="L3597" s="2"/>
      <c r="M3597" s="2"/>
      <c r="N3597" s="2"/>
      <c r="O3597" s="2"/>
      <c r="P3597" s="2"/>
      <c r="Q3597" s="2"/>
      <c r="R3597" s="2"/>
      <c r="S3597" s="2"/>
    </row>
    <row r="3598" ht="15.75" customHeight="1">
      <c r="A3598" s="27">
        <v>45443.0</v>
      </c>
      <c r="B3598" s="2" t="s">
        <v>8</v>
      </c>
      <c r="C3598" s="34">
        <v>132000.0</v>
      </c>
      <c r="D3598" s="34">
        <v>120000.0</v>
      </c>
      <c r="E3598" s="34">
        <v>12000.0</v>
      </c>
      <c r="F3598" s="22" t="s">
        <v>172</v>
      </c>
      <c r="G3598" s="35">
        <v>45462.0</v>
      </c>
      <c r="H3598" s="22"/>
      <c r="I3598" s="29"/>
      <c r="J3598" s="28"/>
      <c r="K3598" s="2"/>
      <c r="L3598" s="2"/>
      <c r="M3598" s="2"/>
      <c r="N3598" s="2"/>
      <c r="O3598" s="2"/>
      <c r="P3598" s="2"/>
      <c r="Q3598" s="2"/>
      <c r="R3598" s="2"/>
      <c r="S3598" s="2"/>
    </row>
    <row r="3599" ht="15.75" customHeight="1">
      <c r="A3599" s="27">
        <v>45443.0</v>
      </c>
      <c r="B3599" s="2" t="s">
        <v>8</v>
      </c>
      <c r="C3599" s="34">
        <v>1075800.0</v>
      </c>
      <c r="D3599" s="34">
        <v>978000.0</v>
      </c>
      <c r="E3599" s="34">
        <v>97800.0</v>
      </c>
      <c r="F3599" s="22" t="s">
        <v>738</v>
      </c>
      <c r="G3599" s="35">
        <v>45462.0</v>
      </c>
      <c r="H3599" s="22"/>
      <c r="I3599" s="29"/>
      <c r="J3599" s="28"/>
      <c r="K3599" s="2"/>
      <c r="L3599" s="2"/>
      <c r="M3599" s="2"/>
      <c r="N3599" s="2"/>
      <c r="O3599" s="2"/>
      <c r="P3599" s="2"/>
      <c r="Q3599" s="2"/>
      <c r="R3599" s="2"/>
      <c r="S3599" s="2"/>
    </row>
    <row r="3600" ht="15.75" customHeight="1">
      <c r="A3600" s="27">
        <v>45443.0</v>
      </c>
      <c r="B3600" s="2" t="s">
        <v>8</v>
      </c>
      <c r="C3600" s="34">
        <v>396000.0</v>
      </c>
      <c r="D3600" s="34">
        <v>360000.0</v>
      </c>
      <c r="E3600" s="34">
        <v>36000.0</v>
      </c>
      <c r="F3600" s="22" t="s">
        <v>299</v>
      </c>
      <c r="G3600" s="35">
        <v>45462.0</v>
      </c>
      <c r="H3600" s="22"/>
      <c r="I3600" s="29"/>
      <c r="J3600" s="28"/>
      <c r="K3600" s="2"/>
      <c r="L3600" s="2"/>
      <c r="M3600" s="2"/>
      <c r="N3600" s="2"/>
      <c r="O3600" s="2"/>
      <c r="P3600" s="2"/>
      <c r="Q3600" s="2"/>
      <c r="R3600" s="2"/>
      <c r="S3600" s="2"/>
    </row>
    <row r="3601" ht="15.75" customHeight="1">
      <c r="A3601" s="27">
        <v>45443.0</v>
      </c>
      <c r="B3601" s="2" t="s">
        <v>8</v>
      </c>
      <c r="C3601" s="34">
        <v>1516900.0</v>
      </c>
      <c r="D3601" s="34">
        <v>1379000.0</v>
      </c>
      <c r="E3601" s="34">
        <v>137900.0</v>
      </c>
      <c r="F3601" s="22" t="s">
        <v>846</v>
      </c>
      <c r="G3601" s="35">
        <v>45462.0</v>
      </c>
      <c r="H3601" s="22"/>
      <c r="I3601" s="29"/>
      <c r="J3601" s="28"/>
      <c r="K3601" s="2"/>
      <c r="L3601" s="2"/>
      <c r="M3601" s="2"/>
      <c r="N3601" s="2"/>
      <c r="O3601" s="2"/>
      <c r="P3601" s="2"/>
      <c r="Q3601" s="2"/>
      <c r="R3601" s="2"/>
      <c r="S3601" s="2"/>
    </row>
    <row r="3602" ht="15.75" customHeight="1">
      <c r="A3602" s="27">
        <v>45443.0</v>
      </c>
      <c r="B3602" s="2" t="s">
        <v>696</v>
      </c>
      <c r="C3602" s="34">
        <v>5170000.0</v>
      </c>
      <c r="D3602" s="34">
        <v>4700000.0</v>
      </c>
      <c r="E3602" s="34">
        <v>470000.0</v>
      </c>
      <c r="F3602" s="22" t="s">
        <v>697</v>
      </c>
      <c r="G3602" s="35">
        <v>45454.0</v>
      </c>
      <c r="H3602" s="22"/>
      <c r="I3602" s="29"/>
      <c r="J3602" s="28"/>
      <c r="K3602" s="2"/>
      <c r="L3602" s="2"/>
      <c r="M3602" s="2"/>
      <c r="N3602" s="2"/>
      <c r="O3602" s="2"/>
      <c r="P3602" s="2"/>
      <c r="Q3602" s="2"/>
      <c r="R3602" s="2"/>
      <c r="S3602" s="2"/>
    </row>
    <row r="3603" ht="15.75" customHeight="1">
      <c r="A3603" s="27">
        <v>45443.0</v>
      </c>
      <c r="B3603" s="2" t="s">
        <v>898</v>
      </c>
      <c r="C3603" s="34">
        <v>4950000.0</v>
      </c>
      <c r="D3603" s="34">
        <v>4500000.0</v>
      </c>
      <c r="E3603" s="34">
        <v>450000.0</v>
      </c>
      <c r="F3603" s="22" t="s">
        <v>899</v>
      </c>
      <c r="G3603" s="35">
        <v>45453.0</v>
      </c>
      <c r="H3603" s="22"/>
      <c r="I3603" s="29"/>
      <c r="J3603" s="28"/>
      <c r="K3603" s="2"/>
      <c r="L3603" s="2"/>
      <c r="M3603" s="2"/>
      <c r="N3603" s="2"/>
      <c r="O3603" s="2"/>
      <c r="P3603" s="2"/>
      <c r="Q3603" s="2"/>
      <c r="R3603" s="2"/>
      <c r="S3603" s="2"/>
    </row>
    <row r="3604" ht="15.75" customHeight="1">
      <c r="A3604" s="27">
        <v>45443.0</v>
      </c>
      <c r="B3604" s="2" t="s">
        <v>491</v>
      </c>
      <c r="C3604" s="34">
        <v>631400.0</v>
      </c>
      <c r="D3604" s="34">
        <v>574000.0</v>
      </c>
      <c r="E3604" s="34">
        <v>57400.0</v>
      </c>
      <c r="F3604" s="22" t="s">
        <v>849</v>
      </c>
      <c r="G3604" s="35">
        <v>45453.0</v>
      </c>
      <c r="H3604" s="22"/>
      <c r="I3604" s="29"/>
      <c r="J3604" s="28"/>
      <c r="K3604" s="2"/>
      <c r="L3604" s="2"/>
      <c r="M3604" s="2"/>
      <c r="N3604" s="2"/>
      <c r="O3604" s="2"/>
      <c r="P3604" s="2"/>
      <c r="Q3604" s="2"/>
      <c r="R3604" s="2"/>
      <c r="S3604" s="2"/>
    </row>
    <row r="3605" ht="15.75" customHeight="1">
      <c r="A3605" s="27">
        <v>45443.0</v>
      </c>
      <c r="B3605" s="2" t="s">
        <v>847</v>
      </c>
      <c r="C3605" s="34">
        <v>6996000.0</v>
      </c>
      <c r="D3605" s="34">
        <v>6360000.0</v>
      </c>
      <c r="E3605" s="34">
        <v>636000.0</v>
      </c>
      <c r="F3605" s="22" t="s">
        <v>876</v>
      </c>
      <c r="G3605" s="35">
        <v>45450.0</v>
      </c>
      <c r="H3605" s="22"/>
      <c r="I3605" s="29"/>
      <c r="J3605" s="28"/>
      <c r="K3605" s="2"/>
      <c r="L3605" s="2"/>
      <c r="M3605" s="2"/>
      <c r="N3605" s="2"/>
      <c r="O3605" s="2"/>
      <c r="P3605" s="2"/>
      <c r="Q3605" s="2"/>
      <c r="R3605" s="2"/>
      <c r="S3605" s="2"/>
    </row>
    <row r="3606" ht="15.75" customHeight="1">
      <c r="A3606" s="27">
        <v>45443.0</v>
      </c>
      <c r="B3606" s="2" t="s">
        <v>847</v>
      </c>
      <c r="C3606" s="34">
        <v>270600.0</v>
      </c>
      <c r="D3606" s="34">
        <v>246000.0</v>
      </c>
      <c r="E3606" s="34">
        <v>24600.0</v>
      </c>
      <c r="F3606" s="22" t="s">
        <v>277</v>
      </c>
      <c r="G3606" s="35">
        <v>45450.0</v>
      </c>
      <c r="H3606" s="22"/>
      <c r="I3606" s="29"/>
      <c r="J3606" s="28"/>
      <c r="K3606" s="2"/>
      <c r="L3606" s="2"/>
      <c r="M3606" s="2"/>
      <c r="N3606" s="2"/>
      <c r="O3606" s="2"/>
      <c r="P3606" s="2"/>
      <c r="Q3606" s="2"/>
      <c r="R3606" s="2"/>
      <c r="S3606" s="2"/>
    </row>
    <row r="3607" ht="15.75" customHeight="1">
      <c r="A3607" s="27">
        <v>45443.0</v>
      </c>
      <c r="B3607" s="2" t="s">
        <v>877</v>
      </c>
      <c r="C3607" s="34">
        <v>7161000.0</v>
      </c>
      <c r="D3607" s="34">
        <v>6510000.0</v>
      </c>
      <c r="E3607" s="34">
        <v>651000.0</v>
      </c>
      <c r="F3607" s="22" t="s">
        <v>878</v>
      </c>
      <c r="G3607" s="35">
        <v>45450.0</v>
      </c>
      <c r="H3607" s="22"/>
      <c r="I3607" s="29"/>
      <c r="J3607" s="28"/>
      <c r="K3607" s="2"/>
      <c r="L3607" s="2"/>
      <c r="M3607" s="2"/>
      <c r="N3607" s="2"/>
      <c r="O3607" s="2"/>
      <c r="P3607" s="2"/>
      <c r="Q3607" s="2"/>
      <c r="R3607" s="2"/>
      <c r="S3607" s="2"/>
    </row>
    <row r="3608" ht="15.75" customHeight="1">
      <c r="A3608" s="27">
        <v>45443.0</v>
      </c>
      <c r="B3608" s="2" t="s">
        <v>741</v>
      </c>
      <c r="C3608" s="34">
        <v>7733000.0</v>
      </c>
      <c r="D3608" s="34">
        <v>7030000.0</v>
      </c>
      <c r="E3608" s="34">
        <v>703000.0</v>
      </c>
      <c r="F3608" s="22" t="s">
        <v>671</v>
      </c>
      <c r="G3608" s="35">
        <v>45457.0</v>
      </c>
      <c r="H3608" s="22"/>
      <c r="I3608" s="29"/>
      <c r="J3608" s="28"/>
      <c r="K3608" s="2"/>
      <c r="L3608" s="2"/>
      <c r="M3608" s="2"/>
      <c r="N3608" s="2"/>
      <c r="O3608" s="2"/>
      <c r="P3608" s="2"/>
      <c r="Q3608" s="2"/>
      <c r="R3608" s="2"/>
      <c r="S3608" s="2"/>
    </row>
    <row r="3609" ht="15.75" customHeight="1">
      <c r="A3609" s="27">
        <v>45443.0</v>
      </c>
      <c r="B3609" s="2" t="s">
        <v>861</v>
      </c>
      <c r="C3609" s="34">
        <v>924000.0</v>
      </c>
      <c r="D3609" s="34">
        <v>840000.0</v>
      </c>
      <c r="E3609" s="34">
        <v>84000.0</v>
      </c>
      <c r="F3609" s="22" t="s">
        <v>900</v>
      </c>
      <c r="G3609" s="35">
        <v>45453.0</v>
      </c>
      <c r="H3609" s="22"/>
      <c r="I3609" s="29"/>
      <c r="J3609" s="28"/>
      <c r="K3609" s="2"/>
      <c r="L3609" s="2"/>
      <c r="M3609" s="2"/>
      <c r="N3609" s="2"/>
      <c r="O3609" s="2"/>
      <c r="P3609" s="2"/>
      <c r="Q3609" s="2"/>
      <c r="R3609" s="2"/>
      <c r="S3609" s="2"/>
    </row>
    <row r="3610" ht="15.75" customHeight="1">
      <c r="A3610" s="27">
        <v>45443.0</v>
      </c>
      <c r="B3610" s="2" t="s">
        <v>666</v>
      </c>
      <c r="C3610" s="34">
        <v>3979800.0</v>
      </c>
      <c r="D3610" s="34">
        <v>3618000.0</v>
      </c>
      <c r="E3610" s="34">
        <v>361800.0</v>
      </c>
      <c r="F3610" s="22" t="s">
        <v>796</v>
      </c>
      <c r="G3610" s="35">
        <v>45464.0</v>
      </c>
      <c r="H3610" s="22"/>
      <c r="I3610" s="29"/>
      <c r="J3610" s="28"/>
      <c r="K3610" s="2"/>
      <c r="L3610" s="2"/>
      <c r="M3610" s="2"/>
      <c r="N3610" s="2"/>
      <c r="O3610" s="2"/>
      <c r="P3610" s="2"/>
      <c r="Q3610" s="2"/>
      <c r="R3610" s="2"/>
      <c r="S3610" s="2"/>
    </row>
    <row r="3611" ht="15.75" customHeight="1">
      <c r="A3611" s="27">
        <v>45443.0</v>
      </c>
      <c r="B3611" s="2" t="s">
        <v>748</v>
      </c>
      <c r="C3611" s="34">
        <v>1210000.0</v>
      </c>
      <c r="D3611" s="34">
        <v>1100000.0</v>
      </c>
      <c r="E3611" s="34">
        <v>110000.0</v>
      </c>
      <c r="F3611" s="22" t="s">
        <v>106</v>
      </c>
      <c r="G3611" s="35">
        <v>45446.0</v>
      </c>
      <c r="H3611" s="22"/>
      <c r="I3611" s="29"/>
      <c r="J3611" s="28"/>
      <c r="K3611" s="2"/>
      <c r="L3611" s="2"/>
      <c r="M3611" s="2"/>
      <c r="N3611" s="2"/>
      <c r="O3611" s="2"/>
      <c r="P3611" s="2"/>
      <c r="Q3611" s="2"/>
      <c r="R3611" s="2"/>
      <c r="S3611" s="2"/>
    </row>
    <row r="3612" ht="15.75" customHeight="1">
      <c r="A3612" s="27">
        <v>45443.0</v>
      </c>
      <c r="B3612" s="2" t="s">
        <v>158</v>
      </c>
      <c r="C3612" s="34">
        <v>4911500.0</v>
      </c>
      <c r="D3612" s="34">
        <v>4465000.0</v>
      </c>
      <c r="E3612" s="34">
        <v>446500.0</v>
      </c>
      <c r="F3612" s="22" t="s">
        <v>106</v>
      </c>
      <c r="G3612" s="35">
        <v>45460.0</v>
      </c>
      <c r="H3612" s="22"/>
      <c r="I3612" s="29"/>
      <c r="J3612" s="28"/>
      <c r="K3612" s="2"/>
      <c r="L3612" s="2"/>
      <c r="M3612" s="2"/>
      <c r="N3612" s="2"/>
      <c r="O3612" s="2"/>
      <c r="P3612" s="2"/>
      <c r="Q3612" s="2"/>
      <c r="R3612" s="2"/>
      <c r="S3612" s="2"/>
    </row>
    <row r="3613" ht="15.75" customHeight="1">
      <c r="A3613" s="27">
        <v>45443.0</v>
      </c>
      <c r="B3613" s="2" t="s">
        <v>690</v>
      </c>
      <c r="C3613" s="34">
        <v>2376000.0</v>
      </c>
      <c r="D3613" s="34">
        <v>2160000.0</v>
      </c>
      <c r="E3613" s="34">
        <v>216000.0</v>
      </c>
      <c r="F3613" s="22" t="s">
        <v>106</v>
      </c>
      <c r="G3613" s="35">
        <v>45446.0</v>
      </c>
      <c r="H3613" s="22"/>
      <c r="I3613" s="37" t="s">
        <v>69</v>
      </c>
      <c r="J3613" s="13"/>
      <c r="K3613" s="14"/>
      <c r="L3613" s="2"/>
      <c r="M3613" s="2"/>
      <c r="N3613" s="2"/>
      <c r="O3613" s="2"/>
      <c r="P3613" s="2"/>
      <c r="Q3613" s="2"/>
      <c r="R3613" s="2"/>
      <c r="S3613" s="2"/>
    </row>
    <row r="3614" ht="15.75" customHeight="1">
      <c r="A3614" s="27">
        <v>45443.0</v>
      </c>
      <c r="B3614" s="2" t="s">
        <v>160</v>
      </c>
      <c r="C3614" s="34">
        <v>2.64E7</v>
      </c>
      <c r="D3614" s="34">
        <v>2.4E7</v>
      </c>
      <c r="E3614" s="34">
        <v>2400000.0</v>
      </c>
      <c r="F3614" s="22" t="s">
        <v>106</v>
      </c>
      <c r="G3614" s="22" t="s">
        <v>901</v>
      </c>
      <c r="H3614" s="22"/>
      <c r="I3614" s="23" t="s">
        <v>3</v>
      </c>
      <c r="J3614" s="17" t="s">
        <v>54</v>
      </c>
      <c r="K3614" s="17" t="s">
        <v>2</v>
      </c>
      <c r="L3614" s="2"/>
      <c r="M3614" s="2"/>
      <c r="N3614" s="2"/>
      <c r="O3614" s="2"/>
      <c r="P3614" s="2"/>
      <c r="Q3614" s="2"/>
      <c r="R3614" s="2"/>
      <c r="S3614" s="2"/>
    </row>
    <row r="3615" ht="15.75" customHeight="1">
      <c r="A3615" s="38">
        <v>45443.0</v>
      </c>
      <c r="B3615" s="7" t="s">
        <v>259</v>
      </c>
      <c r="C3615" s="39">
        <v>176000.0</v>
      </c>
      <c r="D3615" s="39">
        <v>160000.0</v>
      </c>
      <c r="E3615" s="39">
        <v>16000.0</v>
      </c>
      <c r="F3615" s="40" t="s">
        <v>106</v>
      </c>
      <c r="G3615" s="41">
        <v>45489.0</v>
      </c>
      <c r="H3615" s="40"/>
      <c r="I3615" s="23">
        <f t="shared" ref="I3615:K3615" si="88">SUM(C3568:C3615)</f>
        <v>394039842</v>
      </c>
      <c r="J3615" s="23">
        <f t="shared" si="88"/>
        <v>361378376</v>
      </c>
      <c r="K3615" s="23">
        <f t="shared" si="88"/>
        <v>32661466</v>
      </c>
      <c r="L3615" s="7"/>
      <c r="M3615" s="7"/>
      <c r="N3615" s="7"/>
      <c r="O3615" s="7"/>
      <c r="P3615" s="7"/>
      <c r="Q3615" s="7"/>
      <c r="R3615" s="7"/>
      <c r="S3615" s="7"/>
    </row>
    <row r="3616" ht="15.75" customHeight="1">
      <c r="A3616" s="27">
        <v>45458.0</v>
      </c>
      <c r="B3616" s="2" t="s">
        <v>140</v>
      </c>
      <c r="C3616" s="34">
        <v>1.5708E7</v>
      </c>
      <c r="D3616" s="34">
        <v>1.428E7</v>
      </c>
      <c r="E3616" s="34">
        <v>1428000.0</v>
      </c>
      <c r="F3616" s="22" t="s">
        <v>590</v>
      </c>
      <c r="G3616" s="35">
        <v>45471.0</v>
      </c>
      <c r="H3616" s="22"/>
      <c r="I3616" s="29"/>
      <c r="J3616" s="28"/>
      <c r="K3616" s="2"/>
      <c r="L3616" s="2"/>
      <c r="M3616" s="2"/>
      <c r="N3616" s="2"/>
      <c r="O3616" s="2"/>
      <c r="P3616" s="2"/>
      <c r="Q3616" s="2"/>
      <c r="R3616" s="2"/>
      <c r="S3616" s="2"/>
    </row>
    <row r="3617" ht="15.75" customHeight="1">
      <c r="A3617" s="27">
        <v>45458.0</v>
      </c>
      <c r="B3617" s="2" t="s">
        <v>140</v>
      </c>
      <c r="C3617" s="34">
        <v>1980000.0</v>
      </c>
      <c r="D3617" s="34">
        <v>1800000.0</v>
      </c>
      <c r="E3617" s="34">
        <v>180000.0</v>
      </c>
      <c r="F3617" s="22" t="s">
        <v>614</v>
      </c>
      <c r="G3617" s="35">
        <v>45471.0</v>
      </c>
      <c r="H3617" s="22"/>
      <c r="I3617" s="29"/>
      <c r="J3617" s="28"/>
      <c r="K3617" s="2"/>
      <c r="L3617" s="2"/>
      <c r="M3617" s="2"/>
      <c r="N3617" s="2"/>
      <c r="O3617" s="2"/>
      <c r="P3617" s="2"/>
      <c r="Q3617" s="2"/>
      <c r="R3617" s="2"/>
      <c r="S3617" s="2"/>
    </row>
    <row r="3618" ht="15.75" customHeight="1">
      <c r="A3618" s="27">
        <v>45458.0</v>
      </c>
      <c r="B3618" s="2" t="s">
        <v>140</v>
      </c>
      <c r="C3618" s="34">
        <v>5451600.0</v>
      </c>
      <c r="D3618" s="34">
        <v>4956000.0</v>
      </c>
      <c r="E3618" s="34">
        <v>495600.0</v>
      </c>
      <c r="F3618" s="22" t="s">
        <v>361</v>
      </c>
      <c r="G3618" s="35">
        <v>45471.0</v>
      </c>
      <c r="H3618" s="22"/>
      <c r="I3618" s="29"/>
      <c r="J3618" s="28"/>
      <c r="K3618" s="2"/>
      <c r="L3618" s="2"/>
      <c r="M3618" s="2"/>
      <c r="N3618" s="2"/>
      <c r="O3618" s="2"/>
      <c r="P3618" s="2"/>
      <c r="Q3618" s="2"/>
      <c r="R3618" s="2"/>
      <c r="S3618" s="2"/>
    </row>
    <row r="3619" ht="15.75" customHeight="1">
      <c r="A3619" s="27">
        <v>45458.0</v>
      </c>
      <c r="B3619" s="2" t="s">
        <v>140</v>
      </c>
      <c r="C3619" s="34">
        <v>7761600.0</v>
      </c>
      <c r="D3619" s="34">
        <v>7056000.0</v>
      </c>
      <c r="E3619" s="34">
        <v>705600.0</v>
      </c>
      <c r="F3619" s="22" t="s">
        <v>676</v>
      </c>
      <c r="G3619" s="35">
        <v>45463.0</v>
      </c>
      <c r="H3619" s="22"/>
      <c r="I3619" s="29"/>
      <c r="J3619" s="28"/>
      <c r="K3619" s="2"/>
      <c r="L3619" s="2"/>
      <c r="M3619" s="2"/>
      <c r="N3619" s="2"/>
      <c r="O3619" s="2"/>
      <c r="P3619" s="2"/>
      <c r="Q3619" s="2"/>
      <c r="R3619" s="2"/>
      <c r="S3619" s="2"/>
    </row>
    <row r="3620" ht="15.75" customHeight="1">
      <c r="A3620" s="27">
        <v>45458.0</v>
      </c>
      <c r="B3620" s="2" t="s">
        <v>140</v>
      </c>
      <c r="C3620" s="34">
        <v>3047000.0</v>
      </c>
      <c r="D3620" s="34">
        <v>2770000.0</v>
      </c>
      <c r="E3620" s="34">
        <v>277000.0</v>
      </c>
      <c r="F3620" s="22" t="s">
        <v>699</v>
      </c>
      <c r="G3620" s="35">
        <v>45463.0</v>
      </c>
      <c r="H3620" s="22"/>
      <c r="I3620" s="29"/>
      <c r="J3620" s="28"/>
      <c r="K3620" s="2"/>
      <c r="L3620" s="2"/>
      <c r="M3620" s="2"/>
      <c r="N3620" s="2"/>
      <c r="O3620" s="2"/>
      <c r="P3620" s="2"/>
      <c r="Q3620" s="2"/>
      <c r="R3620" s="2"/>
      <c r="S3620" s="2"/>
    </row>
    <row r="3621" ht="15.75" customHeight="1">
      <c r="A3621" s="27">
        <v>45458.0</v>
      </c>
      <c r="B3621" s="2" t="s">
        <v>140</v>
      </c>
      <c r="C3621" s="34">
        <v>1.68047E7</v>
      </c>
      <c r="D3621" s="34">
        <v>1.5277E7</v>
      </c>
      <c r="E3621" s="34">
        <v>1527700.0</v>
      </c>
      <c r="F3621" s="22" t="s">
        <v>478</v>
      </c>
      <c r="G3621" s="35">
        <v>45463.0</v>
      </c>
      <c r="H3621" s="22"/>
      <c r="I3621" s="29"/>
      <c r="J3621" s="28"/>
      <c r="K3621" s="2"/>
      <c r="L3621" s="2"/>
      <c r="M3621" s="2"/>
      <c r="N3621" s="2"/>
      <c r="O3621" s="2"/>
      <c r="P3621" s="2"/>
      <c r="Q3621" s="2"/>
      <c r="R3621" s="2"/>
      <c r="S3621" s="2"/>
    </row>
    <row r="3622" ht="15.75" customHeight="1">
      <c r="A3622" s="27">
        <v>45458.0</v>
      </c>
      <c r="B3622" s="2" t="s">
        <v>140</v>
      </c>
      <c r="C3622" s="34">
        <v>4.179725E7</v>
      </c>
      <c r="D3622" s="34">
        <v>3.79975E7</v>
      </c>
      <c r="E3622" s="34">
        <v>3799750.0</v>
      </c>
      <c r="F3622" s="22" t="s">
        <v>522</v>
      </c>
      <c r="G3622" s="35">
        <v>45471.0</v>
      </c>
      <c r="H3622" s="22"/>
      <c r="I3622" s="29"/>
      <c r="J3622" s="28"/>
      <c r="K3622" s="2"/>
      <c r="L3622" s="2"/>
      <c r="M3622" s="2"/>
      <c r="N3622" s="2"/>
      <c r="O3622" s="2"/>
      <c r="P3622" s="2"/>
      <c r="Q3622" s="2"/>
      <c r="R3622" s="2"/>
      <c r="S3622" s="2"/>
    </row>
    <row r="3623" ht="15.75" customHeight="1">
      <c r="A3623" s="27">
        <v>45467.0</v>
      </c>
      <c r="B3623" s="2" t="s">
        <v>11</v>
      </c>
      <c r="C3623" s="34">
        <v>4561405.0</v>
      </c>
      <c r="D3623" s="34">
        <v>4561405.0</v>
      </c>
      <c r="E3623" s="34">
        <v>0.0</v>
      </c>
      <c r="F3623" s="22" t="s">
        <v>902</v>
      </c>
      <c r="G3623" s="35">
        <v>45471.0</v>
      </c>
      <c r="H3623" s="22"/>
      <c r="I3623" s="29"/>
      <c r="J3623" s="28"/>
      <c r="K3623" s="2"/>
      <c r="L3623" s="2"/>
      <c r="M3623" s="2"/>
      <c r="N3623" s="2"/>
      <c r="O3623" s="2"/>
      <c r="P3623" s="2"/>
      <c r="Q3623" s="2"/>
      <c r="R3623" s="2"/>
      <c r="S3623" s="2"/>
    </row>
    <row r="3624" ht="15.75" customHeight="1">
      <c r="A3624" s="27">
        <v>45467.0</v>
      </c>
      <c r="B3624" s="2" t="s">
        <v>802</v>
      </c>
      <c r="C3624" s="34">
        <v>1.096355E7</v>
      </c>
      <c r="D3624" s="34">
        <v>1.096355E7</v>
      </c>
      <c r="E3624" s="34">
        <v>0.0</v>
      </c>
      <c r="F3624" s="22" t="s">
        <v>903</v>
      </c>
      <c r="G3624" s="35">
        <v>45471.0</v>
      </c>
      <c r="H3624" s="22"/>
      <c r="I3624" s="29"/>
      <c r="J3624" s="28"/>
      <c r="K3624" s="2"/>
      <c r="L3624" s="2"/>
      <c r="M3624" s="2"/>
      <c r="N3624" s="2"/>
      <c r="O3624" s="2"/>
      <c r="P3624" s="2"/>
      <c r="Q3624" s="2"/>
      <c r="R3624" s="2"/>
      <c r="S3624" s="2"/>
    </row>
    <row r="3625" ht="15.75" customHeight="1">
      <c r="A3625" s="27">
        <v>45468.0</v>
      </c>
      <c r="B3625" s="2" t="s">
        <v>711</v>
      </c>
      <c r="C3625" s="34">
        <v>1.0074759E7</v>
      </c>
      <c r="D3625" s="34">
        <v>9158872.0</v>
      </c>
      <c r="E3625" s="34">
        <v>915887.0</v>
      </c>
      <c r="F3625" s="22" t="s">
        <v>728</v>
      </c>
      <c r="G3625" s="35">
        <v>45483.0</v>
      </c>
      <c r="H3625" s="22"/>
      <c r="I3625" s="29"/>
      <c r="J3625" s="28"/>
      <c r="K3625" s="2"/>
      <c r="L3625" s="2"/>
      <c r="M3625" s="2"/>
      <c r="N3625" s="2"/>
      <c r="O3625" s="2"/>
      <c r="P3625" s="2"/>
      <c r="Q3625" s="2"/>
      <c r="R3625" s="2"/>
      <c r="S3625" s="2"/>
    </row>
    <row r="3626" ht="15.75" customHeight="1">
      <c r="A3626" s="27">
        <v>45468.0</v>
      </c>
      <c r="B3626" s="2" t="s">
        <v>711</v>
      </c>
      <c r="C3626" s="34">
        <v>1.17304E7</v>
      </c>
      <c r="D3626" s="34">
        <v>1.0664E7</v>
      </c>
      <c r="E3626" s="34">
        <v>1066400.0</v>
      </c>
      <c r="F3626" s="22" t="s">
        <v>350</v>
      </c>
      <c r="G3626" s="35">
        <v>45483.0</v>
      </c>
      <c r="H3626" s="22"/>
      <c r="I3626" s="29"/>
      <c r="J3626" s="28"/>
      <c r="K3626" s="2"/>
      <c r="L3626" s="2"/>
      <c r="M3626" s="2"/>
      <c r="N3626" s="2"/>
      <c r="O3626" s="2"/>
      <c r="P3626" s="2"/>
      <c r="Q3626" s="2"/>
      <c r="R3626" s="2"/>
      <c r="S3626" s="2"/>
    </row>
    <row r="3627" ht="15.75" customHeight="1">
      <c r="A3627" s="27">
        <v>45468.0</v>
      </c>
      <c r="B3627" s="2" t="s">
        <v>711</v>
      </c>
      <c r="C3627" s="34">
        <v>2.35972E7</v>
      </c>
      <c r="D3627" s="34">
        <v>2.1452E7</v>
      </c>
      <c r="E3627" s="34">
        <v>2145200.0</v>
      </c>
      <c r="F3627" s="22" t="s">
        <v>657</v>
      </c>
      <c r="G3627" s="35">
        <v>45483.0</v>
      </c>
      <c r="H3627" s="22"/>
      <c r="I3627" s="29"/>
      <c r="J3627" s="28"/>
      <c r="K3627" s="2"/>
      <c r="L3627" s="2"/>
      <c r="M3627" s="2"/>
      <c r="N3627" s="2"/>
      <c r="O3627" s="2"/>
      <c r="P3627" s="2"/>
      <c r="Q3627" s="2"/>
      <c r="R3627" s="2"/>
      <c r="S3627" s="2"/>
    </row>
    <row r="3628" ht="15.75" customHeight="1">
      <c r="A3628" s="27">
        <v>45468.0</v>
      </c>
      <c r="B3628" s="2" t="s">
        <v>711</v>
      </c>
      <c r="C3628" s="34">
        <v>2736800.0</v>
      </c>
      <c r="D3628" s="34">
        <v>2488000.0</v>
      </c>
      <c r="E3628" s="34">
        <v>248800.0</v>
      </c>
      <c r="F3628" s="22" t="s">
        <v>441</v>
      </c>
      <c r="G3628" s="35">
        <v>45483.0</v>
      </c>
      <c r="H3628" s="22"/>
      <c r="I3628" s="29"/>
      <c r="J3628" s="28"/>
      <c r="K3628" s="2"/>
      <c r="L3628" s="2"/>
      <c r="M3628" s="2"/>
      <c r="N3628" s="2"/>
      <c r="O3628" s="2"/>
      <c r="P3628" s="2"/>
      <c r="Q3628" s="2"/>
      <c r="R3628" s="2"/>
      <c r="S3628" s="2"/>
    </row>
    <row r="3629" ht="15.75" customHeight="1">
      <c r="A3629" s="27">
        <v>45468.0</v>
      </c>
      <c r="B3629" s="2" t="s">
        <v>711</v>
      </c>
      <c r="C3629" s="34">
        <v>5.6746888E7</v>
      </c>
      <c r="D3629" s="34">
        <v>5.158808E7</v>
      </c>
      <c r="E3629" s="34">
        <v>5158808.0</v>
      </c>
      <c r="F3629" s="22" t="s">
        <v>442</v>
      </c>
      <c r="G3629" s="35">
        <v>45483.0</v>
      </c>
      <c r="H3629" s="22"/>
      <c r="I3629" s="29"/>
      <c r="J3629" s="28"/>
      <c r="K3629" s="2"/>
      <c r="L3629" s="2"/>
      <c r="M3629" s="2"/>
      <c r="N3629" s="2"/>
      <c r="O3629" s="2"/>
      <c r="P3629" s="2"/>
      <c r="Q3629" s="2"/>
      <c r="R3629" s="2"/>
      <c r="S3629" s="2"/>
    </row>
    <row r="3630" ht="15.75" customHeight="1">
      <c r="A3630" s="27">
        <v>45468.0</v>
      </c>
      <c r="B3630" s="2" t="s">
        <v>666</v>
      </c>
      <c r="C3630" s="34">
        <f>D3630+E3630</f>
        <v>811800</v>
      </c>
      <c r="D3630" s="34">
        <v>738000.0</v>
      </c>
      <c r="E3630" s="34">
        <v>73800.0</v>
      </c>
      <c r="F3630" s="22" t="s">
        <v>659</v>
      </c>
      <c r="G3630" s="35">
        <v>45492.0</v>
      </c>
      <c r="H3630" s="22"/>
      <c r="I3630" s="29"/>
      <c r="J3630" s="28"/>
      <c r="K3630" s="2"/>
      <c r="L3630" s="2"/>
      <c r="M3630" s="2"/>
      <c r="N3630" s="2"/>
      <c r="O3630" s="2"/>
      <c r="P3630" s="2"/>
      <c r="Q3630" s="2"/>
      <c r="R3630" s="2"/>
      <c r="S3630" s="2"/>
    </row>
    <row r="3631" ht="15.75" customHeight="1">
      <c r="A3631" s="27">
        <v>45471.0</v>
      </c>
      <c r="B3631" s="2" t="s">
        <v>871</v>
      </c>
      <c r="C3631" s="34">
        <v>8203450.0</v>
      </c>
      <c r="D3631" s="34">
        <v>8203450.0</v>
      </c>
      <c r="E3631" s="34">
        <v>0.0</v>
      </c>
      <c r="F3631" s="22" t="s">
        <v>904</v>
      </c>
      <c r="G3631" s="35">
        <v>45482.0</v>
      </c>
      <c r="H3631" s="22"/>
      <c r="I3631" s="29"/>
      <c r="J3631" s="28"/>
      <c r="K3631" s="2"/>
      <c r="L3631" s="2"/>
      <c r="M3631" s="2"/>
      <c r="N3631" s="2"/>
      <c r="O3631" s="2"/>
      <c r="P3631" s="2"/>
      <c r="Q3631" s="2"/>
      <c r="R3631" s="2"/>
      <c r="S3631" s="2"/>
    </row>
    <row r="3632" ht="15.75" customHeight="1">
      <c r="A3632" s="27">
        <v>45471.0</v>
      </c>
      <c r="B3632" s="2" t="s">
        <v>839</v>
      </c>
      <c r="C3632" s="34">
        <v>8534560.0</v>
      </c>
      <c r="D3632" s="34">
        <v>8534560.0</v>
      </c>
      <c r="E3632" s="34">
        <v>0.0</v>
      </c>
      <c r="F3632" s="22" t="s">
        <v>904</v>
      </c>
      <c r="G3632" s="35">
        <v>45483.0</v>
      </c>
      <c r="H3632" s="22"/>
      <c r="I3632" s="29"/>
      <c r="J3632" s="28"/>
      <c r="K3632" s="2"/>
      <c r="L3632" s="2"/>
      <c r="M3632" s="2"/>
      <c r="N3632" s="2"/>
      <c r="O3632" s="2"/>
      <c r="P3632" s="2"/>
      <c r="Q3632" s="2"/>
      <c r="R3632" s="2"/>
      <c r="S3632" s="2"/>
    </row>
    <row r="3633" ht="15.75" customHeight="1">
      <c r="A3633" s="27">
        <v>45473.0</v>
      </c>
      <c r="B3633" s="2" t="s">
        <v>140</v>
      </c>
      <c r="C3633" s="34">
        <v>1.5048E7</v>
      </c>
      <c r="D3633" s="34">
        <v>1.368E7</v>
      </c>
      <c r="E3633" s="34">
        <v>1368000.0</v>
      </c>
      <c r="F3633" s="22" t="s">
        <v>590</v>
      </c>
      <c r="G3633" s="35">
        <v>45483.0</v>
      </c>
      <c r="H3633" s="22"/>
      <c r="I3633" s="29"/>
      <c r="J3633" s="28"/>
      <c r="K3633" s="2"/>
      <c r="L3633" s="2"/>
      <c r="M3633" s="2"/>
      <c r="N3633" s="2"/>
      <c r="O3633" s="2"/>
      <c r="P3633" s="2"/>
      <c r="Q3633" s="2"/>
      <c r="R3633" s="2"/>
      <c r="S3633" s="2"/>
    </row>
    <row r="3634" ht="15.75" customHeight="1">
      <c r="A3634" s="27">
        <v>45473.0</v>
      </c>
      <c r="B3634" s="2" t="s">
        <v>140</v>
      </c>
      <c r="C3634" s="34">
        <v>1188000.0</v>
      </c>
      <c r="D3634" s="34">
        <v>1080000.0</v>
      </c>
      <c r="E3634" s="34">
        <v>108000.0</v>
      </c>
      <c r="F3634" s="22" t="s">
        <v>614</v>
      </c>
      <c r="G3634" s="35">
        <v>45483.0</v>
      </c>
      <c r="H3634" s="22"/>
      <c r="I3634" s="29"/>
      <c r="J3634" s="28"/>
      <c r="K3634" s="2"/>
      <c r="L3634" s="2"/>
      <c r="M3634" s="2"/>
      <c r="N3634" s="2"/>
      <c r="O3634" s="2"/>
      <c r="P3634" s="2"/>
      <c r="Q3634" s="2"/>
      <c r="R3634" s="2"/>
      <c r="S3634" s="2"/>
    </row>
    <row r="3635" ht="15.75" customHeight="1">
      <c r="A3635" s="27">
        <v>45473.0</v>
      </c>
      <c r="B3635" s="2" t="s">
        <v>140</v>
      </c>
      <c r="C3635" s="34">
        <v>4817791.0</v>
      </c>
      <c r="D3635" s="34">
        <v>4379810.0</v>
      </c>
      <c r="E3635" s="34">
        <v>437981.0</v>
      </c>
      <c r="F3635" s="22" t="s">
        <v>361</v>
      </c>
      <c r="G3635" s="35">
        <v>45483.0</v>
      </c>
      <c r="H3635" s="22"/>
      <c r="I3635" s="29"/>
      <c r="J3635" s="28"/>
      <c r="K3635" s="2"/>
      <c r="L3635" s="2"/>
      <c r="M3635" s="2"/>
      <c r="N3635" s="2"/>
      <c r="O3635" s="2"/>
      <c r="P3635" s="2"/>
      <c r="Q3635" s="2"/>
      <c r="R3635" s="2"/>
      <c r="S3635" s="2"/>
    </row>
    <row r="3636" ht="15.75" customHeight="1">
      <c r="A3636" s="27">
        <v>45473.0</v>
      </c>
      <c r="B3636" s="2" t="s">
        <v>140</v>
      </c>
      <c r="C3636" s="34">
        <v>7436000.0</v>
      </c>
      <c r="D3636" s="34">
        <v>6760000.0</v>
      </c>
      <c r="E3636" s="34">
        <v>676000.0</v>
      </c>
      <c r="F3636" s="22" t="s">
        <v>676</v>
      </c>
      <c r="G3636" s="35">
        <v>45483.0</v>
      </c>
      <c r="H3636" s="22"/>
      <c r="I3636" s="29"/>
      <c r="J3636" s="28"/>
      <c r="K3636" s="2"/>
      <c r="L3636" s="2"/>
      <c r="M3636" s="2"/>
      <c r="N3636" s="2"/>
      <c r="O3636" s="2"/>
      <c r="P3636" s="2"/>
      <c r="Q3636" s="2"/>
      <c r="R3636" s="2"/>
      <c r="S3636" s="2"/>
    </row>
    <row r="3637" ht="15.75" customHeight="1">
      <c r="A3637" s="27">
        <v>45473.0</v>
      </c>
      <c r="B3637" s="2" t="s">
        <v>140</v>
      </c>
      <c r="C3637" s="34">
        <v>528000.0</v>
      </c>
      <c r="D3637" s="34">
        <v>480000.0</v>
      </c>
      <c r="E3637" s="34">
        <v>48000.0</v>
      </c>
      <c r="F3637" s="22" t="s">
        <v>699</v>
      </c>
      <c r="G3637" s="35">
        <v>45483.0</v>
      </c>
      <c r="H3637" s="22"/>
      <c r="I3637" s="29"/>
      <c r="J3637" s="28"/>
      <c r="K3637" s="2"/>
      <c r="L3637" s="2"/>
      <c r="M3637" s="2"/>
      <c r="N3637" s="2"/>
      <c r="O3637" s="2"/>
      <c r="P3637" s="2"/>
      <c r="Q3637" s="2"/>
      <c r="R3637" s="2"/>
      <c r="S3637" s="2"/>
    </row>
    <row r="3638" ht="15.75" customHeight="1">
      <c r="A3638" s="27">
        <v>45473.0</v>
      </c>
      <c r="B3638" s="2" t="s">
        <v>140</v>
      </c>
      <c r="C3638" s="34">
        <v>1.81357E7</v>
      </c>
      <c r="D3638" s="34">
        <v>1.6487E7</v>
      </c>
      <c r="E3638" s="34">
        <v>1648700.0</v>
      </c>
      <c r="F3638" s="22" t="s">
        <v>478</v>
      </c>
      <c r="G3638" s="35">
        <v>45483.0</v>
      </c>
      <c r="H3638" s="22"/>
      <c r="I3638" s="29"/>
      <c r="J3638" s="28"/>
      <c r="K3638" s="2"/>
      <c r="L3638" s="2"/>
      <c r="M3638" s="2"/>
      <c r="N3638" s="2"/>
      <c r="O3638" s="2"/>
      <c r="P3638" s="2"/>
      <c r="Q3638" s="2"/>
      <c r="R3638" s="2"/>
      <c r="S3638" s="2"/>
    </row>
    <row r="3639" ht="15.75" customHeight="1">
      <c r="A3639" s="27">
        <v>45473.0</v>
      </c>
      <c r="B3639" s="2" t="s">
        <v>140</v>
      </c>
      <c r="C3639" s="34">
        <v>4.86145E7</v>
      </c>
      <c r="D3639" s="34">
        <v>4.4195E7</v>
      </c>
      <c r="E3639" s="34">
        <v>4419500.0</v>
      </c>
      <c r="F3639" s="22" t="s">
        <v>522</v>
      </c>
      <c r="G3639" s="35">
        <v>45483.0</v>
      </c>
      <c r="H3639" s="22"/>
      <c r="I3639" s="29"/>
      <c r="J3639" s="28"/>
      <c r="K3639" s="2"/>
      <c r="L3639" s="2"/>
      <c r="M3639" s="2"/>
      <c r="N3639" s="2"/>
      <c r="O3639" s="2"/>
      <c r="P3639" s="2"/>
      <c r="Q3639" s="2"/>
      <c r="R3639" s="2"/>
      <c r="S3639" s="2"/>
    </row>
    <row r="3640" ht="15.75" customHeight="1">
      <c r="A3640" s="27">
        <v>45473.0</v>
      </c>
      <c r="B3640" s="2" t="s">
        <v>140</v>
      </c>
      <c r="C3640" s="34">
        <v>293700.0</v>
      </c>
      <c r="D3640" s="34">
        <v>267000.0</v>
      </c>
      <c r="E3640" s="34">
        <v>26700.0</v>
      </c>
      <c r="F3640" s="22" t="s">
        <v>814</v>
      </c>
      <c r="G3640" s="35">
        <v>45483.0</v>
      </c>
      <c r="H3640" s="22"/>
      <c r="I3640" s="29"/>
      <c r="J3640" s="28"/>
      <c r="K3640" s="2"/>
      <c r="L3640" s="2"/>
      <c r="M3640" s="2"/>
      <c r="N3640" s="2"/>
      <c r="O3640" s="2"/>
      <c r="P3640" s="2"/>
      <c r="Q3640" s="2"/>
      <c r="R3640" s="2"/>
      <c r="S3640" s="2"/>
    </row>
    <row r="3641" ht="15.75" customHeight="1">
      <c r="A3641" s="27">
        <v>45473.0</v>
      </c>
      <c r="B3641" s="2" t="s">
        <v>140</v>
      </c>
      <c r="C3641" s="34">
        <v>1302400.0</v>
      </c>
      <c r="D3641" s="34">
        <v>1184000.0</v>
      </c>
      <c r="E3641" s="34">
        <v>118400.0</v>
      </c>
      <c r="F3641" s="22" t="s">
        <v>766</v>
      </c>
      <c r="G3641" s="35">
        <v>45483.0</v>
      </c>
      <c r="H3641" s="22"/>
      <c r="I3641" s="29"/>
      <c r="J3641" s="28"/>
      <c r="K3641" s="2"/>
      <c r="L3641" s="2"/>
      <c r="M3641" s="2"/>
      <c r="N3641" s="2"/>
      <c r="O3641" s="2"/>
      <c r="P3641" s="2"/>
      <c r="Q3641" s="2"/>
      <c r="R3641" s="2"/>
      <c r="S3641" s="2"/>
    </row>
    <row r="3642" ht="15.75" customHeight="1">
      <c r="A3642" s="27">
        <v>45473.0</v>
      </c>
      <c r="B3642" s="2" t="s">
        <v>140</v>
      </c>
      <c r="C3642" s="34">
        <v>770000.0</v>
      </c>
      <c r="D3642" s="34">
        <v>700000.0</v>
      </c>
      <c r="E3642" s="34">
        <v>70000.0</v>
      </c>
      <c r="F3642" s="22" t="s">
        <v>765</v>
      </c>
      <c r="G3642" s="35">
        <v>45483.0</v>
      </c>
      <c r="H3642" s="22"/>
      <c r="I3642" s="29"/>
      <c r="J3642" s="28"/>
      <c r="K3642" s="2"/>
      <c r="L3642" s="2"/>
      <c r="M3642" s="2"/>
      <c r="N3642" s="2"/>
      <c r="O3642" s="2"/>
      <c r="P3642" s="2"/>
      <c r="Q3642" s="2"/>
      <c r="R3642" s="2"/>
      <c r="S3642" s="2"/>
    </row>
    <row r="3643" ht="15.75" customHeight="1">
      <c r="A3643" s="27">
        <v>45473.0</v>
      </c>
      <c r="B3643" s="2" t="s">
        <v>140</v>
      </c>
      <c r="C3643" s="34">
        <v>2497000.0</v>
      </c>
      <c r="D3643" s="34">
        <v>2270000.0</v>
      </c>
      <c r="E3643" s="34">
        <v>227000.0</v>
      </c>
      <c r="F3643" s="22" t="s">
        <v>875</v>
      </c>
      <c r="G3643" s="35">
        <v>45483.0</v>
      </c>
      <c r="H3643" s="22"/>
      <c r="I3643" s="29"/>
      <c r="J3643" s="28"/>
      <c r="K3643" s="2"/>
      <c r="L3643" s="2"/>
      <c r="M3643" s="2"/>
      <c r="N3643" s="2"/>
      <c r="O3643" s="2"/>
      <c r="P3643" s="2"/>
      <c r="Q3643" s="2"/>
      <c r="R3643" s="2"/>
      <c r="S3643" s="2"/>
    </row>
    <row r="3644" ht="15.75" customHeight="1">
      <c r="A3644" s="27">
        <v>45473.0</v>
      </c>
      <c r="B3644" s="2" t="s">
        <v>8</v>
      </c>
      <c r="C3644" s="34">
        <v>264000.0</v>
      </c>
      <c r="D3644" s="34">
        <v>240000.0</v>
      </c>
      <c r="E3644" s="34">
        <v>24000.0</v>
      </c>
      <c r="F3644" s="22" t="s">
        <v>700</v>
      </c>
      <c r="G3644" s="35">
        <v>45492.0</v>
      </c>
      <c r="H3644" s="22"/>
      <c r="I3644" s="29"/>
      <c r="J3644" s="28"/>
      <c r="K3644" s="2"/>
      <c r="L3644" s="2"/>
      <c r="M3644" s="2"/>
      <c r="N3644" s="2"/>
      <c r="O3644" s="2"/>
      <c r="P3644" s="2"/>
      <c r="Q3644" s="2"/>
      <c r="R3644" s="2"/>
      <c r="S3644" s="2"/>
    </row>
    <row r="3645" ht="15.75" customHeight="1">
      <c r="A3645" s="27">
        <v>45473.0</v>
      </c>
      <c r="B3645" s="2" t="s">
        <v>8</v>
      </c>
      <c r="C3645" s="34">
        <v>1082400.0</v>
      </c>
      <c r="D3645" s="34">
        <v>984000.0</v>
      </c>
      <c r="E3645" s="34">
        <v>98400.0</v>
      </c>
      <c r="F3645" s="22" t="s">
        <v>738</v>
      </c>
      <c r="G3645" s="35">
        <v>45492.0</v>
      </c>
      <c r="H3645" s="22"/>
      <c r="I3645" s="29"/>
      <c r="J3645" s="28"/>
      <c r="K3645" s="2"/>
      <c r="L3645" s="2"/>
      <c r="M3645" s="2"/>
      <c r="N3645" s="2"/>
      <c r="O3645" s="2"/>
      <c r="P3645" s="2"/>
      <c r="Q3645" s="2"/>
      <c r="R3645" s="2"/>
      <c r="S3645" s="2"/>
    </row>
    <row r="3646" ht="15.75" customHeight="1">
      <c r="A3646" s="27">
        <v>45473.0</v>
      </c>
      <c r="B3646" s="2" t="s">
        <v>8</v>
      </c>
      <c r="C3646" s="34">
        <v>1716000.0</v>
      </c>
      <c r="D3646" s="34">
        <v>1560000.0</v>
      </c>
      <c r="E3646" s="34">
        <v>156000.0</v>
      </c>
      <c r="F3646" s="22" t="s">
        <v>299</v>
      </c>
      <c r="G3646" s="35">
        <v>45492.0</v>
      </c>
      <c r="H3646" s="22"/>
      <c r="I3646" s="29"/>
      <c r="J3646" s="28"/>
      <c r="K3646" s="2"/>
      <c r="L3646" s="2"/>
      <c r="M3646" s="2"/>
      <c r="N3646" s="2"/>
      <c r="O3646" s="2"/>
      <c r="P3646" s="2"/>
      <c r="Q3646" s="2"/>
      <c r="R3646" s="2"/>
      <c r="S3646" s="2"/>
    </row>
    <row r="3647" ht="15.75" customHeight="1">
      <c r="A3647" s="27">
        <v>45473.0</v>
      </c>
      <c r="B3647" s="2" t="s">
        <v>8</v>
      </c>
      <c r="C3647" s="34">
        <v>413600.0</v>
      </c>
      <c r="D3647" s="34">
        <v>376000.0</v>
      </c>
      <c r="E3647" s="34">
        <v>37600.0</v>
      </c>
      <c r="F3647" s="22" t="s">
        <v>846</v>
      </c>
      <c r="G3647" s="35">
        <v>45492.0</v>
      </c>
      <c r="H3647" s="22"/>
      <c r="I3647" s="29"/>
      <c r="J3647" s="28"/>
      <c r="K3647" s="2"/>
      <c r="L3647" s="2"/>
      <c r="M3647" s="2"/>
      <c r="N3647" s="2"/>
      <c r="O3647" s="2"/>
      <c r="P3647" s="2"/>
      <c r="Q3647" s="2"/>
      <c r="R3647" s="2"/>
      <c r="S3647" s="2"/>
    </row>
    <row r="3648" ht="15.75" customHeight="1">
      <c r="A3648" s="27">
        <v>45473.0</v>
      </c>
      <c r="B3648" s="2" t="s">
        <v>8</v>
      </c>
      <c r="C3648" s="34">
        <v>270600.0</v>
      </c>
      <c r="D3648" s="34">
        <v>246000.0</v>
      </c>
      <c r="E3648" s="34">
        <v>24600.0</v>
      </c>
      <c r="F3648" s="22" t="s">
        <v>845</v>
      </c>
      <c r="G3648" s="35">
        <v>45492.0</v>
      </c>
      <c r="H3648" s="22"/>
      <c r="I3648" s="29"/>
      <c r="J3648" s="28"/>
      <c r="K3648" s="2"/>
      <c r="L3648" s="2"/>
      <c r="M3648" s="2"/>
      <c r="N3648" s="2"/>
      <c r="O3648" s="2"/>
      <c r="P3648" s="2"/>
      <c r="Q3648" s="2"/>
      <c r="R3648" s="2"/>
      <c r="S3648" s="2"/>
    </row>
    <row r="3649" ht="15.75" customHeight="1">
      <c r="A3649" s="27">
        <v>45473.0</v>
      </c>
      <c r="B3649" s="2" t="s">
        <v>847</v>
      </c>
      <c r="C3649" s="34">
        <v>5724400.0</v>
      </c>
      <c r="D3649" s="34">
        <v>5204000.0</v>
      </c>
      <c r="E3649" s="34">
        <v>520400.0</v>
      </c>
      <c r="F3649" s="22" t="s">
        <v>876</v>
      </c>
      <c r="G3649" s="35">
        <v>45478.0</v>
      </c>
      <c r="H3649" s="22"/>
      <c r="I3649" s="29"/>
      <c r="J3649" s="28"/>
      <c r="K3649" s="2"/>
      <c r="L3649" s="2"/>
      <c r="M3649" s="2"/>
      <c r="N3649" s="2"/>
      <c r="O3649" s="2"/>
      <c r="P3649" s="2"/>
      <c r="Q3649" s="2"/>
      <c r="R3649" s="2"/>
      <c r="S3649" s="2"/>
    </row>
    <row r="3650" ht="15.75" customHeight="1">
      <c r="A3650" s="27">
        <v>45473.0</v>
      </c>
      <c r="B3650" s="2" t="s">
        <v>847</v>
      </c>
      <c r="C3650" s="34">
        <v>3143800.0</v>
      </c>
      <c r="D3650" s="34">
        <v>2858000.0</v>
      </c>
      <c r="E3650" s="34">
        <v>285800.0</v>
      </c>
      <c r="F3650" s="22" t="s">
        <v>277</v>
      </c>
      <c r="G3650" s="35">
        <v>45478.0</v>
      </c>
      <c r="H3650" s="22"/>
      <c r="I3650" s="29"/>
      <c r="J3650" s="28"/>
      <c r="K3650" s="2"/>
      <c r="L3650" s="2"/>
      <c r="M3650" s="2"/>
      <c r="N3650" s="2"/>
      <c r="O3650" s="2"/>
      <c r="P3650" s="2"/>
      <c r="Q3650" s="2"/>
      <c r="R3650" s="2"/>
      <c r="S3650" s="2"/>
    </row>
    <row r="3651" ht="15.75" customHeight="1">
      <c r="A3651" s="27">
        <v>45473.0</v>
      </c>
      <c r="B3651" s="2" t="s">
        <v>847</v>
      </c>
      <c r="C3651" s="34">
        <v>924000.0</v>
      </c>
      <c r="D3651" s="34">
        <v>840000.0</v>
      </c>
      <c r="E3651" s="34">
        <v>84000.0</v>
      </c>
      <c r="F3651" s="22" t="s">
        <v>905</v>
      </c>
      <c r="G3651" s="35">
        <v>45478.0</v>
      </c>
      <c r="H3651" s="22"/>
      <c r="I3651" s="29"/>
      <c r="J3651" s="28"/>
      <c r="K3651" s="2"/>
      <c r="L3651" s="2"/>
      <c r="M3651" s="2"/>
      <c r="N3651" s="2"/>
      <c r="O3651" s="2"/>
      <c r="P3651" s="2"/>
      <c r="Q3651" s="2"/>
      <c r="R3651" s="2"/>
      <c r="S3651" s="2"/>
    </row>
    <row r="3652" ht="15.75" customHeight="1">
      <c r="A3652" s="27">
        <v>45473.0</v>
      </c>
      <c r="B3652" s="2" t="s">
        <v>696</v>
      </c>
      <c r="C3652" s="34">
        <v>4510000.0</v>
      </c>
      <c r="D3652" s="34">
        <v>4100000.0</v>
      </c>
      <c r="E3652" s="34">
        <v>410000.0</v>
      </c>
      <c r="F3652" s="22" t="s">
        <v>697</v>
      </c>
      <c r="G3652" s="35">
        <v>45484.0</v>
      </c>
      <c r="H3652" s="22"/>
      <c r="I3652" s="29"/>
      <c r="J3652" s="28"/>
      <c r="K3652" s="2"/>
      <c r="L3652" s="2"/>
      <c r="M3652" s="2"/>
      <c r="N3652" s="2"/>
      <c r="O3652" s="2"/>
      <c r="P3652" s="2"/>
      <c r="Q3652" s="2"/>
      <c r="R3652" s="2"/>
      <c r="S3652" s="2"/>
    </row>
    <row r="3653" ht="15.75" customHeight="1">
      <c r="A3653" s="27">
        <v>45473.0</v>
      </c>
      <c r="B3653" s="2" t="s">
        <v>898</v>
      </c>
      <c r="C3653" s="34">
        <v>3080000.0</v>
      </c>
      <c r="D3653" s="34">
        <v>2800000.0</v>
      </c>
      <c r="E3653" s="34">
        <v>280000.0</v>
      </c>
      <c r="F3653" s="22" t="s">
        <v>899</v>
      </c>
      <c r="G3653" s="35">
        <v>45483.0</v>
      </c>
      <c r="H3653" s="22"/>
      <c r="I3653" s="29"/>
      <c r="J3653" s="28"/>
      <c r="K3653" s="2"/>
      <c r="L3653" s="2"/>
      <c r="M3653" s="2"/>
      <c r="N3653" s="2"/>
      <c r="O3653" s="2"/>
      <c r="P3653" s="2"/>
      <c r="Q3653" s="2"/>
      <c r="R3653" s="2"/>
      <c r="S3653" s="2"/>
    </row>
    <row r="3654" ht="15.75" customHeight="1">
      <c r="A3654" s="27">
        <v>45473.0</v>
      </c>
      <c r="B3654" s="2" t="s">
        <v>675</v>
      </c>
      <c r="C3654" s="34">
        <v>7233600.0</v>
      </c>
      <c r="D3654" s="34">
        <v>6576000.0</v>
      </c>
      <c r="E3654" s="34">
        <v>657600.0</v>
      </c>
      <c r="F3654" s="22" t="s">
        <v>523</v>
      </c>
      <c r="G3654" s="35">
        <v>45483.0</v>
      </c>
      <c r="H3654" s="22"/>
      <c r="I3654" s="29"/>
      <c r="J3654" s="28"/>
      <c r="K3654" s="2"/>
      <c r="L3654" s="2"/>
      <c r="M3654" s="2"/>
      <c r="N3654" s="2"/>
      <c r="O3654" s="2"/>
      <c r="P3654" s="2"/>
      <c r="Q3654" s="2"/>
      <c r="R3654" s="2"/>
      <c r="S3654" s="2"/>
    </row>
    <row r="3655" ht="15.75" customHeight="1">
      <c r="A3655" s="27">
        <v>45473.0</v>
      </c>
      <c r="B3655" s="2" t="s">
        <v>610</v>
      </c>
      <c r="C3655" s="34">
        <v>132000.0</v>
      </c>
      <c r="D3655" s="34">
        <v>120000.0</v>
      </c>
      <c r="E3655" s="34">
        <v>12000.0</v>
      </c>
      <c r="F3655" s="22" t="s">
        <v>639</v>
      </c>
      <c r="G3655" s="35">
        <v>45483.0</v>
      </c>
      <c r="H3655" s="22"/>
      <c r="I3655" s="29"/>
      <c r="J3655" s="28"/>
      <c r="K3655" s="2"/>
      <c r="L3655" s="2"/>
      <c r="M3655" s="2"/>
      <c r="N3655" s="2"/>
      <c r="O3655" s="2"/>
      <c r="P3655" s="2"/>
      <c r="Q3655" s="2"/>
      <c r="R3655" s="2"/>
      <c r="S3655" s="2"/>
    </row>
    <row r="3656" ht="15.75" customHeight="1">
      <c r="A3656" s="27">
        <v>45473.0</v>
      </c>
      <c r="B3656" s="2" t="s">
        <v>491</v>
      </c>
      <c r="C3656" s="34">
        <v>541200.0</v>
      </c>
      <c r="D3656" s="34">
        <v>492000.0</v>
      </c>
      <c r="E3656" s="34">
        <v>49200.0</v>
      </c>
      <c r="F3656" s="22" t="s">
        <v>849</v>
      </c>
      <c r="G3656" s="35">
        <v>45483.0</v>
      </c>
      <c r="H3656" s="22"/>
      <c r="I3656" s="29"/>
      <c r="J3656" s="28"/>
      <c r="K3656" s="2"/>
      <c r="L3656" s="2"/>
      <c r="M3656" s="2"/>
      <c r="N3656" s="2"/>
      <c r="O3656" s="2"/>
      <c r="P3656" s="2"/>
      <c r="Q3656" s="2"/>
      <c r="R3656" s="2"/>
      <c r="S3656" s="2"/>
    </row>
    <row r="3657" ht="15.75" customHeight="1">
      <c r="A3657" s="27">
        <v>45473.0</v>
      </c>
      <c r="B3657" s="2" t="s">
        <v>877</v>
      </c>
      <c r="C3657" s="34">
        <v>6930000.0</v>
      </c>
      <c r="D3657" s="34">
        <v>6300000.0</v>
      </c>
      <c r="E3657" s="34">
        <v>630000.0</v>
      </c>
      <c r="F3657" s="22" t="s">
        <v>878</v>
      </c>
      <c r="G3657" s="35">
        <v>45482.0</v>
      </c>
      <c r="H3657" s="22"/>
      <c r="I3657" s="29"/>
      <c r="J3657" s="28"/>
      <c r="K3657" s="2"/>
      <c r="L3657" s="2"/>
      <c r="M3657" s="2"/>
      <c r="N3657" s="2"/>
      <c r="O3657" s="2"/>
      <c r="P3657" s="2"/>
      <c r="Q3657" s="2"/>
      <c r="R3657" s="2"/>
      <c r="S3657" s="2"/>
    </row>
    <row r="3658" ht="15.75" customHeight="1">
      <c r="A3658" s="27">
        <v>45473.0</v>
      </c>
      <c r="B3658" s="2" t="s">
        <v>741</v>
      </c>
      <c r="C3658" s="34">
        <v>6462500.0</v>
      </c>
      <c r="D3658" s="34">
        <v>5875000.0</v>
      </c>
      <c r="E3658" s="34">
        <v>587500.0</v>
      </c>
      <c r="F3658" s="22" t="s">
        <v>671</v>
      </c>
      <c r="G3658" s="35">
        <v>45488.0</v>
      </c>
      <c r="H3658" s="22"/>
      <c r="I3658" s="29"/>
      <c r="J3658" s="28"/>
      <c r="K3658" s="2"/>
      <c r="L3658" s="2"/>
      <c r="M3658" s="2"/>
      <c r="N3658" s="2"/>
      <c r="O3658" s="2"/>
      <c r="P3658" s="2"/>
      <c r="Q3658" s="2"/>
      <c r="R3658" s="2"/>
      <c r="S3658" s="2"/>
    </row>
    <row r="3659" ht="15.75" customHeight="1">
      <c r="A3659" s="27">
        <v>45473.0</v>
      </c>
      <c r="B3659" s="2" t="s">
        <v>666</v>
      </c>
      <c r="C3659" s="34">
        <v>867900.0</v>
      </c>
      <c r="D3659" s="34">
        <v>789000.0</v>
      </c>
      <c r="E3659" s="34">
        <v>78900.0</v>
      </c>
      <c r="F3659" s="22" t="s">
        <v>796</v>
      </c>
      <c r="G3659" s="35">
        <v>45492.0</v>
      </c>
      <c r="H3659" s="22"/>
      <c r="I3659" s="29"/>
      <c r="J3659" s="28"/>
      <c r="K3659" s="2"/>
      <c r="L3659" s="2"/>
      <c r="M3659" s="2"/>
      <c r="N3659" s="2"/>
      <c r="O3659" s="2"/>
      <c r="P3659" s="2"/>
      <c r="Q3659" s="2"/>
      <c r="R3659" s="2"/>
      <c r="S3659" s="2"/>
    </row>
    <row r="3660" ht="15.75" customHeight="1">
      <c r="A3660" s="27">
        <v>45473.0</v>
      </c>
      <c r="B3660" s="2" t="s">
        <v>748</v>
      </c>
      <c r="C3660" s="34">
        <v>429000.0</v>
      </c>
      <c r="D3660" s="34">
        <v>390000.0</v>
      </c>
      <c r="E3660" s="34">
        <v>39000.0</v>
      </c>
      <c r="F3660" s="22" t="s">
        <v>106</v>
      </c>
      <c r="G3660" s="35">
        <v>45477.0</v>
      </c>
      <c r="H3660" s="22"/>
      <c r="I3660" s="29"/>
      <c r="J3660" s="28"/>
      <c r="K3660" s="2"/>
      <c r="L3660" s="2"/>
      <c r="M3660" s="2"/>
      <c r="N3660" s="2"/>
      <c r="O3660" s="2"/>
      <c r="P3660" s="2"/>
      <c r="Q3660" s="2"/>
      <c r="R3660" s="2"/>
      <c r="S3660" s="2"/>
    </row>
    <row r="3661" ht="15.75" customHeight="1">
      <c r="A3661" s="27">
        <v>45473.0</v>
      </c>
      <c r="B3661" s="2" t="s">
        <v>158</v>
      </c>
      <c r="C3661" s="34">
        <v>440000.0</v>
      </c>
      <c r="D3661" s="34">
        <v>400000.0</v>
      </c>
      <c r="E3661" s="34">
        <v>40000.0</v>
      </c>
      <c r="F3661" s="22" t="s">
        <v>106</v>
      </c>
      <c r="G3661" s="35">
        <v>45488.0</v>
      </c>
      <c r="H3661" s="22"/>
      <c r="I3661" s="29"/>
      <c r="J3661" s="28"/>
      <c r="K3661" s="2"/>
      <c r="L3661" s="2"/>
      <c r="M3661" s="2"/>
      <c r="N3661" s="2"/>
      <c r="O3661" s="2"/>
      <c r="P3661" s="2"/>
      <c r="Q3661" s="2"/>
      <c r="R3661" s="2"/>
      <c r="S3661" s="2"/>
    </row>
    <row r="3662" ht="15.75" customHeight="1">
      <c r="A3662" s="27">
        <v>45473.0</v>
      </c>
      <c r="B3662" s="2" t="s">
        <v>690</v>
      </c>
      <c r="C3662" s="34">
        <v>220000.0</v>
      </c>
      <c r="D3662" s="34">
        <v>200000.0</v>
      </c>
      <c r="E3662" s="34">
        <v>20000.0</v>
      </c>
      <c r="F3662" s="22" t="s">
        <v>106</v>
      </c>
      <c r="G3662" s="35">
        <v>45483.0</v>
      </c>
      <c r="H3662" s="22"/>
      <c r="I3662" s="37" t="s">
        <v>77</v>
      </c>
      <c r="J3662" s="13"/>
      <c r="K3662" s="14"/>
      <c r="L3662" s="2"/>
      <c r="M3662" s="2"/>
      <c r="N3662" s="2"/>
      <c r="O3662" s="2"/>
      <c r="P3662" s="2"/>
      <c r="Q3662" s="2"/>
      <c r="R3662" s="2"/>
      <c r="S3662" s="2"/>
    </row>
    <row r="3663" ht="15.75" customHeight="1">
      <c r="A3663" s="27">
        <v>45473.0</v>
      </c>
      <c r="B3663" s="2" t="s">
        <v>160</v>
      </c>
      <c r="C3663" s="34">
        <v>528000.0</v>
      </c>
      <c r="D3663" s="34">
        <v>480000.0</v>
      </c>
      <c r="E3663" s="34">
        <v>48000.0</v>
      </c>
      <c r="F3663" s="22" t="s">
        <v>106</v>
      </c>
      <c r="G3663" s="35">
        <v>45532.0</v>
      </c>
      <c r="H3663" s="22"/>
      <c r="I3663" s="23" t="s">
        <v>3</v>
      </c>
      <c r="J3663" s="17" t="s">
        <v>54</v>
      </c>
      <c r="K3663" s="17" t="s">
        <v>2</v>
      </c>
      <c r="L3663" s="2"/>
      <c r="M3663" s="2"/>
      <c r="N3663" s="2"/>
      <c r="O3663" s="2"/>
      <c r="P3663" s="2"/>
      <c r="Q3663" s="2"/>
      <c r="R3663" s="2"/>
      <c r="S3663" s="2"/>
    </row>
    <row r="3664" ht="15.75" customHeight="1">
      <c r="A3664" s="38">
        <v>45473.0</v>
      </c>
      <c r="B3664" s="7" t="s">
        <v>259</v>
      </c>
      <c r="C3664" s="39">
        <v>396000.0</v>
      </c>
      <c r="D3664" s="39">
        <v>360000.0</v>
      </c>
      <c r="E3664" s="39">
        <v>36000.0</v>
      </c>
      <c r="F3664" s="40" t="s">
        <v>106</v>
      </c>
      <c r="G3664" s="41">
        <v>45489.0</v>
      </c>
      <c r="H3664" s="40"/>
      <c r="I3664" s="23">
        <f t="shared" ref="I3664:K3664" si="89">SUM(C3616:C3664)</f>
        <v>376451053</v>
      </c>
      <c r="J3664" s="23">
        <f t="shared" si="89"/>
        <v>345161227</v>
      </c>
      <c r="K3664" s="23">
        <f t="shared" si="89"/>
        <v>31289826</v>
      </c>
      <c r="L3664" s="7"/>
      <c r="M3664" s="7"/>
      <c r="N3664" s="7"/>
      <c r="O3664" s="7"/>
      <c r="P3664" s="7"/>
      <c r="Q3664" s="7"/>
      <c r="R3664" s="7"/>
      <c r="S3664" s="7"/>
    </row>
    <row r="3665" ht="15.75" customHeight="1">
      <c r="A3665" s="27" t="s">
        <v>906</v>
      </c>
      <c r="B3665" s="2" t="s">
        <v>8</v>
      </c>
      <c r="C3665" s="34">
        <v>2.2E7</v>
      </c>
      <c r="D3665" s="34">
        <v>2.0E7</v>
      </c>
      <c r="E3665" s="34">
        <v>2000000.0</v>
      </c>
      <c r="F3665" s="22" t="s">
        <v>907</v>
      </c>
      <c r="G3665" s="35">
        <v>45492.0</v>
      </c>
      <c r="H3665" s="22"/>
      <c r="I3665" s="29"/>
      <c r="J3665" s="28"/>
      <c r="K3665" s="2"/>
      <c r="L3665" s="2"/>
      <c r="M3665" s="2"/>
      <c r="N3665" s="2"/>
      <c r="O3665" s="2"/>
      <c r="P3665" s="2"/>
      <c r="Q3665" s="2"/>
      <c r="R3665" s="2"/>
      <c r="S3665" s="2"/>
    </row>
    <row r="3666" ht="15.75" customHeight="1">
      <c r="A3666" s="27">
        <v>45488.0</v>
      </c>
      <c r="B3666" s="2" t="s">
        <v>140</v>
      </c>
      <c r="C3666" s="34">
        <v>4092000.0</v>
      </c>
      <c r="D3666" s="34">
        <v>3720000.0</v>
      </c>
      <c r="E3666" s="34">
        <v>372000.0</v>
      </c>
      <c r="F3666" s="22" t="s">
        <v>590</v>
      </c>
      <c r="G3666" s="35">
        <v>45503.0</v>
      </c>
      <c r="H3666" s="22"/>
      <c r="I3666" s="29"/>
      <c r="J3666" s="28"/>
      <c r="K3666" s="2"/>
      <c r="L3666" s="2"/>
      <c r="M3666" s="2"/>
      <c r="N3666" s="2"/>
      <c r="O3666" s="2"/>
      <c r="P3666" s="2"/>
      <c r="Q3666" s="2"/>
      <c r="R3666" s="2"/>
      <c r="S3666" s="2"/>
    </row>
    <row r="3667" ht="15.75" customHeight="1">
      <c r="A3667" s="27">
        <v>45488.0</v>
      </c>
      <c r="B3667" s="2" t="s">
        <v>140</v>
      </c>
      <c r="C3667" s="34">
        <v>264000.0</v>
      </c>
      <c r="D3667" s="34">
        <v>240000.0</v>
      </c>
      <c r="E3667" s="34">
        <v>24000.0</v>
      </c>
      <c r="F3667" s="22" t="s">
        <v>614</v>
      </c>
      <c r="G3667" s="35">
        <v>45516.0</v>
      </c>
      <c r="H3667" s="22"/>
      <c r="I3667" s="29"/>
      <c r="J3667" s="28"/>
      <c r="K3667" s="2"/>
      <c r="L3667" s="2"/>
      <c r="M3667" s="2"/>
      <c r="N3667" s="2"/>
      <c r="O3667" s="2"/>
      <c r="P3667" s="2"/>
      <c r="Q3667" s="2"/>
      <c r="R3667" s="2"/>
      <c r="S3667" s="2"/>
    </row>
    <row r="3668" ht="15.75" customHeight="1">
      <c r="A3668" s="27">
        <v>45488.0</v>
      </c>
      <c r="B3668" s="2" t="s">
        <v>140</v>
      </c>
      <c r="C3668" s="34">
        <v>8028900.0</v>
      </c>
      <c r="D3668" s="34">
        <v>7299000.0</v>
      </c>
      <c r="E3668" s="34">
        <v>729900.0</v>
      </c>
      <c r="F3668" s="22" t="s">
        <v>361</v>
      </c>
      <c r="G3668" s="35">
        <v>45495.0</v>
      </c>
      <c r="H3668" s="22"/>
      <c r="I3668" s="29"/>
      <c r="J3668" s="28"/>
      <c r="K3668" s="2"/>
      <c r="L3668" s="2"/>
      <c r="M3668" s="2"/>
      <c r="N3668" s="2"/>
      <c r="O3668" s="2"/>
      <c r="P3668" s="2"/>
      <c r="Q3668" s="2"/>
      <c r="R3668" s="2"/>
      <c r="S3668" s="2"/>
    </row>
    <row r="3669" ht="15.75" customHeight="1">
      <c r="A3669" s="27">
        <v>45488.0</v>
      </c>
      <c r="B3669" s="2" t="s">
        <v>140</v>
      </c>
      <c r="C3669" s="34">
        <v>7615300.0</v>
      </c>
      <c r="D3669" s="34">
        <v>6923000.0</v>
      </c>
      <c r="E3669" s="34">
        <v>692300.0</v>
      </c>
      <c r="F3669" s="22" t="s">
        <v>676</v>
      </c>
      <c r="G3669" s="35">
        <v>45495.0</v>
      </c>
      <c r="H3669" s="22"/>
      <c r="I3669" s="29"/>
      <c r="J3669" s="28"/>
      <c r="K3669" s="2"/>
      <c r="L3669" s="2"/>
      <c r="M3669" s="2"/>
      <c r="N3669" s="2"/>
      <c r="O3669" s="2"/>
      <c r="P3669" s="2"/>
      <c r="Q3669" s="2"/>
      <c r="R3669" s="2"/>
      <c r="S3669" s="2"/>
    </row>
    <row r="3670" ht="15.75" customHeight="1">
      <c r="A3670" s="27">
        <v>45488.0</v>
      </c>
      <c r="B3670" s="2" t="s">
        <v>140</v>
      </c>
      <c r="C3670" s="34">
        <v>7260000.0</v>
      </c>
      <c r="D3670" s="34">
        <v>6600000.0</v>
      </c>
      <c r="E3670" s="34">
        <v>660000.0</v>
      </c>
      <c r="F3670" s="22" t="s">
        <v>699</v>
      </c>
      <c r="G3670" s="35">
        <v>45495.0</v>
      </c>
      <c r="H3670" s="22"/>
      <c r="I3670" s="29"/>
      <c r="J3670" s="28"/>
      <c r="K3670" s="2"/>
      <c r="L3670" s="2"/>
      <c r="M3670" s="2"/>
      <c r="N3670" s="2"/>
      <c r="O3670" s="2"/>
      <c r="P3670" s="2"/>
      <c r="Q3670" s="2"/>
      <c r="R3670" s="2"/>
      <c r="S3670" s="2"/>
    </row>
    <row r="3671" ht="15.75" customHeight="1">
      <c r="A3671" s="27">
        <v>45488.0</v>
      </c>
      <c r="B3671" s="2" t="s">
        <v>140</v>
      </c>
      <c r="C3671" s="34">
        <v>1.7666E7</v>
      </c>
      <c r="D3671" s="34">
        <v>1.606E7</v>
      </c>
      <c r="E3671" s="34">
        <v>1606000.0</v>
      </c>
      <c r="F3671" s="22" t="s">
        <v>478</v>
      </c>
      <c r="G3671" s="35">
        <v>45495.0</v>
      </c>
      <c r="H3671" s="22"/>
      <c r="I3671" s="29"/>
      <c r="J3671" s="28"/>
      <c r="K3671" s="2"/>
      <c r="L3671" s="2"/>
      <c r="M3671" s="2"/>
      <c r="N3671" s="2"/>
      <c r="O3671" s="2"/>
      <c r="P3671" s="2"/>
      <c r="Q3671" s="2"/>
      <c r="R3671" s="2"/>
      <c r="S3671" s="2"/>
    </row>
    <row r="3672" ht="15.75" customHeight="1">
      <c r="A3672" s="27">
        <v>45488.0</v>
      </c>
      <c r="B3672" s="2" t="s">
        <v>140</v>
      </c>
      <c r="C3672" s="34">
        <v>6.078875E7</v>
      </c>
      <c r="D3672" s="34">
        <v>5.52625E7</v>
      </c>
      <c r="E3672" s="34">
        <v>5526250.0</v>
      </c>
      <c r="F3672" s="22" t="s">
        <v>522</v>
      </c>
      <c r="G3672" s="35">
        <v>45495.0</v>
      </c>
      <c r="H3672" s="22"/>
      <c r="I3672" s="29"/>
      <c r="J3672" s="28"/>
      <c r="K3672" s="2"/>
      <c r="L3672" s="2"/>
      <c r="M3672" s="2"/>
      <c r="N3672" s="2"/>
      <c r="O3672" s="2"/>
      <c r="P3672" s="2"/>
      <c r="Q3672" s="2"/>
      <c r="R3672" s="2"/>
      <c r="S3672" s="2"/>
    </row>
    <row r="3673" ht="15.75" customHeight="1">
      <c r="A3673" s="27">
        <v>45489.0</v>
      </c>
      <c r="B3673" s="2" t="s">
        <v>908</v>
      </c>
      <c r="C3673" s="34">
        <v>429000.0</v>
      </c>
      <c r="D3673" s="34">
        <v>390000.0</v>
      </c>
      <c r="E3673" s="34">
        <v>39000.0</v>
      </c>
      <c r="F3673" s="22" t="s">
        <v>106</v>
      </c>
      <c r="G3673" s="35">
        <v>45492.0</v>
      </c>
      <c r="H3673" s="22"/>
      <c r="I3673" s="29"/>
      <c r="J3673" s="28"/>
      <c r="K3673" s="2"/>
      <c r="L3673" s="2"/>
      <c r="M3673" s="2"/>
      <c r="N3673" s="2"/>
      <c r="O3673" s="2"/>
      <c r="P3673" s="2"/>
      <c r="Q3673" s="2"/>
      <c r="R3673" s="2"/>
      <c r="S3673" s="2"/>
    </row>
    <row r="3674" ht="15.75" customHeight="1">
      <c r="A3674" s="27">
        <v>45495.0</v>
      </c>
      <c r="B3674" s="2" t="s">
        <v>802</v>
      </c>
      <c r="C3674" s="34">
        <v>1.081391E7</v>
      </c>
      <c r="D3674" s="34">
        <v>1.081391E7</v>
      </c>
      <c r="E3674" s="34">
        <v>0.0</v>
      </c>
      <c r="F3674" s="22" t="s">
        <v>909</v>
      </c>
      <c r="G3674" s="35">
        <v>45504.0</v>
      </c>
      <c r="H3674" s="22"/>
      <c r="I3674" s="29"/>
      <c r="J3674" s="28"/>
      <c r="K3674" s="2"/>
      <c r="L3674" s="2"/>
      <c r="M3674" s="2"/>
      <c r="N3674" s="2"/>
      <c r="O3674" s="2"/>
      <c r="P3674" s="2"/>
      <c r="Q3674" s="2"/>
      <c r="R3674" s="2"/>
      <c r="S3674" s="2"/>
    </row>
    <row r="3675" ht="15.75" customHeight="1">
      <c r="A3675" s="27">
        <v>45495.0</v>
      </c>
      <c r="B3675" s="2" t="s">
        <v>11</v>
      </c>
      <c r="C3675" s="34">
        <v>4872410.0</v>
      </c>
      <c r="D3675" s="34">
        <v>4872410.0</v>
      </c>
      <c r="E3675" s="34">
        <v>0.0</v>
      </c>
      <c r="F3675" s="22" t="s">
        <v>910</v>
      </c>
      <c r="G3675" s="35">
        <v>45504.0</v>
      </c>
      <c r="H3675" s="22"/>
      <c r="I3675" s="29"/>
      <c r="J3675" s="28"/>
      <c r="K3675" s="2"/>
      <c r="L3675" s="2"/>
      <c r="M3675" s="2"/>
      <c r="N3675" s="2"/>
      <c r="O3675" s="2"/>
      <c r="P3675" s="2"/>
      <c r="Q3675" s="2"/>
      <c r="R3675" s="2"/>
      <c r="S3675" s="2"/>
    </row>
    <row r="3676" ht="15.75" customHeight="1">
      <c r="A3676" s="27">
        <v>45497.0</v>
      </c>
      <c r="B3676" s="2" t="s">
        <v>711</v>
      </c>
      <c r="C3676" s="34">
        <v>6.04494E7</v>
      </c>
      <c r="D3676" s="34">
        <v>5.4954E7</v>
      </c>
      <c r="E3676" s="34">
        <v>5495400.0</v>
      </c>
      <c r="F3676" s="22" t="s">
        <v>442</v>
      </c>
      <c r="G3676" s="35">
        <v>45513.0</v>
      </c>
      <c r="H3676" s="22"/>
      <c r="I3676" s="29"/>
      <c r="J3676" s="28"/>
      <c r="K3676" s="2"/>
      <c r="L3676" s="2"/>
      <c r="M3676" s="2"/>
      <c r="N3676" s="2"/>
      <c r="O3676" s="2"/>
      <c r="P3676" s="2"/>
      <c r="Q3676" s="2"/>
      <c r="R3676" s="2"/>
      <c r="S3676" s="2"/>
    </row>
    <row r="3677" ht="15.75" customHeight="1">
      <c r="A3677" s="27">
        <v>45497.0</v>
      </c>
      <c r="B3677" s="2" t="s">
        <v>711</v>
      </c>
      <c r="C3677" s="34">
        <v>1962400.0</v>
      </c>
      <c r="D3677" s="34">
        <v>1784000.0</v>
      </c>
      <c r="E3677" s="34">
        <v>178400.0</v>
      </c>
      <c r="F3677" s="22" t="s">
        <v>441</v>
      </c>
      <c r="G3677" s="35">
        <v>45513.0</v>
      </c>
      <c r="H3677" s="22"/>
      <c r="I3677" s="29"/>
      <c r="J3677" s="28"/>
      <c r="K3677" s="2"/>
      <c r="L3677" s="2"/>
      <c r="M3677" s="2"/>
      <c r="N3677" s="2"/>
      <c r="O3677" s="2"/>
      <c r="P3677" s="2"/>
      <c r="Q3677" s="2"/>
      <c r="R3677" s="2"/>
      <c r="S3677" s="2"/>
    </row>
    <row r="3678" ht="15.75" customHeight="1">
      <c r="A3678" s="27">
        <v>45497.0</v>
      </c>
      <c r="B3678" s="2" t="s">
        <v>711</v>
      </c>
      <c r="C3678" s="34">
        <v>2.55068E7</v>
      </c>
      <c r="D3678" s="34">
        <v>2.3188E7</v>
      </c>
      <c r="E3678" s="34">
        <v>2318800.0</v>
      </c>
      <c r="F3678" s="22" t="s">
        <v>657</v>
      </c>
      <c r="G3678" s="35">
        <v>45513.0</v>
      </c>
      <c r="H3678" s="22"/>
      <c r="I3678" s="29"/>
      <c r="J3678" s="28"/>
      <c r="K3678" s="2"/>
      <c r="L3678" s="2"/>
      <c r="M3678" s="2"/>
      <c r="N3678" s="2"/>
      <c r="O3678" s="2"/>
      <c r="P3678" s="2"/>
      <c r="Q3678" s="2"/>
      <c r="R3678" s="2"/>
      <c r="S3678" s="2"/>
    </row>
    <row r="3679" ht="15.75" customHeight="1">
      <c r="A3679" s="27">
        <v>45497.0</v>
      </c>
      <c r="B3679" s="2" t="s">
        <v>711</v>
      </c>
      <c r="C3679" s="34">
        <v>1.17304E7</v>
      </c>
      <c r="D3679" s="34">
        <v>1.0664E7</v>
      </c>
      <c r="E3679" s="34">
        <v>1066400.0</v>
      </c>
      <c r="F3679" s="22" t="s">
        <v>350</v>
      </c>
      <c r="G3679" s="35">
        <v>45513.0</v>
      </c>
      <c r="H3679" s="22"/>
      <c r="I3679" s="29"/>
      <c r="J3679" s="28"/>
      <c r="K3679" s="2"/>
      <c r="L3679" s="2"/>
      <c r="M3679" s="2"/>
      <c r="N3679" s="2"/>
      <c r="O3679" s="2"/>
      <c r="P3679" s="2"/>
      <c r="Q3679" s="2"/>
      <c r="R3679" s="2"/>
      <c r="S3679" s="2"/>
    </row>
    <row r="3680" ht="15.75" customHeight="1">
      <c r="A3680" s="27">
        <v>45497.0</v>
      </c>
      <c r="B3680" s="2" t="s">
        <v>711</v>
      </c>
      <c r="C3680" s="34">
        <v>1.0074759E7</v>
      </c>
      <c r="D3680" s="34">
        <v>9158872.0</v>
      </c>
      <c r="E3680" s="34">
        <v>915887.0</v>
      </c>
      <c r="F3680" s="22" t="s">
        <v>728</v>
      </c>
      <c r="G3680" s="35">
        <v>45513.0</v>
      </c>
      <c r="H3680" s="22"/>
      <c r="I3680" s="29"/>
      <c r="J3680" s="28"/>
      <c r="K3680" s="2"/>
      <c r="L3680" s="2"/>
      <c r="M3680" s="2"/>
      <c r="N3680" s="2"/>
      <c r="O3680" s="2"/>
      <c r="P3680" s="2"/>
      <c r="Q3680" s="2"/>
      <c r="R3680" s="2"/>
      <c r="S3680" s="2"/>
    </row>
    <row r="3681" ht="15.75" customHeight="1">
      <c r="A3681" s="27">
        <v>45498.0</v>
      </c>
      <c r="B3681" s="2" t="s">
        <v>666</v>
      </c>
      <c r="C3681" s="34">
        <v>583000.0</v>
      </c>
      <c r="D3681" s="34">
        <v>530000.0</v>
      </c>
      <c r="E3681" s="34">
        <v>53000.0</v>
      </c>
      <c r="F3681" s="22" t="s">
        <v>659</v>
      </c>
      <c r="G3681" s="35">
        <v>45583.0</v>
      </c>
      <c r="H3681" s="22"/>
      <c r="I3681" s="29"/>
      <c r="J3681" s="28"/>
      <c r="K3681" s="2"/>
      <c r="L3681" s="2"/>
      <c r="M3681" s="2"/>
      <c r="N3681" s="2"/>
      <c r="O3681" s="2"/>
      <c r="P3681" s="2"/>
      <c r="Q3681" s="2"/>
      <c r="R3681" s="2"/>
      <c r="S3681" s="2"/>
    </row>
    <row r="3682" ht="15.75" customHeight="1">
      <c r="A3682" s="27">
        <v>45504.0</v>
      </c>
      <c r="B3682" s="2" t="s">
        <v>666</v>
      </c>
      <c r="C3682" s="34">
        <f>D3682+E3682</f>
        <v>2121900</v>
      </c>
      <c r="D3682" s="34">
        <v>1929000.0</v>
      </c>
      <c r="E3682" s="34">
        <v>192900.0</v>
      </c>
      <c r="F3682" s="22" t="s">
        <v>796</v>
      </c>
      <c r="G3682" s="35">
        <v>45523.0</v>
      </c>
      <c r="H3682" s="22"/>
      <c r="I3682" s="29"/>
      <c r="J3682" s="28"/>
      <c r="K3682" s="2"/>
      <c r="L3682" s="2"/>
      <c r="M3682" s="2"/>
      <c r="N3682" s="2"/>
      <c r="O3682" s="2"/>
      <c r="P3682" s="2"/>
      <c r="Q3682" s="2"/>
      <c r="R3682" s="2"/>
      <c r="S3682" s="2"/>
    </row>
    <row r="3683" ht="15.75" customHeight="1">
      <c r="A3683" s="27">
        <v>45504.0</v>
      </c>
      <c r="B3683" s="2" t="s">
        <v>140</v>
      </c>
      <c r="C3683" s="34">
        <v>6204000.0</v>
      </c>
      <c r="D3683" s="34">
        <v>5640000.0</v>
      </c>
      <c r="E3683" s="34">
        <v>564000.0</v>
      </c>
      <c r="F3683" s="22" t="s">
        <v>590</v>
      </c>
      <c r="G3683" s="35">
        <v>45516.0</v>
      </c>
      <c r="H3683" s="22"/>
      <c r="I3683" s="29"/>
      <c r="J3683" s="28"/>
      <c r="K3683" s="2"/>
      <c r="L3683" s="2"/>
      <c r="M3683" s="2"/>
      <c r="N3683" s="2"/>
      <c r="O3683" s="2"/>
      <c r="P3683" s="2"/>
      <c r="Q3683" s="2"/>
      <c r="R3683" s="2"/>
      <c r="S3683" s="2"/>
    </row>
    <row r="3684" ht="15.75" customHeight="1">
      <c r="A3684" s="27">
        <v>45504.0</v>
      </c>
      <c r="B3684" s="2" t="s">
        <v>140</v>
      </c>
      <c r="C3684" s="34">
        <v>132000.0</v>
      </c>
      <c r="D3684" s="34">
        <v>120000.0</v>
      </c>
      <c r="E3684" s="34">
        <v>12000.0</v>
      </c>
      <c r="F3684" s="22" t="s">
        <v>614</v>
      </c>
      <c r="G3684" s="35">
        <v>45516.0</v>
      </c>
      <c r="H3684" s="22"/>
      <c r="I3684" s="29"/>
      <c r="J3684" s="28"/>
      <c r="K3684" s="2"/>
      <c r="L3684" s="2"/>
      <c r="M3684" s="2"/>
      <c r="N3684" s="2"/>
      <c r="O3684" s="2"/>
      <c r="P3684" s="2"/>
      <c r="Q3684" s="2"/>
      <c r="R3684" s="2"/>
      <c r="S3684" s="2"/>
    </row>
    <row r="3685" ht="15.75" customHeight="1">
      <c r="A3685" s="27">
        <v>45504.0</v>
      </c>
      <c r="B3685" s="2" t="s">
        <v>140</v>
      </c>
      <c r="C3685" s="34">
        <v>7466140.0</v>
      </c>
      <c r="D3685" s="34">
        <v>6787400.0</v>
      </c>
      <c r="E3685" s="34">
        <v>678740.0</v>
      </c>
      <c r="F3685" s="22" t="s">
        <v>361</v>
      </c>
      <c r="G3685" s="35">
        <v>45512.0</v>
      </c>
      <c r="H3685" s="22"/>
      <c r="I3685" s="29"/>
      <c r="J3685" s="28"/>
      <c r="K3685" s="2"/>
      <c r="L3685" s="2"/>
      <c r="M3685" s="2"/>
      <c r="N3685" s="2"/>
      <c r="O3685" s="2"/>
      <c r="P3685" s="2"/>
      <c r="Q3685" s="2"/>
      <c r="R3685" s="2"/>
      <c r="S3685" s="2"/>
    </row>
    <row r="3686" ht="15.75" customHeight="1">
      <c r="A3686" s="27">
        <v>45504.0</v>
      </c>
      <c r="B3686" s="2" t="s">
        <v>140</v>
      </c>
      <c r="C3686" s="34">
        <v>7598800.0</v>
      </c>
      <c r="D3686" s="34">
        <v>6908000.0</v>
      </c>
      <c r="E3686" s="34">
        <v>690800.0</v>
      </c>
      <c r="F3686" s="22" t="s">
        <v>676</v>
      </c>
      <c r="G3686" s="35">
        <v>45512.0</v>
      </c>
      <c r="H3686" s="22"/>
      <c r="I3686" s="29"/>
      <c r="J3686" s="28"/>
      <c r="K3686" s="2"/>
      <c r="L3686" s="2"/>
      <c r="M3686" s="2"/>
      <c r="N3686" s="2"/>
      <c r="O3686" s="2"/>
      <c r="P3686" s="2"/>
      <c r="Q3686" s="2"/>
      <c r="R3686" s="2"/>
      <c r="S3686" s="2"/>
    </row>
    <row r="3687" ht="15.75" customHeight="1">
      <c r="A3687" s="27">
        <v>45504.0</v>
      </c>
      <c r="B3687" s="2" t="s">
        <v>140</v>
      </c>
      <c r="C3687" s="34">
        <v>2.12663E7</v>
      </c>
      <c r="D3687" s="34">
        <v>1.9333E7</v>
      </c>
      <c r="E3687" s="34">
        <v>1933300.0</v>
      </c>
      <c r="F3687" s="22" t="s">
        <v>478</v>
      </c>
      <c r="G3687" s="35">
        <v>45512.0</v>
      </c>
      <c r="H3687" s="22"/>
      <c r="I3687" s="29"/>
      <c r="J3687" s="28"/>
      <c r="K3687" s="2"/>
      <c r="L3687" s="2"/>
      <c r="M3687" s="2"/>
      <c r="N3687" s="2"/>
      <c r="O3687" s="2"/>
      <c r="P3687" s="2"/>
      <c r="Q3687" s="2"/>
      <c r="R3687" s="2"/>
      <c r="S3687" s="2"/>
    </row>
    <row r="3688" ht="15.75" customHeight="1">
      <c r="A3688" s="27">
        <v>45504.0</v>
      </c>
      <c r="B3688" s="2" t="s">
        <v>140</v>
      </c>
      <c r="C3688" s="34">
        <v>9.9594E7</v>
      </c>
      <c r="D3688" s="34">
        <v>9.054E7</v>
      </c>
      <c r="E3688" s="34">
        <v>9054000.0</v>
      </c>
      <c r="F3688" s="22" t="s">
        <v>522</v>
      </c>
      <c r="G3688" s="35">
        <v>45512.0</v>
      </c>
      <c r="H3688" s="22"/>
      <c r="I3688" s="29"/>
      <c r="J3688" s="28"/>
      <c r="K3688" s="2"/>
      <c r="L3688" s="2"/>
      <c r="M3688" s="2"/>
      <c r="N3688" s="2"/>
      <c r="O3688" s="2"/>
      <c r="P3688" s="2"/>
      <c r="Q3688" s="2"/>
      <c r="R3688" s="2"/>
      <c r="S3688" s="2"/>
    </row>
    <row r="3689" ht="15.75" customHeight="1">
      <c r="A3689" s="27">
        <v>45504.0</v>
      </c>
      <c r="B3689" s="2" t="s">
        <v>140</v>
      </c>
      <c r="C3689" s="34">
        <v>1102200.0</v>
      </c>
      <c r="D3689" s="34">
        <v>1002000.0</v>
      </c>
      <c r="E3689" s="34">
        <v>100200.0</v>
      </c>
      <c r="F3689" s="22" t="s">
        <v>814</v>
      </c>
      <c r="G3689" s="35">
        <v>45516.0</v>
      </c>
      <c r="H3689" s="22"/>
      <c r="I3689" s="29"/>
      <c r="J3689" s="28"/>
      <c r="K3689" s="2"/>
      <c r="L3689" s="2"/>
      <c r="M3689" s="2"/>
      <c r="N3689" s="2"/>
      <c r="O3689" s="2"/>
      <c r="P3689" s="2"/>
      <c r="Q3689" s="2"/>
      <c r="R3689" s="2"/>
      <c r="S3689" s="2"/>
    </row>
    <row r="3690" ht="15.75" customHeight="1">
      <c r="A3690" s="27">
        <v>45504.0</v>
      </c>
      <c r="B3690" s="2" t="s">
        <v>140</v>
      </c>
      <c r="C3690" s="34">
        <v>1741300.0</v>
      </c>
      <c r="D3690" s="34">
        <v>1583000.0</v>
      </c>
      <c r="E3690" s="34">
        <v>158300.0</v>
      </c>
      <c r="F3690" s="22" t="s">
        <v>766</v>
      </c>
      <c r="G3690" s="35">
        <v>45516.0</v>
      </c>
      <c r="H3690" s="22"/>
      <c r="I3690" s="29"/>
      <c r="J3690" s="28"/>
      <c r="K3690" s="2"/>
      <c r="L3690" s="2"/>
      <c r="M3690" s="2"/>
      <c r="N3690" s="2"/>
      <c r="O3690" s="2"/>
      <c r="P3690" s="2"/>
      <c r="Q3690" s="2"/>
      <c r="R3690" s="2"/>
      <c r="S3690" s="2"/>
    </row>
    <row r="3691" ht="15.75" customHeight="1">
      <c r="A3691" s="27">
        <v>45504.0</v>
      </c>
      <c r="B3691" s="2" t="s">
        <v>140</v>
      </c>
      <c r="C3691" s="34">
        <v>675400.0</v>
      </c>
      <c r="D3691" s="34">
        <v>614000.0</v>
      </c>
      <c r="E3691" s="34">
        <v>61400.0</v>
      </c>
      <c r="F3691" s="22" t="s">
        <v>765</v>
      </c>
      <c r="G3691" s="35">
        <v>45516.0</v>
      </c>
      <c r="H3691" s="22"/>
      <c r="I3691" s="29"/>
      <c r="J3691" s="28"/>
      <c r="K3691" s="2"/>
      <c r="L3691" s="2"/>
      <c r="M3691" s="2"/>
      <c r="N3691" s="2"/>
      <c r="O3691" s="2"/>
      <c r="P3691" s="2"/>
      <c r="Q3691" s="2"/>
      <c r="R3691" s="2"/>
      <c r="S3691" s="2"/>
    </row>
    <row r="3692" ht="15.75" customHeight="1">
      <c r="A3692" s="27">
        <v>45504.0</v>
      </c>
      <c r="B3692" s="2" t="s">
        <v>140</v>
      </c>
      <c r="C3692" s="34">
        <v>2735700.0</v>
      </c>
      <c r="D3692" s="34">
        <v>2487000.0</v>
      </c>
      <c r="E3692" s="34">
        <v>248700.0</v>
      </c>
      <c r="F3692" s="22" t="s">
        <v>875</v>
      </c>
      <c r="G3692" s="35">
        <v>45516.0</v>
      </c>
      <c r="H3692" s="22"/>
      <c r="I3692" s="29"/>
      <c r="J3692" s="28"/>
      <c r="K3692" s="2"/>
      <c r="L3692" s="2"/>
      <c r="M3692" s="2"/>
      <c r="N3692" s="2"/>
      <c r="O3692" s="2"/>
      <c r="P3692" s="2"/>
      <c r="Q3692" s="2"/>
      <c r="R3692" s="2"/>
      <c r="S3692" s="2"/>
    </row>
    <row r="3693" ht="15.75" customHeight="1">
      <c r="A3693" s="27">
        <v>45504.0</v>
      </c>
      <c r="B3693" s="2" t="s">
        <v>8</v>
      </c>
      <c r="C3693" s="34">
        <v>132000.0</v>
      </c>
      <c r="D3693" s="34">
        <v>120000.0</v>
      </c>
      <c r="E3693" s="34">
        <v>12000.0</v>
      </c>
      <c r="F3693" s="22" t="s">
        <v>700</v>
      </c>
      <c r="G3693" s="35">
        <v>45525.0</v>
      </c>
      <c r="H3693" s="22"/>
      <c r="I3693" s="29"/>
      <c r="J3693" s="28"/>
      <c r="K3693" s="2"/>
      <c r="L3693" s="2"/>
      <c r="M3693" s="2"/>
      <c r="N3693" s="2"/>
      <c r="O3693" s="2"/>
      <c r="P3693" s="2"/>
      <c r="Q3693" s="2"/>
      <c r="R3693" s="2"/>
      <c r="S3693" s="2"/>
    </row>
    <row r="3694" ht="15.75" customHeight="1">
      <c r="A3694" s="27">
        <v>45504.0</v>
      </c>
      <c r="B3694" s="2" t="s">
        <v>8</v>
      </c>
      <c r="C3694" s="34">
        <v>853600.0</v>
      </c>
      <c r="D3694" s="34">
        <v>776000.0</v>
      </c>
      <c r="E3694" s="34">
        <v>77600.0</v>
      </c>
      <c r="F3694" s="22" t="s">
        <v>738</v>
      </c>
      <c r="G3694" s="35">
        <v>45518.0</v>
      </c>
      <c r="H3694" s="22"/>
      <c r="I3694" s="29"/>
      <c r="J3694" s="28"/>
      <c r="K3694" s="2"/>
      <c r="L3694" s="2"/>
      <c r="M3694" s="2"/>
      <c r="N3694" s="2"/>
      <c r="O3694" s="2"/>
      <c r="P3694" s="2"/>
      <c r="Q3694" s="2"/>
      <c r="R3694" s="2"/>
      <c r="S3694" s="2"/>
    </row>
    <row r="3695" ht="15.75" customHeight="1">
      <c r="A3695" s="27">
        <v>45504.0</v>
      </c>
      <c r="B3695" s="2" t="s">
        <v>8</v>
      </c>
      <c r="C3695" s="34">
        <v>3036000.0</v>
      </c>
      <c r="D3695" s="34">
        <v>2760000.0</v>
      </c>
      <c r="E3695" s="34">
        <v>276000.0</v>
      </c>
      <c r="F3695" s="22" t="s">
        <v>299</v>
      </c>
      <c r="G3695" s="35">
        <v>45525.0</v>
      </c>
      <c r="H3695" s="22"/>
      <c r="I3695" s="29"/>
      <c r="J3695" s="28"/>
      <c r="K3695" s="2"/>
      <c r="L3695" s="2"/>
      <c r="M3695" s="2"/>
      <c r="N3695" s="2"/>
      <c r="O3695" s="2"/>
      <c r="P3695" s="2"/>
      <c r="Q3695" s="2"/>
      <c r="R3695" s="2"/>
      <c r="S3695" s="2"/>
    </row>
    <row r="3696" ht="15.75" customHeight="1">
      <c r="A3696" s="27">
        <v>45504.0</v>
      </c>
      <c r="B3696" s="2" t="s">
        <v>8</v>
      </c>
      <c r="C3696" s="34">
        <v>132000.0</v>
      </c>
      <c r="D3696" s="34">
        <v>120000.0</v>
      </c>
      <c r="E3696" s="34">
        <v>12000.0</v>
      </c>
      <c r="F3696" s="22" t="s">
        <v>364</v>
      </c>
      <c r="G3696" s="35">
        <v>45518.0</v>
      </c>
      <c r="H3696" s="22"/>
      <c r="I3696" s="29"/>
      <c r="J3696" s="28"/>
      <c r="K3696" s="2"/>
      <c r="L3696" s="2"/>
      <c r="M3696" s="2"/>
      <c r="N3696" s="2"/>
      <c r="O3696" s="2"/>
      <c r="P3696" s="2"/>
      <c r="Q3696" s="2"/>
      <c r="R3696" s="2"/>
      <c r="S3696" s="2"/>
    </row>
    <row r="3697" ht="15.75" customHeight="1">
      <c r="A3697" s="27">
        <v>45504.0</v>
      </c>
      <c r="B3697" s="2" t="s">
        <v>8</v>
      </c>
      <c r="C3697" s="34">
        <v>320100.0</v>
      </c>
      <c r="D3697" s="34">
        <v>291000.0</v>
      </c>
      <c r="E3697" s="34">
        <v>29100.0</v>
      </c>
      <c r="F3697" s="22" t="s">
        <v>846</v>
      </c>
      <c r="G3697" s="35">
        <v>45518.0</v>
      </c>
      <c r="H3697" s="22"/>
      <c r="I3697" s="29"/>
      <c r="J3697" s="28"/>
      <c r="K3697" s="2"/>
      <c r="L3697" s="2"/>
      <c r="M3697" s="2"/>
      <c r="N3697" s="2"/>
      <c r="O3697" s="2"/>
      <c r="P3697" s="2"/>
      <c r="Q3697" s="2"/>
      <c r="R3697" s="2"/>
      <c r="S3697" s="2"/>
    </row>
    <row r="3698" ht="15.75" customHeight="1">
      <c r="A3698" s="27">
        <v>45504.0</v>
      </c>
      <c r="B3698" s="2" t="s">
        <v>8</v>
      </c>
      <c r="C3698" s="34">
        <v>811800.0</v>
      </c>
      <c r="D3698" s="34">
        <v>738000.0</v>
      </c>
      <c r="E3698" s="34">
        <v>73800.0</v>
      </c>
      <c r="F3698" s="22" t="s">
        <v>845</v>
      </c>
      <c r="G3698" s="35">
        <v>45518.0</v>
      </c>
      <c r="H3698" s="22"/>
      <c r="I3698" s="29"/>
      <c r="J3698" s="28"/>
      <c r="K3698" s="2"/>
      <c r="L3698" s="2"/>
      <c r="M3698" s="2"/>
      <c r="N3698" s="2"/>
      <c r="O3698" s="2"/>
      <c r="P3698" s="2"/>
      <c r="Q3698" s="2"/>
      <c r="R3698" s="2"/>
      <c r="S3698" s="2"/>
    </row>
    <row r="3699" ht="15.75" customHeight="1">
      <c r="A3699" s="27">
        <v>45504.0</v>
      </c>
      <c r="B3699" s="2" t="s">
        <v>911</v>
      </c>
      <c r="C3699" s="34">
        <v>4.801764E7</v>
      </c>
      <c r="D3699" s="34">
        <v>4.36524E7</v>
      </c>
      <c r="E3699" s="34">
        <v>4365240.0</v>
      </c>
      <c r="F3699" s="22" t="s">
        <v>754</v>
      </c>
      <c r="G3699" s="35">
        <v>45525.0</v>
      </c>
      <c r="H3699" s="22"/>
      <c r="I3699" s="29"/>
      <c r="J3699" s="28"/>
      <c r="K3699" s="2"/>
      <c r="L3699" s="2"/>
      <c r="M3699" s="2"/>
      <c r="N3699" s="2"/>
      <c r="O3699" s="2"/>
      <c r="P3699" s="2"/>
      <c r="Q3699" s="2"/>
      <c r="R3699" s="2"/>
      <c r="S3699" s="2"/>
    </row>
    <row r="3700" ht="15.75" customHeight="1">
      <c r="A3700" s="27">
        <v>45504.0</v>
      </c>
      <c r="B3700" s="2" t="s">
        <v>847</v>
      </c>
      <c r="C3700" s="34">
        <v>4356000.0</v>
      </c>
      <c r="D3700" s="34">
        <v>3960000.0</v>
      </c>
      <c r="E3700" s="34">
        <v>396000.0</v>
      </c>
      <c r="F3700" s="22" t="s">
        <v>876</v>
      </c>
      <c r="G3700" s="35">
        <v>45513.0</v>
      </c>
      <c r="H3700" s="22"/>
      <c r="I3700" s="29"/>
      <c r="J3700" s="28"/>
      <c r="K3700" s="2"/>
      <c r="L3700" s="2"/>
      <c r="M3700" s="2"/>
      <c r="N3700" s="2"/>
      <c r="O3700" s="2"/>
      <c r="P3700" s="2"/>
      <c r="Q3700" s="2"/>
      <c r="R3700" s="2"/>
      <c r="S3700" s="2"/>
    </row>
    <row r="3701" ht="15.75" customHeight="1">
      <c r="A3701" s="27">
        <v>45504.0</v>
      </c>
      <c r="B3701" s="2" t="s">
        <v>847</v>
      </c>
      <c r="C3701" s="34">
        <v>2074600.0</v>
      </c>
      <c r="D3701" s="34">
        <v>1886000.0</v>
      </c>
      <c r="E3701" s="34">
        <v>188600.0</v>
      </c>
      <c r="F3701" s="22" t="s">
        <v>277</v>
      </c>
      <c r="G3701" s="35">
        <v>45513.0</v>
      </c>
      <c r="H3701" s="22"/>
      <c r="I3701" s="29"/>
      <c r="J3701" s="28"/>
      <c r="K3701" s="2"/>
      <c r="L3701" s="2"/>
      <c r="M3701" s="2"/>
      <c r="N3701" s="2"/>
      <c r="O3701" s="2"/>
      <c r="P3701" s="2"/>
      <c r="Q3701" s="2"/>
      <c r="R3701" s="2"/>
      <c r="S3701" s="2"/>
    </row>
    <row r="3702" ht="15.75" customHeight="1">
      <c r="A3702" s="27">
        <v>45504.0</v>
      </c>
      <c r="B3702" s="2" t="s">
        <v>847</v>
      </c>
      <c r="C3702" s="34">
        <v>1072500.0</v>
      </c>
      <c r="D3702" s="34">
        <v>975000.0</v>
      </c>
      <c r="E3702" s="34">
        <v>97500.0</v>
      </c>
      <c r="F3702" s="22" t="s">
        <v>905</v>
      </c>
      <c r="G3702" s="35">
        <v>45513.0</v>
      </c>
      <c r="H3702" s="22"/>
      <c r="I3702" s="29"/>
      <c r="J3702" s="28"/>
      <c r="K3702" s="2"/>
      <c r="L3702" s="2"/>
      <c r="M3702" s="2"/>
      <c r="N3702" s="2"/>
      <c r="O3702" s="2"/>
      <c r="P3702" s="2"/>
      <c r="Q3702" s="2"/>
      <c r="R3702" s="2"/>
      <c r="S3702" s="2"/>
    </row>
    <row r="3703" ht="15.75" customHeight="1">
      <c r="A3703" s="27">
        <v>45504.0</v>
      </c>
      <c r="B3703" s="2" t="s">
        <v>696</v>
      </c>
      <c r="C3703" s="34">
        <v>3300000.0</v>
      </c>
      <c r="D3703" s="34">
        <v>3000000.0</v>
      </c>
      <c r="E3703" s="34">
        <v>300000.0</v>
      </c>
      <c r="F3703" s="22" t="s">
        <v>697</v>
      </c>
      <c r="G3703" s="35">
        <v>45516.0</v>
      </c>
      <c r="H3703" s="22"/>
      <c r="I3703" s="29"/>
      <c r="J3703" s="28"/>
      <c r="K3703" s="2"/>
      <c r="L3703" s="2"/>
      <c r="M3703" s="2"/>
      <c r="N3703" s="2"/>
      <c r="O3703" s="2"/>
      <c r="P3703" s="2"/>
      <c r="Q3703" s="2"/>
      <c r="R3703" s="2"/>
      <c r="S3703" s="2"/>
    </row>
    <row r="3704" ht="15.75" customHeight="1">
      <c r="A3704" s="27">
        <v>45504.0</v>
      </c>
      <c r="B3704" s="2" t="s">
        <v>675</v>
      </c>
      <c r="C3704" s="34">
        <v>2075700.0</v>
      </c>
      <c r="D3704" s="34">
        <v>1887000.0</v>
      </c>
      <c r="E3704" s="34">
        <v>188700.0</v>
      </c>
      <c r="F3704" s="22" t="s">
        <v>523</v>
      </c>
      <c r="G3704" s="35">
        <v>45516.0</v>
      </c>
      <c r="H3704" s="22"/>
      <c r="I3704" s="29"/>
      <c r="J3704" s="28"/>
      <c r="K3704" s="2"/>
      <c r="L3704" s="2"/>
      <c r="M3704" s="2"/>
      <c r="N3704" s="2"/>
      <c r="O3704" s="2"/>
      <c r="P3704" s="2"/>
      <c r="Q3704" s="2"/>
      <c r="R3704" s="2"/>
      <c r="S3704" s="2"/>
    </row>
    <row r="3705" ht="15.75" customHeight="1">
      <c r="A3705" s="27">
        <v>45504.0</v>
      </c>
      <c r="B3705" s="2" t="s">
        <v>877</v>
      </c>
      <c r="C3705" s="34">
        <v>7161000.0</v>
      </c>
      <c r="D3705" s="34">
        <v>6510000.0</v>
      </c>
      <c r="E3705" s="34">
        <v>651000.0</v>
      </c>
      <c r="F3705" s="22" t="s">
        <v>878</v>
      </c>
      <c r="G3705" s="35">
        <v>45510.0</v>
      </c>
      <c r="H3705" s="22"/>
      <c r="I3705" s="29"/>
      <c r="J3705" s="28"/>
      <c r="K3705" s="2"/>
      <c r="L3705" s="2"/>
      <c r="M3705" s="2"/>
      <c r="N3705" s="2"/>
      <c r="O3705" s="2"/>
      <c r="P3705" s="2"/>
      <c r="Q3705" s="2"/>
      <c r="R3705" s="2"/>
      <c r="S3705" s="2"/>
    </row>
    <row r="3706" ht="15.75" customHeight="1">
      <c r="A3706" s="27">
        <v>45504.0</v>
      </c>
      <c r="B3706" s="2" t="s">
        <v>741</v>
      </c>
      <c r="C3706" s="34">
        <v>6737500.0</v>
      </c>
      <c r="D3706" s="34">
        <v>6125000.0</v>
      </c>
      <c r="E3706" s="34">
        <v>612500.0</v>
      </c>
      <c r="F3706" s="22" t="s">
        <v>671</v>
      </c>
      <c r="G3706" s="35">
        <v>45518.0</v>
      </c>
      <c r="H3706" s="22"/>
      <c r="I3706" s="29"/>
      <c r="J3706" s="28"/>
      <c r="K3706" s="2"/>
      <c r="L3706" s="2"/>
      <c r="M3706" s="2"/>
      <c r="N3706" s="2"/>
      <c r="O3706" s="2"/>
      <c r="P3706" s="2"/>
      <c r="Q3706" s="2"/>
      <c r="R3706" s="2"/>
      <c r="S3706" s="2"/>
    </row>
    <row r="3707" ht="15.75" customHeight="1">
      <c r="A3707" s="27">
        <v>45504.0</v>
      </c>
      <c r="B3707" s="2" t="s">
        <v>158</v>
      </c>
      <c r="C3707" s="34">
        <v>1199000.0</v>
      </c>
      <c r="D3707" s="34">
        <v>1090000.0</v>
      </c>
      <c r="E3707" s="34">
        <v>109000.0</v>
      </c>
      <c r="F3707" s="22" t="s">
        <v>106</v>
      </c>
      <c r="G3707" s="35">
        <v>45520.0</v>
      </c>
      <c r="H3707" s="22"/>
      <c r="I3707" s="37" t="s">
        <v>94</v>
      </c>
      <c r="J3707" s="13"/>
      <c r="K3707" s="14"/>
      <c r="L3707" s="2"/>
      <c r="M3707" s="2"/>
      <c r="N3707" s="2"/>
      <c r="O3707" s="2"/>
      <c r="P3707" s="2"/>
      <c r="Q3707" s="2"/>
      <c r="R3707" s="2"/>
      <c r="S3707" s="2"/>
    </row>
    <row r="3708" ht="15.75" customHeight="1">
      <c r="A3708" s="27">
        <v>45504.0</v>
      </c>
      <c r="B3708" s="2" t="s">
        <v>160</v>
      </c>
      <c r="C3708" s="34">
        <v>1507000.0</v>
      </c>
      <c r="D3708" s="34">
        <v>1370000.0</v>
      </c>
      <c r="E3708" s="34">
        <v>137000.0</v>
      </c>
      <c r="F3708" s="22" t="s">
        <v>106</v>
      </c>
      <c r="G3708" s="35">
        <v>45554.0</v>
      </c>
      <c r="H3708" s="22"/>
      <c r="I3708" s="23" t="s">
        <v>3</v>
      </c>
      <c r="J3708" s="17" t="s">
        <v>54</v>
      </c>
      <c r="K3708" s="17" t="s">
        <v>2</v>
      </c>
      <c r="L3708" s="2"/>
      <c r="M3708" s="2"/>
      <c r="N3708" s="2"/>
      <c r="O3708" s="2"/>
      <c r="P3708" s="2"/>
      <c r="Q3708" s="2"/>
      <c r="R3708" s="2"/>
      <c r="S3708" s="2"/>
    </row>
    <row r="3709" ht="15.75" customHeight="1">
      <c r="A3709" s="38">
        <v>45504.0</v>
      </c>
      <c r="B3709" s="7" t="s">
        <v>871</v>
      </c>
      <c r="C3709" s="39">
        <v>8203450.0</v>
      </c>
      <c r="D3709" s="39">
        <v>8203450.0</v>
      </c>
      <c r="E3709" s="39">
        <v>0.0</v>
      </c>
      <c r="F3709" s="40" t="s">
        <v>912</v>
      </c>
      <c r="G3709" s="41">
        <v>45512.0</v>
      </c>
      <c r="H3709" s="40"/>
      <c r="I3709" s="23">
        <f t="shared" ref="I3709:K3709" si="90">SUM(C3665:C3709)</f>
        <v>495764659</v>
      </c>
      <c r="J3709" s="23">
        <f t="shared" si="90"/>
        <v>452866942</v>
      </c>
      <c r="K3709" s="23">
        <f t="shared" si="90"/>
        <v>42897717</v>
      </c>
      <c r="L3709" s="7"/>
      <c r="M3709" s="7"/>
      <c r="N3709" s="7"/>
      <c r="O3709" s="7"/>
      <c r="P3709" s="7"/>
      <c r="Q3709" s="7"/>
      <c r="R3709" s="7"/>
      <c r="S3709" s="7"/>
    </row>
    <row r="3710" ht="15.75" customHeight="1">
      <c r="A3710" s="27">
        <v>45505.0</v>
      </c>
      <c r="B3710" s="2" t="s">
        <v>839</v>
      </c>
      <c r="C3710" s="34">
        <v>8661690.0</v>
      </c>
      <c r="D3710" s="34">
        <v>8661690.0</v>
      </c>
      <c r="E3710" s="34">
        <v>0.0</v>
      </c>
      <c r="F3710" s="22" t="s">
        <v>912</v>
      </c>
      <c r="G3710" s="35">
        <v>45513.0</v>
      </c>
      <c r="H3710" s="22"/>
      <c r="I3710" s="29"/>
      <c r="J3710" s="28"/>
      <c r="K3710" s="2"/>
      <c r="L3710" s="2"/>
      <c r="M3710" s="2"/>
      <c r="N3710" s="2"/>
      <c r="O3710" s="2"/>
      <c r="P3710" s="2"/>
      <c r="Q3710" s="2"/>
      <c r="R3710" s="2"/>
      <c r="S3710" s="2"/>
    </row>
    <row r="3711" ht="15.75" customHeight="1">
      <c r="A3711" s="27">
        <v>45516.0</v>
      </c>
      <c r="B3711" s="2" t="s">
        <v>8</v>
      </c>
      <c r="C3711" s="34">
        <v>4.7999622E7</v>
      </c>
      <c r="D3711" s="34">
        <v>4.363602E7</v>
      </c>
      <c r="E3711" s="34">
        <v>4363602.0</v>
      </c>
      <c r="F3711" s="22" t="s">
        <v>754</v>
      </c>
      <c r="G3711" s="35">
        <v>45544.0</v>
      </c>
      <c r="H3711" s="22"/>
      <c r="I3711" s="29"/>
      <c r="J3711" s="28"/>
      <c r="K3711" s="2"/>
      <c r="L3711" s="2"/>
      <c r="M3711" s="2"/>
      <c r="N3711" s="2"/>
      <c r="O3711" s="2"/>
      <c r="P3711" s="2"/>
      <c r="Q3711" s="2"/>
      <c r="R3711" s="2"/>
      <c r="S3711" s="2"/>
    </row>
    <row r="3712" ht="15.75" customHeight="1">
      <c r="A3712" s="27">
        <v>45519.0</v>
      </c>
      <c r="B3712" s="2" t="s">
        <v>140</v>
      </c>
      <c r="C3712" s="34">
        <v>8448000.0</v>
      </c>
      <c r="D3712" s="34">
        <v>7680000.0</v>
      </c>
      <c r="E3712" s="34">
        <v>768000.0</v>
      </c>
      <c r="F3712" s="22" t="s">
        <v>590</v>
      </c>
      <c r="G3712" s="35">
        <v>45534.0</v>
      </c>
      <c r="H3712" s="22"/>
      <c r="I3712" s="29"/>
      <c r="J3712" s="28"/>
      <c r="K3712" s="2"/>
      <c r="L3712" s="2"/>
      <c r="M3712" s="2"/>
      <c r="N3712" s="2"/>
      <c r="O3712" s="2"/>
      <c r="P3712" s="2"/>
      <c r="Q3712" s="2"/>
      <c r="R3712" s="2"/>
      <c r="S3712" s="2"/>
    </row>
    <row r="3713" ht="15.75" customHeight="1">
      <c r="A3713" s="27">
        <v>45519.0</v>
      </c>
      <c r="B3713" s="2" t="s">
        <v>140</v>
      </c>
      <c r="C3713" s="34">
        <v>9734587.0</v>
      </c>
      <c r="D3713" s="34">
        <v>8849625.0</v>
      </c>
      <c r="E3713" s="34">
        <v>884962.0</v>
      </c>
      <c r="F3713" s="22" t="s">
        <v>361</v>
      </c>
      <c r="G3713" s="35">
        <v>45534.0</v>
      </c>
      <c r="H3713" s="22"/>
      <c r="I3713" s="29"/>
      <c r="J3713" s="28"/>
      <c r="K3713" s="2"/>
      <c r="L3713" s="2"/>
      <c r="M3713" s="2"/>
      <c r="N3713" s="2"/>
      <c r="O3713" s="2"/>
      <c r="P3713" s="2"/>
      <c r="Q3713" s="2"/>
      <c r="R3713" s="2"/>
      <c r="S3713" s="2"/>
    </row>
    <row r="3714" ht="15.75" customHeight="1">
      <c r="A3714" s="27">
        <v>45519.0</v>
      </c>
      <c r="B3714" s="2" t="s">
        <v>140</v>
      </c>
      <c r="C3714" s="34">
        <v>9133740.0</v>
      </c>
      <c r="D3714" s="34">
        <v>8303400.0</v>
      </c>
      <c r="E3714" s="34">
        <v>830340.0</v>
      </c>
      <c r="F3714" s="22" t="s">
        <v>676</v>
      </c>
      <c r="G3714" s="35">
        <v>45534.0</v>
      </c>
      <c r="H3714" s="22"/>
      <c r="I3714" s="29"/>
      <c r="J3714" s="28"/>
      <c r="K3714" s="2"/>
      <c r="L3714" s="2"/>
      <c r="M3714" s="2"/>
      <c r="N3714" s="2"/>
      <c r="O3714" s="2"/>
      <c r="P3714" s="2"/>
      <c r="Q3714" s="2"/>
      <c r="R3714" s="2"/>
      <c r="S3714" s="2"/>
    </row>
    <row r="3715" ht="15.75" customHeight="1">
      <c r="A3715" s="27">
        <v>45519.0</v>
      </c>
      <c r="B3715" s="2" t="s">
        <v>140</v>
      </c>
      <c r="C3715" s="34">
        <v>2.06756E7</v>
      </c>
      <c r="D3715" s="34">
        <v>1.8796E7</v>
      </c>
      <c r="E3715" s="34">
        <v>1879600.0</v>
      </c>
      <c r="F3715" s="22" t="s">
        <v>478</v>
      </c>
      <c r="G3715" s="35">
        <v>45524.0</v>
      </c>
      <c r="H3715" s="22"/>
      <c r="I3715" s="29"/>
      <c r="J3715" s="28"/>
      <c r="K3715" s="2"/>
      <c r="L3715" s="2"/>
      <c r="M3715" s="2"/>
      <c r="N3715" s="2"/>
      <c r="O3715" s="2"/>
      <c r="P3715" s="2"/>
      <c r="Q3715" s="2"/>
      <c r="R3715" s="2"/>
      <c r="S3715" s="2"/>
    </row>
    <row r="3716" ht="15.75" customHeight="1">
      <c r="A3716" s="27">
        <v>45519.0</v>
      </c>
      <c r="B3716" s="2" t="s">
        <v>140</v>
      </c>
      <c r="C3716" s="34">
        <v>1.10757402E8</v>
      </c>
      <c r="D3716" s="34">
        <v>1.00688548E8</v>
      </c>
      <c r="E3716" s="34">
        <v>1.0068854E7</v>
      </c>
      <c r="F3716" s="22" t="s">
        <v>522</v>
      </c>
      <c r="G3716" s="35">
        <v>45530.0</v>
      </c>
      <c r="H3716" s="22"/>
      <c r="I3716" s="29"/>
      <c r="J3716" s="28"/>
      <c r="K3716" s="2"/>
      <c r="L3716" s="2"/>
      <c r="M3716" s="2"/>
      <c r="N3716" s="2"/>
      <c r="O3716" s="2"/>
      <c r="P3716" s="2"/>
      <c r="Q3716" s="2"/>
      <c r="R3716" s="2"/>
      <c r="S3716" s="2"/>
    </row>
    <row r="3717" ht="15.75" customHeight="1">
      <c r="A3717" s="27">
        <v>45526.0</v>
      </c>
      <c r="B3717" s="2" t="s">
        <v>802</v>
      </c>
      <c r="C3717" s="34">
        <v>1.081391E7</v>
      </c>
      <c r="D3717" s="34">
        <v>1.081391E7</v>
      </c>
      <c r="E3717" s="34">
        <v>0.0</v>
      </c>
      <c r="F3717" s="22" t="s">
        <v>913</v>
      </c>
      <c r="G3717" s="35">
        <v>45534.0</v>
      </c>
      <c r="H3717" s="22"/>
      <c r="I3717" s="29"/>
      <c r="J3717" s="28"/>
      <c r="K3717" s="2"/>
      <c r="L3717" s="2"/>
      <c r="M3717" s="2"/>
      <c r="N3717" s="2"/>
      <c r="O3717" s="2"/>
      <c r="P3717" s="2"/>
      <c r="Q3717" s="2"/>
      <c r="R3717" s="2"/>
      <c r="S3717" s="2"/>
    </row>
    <row r="3718" ht="15.75" customHeight="1">
      <c r="A3718" s="27">
        <v>45526.0</v>
      </c>
      <c r="B3718" s="2" t="s">
        <v>11</v>
      </c>
      <c r="C3718" s="34">
        <v>4761120.0</v>
      </c>
      <c r="D3718" s="34">
        <v>4761120.0</v>
      </c>
      <c r="E3718" s="34">
        <v>0.0</v>
      </c>
      <c r="F3718" s="22" t="s">
        <v>914</v>
      </c>
      <c r="G3718" s="35">
        <v>45534.0</v>
      </c>
      <c r="H3718" s="22"/>
      <c r="I3718" s="29"/>
      <c r="J3718" s="28"/>
      <c r="K3718" s="2"/>
      <c r="L3718" s="2"/>
      <c r="M3718" s="2"/>
      <c r="N3718" s="2"/>
      <c r="O3718" s="2"/>
      <c r="P3718" s="2"/>
      <c r="Q3718" s="2"/>
      <c r="R3718" s="2"/>
      <c r="S3718" s="2"/>
    </row>
    <row r="3719" ht="15.75" customHeight="1">
      <c r="A3719" s="27">
        <v>45527.0</v>
      </c>
      <c r="B3719" s="2" t="s">
        <v>711</v>
      </c>
      <c r="C3719" s="34">
        <v>6.07332E7</v>
      </c>
      <c r="D3719" s="34">
        <v>5.5212E7</v>
      </c>
      <c r="E3719" s="34">
        <v>5521200.0</v>
      </c>
      <c r="F3719" s="22" t="s">
        <v>442</v>
      </c>
      <c r="G3719" s="35">
        <v>45545.0</v>
      </c>
      <c r="H3719" s="22"/>
      <c r="I3719" s="29"/>
      <c r="J3719" s="28"/>
      <c r="K3719" s="2"/>
      <c r="L3719" s="2"/>
      <c r="M3719" s="2"/>
      <c r="N3719" s="2"/>
      <c r="O3719" s="2"/>
      <c r="P3719" s="2"/>
      <c r="Q3719" s="2"/>
      <c r="R3719" s="2"/>
      <c r="S3719" s="2"/>
    </row>
    <row r="3720" ht="15.75" customHeight="1">
      <c r="A3720" s="27">
        <v>45527.0</v>
      </c>
      <c r="B3720" s="2" t="s">
        <v>711</v>
      </c>
      <c r="C3720" s="34">
        <v>2081200.0</v>
      </c>
      <c r="D3720" s="34">
        <v>1892000.0</v>
      </c>
      <c r="E3720" s="34">
        <v>189200.0</v>
      </c>
      <c r="F3720" s="22" t="s">
        <v>441</v>
      </c>
      <c r="G3720" s="35">
        <v>45545.0</v>
      </c>
      <c r="H3720" s="22"/>
      <c r="I3720" s="29"/>
      <c r="J3720" s="28"/>
      <c r="K3720" s="2"/>
      <c r="L3720" s="2"/>
      <c r="M3720" s="2"/>
      <c r="N3720" s="2"/>
      <c r="O3720" s="2"/>
      <c r="P3720" s="2"/>
      <c r="Q3720" s="2"/>
      <c r="R3720" s="2"/>
      <c r="S3720" s="2"/>
    </row>
    <row r="3721" ht="15.75" customHeight="1">
      <c r="A3721" s="27">
        <v>45527.0</v>
      </c>
      <c r="B3721" s="2" t="s">
        <v>711</v>
      </c>
      <c r="C3721" s="34">
        <v>2.46884E7</v>
      </c>
      <c r="D3721" s="34">
        <v>2.2444E7</v>
      </c>
      <c r="E3721" s="34">
        <v>2244400.0</v>
      </c>
      <c r="F3721" s="22" t="s">
        <v>657</v>
      </c>
      <c r="G3721" s="35">
        <v>45545.0</v>
      </c>
      <c r="H3721" s="22"/>
      <c r="I3721" s="29"/>
      <c r="J3721" s="28"/>
      <c r="K3721" s="2"/>
      <c r="L3721" s="2"/>
      <c r="M3721" s="2"/>
      <c r="N3721" s="2"/>
      <c r="O3721" s="2"/>
      <c r="P3721" s="2"/>
      <c r="Q3721" s="2"/>
      <c r="R3721" s="2"/>
      <c r="S3721" s="2"/>
    </row>
    <row r="3722" ht="15.75" customHeight="1">
      <c r="A3722" s="27">
        <v>45527.0</v>
      </c>
      <c r="B3722" s="2" t="s">
        <v>711</v>
      </c>
      <c r="C3722" s="34">
        <v>1.05028E7</v>
      </c>
      <c r="D3722" s="34">
        <v>9548000.0</v>
      </c>
      <c r="E3722" s="34">
        <v>954800.0</v>
      </c>
      <c r="F3722" s="22" t="s">
        <v>350</v>
      </c>
      <c r="G3722" s="35">
        <v>45545.0</v>
      </c>
      <c r="H3722" s="22"/>
      <c r="I3722" s="29"/>
      <c r="J3722" s="28"/>
      <c r="K3722" s="2"/>
      <c r="L3722" s="2"/>
      <c r="M3722" s="2"/>
      <c r="N3722" s="2"/>
      <c r="O3722" s="2"/>
      <c r="P3722" s="2"/>
      <c r="Q3722" s="2"/>
      <c r="R3722" s="2"/>
      <c r="S3722" s="2"/>
    </row>
    <row r="3723" ht="15.75" customHeight="1">
      <c r="A3723" s="27">
        <v>45527.0</v>
      </c>
      <c r="B3723" s="2" t="s">
        <v>711</v>
      </c>
      <c r="C3723" s="34">
        <v>1.0074759E7</v>
      </c>
      <c r="D3723" s="34">
        <v>9158872.0</v>
      </c>
      <c r="E3723" s="34">
        <v>915887.0</v>
      </c>
      <c r="F3723" s="22" t="s">
        <v>728</v>
      </c>
      <c r="G3723" s="35">
        <v>45545.0</v>
      </c>
      <c r="H3723" s="22"/>
      <c r="I3723" s="29"/>
      <c r="J3723" s="28"/>
      <c r="K3723" s="2"/>
      <c r="L3723" s="2"/>
      <c r="M3723" s="2"/>
      <c r="N3723" s="2"/>
      <c r="O3723" s="2"/>
      <c r="P3723" s="2"/>
      <c r="Q3723" s="2"/>
      <c r="R3723" s="2"/>
      <c r="S3723" s="2"/>
    </row>
    <row r="3724" ht="15.75" customHeight="1">
      <c r="A3724" s="27">
        <v>45529.0</v>
      </c>
      <c r="B3724" s="2" t="s">
        <v>666</v>
      </c>
      <c r="C3724" s="34">
        <f>D3724+E3724</f>
        <v>1804000</v>
      </c>
      <c r="D3724" s="34">
        <v>1640000.0</v>
      </c>
      <c r="E3724" s="34">
        <f>D3724*0.1</f>
        <v>164000</v>
      </c>
      <c r="F3724" s="22" t="s">
        <v>659</v>
      </c>
      <c r="G3724" s="35">
        <v>45562.0</v>
      </c>
      <c r="H3724" s="22"/>
      <c r="I3724" s="29"/>
      <c r="J3724" s="28"/>
      <c r="K3724" s="2"/>
      <c r="L3724" s="2"/>
      <c r="M3724" s="2"/>
      <c r="N3724" s="2"/>
      <c r="O3724" s="2"/>
      <c r="P3724" s="2"/>
      <c r="Q3724" s="2"/>
      <c r="R3724" s="2"/>
      <c r="S3724" s="2"/>
    </row>
    <row r="3725" ht="15.75" customHeight="1">
      <c r="A3725" s="27">
        <v>45534.0</v>
      </c>
      <c r="B3725" s="2" t="s">
        <v>871</v>
      </c>
      <c r="C3725" s="34">
        <v>8086840.0</v>
      </c>
      <c r="D3725" s="34">
        <v>8086840.0</v>
      </c>
      <c r="E3725" s="34">
        <v>0.0</v>
      </c>
      <c r="F3725" s="22" t="s">
        <v>915</v>
      </c>
      <c r="G3725" s="35">
        <v>45546.0</v>
      </c>
      <c r="H3725" s="22"/>
      <c r="I3725" s="29"/>
      <c r="J3725" s="28"/>
      <c r="K3725" s="2"/>
      <c r="L3725" s="2"/>
      <c r="M3725" s="2"/>
      <c r="N3725" s="2"/>
      <c r="O3725" s="2"/>
      <c r="P3725" s="2"/>
      <c r="Q3725" s="2"/>
      <c r="R3725" s="2"/>
      <c r="S3725" s="2"/>
    </row>
    <row r="3726" ht="15.75" customHeight="1">
      <c r="A3726" s="27">
        <v>45534.0</v>
      </c>
      <c r="B3726" s="2" t="s">
        <v>839</v>
      </c>
      <c r="C3726" s="34">
        <v>8585310.0</v>
      </c>
      <c r="D3726" s="34">
        <v>8585310.0</v>
      </c>
      <c r="E3726" s="34">
        <v>0.0</v>
      </c>
      <c r="F3726" s="22" t="s">
        <v>915</v>
      </c>
      <c r="G3726" s="35">
        <v>45545.0</v>
      </c>
      <c r="H3726" s="22"/>
      <c r="I3726" s="29"/>
      <c r="J3726" s="28"/>
      <c r="K3726" s="2"/>
      <c r="L3726" s="2"/>
      <c r="M3726" s="2"/>
      <c r="N3726" s="2"/>
      <c r="O3726" s="2"/>
      <c r="P3726" s="2"/>
      <c r="Q3726" s="2"/>
      <c r="R3726" s="2"/>
      <c r="S3726" s="2"/>
    </row>
    <row r="3727" ht="15.75" customHeight="1">
      <c r="A3727" s="27">
        <v>45535.0</v>
      </c>
      <c r="B3727" s="2" t="s">
        <v>140</v>
      </c>
      <c r="C3727" s="34">
        <v>7656000.0</v>
      </c>
      <c r="D3727" s="34">
        <v>6960000.0</v>
      </c>
      <c r="E3727" s="34">
        <v>696000.0</v>
      </c>
      <c r="F3727" s="22" t="s">
        <v>590</v>
      </c>
      <c r="G3727" s="35">
        <v>45545.0</v>
      </c>
      <c r="H3727" s="22"/>
      <c r="I3727" s="29"/>
      <c r="J3727" s="28"/>
      <c r="K3727" s="2"/>
      <c r="L3727" s="2"/>
      <c r="M3727" s="2"/>
      <c r="N3727" s="2"/>
      <c r="O3727" s="2"/>
      <c r="P3727" s="2"/>
      <c r="Q3727" s="2"/>
      <c r="R3727" s="2"/>
      <c r="S3727" s="2"/>
    </row>
    <row r="3728" ht="15.75" customHeight="1">
      <c r="A3728" s="27">
        <v>45535.0</v>
      </c>
      <c r="B3728" s="2" t="s">
        <v>140</v>
      </c>
      <c r="C3728" s="34">
        <v>8845100.0</v>
      </c>
      <c r="D3728" s="34">
        <v>8041000.0</v>
      </c>
      <c r="E3728" s="34">
        <v>804100.0</v>
      </c>
      <c r="F3728" s="22" t="s">
        <v>361</v>
      </c>
      <c r="G3728" s="35">
        <v>45545.0</v>
      </c>
      <c r="H3728" s="22"/>
      <c r="I3728" s="29"/>
      <c r="J3728" s="28"/>
      <c r="K3728" s="2"/>
      <c r="L3728" s="2"/>
      <c r="M3728" s="2"/>
      <c r="N3728" s="2"/>
      <c r="O3728" s="2"/>
      <c r="P3728" s="2"/>
      <c r="Q3728" s="2"/>
      <c r="R3728" s="2"/>
      <c r="S3728" s="2"/>
    </row>
    <row r="3729" ht="15.75" customHeight="1">
      <c r="A3729" s="27">
        <v>45535.0</v>
      </c>
      <c r="B3729" s="2" t="s">
        <v>140</v>
      </c>
      <c r="C3729" s="34">
        <v>1.009316E7</v>
      </c>
      <c r="D3729" s="34">
        <v>9175600.0</v>
      </c>
      <c r="E3729" s="34">
        <v>917560.0</v>
      </c>
      <c r="F3729" s="22" t="s">
        <v>916</v>
      </c>
      <c r="G3729" s="35">
        <v>45545.0</v>
      </c>
      <c r="H3729" s="22"/>
      <c r="I3729" s="29"/>
      <c r="J3729" s="28"/>
      <c r="K3729" s="2"/>
      <c r="L3729" s="2"/>
      <c r="M3729" s="2"/>
      <c r="N3729" s="2"/>
      <c r="O3729" s="2"/>
      <c r="P3729" s="2"/>
      <c r="Q3729" s="2"/>
      <c r="R3729" s="2"/>
      <c r="S3729" s="2"/>
    </row>
    <row r="3730" ht="15.75" customHeight="1">
      <c r="A3730" s="27">
        <v>45535.0</v>
      </c>
      <c r="B3730" s="2" t="s">
        <v>140</v>
      </c>
      <c r="C3730" s="34">
        <v>2.29878E7</v>
      </c>
      <c r="D3730" s="34">
        <v>2.0898E7</v>
      </c>
      <c r="E3730" s="34">
        <v>2089800.0</v>
      </c>
      <c r="F3730" s="22" t="s">
        <v>478</v>
      </c>
      <c r="G3730" s="35">
        <v>45545.0</v>
      </c>
      <c r="H3730" s="22"/>
      <c r="I3730" s="29"/>
      <c r="J3730" s="28"/>
      <c r="K3730" s="2"/>
      <c r="L3730" s="2"/>
      <c r="M3730" s="2"/>
      <c r="N3730" s="2"/>
      <c r="O3730" s="2"/>
      <c r="P3730" s="2"/>
      <c r="Q3730" s="2"/>
      <c r="R3730" s="2"/>
      <c r="S3730" s="2"/>
    </row>
    <row r="3731" ht="15.75" customHeight="1">
      <c r="A3731" s="27">
        <v>45535.0</v>
      </c>
      <c r="B3731" s="2" t="s">
        <v>140</v>
      </c>
      <c r="C3731" s="34">
        <v>8.16145E7</v>
      </c>
      <c r="D3731" s="34">
        <v>7.4195E7</v>
      </c>
      <c r="E3731" s="34">
        <v>7419500.0</v>
      </c>
      <c r="F3731" s="22" t="s">
        <v>917</v>
      </c>
      <c r="G3731" s="35">
        <v>45544.0</v>
      </c>
      <c r="H3731" s="22"/>
      <c r="I3731" s="29"/>
      <c r="J3731" s="28"/>
      <c r="K3731" s="2"/>
      <c r="L3731" s="2"/>
      <c r="M3731" s="2"/>
      <c r="N3731" s="2"/>
      <c r="O3731" s="2"/>
      <c r="P3731" s="2"/>
      <c r="Q3731" s="2"/>
      <c r="R3731" s="2"/>
      <c r="S3731" s="2"/>
    </row>
    <row r="3732" ht="15.75" customHeight="1">
      <c r="A3732" s="27">
        <v>45535.0</v>
      </c>
      <c r="B3732" s="2" t="s">
        <v>140</v>
      </c>
      <c r="C3732" s="34">
        <v>416900.0</v>
      </c>
      <c r="D3732" s="34">
        <v>379000.0</v>
      </c>
      <c r="E3732" s="34">
        <v>37900.0</v>
      </c>
      <c r="F3732" s="22" t="s">
        <v>767</v>
      </c>
      <c r="G3732" s="35">
        <v>45545.0</v>
      </c>
      <c r="H3732" s="22"/>
      <c r="I3732" s="29"/>
      <c r="J3732" s="28"/>
      <c r="K3732" s="2"/>
      <c r="L3732" s="2"/>
      <c r="M3732" s="2"/>
      <c r="N3732" s="2"/>
      <c r="O3732" s="2"/>
      <c r="P3732" s="2"/>
      <c r="Q3732" s="2"/>
      <c r="R3732" s="2"/>
      <c r="S3732" s="2"/>
    </row>
    <row r="3733" ht="15.75" customHeight="1">
      <c r="A3733" s="27">
        <v>45535.0</v>
      </c>
      <c r="B3733" s="2" t="s">
        <v>140</v>
      </c>
      <c r="C3733" s="34">
        <v>600600.0</v>
      </c>
      <c r="D3733" s="34">
        <v>546000.0</v>
      </c>
      <c r="E3733" s="34">
        <v>54600.0</v>
      </c>
      <c r="F3733" s="22" t="s">
        <v>766</v>
      </c>
      <c r="G3733" s="35">
        <v>45545.0</v>
      </c>
      <c r="H3733" s="22"/>
      <c r="I3733" s="29"/>
      <c r="J3733" s="28"/>
      <c r="K3733" s="2"/>
      <c r="L3733" s="2"/>
      <c r="M3733" s="2"/>
      <c r="N3733" s="2"/>
      <c r="O3733" s="2"/>
      <c r="P3733" s="2"/>
      <c r="Q3733" s="2"/>
      <c r="R3733" s="2"/>
      <c r="S3733" s="2"/>
    </row>
    <row r="3734" ht="15.75" customHeight="1">
      <c r="A3734" s="27">
        <v>45535.0</v>
      </c>
      <c r="B3734" s="2" t="s">
        <v>140</v>
      </c>
      <c r="C3734" s="34">
        <v>592900.0</v>
      </c>
      <c r="D3734" s="34">
        <v>539000.0</v>
      </c>
      <c r="E3734" s="34">
        <v>53900.0</v>
      </c>
      <c r="F3734" s="22" t="s">
        <v>765</v>
      </c>
      <c r="G3734" s="35">
        <v>45545.0</v>
      </c>
      <c r="H3734" s="22"/>
      <c r="I3734" s="29"/>
      <c r="J3734" s="28"/>
      <c r="K3734" s="2"/>
      <c r="L3734" s="2"/>
      <c r="M3734" s="2"/>
      <c r="N3734" s="2"/>
      <c r="O3734" s="2"/>
      <c r="P3734" s="2"/>
      <c r="Q3734" s="2"/>
      <c r="R3734" s="2"/>
      <c r="S3734" s="2"/>
    </row>
    <row r="3735" ht="15.75" customHeight="1">
      <c r="A3735" s="27">
        <v>45535.0</v>
      </c>
      <c r="B3735" s="2" t="s">
        <v>140</v>
      </c>
      <c r="C3735" s="34">
        <v>3616800.0</v>
      </c>
      <c r="D3735" s="34">
        <v>3288000.0</v>
      </c>
      <c r="E3735" s="34">
        <v>328800.0</v>
      </c>
      <c r="F3735" s="22" t="s">
        <v>875</v>
      </c>
      <c r="G3735" s="35">
        <v>45545.0</v>
      </c>
      <c r="H3735" s="22"/>
      <c r="I3735" s="29"/>
      <c r="J3735" s="28"/>
      <c r="K3735" s="2"/>
      <c r="L3735" s="2"/>
      <c r="M3735" s="2"/>
      <c r="N3735" s="2"/>
      <c r="O3735" s="2"/>
      <c r="P3735" s="2"/>
      <c r="Q3735" s="2"/>
      <c r="R3735" s="2"/>
      <c r="S3735" s="2"/>
    </row>
    <row r="3736" ht="15.75" customHeight="1">
      <c r="A3736" s="27">
        <v>45535.0</v>
      </c>
      <c r="B3736" s="2" t="s">
        <v>8</v>
      </c>
      <c r="C3736" s="34">
        <v>2828100.0</v>
      </c>
      <c r="D3736" s="34">
        <v>2571000.0</v>
      </c>
      <c r="E3736" s="34">
        <v>257100.0</v>
      </c>
      <c r="F3736" s="22" t="s">
        <v>299</v>
      </c>
      <c r="G3736" s="35">
        <v>45558.0</v>
      </c>
      <c r="H3736" s="22"/>
      <c r="I3736" s="29"/>
      <c r="J3736" s="28"/>
      <c r="K3736" s="2"/>
      <c r="L3736" s="2"/>
      <c r="M3736" s="2"/>
      <c r="N3736" s="2"/>
      <c r="O3736" s="2"/>
      <c r="P3736" s="2"/>
      <c r="Q3736" s="2"/>
      <c r="R3736" s="2"/>
      <c r="S3736" s="2"/>
    </row>
    <row r="3737" ht="15.75" customHeight="1">
      <c r="A3737" s="27">
        <v>45535.0</v>
      </c>
      <c r="B3737" s="2" t="s">
        <v>8</v>
      </c>
      <c r="C3737" s="34">
        <v>132000.0</v>
      </c>
      <c r="D3737" s="34">
        <v>120000.0</v>
      </c>
      <c r="E3737" s="34">
        <v>12000.0</v>
      </c>
      <c r="F3737" s="22" t="s">
        <v>364</v>
      </c>
      <c r="G3737" s="35">
        <v>45558.0</v>
      </c>
      <c r="H3737" s="22"/>
      <c r="I3737" s="29"/>
      <c r="J3737" s="28"/>
      <c r="K3737" s="2"/>
      <c r="L3737" s="2"/>
      <c r="M3737" s="2"/>
      <c r="N3737" s="2"/>
      <c r="O3737" s="2"/>
      <c r="P3737" s="2"/>
      <c r="Q3737" s="2"/>
      <c r="R3737" s="2"/>
      <c r="S3737" s="2"/>
    </row>
    <row r="3738" ht="15.75" customHeight="1">
      <c r="A3738" s="27">
        <v>45535.0</v>
      </c>
      <c r="B3738" s="2" t="s">
        <v>8</v>
      </c>
      <c r="C3738" s="34">
        <v>1214400.0</v>
      </c>
      <c r="D3738" s="34">
        <v>1104000.0</v>
      </c>
      <c r="E3738" s="34">
        <v>110400.0</v>
      </c>
      <c r="F3738" s="22" t="s">
        <v>918</v>
      </c>
      <c r="G3738" s="35">
        <v>45555.0</v>
      </c>
      <c r="H3738" s="22"/>
      <c r="I3738" s="29"/>
      <c r="J3738" s="28"/>
      <c r="K3738" s="2"/>
      <c r="L3738" s="2"/>
      <c r="M3738" s="2"/>
      <c r="N3738" s="2"/>
      <c r="O3738" s="2"/>
      <c r="P3738" s="2"/>
      <c r="Q3738" s="2"/>
      <c r="R3738" s="2"/>
      <c r="S3738" s="2"/>
    </row>
    <row r="3739" ht="15.75" customHeight="1">
      <c r="A3739" s="27">
        <v>45535.0</v>
      </c>
      <c r="B3739" s="2" t="s">
        <v>8</v>
      </c>
      <c r="C3739" s="34">
        <v>5461500.0</v>
      </c>
      <c r="D3739" s="34">
        <v>4965000.0</v>
      </c>
      <c r="E3739" s="34">
        <v>496500.0</v>
      </c>
      <c r="F3739" s="22" t="s">
        <v>700</v>
      </c>
      <c r="G3739" s="35">
        <v>45555.0</v>
      </c>
      <c r="H3739" s="22"/>
      <c r="I3739" s="29"/>
      <c r="J3739" s="28"/>
      <c r="K3739" s="2"/>
      <c r="L3739" s="2"/>
      <c r="M3739" s="2"/>
      <c r="N3739" s="2"/>
      <c r="O3739" s="2"/>
      <c r="P3739" s="2"/>
      <c r="Q3739" s="2"/>
      <c r="R3739" s="2"/>
      <c r="S3739" s="2"/>
    </row>
    <row r="3740" ht="15.75" customHeight="1">
      <c r="A3740" s="27">
        <v>45535.0</v>
      </c>
      <c r="B3740" s="2" t="s">
        <v>8</v>
      </c>
      <c r="C3740" s="34">
        <v>320100.0</v>
      </c>
      <c r="D3740" s="34">
        <v>291000.0</v>
      </c>
      <c r="E3740" s="34">
        <v>29100.0</v>
      </c>
      <c r="F3740" s="22" t="s">
        <v>846</v>
      </c>
      <c r="G3740" s="35">
        <v>45555.0</v>
      </c>
      <c r="H3740" s="22"/>
      <c r="I3740" s="29"/>
      <c r="J3740" s="28"/>
      <c r="K3740" s="2"/>
      <c r="L3740" s="2"/>
      <c r="M3740" s="2"/>
      <c r="N3740" s="2"/>
      <c r="O3740" s="2"/>
      <c r="P3740" s="2"/>
      <c r="Q3740" s="2"/>
      <c r="R3740" s="2"/>
      <c r="S3740" s="2"/>
    </row>
    <row r="3741" ht="15.75" customHeight="1">
      <c r="A3741" s="27">
        <v>45535.0</v>
      </c>
      <c r="B3741" s="2" t="s">
        <v>8</v>
      </c>
      <c r="C3741" s="34">
        <v>1485000.0</v>
      </c>
      <c r="D3741" s="34">
        <v>1350000.0</v>
      </c>
      <c r="E3741" s="34">
        <v>135000.0</v>
      </c>
      <c r="F3741" s="22" t="s">
        <v>738</v>
      </c>
      <c r="G3741" s="35">
        <v>45548.0</v>
      </c>
      <c r="H3741" s="22"/>
      <c r="I3741" s="29"/>
      <c r="J3741" s="28"/>
      <c r="K3741" s="2"/>
      <c r="L3741" s="2"/>
      <c r="M3741" s="2"/>
      <c r="N3741" s="2"/>
      <c r="O3741" s="2"/>
      <c r="P3741" s="2"/>
      <c r="Q3741" s="2"/>
      <c r="R3741" s="2"/>
      <c r="S3741" s="2"/>
    </row>
    <row r="3742" ht="15.75" customHeight="1">
      <c r="A3742" s="27">
        <v>45535.0</v>
      </c>
      <c r="B3742" s="2" t="s">
        <v>8</v>
      </c>
      <c r="C3742" s="34">
        <v>3082200.0</v>
      </c>
      <c r="D3742" s="34">
        <v>2802000.0</v>
      </c>
      <c r="E3742" s="34">
        <v>280200.0</v>
      </c>
      <c r="F3742" s="22" t="s">
        <v>845</v>
      </c>
      <c r="G3742" s="35">
        <v>45548.0</v>
      </c>
      <c r="H3742" s="22"/>
      <c r="I3742" s="29"/>
      <c r="J3742" s="28"/>
      <c r="K3742" s="2"/>
      <c r="L3742" s="2"/>
      <c r="M3742" s="2"/>
      <c r="N3742" s="2"/>
      <c r="O3742" s="2"/>
      <c r="P3742" s="2"/>
      <c r="Q3742" s="2"/>
      <c r="R3742" s="2"/>
      <c r="S3742" s="2"/>
    </row>
    <row r="3743" ht="15.75" customHeight="1">
      <c r="A3743" s="27">
        <v>45535.0</v>
      </c>
      <c r="B3743" s="2" t="s">
        <v>696</v>
      </c>
      <c r="C3743" s="34">
        <v>3080000.0</v>
      </c>
      <c r="D3743" s="34">
        <v>2800000.0</v>
      </c>
      <c r="E3743" s="34">
        <v>280000.0</v>
      </c>
      <c r="F3743" s="22" t="s">
        <v>697</v>
      </c>
      <c r="G3743" s="35">
        <v>45546.0</v>
      </c>
      <c r="H3743" s="22"/>
      <c r="I3743" s="29"/>
      <c r="J3743" s="28"/>
      <c r="K3743" s="2"/>
      <c r="L3743" s="2"/>
      <c r="M3743" s="2"/>
      <c r="N3743" s="2"/>
      <c r="O3743" s="2"/>
      <c r="P3743" s="2"/>
      <c r="Q3743" s="2"/>
      <c r="R3743" s="2"/>
      <c r="S3743" s="2"/>
    </row>
    <row r="3744" ht="15.75" customHeight="1">
      <c r="A3744" s="27">
        <v>45535.0</v>
      </c>
      <c r="B3744" s="2" t="s">
        <v>675</v>
      </c>
      <c r="C3744" s="34">
        <v>623700.0</v>
      </c>
      <c r="D3744" s="34">
        <v>567000.0</v>
      </c>
      <c r="E3744" s="34">
        <v>56700.0</v>
      </c>
      <c r="F3744" s="22" t="s">
        <v>523</v>
      </c>
      <c r="G3744" s="35">
        <v>45545.0</v>
      </c>
      <c r="H3744" s="22"/>
      <c r="I3744" s="29"/>
      <c r="J3744" s="28"/>
      <c r="K3744" s="2"/>
      <c r="L3744" s="2"/>
      <c r="M3744" s="2"/>
      <c r="N3744" s="2"/>
      <c r="O3744" s="2"/>
      <c r="P3744" s="2"/>
      <c r="Q3744" s="2"/>
      <c r="R3744" s="2"/>
      <c r="S3744" s="2"/>
    </row>
    <row r="3745" ht="15.75" customHeight="1">
      <c r="A3745" s="27">
        <v>45535.0</v>
      </c>
      <c r="B3745" s="2" t="s">
        <v>877</v>
      </c>
      <c r="C3745" s="34">
        <v>7821000.0</v>
      </c>
      <c r="D3745" s="34">
        <v>7110000.0</v>
      </c>
      <c r="E3745" s="34">
        <v>711000.0</v>
      </c>
      <c r="F3745" s="22" t="s">
        <v>878</v>
      </c>
      <c r="G3745" s="35">
        <v>45539.0</v>
      </c>
      <c r="H3745" s="22"/>
      <c r="I3745" s="29"/>
      <c r="J3745" s="28"/>
      <c r="K3745" s="2"/>
      <c r="L3745" s="2"/>
      <c r="M3745" s="2"/>
      <c r="N3745" s="2"/>
      <c r="O3745" s="2"/>
      <c r="P3745" s="2"/>
      <c r="Q3745" s="2"/>
      <c r="R3745" s="2"/>
      <c r="S3745" s="2"/>
    </row>
    <row r="3746" ht="15.75" customHeight="1">
      <c r="A3746" s="27">
        <v>45535.0</v>
      </c>
      <c r="B3746" s="2" t="s">
        <v>741</v>
      </c>
      <c r="C3746" s="34">
        <v>8453500.0</v>
      </c>
      <c r="D3746" s="34">
        <v>7685000.0</v>
      </c>
      <c r="E3746" s="34">
        <v>768500.0</v>
      </c>
      <c r="F3746" s="22" t="s">
        <v>671</v>
      </c>
      <c r="G3746" s="35">
        <v>45548.0</v>
      </c>
      <c r="H3746" s="22"/>
      <c r="I3746" s="29"/>
      <c r="J3746" s="28"/>
      <c r="K3746" s="2"/>
      <c r="L3746" s="2"/>
      <c r="M3746" s="2"/>
      <c r="N3746" s="2"/>
      <c r="O3746" s="2"/>
      <c r="P3746" s="2"/>
      <c r="Q3746" s="2"/>
      <c r="R3746" s="2"/>
      <c r="S3746" s="2"/>
    </row>
    <row r="3747" ht="15.75" customHeight="1">
      <c r="A3747" s="27">
        <v>45535.0</v>
      </c>
      <c r="B3747" s="2" t="s">
        <v>861</v>
      </c>
      <c r="C3747" s="34">
        <v>99000.0</v>
      </c>
      <c r="D3747" s="34">
        <v>90000.0</v>
      </c>
      <c r="E3747" s="34">
        <v>9000.0</v>
      </c>
      <c r="F3747" s="22" t="s">
        <v>919</v>
      </c>
      <c r="G3747" s="35">
        <v>45545.0</v>
      </c>
      <c r="H3747" s="22"/>
      <c r="I3747" s="29"/>
      <c r="J3747" s="28"/>
      <c r="K3747" s="2"/>
      <c r="L3747" s="2"/>
      <c r="M3747" s="2"/>
      <c r="N3747" s="2"/>
      <c r="O3747" s="2"/>
      <c r="P3747" s="2"/>
      <c r="Q3747" s="2"/>
      <c r="R3747" s="2"/>
      <c r="S3747" s="2"/>
    </row>
    <row r="3748" ht="15.75" customHeight="1">
      <c r="A3748" s="27">
        <v>45535.0</v>
      </c>
      <c r="B3748" s="2" t="s">
        <v>861</v>
      </c>
      <c r="C3748" s="34">
        <v>346500.0</v>
      </c>
      <c r="D3748" s="34">
        <v>315000.0</v>
      </c>
      <c r="E3748" s="34">
        <v>31500.0</v>
      </c>
      <c r="F3748" s="22" t="s">
        <v>920</v>
      </c>
      <c r="G3748" s="35">
        <v>45545.0</v>
      </c>
      <c r="H3748" s="22"/>
      <c r="I3748" s="29"/>
      <c r="J3748" s="28"/>
      <c r="K3748" s="2"/>
      <c r="L3748" s="2"/>
      <c r="M3748" s="2"/>
      <c r="N3748" s="2"/>
      <c r="O3748" s="2"/>
      <c r="P3748" s="2"/>
      <c r="Q3748" s="2"/>
      <c r="R3748" s="2"/>
      <c r="S3748" s="2"/>
    </row>
    <row r="3749" ht="15.75" customHeight="1">
      <c r="A3749" s="27">
        <v>45535.0</v>
      </c>
      <c r="B3749" s="2" t="s">
        <v>666</v>
      </c>
      <c r="C3749" s="34">
        <v>1197900.0</v>
      </c>
      <c r="D3749" s="34">
        <v>1089000.0</v>
      </c>
      <c r="E3749" s="34">
        <v>108900.0</v>
      </c>
      <c r="F3749" s="22" t="s">
        <v>796</v>
      </c>
      <c r="G3749" s="35">
        <v>45562.0</v>
      </c>
      <c r="H3749" s="22"/>
      <c r="I3749" s="29"/>
      <c r="J3749" s="28"/>
      <c r="K3749" s="2"/>
      <c r="L3749" s="2"/>
      <c r="M3749" s="2"/>
      <c r="N3749" s="2"/>
      <c r="O3749" s="2"/>
      <c r="P3749" s="2"/>
      <c r="Q3749" s="2"/>
      <c r="R3749" s="2"/>
      <c r="S3749" s="2"/>
    </row>
    <row r="3750" ht="15.75" customHeight="1">
      <c r="A3750" s="27">
        <v>45535.0</v>
      </c>
      <c r="B3750" s="2" t="s">
        <v>847</v>
      </c>
      <c r="C3750" s="34">
        <v>6404200.0</v>
      </c>
      <c r="D3750" s="34">
        <v>5822000.0</v>
      </c>
      <c r="E3750" s="34">
        <v>582200.0</v>
      </c>
      <c r="F3750" s="22" t="s">
        <v>277</v>
      </c>
      <c r="G3750" s="35">
        <v>45541.0</v>
      </c>
      <c r="H3750" s="22"/>
      <c r="I3750" s="29"/>
      <c r="J3750" s="28"/>
      <c r="K3750" s="2"/>
      <c r="L3750" s="2"/>
      <c r="M3750" s="2"/>
      <c r="N3750" s="2"/>
      <c r="O3750" s="2"/>
      <c r="P3750" s="2"/>
      <c r="Q3750" s="2"/>
      <c r="R3750" s="2"/>
      <c r="S3750" s="2"/>
    </row>
    <row r="3751" ht="15.75" customHeight="1">
      <c r="A3751" s="27">
        <v>45535.0</v>
      </c>
      <c r="B3751" s="2" t="s">
        <v>847</v>
      </c>
      <c r="C3751" s="34">
        <v>3432000.0</v>
      </c>
      <c r="D3751" s="34">
        <v>3120000.0</v>
      </c>
      <c r="E3751" s="34">
        <v>312000.0</v>
      </c>
      <c r="F3751" s="22" t="s">
        <v>848</v>
      </c>
      <c r="G3751" s="35">
        <v>45541.0</v>
      </c>
      <c r="H3751" s="22"/>
      <c r="I3751" s="29"/>
      <c r="J3751" s="28"/>
      <c r="K3751" s="2"/>
      <c r="L3751" s="2"/>
      <c r="M3751" s="2"/>
      <c r="N3751" s="2"/>
      <c r="O3751" s="2"/>
      <c r="P3751" s="2"/>
      <c r="Q3751" s="2"/>
      <c r="R3751" s="2"/>
      <c r="S3751" s="2"/>
    </row>
    <row r="3752" ht="15.75" customHeight="1">
      <c r="A3752" s="27">
        <v>45535.0</v>
      </c>
      <c r="B3752" s="2" t="s">
        <v>158</v>
      </c>
      <c r="C3752" s="34">
        <v>440000.0</v>
      </c>
      <c r="D3752" s="34">
        <v>400000.0</v>
      </c>
      <c r="E3752" s="34">
        <v>40000.0</v>
      </c>
      <c r="F3752" s="22" t="s">
        <v>106</v>
      </c>
      <c r="G3752" s="35">
        <v>45554.0</v>
      </c>
      <c r="H3752" s="22"/>
      <c r="I3752" s="37" t="s">
        <v>123</v>
      </c>
      <c r="J3752" s="13"/>
      <c r="K3752" s="14"/>
      <c r="L3752" s="2"/>
      <c r="M3752" s="2"/>
      <c r="N3752" s="2"/>
      <c r="O3752" s="2"/>
      <c r="P3752" s="2"/>
      <c r="Q3752" s="2"/>
      <c r="R3752" s="2"/>
      <c r="S3752" s="2"/>
    </row>
    <row r="3753" ht="15.75" customHeight="1">
      <c r="A3753" s="27">
        <v>45535.0</v>
      </c>
      <c r="B3753" s="2" t="s">
        <v>690</v>
      </c>
      <c r="C3753" s="34">
        <v>2255000.0</v>
      </c>
      <c r="D3753" s="34">
        <v>2050000.0</v>
      </c>
      <c r="E3753" s="34">
        <v>205000.0</v>
      </c>
      <c r="F3753" s="22" t="s">
        <v>106</v>
      </c>
      <c r="G3753" s="35">
        <v>45548.0</v>
      </c>
      <c r="H3753" s="22"/>
      <c r="I3753" s="23" t="s">
        <v>3</v>
      </c>
      <c r="J3753" s="17" t="s">
        <v>54</v>
      </c>
      <c r="K3753" s="17" t="s">
        <v>2</v>
      </c>
      <c r="L3753" s="2"/>
      <c r="M3753" s="2"/>
      <c r="N3753" s="2"/>
      <c r="O3753" s="2"/>
      <c r="P3753" s="2"/>
      <c r="Q3753" s="2"/>
      <c r="R3753" s="2"/>
      <c r="S3753" s="2"/>
    </row>
    <row r="3754" ht="15.75" customHeight="1">
      <c r="A3754" s="27">
        <v>45535.0</v>
      </c>
      <c r="B3754" s="2" t="s">
        <v>160</v>
      </c>
      <c r="C3754" s="34">
        <v>3146000.0</v>
      </c>
      <c r="D3754" s="34">
        <v>2860000.0</v>
      </c>
      <c r="E3754" s="34">
        <v>286000.0</v>
      </c>
      <c r="F3754" s="22" t="s">
        <v>106</v>
      </c>
      <c r="G3754" s="35">
        <v>45573.0</v>
      </c>
      <c r="H3754" s="22"/>
      <c r="I3754" s="23">
        <f t="shared" ref="I3754:K3754" si="91">SUM(C3710:C3755)</f>
        <v>582723708</v>
      </c>
      <c r="J3754" s="23">
        <f t="shared" si="91"/>
        <v>533467815</v>
      </c>
      <c r="K3754" s="23">
        <f t="shared" si="91"/>
        <v>49255893</v>
      </c>
      <c r="L3754" s="2"/>
      <c r="M3754" s="2"/>
      <c r="N3754" s="2"/>
      <c r="O3754" s="2"/>
      <c r="P3754" s="2"/>
      <c r="Q3754" s="2"/>
      <c r="R3754" s="2"/>
      <c r="S3754" s="2"/>
    </row>
    <row r="3755" ht="15.75" customHeight="1">
      <c r="A3755" s="38">
        <v>45535.0</v>
      </c>
      <c r="B3755" s="7" t="s">
        <v>8</v>
      </c>
      <c r="C3755" s="39">
        <v>3.6935668E7</v>
      </c>
      <c r="D3755" s="39">
        <v>3.357788E7</v>
      </c>
      <c r="E3755" s="39">
        <v>3357788.0</v>
      </c>
      <c r="F3755" s="40" t="s">
        <v>106</v>
      </c>
      <c r="G3755" s="41">
        <v>45555.0</v>
      </c>
      <c r="H3755" s="40"/>
      <c r="I3755" s="89"/>
      <c r="J3755" s="90"/>
      <c r="K3755" s="7"/>
      <c r="L3755" s="7"/>
      <c r="M3755" s="7"/>
      <c r="N3755" s="7"/>
      <c r="O3755" s="7"/>
      <c r="P3755" s="7"/>
      <c r="Q3755" s="7"/>
      <c r="R3755" s="7"/>
      <c r="S3755" s="7"/>
    </row>
    <row r="3756" ht="15.75" customHeight="1">
      <c r="A3756" s="27">
        <v>45545.0</v>
      </c>
      <c r="B3756" s="2" t="s">
        <v>8</v>
      </c>
      <c r="C3756" s="34">
        <v>4.7817E7</v>
      </c>
      <c r="D3756" s="34">
        <v>4.347E7</v>
      </c>
      <c r="E3756" s="34">
        <v>4347000.0</v>
      </c>
      <c r="F3756" s="22" t="s">
        <v>106</v>
      </c>
      <c r="G3756" s="35">
        <v>45562.0</v>
      </c>
      <c r="H3756" s="22"/>
      <c r="I3756" s="29"/>
      <c r="J3756" s="28"/>
      <c r="K3756" s="2"/>
      <c r="L3756" s="2"/>
      <c r="M3756" s="2"/>
      <c r="N3756" s="2"/>
      <c r="O3756" s="2"/>
      <c r="P3756" s="2"/>
      <c r="Q3756" s="2"/>
      <c r="R3756" s="2"/>
      <c r="S3756" s="2"/>
    </row>
    <row r="3757" ht="15.75" customHeight="1">
      <c r="A3757" s="27">
        <v>45545.0</v>
      </c>
      <c r="B3757" s="2" t="s">
        <v>8</v>
      </c>
      <c r="C3757" s="34">
        <v>3.296975E7</v>
      </c>
      <c r="D3757" s="34">
        <v>2.99725E7</v>
      </c>
      <c r="E3757" s="34">
        <v>2997250.0</v>
      </c>
      <c r="F3757" s="22" t="s">
        <v>106</v>
      </c>
      <c r="G3757" s="35">
        <v>45562.0</v>
      </c>
      <c r="H3757" s="22"/>
      <c r="I3757" s="29"/>
      <c r="J3757" s="28"/>
      <c r="K3757" s="2"/>
      <c r="L3757" s="2"/>
      <c r="M3757" s="2"/>
      <c r="N3757" s="2"/>
      <c r="O3757" s="2"/>
      <c r="P3757" s="2"/>
      <c r="Q3757" s="2"/>
      <c r="R3757" s="2"/>
      <c r="S3757" s="2"/>
    </row>
    <row r="3758" ht="15.75" customHeight="1">
      <c r="A3758" s="27">
        <v>45550.0</v>
      </c>
      <c r="B3758" s="2" t="s">
        <v>140</v>
      </c>
      <c r="C3758" s="34">
        <v>1.65E7</v>
      </c>
      <c r="D3758" s="34">
        <v>1.5E7</v>
      </c>
      <c r="E3758" s="34">
        <v>1500000.0</v>
      </c>
      <c r="F3758" s="22" t="s">
        <v>590</v>
      </c>
      <c r="G3758" s="35">
        <v>45565.0</v>
      </c>
      <c r="H3758" s="22"/>
      <c r="I3758" s="29"/>
      <c r="J3758" s="28"/>
      <c r="K3758" s="2"/>
      <c r="L3758" s="2"/>
      <c r="M3758" s="2"/>
      <c r="N3758" s="2"/>
      <c r="O3758" s="2"/>
      <c r="P3758" s="2"/>
      <c r="Q3758" s="2"/>
      <c r="R3758" s="2"/>
      <c r="S3758" s="2"/>
    </row>
    <row r="3759" ht="15.75" customHeight="1">
      <c r="A3759" s="27">
        <v>45550.0</v>
      </c>
      <c r="B3759" s="2" t="s">
        <v>140</v>
      </c>
      <c r="C3759" s="34">
        <v>1188000.0</v>
      </c>
      <c r="D3759" s="34">
        <v>1080000.0</v>
      </c>
      <c r="E3759" s="34">
        <v>108000.0</v>
      </c>
      <c r="F3759" s="22" t="s">
        <v>614</v>
      </c>
      <c r="G3759" s="35">
        <v>45565.0</v>
      </c>
      <c r="H3759" s="22"/>
      <c r="I3759" s="29"/>
      <c r="J3759" s="28"/>
      <c r="K3759" s="2"/>
      <c r="L3759" s="2"/>
      <c r="M3759" s="2"/>
      <c r="N3759" s="2"/>
      <c r="O3759" s="2"/>
      <c r="P3759" s="2"/>
      <c r="Q3759" s="2"/>
      <c r="R3759" s="2"/>
      <c r="S3759" s="2"/>
    </row>
    <row r="3760" ht="15.75" customHeight="1">
      <c r="A3760" s="27">
        <v>45550.0</v>
      </c>
      <c r="B3760" s="2" t="s">
        <v>140</v>
      </c>
      <c r="C3760" s="34">
        <v>5698000.0</v>
      </c>
      <c r="D3760" s="34">
        <v>5180000.0</v>
      </c>
      <c r="E3760" s="34">
        <v>518000.0</v>
      </c>
      <c r="F3760" s="22" t="s">
        <v>361</v>
      </c>
      <c r="G3760" s="35">
        <v>45565.0</v>
      </c>
      <c r="H3760" s="22"/>
      <c r="I3760" s="29"/>
      <c r="J3760" s="28"/>
      <c r="K3760" s="2"/>
      <c r="L3760" s="2"/>
      <c r="M3760" s="2"/>
      <c r="N3760" s="2"/>
      <c r="O3760" s="2"/>
      <c r="P3760" s="2"/>
      <c r="Q3760" s="2"/>
      <c r="R3760" s="2"/>
      <c r="S3760" s="2"/>
    </row>
    <row r="3761" ht="15.75" customHeight="1">
      <c r="A3761" s="27">
        <v>45550.0</v>
      </c>
      <c r="B3761" s="2" t="s">
        <v>140</v>
      </c>
      <c r="C3761" s="34">
        <v>7469000.0</v>
      </c>
      <c r="D3761" s="34">
        <v>6790000.0</v>
      </c>
      <c r="E3761" s="34">
        <v>679000.0</v>
      </c>
      <c r="F3761" s="22" t="s">
        <v>676</v>
      </c>
      <c r="G3761" s="35">
        <v>45565.0</v>
      </c>
      <c r="H3761" s="22"/>
      <c r="I3761" s="29"/>
      <c r="J3761" s="28"/>
      <c r="K3761" s="2"/>
      <c r="L3761" s="2"/>
      <c r="M3761" s="2"/>
      <c r="N3761" s="2"/>
      <c r="O3761" s="2"/>
      <c r="P3761" s="2"/>
      <c r="Q3761" s="2"/>
      <c r="R3761" s="2"/>
      <c r="S3761" s="2"/>
    </row>
    <row r="3762" ht="15.75" customHeight="1">
      <c r="A3762" s="27">
        <v>45550.0</v>
      </c>
      <c r="B3762" s="2" t="s">
        <v>140</v>
      </c>
      <c r="C3762" s="34">
        <v>2.04754E7</v>
      </c>
      <c r="D3762" s="34">
        <v>1.8614E7</v>
      </c>
      <c r="E3762" s="34">
        <v>1861400.0</v>
      </c>
      <c r="F3762" s="22" t="s">
        <v>478</v>
      </c>
      <c r="G3762" s="35">
        <v>45565.0</v>
      </c>
      <c r="H3762" s="22"/>
      <c r="I3762" s="29"/>
      <c r="J3762" s="28"/>
      <c r="K3762" s="2"/>
      <c r="L3762" s="2"/>
      <c r="M3762" s="2"/>
      <c r="N3762" s="2"/>
      <c r="O3762" s="2"/>
      <c r="P3762" s="2"/>
      <c r="Q3762" s="2"/>
      <c r="R3762" s="2"/>
      <c r="S3762" s="2"/>
    </row>
    <row r="3763" ht="15.75" customHeight="1">
      <c r="A3763" s="27">
        <v>45550.0</v>
      </c>
      <c r="B3763" s="2" t="s">
        <v>140</v>
      </c>
      <c r="C3763" s="34">
        <v>4.12335E7</v>
      </c>
      <c r="D3763" s="34">
        <v>3.7485E7</v>
      </c>
      <c r="E3763" s="34">
        <v>3748500.0</v>
      </c>
      <c r="F3763" s="22" t="s">
        <v>917</v>
      </c>
      <c r="G3763" s="35">
        <v>45562.0</v>
      </c>
      <c r="H3763" s="22"/>
      <c r="I3763" s="29"/>
      <c r="J3763" s="28"/>
      <c r="K3763" s="2"/>
      <c r="L3763" s="2"/>
      <c r="M3763" s="2"/>
      <c r="N3763" s="2"/>
      <c r="O3763" s="2"/>
      <c r="P3763" s="2"/>
      <c r="Q3763" s="2"/>
      <c r="R3763" s="2"/>
      <c r="S3763" s="2"/>
    </row>
    <row r="3764" ht="15.75" customHeight="1">
      <c r="A3764" s="27">
        <v>45559.0</v>
      </c>
      <c r="B3764" s="2" t="s">
        <v>802</v>
      </c>
      <c r="C3764" s="34">
        <v>1.081391E7</v>
      </c>
      <c r="D3764" s="34">
        <v>1.081391E7</v>
      </c>
      <c r="E3764" s="34">
        <v>0.0</v>
      </c>
      <c r="F3764" s="22" t="s">
        <v>921</v>
      </c>
      <c r="G3764" s="35">
        <v>45565.0</v>
      </c>
      <c r="H3764" s="22"/>
      <c r="I3764" s="29"/>
      <c r="J3764" s="28"/>
      <c r="K3764" s="2"/>
      <c r="L3764" s="2"/>
      <c r="M3764" s="2"/>
      <c r="N3764" s="2"/>
      <c r="O3764" s="2"/>
      <c r="P3764" s="2"/>
      <c r="Q3764" s="2"/>
      <c r="R3764" s="2"/>
      <c r="S3764" s="2"/>
    </row>
    <row r="3765" ht="15.75" customHeight="1">
      <c r="A3765" s="27">
        <v>45559.0</v>
      </c>
      <c r="B3765" s="2" t="s">
        <v>11</v>
      </c>
      <c r="C3765" s="34">
        <v>4761120.0</v>
      </c>
      <c r="D3765" s="34">
        <v>4761120.0</v>
      </c>
      <c r="E3765" s="34">
        <v>0.0</v>
      </c>
      <c r="F3765" s="22" t="s">
        <v>922</v>
      </c>
      <c r="G3765" s="35">
        <v>45565.0</v>
      </c>
      <c r="H3765" s="22"/>
      <c r="I3765" s="29"/>
      <c r="J3765" s="28"/>
      <c r="K3765" s="2"/>
      <c r="L3765" s="2"/>
      <c r="M3765" s="2"/>
      <c r="N3765" s="2"/>
      <c r="O3765" s="2"/>
      <c r="P3765" s="2"/>
      <c r="Q3765" s="2"/>
      <c r="R3765" s="2"/>
      <c r="S3765" s="2"/>
    </row>
    <row r="3766" ht="15.75" customHeight="1">
      <c r="A3766" s="27">
        <v>45559.0</v>
      </c>
      <c r="B3766" s="2" t="s">
        <v>711</v>
      </c>
      <c r="C3766" s="34">
        <v>4.99488E7</v>
      </c>
      <c r="D3766" s="34">
        <v>4.5408E7</v>
      </c>
      <c r="E3766" s="34">
        <v>4540800.0</v>
      </c>
      <c r="F3766" s="22" t="s">
        <v>442</v>
      </c>
      <c r="G3766" s="35">
        <v>45575.0</v>
      </c>
      <c r="H3766" s="22"/>
      <c r="I3766" s="29"/>
      <c r="J3766" s="28"/>
      <c r="K3766" s="2"/>
      <c r="L3766" s="2"/>
      <c r="M3766" s="2"/>
      <c r="N3766" s="2"/>
      <c r="O3766" s="2"/>
      <c r="P3766" s="2"/>
      <c r="Q3766" s="2"/>
      <c r="R3766" s="2"/>
      <c r="S3766" s="2"/>
    </row>
    <row r="3767" ht="15.75" customHeight="1">
      <c r="A3767" s="27">
        <v>45559.0</v>
      </c>
      <c r="B3767" s="2" t="s">
        <v>711</v>
      </c>
      <c r="C3767" s="34">
        <v>3286800.0</v>
      </c>
      <c r="D3767" s="34">
        <v>2988000.0</v>
      </c>
      <c r="E3767" s="34">
        <v>298800.0</v>
      </c>
      <c r="F3767" s="22" t="s">
        <v>441</v>
      </c>
      <c r="G3767" s="35">
        <v>45575.0</v>
      </c>
      <c r="H3767" s="22"/>
      <c r="I3767" s="29"/>
      <c r="J3767" s="28"/>
      <c r="K3767" s="2"/>
      <c r="L3767" s="2"/>
      <c r="M3767" s="2"/>
      <c r="N3767" s="2"/>
      <c r="O3767" s="2"/>
      <c r="P3767" s="2"/>
      <c r="Q3767" s="2"/>
      <c r="R3767" s="2"/>
      <c r="S3767" s="2"/>
    </row>
    <row r="3768" ht="15.75" customHeight="1">
      <c r="A3768" s="27">
        <v>45559.0</v>
      </c>
      <c r="B3768" s="2" t="s">
        <v>711</v>
      </c>
      <c r="C3768" s="34">
        <v>2.35972E7</v>
      </c>
      <c r="D3768" s="34">
        <v>2.1452E7</v>
      </c>
      <c r="E3768" s="34">
        <v>2145200.0</v>
      </c>
      <c r="F3768" s="22" t="s">
        <v>657</v>
      </c>
      <c r="G3768" s="35">
        <v>45575.0</v>
      </c>
      <c r="H3768" s="22"/>
      <c r="I3768" s="29"/>
      <c r="J3768" s="28"/>
      <c r="K3768" s="2"/>
      <c r="L3768" s="2"/>
      <c r="M3768" s="2"/>
      <c r="N3768" s="2"/>
      <c r="O3768" s="2"/>
      <c r="P3768" s="2"/>
      <c r="Q3768" s="2"/>
      <c r="R3768" s="2"/>
      <c r="S3768" s="2"/>
    </row>
    <row r="3769" ht="15.75" customHeight="1">
      <c r="A3769" s="27">
        <v>45559.0</v>
      </c>
      <c r="B3769" s="2" t="s">
        <v>711</v>
      </c>
      <c r="C3769" s="34">
        <v>9548000.0</v>
      </c>
      <c r="D3769" s="34">
        <v>8680000.0</v>
      </c>
      <c r="E3769" s="34">
        <v>868000.0</v>
      </c>
      <c r="F3769" s="22" t="s">
        <v>350</v>
      </c>
      <c r="G3769" s="35">
        <v>45575.0</v>
      </c>
      <c r="H3769" s="22"/>
      <c r="I3769" s="29"/>
      <c r="J3769" s="28"/>
      <c r="K3769" s="2"/>
      <c r="L3769" s="2"/>
      <c r="M3769" s="2"/>
      <c r="N3769" s="2"/>
      <c r="O3769" s="2"/>
      <c r="P3769" s="2"/>
      <c r="Q3769" s="2"/>
      <c r="R3769" s="2"/>
      <c r="S3769" s="2"/>
    </row>
    <row r="3770" ht="15.75" customHeight="1">
      <c r="A3770" s="27">
        <v>45559.0</v>
      </c>
      <c r="B3770" s="2" t="s">
        <v>711</v>
      </c>
      <c r="C3770" s="34">
        <v>1.0074759E7</v>
      </c>
      <c r="D3770" s="34">
        <v>9158872.0</v>
      </c>
      <c r="E3770" s="34">
        <v>915887.0</v>
      </c>
      <c r="F3770" s="22" t="s">
        <v>728</v>
      </c>
      <c r="G3770" s="35">
        <v>45575.0</v>
      </c>
      <c r="H3770" s="22"/>
      <c r="I3770" s="29"/>
      <c r="J3770" s="28"/>
      <c r="K3770" s="2"/>
      <c r="L3770" s="2"/>
      <c r="M3770" s="2"/>
      <c r="N3770" s="2"/>
      <c r="O3770" s="2"/>
      <c r="P3770" s="2"/>
      <c r="Q3770" s="2"/>
      <c r="R3770" s="2"/>
      <c r="S3770" s="2"/>
    </row>
    <row r="3771" ht="15.75" customHeight="1">
      <c r="A3771" s="27">
        <v>45560.0</v>
      </c>
      <c r="B3771" s="2" t="s">
        <v>666</v>
      </c>
      <c r="C3771" s="34">
        <v>451000.0</v>
      </c>
      <c r="D3771" s="34">
        <v>410000.0</v>
      </c>
      <c r="E3771" s="34">
        <v>41000.0</v>
      </c>
      <c r="F3771" s="22" t="s">
        <v>659</v>
      </c>
      <c r="G3771" s="35">
        <v>45583.0</v>
      </c>
      <c r="H3771" s="22"/>
      <c r="I3771" s="29"/>
      <c r="J3771" s="28"/>
      <c r="K3771" s="2"/>
      <c r="L3771" s="2"/>
      <c r="M3771" s="2"/>
      <c r="N3771" s="2"/>
      <c r="O3771" s="2"/>
      <c r="P3771" s="2"/>
      <c r="Q3771" s="2"/>
      <c r="R3771" s="2"/>
      <c r="S3771" s="2"/>
    </row>
    <row r="3772" ht="15.75" customHeight="1">
      <c r="A3772" s="27" t="s">
        <v>923</v>
      </c>
      <c r="B3772" s="2" t="s">
        <v>839</v>
      </c>
      <c r="C3772" s="34">
        <v>8661690.0</v>
      </c>
      <c r="D3772" s="34">
        <v>8661690.0</v>
      </c>
      <c r="E3772" s="34">
        <v>0.0</v>
      </c>
      <c r="F3772" s="22" t="s">
        <v>924</v>
      </c>
      <c r="G3772" s="35">
        <v>45575.0</v>
      </c>
      <c r="H3772" s="22"/>
      <c r="I3772" s="29"/>
      <c r="J3772" s="28"/>
      <c r="K3772" s="2"/>
      <c r="L3772" s="2"/>
      <c r="M3772" s="2"/>
      <c r="N3772" s="2"/>
      <c r="O3772" s="2"/>
      <c r="P3772" s="2"/>
      <c r="Q3772" s="2"/>
      <c r="R3772" s="2"/>
      <c r="S3772" s="2"/>
    </row>
    <row r="3773" ht="15.75" customHeight="1">
      <c r="A3773" s="27" t="s">
        <v>923</v>
      </c>
      <c r="B3773" s="2" t="s">
        <v>871</v>
      </c>
      <c r="C3773" s="34">
        <v>8075110.0</v>
      </c>
      <c r="D3773" s="34">
        <v>8075110.0</v>
      </c>
      <c r="E3773" s="34">
        <v>0.0</v>
      </c>
      <c r="F3773" s="22" t="s">
        <v>924</v>
      </c>
      <c r="G3773" s="35">
        <v>45573.0</v>
      </c>
      <c r="H3773" s="22"/>
      <c r="I3773" s="29"/>
      <c r="J3773" s="28"/>
      <c r="K3773" s="2"/>
      <c r="L3773" s="2"/>
      <c r="M3773" s="2"/>
      <c r="N3773" s="2"/>
      <c r="O3773" s="2"/>
      <c r="P3773" s="2"/>
      <c r="Q3773" s="2"/>
      <c r="R3773" s="2"/>
      <c r="S3773" s="2"/>
    </row>
    <row r="3774" ht="15.75" customHeight="1">
      <c r="A3774" s="27">
        <v>45565.0</v>
      </c>
      <c r="B3774" s="2" t="s">
        <v>140</v>
      </c>
      <c r="C3774" s="34">
        <v>1.584E7</v>
      </c>
      <c r="D3774" s="34">
        <v>1.44E7</v>
      </c>
      <c r="E3774" s="34">
        <v>1440000.0</v>
      </c>
      <c r="F3774" s="22" t="s">
        <v>590</v>
      </c>
      <c r="G3774" s="35">
        <v>45575.0</v>
      </c>
      <c r="H3774" s="22"/>
      <c r="I3774" s="29"/>
      <c r="J3774" s="28"/>
      <c r="K3774" s="2"/>
      <c r="L3774" s="2"/>
      <c r="M3774" s="2"/>
      <c r="N3774" s="2"/>
      <c r="O3774" s="2"/>
      <c r="P3774" s="2"/>
      <c r="Q3774" s="2"/>
      <c r="R3774" s="2"/>
      <c r="S3774" s="2"/>
    </row>
    <row r="3775" ht="15.75" customHeight="1">
      <c r="A3775" s="27">
        <v>45565.0</v>
      </c>
      <c r="B3775" s="2" t="s">
        <v>140</v>
      </c>
      <c r="C3775" s="34">
        <v>924000.0</v>
      </c>
      <c r="D3775" s="34">
        <v>840000.0</v>
      </c>
      <c r="E3775" s="34">
        <v>84000.0</v>
      </c>
      <c r="F3775" s="22" t="s">
        <v>614</v>
      </c>
      <c r="G3775" s="35">
        <v>45575.0</v>
      </c>
      <c r="H3775" s="22"/>
      <c r="I3775" s="29"/>
      <c r="J3775" s="28"/>
      <c r="K3775" s="2"/>
      <c r="L3775" s="2"/>
      <c r="M3775" s="2"/>
      <c r="N3775" s="2"/>
      <c r="O3775" s="2"/>
      <c r="P3775" s="2"/>
      <c r="Q3775" s="2"/>
      <c r="R3775" s="2"/>
      <c r="S3775" s="2"/>
    </row>
    <row r="3776" ht="15.75" customHeight="1">
      <c r="A3776" s="27">
        <v>45565.0</v>
      </c>
      <c r="B3776" s="2" t="s">
        <v>140</v>
      </c>
      <c r="C3776" s="34">
        <v>6312900.0</v>
      </c>
      <c r="D3776" s="34">
        <v>5739000.0</v>
      </c>
      <c r="E3776" s="34">
        <v>573900.0</v>
      </c>
      <c r="F3776" s="22" t="s">
        <v>361</v>
      </c>
      <c r="G3776" s="35">
        <v>45575.0</v>
      </c>
      <c r="H3776" s="22"/>
      <c r="I3776" s="29"/>
      <c r="J3776" s="28"/>
      <c r="K3776" s="2"/>
      <c r="L3776" s="2"/>
      <c r="M3776" s="2"/>
      <c r="N3776" s="2"/>
      <c r="O3776" s="2"/>
      <c r="P3776" s="2"/>
      <c r="Q3776" s="2"/>
      <c r="R3776" s="2"/>
      <c r="S3776" s="2"/>
    </row>
    <row r="3777" ht="15.75" customHeight="1">
      <c r="A3777" s="27">
        <v>45565.0</v>
      </c>
      <c r="B3777" s="2" t="s">
        <v>140</v>
      </c>
      <c r="C3777" s="34">
        <v>8159800.0</v>
      </c>
      <c r="D3777" s="34">
        <v>7418000.0</v>
      </c>
      <c r="E3777" s="34">
        <v>741800.0</v>
      </c>
      <c r="F3777" s="22" t="s">
        <v>676</v>
      </c>
      <c r="G3777" s="35">
        <v>45575.0</v>
      </c>
      <c r="H3777" s="22"/>
      <c r="I3777" s="29"/>
      <c r="J3777" s="28"/>
      <c r="K3777" s="2"/>
      <c r="L3777" s="2"/>
      <c r="M3777" s="2"/>
      <c r="N3777" s="2"/>
      <c r="O3777" s="2"/>
      <c r="P3777" s="2"/>
      <c r="Q3777" s="2"/>
      <c r="R3777" s="2"/>
      <c r="S3777" s="2"/>
    </row>
    <row r="3778" ht="15.75" customHeight="1">
      <c r="A3778" s="27">
        <v>45565.0</v>
      </c>
      <c r="B3778" s="2" t="s">
        <v>140</v>
      </c>
      <c r="C3778" s="34">
        <v>2.0702E7</v>
      </c>
      <c r="D3778" s="34">
        <v>1.882E7</v>
      </c>
      <c r="E3778" s="34">
        <v>1882000.0</v>
      </c>
      <c r="F3778" s="22" t="s">
        <v>478</v>
      </c>
      <c r="G3778" s="35">
        <v>45575.0</v>
      </c>
      <c r="H3778" s="22"/>
      <c r="I3778" s="29"/>
      <c r="J3778" s="28"/>
      <c r="K3778" s="2"/>
      <c r="L3778" s="2"/>
      <c r="M3778" s="2"/>
      <c r="N3778" s="2"/>
      <c r="O3778" s="2"/>
      <c r="P3778" s="2"/>
      <c r="Q3778" s="2"/>
      <c r="R3778" s="2"/>
      <c r="S3778" s="2"/>
    </row>
    <row r="3779" ht="15.75" customHeight="1">
      <c r="A3779" s="27">
        <v>45565.0</v>
      </c>
      <c r="B3779" s="2" t="s">
        <v>140</v>
      </c>
      <c r="C3779" s="34">
        <v>3.997125E7</v>
      </c>
      <c r="D3779" s="34">
        <v>3.63375E7</v>
      </c>
      <c r="E3779" s="34">
        <v>3633750.0</v>
      </c>
      <c r="F3779" s="22" t="s">
        <v>522</v>
      </c>
      <c r="G3779" s="35">
        <v>45575.0</v>
      </c>
      <c r="H3779" s="22"/>
      <c r="I3779" s="29"/>
      <c r="J3779" s="28"/>
      <c r="K3779" s="2"/>
      <c r="L3779" s="2"/>
      <c r="M3779" s="2"/>
      <c r="N3779" s="2"/>
      <c r="O3779" s="2"/>
      <c r="P3779" s="2"/>
      <c r="Q3779" s="2"/>
      <c r="R3779" s="2"/>
      <c r="S3779" s="2"/>
    </row>
    <row r="3780" ht="15.75" customHeight="1">
      <c r="A3780" s="27">
        <v>45565.0</v>
      </c>
      <c r="B3780" s="2" t="s">
        <v>140</v>
      </c>
      <c r="C3780" s="34">
        <v>273900.0</v>
      </c>
      <c r="D3780" s="34">
        <v>249000.0</v>
      </c>
      <c r="E3780" s="34">
        <v>24900.0</v>
      </c>
      <c r="F3780" s="22" t="s">
        <v>766</v>
      </c>
      <c r="G3780" s="35">
        <v>45575.0</v>
      </c>
      <c r="H3780" s="22"/>
      <c r="I3780" s="29"/>
      <c r="J3780" s="28"/>
      <c r="K3780" s="2"/>
      <c r="L3780" s="2"/>
      <c r="M3780" s="2"/>
      <c r="N3780" s="2"/>
      <c r="O3780" s="2"/>
      <c r="P3780" s="2"/>
      <c r="Q3780" s="2"/>
      <c r="R3780" s="2"/>
      <c r="S3780" s="2"/>
    </row>
    <row r="3781" ht="15.75" customHeight="1">
      <c r="A3781" s="27">
        <v>45565.0</v>
      </c>
      <c r="B3781" s="2" t="s">
        <v>140</v>
      </c>
      <c r="C3781" s="34">
        <v>1076900.0</v>
      </c>
      <c r="D3781" s="34">
        <v>979000.0</v>
      </c>
      <c r="E3781" s="34">
        <v>97900.0</v>
      </c>
      <c r="F3781" s="22" t="s">
        <v>765</v>
      </c>
      <c r="G3781" s="35">
        <v>45575.0</v>
      </c>
      <c r="H3781" s="22"/>
      <c r="I3781" s="29"/>
      <c r="J3781" s="28"/>
      <c r="K3781" s="2"/>
      <c r="L3781" s="2"/>
      <c r="M3781" s="2"/>
      <c r="N3781" s="2"/>
      <c r="O3781" s="2"/>
      <c r="P3781" s="2"/>
      <c r="Q3781" s="2"/>
      <c r="R3781" s="2"/>
      <c r="S3781" s="2"/>
    </row>
    <row r="3782" ht="15.75" customHeight="1">
      <c r="A3782" s="27">
        <v>45565.0</v>
      </c>
      <c r="B3782" s="2" t="s">
        <v>140</v>
      </c>
      <c r="C3782" s="34">
        <v>1729200.0</v>
      </c>
      <c r="D3782" s="34">
        <v>1572000.0</v>
      </c>
      <c r="E3782" s="34">
        <v>157200.0</v>
      </c>
      <c r="F3782" s="22" t="s">
        <v>875</v>
      </c>
      <c r="G3782" s="35">
        <v>45575.0</v>
      </c>
      <c r="H3782" s="22"/>
      <c r="I3782" s="29"/>
      <c r="J3782" s="28"/>
      <c r="K3782" s="2"/>
      <c r="L3782" s="2"/>
      <c r="M3782" s="2"/>
      <c r="N3782" s="2"/>
      <c r="O3782" s="2"/>
      <c r="P3782" s="2"/>
      <c r="Q3782" s="2"/>
      <c r="R3782" s="2"/>
      <c r="S3782" s="2"/>
    </row>
    <row r="3783" ht="15.75" customHeight="1">
      <c r="A3783" s="27">
        <v>45565.0</v>
      </c>
      <c r="B3783" s="2" t="s">
        <v>696</v>
      </c>
      <c r="C3783" s="34">
        <v>2750000.0</v>
      </c>
      <c r="D3783" s="34">
        <v>2500000.0</v>
      </c>
      <c r="E3783" s="34">
        <v>250000.0</v>
      </c>
      <c r="F3783" s="22" t="s">
        <v>697</v>
      </c>
      <c r="G3783" s="35">
        <v>45576.0</v>
      </c>
      <c r="H3783" s="22"/>
      <c r="I3783" s="29"/>
      <c r="J3783" s="28"/>
      <c r="K3783" s="2"/>
      <c r="L3783" s="2"/>
      <c r="M3783" s="2"/>
      <c r="N3783" s="2"/>
      <c r="O3783" s="2"/>
      <c r="P3783" s="2"/>
      <c r="Q3783" s="2"/>
      <c r="R3783" s="2"/>
      <c r="S3783" s="2"/>
    </row>
    <row r="3784" ht="15.75" customHeight="1">
      <c r="A3784" s="27">
        <v>45565.0</v>
      </c>
      <c r="B3784" s="2" t="s">
        <v>675</v>
      </c>
      <c r="C3784" s="34">
        <v>330000.0</v>
      </c>
      <c r="D3784" s="34">
        <v>300000.0</v>
      </c>
      <c r="E3784" s="34">
        <v>30000.0</v>
      </c>
      <c r="F3784" s="22" t="s">
        <v>523</v>
      </c>
      <c r="G3784" s="35">
        <v>45575.0</v>
      </c>
      <c r="H3784" s="22"/>
      <c r="I3784" s="29"/>
      <c r="J3784" s="28"/>
      <c r="K3784" s="2"/>
      <c r="L3784" s="2"/>
      <c r="M3784" s="2"/>
      <c r="N3784" s="2"/>
      <c r="O3784" s="2"/>
      <c r="P3784" s="2"/>
      <c r="Q3784" s="2"/>
      <c r="R3784" s="2"/>
      <c r="S3784" s="2"/>
    </row>
    <row r="3785" ht="15.75" customHeight="1">
      <c r="A3785" s="27">
        <v>45565.0</v>
      </c>
      <c r="B3785" s="2" t="s">
        <v>8</v>
      </c>
      <c r="C3785" s="34">
        <v>4620000.0</v>
      </c>
      <c r="D3785" s="34">
        <v>4200000.0</v>
      </c>
      <c r="E3785" s="34">
        <v>420000.0</v>
      </c>
      <c r="F3785" s="22" t="s">
        <v>700</v>
      </c>
      <c r="G3785" s="35">
        <v>45588.0</v>
      </c>
      <c r="H3785" s="22"/>
      <c r="I3785" s="29"/>
      <c r="J3785" s="28"/>
      <c r="K3785" s="2"/>
      <c r="L3785" s="2"/>
      <c r="M3785" s="2"/>
      <c r="N3785" s="2"/>
      <c r="O3785" s="2"/>
      <c r="P3785" s="2"/>
      <c r="Q3785" s="2"/>
      <c r="R3785" s="2"/>
      <c r="S3785" s="2"/>
    </row>
    <row r="3786" ht="15.75" customHeight="1">
      <c r="A3786" s="27">
        <v>45565.0</v>
      </c>
      <c r="B3786" s="2" t="s">
        <v>8</v>
      </c>
      <c r="C3786" s="34">
        <v>360800.0</v>
      </c>
      <c r="D3786" s="34">
        <v>328000.0</v>
      </c>
      <c r="E3786" s="34">
        <v>32800.0</v>
      </c>
      <c r="F3786" s="22" t="s">
        <v>738</v>
      </c>
      <c r="G3786" s="35">
        <v>45588.0</v>
      </c>
      <c r="H3786" s="22"/>
      <c r="I3786" s="29"/>
      <c r="J3786" s="28"/>
      <c r="K3786" s="2"/>
      <c r="L3786" s="2"/>
      <c r="M3786" s="2"/>
      <c r="N3786" s="2"/>
      <c r="O3786" s="2"/>
      <c r="P3786" s="2"/>
      <c r="Q3786" s="2"/>
      <c r="R3786" s="2"/>
      <c r="S3786" s="2"/>
    </row>
    <row r="3787" ht="15.75" customHeight="1">
      <c r="A3787" s="27">
        <v>45565.0</v>
      </c>
      <c r="B3787" s="2" t="s">
        <v>8</v>
      </c>
      <c r="C3787" s="34">
        <v>2904000.0</v>
      </c>
      <c r="D3787" s="34">
        <v>2640000.0</v>
      </c>
      <c r="E3787" s="34">
        <v>264000.0</v>
      </c>
      <c r="F3787" s="22" t="s">
        <v>299</v>
      </c>
      <c r="G3787" s="35">
        <v>45588.0</v>
      </c>
      <c r="H3787" s="22"/>
      <c r="I3787" s="29"/>
      <c r="J3787" s="28"/>
      <c r="K3787" s="2"/>
      <c r="L3787" s="2"/>
      <c r="M3787" s="2"/>
      <c r="N3787" s="2"/>
      <c r="O3787" s="2"/>
      <c r="P3787" s="2"/>
      <c r="Q3787" s="2"/>
      <c r="R3787" s="2"/>
      <c r="S3787" s="2"/>
    </row>
    <row r="3788" ht="15.75" customHeight="1">
      <c r="A3788" s="27">
        <v>45565.0</v>
      </c>
      <c r="B3788" s="2" t="s">
        <v>8</v>
      </c>
      <c r="C3788" s="34">
        <v>202400.0</v>
      </c>
      <c r="D3788" s="34">
        <v>184000.0</v>
      </c>
      <c r="E3788" s="34">
        <v>18400.0</v>
      </c>
      <c r="F3788" s="22" t="s">
        <v>918</v>
      </c>
      <c r="G3788" s="35">
        <v>45588.0</v>
      </c>
      <c r="H3788" s="22"/>
      <c r="I3788" s="29"/>
      <c r="J3788" s="28"/>
      <c r="K3788" s="2"/>
      <c r="L3788" s="2"/>
      <c r="M3788" s="2"/>
      <c r="N3788" s="2"/>
      <c r="O3788" s="2"/>
      <c r="P3788" s="2"/>
      <c r="Q3788" s="2"/>
      <c r="R3788" s="2"/>
      <c r="S3788" s="2"/>
    </row>
    <row r="3789" ht="15.75" customHeight="1">
      <c r="A3789" s="27">
        <v>45565.0</v>
      </c>
      <c r="B3789" s="2" t="s">
        <v>8</v>
      </c>
      <c r="C3789" s="34">
        <v>426800.0</v>
      </c>
      <c r="D3789" s="34">
        <v>388000.0</v>
      </c>
      <c r="E3789" s="34">
        <v>38800.0</v>
      </c>
      <c r="F3789" s="22" t="s">
        <v>846</v>
      </c>
      <c r="G3789" s="35">
        <v>45588.0</v>
      </c>
      <c r="H3789" s="22"/>
      <c r="I3789" s="29"/>
      <c r="J3789" s="28"/>
      <c r="K3789" s="2"/>
      <c r="L3789" s="2"/>
      <c r="M3789" s="2"/>
      <c r="N3789" s="2"/>
      <c r="O3789" s="2"/>
      <c r="P3789" s="2"/>
      <c r="Q3789" s="2"/>
      <c r="R3789" s="2"/>
      <c r="S3789" s="2"/>
    </row>
    <row r="3790" ht="15.75" customHeight="1">
      <c r="A3790" s="27">
        <v>45565.0</v>
      </c>
      <c r="B3790" s="2" t="s">
        <v>8</v>
      </c>
      <c r="C3790" s="34">
        <v>1980000.0</v>
      </c>
      <c r="D3790" s="34">
        <v>1800000.0</v>
      </c>
      <c r="E3790" s="34">
        <v>180000.0</v>
      </c>
      <c r="F3790" s="22" t="s">
        <v>845</v>
      </c>
      <c r="G3790" s="35">
        <v>45588.0</v>
      </c>
      <c r="H3790" s="22"/>
      <c r="I3790" s="29"/>
      <c r="J3790" s="28"/>
      <c r="K3790" s="2"/>
      <c r="L3790" s="2"/>
      <c r="M3790" s="2"/>
      <c r="N3790" s="2"/>
      <c r="O3790" s="2"/>
      <c r="P3790" s="2"/>
      <c r="Q3790" s="2"/>
      <c r="R3790" s="2"/>
      <c r="S3790" s="2"/>
    </row>
    <row r="3791" ht="15.75" customHeight="1">
      <c r="A3791" s="27">
        <v>45565.0</v>
      </c>
      <c r="B3791" s="2" t="s">
        <v>847</v>
      </c>
      <c r="C3791" s="34">
        <v>3696000.0</v>
      </c>
      <c r="D3791" s="34">
        <v>3360000.0</v>
      </c>
      <c r="E3791" s="34">
        <v>336000.0</v>
      </c>
      <c r="F3791" s="22" t="s">
        <v>876</v>
      </c>
      <c r="G3791" s="35">
        <v>45575.0</v>
      </c>
      <c r="H3791" s="22"/>
      <c r="I3791" s="29"/>
      <c r="J3791" s="28"/>
      <c r="K3791" s="2"/>
      <c r="L3791" s="2"/>
      <c r="M3791" s="2"/>
      <c r="N3791" s="2"/>
      <c r="O3791" s="2"/>
      <c r="P3791" s="2"/>
      <c r="Q3791" s="2"/>
      <c r="R3791" s="2"/>
      <c r="S3791" s="2"/>
    </row>
    <row r="3792" ht="15.75" customHeight="1">
      <c r="A3792" s="27">
        <v>45565.0</v>
      </c>
      <c r="B3792" s="2" t="s">
        <v>847</v>
      </c>
      <c r="C3792" s="34">
        <v>6903600.0</v>
      </c>
      <c r="D3792" s="34">
        <v>6276000.0</v>
      </c>
      <c r="E3792" s="34">
        <v>627600.0</v>
      </c>
      <c r="F3792" s="22" t="s">
        <v>277</v>
      </c>
      <c r="G3792" s="35">
        <v>45575.0</v>
      </c>
      <c r="H3792" s="22"/>
      <c r="I3792" s="29"/>
      <c r="J3792" s="28"/>
      <c r="K3792" s="2"/>
      <c r="L3792" s="2"/>
      <c r="M3792" s="2"/>
      <c r="N3792" s="2"/>
      <c r="O3792" s="2"/>
      <c r="P3792" s="2"/>
      <c r="Q3792" s="2"/>
      <c r="R3792" s="2"/>
      <c r="S3792" s="2"/>
    </row>
    <row r="3793" ht="15.75" customHeight="1">
      <c r="A3793" s="27">
        <v>45565.0</v>
      </c>
      <c r="B3793" s="2" t="s">
        <v>877</v>
      </c>
      <c r="C3793" s="34">
        <v>7986000.0</v>
      </c>
      <c r="D3793" s="34">
        <v>7260000.0</v>
      </c>
      <c r="E3793" s="34">
        <v>726000.0</v>
      </c>
      <c r="F3793" s="22" t="s">
        <v>878</v>
      </c>
      <c r="G3793" s="35">
        <v>45581.0</v>
      </c>
      <c r="H3793" s="22"/>
      <c r="I3793" s="29"/>
      <c r="J3793" s="28"/>
      <c r="K3793" s="2"/>
      <c r="L3793" s="2"/>
      <c r="M3793" s="2"/>
      <c r="N3793" s="2"/>
      <c r="O3793" s="2"/>
      <c r="P3793" s="2"/>
      <c r="Q3793" s="2"/>
      <c r="R3793" s="2"/>
      <c r="S3793" s="2"/>
    </row>
    <row r="3794" ht="15.75" customHeight="1">
      <c r="A3794" s="27">
        <v>45565.0</v>
      </c>
      <c r="B3794" s="2" t="s">
        <v>741</v>
      </c>
      <c r="C3794" s="34">
        <v>5362500.0</v>
      </c>
      <c r="D3794" s="34">
        <v>4875000.0</v>
      </c>
      <c r="E3794" s="34">
        <v>487500.0</v>
      </c>
      <c r="F3794" s="22" t="s">
        <v>671</v>
      </c>
      <c r="G3794" s="35">
        <v>45580.0</v>
      </c>
      <c r="H3794" s="22"/>
      <c r="I3794" s="29"/>
      <c r="J3794" s="28"/>
      <c r="K3794" s="2"/>
      <c r="L3794" s="2"/>
      <c r="M3794" s="2"/>
      <c r="N3794" s="2"/>
      <c r="O3794" s="2"/>
      <c r="P3794" s="2"/>
      <c r="Q3794" s="2"/>
      <c r="R3794" s="2"/>
      <c r="S3794" s="2"/>
    </row>
    <row r="3795" ht="15.75" customHeight="1">
      <c r="A3795" s="27">
        <v>45565.0</v>
      </c>
      <c r="B3795" s="2" t="s">
        <v>861</v>
      </c>
      <c r="C3795" s="34">
        <v>115500.0</v>
      </c>
      <c r="D3795" s="34">
        <v>105000.0</v>
      </c>
      <c r="E3795" s="34">
        <v>10500.0</v>
      </c>
      <c r="F3795" s="22" t="s">
        <v>925</v>
      </c>
      <c r="G3795" s="35">
        <v>45575.0</v>
      </c>
      <c r="H3795" s="22"/>
      <c r="I3795" s="29"/>
      <c r="J3795" s="28"/>
      <c r="K3795" s="2"/>
      <c r="L3795" s="2"/>
      <c r="M3795" s="2"/>
      <c r="N3795" s="2"/>
      <c r="O3795" s="2"/>
      <c r="P3795" s="2"/>
      <c r="Q3795" s="2"/>
      <c r="R3795" s="2"/>
      <c r="S3795" s="2"/>
    </row>
    <row r="3796" ht="15.75" customHeight="1">
      <c r="A3796" s="27">
        <v>45565.0</v>
      </c>
      <c r="B3796" s="2" t="s">
        <v>861</v>
      </c>
      <c r="C3796" s="34">
        <v>121000.0</v>
      </c>
      <c r="D3796" s="34">
        <v>110000.0</v>
      </c>
      <c r="E3796" s="34">
        <v>11000.0</v>
      </c>
      <c r="F3796" s="22" t="s">
        <v>920</v>
      </c>
      <c r="G3796" s="35">
        <v>45575.0</v>
      </c>
      <c r="H3796" s="22"/>
      <c r="I3796" s="29"/>
      <c r="J3796" s="28"/>
      <c r="K3796" s="2"/>
      <c r="L3796" s="2"/>
      <c r="M3796" s="2"/>
      <c r="N3796" s="2"/>
      <c r="O3796" s="2"/>
      <c r="P3796" s="2"/>
      <c r="Q3796" s="2"/>
      <c r="R3796" s="2"/>
      <c r="S3796" s="2"/>
    </row>
    <row r="3797" ht="15.75" customHeight="1">
      <c r="A3797" s="27">
        <v>45565.0</v>
      </c>
      <c r="B3797" s="2" t="s">
        <v>861</v>
      </c>
      <c r="C3797" s="34">
        <v>968000.0</v>
      </c>
      <c r="D3797" s="34">
        <v>880000.0</v>
      </c>
      <c r="E3797" s="34">
        <v>88000.0</v>
      </c>
      <c r="F3797" s="22" t="s">
        <v>285</v>
      </c>
      <c r="G3797" s="35">
        <v>45575.0</v>
      </c>
      <c r="H3797" s="22"/>
      <c r="I3797" s="29"/>
      <c r="J3797" s="28"/>
      <c r="K3797" s="2"/>
      <c r="L3797" s="2"/>
      <c r="M3797" s="2"/>
      <c r="N3797" s="2"/>
      <c r="O3797" s="2"/>
      <c r="P3797" s="2"/>
      <c r="Q3797" s="2"/>
      <c r="R3797" s="2"/>
      <c r="S3797" s="2"/>
    </row>
    <row r="3798" ht="15.75" customHeight="1">
      <c r="A3798" s="27">
        <v>45565.0</v>
      </c>
      <c r="B3798" s="2" t="s">
        <v>152</v>
      </c>
      <c r="C3798" s="34">
        <v>352000.0</v>
      </c>
      <c r="D3798" s="34">
        <v>320000.0</v>
      </c>
      <c r="E3798" s="34">
        <v>32000.0</v>
      </c>
      <c r="F3798" s="22" t="s">
        <v>106</v>
      </c>
      <c r="G3798" s="35">
        <v>45567.0</v>
      </c>
      <c r="H3798" s="22"/>
      <c r="I3798" s="29"/>
      <c r="J3798" s="28"/>
      <c r="K3798" s="2"/>
      <c r="L3798" s="2"/>
      <c r="M3798" s="2"/>
      <c r="N3798" s="2"/>
      <c r="O3798" s="2"/>
      <c r="P3798" s="2"/>
      <c r="Q3798" s="2"/>
      <c r="R3798" s="2"/>
      <c r="S3798" s="2"/>
    </row>
    <row r="3799" ht="15.75" customHeight="1">
      <c r="A3799" s="27">
        <v>45565.0</v>
      </c>
      <c r="B3799" s="2" t="s">
        <v>865</v>
      </c>
      <c r="C3799" s="34">
        <v>440000.0</v>
      </c>
      <c r="D3799" s="34">
        <v>400000.0</v>
      </c>
      <c r="E3799" s="34">
        <v>40000.0</v>
      </c>
      <c r="F3799" s="22" t="s">
        <v>106</v>
      </c>
      <c r="G3799" s="35">
        <v>45624.0</v>
      </c>
      <c r="H3799" s="22"/>
      <c r="I3799" s="29"/>
      <c r="J3799" s="28"/>
      <c r="K3799" s="2"/>
      <c r="L3799" s="2"/>
      <c r="M3799" s="2"/>
      <c r="N3799" s="2"/>
      <c r="O3799" s="2"/>
      <c r="P3799" s="2"/>
      <c r="Q3799" s="2"/>
      <c r="R3799" s="2"/>
      <c r="S3799" s="2"/>
    </row>
    <row r="3800" ht="15.75" customHeight="1">
      <c r="A3800" s="27">
        <v>45565.0</v>
      </c>
      <c r="B3800" s="2" t="s">
        <v>748</v>
      </c>
      <c r="C3800" s="34">
        <v>715000.0</v>
      </c>
      <c r="D3800" s="34">
        <v>650000.0</v>
      </c>
      <c r="E3800" s="34">
        <v>65000.0</v>
      </c>
      <c r="F3800" s="22" t="s">
        <v>106</v>
      </c>
      <c r="G3800" s="35">
        <v>45570.0</v>
      </c>
      <c r="H3800" s="22"/>
      <c r="I3800" s="29"/>
      <c r="J3800" s="28"/>
      <c r="K3800" s="2"/>
      <c r="L3800" s="2"/>
      <c r="M3800" s="2"/>
      <c r="N3800" s="2"/>
      <c r="O3800" s="2"/>
      <c r="P3800" s="2"/>
      <c r="Q3800" s="2"/>
      <c r="R3800" s="2"/>
      <c r="S3800" s="2"/>
    </row>
    <row r="3801" ht="15.75" customHeight="1">
      <c r="A3801" s="27">
        <v>45565.0</v>
      </c>
      <c r="B3801" s="2" t="s">
        <v>158</v>
      </c>
      <c r="C3801" s="34">
        <v>2244000.0</v>
      </c>
      <c r="D3801" s="34">
        <v>2040000.0</v>
      </c>
      <c r="E3801" s="34">
        <v>204000.0</v>
      </c>
      <c r="F3801" s="22" t="s">
        <v>106</v>
      </c>
      <c r="G3801" s="35">
        <v>45580.0</v>
      </c>
      <c r="H3801" s="22"/>
      <c r="I3801" s="29"/>
      <c r="J3801" s="28"/>
      <c r="K3801" s="2"/>
      <c r="L3801" s="2"/>
      <c r="M3801" s="2"/>
      <c r="N3801" s="2"/>
      <c r="O3801" s="2"/>
      <c r="P3801" s="2"/>
      <c r="Q3801" s="2"/>
      <c r="R3801" s="2"/>
      <c r="S3801" s="2"/>
    </row>
    <row r="3802" ht="15.75" customHeight="1">
      <c r="A3802" s="27">
        <v>45565.0</v>
      </c>
      <c r="B3802" s="2" t="s">
        <v>690</v>
      </c>
      <c r="C3802" s="34">
        <v>2332000.0</v>
      </c>
      <c r="D3802" s="34">
        <v>2120000.0</v>
      </c>
      <c r="E3802" s="34">
        <v>212000.0</v>
      </c>
      <c r="F3802" s="22" t="s">
        <v>106</v>
      </c>
      <c r="G3802" s="35">
        <v>45601.0</v>
      </c>
      <c r="H3802" s="22"/>
      <c r="I3802" s="29"/>
      <c r="J3802" s="28"/>
      <c r="K3802" s="2"/>
      <c r="L3802" s="2"/>
      <c r="M3802" s="2"/>
      <c r="N3802" s="2"/>
      <c r="O3802" s="2"/>
      <c r="P3802" s="2"/>
      <c r="Q3802" s="2"/>
      <c r="R3802" s="2"/>
      <c r="S3802" s="2"/>
    </row>
    <row r="3803" ht="15.75" customHeight="1">
      <c r="A3803" s="27">
        <v>45565.0</v>
      </c>
      <c r="B3803" s="2" t="s">
        <v>160</v>
      </c>
      <c r="C3803" s="34">
        <v>6985000.0</v>
      </c>
      <c r="D3803" s="34">
        <v>6350000.0</v>
      </c>
      <c r="E3803" s="34">
        <v>635000.0</v>
      </c>
      <c r="F3803" s="22" t="s">
        <v>106</v>
      </c>
      <c r="G3803" s="2" t="s">
        <v>926</v>
      </c>
      <c r="H3803" s="22"/>
      <c r="I3803" s="37" t="s">
        <v>164</v>
      </c>
      <c r="J3803" s="13"/>
      <c r="K3803" s="14"/>
      <c r="L3803" s="2"/>
      <c r="M3803" s="2"/>
      <c r="N3803" s="2"/>
      <c r="O3803" s="2"/>
      <c r="P3803" s="2"/>
      <c r="Q3803" s="2"/>
      <c r="R3803" s="2"/>
      <c r="S3803" s="2"/>
    </row>
    <row r="3804" ht="15.75" customHeight="1">
      <c r="A3804" s="27">
        <v>45565.0</v>
      </c>
      <c r="B3804" s="2" t="s">
        <v>8</v>
      </c>
      <c r="C3804" s="34">
        <v>4.4871134E7</v>
      </c>
      <c r="D3804" s="34">
        <v>4.079194E7</v>
      </c>
      <c r="E3804" s="34">
        <v>4079194.0</v>
      </c>
      <c r="F3804" s="22" t="s">
        <v>106</v>
      </c>
      <c r="G3804" s="35">
        <v>45581.0</v>
      </c>
      <c r="H3804" s="22"/>
      <c r="I3804" s="23" t="s">
        <v>3</v>
      </c>
      <c r="J3804" s="17" t="s">
        <v>54</v>
      </c>
      <c r="K3804" s="17" t="s">
        <v>2</v>
      </c>
      <c r="L3804" s="2"/>
      <c r="M3804" s="2"/>
      <c r="N3804" s="2"/>
      <c r="O3804" s="2"/>
      <c r="P3804" s="2"/>
      <c r="Q3804" s="2"/>
      <c r="R3804" s="2"/>
      <c r="S3804" s="2"/>
    </row>
    <row r="3805" ht="15.75" customHeight="1">
      <c r="A3805" s="38">
        <v>45565.0</v>
      </c>
      <c r="B3805" s="7" t="s">
        <v>8</v>
      </c>
      <c r="C3805" s="39">
        <v>3.81018E7</v>
      </c>
      <c r="D3805" s="39">
        <v>3.4638E7</v>
      </c>
      <c r="E3805" s="39">
        <v>3463800.0</v>
      </c>
      <c r="F3805" s="40" t="s">
        <v>106</v>
      </c>
      <c r="G3805" s="41">
        <v>45581.0</v>
      </c>
      <c r="H3805" s="40"/>
      <c r="I3805" s="23">
        <f t="shared" ref="I3805:K3805" si="92">SUM(C3756:C3805)</f>
        <v>532326523</v>
      </c>
      <c r="J3805" s="23">
        <f t="shared" si="92"/>
        <v>486870642</v>
      </c>
      <c r="K3805" s="23">
        <f t="shared" si="92"/>
        <v>45455881</v>
      </c>
      <c r="L3805" s="7"/>
      <c r="M3805" s="7"/>
      <c r="N3805" s="7"/>
      <c r="O3805" s="7"/>
      <c r="P3805" s="7"/>
      <c r="Q3805" s="7"/>
      <c r="R3805" s="7"/>
      <c r="S3805" s="7"/>
    </row>
    <row r="3806" ht="15.75" customHeight="1">
      <c r="A3806" s="27">
        <v>45567.0</v>
      </c>
      <c r="B3806" s="2" t="s">
        <v>927</v>
      </c>
      <c r="C3806" s="34">
        <v>286000.0</v>
      </c>
      <c r="D3806" s="34">
        <v>260000.0</v>
      </c>
      <c r="E3806" s="34">
        <v>26000.0</v>
      </c>
      <c r="F3806" s="22" t="s">
        <v>106</v>
      </c>
      <c r="G3806" s="35">
        <v>45593.0</v>
      </c>
      <c r="H3806" s="22"/>
      <c r="I3806" s="29"/>
      <c r="J3806" s="28"/>
      <c r="K3806" s="2"/>
      <c r="L3806" s="2"/>
      <c r="M3806" s="2"/>
      <c r="N3806" s="2"/>
      <c r="O3806" s="2"/>
      <c r="P3806" s="2"/>
      <c r="Q3806" s="2"/>
      <c r="R3806" s="2"/>
      <c r="S3806" s="2"/>
    </row>
    <row r="3807" ht="15.75" customHeight="1">
      <c r="A3807" s="27">
        <v>45580.0</v>
      </c>
      <c r="B3807" s="2" t="s">
        <v>140</v>
      </c>
      <c r="C3807" s="34">
        <v>1.6335E7</v>
      </c>
      <c r="D3807" s="34">
        <v>1.485E7</v>
      </c>
      <c r="E3807" s="34">
        <v>1485000.0</v>
      </c>
      <c r="F3807" s="22" t="s">
        <v>590</v>
      </c>
      <c r="G3807" s="35">
        <v>45595.0</v>
      </c>
      <c r="H3807" s="22"/>
      <c r="I3807" s="29"/>
      <c r="J3807" s="28"/>
      <c r="K3807" s="2"/>
      <c r="L3807" s="2"/>
      <c r="M3807" s="2"/>
      <c r="N3807" s="2"/>
      <c r="O3807" s="2"/>
      <c r="P3807" s="2"/>
      <c r="Q3807" s="2"/>
      <c r="R3807" s="2"/>
      <c r="S3807" s="2"/>
    </row>
    <row r="3808" ht="15.75" customHeight="1">
      <c r="A3808" s="27">
        <v>45580.0</v>
      </c>
      <c r="B3808" s="2" t="s">
        <v>140</v>
      </c>
      <c r="C3808" s="34">
        <v>1320000.0</v>
      </c>
      <c r="D3808" s="34">
        <v>1200000.0</v>
      </c>
      <c r="E3808" s="34">
        <v>120000.0</v>
      </c>
      <c r="F3808" s="22" t="s">
        <v>614</v>
      </c>
      <c r="G3808" s="35">
        <v>45595.0</v>
      </c>
      <c r="H3808" s="22"/>
      <c r="I3808" s="29"/>
      <c r="J3808" s="28"/>
      <c r="K3808" s="2"/>
      <c r="L3808" s="2"/>
      <c r="M3808" s="2"/>
      <c r="N3808" s="2"/>
      <c r="O3808" s="2"/>
      <c r="P3808" s="2"/>
      <c r="Q3808" s="2"/>
      <c r="R3808" s="2"/>
      <c r="S3808" s="2"/>
    </row>
    <row r="3809" ht="15.75" customHeight="1">
      <c r="A3809" s="27">
        <v>45580.0</v>
      </c>
      <c r="B3809" s="2" t="s">
        <v>140</v>
      </c>
      <c r="C3809" s="34">
        <v>6206200.0</v>
      </c>
      <c r="D3809" s="34">
        <v>5642000.0</v>
      </c>
      <c r="E3809" s="34">
        <v>564200.0</v>
      </c>
      <c r="F3809" s="22" t="s">
        <v>361</v>
      </c>
      <c r="G3809" s="35">
        <v>45595.0</v>
      </c>
      <c r="H3809" s="22"/>
      <c r="I3809" s="29"/>
      <c r="J3809" s="28"/>
      <c r="K3809" s="2"/>
      <c r="L3809" s="2"/>
      <c r="M3809" s="2"/>
      <c r="N3809" s="2"/>
      <c r="O3809" s="2"/>
      <c r="P3809" s="2"/>
      <c r="Q3809" s="2"/>
      <c r="R3809" s="2"/>
      <c r="S3809" s="2"/>
    </row>
    <row r="3810" ht="15.75" customHeight="1">
      <c r="A3810" s="27">
        <v>45580.0</v>
      </c>
      <c r="B3810" s="2" t="s">
        <v>140</v>
      </c>
      <c r="C3810" s="34">
        <v>7730800.0</v>
      </c>
      <c r="D3810" s="34">
        <v>7028000.0</v>
      </c>
      <c r="E3810" s="34">
        <v>702800.0</v>
      </c>
      <c r="F3810" s="22" t="s">
        <v>676</v>
      </c>
      <c r="G3810" s="35">
        <v>45595.0</v>
      </c>
      <c r="H3810" s="22"/>
      <c r="I3810" s="29"/>
      <c r="J3810" s="28"/>
      <c r="K3810" s="2"/>
      <c r="L3810" s="2"/>
      <c r="M3810" s="2"/>
      <c r="N3810" s="2"/>
      <c r="O3810" s="2"/>
      <c r="P3810" s="2"/>
      <c r="Q3810" s="2"/>
      <c r="R3810" s="2"/>
      <c r="S3810" s="2"/>
    </row>
    <row r="3811" ht="15.75" customHeight="1">
      <c r="A3811" s="27">
        <v>45580.0</v>
      </c>
      <c r="B3811" s="2" t="s">
        <v>140</v>
      </c>
      <c r="C3811" s="34">
        <v>1.96141E7</v>
      </c>
      <c r="D3811" s="34">
        <v>1.7831E7</v>
      </c>
      <c r="E3811" s="34">
        <v>1783100.0</v>
      </c>
      <c r="F3811" s="22" t="s">
        <v>478</v>
      </c>
      <c r="G3811" s="35">
        <v>45586.0</v>
      </c>
      <c r="H3811" s="22"/>
      <c r="I3811" s="29"/>
      <c r="J3811" s="28"/>
      <c r="K3811" s="2"/>
      <c r="L3811" s="2"/>
      <c r="M3811" s="2"/>
      <c r="N3811" s="2"/>
      <c r="O3811" s="2"/>
      <c r="P3811" s="2"/>
      <c r="Q3811" s="2"/>
      <c r="R3811" s="2"/>
      <c r="S3811" s="2"/>
    </row>
    <row r="3812" ht="15.75" customHeight="1">
      <c r="A3812" s="27">
        <v>45580.0</v>
      </c>
      <c r="B3812" s="2" t="s">
        <v>140</v>
      </c>
      <c r="C3812" s="34">
        <v>2.217875E7</v>
      </c>
      <c r="D3812" s="34">
        <v>2.01625E7</v>
      </c>
      <c r="E3812" s="34">
        <v>2016250.0</v>
      </c>
      <c r="F3812" s="22" t="s">
        <v>522</v>
      </c>
      <c r="G3812" s="35">
        <v>45586.0</v>
      </c>
      <c r="H3812" s="22"/>
      <c r="I3812" s="29"/>
      <c r="J3812" s="28"/>
      <c r="K3812" s="2"/>
      <c r="L3812" s="2"/>
      <c r="M3812" s="2"/>
      <c r="N3812" s="2"/>
      <c r="O3812" s="2"/>
      <c r="P3812" s="2"/>
      <c r="Q3812" s="2"/>
      <c r="R3812" s="2"/>
      <c r="S3812" s="2"/>
    </row>
    <row r="3813" ht="15.75" customHeight="1">
      <c r="A3813" s="27">
        <v>45587.0</v>
      </c>
      <c r="B3813" s="2" t="s">
        <v>11</v>
      </c>
      <c r="C3813" s="34">
        <v>4761120.0</v>
      </c>
      <c r="D3813" s="34">
        <v>4761120.0</v>
      </c>
      <c r="E3813" s="34">
        <v>0.0</v>
      </c>
      <c r="F3813" s="22" t="s">
        <v>835</v>
      </c>
      <c r="G3813" s="35">
        <v>45596.0</v>
      </c>
      <c r="H3813" s="22"/>
      <c r="I3813" s="29"/>
      <c r="J3813" s="28"/>
      <c r="K3813" s="2"/>
      <c r="L3813" s="2"/>
      <c r="M3813" s="2"/>
      <c r="N3813" s="2"/>
      <c r="O3813" s="2"/>
      <c r="P3813" s="2"/>
      <c r="Q3813" s="2"/>
      <c r="R3813" s="2"/>
      <c r="S3813" s="2"/>
    </row>
    <row r="3814" ht="15.75" customHeight="1">
      <c r="A3814" s="27">
        <v>45587.0</v>
      </c>
      <c r="B3814" s="2" t="s">
        <v>802</v>
      </c>
      <c r="C3814" s="34">
        <v>1.081391E7</v>
      </c>
      <c r="D3814" s="34">
        <v>1.081391E7</v>
      </c>
      <c r="E3814" s="34">
        <v>0.0</v>
      </c>
      <c r="F3814" s="22" t="s">
        <v>928</v>
      </c>
      <c r="G3814" s="35">
        <v>45596.0</v>
      </c>
      <c r="H3814" s="22"/>
      <c r="I3814" s="29"/>
      <c r="J3814" s="28"/>
      <c r="K3814" s="2"/>
      <c r="L3814" s="2"/>
      <c r="M3814" s="2"/>
      <c r="N3814" s="2"/>
      <c r="O3814" s="2"/>
      <c r="P3814" s="2"/>
      <c r="Q3814" s="2"/>
      <c r="R3814" s="2"/>
      <c r="S3814" s="2"/>
    </row>
    <row r="3815" ht="15.75" customHeight="1">
      <c r="A3815" s="27">
        <v>45589.0</v>
      </c>
      <c r="B3815" s="2" t="s">
        <v>711</v>
      </c>
      <c r="C3815" s="34">
        <v>5.27868E7</v>
      </c>
      <c r="D3815" s="34">
        <v>4.7988E7</v>
      </c>
      <c r="E3815" s="34">
        <v>4798800.0</v>
      </c>
      <c r="F3815" s="22" t="s">
        <v>442</v>
      </c>
      <c r="G3815" s="35">
        <v>45604.0</v>
      </c>
      <c r="H3815" s="22"/>
      <c r="I3815" s="29"/>
      <c r="J3815" s="28"/>
      <c r="K3815" s="2"/>
      <c r="L3815" s="2"/>
      <c r="M3815" s="2"/>
      <c r="N3815" s="2"/>
      <c r="O3815" s="2"/>
      <c r="P3815" s="2"/>
      <c r="Q3815" s="2"/>
      <c r="R3815" s="2"/>
      <c r="S3815" s="2"/>
    </row>
    <row r="3816" ht="15.75" customHeight="1">
      <c r="A3816" s="27">
        <v>45589.0</v>
      </c>
      <c r="B3816" s="2" t="s">
        <v>711</v>
      </c>
      <c r="C3816" s="34">
        <v>3009600.0</v>
      </c>
      <c r="D3816" s="34">
        <v>2736000.0</v>
      </c>
      <c r="E3816" s="34">
        <v>273600.0</v>
      </c>
      <c r="F3816" s="22" t="s">
        <v>441</v>
      </c>
      <c r="G3816" s="35">
        <v>45604.0</v>
      </c>
      <c r="H3816" s="22"/>
      <c r="I3816" s="29"/>
      <c r="J3816" s="28"/>
      <c r="K3816" s="2"/>
      <c r="L3816" s="2"/>
      <c r="M3816" s="2"/>
      <c r="N3816" s="2"/>
      <c r="O3816" s="2"/>
      <c r="P3816" s="2"/>
      <c r="Q3816" s="2"/>
      <c r="R3816" s="2"/>
      <c r="S3816" s="2"/>
    </row>
    <row r="3817" ht="15.75" customHeight="1">
      <c r="A3817" s="27">
        <v>45589.0</v>
      </c>
      <c r="B3817" s="2" t="s">
        <v>711</v>
      </c>
      <c r="C3817" s="34">
        <v>1.0912E7</v>
      </c>
      <c r="D3817" s="34">
        <v>9920000.0</v>
      </c>
      <c r="E3817" s="34">
        <v>992000.0</v>
      </c>
      <c r="F3817" s="22" t="s">
        <v>350</v>
      </c>
      <c r="G3817" s="35">
        <v>45604.0</v>
      </c>
      <c r="H3817" s="22"/>
      <c r="I3817" s="29"/>
      <c r="J3817" s="28"/>
      <c r="K3817" s="2"/>
      <c r="L3817" s="2"/>
      <c r="M3817" s="2"/>
      <c r="N3817" s="2"/>
      <c r="O3817" s="2"/>
      <c r="P3817" s="2"/>
      <c r="Q3817" s="2"/>
      <c r="R3817" s="2"/>
      <c r="S3817" s="2"/>
    </row>
    <row r="3818" ht="15.75" customHeight="1">
      <c r="A3818" s="27">
        <v>45589.0</v>
      </c>
      <c r="B3818" s="2" t="s">
        <v>711</v>
      </c>
      <c r="C3818" s="34">
        <v>2.20968E7</v>
      </c>
      <c r="D3818" s="34">
        <v>2.0088E7</v>
      </c>
      <c r="E3818" s="34">
        <v>2008800.0</v>
      </c>
      <c r="F3818" s="22" t="s">
        <v>657</v>
      </c>
      <c r="G3818" s="35">
        <v>45604.0</v>
      </c>
      <c r="H3818" s="22"/>
      <c r="I3818" s="29"/>
      <c r="J3818" s="28"/>
      <c r="K3818" s="2"/>
      <c r="L3818" s="2"/>
      <c r="M3818" s="2"/>
      <c r="N3818" s="2"/>
      <c r="O3818" s="2"/>
      <c r="P3818" s="2"/>
      <c r="Q3818" s="2"/>
      <c r="R3818" s="2"/>
      <c r="S3818" s="2"/>
    </row>
    <row r="3819" ht="15.75" customHeight="1">
      <c r="A3819" s="27">
        <v>45589.0</v>
      </c>
      <c r="B3819" s="2" t="s">
        <v>711</v>
      </c>
      <c r="C3819" s="34">
        <v>1.0074759E7</v>
      </c>
      <c r="D3819" s="34">
        <v>9158872.0</v>
      </c>
      <c r="E3819" s="34">
        <v>915887.0</v>
      </c>
      <c r="F3819" s="22" t="s">
        <v>728</v>
      </c>
      <c r="G3819" s="35">
        <v>45604.0</v>
      </c>
      <c r="H3819" s="22"/>
      <c r="I3819" s="29"/>
      <c r="J3819" s="28"/>
      <c r="K3819" s="2"/>
      <c r="L3819" s="2"/>
      <c r="M3819" s="2"/>
      <c r="N3819" s="2"/>
      <c r="O3819" s="2"/>
      <c r="P3819" s="2"/>
      <c r="Q3819" s="2"/>
      <c r="R3819" s="2"/>
      <c r="S3819" s="2"/>
    </row>
    <row r="3820" ht="15.75" customHeight="1">
      <c r="A3820" s="27">
        <v>45596.0</v>
      </c>
      <c r="B3820" s="2" t="s">
        <v>871</v>
      </c>
      <c r="C3820" s="34">
        <v>8203450.0</v>
      </c>
      <c r="D3820" s="34">
        <v>8203450.0</v>
      </c>
      <c r="E3820" s="34">
        <v>0.0</v>
      </c>
      <c r="F3820" s="22" t="s">
        <v>840</v>
      </c>
      <c r="G3820" s="35">
        <v>45604.0</v>
      </c>
      <c r="H3820" s="22"/>
      <c r="I3820" s="29"/>
      <c r="J3820" s="28"/>
      <c r="K3820" s="2"/>
      <c r="L3820" s="2"/>
      <c r="M3820" s="2"/>
      <c r="N3820" s="2"/>
      <c r="O3820" s="2"/>
      <c r="P3820" s="2"/>
      <c r="Q3820" s="2"/>
      <c r="R3820" s="2"/>
      <c r="S3820" s="2"/>
    </row>
    <row r="3821" ht="15.75" customHeight="1">
      <c r="A3821" s="27">
        <v>45596.0</v>
      </c>
      <c r="B3821" s="2" t="s">
        <v>140</v>
      </c>
      <c r="C3821" s="34">
        <v>1.0692E7</v>
      </c>
      <c r="D3821" s="34">
        <v>9720000.0</v>
      </c>
      <c r="E3821" s="34">
        <v>972000.0</v>
      </c>
      <c r="F3821" s="22" t="s">
        <v>929</v>
      </c>
      <c r="G3821" s="35">
        <v>45607.0</v>
      </c>
      <c r="H3821" s="22"/>
      <c r="I3821" s="29"/>
      <c r="J3821" s="28"/>
      <c r="K3821" s="2"/>
      <c r="L3821" s="2"/>
      <c r="M3821" s="2"/>
      <c r="N3821" s="2"/>
      <c r="O3821" s="2"/>
      <c r="P3821" s="2"/>
      <c r="Q3821" s="2"/>
      <c r="R3821" s="2"/>
      <c r="S3821" s="2"/>
    </row>
    <row r="3822" ht="15.75" customHeight="1">
      <c r="A3822" s="27">
        <v>45596.0</v>
      </c>
      <c r="B3822" s="2" t="s">
        <v>140</v>
      </c>
      <c r="C3822" s="34">
        <v>4843300.0</v>
      </c>
      <c r="D3822" s="34">
        <v>4403000.0</v>
      </c>
      <c r="E3822" s="34">
        <v>440300.0</v>
      </c>
      <c r="F3822" s="22" t="s">
        <v>930</v>
      </c>
      <c r="G3822" s="35">
        <v>45607.0</v>
      </c>
      <c r="H3822" s="22"/>
      <c r="I3822" s="29"/>
      <c r="J3822" s="28"/>
      <c r="K3822" s="2"/>
      <c r="L3822" s="2"/>
      <c r="M3822" s="2"/>
      <c r="N3822" s="2"/>
      <c r="O3822" s="2"/>
      <c r="P3822" s="2"/>
      <c r="Q3822" s="2"/>
      <c r="R3822" s="2"/>
      <c r="S3822" s="2"/>
    </row>
    <row r="3823" ht="15.75" customHeight="1">
      <c r="A3823" s="27">
        <v>45596.0</v>
      </c>
      <c r="B3823" s="2" t="s">
        <v>140</v>
      </c>
      <c r="C3823" s="34">
        <v>8421600.0</v>
      </c>
      <c r="D3823" s="34">
        <v>7656000.0</v>
      </c>
      <c r="E3823" s="34">
        <v>765600.0</v>
      </c>
      <c r="F3823" s="22" t="s">
        <v>931</v>
      </c>
      <c r="G3823" s="35">
        <v>45607.0</v>
      </c>
      <c r="H3823" s="22"/>
      <c r="I3823" s="29"/>
      <c r="J3823" s="28"/>
      <c r="K3823" s="2"/>
      <c r="L3823" s="2"/>
      <c r="M3823" s="2"/>
      <c r="N3823" s="2"/>
      <c r="O3823" s="2"/>
      <c r="P3823" s="2"/>
      <c r="Q3823" s="2"/>
      <c r="R3823" s="2"/>
      <c r="S3823" s="2"/>
    </row>
    <row r="3824" ht="15.75" customHeight="1">
      <c r="A3824" s="27">
        <v>45596.0</v>
      </c>
      <c r="B3824" s="2" t="s">
        <v>140</v>
      </c>
      <c r="C3824" s="34">
        <v>2.3111E7</v>
      </c>
      <c r="D3824" s="34">
        <v>2.101E7</v>
      </c>
      <c r="E3824" s="34">
        <v>2101000.0</v>
      </c>
      <c r="F3824" s="22" t="s">
        <v>932</v>
      </c>
      <c r="G3824" s="35">
        <v>45607.0</v>
      </c>
      <c r="H3824" s="22"/>
      <c r="I3824" s="29"/>
      <c r="J3824" s="28"/>
      <c r="K3824" s="2"/>
      <c r="L3824" s="2"/>
      <c r="M3824" s="2"/>
      <c r="N3824" s="2"/>
      <c r="O3824" s="2"/>
      <c r="P3824" s="2"/>
      <c r="Q3824" s="2"/>
      <c r="R3824" s="2"/>
      <c r="S3824" s="2"/>
    </row>
    <row r="3825" ht="15.75" customHeight="1">
      <c r="A3825" s="27">
        <v>45596.0</v>
      </c>
      <c r="B3825" s="2" t="s">
        <v>140</v>
      </c>
      <c r="C3825" s="34">
        <v>1.84855E7</v>
      </c>
      <c r="D3825" s="34">
        <v>1.6805E7</v>
      </c>
      <c r="E3825" s="34">
        <v>1680500.0</v>
      </c>
      <c r="F3825" s="22" t="s">
        <v>933</v>
      </c>
      <c r="G3825" s="35">
        <v>45607.0</v>
      </c>
      <c r="H3825" s="22"/>
      <c r="I3825" s="29"/>
      <c r="J3825" s="28"/>
      <c r="K3825" s="2"/>
      <c r="L3825" s="2"/>
      <c r="M3825" s="2"/>
      <c r="N3825" s="2"/>
      <c r="O3825" s="2"/>
      <c r="P3825" s="2"/>
      <c r="Q3825" s="2"/>
      <c r="R3825" s="2"/>
      <c r="S3825" s="2"/>
    </row>
    <row r="3826" ht="15.75" customHeight="1">
      <c r="A3826" s="27">
        <v>45596.0</v>
      </c>
      <c r="B3826" s="2" t="s">
        <v>140</v>
      </c>
      <c r="C3826" s="34">
        <v>1456400.0</v>
      </c>
      <c r="D3826" s="34">
        <v>1324000.0</v>
      </c>
      <c r="E3826" s="34">
        <v>132400.0</v>
      </c>
      <c r="F3826" s="22" t="s">
        <v>934</v>
      </c>
      <c r="G3826" s="35">
        <v>45607.0</v>
      </c>
      <c r="H3826" s="22"/>
      <c r="I3826" s="29"/>
      <c r="J3826" s="28"/>
      <c r="K3826" s="2"/>
      <c r="L3826" s="2"/>
      <c r="M3826" s="2"/>
      <c r="N3826" s="2"/>
      <c r="O3826" s="2"/>
      <c r="P3826" s="2"/>
      <c r="Q3826" s="2"/>
      <c r="R3826" s="2"/>
      <c r="S3826" s="2"/>
    </row>
    <row r="3827" ht="15.75" customHeight="1">
      <c r="A3827" s="27">
        <v>45596.0</v>
      </c>
      <c r="B3827" s="2" t="s">
        <v>140</v>
      </c>
      <c r="C3827" s="34">
        <v>717200.0</v>
      </c>
      <c r="D3827" s="34">
        <v>652000.0</v>
      </c>
      <c r="E3827" s="34">
        <v>65200.0</v>
      </c>
      <c r="F3827" s="22" t="s">
        <v>935</v>
      </c>
      <c r="G3827" s="35">
        <v>45607.0</v>
      </c>
      <c r="H3827" s="22"/>
      <c r="I3827" s="29"/>
      <c r="J3827" s="28"/>
      <c r="K3827" s="2"/>
      <c r="L3827" s="2"/>
      <c r="M3827" s="2"/>
      <c r="N3827" s="2"/>
      <c r="O3827" s="2"/>
      <c r="P3827" s="2"/>
      <c r="Q3827" s="2"/>
      <c r="R3827" s="2"/>
      <c r="S3827" s="2"/>
    </row>
    <row r="3828" ht="15.75" customHeight="1">
      <c r="A3828" s="27">
        <v>45596.0</v>
      </c>
      <c r="B3828" s="2" t="s">
        <v>140</v>
      </c>
      <c r="C3828" s="34">
        <v>3867600.0</v>
      </c>
      <c r="D3828" s="34">
        <v>3516000.0</v>
      </c>
      <c r="E3828" s="34">
        <v>351600.0</v>
      </c>
      <c r="F3828" s="22" t="s">
        <v>936</v>
      </c>
      <c r="G3828" s="35">
        <v>45607.0</v>
      </c>
      <c r="H3828" s="22"/>
      <c r="I3828" s="29"/>
      <c r="J3828" s="28"/>
      <c r="K3828" s="2"/>
      <c r="L3828" s="2"/>
      <c r="M3828" s="2"/>
      <c r="N3828" s="2"/>
      <c r="O3828" s="2"/>
      <c r="P3828" s="2"/>
      <c r="Q3828" s="2"/>
      <c r="R3828" s="2"/>
      <c r="S3828" s="2"/>
    </row>
    <row r="3829" ht="15.75" customHeight="1">
      <c r="A3829" s="27">
        <v>45596.0</v>
      </c>
      <c r="B3829" s="2" t="s">
        <v>937</v>
      </c>
      <c r="C3829" s="34">
        <v>396000.0</v>
      </c>
      <c r="D3829" s="34">
        <v>360000.0</v>
      </c>
      <c r="E3829" s="34">
        <v>36000.0</v>
      </c>
      <c r="F3829" s="22" t="s">
        <v>938</v>
      </c>
      <c r="G3829" s="35">
        <v>45607.0</v>
      </c>
      <c r="H3829" s="22"/>
      <c r="I3829" s="29"/>
      <c r="J3829" s="28"/>
      <c r="K3829" s="2"/>
      <c r="L3829" s="2"/>
      <c r="M3829" s="2"/>
      <c r="N3829" s="2"/>
      <c r="O3829" s="2"/>
      <c r="P3829" s="2"/>
      <c r="Q3829" s="2"/>
      <c r="R3829" s="2"/>
      <c r="S3829" s="2"/>
    </row>
    <row r="3830" ht="15.75" customHeight="1">
      <c r="A3830" s="27">
        <v>45596.0</v>
      </c>
      <c r="B3830" s="2" t="s">
        <v>662</v>
      </c>
      <c r="C3830" s="34">
        <v>3036000.0</v>
      </c>
      <c r="D3830" s="34">
        <v>2760000.0</v>
      </c>
      <c r="E3830" s="34">
        <v>276000.0</v>
      </c>
      <c r="F3830" s="22" t="s">
        <v>939</v>
      </c>
      <c r="G3830" s="35">
        <v>45611.0</v>
      </c>
      <c r="H3830" s="22"/>
      <c r="I3830" s="29"/>
      <c r="J3830" s="28"/>
      <c r="K3830" s="2"/>
      <c r="L3830" s="2"/>
      <c r="M3830" s="2"/>
      <c r="N3830" s="2"/>
      <c r="O3830" s="2"/>
      <c r="P3830" s="2"/>
      <c r="Q3830" s="2"/>
      <c r="R3830" s="2"/>
      <c r="S3830" s="2"/>
    </row>
    <row r="3831" ht="15.75" customHeight="1">
      <c r="A3831" s="27">
        <v>45596.0</v>
      </c>
      <c r="B3831" s="2" t="s">
        <v>8</v>
      </c>
      <c r="C3831" s="34">
        <v>5412000.0</v>
      </c>
      <c r="D3831" s="34">
        <v>4920000.0</v>
      </c>
      <c r="E3831" s="34">
        <v>492000.0</v>
      </c>
      <c r="F3831" s="22" t="s">
        <v>940</v>
      </c>
      <c r="G3831" s="35">
        <v>45616.0</v>
      </c>
      <c r="H3831" s="22"/>
      <c r="I3831" s="29"/>
      <c r="J3831" s="28"/>
      <c r="K3831" s="2"/>
      <c r="L3831" s="2"/>
      <c r="M3831" s="2"/>
      <c r="N3831" s="2"/>
      <c r="O3831" s="2"/>
      <c r="P3831" s="2"/>
      <c r="Q3831" s="2"/>
      <c r="R3831" s="2"/>
      <c r="S3831" s="2"/>
    </row>
    <row r="3832" ht="15.75" customHeight="1">
      <c r="A3832" s="27">
        <v>45596.0</v>
      </c>
      <c r="B3832" s="2" t="s">
        <v>8</v>
      </c>
      <c r="C3832" s="34">
        <v>2772000.0</v>
      </c>
      <c r="D3832" s="34">
        <v>2520000.0</v>
      </c>
      <c r="E3832" s="34">
        <v>252000.0</v>
      </c>
      <c r="F3832" s="22" t="s">
        <v>941</v>
      </c>
      <c r="G3832" s="35">
        <v>45616.0</v>
      </c>
      <c r="H3832" s="22"/>
      <c r="I3832" s="29"/>
      <c r="J3832" s="28"/>
      <c r="K3832" s="2"/>
      <c r="L3832" s="2"/>
      <c r="M3832" s="2"/>
      <c r="N3832" s="2"/>
      <c r="O3832" s="2"/>
      <c r="P3832" s="2"/>
      <c r="Q3832" s="2"/>
      <c r="R3832" s="2"/>
      <c r="S3832" s="2"/>
    </row>
    <row r="3833" ht="15.75" customHeight="1">
      <c r="A3833" s="27">
        <v>45596.0</v>
      </c>
      <c r="B3833" s="2" t="s">
        <v>8</v>
      </c>
      <c r="C3833" s="34">
        <v>213400.0</v>
      </c>
      <c r="D3833" s="34">
        <v>194000.0</v>
      </c>
      <c r="E3833" s="34">
        <v>19400.0</v>
      </c>
      <c r="F3833" s="22" t="s">
        <v>942</v>
      </c>
      <c r="G3833" s="35">
        <v>45616.0</v>
      </c>
      <c r="H3833" s="22"/>
      <c r="I3833" s="29"/>
      <c r="J3833" s="28"/>
      <c r="K3833" s="2"/>
      <c r="L3833" s="2"/>
      <c r="M3833" s="2"/>
      <c r="N3833" s="2"/>
      <c r="O3833" s="2"/>
      <c r="P3833" s="2"/>
      <c r="Q3833" s="2"/>
      <c r="R3833" s="2"/>
      <c r="S3833" s="2"/>
    </row>
    <row r="3834" ht="15.75" customHeight="1">
      <c r="A3834" s="27">
        <v>45596.0</v>
      </c>
      <c r="B3834" s="2" t="s">
        <v>8</v>
      </c>
      <c r="C3834" s="34">
        <v>3.06042E7</v>
      </c>
      <c r="D3834" s="34">
        <v>2.7822E7</v>
      </c>
      <c r="E3834" s="34">
        <v>2782200.0</v>
      </c>
      <c r="F3834" s="22" t="s">
        <v>106</v>
      </c>
      <c r="G3834" s="35">
        <v>45616.0</v>
      </c>
      <c r="H3834" s="22"/>
      <c r="I3834" s="29"/>
      <c r="J3834" s="28"/>
      <c r="K3834" s="2"/>
      <c r="L3834" s="2"/>
      <c r="M3834" s="2"/>
      <c r="N3834" s="2"/>
      <c r="O3834" s="2"/>
      <c r="P3834" s="2"/>
      <c r="Q3834" s="2"/>
      <c r="R3834" s="2"/>
      <c r="S3834" s="2"/>
    </row>
    <row r="3835" ht="15.75" customHeight="1">
      <c r="A3835" s="27">
        <v>45596.0</v>
      </c>
      <c r="B3835" s="2" t="s">
        <v>8</v>
      </c>
      <c r="C3835" s="34">
        <v>5.3780012E7</v>
      </c>
      <c r="D3835" s="34">
        <v>4.889092E7</v>
      </c>
      <c r="E3835" s="34">
        <v>4889092.0</v>
      </c>
      <c r="F3835" s="22" t="s">
        <v>106</v>
      </c>
      <c r="G3835" s="35">
        <v>45616.0</v>
      </c>
      <c r="H3835" s="22"/>
      <c r="I3835" s="29"/>
      <c r="J3835" s="28"/>
      <c r="K3835" s="2"/>
      <c r="L3835" s="2"/>
      <c r="M3835" s="2"/>
      <c r="N3835" s="2"/>
      <c r="O3835" s="2"/>
      <c r="P3835" s="2"/>
      <c r="Q3835" s="2"/>
      <c r="R3835" s="2"/>
      <c r="S3835" s="2"/>
    </row>
    <row r="3836" ht="15.75" customHeight="1">
      <c r="A3836" s="27">
        <v>45596.0</v>
      </c>
      <c r="B3836" s="2" t="s">
        <v>847</v>
      </c>
      <c r="C3836" s="34">
        <v>2244000.0</v>
      </c>
      <c r="D3836" s="34">
        <v>2040000.0</v>
      </c>
      <c r="E3836" s="34">
        <v>204000.0</v>
      </c>
      <c r="F3836" s="22" t="s">
        <v>943</v>
      </c>
      <c r="G3836" s="35">
        <v>45604.0</v>
      </c>
      <c r="H3836" s="22"/>
      <c r="I3836" s="29"/>
      <c r="J3836" s="28"/>
      <c r="K3836" s="2"/>
      <c r="L3836" s="2"/>
      <c r="M3836" s="2"/>
      <c r="N3836" s="2"/>
      <c r="O3836" s="2"/>
      <c r="P3836" s="2"/>
      <c r="Q3836" s="2"/>
      <c r="R3836" s="2"/>
      <c r="S3836" s="2"/>
    </row>
    <row r="3837" ht="15.75" customHeight="1">
      <c r="A3837" s="27">
        <v>45596.0</v>
      </c>
      <c r="B3837" s="2" t="s">
        <v>847</v>
      </c>
      <c r="C3837" s="34">
        <v>4422000.0</v>
      </c>
      <c r="D3837" s="34">
        <v>4020000.0</v>
      </c>
      <c r="E3837" s="34">
        <v>402000.0</v>
      </c>
      <c r="F3837" s="22" t="s">
        <v>944</v>
      </c>
      <c r="G3837" s="35">
        <v>45604.0</v>
      </c>
      <c r="H3837" s="22"/>
      <c r="I3837" s="29"/>
      <c r="J3837" s="28"/>
      <c r="K3837" s="2"/>
      <c r="L3837" s="2"/>
      <c r="M3837" s="2"/>
      <c r="N3837" s="2"/>
      <c r="O3837" s="2"/>
      <c r="P3837" s="2"/>
      <c r="Q3837" s="2"/>
      <c r="R3837" s="2"/>
      <c r="S3837" s="2"/>
    </row>
    <row r="3838" ht="15.75" customHeight="1">
      <c r="A3838" s="27">
        <v>45596.0</v>
      </c>
      <c r="B3838" s="2" t="s">
        <v>877</v>
      </c>
      <c r="C3838" s="34">
        <v>699600.0</v>
      </c>
      <c r="D3838" s="34">
        <v>636000.0</v>
      </c>
      <c r="E3838" s="34">
        <v>63600.0</v>
      </c>
      <c r="F3838" s="22" t="s">
        <v>945</v>
      </c>
      <c r="G3838" s="35">
        <v>45603.0</v>
      </c>
      <c r="H3838" s="22"/>
      <c r="I3838" s="29"/>
      <c r="J3838" s="28"/>
      <c r="K3838" s="2"/>
      <c r="L3838" s="2"/>
      <c r="M3838" s="2"/>
      <c r="N3838" s="2"/>
      <c r="O3838" s="2"/>
      <c r="P3838" s="2"/>
      <c r="Q3838" s="2"/>
      <c r="R3838" s="2"/>
      <c r="S3838" s="2"/>
    </row>
    <row r="3839" ht="15.75" customHeight="1">
      <c r="A3839" s="27">
        <v>45596.0</v>
      </c>
      <c r="B3839" s="2" t="s">
        <v>877</v>
      </c>
      <c r="C3839" s="34">
        <v>8085000.0</v>
      </c>
      <c r="D3839" s="34">
        <v>7350000.0</v>
      </c>
      <c r="E3839" s="34">
        <v>735000.0</v>
      </c>
      <c r="F3839" s="22" t="s">
        <v>946</v>
      </c>
      <c r="G3839" s="35">
        <v>45604.0</v>
      </c>
      <c r="H3839" s="22"/>
      <c r="I3839" s="29"/>
      <c r="J3839" s="28"/>
      <c r="K3839" s="2"/>
      <c r="L3839" s="2"/>
      <c r="M3839" s="2"/>
      <c r="N3839" s="2"/>
      <c r="O3839" s="2"/>
      <c r="P3839" s="2"/>
      <c r="Q3839" s="2"/>
      <c r="R3839" s="2"/>
      <c r="S3839" s="2"/>
    </row>
    <row r="3840" ht="15.75" customHeight="1">
      <c r="A3840" s="27">
        <v>45596.0</v>
      </c>
      <c r="B3840" s="2" t="s">
        <v>741</v>
      </c>
      <c r="C3840" s="34">
        <v>7506400.0</v>
      </c>
      <c r="D3840" s="34">
        <v>6824000.0</v>
      </c>
      <c r="E3840" s="34">
        <v>682400.0</v>
      </c>
      <c r="F3840" s="22" t="s">
        <v>947</v>
      </c>
      <c r="G3840" s="35">
        <v>45611.0</v>
      </c>
      <c r="H3840" s="22"/>
      <c r="I3840" s="29"/>
      <c r="J3840" s="28"/>
      <c r="K3840" s="2"/>
      <c r="L3840" s="2"/>
      <c r="M3840" s="2"/>
      <c r="N3840" s="2"/>
      <c r="O3840" s="2"/>
      <c r="P3840" s="2"/>
      <c r="Q3840" s="2"/>
      <c r="R3840" s="2"/>
      <c r="S3840" s="2"/>
    </row>
    <row r="3841" ht="15.75" customHeight="1">
      <c r="A3841" s="27">
        <v>45596.0</v>
      </c>
      <c r="B3841" s="2" t="s">
        <v>861</v>
      </c>
      <c r="C3841" s="34">
        <v>231000.0</v>
      </c>
      <c r="D3841" s="34">
        <v>210000.0</v>
      </c>
      <c r="E3841" s="34">
        <v>21000.0</v>
      </c>
      <c r="F3841" s="22" t="s">
        <v>948</v>
      </c>
      <c r="G3841" s="35">
        <v>45604.0</v>
      </c>
      <c r="H3841" s="22"/>
      <c r="I3841" s="29"/>
      <c r="J3841" s="28"/>
      <c r="K3841" s="2"/>
      <c r="L3841" s="2"/>
      <c r="M3841" s="2"/>
      <c r="N3841" s="2"/>
      <c r="O3841" s="2"/>
      <c r="P3841" s="2"/>
      <c r="Q3841" s="2"/>
      <c r="R3841" s="2"/>
      <c r="S3841" s="2"/>
    </row>
    <row r="3842" ht="15.75" customHeight="1">
      <c r="A3842" s="27">
        <v>45596.0</v>
      </c>
      <c r="B3842" s="2" t="s">
        <v>861</v>
      </c>
      <c r="C3842" s="34">
        <v>242000.0</v>
      </c>
      <c r="D3842" s="34">
        <v>220000.0</v>
      </c>
      <c r="E3842" s="34">
        <v>22000.0</v>
      </c>
      <c r="F3842" s="22" t="s">
        <v>949</v>
      </c>
      <c r="G3842" s="35">
        <v>45604.0</v>
      </c>
      <c r="H3842" s="22"/>
      <c r="I3842" s="29"/>
      <c r="J3842" s="28"/>
      <c r="K3842" s="2"/>
      <c r="L3842" s="2"/>
      <c r="M3842" s="2"/>
      <c r="N3842" s="2"/>
      <c r="O3842" s="2"/>
      <c r="P3842" s="2"/>
      <c r="Q3842" s="2"/>
      <c r="R3842" s="2"/>
      <c r="S3842" s="2"/>
    </row>
    <row r="3843" ht="15.75" customHeight="1">
      <c r="A3843" s="27">
        <v>45596.0</v>
      </c>
      <c r="B3843" s="2" t="s">
        <v>655</v>
      </c>
      <c r="C3843" s="34">
        <v>128700.0</v>
      </c>
      <c r="D3843" s="34">
        <v>117000.0</v>
      </c>
      <c r="E3843" s="34">
        <v>11700.0</v>
      </c>
      <c r="F3843" s="22" t="s">
        <v>950</v>
      </c>
      <c r="G3843" s="35">
        <v>45604.0</v>
      </c>
      <c r="H3843" s="22"/>
      <c r="I3843" s="29"/>
      <c r="J3843" s="28"/>
      <c r="K3843" s="2"/>
      <c r="L3843" s="2"/>
      <c r="M3843" s="2"/>
      <c r="N3843" s="2"/>
      <c r="O3843" s="2"/>
      <c r="P3843" s="2"/>
      <c r="Q3843" s="2"/>
      <c r="R3843" s="2"/>
      <c r="S3843" s="2"/>
    </row>
    <row r="3844" ht="15.75" customHeight="1">
      <c r="A3844" s="27">
        <v>45596.0</v>
      </c>
      <c r="B3844" s="2" t="s">
        <v>158</v>
      </c>
      <c r="C3844" s="34">
        <v>3036000.0</v>
      </c>
      <c r="D3844" s="34">
        <v>2760000.0</v>
      </c>
      <c r="E3844" s="34">
        <v>276000.0</v>
      </c>
      <c r="F3844" s="22" t="s">
        <v>106</v>
      </c>
      <c r="G3844" s="35">
        <v>45611.0</v>
      </c>
      <c r="H3844" s="22"/>
      <c r="I3844" s="37" t="s">
        <v>205</v>
      </c>
      <c r="J3844" s="13"/>
      <c r="K3844" s="14"/>
      <c r="L3844" s="2"/>
      <c r="M3844" s="2"/>
      <c r="N3844" s="2"/>
      <c r="O3844" s="2"/>
      <c r="P3844" s="2"/>
      <c r="Q3844" s="2"/>
      <c r="R3844" s="2"/>
      <c r="S3844" s="2"/>
    </row>
    <row r="3845" ht="15.75" customHeight="1">
      <c r="A3845" s="27">
        <v>45596.0</v>
      </c>
      <c r="B3845" s="2" t="s">
        <v>690</v>
      </c>
      <c r="C3845" s="34">
        <v>1193500.0</v>
      </c>
      <c r="D3845" s="34">
        <v>1085000.0</v>
      </c>
      <c r="E3845" s="34">
        <v>108500.0</v>
      </c>
      <c r="F3845" s="22" t="s">
        <v>106</v>
      </c>
      <c r="G3845" s="35">
        <v>45611.0</v>
      </c>
      <c r="H3845" s="22"/>
      <c r="I3845" s="23" t="s">
        <v>3</v>
      </c>
      <c r="J3845" s="17" t="s">
        <v>54</v>
      </c>
      <c r="K3845" s="17" t="s">
        <v>2</v>
      </c>
      <c r="L3845" s="2"/>
      <c r="M3845" s="2"/>
      <c r="N3845" s="2"/>
      <c r="O3845" s="2"/>
      <c r="P3845" s="2"/>
      <c r="Q3845" s="2"/>
      <c r="R3845" s="2"/>
      <c r="S3845" s="2"/>
    </row>
    <row r="3846" ht="15.75" customHeight="1">
      <c r="A3846" s="38">
        <v>45596.0</v>
      </c>
      <c r="B3846" s="7" t="s">
        <v>160</v>
      </c>
      <c r="C3846" s="39">
        <v>3861000.0</v>
      </c>
      <c r="D3846" s="39">
        <v>3510000.0</v>
      </c>
      <c r="E3846" s="39">
        <v>351000.0</v>
      </c>
      <c r="F3846" s="40" t="s">
        <v>106</v>
      </c>
      <c r="G3846" s="41">
        <v>45611.0</v>
      </c>
      <c r="H3846" s="40"/>
      <c r="I3846" s="23">
        <f t="shared" ref="I3846:K3846" si="93">SUM(C3806:C3846)</f>
        <v>395786701</v>
      </c>
      <c r="J3846" s="23">
        <f t="shared" si="93"/>
        <v>361967772</v>
      </c>
      <c r="K3846" s="23">
        <f t="shared" si="93"/>
        <v>33818929</v>
      </c>
      <c r="L3846" s="7"/>
      <c r="M3846" s="7"/>
      <c r="N3846" s="7"/>
      <c r="O3846" s="7"/>
      <c r="P3846" s="7"/>
      <c r="Q3846" s="7"/>
      <c r="R3846" s="7"/>
      <c r="S3846" s="7"/>
    </row>
    <row r="3847" ht="15.75" customHeight="1">
      <c r="A3847" s="27">
        <v>45597.0</v>
      </c>
      <c r="B3847" s="2" t="s">
        <v>839</v>
      </c>
      <c r="C3847" s="34">
        <v>8661690.0</v>
      </c>
      <c r="D3847" s="34">
        <v>8661690.0</v>
      </c>
      <c r="E3847" s="34">
        <v>0.0</v>
      </c>
      <c r="F3847" s="22" t="s">
        <v>840</v>
      </c>
      <c r="G3847" s="35">
        <v>45604.0</v>
      </c>
      <c r="H3847" s="22"/>
      <c r="I3847" s="29"/>
      <c r="J3847" s="28"/>
      <c r="K3847" s="2"/>
      <c r="L3847" s="2"/>
      <c r="M3847" s="2"/>
      <c r="N3847" s="2"/>
      <c r="O3847" s="2"/>
      <c r="P3847" s="2"/>
      <c r="Q3847" s="2"/>
      <c r="R3847" s="2"/>
      <c r="S3847" s="2"/>
    </row>
    <row r="3848" ht="15.75" customHeight="1">
      <c r="A3848" s="27">
        <v>45611.0</v>
      </c>
      <c r="B3848" s="2" t="s">
        <v>140</v>
      </c>
      <c r="C3848" s="34">
        <v>1.0395E7</v>
      </c>
      <c r="D3848" s="34">
        <v>9450000.0</v>
      </c>
      <c r="E3848" s="34">
        <v>945000.0</v>
      </c>
      <c r="F3848" s="22" t="s">
        <v>929</v>
      </c>
      <c r="G3848" s="35">
        <v>45625.0</v>
      </c>
      <c r="H3848" s="22"/>
      <c r="I3848" s="29"/>
      <c r="J3848" s="28"/>
      <c r="K3848" s="2"/>
      <c r="L3848" s="2"/>
      <c r="M3848" s="2"/>
      <c r="N3848" s="2"/>
      <c r="O3848" s="2"/>
      <c r="P3848" s="2"/>
      <c r="Q3848" s="2"/>
      <c r="R3848" s="2"/>
      <c r="S3848" s="2"/>
    </row>
    <row r="3849" ht="15.75" customHeight="1">
      <c r="A3849" s="27">
        <v>45611.0</v>
      </c>
      <c r="B3849" s="2" t="s">
        <v>140</v>
      </c>
      <c r="C3849" s="34">
        <v>660000.0</v>
      </c>
      <c r="D3849" s="34">
        <v>600000.0</v>
      </c>
      <c r="E3849" s="34">
        <v>60000.0</v>
      </c>
      <c r="F3849" s="22" t="s">
        <v>951</v>
      </c>
      <c r="G3849" s="35">
        <v>45625.0</v>
      </c>
      <c r="H3849" s="22"/>
      <c r="I3849" s="29"/>
      <c r="J3849" s="28"/>
      <c r="K3849" s="2"/>
      <c r="L3849" s="2"/>
      <c r="M3849" s="2"/>
      <c r="N3849" s="2"/>
      <c r="O3849" s="2"/>
      <c r="P3849" s="2"/>
      <c r="Q3849" s="2"/>
      <c r="R3849" s="2"/>
      <c r="S3849" s="2"/>
    </row>
    <row r="3850" ht="15.75" customHeight="1">
      <c r="A3850" s="27">
        <v>45611.0</v>
      </c>
      <c r="B3850" s="2" t="s">
        <v>140</v>
      </c>
      <c r="C3850" s="34">
        <v>4459400.0</v>
      </c>
      <c r="D3850" s="34">
        <v>4054000.0</v>
      </c>
      <c r="E3850" s="34">
        <v>405400.0</v>
      </c>
      <c r="F3850" s="22" t="s">
        <v>930</v>
      </c>
      <c r="G3850" s="35">
        <v>45616.0</v>
      </c>
      <c r="H3850" s="22"/>
      <c r="I3850" s="29"/>
      <c r="J3850" s="28"/>
      <c r="K3850" s="2"/>
      <c r="L3850" s="2"/>
      <c r="M3850" s="2"/>
      <c r="N3850" s="2"/>
      <c r="O3850" s="2"/>
      <c r="P3850" s="2"/>
      <c r="Q3850" s="2"/>
      <c r="R3850" s="2"/>
      <c r="S3850" s="2"/>
    </row>
    <row r="3851" ht="15.75" customHeight="1">
      <c r="A3851" s="27">
        <v>45611.0</v>
      </c>
      <c r="B3851" s="2" t="s">
        <v>140</v>
      </c>
      <c r="C3851" s="34">
        <v>5821200.0</v>
      </c>
      <c r="D3851" s="34">
        <v>5292000.0</v>
      </c>
      <c r="E3851" s="34">
        <v>529200.0</v>
      </c>
      <c r="F3851" s="22" t="s">
        <v>931</v>
      </c>
      <c r="G3851" s="35">
        <v>45625.0</v>
      </c>
      <c r="H3851" s="22"/>
      <c r="I3851" s="29"/>
      <c r="J3851" s="28"/>
      <c r="K3851" s="2"/>
      <c r="L3851" s="2"/>
      <c r="M3851" s="2"/>
      <c r="N3851" s="2"/>
      <c r="O3851" s="2"/>
      <c r="P3851" s="2"/>
      <c r="Q3851" s="2"/>
      <c r="R3851" s="2"/>
      <c r="S3851" s="2"/>
    </row>
    <row r="3852" ht="15.75" customHeight="1">
      <c r="A3852" s="27">
        <v>45611.0</v>
      </c>
      <c r="B3852" s="2" t="s">
        <v>140</v>
      </c>
      <c r="C3852" s="34">
        <v>2.16821E7</v>
      </c>
      <c r="D3852" s="34">
        <v>1.9711E7</v>
      </c>
      <c r="E3852" s="34">
        <v>1971100.0</v>
      </c>
      <c r="F3852" s="22" t="s">
        <v>932</v>
      </c>
      <c r="G3852" s="35">
        <v>45616.0</v>
      </c>
      <c r="H3852" s="22"/>
      <c r="I3852" s="29"/>
      <c r="J3852" s="28"/>
      <c r="K3852" s="2"/>
      <c r="L3852" s="2"/>
      <c r="M3852" s="2"/>
      <c r="N3852" s="2"/>
      <c r="O3852" s="2"/>
      <c r="P3852" s="2"/>
      <c r="Q3852" s="2"/>
      <c r="R3852" s="2"/>
      <c r="S3852" s="2"/>
    </row>
    <row r="3853" ht="15.75" customHeight="1">
      <c r="A3853" s="27">
        <v>45611.0</v>
      </c>
      <c r="B3853" s="2" t="s">
        <v>140</v>
      </c>
      <c r="C3853" s="34">
        <v>1.1099E7</v>
      </c>
      <c r="D3853" s="34">
        <v>1.009E7</v>
      </c>
      <c r="E3853" s="34">
        <v>1009000.0</v>
      </c>
      <c r="F3853" s="22" t="s">
        <v>522</v>
      </c>
      <c r="G3853" s="35">
        <v>45616.0</v>
      </c>
      <c r="H3853" s="22"/>
      <c r="I3853" s="29"/>
      <c r="J3853" s="28"/>
      <c r="K3853" s="2"/>
      <c r="L3853" s="2"/>
      <c r="M3853" s="2"/>
      <c r="N3853" s="2"/>
      <c r="O3853" s="2"/>
      <c r="P3853" s="2"/>
      <c r="Q3853" s="2"/>
      <c r="R3853" s="2"/>
      <c r="S3853" s="2"/>
    </row>
    <row r="3854" ht="15.75" customHeight="1">
      <c r="A3854" s="27">
        <v>45618.0</v>
      </c>
      <c r="B3854" s="2" t="s">
        <v>11</v>
      </c>
      <c r="C3854" s="34">
        <v>4761120.0</v>
      </c>
      <c r="D3854" s="34">
        <v>4761120.0</v>
      </c>
      <c r="E3854" s="34">
        <v>0.0</v>
      </c>
      <c r="F3854" s="22" t="s">
        <v>952</v>
      </c>
      <c r="G3854" s="35">
        <v>45625.0</v>
      </c>
      <c r="H3854" s="22"/>
      <c r="I3854" s="29"/>
      <c r="J3854" s="28"/>
      <c r="K3854" s="2"/>
      <c r="L3854" s="2"/>
      <c r="M3854" s="2"/>
      <c r="N3854" s="2"/>
      <c r="O3854" s="2"/>
      <c r="P3854" s="2"/>
      <c r="Q3854" s="2"/>
      <c r="R3854" s="2"/>
      <c r="S3854" s="2"/>
    </row>
    <row r="3855" ht="15.75" customHeight="1">
      <c r="A3855" s="27">
        <v>45618.0</v>
      </c>
      <c r="B3855" s="2" t="s">
        <v>802</v>
      </c>
      <c r="C3855" s="34">
        <v>1.081391E7</v>
      </c>
      <c r="D3855" s="34">
        <v>1.081391E7</v>
      </c>
      <c r="E3855" s="34">
        <v>0.0</v>
      </c>
      <c r="F3855" s="22" t="s">
        <v>953</v>
      </c>
      <c r="G3855" s="35">
        <v>45625.0</v>
      </c>
      <c r="H3855" s="22"/>
      <c r="I3855" s="29"/>
      <c r="J3855" s="28"/>
      <c r="K3855" s="2"/>
      <c r="L3855" s="2"/>
      <c r="M3855" s="2"/>
      <c r="N3855" s="2"/>
      <c r="O3855" s="2"/>
      <c r="P3855" s="2"/>
      <c r="Q3855" s="2"/>
      <c r="R3855" s="2"/>
      <c r="S3855" s="2"/>
    </row>
    <row r="3856" ht="15.75" customHeight="1">
      <c r="A3856" s="27">
        <v>45620.0</v>
      </c>
      <c r="B3856" s="2" t="s">
        <v>711</v>
      </c>
      <c r="C3856" s="34">
        <v>5.60505E7</v>
      </c>
      <c r="D3856" s="34">
        <v>5.0955E7</v>
      </c>
      <c r="E3856" s="34">
        <v>5095500.0</v>
      </c>
      <c r="F3856" s="22" t="s">
        <v>954</v>
      </c>
      <c r="G3856" s="35">
        <v>45636.0</v>
      </c>
      <c r="H3856" s="22"/>
      <c r="I3856" s="29"/>
      <c r="J3856" s="28"/>
      <c r="K3856" s="2"/>
      <c r="L3856" s="2"/>
      <c r="M3856" s="2"/>
      <c r="N3856" s="2"/>
      <c r="O3856" s="2"/>
      <c r="P3856" s="2"/>
      <c r="Q3856" s="2"/>
      <c r="R3856" s="2"/>
      <c r="S3856" s="2"/>
    </row>
    <row r="3857" ht="15.75" customHeight="1">
      <c r="A3857" s="27">
        <v>45620.0</v>
      </c>
      <c r="B3857" s="2" t="s">
        <v>711</v>
      </c>
      <c r="C3857" s="34">
        <v>6377800.0</v>
      </c>
      <c r="D3857" s="34">
        <v>5798000.0</v>
      </c>
      <c r="E3857" s="34">
        <v>579800.0</v>
      </c>
      <c r="F3857" s="22" t="s">
        <v>955</v>
      </c>
      <c r="G3857" s="35">
        <v>45636.0</v>
      </c>
      <c r="H3857" s="22"/>
      <c r="I3857" s="29"/>
      <c r="J3857" s="28"/>
      <c r="K3857" s="2"/>
      <c r="L3857" s="2"/>
      <c r="M3857" s="2"/>
      <c r="N3857" s="2"/>
      <c r="O3857" s="2"/>
      <c r="P3857" s="2"/>
      <c r="Q3857" s="2"/>
      <c r="R3857" s="2"/>
      <c r="S3857" s="2"/>
    </row>
    <row r="3858" ht="15.75" customHeight="1">
      <c r="A3858" s="27">
        <v>45620.0</v>
      </c>
      <c r="B3858" s="2" t="s">
        <v>711</v>
      </c>
      <c r="C3858" s="34">
        <v>2.55068E7</v>
      </c>
      <c r="D3858" s="34">
        <v>2.3188E7</v>
      </c>
      <c r="E3858" s="34">
        <v>2318800.0</v>
      </c>
      <c r="F3858" s="22" t="s">
        <v>956</v>
      </c>
      <c r="G3858" s="35">
        <v>45636.0</v>
      </c>
      <c r="H3858" s="22"/>
      <c r="I3858" s="29"/>
      <c r="J3858" s="28"/>
      <c r="K3858" s="2"/>
      <c r="L3858" s="2"/>
      <c r="M3858" s="2"/>
      <c r="N3858" s="2"/>
      <c r="O3858" s="2"/>
      <c r="P3858" s="2"/>
      <c r="Q3858" s="2"/>
      <c r="R3858" s="2"/>
      <c r="S3858" s="2"/>
    </row>
    <row r="3859" ht="15.75" customHeight="1">
      <c r="A3859" s="27">
        <v>45620.0</v>
      </c>
      <c r="B3859" s="2" t="s">
        <v>711</v>
      </c>
      <c r="C3859" s="34">
        <v>1.2254E7</v>
      </c>
      <c r="D3859" s="34">
        <v>1.114E7</v>
      </c>
      <c r="E3859" s="34">
        <v>1114000.0</v>
      </c>
      <c r="F3859" s="22" t="s">
        <v>957</v>
      </c>
      <c r="G3859" s="35">
        <v>45636.0</v>
      </c>
      <c r="H3859" s="22"/>
      <c r="I3859" s="29"/>
      <c r="J3859" s="28"/>
      <c r="K3859" s="2"/>
      <c r="L3859" s="2"/>
      <c r="M3859" s="2"/>
      <c r="N3859" s="2"/>
      <c r="O3859" s="2"/>
      <c r="P3859" s="2"/>
      <c r="Q3859" s="2"/>
      <c r="R3859" s="2"/>
      <c r="S3859" s="2"/>
    </row>
    <row r="3860" ht="15.75" customHeight="1">
      <c r="A3860" s="27">
        <v>45620.0</v>
      </c>
      <c r="B3860" s="2" t="s">
        <v>711</v>
      </c>
      <c r="C3860" s="34">
        <v>1.0074759E7</v>
      </c>
      <c r="D3860" s="34">
        <v>9158872.0</v>
      </c>
      <c r="E3860" s="34">
        <v>915887.0</v>
      </c>
      <c r="F3860" s="22" t="s">
        <v>728</v>
      </c>
      <c r="G3860" s="35">
        <v>45636.0</v>
      </c>
      <c r="H3860" s="22"/>
      <c r="I3860" s="29"/>
      <c r="J3860" s="28"/>
      <c r="K3860" s="2"/>
      <c r="L3860" s="2"/>
      <c r="M3860" s="2"/>
      <c r="N3860" s="2"/>
      <c r="O3860" s="2"/>
      <c r="P3860" s="2"/>
      <c r="Q3860" s="2"/>
      <c r="R3860" s="2"/>
      <c r="S3860" s="2"/>
    </row>
    <row r="3861" ht="15.75" customHeight="1">
      <c r="A3861" s="27">
        <v>45621.0</v>
      </c>
      <c r="B3861" s="2" t="s">
        <v>666</v>
      </c>
      <c r="C3861" s="34">
        <v>1082400.0</v>
      </c>
      <c r="D3861" s="34">
        <v>984000.0</v>
      </c>
      <c r="E3861" s="34">
        <v>98400.0</v>
      </c>
      <c r="F3861" s="22" t="s">
        <v>659</v>
      </c>
      <c r="G3861" s="35">
        <v>45758.0</v>
      </c>
      <c r="H3861" s="22"/>
      <c r="I3861" s="29"/>
      <c r="J3861" s="28"/>
      <c r="K3861" s="2"/>
      <c r="L3861" s="2"/>
      <c r="M3861" s="2"/>
      <c r="N3861" s="2"/>
      <c r="O3861" s="2"/>
      <c r="P3861" s="2"/>
      <c r="Q3861" s="2"/>
      <c r="R3861" s="2"/>
      <c r="S3861" s="2"/>
    </row>
    <row r="3862" ht="15.75" customHeight="1">
      <c r="A3862" s="27">
        <v>45625.0</v>
      </c>
      <c r="B3862" s="2" t="s">
        <v>839</v>
      </c>
      <c r="C3862" s="34">
        <v>1.0044989E7</v>
      </c>
      <c r="D3862" s="34">
        <v>1.0044989E7</v>
      </c>
      <c r="E3862" s="34">
        <v>0.0</v>
      </c>
      <c r="F3862" s="22" t="s">
        <v>850</v>
      </c>
      <c r="G3862" s="35">
        <v>45636.0</v>
      </c>
      <c r="H3862" s="22"/>
      <c r="I3862" s="29"/>
      <c r="J3862" s="28"/>
      <c r="K3862" s="2"/>
      <c r="L3862" s="2"/>
      <c r="M3862" s="2"/>
      <c r="N3862" s="2"/>
      <c r="O3862" s="2"/>
      <c r="P3862" s="2"/>
      <c r="Q3862" s="2"/>
      <c r="R3862" s="2"/>
      <c r="S3862" s="2"/>
    </row>
    <row r="3863" ht="15.75" customHeight="1">
      <c r="A3863" s="27">
        <v>45625.0</v>
      </c>
      <c r="B3863" s="2" t="s">
        <v>871</v>
      </c>
      <c r="C3863" s="34">
        <v>8203450.0</v>
      </c>
      <c r="D3863" s="34">
        <v>8203450.0</v>
      </c>
      <c r="E3863" s="34">
        <v>0.0</v>
      </c>
      <c r="F3863" s="22" t="s">
        <v>850</v>
      </c>
      <c r="G3863" s="35">
        <v>45635.0</v>
      </c>
      <c r="H3863" s="22"/>
      <c r="I3863" s="29"/>
      <c r="J3863" s="28"/>
      <c r="K3863" s="2"/>
      <c r="L3863" s="2"/>
      <c r="M3863" s="2"/>
      <c r="N3863" s="2"/>
      <c r="O3863" s="2"/>
      <c r="P3863" s="2"/>
      <c r="Q3863" s="2"/>
      <c r="R3863" s="2"/>
      <c r="S3863" s="2"/>
    </row>
    <row r="3864" ht="15.75" customHeight="1">
      <c r="A3864" s="27">
        <v>45626.0</v>
      </c>
      <c r="B3864" s="2" t="s">
        <v>140</v>
      </c>
      <c r="C3864" s="34">
        <v>8580000.0</v>
      </c>
      <c r="D3864" s="34">
        <v>7800000.0</v>
      </c>
      <c r="E3864" s="34">
        <v>780000.0</v>
      </c>
      <c r="F3864" s="22" t="s">
        <v>929</v>
      </c>
      <c r="G3864" s="35">
        <v>45636.0</v>
      </c>
      <c r="H3864" s="22"/>
      <c r="I3864" s="29"/>
      <c r="J3864" s="28"/>
      <c r="K3864" s="2"/>
      <c r="L3864" s="2"/>
      <c r="M3864" s="2"/>
      <c r="N3864" s="2"/>
      <c r="O3864" s="2"/>
      <c r="P3864" s="2"/>
      <c r="Q3864" s="2"/>
      <c r="R3864" s="2"/>
      <c r="S3864" s="2"/>
    </row>
    <row r="3865" ht="15.75" customHeight="1">
      <c r="A3865" s="27">
        <v>45626.0</v>
      </c>
      <c r="B3865" s="2" t="s">
        <v>140</v>
      </c>
      <c r="C3865" s="34">
        <v>924000.0</v>
      </c>
      <c r="D3865" s="34">
        <v>840000.0</v>
      </c>
      <c r="E3865" s="34">
        <v>84000.0</v>
      </c>
      <c r="F3865" s="22" t="s">
        <v>958</v>
      </c>
      <c r="G3865" s="35">
        <v>45656.0</v>
      </c>
      <c r="H3865" s="22"/>
      <c r="I3865" s="29"/>
      <c r="J3865" s="28"/>
      <c r="K3865" s="2"/>
      <c r="L3865" s="2"/>
      <c r="M3865" s="2"/>
      <c r="N3865" s="2"/>
      <c r="O3865" s="2"/>
      <c r="P3865" s="2"/>
      <c r="Q3865" s="2"/>
      <c r="R3865" s="2"/>
      <c r="S3865" s="2"/>
    </row>
    <row r="3866" ht="15.75" customHeight="1">
      <c r="A3866" s="27">
        <v>45626.0</v>
      </c>
      <c r="B3866" s="2" t="s">
        <v>140</v>
      </c>
      <c r="C3866" s="34">
        <v>5581400.0</v>
      </c>
      <c r="D3866" s="34">
        <v>5074000.0</v>
      </c>
      <c r="E3866" s="34">
        <v>507400.0</v>
      </c>
      <c r="F3866" s="22" t="s">
        <v>930</v>
      </c>
      <c r="G3866" s="35">
        <v>45636.0</v>
      </c>
      <c r="H3866" s="22"/>
      <c r="I3866" s="29"/>
      <c r="J3866" s="28"/>
      <c r="K3866" s="2"/>
      <c r="L3866" s="2"/>
      <c r="M3866" s="2"/>
      <c r="N3866" s="2"/>
      <c r="O3866" s="2"/>
      <c r="P3866" s="2"/>
      <c r="Q3866" s="2"/>
      <c r="R3866" s="2"/>
      <c r="S3866" s="2"/>
    </row>
    <row r="3867" ht="15.75" customHeight="1">
      <c r="A3867" s="27">
        <v>45626.0</v>
      </c>
      <c r="B3867" s="2" t="s">
        <v>140</v>
      </c>
      <c r="C3867" s="34">
        <v>7070800.0</v>
      </c>
      <c r="D3867" s="34">
        <v>6428000.0</v>
      </c>
      <c r="E3867" s="34">
        <v>642800.0</v>
      </c>
      <c r="F3867" s="22" t="s">
        <v>931</v>
      </c>
      <c r="G3867" s="35">
        <v>45636.0</v>
      </c>
      <c r="H3867" s="22"/>
      <c r="I3867" s="29"/>
      <c r="J3867" s="28"/>
      <c r="K3867" s="2"/>
      <c r="L3867" s="2"/>
      <c r="M3867" s="2"/>
      <c r="N3867" s="2"/>
      <c r="O3867" s="2"/>
      <c r="P3867" s="2"/>
      <c r="Q3867" s="2"/>
      <c r="R3867" s="2"/>
      <c r="S3867" s="2"/>
    </row>
    <row r="3868" ht="15.75" customHeight="1">
      <c r="A3868" s="27">
        <v>45626.0</v>
      </c>
      <c r="B3868" s="2" t="s">
        <v>140</v>
      </c>
      <c r="C3868" s="34">
        <v>2.155824E7</v>
      </c>
      <c r="D3868" s="34">
        <v>1.95984E7</v>
      </c>
      <c r="E3868" s="34">
        <v>1959840.0</v>
      </c>
      <c r="F3868" s="22" t="s">
        <v>932</v>
      </c>
      <c r="G3868" s="35">
        <v>45636.0</v>
      </c>
      <c r="H3868" s="22"/>
      <c r="I3868" s="29"/>
      <c r="J3868" s="28"/>
      <c r="K3868" s="2"/>
      <c r="L3868" s="2"/>
      <c r="M3868" s="2"/>
      <c r="N3868" s="2"/>
      <c r="O3868" s="2"/>
      <c r="P3868" s="2"/>
      <c r="Q3868" s="2"/>
      <c r="R3868" s="2"/>
      <c r="S3868" s="2"/>
    </row>
    <row r="3869" ht="15.75" customHeight="1">
      <c r="A3869" s="27">
        <v>45626.0</v>
      </c>
      <c r="B3869" s="2" t="s">
        <v>140</v>
      </c>
      <c r="C3869" s="34">
        <v>1.19735E7</v>
      </c>
      <c r="D3869" s="34">
        <v>1.0885E7</v>
      </c>
      <c r="E3869" s="34">
        <v>1088500.0</v>
      </c>
      <c r="F3869" s="22" t="s">
        <v>933</v>
      </c>
      <c r="G3869" s="35">
        <v>45636.0</v>
      </c>
      <c r="H3869" s="22"/>
      <c r="I3869" s="29"/>
      <c r="J3869" s="28"/>
      <c r="K3869" s="2"/>
      <c r="L3869" s="2"/>
      <c r="M3869" s="2"/>
      <c r="N3869" s="2"/>
      <c r="O3869" s="2"/>
      <c r="P3869" s="2"/>
      <c r="Q3869" s="2"/>
      <c r="R3869" s="2"/>
      <c r="S3869" s="2"/>
    </row>
    <row r="3870" ht="15.75" customHeight="1">
      <c r="A3870" s="27">
        <v>45626.0</v>
      </c>
      <c r="B3870" s="2" t="s">
        <v>140</v>
      </c>
      <c r="C3870" s="34">
        <v>82500.0</v>
      </c>
      <c r="D3870" s="34">
        <v>75000.0</v>
      </c>
      <c r="E3870" s="34">
        <v>7500.0</v>
      </c>
      <c r="F3870" s="22" t="s">
        <v>959</v>
      </c>
      <c r="G3870" s="35">
        <v>45636.0</v>
      </c>
      <c r="H3870" s="22"/>
      <c r="I3870" s="29"/>
      <c r="J3870" s="28"/>
      <c r="K3870" s="2"/>
      <c r="L3870" s="2"/>
      <c r="M3870" s="2"/>
      <c r="N3870" s="2"/>
      <c r="O3870" s="2"/>
      <c r="P3870" s="2"/>
      <c r="Q3870" s="2"/>
      <c r="R3870" s="2"/>
      <c r="S3870" s="2"/>
    </row>
    <row r="3871" ht="15.75" customHeight="1">
      <c r="A3871" s="27">
        <v>45626.0</v>
      </c>
      <c r="B3871" s="2" t="s">
        <v>140</v>
      </c>
      <c r="C3871" s="34">
        <v>382800.0</v>
      </c>
      <c r="D3871" s="34">
        <v>348000.0</v>
      </c>
      <c r="E3871" s="34">
        <v>34800.0</v>
      </c>
      <c r="F3871" s="22" t="s">
        <v>960</v>
      </c>
      <c r="G3871" s="35">
        <v>45636.0</v>
      </c>
      <c r="H3871" s="22"/>
      <c r="I3871" s="29"/>
      <c r="J3871" s="28"/>
      <c r="K3871" s="2"/>
      <c r="L3871" s="2"/>
      <c r="M3871" s="2"/>
      <c r="N3871" s="2"/>
      <c r="O3871" s="2"/>
      <c r="P3871" s="2"/>
      <c r="Q3871" s="2"/>
      <c r="R3871" s="2"/>
      <c r="S3871" s="2"/>
    </row>
    <row r="3872" ht="15.75" customHeight="1">
      <c r="A3872" s="27">
        <v>45626.0</v>
      </c>
      <c r="B3872" s="2" t="s">
        <v>140</v>
      </c>
      <c r="C3872" s="34">
        <v>723800.0</v>
      </c>
      <c r="D3872" s="34">
        <v>658000.0</v>
      </c>
      <c r="E3872" s="34">
        <v>65800.0</v>
      </c>
      <c r="F3872" s="22" t="s">
        <v>961</v>
      </c>
      <c r="G3872" s="35">
        <v>45636.0</v>
      </c>
      <c r="H3872" s="22"/>
      <c r="I3872" s="29"/>
      <c r="J3872" s="28"/>
      <c r="K3872" s="2"/>
      <c r="L3872" s="2"/>
      <c r="M3872" s="2"/>
      <c r="N3872" s="2"/>
      <c r="O3872" s="2"/>
      <c r="P3872" s="2"/>
      <c r="Q3872" s="2"/>
      <c r="R3872" s="2"/>
      <c r="S3872" s="2"/>
    </row>
    <row r="3873" ht="15.75" customHeight="1">
      <c r="A3873" s="27">
        <v>45626.0</v>
      </c>
      <c r="B3873" s="2" t="s">
        <v>140</v>
      </c>
      <c r="C3873" s="34">
        <v>2899600.0</v>
      </c>
      <c r="D3873" s="34">
        <v>2636000.0</v>
      </c>
      <c r="E3873" s="34">
        <v>263600.0</v>
      </c>
      <c r="F3873" s="22" t="s">
        <v>962</v>
      </c>
      <c r="G3873" s="35">
        <v>45636.0</v>
      </c>
      <c r="H3873" s="22"/>
      <c r="I3873" s="29"/>
      <c r="J3873" s="28"/>
      <c r="K3873" s="2"/>
      <c r="L3873" s="2"/>
      <c r="M3873" s="2"/>
      <c r="N3873" s="2"/>
      <c r="O3873" s="2"/>
      <c r="P3873" s="2"/>
      <c r="Q3873" s="2"/>
      <c r="R3873" s="2"/>
      <c r="S3873" s="2"/>
    </row>
    <row r="3874" ht="15.75" customHeight="1">
      <c r="A3874" s="27">
        <v>45626.0</v>
      </c>
      <c r="B3874" s="2" t="s">
        <v>937</v>
      </c>
      <c r="C3874" s="34">
        <v>132000.0</v>
      </c>
      <c r="D3874" s="34">
        <v>120000.0</v>
      </c>
      <c r="E3874" s="34">
        <v>12000.0</v>
      </c>
      <c r="F3874" s="22" t="s">
        <v>940</v>
      </c>
      <c r="G3874" s="35">
        <v>45636.0</v>
      </c>
      <c r="H3874" s="22"/>
      <c r="I3874" s="29"/>
      <c r="J3874" s="28"/>
      <c r="K3874" s="2"/>
      <c r="L3874" s="2"/>
      <c r="M3874" s="2"/>
      <c r="N3874" s="2"/>
      <c r="O3874" s="2"/>
      <c r="P3874" s="2"/>
      <c r="Q3874" s="2"/>
      <c r="R3874" s="2"/>
      <c r="S3874" s="2"/>
    </row>
    <row r="3875" ht="15.75" customHeight="1">
      <c r="A3875" s="27">
        <v>45626.0</v>
      </c>
      <c r="B3875" s="2" t="s">
        <v>662</v>
      </c>
      <c r="C3875" s="34">
        <v>924000.0</v>
      </c>
      <c r="D3875" s="34">
        <v>840000.0</v>
      </c>
      <c r="E3875" s="34">
        <v>84000.0</v>
      </c>
      <c r="F3875" s="22" t="s">
        <v>963</v>
      </c>
      <c r="G3875" s="35">
        <v>45639.0</v>
      </c>
      <c r="H3875" s="22"/>
      <c r="I3875" s="29"/>
      <c r="J3875" s="28"/>
      <c r="K3875" s="2"/>
      <c r="L3875" s="2"/>
      <c r="M3875" s="2"/>
      <c r="N3875" s="2"/>
      <c r="O3875" s="2"/>
      <c r="P3875" s="2"/>
      <c r="Q3875" s="2"/>
      <c r="R3875" s="2"/>
      <c r="S3875" s="2"/>
    </row>
    <row r="3876" ht="15.75" customHeight="1">
      <c r="A3876" s="27">
        <v>45626.0</v>
      </c>
      <c r="B3876" s="2" t="s">
        <v>8</v>
      </c>
      <c r="C3876" s="34">
        <v>4884000.0</v>
      </c>
      <c r="D3876" s="34">
        <v>4440000.0</v>
      </c>
      <c r="E3876" s="34">
        <v>444000.0</v>
      </c>
      <c r="F3876" s="22" t="s">
        <v>940</v>
      </c>
      <c r="G3876" s="35">
        <v>45644.0</v>
      </c>
      <c r="H3876" s="22"/>
      <c r="I3876" s="29"/>
      <c r="J3876" s="28"/>
      <c r="K3876" s="2"/>
      <c r="L3876" s="2"/>
      <c r="M3876" s="2"/>
      <c r="N3876" s="2"/>
      <c r="O3876" s="2"/>
      <c r="P3876" s="2"/>
      <c r="Q3876" s="2"/>
      <c r="R3876" s="2"/>
      <c r="S3876" s="2"/>
    </row>
    <row r="3877" ht="15.75" customHeight="1">
      <c r="A3877" s="27">
        <v>45626.0</v>
      </c>
      <c r="B3877" s="2" t="s">
        <v>8</v>
      </c>
      <c r="C3877" s="34">
        <v>2772000.0</v>
      </c>
      <c r="D3877" s="34">
        <v>2520000.0</v>
      </c>
      <c r="E3877" s="34">
        <v>252000.0</v>
      </c>
      <c r="F3877" s="22" t="s">
        <v>941</v>
      </c>
      <c r="G3877" s="35">
        <v>45644.0</v>
      </c>
      <c r="H3877" s="22"/>
      <c r="I3877" s="29"/>
      <c r="J3877" s="28"/>
      <c r="K3877" s="2"/>
      <c r="L3877" s="2"/>
      <c r="M3877" s="2"/>
      <c r="N3877" s="2"/>
      <c r="O3877" s="2"/>
      <c r="P3877" s="2"/>
      <c r="Q3877" s="2"/>
      <c r="R3877" s="2"/>
      <c r="S3877" s="2"/>
    </row>
    <row r="3878" ht="15.75" customHeight="1">
      <c r="A3878" s="27">
        <v>45626.0</v>
      </c>
      <c r="B3878" s="2" t="s">
        <v>8</v>
      </c>
      <c r="C3878" s="34">
        <v>264000.0</v>
      </c>
      <c r="D3878" s="34">
        <v>240000.0</v>
      </c>
      <c r="E3878" s="34">
        <v>24000.0</v>
      </c>
      <c r="F3878" s="22" t="s">
        <v>964</v>
      </c>
      <c r="G3878" s="35">
        <v>45644.0</v>
      </c>
      <c r="H3878" s="22"/>
      <c r="I3878" s="29"/>
      <c r="J3878" s="28"/>
      <c r="K3878" s="2"/>
      <c r="L3878" s="2"/>
      <c r="M3878" s="2"/>
      <c r="N3878" s="2"/>
      <c r="O3878" s="2"/>
      <c r="P3878" s="2"/>
      <c r="Q3878" s="2"/>
      <c r="R3878" s="2"/>
      <c r="S3878" s="2"/>
    </row>
    <row r="3879" ht="15.75" customHeight="1">
      <c r="A3879" s="27">
        <v>45626.0</v>
      </c>
      <c r="B3879" s="2" t="s">
        <v>8</v>
      </c>
      <c r="C3879" s="34">
        <v>853600.0</v>
      </c>
      <c r="D3879" s="34">
        <v>776000.0</v>
      </c>
      <c r="E3879" s="34">
        <v>77600.0</v>
      </c>
      <c r="F3879" s="22" t="s">
        <v>942</v>
      </c>
      <c r="G3879" s="35">
        <v>45644.0</v>
      </c>
      <c r="H3879" s="22"/>
      <c r="I3879" s="29"/>
      <c r="J3879" s="28"/>
      <c r="K3879" s="2"/>
      <c r="L3879" s="2"/>
      <c r="M3879" s="2"/>
      <c r="N3879" s="2"/>
      <c r="O3879" s="2"/>
      <c r="P3879" s="2"/>
      <c r="Q3879" s="2"/>
      <c r="R3879" s="2"/>
      <c r="S3879" s="2"/>
    </row>
    <row r="3880" ht="15.75" customHeight="1">
      <c r="A3880" s="27" t="s">
        <v>965</v>
      </c>
      <c r="B3880" s="2" t="s">
        <v>8</v>
      </c>
      <c r="C3880" s="34">
        <v>3.69226E7</v>
      </c>
      <c r="D3880" s="34">
        <v>3.3566E7</v>
      </c>
      <c r="E3880" s="34">
        <v>3356600.0</v>
      </c>
      <c r="F3880" s="22" t="s">
        <v>106</v>
      </c>
      <c r="G3880" s="35">
        <v>45656.0</v>
      </c>
      <c r="H3880" s="22"/>
      <c r="I3880" s="29"/>
      <c r="J3880" s="28"/>
      <c r="K3880" s="2"/>
      <c r="L3880" s="2"/>
      <c r="M3880" s="2"/>
      <c r="N3880" s="2"/>
      <c r="O3880" s="2"/>
      <c r="P3880" s="2"/>
      <c r="Q3880" s="2"/>
      <c r="R3880" s="2"/>
      <c r="S3880" s="2"/>
    </row>
    <row r="3881" ht="15.75" customHeight="1">
      <c r="A3881" s="27" t="s">
        <v>965</v>
      </c>
      <c r="B3881" s="2" t="s">
        <v>8</v>
      </c>
      <c r="C3881" s="34">
        <v>3.825272E7</v>
      </c>
      <c r="D3881" s="34">
        <v>3.47752E7</v>
      </c>
      <c r="E3881" s="34">
        <v>3477520.0</v>
      </c>
      <c r="F3881" s="22" t="s">
        <v>106</v>
      </c>
      <c r="G3881" s="35">
        <v>45656.0</v>
      </c>
      <c r="H3881" s="22"/>
      <c r="I3881" s="29"/>
      <c r="J3881" s="28"/>
      <c r="K3881" s="2"/>
      <c r="L3881" s="2"/>
      <c r="M3881" s="2"/>
      <c r="N3881" s="2"/>
      <c r="O3881" s="2"/>
      <c r="P3881" s="2"/>
      <c r="Q3881" s="2"/>
      <c r="R3881" s="2"/>
      <c r="S3881" s="2"/>
    </row>
    <row r="3882" ht="15.75" customHeight="1">
      <c r="A3882" s="27">
        <v>45626.0</v>
      </c>
      <c r="B3882" s="2" t="s">
        <v>675</v>
      </c>
      <c r="C3882" s="34">
        <v>128700.0</v>
      </c>
      <c r="D3882" s="34">
        <v>117000.0</v>
      </c>
      <c r="E3882" s="34">
        <v>11700.0</v>
      </c>
      <c r="F3882" s="22" t="s">
        <v>966</v>
      </c>
      <c r="G3882" s="35">
        <v>45637.0</v>
      </c>
      <c r="H3882" s="22"/>
      <c r="I3882" s="29"/>
      <c r="J3882" s="28"/>
      <c r="K3882" s="2"/>
      <c r="L3882" s="2"/>
      <c r="M3882" s="2"/>
      <c r="N3882" s="2"/>
      <c r="O3882" s="2"/>
      <c r="P3882" s="2"/>
      <c r="Q3882" s="2"/>
      <c r="R3882" s="2"/>
      <c r="S3882" s="2"/>
    </row>
    <row r="3883" ht="15.75" customHeight="1">
      <c r="A3883" s="27">
        <v>45601.0</v>
      </c>
      <c r="B3883" s="119" t="s">
        <v>753</v>
      </c>
      <c r="C3883" s="34">
        <v>4.60482E7</v>
      </c>
      <c r="D3883" s="34">
        <v>4.1862E7</v>
      </c>
      <c r="E3883" s="34">
        <v>4186200.0</v>
      </c>
      <c r="F3883" s="22" t="s">
        <v>106</v>
      </c>
      <c r="G3883" s="35">
        <v>45663.0</v>
      </c>
      <c r="H3883" s="22" t="s">
        <v>967</v>
      </c>
      <c r="I3883" s="29"/>
      <c r="J3883" s="28"/>
      <c r="K3883" s="2"/>
      <c r="L3883" s="2"/>
      <c r="M3883" s="2"/>
      <c r="N3883" s="2"/>
      <c r="O3883" s="2"/>
      <c r="P3883" s="2"/>
      <c r="Q3883" s="2"/>
      <c r="R3883" s="2"/>
      <c r="S3883" s="2"/>
    </row>
    <row r="3884" ht="15.75" customHeight="1">
      <c r="A3884" s="27">
        <v>45611.0</v>
      </c>
      <c r="B3884" s="119" t="s">
        <v>753</v>
      </c>
      <c r="C3884" s="34">
        <v>5.14195E7</v>
      </c>
      <c r="D3884" s="34">
        <v>4.6745E7</v>
      </c>
      <c r="E3884" s="34">
        <v>4674500.0</v>
      </c>
      <c r="F3884" s="22" t="s">
        <v>106</v>
      </c>
      <c r="G3884" s="35">
        <v>45663.0</v>
      </c>
      <c r="H3884" s="22" t="s">
        <v>967</v>
      </c>
      <c r="I3884" s="29"/>
      <c r="J3884" s="28"/>
      <c r="K3884" s="2"/>
      <c r="L3884" s="2"/>
      <c r="M3884" s="2"/>
      <c r="N3884" s="2"/>
      <c r="O3884" s="2"/>
      <c r="P3884" s="2"/>
      <c r="Q3884" s="2"/>
      <c r="R3884" s="2"/>
      <c r="S3884" s="2"/>
    </row>
    <row r="3885" ht="15.75" customHeight="1">
      <c r="A3885" s="27">
        <v>45621.0</v>
      </c>
      <c r="B3885" s="119" t="s">
        <v>753</v>
      </c>
      <c r="C3885" s="34">
        <v>4.99928E7</v>
      </c>
      <c r="D3885" s="34">
        <v>4.5448E7</v>
      </c>
      <c r="E3885" s="34">
        <v>4544800.0</v>
      </c>
      <c r="F3885" s="22" t="s">
        <v>106</v>
      </c>
      <c r="G3885" s="35">
        <v>45663.0</v>
      </c>
      <c r="H3885" s="22" t="s">
        <v>967</v>
      </c>
      <c r="I3885" s="29"/>
      <c r="J3885" s="28"/>
      <c r="K3885" s="2"/>
      <c r="L3885" s="2"/>
      <c r="M3885" s="2"/>
      <c r="N3885" s="2"/>
      <c r="O3885" s="2"/>
      <c r="P3885" s="2"/>
      <c r="Q3885" s="2"/>
      <c r="R3885" s="2"/>
      <c r="S3885" s="2"/>
    </row>
    <row r="3886" ht="15.75" customHeight="1">
      <c r="A3886" s="27">
        <v>45606.0</v>
      </c>
      <c r="B3886" s="119" t="s">
        <v>968</v>
      </c>
      <c r="C3886" s="34">
        <v>4.820244E7</v>
      </c>
      <c r="D3886" s="34">
        <v>4.38204E7</v>
      </c>
      <c r="E3886" s="34">
        <v>4382040.0</v>
      </c>
      <c r="F3886" s="22" t="s">
        <v>106</v>
      </c>
      <c r="G3886" s="35">
        <v>45663.0</v>
      </c>
      <c r="H3886" s="22" t="s">
        <v>967</v>
      </c>
      <c r="I3886" s="29"/>
      <c r="J3886" s="28"/>
      <c r="K3886" s="2"/>
      <c r="L3886" s="2"/>
      <c r="M3886" s="2"/>
      <c r="N3886" s="2"/>
      <c r="O3886" s="2"/>
      <c r="P3886" s="2"/>
      <c r="Q3886" s="2"/>
      <c r="R3886" s="2"/>
      <c r="S3886" s="2"/>
    </row>
    <row r="3887" ht="15.75" customHeight="1">
      <c r="A3887" s="27">
        <v>45616.0</v>
      </c>
      <c r="B3887" s="119" t="s">
        <v>968</v>
      </c>
      <c r="C3887" s="34">
        <v>4.57237E7</v>
      </c>
      <c r="D3887" s="34">
        <v>4.1567E7</v>
      </c>
      <c r="E3887" s="34">
        <v>4156700.0</v>
      </c>
      <c r="F3887" s="22" t="s">
        <v>106</v>
      </c>
      <c r="G3887" s="35">
        <v>45663.0</v>
      </c>
      <c r="H3887" s="22" t="s">
        <v>967</v>
      </c>
      <c r="I3887" s="29"/>
      <c r="J3887" s="28"/>
      <c r="K3887" s="2"/>
      <c r="L3887" s="2"/>
      <c r="M3887" s="2"/>
      <c r="N3887" s="2"/>
      <c r="O3887" s="2"/>
      <c r="P3887" s="2"/>
      <c r="Q3887" s="2"/>
      <c r="R3887" s="2"/>
      <c r="S3887" s="2"/>
    </row>
    <row r="3888" ht="15.75" customHeight="1">
      <c r="A3888" s="27">
        <v>45626.0</v>
      </c>
      <c r="B3888" s="119" t="s">
        <v>968</v>
      </c>
      <c r="C3888" s="34">
        <v>4.338785E7</v>
      </c>
      <c r="D3888" s="34">
        <v>3.94435E7</v>
      </c>
      <c r="E3888" s="34">
        <v>3944350.0</v>
      </c>
      <c r="F3888" s="22" t="s">
        <v>106</v>
      </c>
      <c r="G3888" s="35">
        <v>45663.0</v>
      </c>
      <c r="H3888" s="22" t="s">
        <v>967</v>
      </c>
      <c r="I3888" s="29"/>
      <c r="J3888" s="28"/>
      <c r="K3888" s="2"/>
      <c r="L3888" s="2"/>
      <c r="M3888" s="2"/>
      <c r="N3888" s="2"/>
      <c r="O3888" s="2"/>
      <c r="P3888" s="2"/>
      <c r="Q3888" s="2"/>
      <c r="R3888" s="2"/>
      <c r="S3888" s="2"/>
    </row>
    <row r="3889" ht="15.75" customHeight="1">
      <c r="A3889" s="27">
        <v>45606.0</v>
      </c>
      <c r="B3889" s="119" t="s">
        <v>969</v>
      </c>
      <c r="C3889" s="34">
        <v>3.87508E7</v>
      </c>
      <c r="D3889" s="34">
        <v>3.5228E7</v>
      </c>
      <c r="E3889" s="34">
        <v>3522800.0</v>
      </c>
      <c r="F3889" s="22" t="s">
        <v>106</v>
      </c>
      <c r="G3889" s="35">
        <v>45681.0</v>
      </c>
      <c r="H3889" s="22" t="s">
        <v>967</v>
      </c>
      <c r="I3889" s="29"/>
      <c r="J3889" s="28"/>
      <c r="K3889" s="2"/>
      <c r="L3889" s="2"/>
      <c r="M3889" s="2"/>
      <c r="N3889" s="2"/>
      <c r="O3889" s="2"/>
      <c r="P3889" s="2"/>
      <c r="Q3889" s="2"/>
      <c r="R3889" s="2"/>
      <c r="S3889" s="2"/>
    </row>
    <row r="3890" ht="15.75" customHeight="1">
      <c r="A3890" s="27">
        <v>45616.0</v>
      </c>
      <c r="B3890" s="119" t="s">
        <v>969</v>
      </c>
      <c r="C3890" s="34">
        <v>4.279407E7</v>
      </c>
      <c r="D3890" s="34">
        <v>3.89037E7</v>
      </c>
      <c r="E3890" s="34">
        <v>3890370.0</v>
      </c>
      <c r="F3890" s="22" t="s">
        <v>106</v>
      </c>
      <c r="G3890" s="35">
        <v>45681.0</v>
      </c>
      <c r="H3890" s="22" t="s">
        <v>967</v>
      </c>
      <c r="I3890" s="29"/>
      <c r="J3890" s="28"/>
      <c r="K3890" s="2"/>
      <c r="L3890" s="2"/>
      <c r="M3890" s="2"/>
      <c r="N3890" s="2"/>
      <c r="O3890" s="2"/>
      <c r="P3890" s="2"/>
      <c r="Q3890" s="2"/>
      <c r="R3890" s="2"/>
      <c r="S3890" s="2"/>
    </row>
    <row r="3891" ht="15.75" customHeight="1">
      <c r="A3891" s="27">
        <v>45606.0</v>
      </c>
      <c r="B3891" s="119" t="s">
        <v>970</v>
      </c>
      <c r="C3891" s="34">
        <v>3.78686E7</v>
      </c>
      <c r="D3891" s="34">
        <v>3.4426E7</v>
      </c>
      <c r="E3891" s="34">
        <v>3442600.0</v>
      </c>
      <c r="F3891" s="22" t="s">
        <v>106</v>
      </c>
      <c r="G3891" s="35">
        <v>45663.0</v>
      </c>
      <c r="H3891" s="22" t="s">
        <v>967</v>
      </c>
      <c r="I3891" s="29"/>
      <c r="J3891" s="28"/>
      <c r="K3891" s="2"/>
      <c r="L3891" s="2"/>
      <c r="M3891" s="2"/>
      <c r="N3891" s="2"/>
      <c r="O3891" s="2"/>
      <c r="P3891" s="2"/>
      <c r="Q3891" s="2"/>
      <c r="R3891" s="2"/>
      <c r="S3891" s="2"/>
    </row>
    <row r="3892" ht="15.75" customHeight="1">
      <c r="A3892" s="27">
        <v>45616.0</v>
      </c>
      <c r="B3892" s="119" t="s">
        <v>970</v>
      </c>
      <c r="C3892" s="34">
        <v>3.85803E7</v>
      </c>
      <c r="D3892" s="34">
        <v>3.5073E7</v>
      </c>
      <c r="E3892" s="34">
        <v>3507300.0</v>
      </c>
      <c r="F3892" s="22" t="s">
        <v>106</v>
      </c>
      <c r="G3892" s="35">
        <v>45663.0</v>
      </c>
      <c r="H3892" s="22" t="s">
        <v>967</v>
      </c>
      <c r="I3892" s="29"/>
      <c r="J3892" s="28"/>
      <c r="K3892" s="2"/>
      <c r="L3892" s="2"/>
      <c r="M3892" s="2"/>
      <c r="N3892" s="2"/>
      <c r="O3892" s="2"/>
      <c r="P3892" s="2"/>
      <c r="Q3892" s="2"/>
      <c r="R3892" s="2"/>
      <c r="S3892" s="2"/>
    </row>
    <row r="3893" ht="15.75" customHeight="1">
      <c r="A3893" s="27">
        <v>45626.0</v>
      </c>
      <c r="B3893" s="119" t="s">
        <v>970</v>
      </c>
      <c r="C3893" s="34">
        <v>3.80039E7</v>
      </c>
      <c r="D3893" s="34">
        <v>3.4549E7</v>
      </c>
      <c r="E3893" s="34">
        <v>3454900.0</v>
      </c>
      <c r="F3893" s="22" t="s">
        <v>106</v>
      </c>
      <c r="G3893" s="35">
        <v>45663.0</v>
      </c>
      <c r="H3893" s="22" t="s">
        <v>967</v>
      </c>
      <c r="I3893" s="29"/>
      <c r="J3893" s="28"/>
      <c r="K3893" s="2"/>
      <c r="L3893" s="2"/>
      <c r="M3893" s="2"/>
      <c r="N3893" s="2"/>
      <c r="O3893" s="2"/>
      <c r="P3893" s="2"/>
      <c r="Q3893" s="2"/>
      <c r="R3893" s="2"/>
      <c r="S3893" s="2"/>
    </row>
    <row r="3894" ht="15.75" customHeight="1">
      <c r="A3894" s="27">
        <v>45626.0</v>
      </c>
      <c r="B3894" s="2" t="s">
        <v>847</v>
      </c>
      <c r="C3894" s="34">
        <v>6732000.0</v>
      </c>
      <c r="D3894" s="34">
        <v>6120000.0</v>
      </c>
      <c r="E3894" s="34">
        <v>612000.0</v>
      </c>
      <c r="F3894" s="22" t="s">
        <v>943</v>
      </c>
      <c r="G3894" s="35">
        <v>45632.0</v>
      </c>
      <c r="H3894" s="22"/>
      <c r="I3894" s="29"/>
      <c r="J3894" s="28"/>
      <c r="K3894" s="2"/>
      <c r="L3894" s="2"/>
      <c r="M3894" s="2"/>
      <c r="N3894" s="2"/>
      <c r="O3894" s="2"/>
      <c r="P3894" s="2"/>
      <c r="Q3894" s="2"/>
      <c r="R3894" s="2"/>
      <c r="S3894" s="2"/>
    </row>
    <row r="3895" ht="15.75" customHeight="1">
      <c r="A3895" s="27">
        <v>45626.0</v>
      </c>
      <c r="B3895" s="2" t="s">
        <v>847</v>
      </c>
      <c r="C3895" s="34">
        <v>1643400.0</v>
      </c>
      <c r="D3895" s="34">
        <v>1494000.0</v>
      </c>
      <c r="E3895" s="34">
        <v>149400.0</v>
      </c>
      <c r="F3895" s="22" t="s">
        <v>944</v>
      </c>
      <c r="G3895" s="35">
        <v>45632.0</v>
      </c>
      <c r="H3895" s="22"/>
      <c r="I3895" s="29"/>
      <c r="J3895" s="28"/>
      <c r="K3895" s="2"/>
      <c r="L3895" s="2"/>
      <c r="M3895" s="2"/>
      <c r="N3895" s="2"/>
      <c r="O3895" s="2"/>
      <c r="P3895" s="2"/>
      <c r="Q3895" s="2"/>
      <c r="R3895" s="2"/>
      <c r="S3895" s="2"/>
    </row>
    <row r="3896" ht="15.75" customHeight="1">
      <c r="A3896" s="27">
        <v>45626.0</v>
      </c>
      <c r="B3896" s="2" t="s">
        <v>847</v>
      </c>
      <c r="C3896" s="34">
        <v>2508000.0</v>
      </c>
      <c r="D3896" s="34">
        <v>2280000.0</v>
      </c>
      <c r="E3896" s="34">
        <v>228000.0</v>
      </c>
      <c r="F3896" s="22" t="s">
        <v>971</v>
      </c>
      <c r="G3896" s="35">
        <v>45632.0</v>
      </c>
      <c r="H3896" s="22"/>
      <c r="I3896" s="29"/>
      <c r="J3896" s="28"/>
      <c r="K3896" s="2"/>
      <c r="L3896" s="2"/>
      <c r="M3896" s="2"/>
      <c r="N3896" s="2"/>
      <c r="O3896" s="2"/>
      <c r="P3896" s="2"/>
      <c r="Q3896" s="2"/>
      <c r="R3896" s="2"/>
      <c r="S3896" s="2"/>
    </row>
    <row r="3897" ht="15.75" customHeight="1">
      <c r="A3897" s="27">
        <v>45626.0</v>
      </c>
      <c r="B3897" s="2" t="s">
        <v>877</v>
      </c>
      <c r="C3897" s="34">
        <v>6930000.0</v>
      </c>
      <c r="D3897" s="34">
        <v>6300000.0</v>
      </c>
      <c r="E3897" s="34">
        <v>630000.0</v>
      </c>
      <c r="F3897" s="22" t="s">
        <v>972</v>
      </c>
      <c r="G3897" s="35">
        <v>45636.0</v>
      </c>
      <c r="H3897" s="22"/>
      <c r="I3897" s="29"/>
      <c r="J3897" s="28"/>
      <c r="K3897" s="2"/>
      <c r="L3897" s="2"/>
      <c r="M3897" s="2"/>
      <c r="N3897" s="2"/>
      <c r="O3897" s="2"/>
      <c r="P3897" s="2"/>
      <c r="Q3897" s="2"/>
      <c r="R3897" s="2"/>
      <c r="S3897" s="2"/>
    </row>
    <row r="3898" ht="15.75" customHeight="1">
      <c r="A3898" s="27">
        <v>45626.0</v>
      </c>
      <c r="B3898" s="2" t="s">
        <v>741</v>
      </c>
      <c r="C3898" s="34">
        <v>1.01519E7</v>
      </c>
      <c r="D3898" s="34">
        <v>9229000.0</v>
      </c>
      <c r="E3898" s="34">
        <v>922900.0</v>
      </c>
      <c r="F3898" s="22" t="s">
        <v>947</v>
      </c>
      <c r="G3898" s="35">
        <v>45639.0</v>
      </c>
      <c r="H3898" s="22"/>
      <c r="I3898" s="29"/>
      <c r="J3898" s="28"/>
      <c r="K3898" s="2"/>
      <c r="L3898" s="2"/>
      <c r="M3898" s="2"/>
      <c r="N3898" s="2"/>
      <c r="O3898" s="2"/>
      <c r="P3898" s="2"/>
      <c r="Q3898" s="2"/>
      <c r="R3898" s="2"/>
      <c r="S3898" s="2"/>
    </row>
    <row r="3899" ht="15.75" customHeight="1">
      <c r="A3899" s="27">
        <v>45626.0</v>
      </c>
      <c r="B3899" s="2" t="s">
        <v>861</v>
      </c>
      <c r="C3899" s="34">
        <v>363000.0</v>
      </c>
      <c r="D3899" s="34">
        <v>330000.0</v>
      </c>
      <c r="E3899" s="34">
        <v>33000.0</v>
      </c>
      <c r="F3899" s="22" t="s">
        <v>949</v>
      </c>
      <c r="G3899" s="35">
        <v>45636.0</v>
      </c>
      <c r="H3899" s="22"/>
      <c r="I3899" s="29"/>
      <c r="J3899" s="28"/>
      <c r="K3899" s="2"/>
      <c r="L3899" s="2"/>
      <c r="M3899" s="2"/>
      <c r="N3899" s="2"/>
      <c r="O3899" s="2"/>
      <c r="P3899" s="2"/>
      <c r="Q3899" s="2"/>
      <c r="R3899" s="2"/>
      <c r="S3899" s="2"/>
    </row>
    <row r="3900" ht="15.75" customHeight="1">
      <c r="A3900" s="27">
        <v>45626.0</v>
      </c>
      <c r="B3900" s="2" t="s">
        <v>861</v>
      </c>
      <c r="C3900" s="34">
        <v>484000.0</v>
      </c>
      <c r="D3900" s="34">
        <v>440000.0</v>
      </c>
      <c r="E3900" s="34">
        <v>44000.0</v>
      </c>
      <c r="F3900" s="22" t="s">
        <v>973</v>
      </c>
      <c r="G3900" s="35">
        <v>45636.0</v>
      </c>
      <c r="H3900" s="22"/>
      <c r="I3900" s="37" t="s">
        <v>239</v>
      </c>
      <c r="J3900" s="13"/>
      <c r="K3900" s="14"/>
      <c r="L3900" s="2"/>
      <c r="M3900" s="2"/>
      <c r="N3900" s="2"/>
      <c r="O3900" s="2"/>
      <c r="P3900" s="2"/>
      <c r="Q3900" s="2"/>
      <c r="R3900" s="2"/>
      <c r="S3900" s="2"/>
    </row>
    <row r="3901" ht="15.75" customHeight="1">
      <c r="A3901" s="27">
        <v>45626.0</v>
      </c>
      <c r="B3901" s="2" t="s">
        <v>690</v>
      </c>
      <c r="C3901" s="34">
        <v>88000.0</v>
      </c>
      <c r="D3901" s="34">
        <v>80000.0</v>
      </c>
      <c r="E3901" s="34">
        <v>8000.0</v>
      </c>
      <c r="F3901" s="22" t="s">
        <v>106</v>
      </c>
      <c r="G3901" s="35">
        <v>45642.0</v>
      </c>
      <c r="H3901" s="22"/>
      <c r="I3901" s="23" t="s">
        <v>3</v>
      </c>
      <c r="J3901" s="17" t="s">
        <v>54</v>
      </c>
      <c r="K3901" s="17" t="s">
        <v>2</v>
      </c>
      <c r="L3901" s="2"/>
      <c r="M3901" s="2"/>
      <c r="N3901" s="2"/>
      <c r="O3901" s="2"/>
      <c r="P3901" s="2"/>
      <c r="Q3901" s="2"/>
      <c r="R3901" s="2"/>
      <c r="S3901" s="2"/>
    </row>
    <row r="3902" ht="15.75" customHeight="1">
      <c r="A3902" s="38">
        <v>45626.0</v>
      </c>
      <c r="B3902" s="7" t="s">
        <v>160</v>
      </c>
      <c r="C3902" s="39">
        <v>1578500.0</v>
      </c>
      <c r="D3902" s="39">
        <v>1435000.0</v>
      </c>
      <c r="E3902" s="39">
        <v>143500.0</v>
      </c>
      <c r="F3902" s="40" t="s">
        <v>106</v>
      </c>
      <c r="G3902" s="41">
        <v>45642.0</v>
      </c>
      <c r="H3902" s="40"/>
      <c r="I3902" s="23">
        <f t="shared" ref="I3902:K3902" si="94">SUM(C3847:C3902)</f>
        <v>864109338</v>
      </c>
      <c r="J3902" s="23">
        <f t="shared" si="94"/>
        <v>789416231</v>
      </c>
      <c r="K3902" s="23">
        <f t="shared" si="94"/>
        <v>74693107</v>
      </c>
      <c r="L3902" s="7"/>
      <c r="M3902" s="7"/>
      <c r="N3902" s="7"/>
      <c r="O3902" s="7"/>
      <c r="P3902" s="7"/>
      <c r="Q3902" s="7"/>
      <c r="R3902" s="7"/>
      <c r="S3902" s="7"/>
    </row>
    <row r="3903" ht="15.75" customHeight="1">
      <c r="A3903" s="27">
        <v>45627.0</v>
      </c>
      <c r="B3903" s="2" t="s">
        <v>8</v>
      </c>
      <c r="C3903" s="34">
        <v>902000.0</v>
      </c>
      <c r="D3903" s="34">
        <v>820000.0</v>
      </c>
      <c r="E3903" s="34">
        <v>82000.0</v>
      </c>
      <c r="F3903" s="22" t="s">
        <v>974</v>
      </c>
      <c r="G3903" s="35">
        <v>45672.0</v>
      </c>
      <c r="H3903" s="22"/>
      <c r="I3903" s="29"/>
      <c r="J3903" s="28"/>
      <c r="K3903" s="2"/>
      <c r="L3903" s="2"/>
      <c r="M3903" s="2"/>
      <c r="N3903" s="2"/>
      <c r="O3903" s="2"/>
      <c r="P3903" s="2"/>
      <c r="Q3903" s="2"/>
      <c r="R3903" s="2"/>
      <c r="S3903" s="2"/>
    </row>
    <row r="3904" ht="15.75" customHeight="1">
      <c r="A3904" s="27">
        <v>45641.0</v>
      </c>
      <c r="B3904" s="2" t="s">
        <v>140</v>
      </c>
      <c r="C3904" s="34">
        <v>1.210275E7</v>
      </c>
      <c r="D3904" s="34">
        <v>1.10025E7</v>
      </c>
      <c r="E3904" s="34">
        <v>1100250.0</v>
      </c>
      <c r="F3904" s="22" t="s">
        <v>929</v>
      </c>
      <c r="G3904" s="35">
        <v>45656.0</v>
      </c>
      <c r="H3904" s="22"/>
      <c r="I3904" s="29"/>
      <c r="J3904" s="28"/>
      <c r="K3904" s="2"/>
      <c r="L3904" s="2"/>
      <c r="M3904" s="2"/>
      <c r="N3904" s="2"/>
      <c r="O3904" s="2"/>
      <c r="P3904" s="2"/>
      <c r="Q3904" s="2"/>
      <c r="R3904" s="2"/>
      <c r="S3904" s="2"/>
    </row>
    <row r="3905" ht="15.75" customHeight="1">
      <c r="A3905" s="27">
        <v>45641.0</v>
      </c>
      <c r="B3905" s="2" t="s">
        <v>140</v>
      </c>
      <c r="C3905" s="34">
        <v>2112000.0</v>
      </c>
      <c r="D3905" s="34">
        <v>1920000.0</v>
      </c>
      <c r="E3905" s="34">
        <v>192000.0</v>
      </c>
      <c r="F3905" s="22" t="s">
        <v>951</v>
      </c>
      <c r="G3905" s="35">
        <v>45656.0</v>
      </c>
      <c r="H3905" s="22"/>
      <c r="I3905" s="29"/>
      <c r="J3905" s="28"/>
      <c r="K3905" s="2"/>
      <c r="L3905" s="2"/>
      <c r="M3905" s="2"/>
      <c r="N3905" s="2"/>
      <c r="O3905" s="2"/>
      <c r="P3905" s="2"/>
      <c r="Q3905" s="2"/>
      <c r="R3905" s="2"/>
      <c r="S3905" s="2"/>
    </row>
    <row r="3906" ht="15.75" customHeight="1">
      <c r="A3906" s="27">
        <v>45641.0</v>
      </c>
      <c r="B3906" s="2" t="s">
        <v>140</v>
      </c>
      <c r="C3906" s="34">
        <v>1.11738E7</v>
      </c>
      <c r="D3906" s="34">
        <v>1.0158E7</v>
      </c>
      <c r="E3906" s="34">
        <v>1015800.0</v>
      </c>
      <c r="F3906" s="22" t="s">
        <v>930</v>
      </c>
      <c r="G3906" s="35">
        <v>45646.0</v>
      </c>
      <c r="H3906" s="22"/>
      <c r="I3906" s="29"/>
      <c r="J3906" s="28"/>
      <c r="K3906" s="2"/>
      <c r="L3906" s="2"/>
      <c r="M3906" s="2"/>
      <c r="N3906" s="2"/>
      <c r="O3906" s="2"/>
      <c r="P3906" s="2"/>
      <c r="Q3906" s="2"/>
      <c r="R3906" s="2"/>
      <c r="S3906" s="2"/>
    </row>
    <row r="3907" ht="15.75" customHeight="1">
      <c r="A3907" s="27">
        <v>45641.0</v>
      </c>
      <c r="B3907" s="2" t="s">
        <v>140</v>
      </c>
      <c r="C3907" s="34">
        <v>7730800.0</v>
      </c>
      <c r="D3907" s="34">
        <v>7028000.0</v>
      </c>
      <c r="E3907" s="34">
        <v>702800.0</v>
      </c>
      <c r="F3907" s="22" t="s">
        <v>931</v>
      </c>
      <c r="G3907" s="35">
        <v>45646.0</v>
      </c>
      <c r="H3907" s="22"/>
      <c r="I3907" s="29"/>
      <c r="J3907" s="28"/>
      <c r="K3907" s="2"/>
      <c r="L3907" s="2"/>
      <c r="M3907" s="2"/>
      <c r="N3907" s="2"/>
      <c r="O3907" s="2"/>
      <c r="P3907" s="2"/>
      <c r="Q3907" s="2"/>
      <c r="R3907" s="2"/>
      <c r="S3907" s="2"/>
    </row>
    <row r="3908" ht="15.75" customHeight="1">
      <c r="A3908" s="27">
        <v>45641.0</v>
      </c>
      <c r="B3908" s="2" t="s">
        <v>140</v>
      </c>
      <c r="C3908" s="34">
        <v>2.14346E7</v>
      </c>
      <c r="D3908" s="34">
        <v>1.9486E7</v>
      </c>
      <c r="E3908" s="34">
        <v>1948600.0</v>
      </c>
      <c r="F3908" s="22" t="s">
        <v>932</v>
      </c>
      <c r="G3908" s="35">
        <v>45646.0</v>
      </c>
      <c r="H3908" s="22"/>
      <c r="I3908" s="29"/>
      <c r="J3908" s="28"/>
      <c r="K3908" s="2"/>
      <c r="L3908" s="2"/>
      <c r="M3908" s="2"/>
      <c r="N3908" s="2"/>
      <c r="O3908" s="2"/>
      <c r="P3908" s="2"/>
      <c r="Q3908" s="2"/>
      <c r="R3908" s="2"/>
      <c r="S3908" s="2"/>
    </row>
    <row r="3909" ht="15.75" customHeight="1">
      <c r="A3909" s="27">
        <v>45641.0</v>
      </c>
      <c r="B3909" s="2" t="s">
        <v>140</v>
      </c>
      <c r="C3909" s="34">
        <v>1.3684E7</v>
      </c>
      <c r="D3909" s="34">
        <v>1.244E7</v>
      </c>
      <c r="E3909" s="34">
        <v>1244000.0</v>
      </c>
      <c r="F3909" s="22" t="s">
        <v>933</v>
      </c>
      <c r="G3909" s="35">
        <v>45656.0</v>
      </c>
      <c r="H3909" s="22"/>
      <c r="I3909" s="29"/>
      <c r="J3909" s="28"/>
      <c r="K3909" s="2"/>
      <c r="L3909" s="2"/>
      <c r="M3909" s="2"/>
      <c r="N3909" s="2"/>
      <c r="O3909" s="2"/>
      <c r="P3909" s="2"/>
      <c r="Q3909" s="2"/>
      <c r="R3909" s="2"/>
      <c r="S3909" s="2"/>
    </row>
    <row r="3910" ht="15.75" customHeight="1">
      <c r="A3910" s="27">
        <v>45649.0</v>
      </c>
      <c r="B3910" s="2" t="s">
        <v>11</v>
      </c>
      <c r="C3910" s="34">
        <v>4761120.0</v>
      </c>
      <c r="D3910" s="34">
        <v>4761120.0</v>
      </c>
      <c r="E3910" s="34">
        <v>0.0</v>
      </c>
      <c r="F3910" s="22" t="s">
        <v>851</v>
      </c>
      <c r="G3910" s="35">
        <v>45657.0</v>
      </c>
      <c r="H3910" s="22"/>
      <c r="I3910" s="29"/>
      <c r="J3910" s="28"/>
      <c r="K3910" s="2"/>
      <c r="L3910" s="2"/>
      <c r="M3910" s="2"/>
      <c r="N3910" s="2"/>
      <c r="O3910" s="2"/>
      <c r="P3910" s="2"/>
      <c r="Q3910" s="2"/>
      <c r="R3910" s="2"/>
      <c r="S3910" s="2"/>
    </row>
    <row r="3911" ht="15.75" customHeight="1">
      <c r="A3911" s="27">
        <v>45649.0</v>
      </c>
      <c r="B3911" s="2" t="s">
        <v>802</v>
      </c>
      <c r="C3911" s="34">
        <v>1.02325E7</v>
      </c>
      <c r="D3911" s="34">
        <v>1.02325E7</v>
      </c>
      <c r="E3911" s="34">
        <v>0.0</v>
      </c>
      <c r="F3911" s="22" t="s">
        <v>975</v>
      </c>
      <c r="G3911" s="35">
        <v>45657.0</v>
      </c>
      <c r="H3911" s="22"/>
      <c r="I3911" s="29"/>
      <c r="J3911" s="28"/>
      <c r="K3911" s="2"/>
      <c r="L3911" s="2"/>
      <c r="M3911" s="2"/>
      <c r="N3911" s="2"/>
      <c r="O3911" s="2"/>
      <c r="P3911" s="2"/>
      <c r="Q3911" s="2"/>
      <c r="R3911" s="2"/>
      <c r="S3911" s="2"/>
    </row>
    <row r="3912" ht="15.75" customHeight="1">
      <c r="A3912" s="27" t="s">
        <v>976</v>
      </c>
      <c r="B3912" s="2" t="s">
        <v>711</v>
      </c>
      <c r="C3912" s="34">
        <v>5.66181E7</v>
      </c>
      <c r="D3912" s="34">
        <v>5.1471E7</v>
      </c>
      <c r="E3912" s="34">
        <v>5147100.0</v>
      </c>
      <c r="F3912" s="22" t="s">
        <v>954</v>
      </c>
      <c r="G3912" s="35">
        <v>45667.0</v>
      </c>
      <c r="H3912" s="22"/>
      <c r="I3912" s="29"/>
      <c r="J3912" s="28"/>
      <c r="K3912" s="2"/>
      <c r="L3912" s="2"/>
      <c r="M3912" s="2"/>
      <c r="N3912" s="2"/>
      <c r="O3912" s="2"/>
      <c r="P3912" s="2"/>
      <c r="Q3912" s="2"/>
      <c r="R3912" s="2"/>
      <c r="S3912" s="2"/>
    </row>
    <row r="3913" ht="15.75" customHeight="1">
      <c r="A3913" s="27" t="s">
        <v>976</v>
      </c>
      <c r="B3913" s="2" t="s">
        <v>711</v>
      </c>
      <c r="C3913" s="34">
        <v>3139400.0</v>
      </c>
      <c r="D3913" s="34">
        <v>2854000.0</v>
      </c>
      <c r="E3913" s="34">
        <v>285400.0</v>
      </c>
      <c r="F3913" s="22" t="s">
        <v>977</v>
      </c>
      <c r="G3913" s="35">
        <v>45667.0</v>
      </c>
      <c r="H3913" s="22"/>
      <c r="I3913" s="29"/>
      <c r="J3913" s="28"/>
      <c r="K3913" s="2"/>
      <c r="L3913" s="2"/>
      <c r="M3913" s="2"/>
      <c r="N3913" s="2"/>
      <c r="O3913" s="2"/>
      <c r="P3913" s="2"/>
      <c r="Q3913" s="2"/>
      <c r="R3913" s="2"/>
      <c r="S3913" s="2"/>
    </row>
    <row r="3914" ht="15.75" customHeight="1">
      <c r="A3914" s="27" t="s">
        <v>976</v>
      </c>
      <c r="B3914" s="2" t="s">
        <v>711</v>
      </c>
      <c r="C3914" s="34">
        <v>2.40064E7</v>
      </c>
      <c r="D3914" s="34">
        <v>2.1824E7</v>
      </c>
      <c r="E3914" s="34">
        <v>2182400.0</v>
      </c>
      <c r="F3914" s="22" t="s">
        <v>956</v>
      </c>
      <c r="G3914" s="35">
        <v>45667.0</v>
      </c>
      <c r="H3914" s="22"/>
      <c r="I3914" s="29"/>
      <c r="J3914" s="28"/>
      <c r="K3914" s="2"/>
      <c r="L3914" s="2"/>
      <c r="M3914" s="2"/>
      <c r="N3914" s="2"/>
      <c r="O3914" s="2"/>
      <c r="P3914" s="2"/>
      <c r="Q3914" s="2"/>
      <c r="R3914" s="2"/>
      <c r="S3914" s="2"/>
    </row>
    <row r="3915" ht="15.75" customHeight="1">
      <c r="A3915" s="27" t="s">
        <v>976</v>
      </c>
      <c r="B3915" s="2" t="s">
        <v>711</v>
      </c>
      <c r="C3915" s="34">
        <v>1.5686E7</v>
      </c>
      <c r="D3915" s="34">
        <v>1.426E7</v>
      </c>
      <c r="E3915" s="34">
        <v>1426000.0</v>
      </c>
      <c r="F3915" s="22" t="s">
        <v>957</v>
      </c>
      <c r="G3915" s="35">
        <v>45667.0</v>
      </c>
      <c r="H3915" s="22"/>
      <c r="I3915" s="29"/>
      <c r="J3915" s="28"/>
      <c r="K3915" s="2"/>
      <c r="L3915" s="2"/>
      <c r="M3915" s="2"/>
      <c r="N3915" s="2"/>
      <c r="O3915" s="2"/>
      <c r="P3915" s="2"/>
      <c r="Q3915" s="2"/>
      <c r="R3915" s="2"/>
      <c r="S3915" s="2"/>
    </row>
    <row r="3916" ht="15.75" customHeight="1">
      <c r="A3916" s="27" t="s">
        <v>976</v>
      </c>
      <c r="B3916" s="2" t="s">
        <v>711</v>
      </c>
      <c r="C3916" s="34">
        <v>1.2721359E7</v>
      </c>
      <c r="D3916" s="34">
        <v>1.1564872E7</v>
      </c>
      <c r="E3916" s="34">
        <v>1156487.0</v>
      </c>
      <c r="F3916" s="22" t="s">
        <v>728</v>
      </c>
      <c r="G3916" s="35">
        <v>45667.0</v>
      </c>
      <c r="H3916" s="22"/>
      <c r="I3916" s="29"/>
      <c r="J3916" s="28"/>
      <c r="K3916" s="2"/>
      <c r="L3916" s="2"/>
      <c r="M3916" s="2"/>
      <c r="N3916" s="2"/>
      <c r="O3916" s="2"/>
      <c r="P3916" s="2"/>
      <c r="Q3916" s="2"/>
      <c r="R3916" s="2"/>
      <c r="S3916" s="2"/>
    </row>
    <row r="3917" ht="15.75" customHeight="1">
      <c r="A3917" s="27" t="s">
        <v>978</v>
      </c>
      <c r="B3917" s="119" t="s">
        <v>753</v>
      </c>
      <c r="C3917" s="34">
        <v>3.117136E7</v>
      </c>
      <c r="D3917" s="34">
        <v>2.83376E7</v>
      </c>
      <c r="E3917" s="34">
        <v>2833760.0</v>
      </c>
      <c r="F3917" s="22" t="s">
        <v>106</v>
      </c>
      <c r="G3917" s="35">
        <v>45681.0</v>
      </c>
      <c r="H3917" s="22" t="s">
        <v>967</v>
      </c>
      <c r="I3917" s="29"/>
      <c r="J3917" s="28"/>
      <c r="K3917" s="2"/>
      <c r="L3917" s="2"/>
      <c r="M3917" s="2"/>
      <c r="N3917" s="2"/>
      <c r="O3917" s="2"/>
      <c r="P3917" s="2"/>
      <c r="Q3917" s="2"/>
      <c r="R3917" s="2"/>
      <c r="S3917" s="2"/>
    </row>
    <row r="3918" ht="15.75" customHeight="1">
      <c r="A3918" s="27" t="s">
        <v>979</v>
      </c>
      <c r="B3918" s="119" t="s">
        <v>753</v>
      </c>
      <c r="C3918" s="34">
        <v>2.94701E7</v>
      </c>
      <c r="D3918" s="34">
        <v>2.6791E7</v>
      </c>
      <c r="E3918" s="34">
        <v>2679100.0</v>
      </c>
      <c r="F3918" s="22" t="s">
        <v>106</v>
      </c>
      <c r="G3918" s="35">
        <v>45681.0</v>
      </c>
      <c r="H3918" s="22" t="s">
        <v>967</v>
      </c>
      <c r="I3918" s="29"/>
      <c r="J3918" s="28"/>
      <c r="K3918" s="2"/>
      <c r="L3918" s="2"/>
      <c r="M3918" s="2"/>
      <c r="N3918" s="2"/>
      <c r="O3918" s="2"/>
      <c r="P3918" s="2"/>
      <c r="Q3918" s="2"/>
      <c r="R3918" s="2"/>
      <c r="S3918" s="2"/>
    </row>
    <row r="3919" ht="15.75" customHeight="1">
      <c r="A3919" s="27" t="s">
        <v>980</v>
      </c>
      <c r="B3919" s="119" t="s">
        <v>753</v>
      </c>
      <c r="C3919" s="34">
        <v>2.767028E7</v>
      </c>
      <c r="D3919" s="34">
        <v>2.51548E7</v>
      </c>
      <c r="E3919" s="34">
        <v>2515480.0</v>
      </c>
      <c r="F3919" s="22" t="s">
        <v>106</v>
      </c>
      <c r="G3919" s="35">
        <v>45681.0</v>
      </c>
      <c r="H3919" s="22" t="s">
        <v>967</v>
      </c>
      <c r="I3919" s="29"/>
      <c r="J3919" s="28"/>
      <c r="K3919" s="2"/>
      <c r="L3919" s="2"/>
      <c r="M3919" s="2"/>
      <c r="N3919" s="2"/>
      <c r="O3919" s="2"/>
      <c r="P3919" s="2"/>
      <c r="Q3919" s="2"/>
      <c r="R3919" s="2"/>
      <c r="S3919" s="2"/>
    </row>
    <row r="3920" ht="15.75" customHeight="1">
      <c r="A3920" s="27" t="s">
        <v>981</v>
      </c>
      <c r="B3920" s="119" t="s">
        <v>753</v>
      </c>
      <c r="C3920" s="34">
        <v>3.04513E7</v>
      </c>
      <c r="D3920" s="34">
        <v>2.7683E7</v>
      </c>
      <c r="E3920" s="34">
        <v>2768300.0</v>
      </c>
      <c r="F3920" s="22" t="s">
        <v>106</v>
      </c>
      <c r="G3920" s="35">
        <v>45681.0</v>
      </c>
      <c r="H3920" s="22" t="s">
        <v>967</v>
      </c>
      <c r="I3920" s="29"/>
      <c r="J3920" s="28"/>
      <c r="K3920" s="2"/>
      <c r="L3920" s="2"/>
      <c r="M3920" s="2"/>
      <c r="N3920" s="2"/>
      <c r="O3920" s="2"/>
      <c r="P3920" s="2"/>
      <c r="Q3920" s="2"/>
      <c r="R3920" s="2"/>
      <c r="S3920" s="2"/>
    </row>
    <row r="3921" ht="15.75" customHeight="1">
      <c r="A3921" s="27" t="s">
        <v>982</v>
      </c>
      <c r="B3921" s="119" t="s">
        <v>753</v>
      </c>
      <c r="C3921" s="34">
        <v>3.193949E7</v>
      </c>
      <c r="D3921" s="34">
        <v>2.90359E7</v>
      </c>
      <c r="E3921" s="34">
        <v>2903590.0</v>
      </c>
      <c r="F3921" s="22" t="s">
        <v>106</v>
      </c>
      <c r="G3921" s="35">
        <v>45681.0</v>
      </c>
      <c r="H3921" s="22" t="s">
        <v>967</v>
      </c>
      <c r="I3921" s="29"/>
      <c r="J3921" s="28"/>
      <c r="K3921" s="2"/>
      <c r="L3921" s="2"/>
      <c r="M3921" s="2"/>
      <c r="N3921" s="2"/>
      <c r="O3921" s="2"/>
      <c r="P3921" s="2"/>
      <c r="Q3921" s="2"/>
      <c r="R3921" s="2"/>
      <c r="S3921" s="2"/>
    </row>
    <row r="3922" ht="15.75" customHeight="1">
      <c r="A3922" s="27" t="s">
        <v>983</v>
      </c>
      <c r="B3922" s="119" t="s">
        <v>753</v>
      </c>
      <c r="C3922" s="34">
        <v>3.20122E7</v>
      </c>
      <c r="D3922" s="34">
        <v>2.9102E7</v>
      </c>
      <c r="E3922" s="34">
        <v>2910200.0</v>
      </c>
      <c r="F3922" s="22" t="s">
        <v>106</v>
      </c>
      <c r="G3922" s="35">
        <v>45681.0</v>
      </c>
      <c r="H3922" s="22" t="s">
        <v>967</v>
      </c>
      <c r="I3922" s="29"/>
      <c r="J3922" s="28"/>
      <c r="K3922" s="2"/>
      <c r="L3922" s="2"/>
      <c r="M3922" s="2"/>
      <c r="N3922" s="2"/>
      <c r="O3922" s="2"/>
      <c r="P3922" s="2"/>
      <c r="Q3922" s="2"/>
      <c r="R3922" s="2"/>
      <c r="S3922" s="2"/>
    </row>
    <row r="3923" ht="15.75" customHeight="1">
      <c r="A3923" s="27" t="s">
        <v>979</v>
      </c>
      <c r="B3923" s="119" t="s">
        <v>968</v>
      </c>
      <c r="C3923" s="34">
        <v>4.80711E7</v>
      </c>
      <c r="D3923" s="34">
        <v>4.3701E7</v>
      </c>
      <c r="E3923" s="34">
        <v>4370100.0</v>
      </c>
      <c r="F3923" s="22" t="s">
        <v>106</v>
      </c>
      <c r="G3923" s="35">
        <v>45663.0</v>
      </c>
      <c r="H3923" s="22" t="s">
        <v>967</v>
      </c>
      <c r="I3923" s="29"/>
      <c r="J3923" s="28"/>
      <c r="K3923" s="2"/>
      <c r="L3923" s="2"/>
      <c r="M3923" s="2"/>
      <c r="N3923" s="2"/>
      <c r="O3923" s="2"/>
      <c r="P3923" s="2"/>
      <c r="Q3923" s="2"/>
      <c r="R3923" s="2"/>
      <c r="S3923" s="2"/>
    </row>
    <row r="3924" ht="15.75" customHeight="1">
      <c r="A3924" s="30" t="s">
        <v>979</v>
      </c>
      <c r="B3924" s="120" t="s">
        <v>968</v>
      </c>
      <c r="C3924" s="88">
        <v>-4.80711E7</v>
      </c>
      <c r="D3924" s="88">
        <v>-4.3701E7</v>
      </c>
      <c r="E3924" s="88">
        <v>-4370100.0</v>
      </c>
      <c r="F3924" s="33" t="s">
        <v>106</v>
      </c>
      <c r="G3924" s="66" t="s">
        <v>984</v>
      </c>
      <c r="H3924" s="22"/>
      <c r="I3924" s="29"/>
      <c r="J3924" s="28"/>
      <c r="K3924" s="2"/>
      <c r="L3924" s="2"/>
      <c r="M3924" s="2"/>
      <c r="N3924" s="2"/>
      <c r="O3924" s="2"/>
      <c r="P3924" s="2"/>
      <c r="Q3924" s="2"/>
      <c r="R3924" s="2"/>
      <c r="S3924" s="2"/>
    </row>
    <row r="3925" ht="15.75" customHeight="1">
      <c r="A3925" s="27" t="s">
        <v>981</v>
      </c>
      <c r="B3925" s="119" t="s">
        <v>968</v>
      </c>
      <c r="C3925" s="34">
        <v>4.540338E7</v>
      </c>
      <c r="D3925" s="34">
        <v>4.12758E7</v>
      </c>
      <c r="E3925" s="34">
        <v>4127580.0</v>
      </c>
      <c r="F3925" s="22" t="s">
        <v>106</v>
      </c>
      <c r="G3925" s="35">
        <v>45663.0</v>
      </c>
      <c r="H3925" s="22" t="s">
        <v>967</v>
      </c>
      <c r="I3925" s="29"/>
      <c r="J3925" s="28"/>
      <c r="K3925" s="2"/>
      <c r="L3925" s="2"/>
      <c r="M3925" s="2"/>
      <c r="N3925" s="2"/>
      <c r="O3925" s="2"/>
      <c r="P3925" s="2"/>
      <c r="Q3925" s="2"/>
      <c r="R3925" s="2"/>
      <c r="S3925" s="2"/>
    </row>
    <row r="3926" ht="15.75" customHeight="1">
      <c r="A3926" s="30" t="s">
        <v>981</v>
      </c>
      <c r="B3926" s="120" t="s">
        <v>968</v>
      </c>
      <c r="C3926" s="88">
        <v>-4.540338E7</v>
      </c>
      <c r="D3926" s="88">
        <v>-4.12758E7</v>
      </c>
      <c r="E3926" s="88">
        <v>-4127580.0</v>
      </c>
      <c r="F3926" s="33" t="s">
        <v>106</v>
      </c>
      <c r="G3926" s="66" t="s">
        <v>984</v>
      </c>
      <c r="H3926" s="22"/>
      <c r="I3926" s="29"/>
      <c r="J3926" s="28"/>
      <c r="K3926" s="2"/>
      <c r="L3926" s="2"/>
      <c r="M3926" s="2"/>
      <c r="N3926" s="2"/>
      <c r="O3926" s="2"/>
      <c r="P3926" s="2"/>
      <c r="Q3926" s="2"/>
      <c r="R3926" s="2"/>
      <c r="S3926" s="2"/>
    </row>
    <row r="3927" ht="15.75" customHeight="1">
      <c r="A3927" s="27" t="s">
        <v>981</v>
      </c>
      <c r="B3927" s="119" t="s">
        <v>968</v>
      </c>
      <c r="C3927" s="34">
        <f>D3927+E3927</f>
        <v>27474480</v>
      </c>
      <c r="D3927" s="34">
        <v>2.49768E7</v>
      </c>
      <c r="E3927" s="34">
        <v>2497680.0</v>
      </c>
      <c r="F3927" s="22" t="s">
        <v>106</v>
      </c>
      <c r="G3927" s="35" t="s">
        <v>985</v>
      </c>
      <c r="H3927" s="22" t="s">
        <v>967</v>
      </c>
      <c r="I3927" s="29"/>
      <c r="J3927" s="28"/>
      <c r="K3927" s="2"/>
      <c r="L3927" s="2"/>
      <c r="M3927" s="2"/>
      <c r="N3927" s="2"/>
      <c r="O3927" s="2"/>
      <c r="P3927" s="2"/>
      <c r="Q3927" s="2"/>
      <c r="R3927" s="2"/>
      <c r="S3927" s="2"/>
    </row>
    <row r="3928" ht="15.75" customHeight="1">
      <c r="A3928" s="27" t="s">
        <v>983</v>
      </c>
      <c r="B3928" s="119" t="s">
        <v>968</v>
      </c>
      <c r="C3928" s="34">
        <v>4.42981E7</v>
      </c>
      <c r="D3928" s="34">
        <v>4.0271E7</v>
      </c>
      <c r="E3928" s="34">
        <v>4027100.0</v>
      </c>
      <c r="F3928" s="22" t="s">
        <v>106</v>
      </c>
      <c r="G3928" s="35">
        <v>45663.0</v>
      </c>
      <c r="H3928" s="22" t="s">
        <v>967</v>
      </c>
      <c r="I3928" s="29"/>
      <c r="J3928" s="28"/>
      <c r="K3928" s="2"/>
      <c r="L3928" s="2"/>
      <c r="M3928" s="2"/>
      <c r="N3928" s="2"/>
      <c r="O3928" s="2"/>
      <c r="P3928" s="2"/>
      <c r="Q3928" s="2"/>
      <c r="R3928" s="2"/>
      <c r="S3928" s="2"/>
    </row>
    <row r="3929" ht="15.75" customHeight="1">
      <c r="A3929" s="27" t="s">
        <v>979</v>
      </c>
      <c r="B3929" s="119" t="s">
        <v>969</v>
      </c>
      <c r="C3929" s="34">
        <v>3.997928E7</v>
      </c>
      <c r="D3929" s="34">
        <v>3.63448E7</v>
      </c>
      <c r="E3929" s="34">
        <v>3634480.0</v>
      </c>
      <c r="F3929" s="22" t="s">
        <v>106</v>
      </c>
      <c r="G3929" s="35">
        <v>45681.0</v>
      </c>
      <c r="H3929" s="22" t="s">
        <v>967</v>
      </c>
      <c r="I3929" s="29"/>
      <c r="J3929" s="28"/>
      <c r="K3929" s="2"/>
      <c r="L3929" s="2"/>
      <c r="M3929" s="2"/>
      <c r="N3929" s="2"/>
      <c r="O3929" s="2"/>
      <c r="P3929" s="2"/>
      <c r="Q3929" s="2"/>
      <c r="R3929" s="2"/>
      <c r="S3929" s="2"/>
    </row>
    <row r="3930" ht="15.75" customHeight="1">
      <c r="A3930" s="27" t="s">
        <v>981</v>
      </c>
      <c r="B3930" s="119" t="s">
        <v>969</v>
      </c>
      <c r="C3930" s="34">
        <v>4.357353E7</v>
      </c>
      <c r="D3930" s="34">
        <v>3.96123E7</v>
      </c>
      <c r="E3930" s="34">
        <v>3961230.0</v>
      </c>
      <c r="F3930" s="22" t="s">
        <v>106</v>
      </c>
      <c r="G3930" s="35">
        <v>45681.0</v>
      </c>
      <c r="H3930" s="22" t="s">
        <v>967</v>
      </c>
      <c r="I3930" s="29"/>
      <c r="J3930" s="28"/>
      <c r="K3930" s="2"/>
      <c r="L3930" s="2"/>
      <c r="M3930" s="2"/>
      <c r="N3930" s="2"/>
      <c r="O3930" s="2"/>
      <c r="P3930" s="2"/>
      <c r="Q3930" s="2"/>
      <c r="R3930" s="2"/>
      <c r="S3930" s="2"/>
    </row>
    <row r="3931" ht="15.75" customHeight="1">
      <c r="A3931" s="27">
        <v>45657.0</v>
      </c>
      <c r="B3931" s="2" t="s">
        <v>666</v>
      </c>
      <c r="C3931" s="34">
        <f>D3931+E3931</f>
        <v>2444200</v>
      </c>
      <c r="D3931" s="34">
        <v>2222000.0</v>
      </c>
      <c r="E3931" s="34">
        <f>D3931*0.1</f>
        <v>222200</v>
      </c>
      <c r="F3931" s="22" t="s">
        <v>659</v>
      </c>
      <c r="G3931" s="35">
        <v>45758.0</v>
      </c>
      <c r="H3931" s="22"/>
      <c r="I3931" s="29"/>
      <c r="J3931" s="28"/>
      <c r="K3931" s="2"/>
      <c r="L3931" s="2"/>
      <c r="M3931" s="2"/>
      <c r="N3931" s="2"/>
      <c r="O3931" s="2"/>
      <c r="P3931" s="2"/>
      <c r="Q3931" s="2"/>
      <c r="R3931" s="2"/>
      <c r="S3931" s="2"/>
    </row>
    <row r="3932" ht="15.75" customHeight="1">
      <c r="A3932" s="27">
        <v>45657.0</v>
      </c>
      <c r="B3932" s="2" t="s">
        <v>839</v>
      </c>
      <c r="C3932" s="34">
        <v>6180350.0</v>
      </c>
      <c r="D3932" s="34">
        <v>6180350.0</v>
      </c>
      <c r="E3932" s="34">
        <v>0.0</v>
      </c>
      <c r="F3932" s="22" t="s">
        <v>866</v>
      </c>
      <c r="G3932" s="35">
        <v>45667.0</v>
      </c>
      <c r="H3932" s="22"/>
      <c r="I3932" s="29"/>
      <c r="J3932" s="28"/>
      <c r="K3932" s="2"/>
      <c r="L3932" s="2"/>
      <c r="M3932" s="2"/>
      <c r="N3932" s="2"/>
      <c r="O3932" s="2"/>
      <c r="P3932" s="2"/>
      <c r="Q3932" s="2"/>
      <c r="R3932" s="2"/>
      <c r="S3932" s="2"/>
    </row>
    <row r="3933" ht="15.75" customHeight="1">
      <c r="A3933" s="27">
        <v>45657.0</v>
      </c>
      <c r="B3933" s="2" t="s">
        <v>140</v>
      </c>
      <c r="C3933" s="34">
        <v>1.353825E7</v>
      </c>
      <c r="D3933" s="34">
        <v>1.23075E7</v>
      </c>
      <c r="E3933" s="34">
        <v>1230750.0</v>
      </c>
      <c r="F3933" s="22" t="s">
        <v>929</v>
      </c>
      <c r="G3933" s="35">
        <v>45667.0</v>
      </c>
      <c r="H3933" s="22"/>
      <c r="I3933" s="29"/>
      <c r="J3933" s="28"/>
      <c r="K3933" s="2"/>
      <c r="L3933" s="2"/>
      <c r="M3933" s="2"/>
      <c r="N3933" s="2"/>
      <c r="O3933" s="2"/>
      <c r="P3933" s="2"/>
      <c r="Q3933" s="2"/>
      <c r="R3933" s="2"/>
      <c r="S3933" s="2"/>
    </row>
    <row r="3934" ht="15.75" customHeight="1">
      <c r="A3934" s="27">
        <v>45657.0</v>
      </c>
      <c r="B3934" s="2" t="s">
        <v>140</v>
      </c>
      <c r="C3934" s="34">
        <v>2508000.0</v>
      </c>
      <c r="D3934" s="34">
        <v>2280000.0</v>
      </c>
      <c r="E3934" s="34">
        <v>228000.0</v>
      </c>
      <c r="F3934" s="22" t="s">
        <v>986</v>
      </c>
      <c r="G3934" s="35">
        <v>45667.0</v>
      </c>
      <c r="H3934" s="22"/>
      <c r="I3934" s="29"/>
      <c r="J3934" s="28"/>
      <c r="K3934" s="2"/>
      <c r="L3934" s="2"/>
      <c r="M3934" s="2"/>
      <c r="N3934" s="2"/>
      <c r="O3934" s="2"/>
      <c r="P3934" s="2"/>
      <c r="Q3934" s="2"/>
      <c r="R3934" s="2"/>
      <c r="S3934" s="2"/>
    </row>
    <row r="3935" ht="15.75" customHeight="1">
      <c r="A3935" s="27">
        <v>45657.0</v>
      </c>
      <c r="B3935" s="2" t="s">
        <v>140</v>
      </c>
      <c r="C3935" s="34">
        <v>1.87022E7</v>
      </c>
      <c r="D3935" s="34">
        <v>1.7002E7</v>
      </c>
      <c r="E3935" s="34">
        <v>1700200.0</v>
      </c>
      <c r="F3935" s="22" t="s">
        <v>930</v>
      </c>
      <c r="G3935" s="35">
        <v>45667.0</v>
      </c>
      <c r="H3935" s="22"/>
      <c r="I3935" s="29"/>
      <c r="J3935" s="28"/>
      <c r="K3935" s="2"/>
      <c r="L3935" s="2"/>
      <c r="M3935" s="2"/>
      <c r="N3935" s="2"/>
      <c r="O3935" s="2"/>
      <c r="P3935" s="2"/>
      <c r="Q3935" s="2"/>
      <c r="R3935" s="2"/>
      <c r="S3935" s="2"/>
    </row>
    <row r="3936" ht="15.75" customHeight="1">
      <c r="A3936" s="27">
        <v>45657.0</v>
      </c>
      <c r="B3936" s="2" t="s">
        <v>140</v>
      </c>
      <c r="C3936" s="34">
        <v>8157600.0</v>
      </c>
      <c r="D3936" s="34">
        <v>7416000.0</v>
      </c>
      <c r="E3936" s="34">
        <v>741600.0</v>
      </c>
      <c r="F3936" s="22" t="s">
        <v>931</v>
      </c>
      <c r="G3936" s="35">
        <v>45667.0</v>
      </c>
      <c r="H3936" s="22"/>
      <c r="I3936" s="29"/>
      <c r="J3936" s="28"/>
      <c r="K3936" s="2"/>
      <c r="L3936" s="2"/>
      <c r="M3936" s="2"/>
      <c r="N3936" s="2"/>
      <c r="O3936" s="2"/>
      <c r="P3936" s="2"/>
      <c r="Q3936" s="2"/>
      <c r="R3936" s="2"/>
      <c r="S3936" s="2"/>
    </row>
    <row r="3937" ht="15.75" customHeight="1">
      <c r="A3937" s="27">
        <v>45657.0</v>
      </c>
      <c r="B3937" s="2" t="s">
        <v>140</v>
      </c>
      <c r="C3937" s="34">
        <v>1.91367E7</v>
      </c>
      <c r="D3937" s="34">
        <v>1.7397E7</v>
      </c>
      <c r="E3937" s="34">
        <v>1739700.0</v>
      </c>
      <c r="F3937" s="22" t="s">
        <v>932</v>
      </c>
      <c r="G3937" s="35">
        <v>45667.0</v>
      </c>
      <c r="H3937" s="22"/>
      <c r="I3937" s="29"/>
      <c r="J3937" s="28"/>
      <c r="K3937" s="2"/>
      <c r="L3937" s="2"/>
      <c r="M3937" s="2"/>
      <c r="N3937" s="2"/>
      <c r="O3937" s="2"/>
      <c r="P3937" s="2"/>
      <c r="Q3937" s="2"/>
      <c r="R3937" s="2"/>
      <c r="S3937" s="2"/>
    </row>
    <row r="3938" ht="15.75" customHeight="1">
      <c r="A3938" s="27">
        <v>45657.0</v>
      </c>
      <c r="B3938" s="2" t="s">
        <v>140</v>
      </c>
      <c r="C3938" s="34">
        <v>2.013825E7</v>
      </c>
      <c r="D3938" s="34">
        <v>1.83075E7</v>
      </c>
      <c r="E3938" s="34">
        <v>1830750.0</v>
      </c>
      <c r="F3938" s="22" t="s">
        <v>933</v>
      </c>
      <c r="G3938" s="35">
        <v>45667.0</v>
      </c>
      <c r="H3938" s="22"/>
      <c r="I3938" s="29"/>
      <c r="J3938" s="28"/>
      <c r="K3938" s="2"/>
      <c r="L3938" s="2"/>
      <c r="M3938" s="2"/>
      <c r="N3938" s="2"/>
      <c r="O3938" s="2"/>
      <c r="P3938" s="2"/>
      <c r="Q3938" s="2"/>
      <c r="R3938" s="2"/>
      <c r="S3938" s="2"/>
    </row>
    <row r="3939" ht="15.75" customHeight="1">
      <c r="A3939" s="27">
        <v>45657.0</v>
      </c>
      <c r="B3939" s="2" t="s">
        <v>140</v>
      </c>
      <c r="C3939" s="34">
        <v>1084600.0</v>
      </c>
      <c r="D3939" s="34">
        <v>986000.0</v>
      </c>
      <c r="E3939" s="34">
        <v>98600.0</v>
      </c>
      <c r="F3939" s="22" t="s">
        <v>960</v>
      </c>
      <c r="G3939" s="35">
        <v>45667.0</v>
      </c>
      <c r="H3939" s="22"/>
      <c r="I3939" s="29"/>
      <c r="J3939" s="28"/>
      <c r="K3939" s="2"/>
      <c r="L3939" s="2"/>
      <c r="M3939" s="2"/>
      <c r="N3939" s="2"/>
      <c r="O3939" s="2"/>
      <c r="P3939" s="2"/>
      <c r="Q3939" s="2"/>
      <c r="R3939" s="2"/>
      <c r="S3939" s="2"/>
    </row>
    <row r="3940" ht="15.75" customHeight="1">
      <c r="A3940" s="27">
        <v>45657.0</v>
      </c>
      <c r="B3940" s="2" t="s">
        <v>140</v>
      </c>
      <c r="C3940" s="34">
        <v>1039500.0</v>
      </c>
      <c r="D3940" s="34">
        <v>945000.0</v>
      </c>
      <c r="E3940" s="34">
        <v>94500.0</v>
      </c>
      <c r="F3940" s="22" t="s">
        <v>961</v>
      </c>
      <c r="G3940" s="35">
        <v>45667.0</v>
      </c>
      <c r="H3940" s="22"/>
      <c r="I3940" s="29"/>
      <c r="J3940" s="28"/>
      <c r="K3940" s="2"/>
      <c r="L3940" s="2"/>
      <c r="M3940" s="2"/>
      <c r="N3940" s="2"/>
      <c r="O3940" s="2"/>
      <c r="P3940" s="2"/>
      <c r="Q3940" s="2"/>
      <c r="R3940" s="2"/>
      <c r="S3940" s="2"/>
    </row>
    <row r="3941" ht="15.75" customHeight="1">
      <c r="A3941" s="27">
        <v>45657.0</v>
      </c>
      <c r="B3941" s="2" t="s">
        <v>140</v>
      </c>
      <c r="C3941" s="34">
        <v>2772000.0</v>
      </c>
      <c r="D3941" s="34">
        <v>2520000.0</v>
      </c>
      <c r="E3941" s="34">
        <v>252000.0</v>
      </c>
      <c r="F3941" s="22" t="s">
        <v>962</v>
      </c>
      <c r="G3941" s="35">
        <v>45667.0</v>
      </c>
      <c r="H3941" s="22"/>
      <c r="I3941" s="29"/>
      <c r="J3941" s="28"/>
      <c r="K3941" s="2"/>
      <c r="L3941" s="2"/>
      <c r="M3941" s="2"/>
      <c r="N3941" s="2"/>
      <c r="O3941" s="2"/>
      <c r="P3941" s="2"/>
      <c r="Q3941" s="2"/>
      <c r="R3941" s="2"/>
      <c r="S3941" s="2"/>
    </row>
    <row r="3942" ht="15.75" customHeight="1">
      <c r="A3942" s="27">
        <v>45657.0</v>
      </c>
      <c r="B3942" s="2" t="s">
        <v>675</v>
      </c>
      <c r="C3942" s="34">
        <v>376200.0</v>
      </c>
      <c r="D3942" s="34">
        <v>342000.0</v>
      </c>
      <c r="E3942" s="34">
        <v>34200.0</v>
      </c>
      <c r="F3942" s="22" t="s">
        <v>966</v>
      </c>
      <c r="G3942" s="35">
        <v>45667.0</v>
      </c>
      <c r="H3942" s="22"/>
      <c r="I3942" s="29"/>
      <c r="J3942" s="28"/>
      <c r="K3942" s="2"/>
      <c r="L3942" s="2"/>
      <c r="M3942" s="2"/>
      <c r="N3942" s="2"/>
      <c r="O3942" s="2"/>
      <c r="P3942" s="2"/>
      <c r="Q3942" s="2"/>
      <c r="R3942" s="2"/>
      <c r="S3942" s="2"/>
    </row>
    <row r="3943" ht="15.75" customHeight="1">
      <c r="A3943" s="27">
        <v>45657.0</v>
      </c>
      <c r="B3943" s="2" t="s">
        <v>8</v>
      </c>
      <c r="C3943" s="34">
        <v>2112000.0</v>
      </c>
      <c r="D3943" s="34">
        <v>1920000.0</v>
      </c>
      <c r="E3943" s="34">
        <v>192000.0</v>
      </c>
      <c r="F3943" s="22" t="s">
        <v>987</v>
      </c>
      <c r="G3943" s="35">
        <v>45674.0</v>
      </c>
      <c r="H3943" s="22"/>
      <c r="I3943" s="29"/>
      <c r="J3943" s="28"/>
      <c r="K3943" s="2"/>
      <c r="L3943" s="2"/>
      <c r="M3943" s="2"/>
      <c r="N3943" s="2"/>
      <c r="O3943" s="2"/>
      <c r="P3943" s="2"/>
      <c r="Q3943" s="2"/>
      <c r="R3943" s="2"/>
      <c r="S3943" s="2"/>
    </row>
    <row r="3944" ht="15.75" customHeight="1">
      <c r="A3944" s="27">
        <v>45657.0</v>
      </c>
      <c r="B3944" s="2" t="s">
        <v>8</v>
      </c>
      <c r="C3944" s="34">
        <v>3036000.0</v>
      </c>
      <c r="D3944" s="34">
        <v>2760000.0</v>
      </c>
      <c r="E3944" s="34">
        <v>276000.0</v>
      </c>
      <c r="F3944" s="22" t="s">
        <v>941</v>
      </c>
      <c r="G3944" s="35">
        <v>45679.0</v>
      </c>
      <c r="H3944" s="22"/>
      <c r="I3944" s="29"/>
      <c r="J3944" s="28"/>
      <c r="K3944" s="2"/>
      <c r="L3944" s="2"/>
      <c r="M3944" s="2"/>
      <c r="N3944" s="2"/>
      <c r="O3944" s="2"/>
      <c r="P3944" s="2"/>
      <c r="Q3944" s="2"/>
      <c r="R3944" s="2"/>
      <c r="S3944" s="2"/>
    </row>
    <row r="3945" ht="15.75" customHeight="1">
      <c r="A3945" s="27">
        <v>45657.0</v>
      </c>
      <c r="B3945" s="2" t="s">
        <v>8</v>
      </c>
      <c r="C3945" s="34">
        <v>533500.0</v>
      </c>
      <c r="D3945" s="34">
        <v>485000.0</v>
      </c>
      <c r="E3945" s="34">
        <v>48500.0</v>
      </c>
      <c r="F3945" s="22" t="s">
        <v>942</v>
      </c>
      <c r="G3945" s="35">
        <v>45679.0</v>
      </c>
      <c r="H3945" s="22"/>
      <c r="I3945" s="29"/>
      <c r="J3945" s="28"/>
      <c r="K3945" s="2"/>
      <c r="L3945" s="2"/>
      <c r="M3945" s="2"/>
      <c r="N3945" s="2"/>
      <c r="O3945" s="2"/>
      <c r="P3945" s="2"/>
      <c r="Q3945" s="2"/>
      <c r="R3945" s="2"/>
      <c r="S3945" s="2"/>
    </row>
    <row r="3946" ht="15.75" customHeight="1">
      <c r="A3946" s="27">
        <v>45657.0</v>
      </c>
      <c r="B3946" s="2" t="s">
        <v>8</v>
      </c>
      <c r="C3946" s="34">
        <v>2904000.0</v>
      </c>
      <c r="D3946" s="34">
        <v>2640000.0</v>
      </c>
      <c r="E3946" s="34">
        <v>264000.0</v>
      </c>
      <c r="F3946" s="22" t="s">
        <v>988</v>
      </c>
      <c r="G3946" s="35">
        <v>45679.0</v>
      </c>
      <c r="H3946" s="22"/>
      <c r="I3946" s="29"/>
      <c r="J3946" s="28"/>
      <c r="K3946" s="2"/>
      <c r="L3946" s="2"/>
      <c r="M3946" s="2"/>
      <c r="N3946" s="2"/>
      <c r="O3946" s="2"/>
      <c r="P3946" s="2"/>
      <c r="Q3946" s="2"/>
      <c r="R3946" s="2"/>
      <c r="S3946" s="2"/>
    </row>
    <row r="3947" ht="15.75" customHeight="1">
      <c r="A3947" s="27">
        <v>45657.0</v>
      </c>
      <c r="B3947" s="2" t="s">
        <v>8</v>
      </c>
      <c r="C3947" s="34">
        <v>154000.0</v>
      </c>
      <c r="D3947" s="34">
        <v>140000.0</v>
      </c>
      <c r="E3947" s="34">
        <v>14000.0</v>
      </c>
      <c r="F3947" s="22" t="s">
        <v>989</v>
      </c>
      <c r="G3947" s="35">
        <v>45679.0</v>
      </c>
      <c r="H3947" s="22"/>
      <c r="I3947" s="29"/>
      <c r="J3947" s="28"/>
      <c r="K3947" s="2"/>
      <c r="L3947" s="2"/>
      <c r="M3947" s="2"/>
      <c r="N3947" s="2"/>
      <c r="O3947" s="2"/>
      <c r="P3947" s="2"/>
      <c r="Q3947" s="2"/>
      <c r="R3947" s="2"/>
      <c r="S3947" s="2"/>
    </row>
    <row r="3948" ht="15.75" customHeight="1">
      <c r="A3948" s="27">
        <v>45657.0</v>
      </c>
      <c r="B3948" s="2" t="s">
        <v>8</v>
      </c>
      <c r="C3948" s="34">
        <v>3.926197E7</v>
      </c>
      <c r="D3948" s="34">
        <v>3.56927E7</v>
      </c>
      <c r="E3948" s="34">
        <v>3569270.0</v>
      </c>
      <c r="F3948" s="22" t="s">
        <v>106</v>
      </c>
      <c r="G3948" s="35">
        <v>45674.0</v>
      </c>
      <c r="H3948" s="22"/>
      <c r="I3948" s="29"/>
      <c r="J3948" s="28"/>
      <c r="K3948" s="2"/>
      <c r="L3948" s="2"/>
      <c r="M3948" s="2"/>
      <c r="N3948" s="2"/>
      <c r="O3948" s="2"/>
      <c r="P3948" s="2"/>
      <c r="Q3948" s="2"/>
      <c r="R3948" s="2"/>
      <c r="S3948" s="2"/>
    </row>
    <row r="3949" ht="15.75" customHeight="1">
      <c r="A3949" s="27">
        <v>45657.0</v>
      </c>
      <c r="B3949" s="2" t="s">
        <v>8</v>
      </c>
      <c r="C3949" s="34">
        <v>2.68686E7</v>
      </c>
      <c r="D3949" s="34">
        <v>2.4426E7</v>
      </c>
      <c r="E3949" s="34">
        <v>2442600.0</v>
      </c>
      <c r="F3949" s="22" t="s">
        <v>106</v>
      </c>
      <c r="G3949" s="35">
        <v>45674.0</v>
      </c>
      <c r="H3949" s="22"/>
      <c r="I3949" s="29"/>
      <c r="J3949" s="28"/>
      <c r="K3949" s="2"/>
      <c r="L3949" s="2"/>
      <c r="M3949" s="2"/>
      <c r="N3949" s="2"/>
      <c r="O3949" s="2"/>
      <c r="P3949" s="2"/>
      <c r="Q3949" s="2"/>
      <c r="R3949" s="2"/>
      <c r="S3949" s="2"/>
    </row>
    <row r="3950" ht="15.75" customHeight="1">
      <c r="A3950" s="27">
        <v>45657.0</v>
      </c>
      <c r="B3950" s="2" t="s">
        <v>847</v>
      </c>
      <c r="C3950" s="34">
        <v>5610000.0</v>
      </c>
      <c r="D3950" s="34">
        <v>5100000.0</v>
      </c>
      <c r="E3950" s="34">
        <v>510000.0</v>
      </c>
      <c r="F3950" s="22" t="s">
        <v>943</v>
      </c>
      <c r="G3950" s="35">
        <v>45667.0</v>
      </c>
      <c r="H3950" s="22"/>
      <c r="I3950" s="29"/>
      <c r="J3950" s="28"/>
      <c r="K3950" s="2"/>
      <c r="L3950" s="2"/>
      <c r="M3950" s="2"/>
      <c r="N3950" s="2"/>
      <c r="O3950" s="2"/>
      <c r="P3950" s="2"/>
      <c r="Q3950" s="2"/>
      <c r="R3950" s="2"/>
      <c r="S3950" s="2"/>
    </row>
    <row r="3951" ht="15.75" customHeight="1">
      <c r="A3951" s="27">
        <v>45657.0</v>
      </c>
      <c r="B3951" s="2" t="s">
        <v>847</v>
      </c>
      <c r="C3951" s="34">
        <v>3443000.0</v>
      </c>
      <c r="D3951" s="34">
        <v>3130000.0</v>
      </c>
      <c r="E3951" s="34">
        <v>313000.0</v>
      </c>
      <c r="F3951" s="22" t="s">
        <v>944</v>
      </c>
      <c r="G3951" s="35">
        <v>45667.0</v>
      </c>
      <c r="H3951" s="22"/>
      <c r="I3951" s="29"/>
      <c r="J3951" s="28"/>
      <c r="K3951" s="2"/>
      <c r="L3951" s="2"/>
      <c r="M3951" s="2"/>
      <c r="N3951" s="2"/>
      <c r="O3951" s="2"/>
      <c r="P3951" s="2"/>
      <c r="Q3951" s="2"/>
      <c r="R3951" s="2"/>
      <c r="S3951" s="2"/>
    </row>
    <row r="3952" ht="15.75" customHeight="1">
      <c r="A3952" s="27">
        <v>45657.0</v>
      </c>
      <c r="B3952" s="2" t="s">
        <v>847</v>
      </c>
      <c r="C3952" s="34">
        <v>3258750.0</v>
      </c>
      <c r="D3952" s="34">
        <v>2962500.0</v>
      </c>
      <c r="E3952" s="34">
        <v>296250.0</v>
      </c>
      <c r="F3952" s="22" t="s">
        <v>990</v>
      </c>
      <c r="G3952" s="35">
        <v>45667.0</v>
      </c>
      <c r="H3952" s="22"/>
      <c r="I3952" s="29"/>
      <c r="J3952" s="28"/>
      <c r="K3952" s="2"/>
      <c r="L3952" s="2"/>
      <c r="M3952" s="2"/>
      <c r="N3952" s="2"/>
      <c r="O3952" s="2"/>
      <c r="P3952" s="2"/>
      <c r="Q3952" s="2"/>
      <c r="R3952" s="2"/>
      <c r="S3952" s="2"/>
    </row>
    <row r="3953" ht="15.75" customHeight="1">
      <c r="A3953" s="27">
        <v>45657.0</v>
      </c>
      <c r="B3953" s="2" t="s">
        <v>877</v>
      </c>
      <c r="C3953" s="34">
        <v>466400.0</v>
      </c>
      <c r="D3953" s="34">
        <v>424000.0</v>
      </c>
      <c r="E3953" s="34">
        <v>42400.0</v>
      </c>
      <c r="F3953" s="22" t="s">
        <v>991</v>
      </c>
      <c r="G3953" s="35">
        <v>45674.0</v>
      </c>
      <c r="H3953" s="22"/>
      <c r="I3953" s="29"/>
      <c r="J3953" s="28"/>
      <c r="K3953" s="2"/>
      <c r="L3953" s="2"/>
      <c r="M3953" s="2"/>
      <c r="N3953" s="2"/>
      <c r="O3953" s="2"/>
      <c r="P3953" s="2"/>
      <c r="Q3953" s="2"/>
      <c r="R3953" s="2"/>
      <c r="S3953" s="2"/>
    </row>
    <row r="3954" ht="15.75" customHeight="1">
      <c r="A3954" s="27">
        <v>45657.0</v>
      </c>
      <c r="B3954" s="2" t="s">
        <v>877</v>
      </c>
      <c r="C3954" s="34">
        <v>7161000.0</v>
      </c>
      <c r="D3954" s="34">
        <v>6510000.0</v>
      </c>
      <c r="E3954" s="34">
        <v>651000.0</v>
      </c>
      <c r="F3954" s="22" t="s">
        <v>972</v>
      </c>
      <c r="G3954" s="35">
        <v>45667.0</v>
      </c>
      <c r="H3954" s="22"/>
      <c r="I3954" s="29"/>
      <c r="J3954" s="28"/>
      <c r="K3954" s="2"/>
      <c r="L3954" s="2"/>
      <c r="M3954" s="2"/>
      <c r="N3954" s="2"/>
      <c r="O3954" s="2"/>
      <c r="P3954" s="2"/>
      <c r="Q3954" s="2"/>
      <c r="R3954" s="2"/>
      <c r="S3954" s="2"/>
    </row>
    <row r="3955" ht="15.75" customHeight="1">
      <c r="A3955" s="27">
        <v>45657.0</v>
      </c>
      <c r="B3955" s="2" t="s">
        <v>741</v>
      </c>
      <c r="C3955" s="34">
        <v>1.11111E7</v>
      </c>
      <c r="D3955" s="34">
        <v>1.0101E7</v>
      </c>
      <c r="E3955" s="34">
        <v>1010100.0</v>
      </c>
      <c r="F3955" s="22" t="s">
        <v>947</v>
      </c>
      <c r="G3955" s="35">
        <v>45672.0</v>
      </c>
      <c r="H3955" s="22"/>
      <c r="I3955" s="29"/>
      <c r="J3955" s="28"/>
      <c r="K3955" s="2"/>
      <c r="L3955" s="2"/>
      <c r="M3955" s="2"/>
      <c r="N3955" s="2"/>
      <c r="O3955" s="2"/>
      <c r="P3955" s="2"/>
      <c r="Q3955" s="2"/>
      <c r="R3955" s="2"/>
      <c r="S3955" s="2"/>
    </row>
    <row r="3956" ht="15.75" customHeight="1">
      <c r="A3956" s="27">
        <v>45657.0</v>
      </c>
      <c r="B3956" s="2" t="s">
        <v>861</v>
      </c>
      <c r="C3956" s="34">
        <v>363000.0</v>
      </c>
      <c r="D3956" s="34">
        <v>330000.0</v>
      </c>
      <c r="E3956" s="34">
        <v>33000.0</v>
      </c>
      <c r="F3956" s="22" t="s">
        <v>949</v>
      </c>
      <c r="G3956" s="35">
        <v>45667.0</v>
      </c>
      <c r="H3956" s="22"/>
      <c r="I3956" s="29"/>
      <c r="J3956" s="28"/>
      <c r="K3956" s="2"/>
      <c r="L3956" s="2"/>
      <c r="M3956" s="2"/>
      <c r="N3956" s="2"/>
      <c r="O3956" s="2"/>
      <c r="P3956" s="2"/>
      <c r="Q3956" s="2"/>
      <c r="R3956" s="2"/>
      <c r="S3956" s="2"/>
    </row>
    <row r="3957" ht="15.75" customHeight="1">
      <c r="A3957" s="27">
        <v>45657.0</v>
      </c>
      <c r="B3957" s="2" t="s">
        <v>748</v>
      </c>
      <c r="C3957" s="34">
        <v>3014000.0</v>
      </c>
      <c r="D3957" s="34">
        <v>2740000.0</v>
      </c>
      <c r="E3957" s="34">
        <v>274000.0</v>
      </c>
      <c r="F3957" s="22" t="s">
        <v>106</v>
      </c>
      <c r="G3957" s="35">
        <v>45681.0</v>
      </c>
      <c r="H3957" s="22"/>
      <c r="I3957" s="29"/>
      <c r="J3957" s="28"/>
      <c r="K3957" s="2"/>
      <c r="L3957" s="2"/>
      <c r="M3957" s="2"/>
      <c r="N3957" s="2"/>
      <c r="O3957" s="2"/>
      <c r="P3957" s="2"/>
      <c r="Q3957" s="2"/>
      <c r="R3957" s="2"/>
      <c r="S3957" s="2"/>
    </row>
    <row r="3958" ht="15.75" customHeight="1">
      <c r="A3958" s="27">
        <v>45657.0</v>
      </c>
      <c r="B3958" s="2" t="s">
        <v>158</v>
      </c>
      <c r="C3958" s="34">
        <v>1716000.0</v>
      </c>
      <c r="D3958" s="34">
        <v>1560000.0</v>
      </c>
      <c r="E3958" s="34">
        <v>156000.0</v>
      </c>
      <c r="F3958" s="22" t="s">
        <v>106</v>
      </c>
      <c r="G3958" s="35">
        <v>45672.0</v>
      </c>
      <c r="H3958" s="22"/>
      <c r="I3958" s="29"/>
      <c r="J3958" s="28"/>
      <c r="K3958" s="2"/>
      <c r="L3958" s="2"/>
      <c r="M3958" s="2"/>
      <c r="N3958" s="2"/>
      <c r="O3958" s="2"/>
      <c r="P3958" s="2"/>
      <c r="Q3958" s="2"/>
      <c r="R3958" s="2"/>
      <c r="S3958" s="2"/>
    </row>
    <row r="3959" ht="15.75" customHeight="1">
      <c r="A3959" s="27">
        <v>45657.0</v>
      </c>
      <c r="B3959" s="2" t="s">
        <v>690</v>
      </c>
      <c r="C3959" s="34">
        <v>5225000.0</v>
      </c>
      <c r="D3959" s="34">
        <v>4750000.0</v>
      </c>
      <c r="E3959" s="34">
        <v>475000.0</v>
      </c>
      <c r="F3959" s="22" t="s">
        <v>106</v>
      </c>
      <c r="G3959" s="2" t="s">
        <v>992</v>
      </c>
      <c r="H3959" s="22"/>
      <c r="I3959" s="37" t="s">
        <v>265</v>
      </c>
      <c r="J3959" s="13"/>
      <c r="K3959" s="14"/>
      <c r="L3959" s="2"/>
      <c r="M3959" s="2"/>
      <c r="N3959" s="2"/>
      <c r="O3959" s="2"/>
      <c r="P3959" s="2"/>
      <c r="Q3959" s="2"/>
      <c r="R3959" s="2"/>
      <c r="S3959" s="2"/>
    </row>
    <row r="3960" ht="15.75" customHeight="1">
      <c r="A3960" s="27">
        <v>45657.0</v>
      </c>
      <c r="B3960" s="2" t="s">
        <v>160</v>
      </c>
      <c r="C3960" s="34">
        <v>6127000.0</v>
      </c>
      <c r="D3960" s="34">
        <v>5570000.0</v>
      </c>
      <c r="E3960" s="34">
        <v>557000.0</v>
      </c>
      <c r="F3960" s="22" t="s">
        <v>106</v>
      </c>
      <c r="G3960" s="35">
        <v>45681.0</v>
      </c>
      <c r="H3960" s="22"/>
      <c r="I3960" s="23" t="s">
        <v>3</v>
      </c>
      <c r="J3960" s="17" t="s">
        <v>54</v>
      </c>
      <c r="K3960" s="17" t="s">
        <v>2</v>
      </c>
      <c r="L3960" s="2"/>
      <c r="M3960" s="2"/>
      <c r="N3960" s="2"/>
      <c r="O3960" s="2"/>
      <c r="P3960" s="2"/>
      <c r="Q3960" s="2"/>
      <c r="R3960" s="2"/>
      <c r="S3960" s="2"/>
    </row>
    <row r="3961" ht="15.75" customHeight="1">
      <c r="A3961" s="38">
        <v>45657.0</v>
      </c>
      <c r="B3961" s="7" t="s">
        <v>864</v>
      </c>
      <c r="C3961" s="39">
        <v>825000.0</v>
      </c>
      <c r="D3961" s="39">
        <v>750000.0</v>
      </c>
      <c r="E3961" s="39">
        <v>75000.0</v>
      </c>
      <c r="F3961" s="40" t="s">
        <v>106</v>
      </c>
      <c r="G3961" s="41">
        <v>45666.0</v>
      </c>
      <c r="H3961" s="40"/>
      <c r="I3961" s="23">
        <f t="shared" ref="I3961:K3961" si="95">SUM(C3903:C3961)</f>
        <v>753613119</v>
      </c>
      <c r="J3961" s="23">
        <f t="shared" si="95"/>
        <v>687027742</v>
      </c>
      <c r="K3961" s="23">
        <f t="shared" si="95"/>
        <v>66585377</v>
      </c>
      <c r="L3961" s="7"/>
      <c r="M3961" s="7"/>
      <c r="N3961" s="7"/>
      <c r="O3961" s="7"/>
      <c r="P3961" s="7"/>
      <c r="Q3961" s="7"/>
      <c r="R3961" s="7"/>
      <c r="S3961" s="7"/>
    </row>
    <row r="3962" ht="15.75" customHeight="1">
      <c r="A3962" s="27">
        <v>45664.0</v>
      </c>
      <c r="B3962" s="2" t="s">
        <v>871</v>
      </c>
      <c r="C3962" s="34">
        <v>1.4179005E7</v>
      </c>
      <c r="D3962" s="34">
        <v>1.4179005E7</v>
      </c>
      <c r="E3962" s="34">
        <v>0.0</v>
      </c>
      <c r="F3962" s="22" t="s">
        <v>866</v>
      </c>
      <c r="G3962" s="35">
        <v>45667.0</v>
      </c>
      <c r="H3962" s="22"/>
      <c r="I3962" s="29"/>
      <c r="J3962" s="28"/>
      <c r="K3962" s="2"/>
      <c r="L3962" s="2"/>
      <c r="M3962" s="2"/>
      <c r="N3962" s="2"/>
      <c r="O3962" s="2"/>
      <c r="P3962" s="2"/>
      <c r="Q3962" s="2"/>
      <c r="R3962" s="2"/>
      <c r="S3962" s="2"/>
    </row>
    <row r="3963" ht="15.75" customHeight="1">
      <c r="A3963" s="27">
        <v>45665.0</v>
      </c>
      <c r="B3963" s="2" t="s">
        <v>802</v>
      </c>
      <c r="C3963" s="34">
        <v>1.1499917E7</v>
      </c>
      <c r="D3963" s="34">
        <v>1.1499917E7</v>
      </c>
      <c r="E3963" s="34">
        <v>0.0</v>
      </c>
      <c r="F3963" s="22" t="s">
        <v>993</v>
      </c>
      <c r="G3963" s="35">
        <v>45688.0</v>
      </c>
      <c r="H3963" s="22"/>
      <c r="I3963" s="29"/>
      <c r="J3963" s="28"/>
      <c r="K3963" s="2"/>
      <c r="L3963" s="2"/>
      <c r="M3963" s="2"/>
      <c r="N3963" s="2"/>
      <c r="O3963" s="2"/>
      <c r="P3963" s="2"/>
      <c r="Q3963" s="2"/>
      <c r="R3963" s="2"/>
      <c r="S3963" s="2"/>
    </row>
    <row r="3964" ht="15.75" customHeight="1">
      <c r="A3964" s="27">
        <v>45672.0</v>
      </c>
      <c r="B3964" s="2" t="s">
        <v>140</v>
      </c>
      <c r="C3964" s="34">
        <v>1.1670312E7</v>
      </c>
      <c r="D3964" s="34">
        <v>1.0609375E7</v>
      </c>
      <c r="E3964" s="34">
        <v>1060937.0</v>
      </c>
      <c r="F3964" s="22" t="s">
        <v>929</v>
      </c>
      <c r="G3964" s="35">
        <v>45677.0</v>
      </c>
      <c r="H3964" s="22"/>
      <c r="I3964" s="29"/>
      <c r="J3964" s="28"/>
      <c r="K3964" s="2"/>
      <c r="L3964" s="2"/>
      <c r="M3964" s="2"/>
      <c r="N3964" s="2"/>
      <c r="O3964" s="2"/>
      <c r="P3964" s="2"/>
      <c r="Q3964" s="2"/>
      <c r="R3964" s="2"/>
      <c r="S3964" s="2"/>
    </row>
    <row r="3965" ht="15.75" customHeight="1">
      <c r="A3965" s="27">
        <v>45672.0</v>
      </c>
      <c r="B3965" s="2" t="s">
        <v>140</v>
      </c>
      <c r="C3965" s="34">
        <v>1.71248E7</v>
      </c>
      <c r="D3965" s="34">
        <v>1.5568E7</v>
      </c>
      <c r="E3965" s="34">
        <v>1556800.0</v>
      </c>
      <c r="F3965" s="22" t="s">
        <v>930</v>
      </c>
      <c r="G3965" s="35">
        <v>45681.0</v>
      </c>
      <c r="H3965" s="22"/>
      <c r="I3965" s="29"/>
      <c r="J3965" s="28"/>
      <c r="K3965" s="2"/>
      <c r="L3965" s="2"/>
      <c r="M3965" s="2"/>
      <c r="N3965" s="2"/>
      <c r="O3965" s="2"/>
      <c r="P3965" s="2"/>
      <c r="Q3965" s="2"/>
      <c r="R3965" s="2"/>
      <c r="S3965" s="2"/>
    </row>
    <row r="3966" ht="15.75" customHeight="1">
      <c r="A3966" s="27">
        <v>45672.0</v>
      </c>
      <c r="B3966" s="2" t="s">
        <v>140</v>
      </c>
      <c r="C3966" s="34">
        <v>1.57091E7</v>
      </c>
      <c r="D3966" s="34">
        <v>1.4281E7</v>
      </c>
      <c r="E3966" s="34">
        <v>1428100.0</v>
      </c>
      <c r="F3966" s="22" t="s">
        <v>932</v>
      </c>
      <c r="G3966" s="35">
        <v>45677.0</v>
      </c>
      <c r="H3966" s="22"/>
      <c r="I3966" s="29"/>
      <c r="J3966" s="28"/>
      <c r="K3966" s="2"/>
      <c r="L3966" s="2"/>
      <c r="M3966" s="2"/>
      <c r="N3966" s="2"/>
      <c r="O3966" s="2"/>
      <c r="P3966" s="2"/>
      <c r="Q3966" s="2"/>
      <c r="R3966" s="2"/>
      <c r="S3966" s="2"/>
    </row>
    <row r="3967" ht="15.75" customHeight="1">
      <c r="A3967" s="27">
        <v>45672.0</v>
      </c>
      <c r="B3967" s="2" t="s">
        <v>140</v>
      </c>
      <c r="C3967" s="34">
        <v>3.0089125E7</v>
      </c>
      <c r="D3967" s="34">
        <v>2.735375E7</v>
      </c>
      <c r="E3967" s="34">
        <v>2735375.0</v>
      </c>
      <c r="F3967" s="22" t="s">
        <v>933</v>
      </c>
      <c r="G3967" s="35">
        <v>45681.0</v>
      </c>
      <c r="H3967" s="22"/>
      <c r="I3967" s="29"/>
      <c r="J3967" s="28"/>
      <c r="K3967" s="2"/>
      <c r="L3967" s="2"/>
      <c r="M3967" s="2"/>
      <c r="N3967" s="2"/>
      <c r="O3967" s="2"/>
      <c r="P3967" s="2"/>
      <c r="Q3967" s="2"/>
      <c r="R3967" s="2"/>
      <c r="S3967" s="2"/>
    </row>
    <row r="3968" ht="15.75" customHeight="1">
      <c r="A3968" s="27">
        <v>45672.0</v>
      </c>
      <c r="B3968" s="2" t="s">
        <v>994</v>
      </c>
      <c r="C3968" s="34">
        <v>2200000.0</v>
      </c>
      <c r="D3968" s="34">
        <v>2000000.0</v>
      </c>
      <c r="E3968" s="34">
        <v>200000.0</v>
      </c>
      <c r="F3968" s="22" t="s">
        <v>958</v>
      </c>
      <c r="G3968" s="35">
        <v>45681.0</v>
      </c>
      <c r="H3968" s="22"/>
      <c r="I3968" s="29"/>
      <c r="J3968" s="28"/>
      <c r="K3968" s="2"/>
      <c r="L3968" s="2"/>
      <c r="M3968" s="2"/>
      <c r="N3968" s="2"/>
      <c r="O3968" s="2"/>
      <c r="P3968" s="2"/>
      <c r="Q3968" s="2"/>
      <c r="R3968" s="2"/>
      <c r="S3968" s="2"/>
    </row>
    <row r="3969" ht="15.75" customHeight="1">
      <c r="A3969" s="27" t="s">
        <v>995</v>
      </c>
      <c r="B3969" s="2" t="s">
        <v>807</v>
      </c>
      <c r="C3969" s="34">
        <v>3206390.0</v>
      </c>
      <c r="D3969" s="34">
        <v>2914900.0</v>
      </c>
      <c r="E3969" s="34">
        <v>291490.0</v>
      </c>
      <c r="F3969" s="22" t="s">
        <v>996</v>
      </c>
      <c r="G3969" s="35">
        <v>45693.0</v>
      </c>
      <c r="H3969" s="22"/>
      <c r="I3969" s="29"/>
      <c r="J3969" s="28"/>
      <c r="K3969" s="2"/>
      <c r="L3969" s="2"/>
      <c r="M3969" s="2"/>
      <c r="N3969" s="2"/>
      <c r="O3969" s="2"/>
      <c r="P3969" s="2"/>
      <c r="Q3969" s="2"/>
      <c r="R3969" s="2"/>
      <c r="S3969" s="2"/>
    </row>
    <row r="3970" ht="15.75" customHeight="1">
      <c r="A3970" s="27">
        <v>45677.0</v>
      </c>
      <c r="B3970" s="2" t="s">
        <v>11</v>
      </c>
      <c r="C3970" s="34">
        <v>4837600.0</v>
      </c>
      <c r="D3970" s="34">
        <v>4837600.0</v>
      </c>
      <c r="E3970" s="34">
        <v>0.0</v>
      </c>
      <c r="F3970" s="22" t="s">
        <v>997</v>
      </c>
      <c r="G3970" s="35">
        <v>45688.0</v>
      </c>
      <c r="H3970" s="22"/>
      <c r="I3970" s="29"/>
      <c r="J3970" s="28"/>
      <c r="K3970" s="2"/>
      <c r="L3970" s="2"/>
      <c r="M3970" s="2"/>
      <c r="N3970" s="2"/>
      <c r="O3970" s="2"/>
      <c r="P3970" s="2"/>
      <c r="Q3970" s="2"/>
      <c r="R3970" s="2"/>
      <c r="S3970" s="2"/>
    </row>
    <row r="3971" ht="15.75" customHeight="1">
      <c r="A3971" s="27">
        <v>45681.0</v>
      </c>
      <c r="B3971" s="2" t="s">
        <v>711</v>
      </c>
      <c r="C3971" s="34">
        <v>5.69261E7</v>
      </c>
      <c r="D3971" s="34">
        <v>5.1751E7</v>
      </c>
      <c r="E3971" s="34">
        <v>5175100.0</v>
      </c>
      <c r="F3971" s="22" t="s">
        <v>954</v>
      </c>
      <c r="G3971" s="35">
        <v>45698.0</v>
      </c>
      <c r="H3971" s="22"/>
      <c r="I3971" s="29"/>
      <c r="J3971" s="28"/>
      <c r="K3971" s="2"/>
      <c r="L3971" s="2"/>
      <c r="M3971" s="2"/>
      <c r="N3971" s="2"/>
      <c r="O3971" s="2"/>
      <c r="P3971" s="2"/>
      <c r="Q3971" s="2"/>
      <c r="R3971" s="2"/>
      <c r="S3971" s="2"/>
    </row>
    <row r="3972" ht="15.75" customHeight="1">
      <c r="A3972" s="27">
        <v>45681.0</v>
      </c>
      <c r="B3972" s="2" t="s">
        <v>711</v>
      </c>
      <c r="C3972" s="34">
        <v>2851200.0</v>
      </c>
      <c r="D3972" s="34">
        <v>2592000.0</v>
      </c>
      <c r="E3972" s="34">
        <v>259200.0</v>
      </c>
      <c r="F3972" s="22" t="s">
        <v>977</v>
      </c>
      <c r="G3972" s="35">
        <v>45698.0</v>
      </c>
      <c r="H3972" s="22"/>
      <c r="I3972" s="29"/>
      <c r="J3972" s="28"/>
      <c r="K3972" s="2"/>
      <c r="L3972" s="2"/>
      <c r="M3972" s="2"/>
      <c r="N3972" s="2"/>
      <c r="O3972" s="2"/>
      <c r="P3972" s="2"/>
      <c r="Q3972" s="2"/>
      <c r="R3972" s="2"/>
      <c r="S3972" s="2"/>
    </row>
    <row r="3973" ht="15.75" customHeight="1">
      <c r="A3973" s="27">
        <v>45681.0</v>
      </c>
      <c r="B3973" s="2" t="s">
        <v>711</v>
      </c>
      <c r="C3973" s="34">
        <v>2.51966E7</v>
      </c>
      <c r="D3973" s="34">
        <v>2.2906E7</v>
      </c>
      <c r="E3973" s="34">
        <v>2290600.0</v>
      </c>
      <c r="F3973" s="22" t="s">
        <v>956</v>
      </c>
      <c r="G3973" s="35">
        <v>45698.0</v>
      </c>
      <c r="H3973" s="22"/>
      <c r="I3973" s="29"/>
      <c r="J3973" s="28"/>
      <c r="K3973" s="2"/>
      <c r="L3973" s="2"/>
      <c r="M3973" s="2"/>
      <c r="N3973" s="2"/>
      <c r="O3973" s="2"/>
      <c r="P3973" s="2"/>
      <c r="Q3973" s="2"/>
      <c r="R3973" s="2"/>
      <c r="S3973" s="2"/>
    </row>
    <row r="3974" ht="15.75" customHeight="1">
      <c r="A3974" s="27">
        <v>45681.0</v>
      </c>
      <c r="B3974" s="2" t="s">
        <v>711</v>
      </c>
      <c r="C3974" s="34">
        <v>1.37907E7</v>
      </c>
      <c r="D3974" s="34">
        <v>1.2537E7</v>
      </c>
      <c r="E3974" s="34">
        <v>1253700.0</v>
      </c>
      <c r="F3974" s="22" t="s">
        <v>957</v>
      </c>
      <c r="G3974" s="35">
        <v>45698.0</v>
      </c>
      <c r="H3974" s="22"/>
      <c r="I3974" s="29"/>
      <c r="J3974" s="28"/>
      <c r="K3974" s="2"/>
      <c r="L3974" s="2"/>
      <c r="M3974" s="2"/>
      <c r="N3974" s="2"/>
      <c r="O3974" s="2"/>
      <c r="P3974" s="2"/>
      <c r="Q3974" s="2"/>
      <c r="R3974" s="2"/>
      <c r="S3974" s="2"/>
    </row>
    <row r="3975" ht="15.75" customHeight="1">
      <c r="A3975" s="27">
        <v>45681.0</v>
      </c>
      <c r="B3975" s="2" t="s">
        <v>711</v>
      </c>
      <c r="C3975" s="34">
        <v>1.210418E7</v>
      </c>
      <c r="D3975" s="34">
        <v>1.10038E7</v>
      </c>
      <c r="E3975" s="34">
        <v>1100380.0</v>
      </c>
      <c r="F3975" s="22" t="s">
        <v>728</v>
      </c>
      <c r="G3975" s="35">
        <v>45698.0</v>
      </c>
      <c r="H3975" s="22"/>
      <c r="I3975" s="29"/>
      <c r="J3975" s="28"/>
      <c r="K3975" s="2"/>
      <c r="L3975" s="2"/>
      <c r="M3975" s="2"/>
      <c r="N3975" s="2"/>
      <c r="O3975" s="2"/>
      <c r="P3975" s="2"/>
      <c r="Q3975" s="2"/>
      <c r="R3975" s="2"/>
      <c r="S3975" s="2"/>
    </row>
    <row r="3976" ht="15.75" customHeight="1">
      <c r="A3976" s="27">
        <v>45688.0</v>
      </c>
      <c r="B3976" s="2" t="s">
        <v>839</v>
      </c>
      <c r="C3976" s="34">
        <v>8895770.0</v>
      </c>
      <c r="D3976" s="34">
        <v>8895770.0</v>
      </c>
      <c r="E3976" s="34">
        <v>0.0</v>
      </c>
      <c r="F3976" s="22" t="s">
        <v>998</v>
      </c>
      <c r="G3976" s="35">
        <v>45698.0</v>
      </c>
      <c r="H3976" s="22"/>
      <c r="I3976" s="29"/>
      <c r="J3976" s="28"/>
      <c r="K3976" s="2"/>
      <c r="L3976" s="2"/>
      <c r="M3976" s="2"/>
      <c r="N3976" s="2"/>
      <c r="O3976" s="2"/>
      <c r="P3976" s="2"/>
      <c r="Q3976" s="2"/>
      <c r="R3976" s="2"/>
      <c r="S3976" s="2"/>
    </row>
    <row r="3977" ht="15.75" customHeight="1">
      <c r="A3977" s="27">
        <v>45688.0</v>
      </c>
      <c r="B3977" s="2" t="s">
        <v>140</v>
      </c>
      <c r="C3977" s="34">
        <v>275000.0</v>
      </c>
      <c r="D3977" s="34">
        <v>250000.0</v>
      </c>
      <c r="E3977" s="34">
        <v>25000.0</v>
      </c>
      <c r="F3977" s="22" t="s">
        <v>999</v>
      </c>
      <c r="G3977" s="35">
        <v>45698.0</v>
      </c>
      <c r="H3977" s="22"/>
      <c r="I3977" s="29"/>
      <c r="J3977" s="28"/>
      <c r="K3977" s="2"/>
      <c r="L3977" s="2"/>
      <c r="M3977" s="2"/>
      <c r="N3977" s="2"/>
      <c r="O3977" s="2"/>
      <c r="P3977" s="2"/>
      <c r="Q3977" s="2"/>
      <c r="R3977" s="2"/>
      <c r="S3977" s="2"/>
    </row>
    <row r="3978" ht="15.75" customHeight="1">
      <c r="A3978" s="27">
        <v>45688.0</v>
      </c>
      <c r="B3978" s="2" t="s">
        <v>140</v>
      </c>
      <c r="C3978" s="34">
        <v>1.265E7</v>
      </c>
      <c r="D3978" s="34">
        <v>1.15E7</v>
      </c>
      <c r="E3978" s="34">
        <v>1150000.0</v>
      </c>
      <c r="F3978" s="22" t="s">
        <v>929</v>
      </c>
      <c r="G3978" s="35">
        <v>45698.0</v>
      </c>
      <c r="H3978" s="22"/>
      <c r="I3978" s="29"/>
      <c r="J3978" s="28"/>
      <c r="K3978" s="2"/>
      <c r="L3978" s="2"/>
      <c r="M3978" s="2"/>
      <c r="N3978" s="2"/>
      <c r="O3978" s="2"/>
      <c r="P3978" s="2"/>
      <c r="Q3978" s="2"/>
      <c r="R3978" s="2"/>
      <c r="S3978" s="2"/>
    </row>
    <row r="3979" ht="15.75" customHeight="1">
      <c r="A3979" s="27">
        <v>45688.0</v>
      </c>
      <c r="B3979" s="2" t="s">
        <v>140</v>
      </c>
      <c r="C3979" s="34">
        <v>1.27776E7</v>
      </c>
      <c r="D3979" s="34">
        <v>1.1616E7</v>
      </c>
      <c r="E3979" s="34">
        <v>1161600.0</v>
      </c>
      <c r="F3979" s="22" t="s">
        <v>930</v>
      </c>
      <c r="G3979" s="35">
        <v>45698.0</v>
      </c>
      <c r="H3979" s="22"/>
      <c r="I3979" s="29"/>
      <c r="J3979" s="28"/>
      <c r="K3979" s="2"/>
      <c r="L3979" s="2"/>
      <c r="M3979" s="2"/>
      <c r="N3979" s="2"/>
      <c r="O3979" s="2"/>
      <c r="P3979" s="2"/>
      <c r="Q3979" s="2"/>
      <c r="R3979" s="2"/>
      <c r="S3979" s="2"/>
    </row>
    <row r="3980" ht="15.75" customHeight="1">
      <c r="A3980" s="27">
        <v>45688.0</v>
      </c>
      <c r="B3980" s="2" t="s">
        <v>140</v>
      </c>
      <c r="C3980" s="34">
        <v>1.42549E7</v>
      </c>
      <c r="D3980" s="34">
        <v>1.2959E7</v>
      </c>
      <c r="E3980" s="34">
        <v>1295900.0</v>
      </c>
      <c r="F3980" s="22" t="s">
        <v>932</v>
      </c>
      <c r="G3980" s="35">
        <v>45698.0</v>
      </c>
      <c r="H3980" s="22"/>
      <c r="I3980" s="29"/>
      <c r="J3980" s="28"/>
      <c r="K3980" s="2"/>
      <c r="L3980" s="2"/>
      <c r="M3980" s="2"/>
      <c r="N3980" s="2"/>
      <c r="O3980" s="2"/>
      <c r="P3980" s="2"/>
      <c r="Q3980" s="2"/>
      <c r="R3980" s="2"/>
      <c r="S3980" s="2"/>
    </row>
    <row r="3981" ht="15.75" customHeight="1">
      <c r="A3981" s="27">
        <v>45688.0</v>
      </c>
      <c r="B3981" s="2" t="s">
        <v>140</v>
      </c>
      <c r="C3981" s="34">
        <v>3.1757E7</v>
      </c>
      <c r="D3981" s="34">
        <v>2.887E7</v>
      </c>
      <c r="E3981" s="34">
        <v>2887000.0</v>
      </c>
      <c r="F3981" s="22" t="s">
        <v>933</v>
      </c>
      <c r="G3981" s="35">
        <v>45698.0</v>
      </c>
      <c r="H3981" s="22"/>
      <c r="I3981" s="29"/>
      <c r="J3981" s="28"/>
      <c r="K3981" s="2"/>
      <c r="L3981" s="2"/>
      <c r="M3981" s="2"/>
      <c r="N3981" s="2"/>
      <c r="O3981" s="2"/>
      <c r="P3981" s="2"/>
      <c r="Q3981" s="2"/>
      <c r="R3981" s="2"/>
      <c r="S3981" s="2"/>
    </row>
    <row r="3982" ht="15.75" customHeight="1">
      <c r="A3982" s="27">
        <v>45688.0</v>
      </c>
      <c r="B3982" s="2" t="s">
        <v>140</v>
      </c>
      <c r="C3982" s="34">
        <v>221100.0</v>
      </c>
      <c r="D3982" s="34">
        <v>201000.0</v>
      </c>
      <c r="E3982" s="34">
        <v>20100.0</v>
      </c>
      <c r="F3982" s="22" t="s">
        <v>959</v>
      </c>
      <c r="G3982" s="35">
        <v>45698.0</v>
      </c>
      <c r="H3982" s="22"/>
      <c r="I3982" s="29"/>
      <c r="J3982" s="28"/>
      <c r="K3982" s="2"/>
      <c r="L3982" s="2"/>
      <c r="M3982" s="2"/>
      <c r="N3982" s="2"/>
      <c r="O3982" s="2"/>
      <c r="P3982" s="2"/>
      <c r="Q3982" s="2"/>
      <c r="R3982" s="2"/>
      <c r="S3982" s="2"/>
    </row>
    <row r="3983" ht="15.75" customHeight="1">
      <c r="A3983" s="27">
        <v>45688.0</v>
      </c>
      <c r="B3983" s="2" t="s">
        <v>140</v>
      </c>
      <c r="C3983" s="34">
        <v>1558700.0</v>
      </c>
      <c r="D3983" s="34">
        <v>1417000.0</v>
      </c>
      <c r="E3983" s="34">
        <v>141700.0</v>
      </c>
      <c r="F3983" s="22" t="s">
        <v>960</v>
      </c>
      <c r="G3983" s="35">
        <v>45698.0</v>
      </c>
      <c r="H3983" s="22"/>
      <c r="I3983" s="29"/>
      <c r="J3983" s="28"/>
      <c r="K3983" s="2"/>
      <c r="L3983" s="2"/>
      <c r="M3983" s="2"/>
      <c r="N3983" s="2"/>
      <c r="O3983" s="2"/>
      <c r="P3983" s="2"/>
      <c r="Q3983" s="2"/>
      <c r="R3983" s="2"/>
      <c r="S3983" s="2"/>
    </row>
    <row r="3984" ht="15.75" customHeight="1">
      <c r="A3984" s="27">
        <v>45688.0</v>
      </c>
      <c r="B3984" s="2" t="s">
        <v>140</v>
      </c>
      <c r="C3984" s="34">
        <v>447700.0</v>
      </c>
      <c r="D3984" s="34">
        <v>407000.0</v>
      </c>
      <c r="E3984" s="34">
        <v>40700.0</v>
      </c>
      <c r="F3984" s="22" t="s">
        <v>961</v>
      </c>
      <c r="G3984" s="35">
        <v>45698.0</v>
      </c>
      <c r="H3984" s="22"/>
      <c r="I3984" s="29"/>
      <c r="J3984" s="28"/>
      <c r="K3984" s="2"/>
      <c r="L3984" s="2"/>
      <c r="M3984" s="2"/>
      <c r="N3984" s="2"/>
      <c r="O3984" s="2"/>
      <c r="P3984" s="2"/>
      <c r="Q3984" s="2"/>
      <c r="R3984" s="2"/>
      <c r="S3984" s="2"/>
    </row>
    <row r="3985" ht="15.75" customHeight="1">
      <c r="A3985" s="27">
        <v>45688.0</v>
      </c>
      <c r="B3985" s="2" t="s">
        <v>140</v>
      </c>
      <c r="C3985" s="34">
        <v>2211000.0</v>
      </c>
      <c r="D3985" s="34">
        <v>2010000.0</v>
      </c>
      <c r="E3985" s="34">
        <v>201000.0</v>
      </c>
      <c r="F3985" s="22" t="s">
        <v>962</v>
      </c>
      <c r="G3985" s="35">
        <v>45698.0</v>
      </c>
      <c r="H3985" s="22"/>
      <c r="I3985" s="29"/>
      <c r="J3985" s="28"/>
      <c r="K3985" s="2"/>
      <c r="L3985" s="2"/>
      <c r="M3985" s="2"/>
      <c r="N3985" s="2"/>
      <c r="O3985" s="2"/>
      <c r="P3985" s="2"/>
      <c r="Q3985" s="2"/>
      <c r="R3985" s="2"/>
      <c r="S3985" s="2"/>
    </row>
    <row r="3986" ht="15.75" customHeight="1">
      <c r="A3986" s="27">
        <v>45688.0</v>
      </c>
      <c r="B3986" s="2" t="s">
        <v>1000</v>
      </c>
      <c r="C3986" s="34">
        <v>5923500.0</v>
      </c>
      <c r="D3986" s="34">
        <v>5385000.0</v>
      </c>
      <c r="E3986" s="34">
        <v>538500.0</v>
      </c>
      <c r="F3986" s="22" t="s">
        <v>943</v>
      </c>
      <c r="G3986" s="35">
        <v>45694.0</v>
      </c>
      <c r="H3986" s="22"/>
      <c r="I3986" s="29"/>
      <c r="J3986" s="28"/>
      <c r="K3986" s="2"/>
      <c r="L3986" s="2"/>
      <c r="M3986" s="2"/>
      <c r="N3986" s="2"/>
      <c r="O3986" s="2"/>
      <c r="P3986" s="2"/>
      <c r="Q3986" s="2"/>
      <c r="R3986" s="2"/>
      <c r="S3986" s="2"/>
    </row>
    <row r="3987" ht="15.75" customHeight="1">
      <c r="A3987" s="27">
        <v>45688.0</v>
      </c>
      <c r="B3987" s="2" t="s">
        <v>1001</v>
      </c>
      <c r="C3987" s="34">
        <v>1244100.0</v>
      </c>
      <c r="D3987" s="34">
        <v>1131000.0</v>
      </c>
      <c r="E3987" s="34">
        <v>113100.0</v>
      </c>
      <c r="F3987" s="22" t="s">
        <v>1002</v>
      </c>
      <c r="G3987" s="35">
        <v>45698.0</v>
      </c>
      <c r="H3987" s="22"/>
      <c r="I3987" s="29"/>
      <c r="J3987" s="28"/>
      <c r="K3987" s="2"/>
      <c r="L3987" s="2"/>
      <c r="M3987" s="2"/>
      <c r="N3987" s="2"/>
      <c r="O3987" s="2"/>
      <c r="P3987" s="2"/>
      <c r="Q3987" s="2"/>
      <c r="R3987" s="2"/>
      <c r="S3987" s="2"/>
    </row>
    <row r="3988" ht="15.75" customHeight="1">
      <c r="A3988" s="27">
        <v>45688.0</v>
      </c>
      <c r="B3988" s="2" t="s">
        <v>662</v>
      </c>
      <c r="C3988" s="34">
        <v>3987500.0</v>
      </c>
      <c r="D3988" s="34">
        <v>3625000.0</v>
      </c>
      <c r="E3988" s="34">
        <v>362500.0</v>
      </c>
      <c r="F3988" s="22" t="s">
        <v>963</v>
      </c>
      <c r="G3988" s="35">
        <v>45702.0</v>
      </c>
      <c r="H3988" s="22"/>
      <c r="I3988" s="29"/>
      <c r="J3988" s="28"/>
      <c r="K3988" s="2"/>
      <c r="L3988" s="2"/>
      <c r="M3988" s="2"/>
      <c r="N3988" s="2"/>
      <c r="O3988" s="2"/>
      <c r="P3988" s="2"/>
      <c r="Q3988" s="2"/>
      <c r="R3988" s="2"/>
      <c r="S3988" s="2"/>
    </row>
    <row r="3989" ht="15.75" customHeight="1">
      <c r="A3989" s="27">
        <v>45688.0</v>
      </c>
      <c r="B3989" s="2" t="s">
        <v>1003</v>
      </c>
      <c r="C3989" s="34">
        <f>D3989+E3989</f>
        <v>14420560</v>
      </c>
      <c r="D3989" s="34">
        <v>1.31096E7</v>
      </c>
      <c r="E3989" s="34">
        <f>D3989*0.1</f>
        <v>1310960</v>
      </c>
      <c r="F3989" s="22" t="s">
        <v>931</v>
      </c>
      <c r="G3989" s="2" t="s">
        <v>1004</v>
      </c>
      <c r="H3989" s="22"/>
      <c r="I3989" s="29"/>
      <c r="J3989" s="28"/>
      <c r="K3989" s="2"/>
      <c r="L3989" s="2"/>
      <c r="M3989" s="2"/>
      <c r="N3989" s="2"/>
      <c r="O3989" s="2"/>
      <c r="P3989" s="2"/>
      <c r="Q3989" s="2"/>
      <c r="R3989" s="2"/>
      <c r="S3989" s="2"/>
    </row>
    <row r="3990" ht="15.75" customHeight="1">
      <c r="A3990" s="27">
        <v>45688.0</v>
      </c>
      <c r="B3990" s="2" t="s">
        <v>1003</v>
      </c>
      <c r="C3990" s="34">
        <v>3608000.0</v>
      </c>
      <c r="D3990" s="34">
        <v>3280000.0</v>
      </c>
      <c r="E3990" s="34">
        <v>328000.0</v>
      </c>
      <c r="F3990" s="22" t="s">
        <v>1005</v>
      </c>
      <c r="G3990" s="35">
        <v>45705.0</v>
      </c>
      <c r="H3990" s="22"/>
      <c r="I3990" s="29"/>
      <c r="J3990" s="28"/>
      <c r="K3990" s="2"/>
      <c r="L3990" s="2"/>
      <c r="M3990" s="2"/>
      <c r="N3990" s="2"/>
      <c r="O3990" s="2"/>
      <c r="P3990" s="2"/>
      <c r="Q3990" s="2"/>
      <c r="R3990" s="2"/>
      <c r="S3990" s="2"/>
    </row>
    <row r="3991" ht="15.75" customHeight="1">
      <c r="A3991" s="27">
        <v>45688.0</v>
      </c>
      <c r="B3991" s="2" t="s">
        <v>8</v>
      </c>
      <c r="C3991" s="34">
        <v>1375000.0</v>
      </c>
      <c r="D3991" s="34">
        <v>1250000.0</v>
      </c>
      <c r="E3991" s="34">
        <v>125000.0</v>
      </c>
      <c r="F3991" s="22" t="s">
        <v>1006</v>
      </c>
      <c r="G3991" s="35">
        <v>45707.0</v>
      </c>
      <c r="H3991" s="22"/>
      <c r="I3991" s="29"/>
      <c r="J3991" s="28"/>
      <c r="K3991" s="2"/>
      <c r="L3991" s="2"/>
      <c r="M3991" s="2"/>
      <c r="N3991" s="2"/>
      <c r="O3991" s="2"/>
      <c r="P3991" s="2"/>
      <c r="Q3991" s="2"/>
      <c r="R3991" s="2"/>
      <c r="S3991" s="2"/>
    </row>
    <row r="3992" ht="15.75" customHeight="1">
      <c r="A3992" s="27">
        <v>45688.0</v>
      </c>
      <c r="B3992" s="2" t="s">
        <v>8</v>
      </c>
      <c r="C3992" s="34">
        <v>6237000.0</v>
      </c>
      <c r="D3992" s="34">
        <v>5670000.0</v>
      </c>
      <c r="E3992" s="34">
        <v>567000.0</v>
      </c>
      <c r="F3992" s="22" t="s">
        <v>974</v>
      </c>
      <c r="G3992" s="35">
        <v>45707.0</v>
      </c>
      <c r="H3992" s="22"/>
      <c r="I3992" s="29"/>
      <c r="J3992" s="28"/>
      <c r="K3992" s="2"/>
      <c r="L3992" s="2"/>
      <c r="M3992" s="2"/>
      <c r="N3992" s="2"/>
      <c r="O3992" s="2"/>
      <c r="P3992" s="2"/>
      <c r="Q3992" s="2"/>
      <c r="R3992" s="2"/>
      <c r="S3992" s="2"/>
    </row>
    <row r="3993" ht="15.75" customHeight="1">
      <c r="A3993" s="27">
        <v>45688.0</v>
      </c>
      <c r="B3993" s="2" t="s">
        <v>8</v>
      </c>
      <c r="C3993" s="34">
        <v>3575000.0</v>
      </c>
      <c r="D3993" s="34">
        <v>3250000.0</v>
      </c>
      <c r="E3993" s="34">
        <v>325000.0</v>
      </c>
      <c r="F3993" s="22" t="s">
        <v>987</v>
      </c>
      <c r="G3993" s="35">
        <v>45707.0</v>
      </c>
      <c r="H3993" s="22"/>
      <c r="I3993" s="29"/>
      <c r="J3993" s="28"/>
      <c r="K3993" s="2"/>
      <c r="L3993" s="2"/>
      <c r="M3993" s="2"/>
      <c r="N3993" s="2"/>
      <c r="O3993" s="2"/>
      <c r="P3993" s="2"/>
      <c r="Q3993" s="2"/>
      <c r="R3993" s="2"/>
      <c r="S3993" s="2"/>
    </row>
    <row r="3994" ht="15.75" customHeight="1">
      <c r="A3994" s="27">
        <v>45688.0</v>
      </c>
      <c r="B3994" s="2" t="s">
        <v>8</v>
      </c>
      <c r="C3994" s="34">
        <v>2337500.0</v>
      </c>
      <c r="D3994" s="34">
        <v>2125000.0</v>
      </c>
      <c r="E3994" s="34">
        <v>212500.0</v>
      </c>
      <c r="F3994" s="22" t="s">
        <v>1007</v>
      </c>
      <c r="G3994" s="35">
        <v>45707.0</v>
      </c>
      <c r="H3994" s="22"/>
      <c r="I3994" s="29"/>
      <c r="J3994" s="28"/>
      <c r="K3994" s="2"/>
      <c r="L3994" s="2"/>
      <c r="M3994" s="2"/>
      <c r="N3994" s="2"/>
      <c r="O3994" s="2"/>
      <c r="P3994" s="2"/>
      <c r="Q3994" s="2"/>
      <c r="R3994" s="2"/>
      <c r="S3994" s="2"/>
    </row>
    <row r="3995" ht="15.75" customHeight="1">
      <c r="A3995" s="27">
        <v>45688.0</v>
      </c>
      <c r="B3995" s="2" t="s">
        <v>8</v>
      </c>
      <c r="C3995" s="34">
        <v>6.302098E7</v>
      </c>
      <c r="D3995" s="34">
        <v>5.72918E7</v>
      </c>
      <c r="E3995" s="34">
        <v>5729180.0</v>
      </c>
      <c r="F3995" s="22" t="s">
        <v>106</v>
      </c>
      <c r="G3995" s="35">
        <v>45707.0</v>
      </c>
      <c r="H3995" s="22"/>
      <c r="I3995" s="29"/>
      <c r="J3995" s="28"/>
      <c r="K3995" s="2"/>
      <c r="L3995" s="2"/>
      <c r="M3995" s="2"/>
      <c r="N3995" s="2"/>
      <c r="O3995" s="2"/>
      <c r="P3995" s="2"/>
      <c r="Q3995" s="2"/>
      <c r="R3995" s="2"/>
      <c r="S3995" s="2"/>
    </row>
    <row r="3996" ht="15.75" customHeight="1">
      <c r="A3996" s="27">
        <v>45688.0</v>
      </c>
      <c r="B3996" s="2" t="s">
        <v>8</v>
      </c>
      <c r="C3996" s="34">
        <v>3.62802E7</v>
      </c>
      <c r="D3996" s="34">
        <v>3.2982E7</v>
      </c>
      <c r="E3996" s="34">
        <v>3298200.0</v>
      </c>
      <c r="F3996" s="22" t="s">
        <v>106</v>
      </c>
      <c r="G3996" s="35">
        <v>45707.0</v>
      </c>
      <c r="H3996" s="22"/>
      <c r="I3996" s="29"/>
      <c r="J3996" s="28"/>
      <c r="K3996" s="2"/>
      <c r="L3996" s="2"/>
      <c r="M3996" s="2"/>
      <c r="N3996" s="2"/>
      <c r="O3996" s="2"/>
      <c r="P3996" s="2"/>
      <c r="Q3996" s="2"/>
      <c r="R3996" s="2"/>
      <c r="S3996" s="2"/>
    </row>
    <row r="3997" ht="15.75" customHeight="1">
      <c r="A3997" s="27">
        <v>45688.0</v>
      </c>
      <c r="B3997" s="2" t="s">
        <v>994</v>
      </c>
      <c r="C3997" s="34">
        <v>1925000.0</v>
      </c>
      <c r="D3997" s="34">
        <v>1750000.0</v>
      </c>
      <c r="E3997" s="34">
        <v>175000.0</v>
      </c>
      <c r="F3997" s="22" t="s">
        <v>986</v>
      </c>
      <c r="G3997" s="35">
        <v>45701.0</v>
      </c>
      <c r="H3997" s="22"/>
      <c r="I3997" s="29"/>
      <c r="J3997" s="28"/>
      <c r="K3997" s="2"/>
      <c r="L3997" s="2"/>
      <c r="M3997" s="2"/>
      <c r="N3997" s="2"/>
      <c r="O3997" s="2"/>
      <c r="P3997" s="2"/>
      <c r="Q3997" s="2"/>
      <c r="R3997" s="2"/>
      <c r="S3997" s="2"/>
    </row>
    <row r="3998" ht="15.75" customHeight="1">
      <c r="A3998" s="27">
        <v>45688.0</v>
      </c>
      <c r="B3998" s="2" t="s">
        <v>675</v>
      </c>
      <c r="C3998" s="34">
        <v>88000.0</v>
      </c>
      <c r="D3998" s="34">
        <v>80000.0</v>
      </c>
      <c r="E3998" s="34">
        <v>8000.0</v>
      </c>
      <c r="F3998" s="22" t="s">
        <v>966</v>
      </c>
      <c r="G3998" s="35">
        <v>45708.0</v>
      </c>
      <c r="H3998" s="22"/>
      <c r="I3998" s="29"/>
      <c r="J3998" s="28"/>
      <c r="K3998" s="2"/>
      <c r="L3998" s="2"/>
      <c r="M3998" s="2"/>
      <c r="N3998" s="2"/>
      <c r="O3998" s="2"/>
      <c r="P3998" s="2"/>
      <c r="Q3998" s="2"/>
      <c r="R3998" s="2"/>
      <c r="S3998" s="2"/>
    </row>
    <row r="3999" ht="15.75" customHeight="1">
      <c r="A3999" s="27">
        <v>45688.0</v>
      </c>
      <c r="B3999" s="2" t="s">
        <v>877</v>
      </c>
      <c r="C3999" s="34">
        <v>8811000.0</v>
      </c>
      <c r="D3999" s="34">
        <v>8010000.0</v>
      </c>
      <c r="E3999" s="34">
        <v>801000.0</v>
      </c>
      <c r="F3999" s="22" t="s">
        <v>972</v>
      </c>
      <c r="G3999" s="35">
        <v>45699.0</v>
      </c>
      <c r="H3999" s="22"/>
      <c r="I3999" s="29"/>
      <c r="J3999" s="28"/>
      <c r="K3999" s="2"/>
      <c r="L3999" s="2"/>
      <c r="M3999" s="2"/>
      <c r="N3999" s="2"/>
      <c r="O3999" s="2"/>
      <c r="P3999" s="2"/>
      <c r="Q3999" s="2"/>
      <c r="R3999" s="2"/>
      <c r="S3999" s="2"/>
    </row>
    <row r="4000" ht="15.75" customHeight="1">
      <c r="A4000" s="27">
        <v>45688.0</v>
      </c>
      <c r="B4000" s="2" t="s">
        <v>741</v>
      </c>
      <c r="C4000" s="34">
        <v>1.23596E7</v>
      </c>
      <c r="D4000" s="34">
        <v>1.1236E7</v>
      </c>
      <c r="E4000" s="34">
        <v>1123600.0</v>
      </c>
      <c r="F4000" s="22" t="s">
        <v>947</v>
      </c>
      <c r="G4000" s="35">
        <v>45702.0</v>
      </c>
      <c r="H4000" s="22"/>
      <c r="I4000" s="29"/>
      <c r="J4000" s="28"/>
      <c r="K4000" s="2"/>
      <c r="L4000" s="2"/>
      <c r="M4000" s="2"/>
      <c r="N4000" s="2"/>
      <c r="O4000" s="2"/>
      <c r="P4000" s="2"/>
      <c r="Q4000" s="2"/>
      <c r="R4000" s="2"/>
      <c r="S4000" s="2"/>
    </row>
    <row r="4001" ht="15.75" customHeight="1">
      <c r="A4001" s="27">
        <v>45688.0</v>
      </c>
      <c r="B4001" s="2" t="s">
        <v>690</v>
      </c>
      <c r="C4001" s="34">
        <v>1292621.0</v>
      </c>
      <c r="D4001" s="34">
        <v>1175110.0</v>
      </c>
      <c r="E4001" s="34">
        <v>117511.0</v>
      </c>
      <c r="F4001" s="22" t="s">
        <v>106</v>
      </c>
      <c r="G4001" s="2" t="s">
        <v>992</v>
      </c>
      <c r="H4001" s="22"/>
      <c r="I4001" s="29"/>
      <c r="J4001" s="28"/>
      <c r="K4001" s="2"/>
      <c r="L4001" s="2"/>
      <c r="M4001" s="2"/>
      <c r="N4001" s="2"/>
      <c r="O4001" s="2"/>
      <c r="P4001" s="2"/>
      <c r="Q4001" s="2"/>
      <c r="R4001" s="2"/>
      <c r="S4001" s="2"/>
    </row>
    <row r="4002" ht="15.75" customHeight="1">
      <c r="A4002" s="27">
        <v>45688.0</v>
      </c>
      <c r="B4002" s="2" t="s">
        <v>160</v>
      </c>
      <c r="C4002" s="34">
        <v>572000.0</v>
      </c>
      <c r="D4002" s="34">
        <v>520000.0</v>
      </c>
      <c r="E4002" s="34">
        <v>52000.0</v>
      </c>
      <c r="F4002" s="22" t="s">
        <v>106</v>
      </c>
      <c r="G4002" s="35">
        <v>45705.0</v>
      </c>
      <c r="H4002" s="22"/>
      <c r="I4002" s="29"/>
      <c r="J4002" s="28"/>
      <c r="K4002" s="2"/>
      <c r="L4002" s="2"/>
      <c r="M4002" s="2"/>
      <c r="N4002" s="2"/>
      <c r="O4002" s="2"/>
      <c r="P4002" s="2"/>
      <c r="Q4002" s="2"/>
      <c r="R4002" s="2"/>
      <c r="S4002" s="2"/>
    </row>
    <row r="4003" ht="15.75" customHeight="1">
      <c r="A4003" s="27">
        <v>45688.0</v>
      </c>
      <c r="B4003" s="2" t="s">
        <v>847</v>
      </c>
      <c r="C4003" s="34">
        <v>3934700.0</v>
      </c>
      <c r="D4003" s="34">
        <v>3577000.0</v>
      </c>
      <c r="E4003" s="34">
        <v>357700.0</v>
      </c>
      <c r="F4003" s="22" t="s">
        <v>1008</v>
      </c>
      <c r="G4003" s="35">
        <v>45695.0</v>
      </c>
      <c r="H4003" s="22"/>
      <c r="I4003" s="37" t="s">
        <v>413</v>
      </c>
      <c r="J4003" s="13"/>
      <c r="K4003" s="14"/>
      <c r="L4003" s="2"/>
      <c r="M4003" s="2"/>
      <c r="N4003" s="2"/>
      <c r="O4003" s="2"/>
      <c r="P4003" s="2"/>
      <c r="Q4003" s="2"/>
      <c r="R4003" s="2"/>
      <c r="S4003" s="2"/>
    </row>
    <row r="4004" ht="15.75" customHeight="1">
      <c r="A4004" s="27">
        <v>45688.0</v>
      </c>
      <c r="B4004" s="2" t="s">
        <v>847</v>
      </c>
      <c r="C4004" s="34">
        <v>6875000.0</v>
      </c>
      <c r="D4004" s="34">
        <v>6250000.0</v>
      </c>
      <c r="E4004" s="34">
        <v>625000.0</v>
      </c>
      <c r="F4004" s="22" t="s">
        <v>1009</v>
      </c>
      <c r="G4004" s="35">
        <v>45695.0</v>
      </c>
      <c r="H4004" s="22"/>
      <c r="I4004" s="23" t="s">
        <v>3</v>
      </c>
      <c r="J4004" s="17" t="s">
        <v>54</v>
      </c>
      <c r="K4004" s="17" t="s">
        <v>2</v>
      </c>
      <c r="L4004" s="2"/>
      <c r="M4004" s="2"/>
      <c r="N4004" s="2"/>
      <c r="O4004" s="2"/>
      <c r="P4004" s="2"/>
      <c r="Q4004" s="2"/>
      <c r="R4004" s="2"/>
      <c r="S4004" s="2"/>
    </row>
    <row r="4005" ht="15.75" customHeight="1">
      <c r="A4005" s="27">
        <v>45688.0</v>
      </c>
      <c r="B4005" s="2" t="s">
        <v>847</v>
      </c>
      <c r="C4005" s="34">
        <v>3850000.0</v>
      </c>
      <c r="D4005" s="34">
        <v>3500000.0</v>
      </c>
      <c r="E4005" s="34">
        <v>350000.0</v>
      </c>
      <c r="F4005" s="22" t="s">
        <v>971</v>
      </c>
      <c r="G4005" s="35">
        <v>45695.0</v>
      </c>
      <c r="H4005" s="22"/>
      <c r="I4005" s="23">
        <f t="shared" ref="I4005:K4005" si="96">SUM(C3962:C4009)</f>
        <v>480808439</v>
      </c>
      <c r="J4005" s="23">
        <f t="shared" si="96"/>
        <v>440681517</v>
      </c>
      <c r="K4005" s="23">
        <f t="shared" si="96"/>
        <v>40126922</v>
      </c>
      <c r="L4005" s="2"/>
      <c r="M4005" s="2"/>
      <c r="N4005" s="2"/>
      <c r="O4005" s="2"/>
      <c r="P4005" s="2"/>
      <c r="Q4005" s="2"/>
      <c r="R4005" s="2"/>
      <c r="S4005" s="2"/>
    </row>
    <row r="4006" ht="15.75" customHeight="1">
      <c r="A4006" s="30" t="s">
        <v>1010</v>
      </c>
      <c r="B4006" s="31" t="s">
        <v>690</v>
      </c>
      <c r="C4006" s="88">
        <v>-5225000.0</v>
      </c>
      <c r="D4006" s="88">
        <v>-4750000.0</v>
      </c>
      <c r="E4006" s="88">
        <v>-475000.0</v>
      </c>
      <c r="F4006" s="33" t="s">
        <v>106</v>
      </c>
      <c r="G4006" s="2" t="s">
        <v>992</v>
      </c>
      <c r="H4006" s="22"/>
      <c r="I4006" s="29"/>
      <c r="J4006" s="28"/>
      <c r="K4006" s="2"/>
      <c r="L4006" s="2"/>
      <c r="M4006" s="2"/>
      <c r="N4006" s="2"/>
      <c r="O4006" s="2"/>
      <c r="P4006" s="2"/>
      <c r="Q4006" s="2"/>
      <c r="R4006" s="2"/>
      <c r="S4006" s="2"/>
    </row>
    <row r="4007" ht="15.75" customHeight="1">
      <c r="A4007" s="30" t="s">
        <v>1011</v>
      </c>
      <c r="B4007" s="31" t="s">
        <v>690</v>
      </c>
      <c r="C4007" s="88">
        <v>-1292621.0</v>
      </c>
      <c r="D4007" s="88">
        <v>-1175110.0</v>
      </c>
      <c r="E4007" s="88">
        <v>-117511.0</v>
      </c>
      <c r="F4007" s="33" t="s">
        <v>106</v>
      </c>
      <c r="G4007" s="2" t="s">
        <v>992</v>
      </c>
      <c r="H4007" s="22"/>
      <c r="I4007" s="29"/>
      <c r="J4007" s="28"/>
      <c r="K4007" s="2"/>
      <c r="L4007" s="2"/>
      <c r="M4007" s="2"/>
      <c r="N4007" s="2"/>
      <c r="O4007" s="2"/>
      <c r="P4007" s="2"/>
      <c r="Q4007" s="2"/>
      <c r="R4007" s="2"/>
      <c r="S4007" s="2"/>
    </row>
    <row r="4008" ht="15.75" customHeight="1">
      <c r="A4008" s="30">
        <v>45688.0</v>
      </c>
      <c r="B4008" s="31" t="s">
        <v>1003</v>
      </c>
      <c r="C4008" s="88">
        <v>-1.442056E7</v>
      </c>
      <c r="D4008" s="88">
        <v>-1.31096E7</v>
      </c>
      <c r="E4008" s="88">
        <v>-1310960.0</v>
      </c>
      <c r="F4008" s="33" t="s">
        <v>931</v>
      </c>
      <c r="G4008" s="2" t="s">
        <v>1004</v>
      </c>
      <c r="H4008" s="22"/>
      <c r="I4008" s="29"/>
      <c r="J4008" s="28"/>
      <c r="K4008" s="2"/>
      <c r="L4008" s="2"/>
      <c r="M4008" s="2"/>
      <c r="N4008" s="2"/>
      <c r="O4008" s="2"/>
      <c r="P4008" s="2"/>
      <c r="Q4008" s="2"/>
      <c r="R4008" s="2"/>
      <c r="S4008" s="2"/>
    </row>
    <row r="4009" ht="15.75" customHeight="1">
      <c r="A4009" s="38">
        <v>45688.0</v>
      </c>
      <c r="B4009" s="7" t="s">
        <v>1003</v>
      </c>
      <c r="C4009" s="39">
        <v>1.359556E7</v>
      </c>
      <c r="D4009" s="39">
        <v>1.23596E7</v>
      </c>
      <c r="E4009" s="39">
        <v>1235960.0</v>
      </c>
      <c r="F4009" s="40" t="s">
        <v>931</v>
      </c>
      <c r="G4009" s="41">
        <v>45716.0</v>
      </c>
      <c r="H4009" s="40"/>
      <c r="I4009" s="89"/>
      <c r="J4009" s="90">
        <v>1292621.0</v>
      </c>
      <c r="K4009" s="7" t="s">
        <v>1012</v>
      </c>
      <c r="L4009" s="7"/>
      <c r="M4009" s="7"/>
      <c r="N4009" s="7"/>
      <c r="O4009" s="7"/>
      <c r="P4009" s="7"/>
      <c r="Q4009" s="7"/>
      <c r="R4009" s="7"/>
      <c r="S4009" s="7"/>
    </row>
    <row r="4010" ht="15.75" customHeight="1">
      <c r="A4010" s="27">
        <v>45698.0</v>
      </c>
      <c r="B4010" s="2" t="s">
        <v>140</v>
      </c>
      <c r="C4010" s="34">
        <v>1.4388E7</v>
      </c>
      <c r="D4010" s="34">
        <v>1.308E7</v>
      </c>
      <c r="E4010" s="34">
        <v>1308000.0</v>
      </c>
      <c r="F4010" s="22" t="s">
        <v>933</v>
      </c>
      <c r="G4010" s="35">
        <v>45705.0</v>
      </c>
      <c r="H4010" s="22"/>
      <c r="I4010" s="29"/>
      <c r="J4010" s="28">
        <v>5225000.0</v>
      </c>
      <c r="K4010" s="2" t="s">
        <v>1013</v>
      </c>
      <c r="L4010" s="2"/>
      <c r="M4010" s="2"/>
      <c r="N4010" s="2"/>
      <c r="O4010" s="2"/>
      <c r="P4010" s="2"/>
      <c r="Q4010" s="2"/>
      <c r="R4010" s="2"/>
      <c r="S4010" s="2"/>
    </row>
    <row r="4011" ht="15.75" customHeight="1">
      <c r="A4011" s="27">
        <v>45698.0</v>
      </c>
      <c r="B4011" s="2" t="s">
        <v>140</v>
      </c>
      <c r="C4011" s="34">
        <v>6562600.0</v>
      </c>
      <c r="D4011" s="121">
        <v>5966000.0</v>
      </c>
      <c r="E4011" s="34">
        <v>596600.0</v>
      </c>
      <c r="F4011" s="22" t="s">
        <v>1014</v>
      </c>
      <c r="G4011" s="35">
        <v>45705.0</v>
      </c>
      <c r="H4011" s="22"/>
      <c r="I4011" s="29"/>
      <c r="J4011" s="28">
        <f>SUM(J4009:J4010)</f>
        <v>6517621</v>
      </c>
      <c r="K4011" s="2" t="s">
        <v>1015</v>
      </c>
      <c r="L4011" s="2"/>
      <c r="M4011" s="2"/>
      <c r="N4011" s="2"/>
      <c r="O4011" s="2"/>
      <c r="P4011" s="2"/>
      <c r="Q4011" s="2"/>
      <c r="R4011" s="2"/>
      <c r="S4011" s="2"/>
    </row>
    <row r="4012" ht="15.75" customHeight="1">
      <c r="A4012" s="27">
        <v>45698.0</v>
      </c>
      <c r="B4012" s="2" t="s">
        <v>1016</v>
      </c>
      <c r="C4012" s="34">
        <v>5.66203E7</v>
      </c>
      <c r="D4012" s="34">
        <v>5.1473E7</v>
      </c>
      <c r="E4012" s="34">
        <v>5147300.0</v>
      </c>
      <c r="F4012" s="22" t="s">
        <v>1017</v>
      </c>
      <c r="G4012" s="35" t="s">
        <v>1018</v>
      </c>
      <c r="H4012" s="22"/>
      <c r="I4012" s="29"/>
      <c r="J4012" s="28"/>
      <c r="K4012" s="2"/>
      <c r="L4012" s="2"/>
      <c r="M4012" s="2"/>
      <c r="N4012" s="2"/>
      <c r="O4012" s="2"/>
      <c r="P4012" s="2"/>
      <c r="Q4012" s="2"/>
      <c r="R4012" s="2"/>
      <c r="S4012" s="2"/>
    </row>
    <row r="4013" ht="15.75" customHeight="1">
      <c r="A4013" s="27">
        <v>45703.0</v>
      </c>
      <c r="B4013" s="2" t="s">
        <v>994</v>
      </c>
      <c r="C4013" s="34">
        <v>412500.0</v>
      </c>
      <c r="D4013" s="34">
        <v>375000.0</v>
      </c>
      <c r="E4013" s="34">
        <v>37500.0</v>
      </c>
      <c r="F4013" s="22" t="s">
        <v>958</v>
      </c>
      <c r="G4013" s="35">
        <v>45709.0</v>
      </c>
      <c r="H4013" s="22"/>
      <c r="I4013" s="29"/>
      <c r="J4013" s="28">
        <v>6517600.0</v>
      </c>
      <c r="K4013" s="2" t="s">
        <v>1019</v>
      </c>
      <c r="L4013" s="2"/>
      <c r="M4013" s="2"/>
      <c r="N4013" s="2"/>
      <c r="O4013" s="2"/>
      <c r="P4013" s="2"/>
      <c r="Q4013" s="2"/>
      <c r="R4013" s="2"/>
      <c r="S4013" s="2"/>
    </row>
    <row r="4014" ht="15.75" customHeight="1">
      <c r="A4014" s="27">
        <v>45703.0</v>
      </c>
      <c r="B4014" s="2" t="s">
        <v>140</v>
      </c>
      <c r="C4014" s="34">
        <v>4812500.0</v>
      </c>
      <c r="D4014" s="34">
        <v>4375000.0</v>
      </c>
      <c r="E4014" s="34">
        <v>437500.0</v>
      </c>
      <c r="F4014" s="22" t="s">
        <v>929</v>
      </c>
      <c r="G4014" s="35">
        <v>45708.0</v>
      </c>
      <c r="H4014" s="22"/>
      <c r="I4014" s="29"/>
      <c r="J4014" s="28">
        <v>6380936.0</v>
      </c>
      <c r="K4014" s="2" t="s">
        <v>1020</v>
      </c>
      <c r="L4014" s="2"/>
      <c r="M4014" s="2"/>
      <c r="N4014" s="2"/>
      <c r="O4014" s="2"/>
      <c r="P4014" s="2"/>
      <c r="Q4014" s="2"/>
      <c r="R4014" s="2"/>
      <c r="S4014" s="2"/>
    </row>
    <row r="4015" ht="15.75" customHeight="1">
      <c r="A4015" s="27">
        <v>45703.0</v>
      </c>
      <c r="B4015" s="2" t="s">
        <v>140</v>
      </c>
      <c r="C4015" s="34">
        <v>7840800.0</v>
      </c>
      <c r="D4015" s="34">
        <v>7128000.0</v>
      </c>
      <c r="E4015" s="34">
        <v>712800.0</v>
      </c>
      <c r="F4015" s="22" t="s">
        <v>930</v>
      </c>
      <c r="G4015" s="35">
        <v>45708.0</v>
      </c>
      <c r="H4015" s="22"/>
      <c r="I4015" s="29"/>
      <c r="J4015" s="28">
        <f>J4013-J4014</f>
        <v>136664</v>
      </c>
      <c r="K4015" s="2" t="s">
        <v>1021</v>
      </c>
      <c r="L4015" s="2"/>
      <c r="M4015" s="2"/>
      <c r="N4015" s="2"/>
      <c r="O4015" s="2"/>
      <c r="P4015" s="2"/>
      <c r="Q4015" s="2"/>
      <c r="R4015" s="2"/>
      <c r="S4015" s="2"/>
    </row>
    <row r="4016" ht="15.75" customHeight="1">
      <c r="A4016" s="27">
        <v>45703.0</v>
      </c>
      <c r="B4016" s="2" t="s">
        <v>140</v>
      </c>
      <c r="C4016" s="34">
        <v>1.43836E7</v>
      </c>
      <c r="D4016" s="34">
        <v>1.3076E7</v>
      </c>
      <c r="E4016" s="34">
        <v>1307600.0</v>
      </c>
      <c r="F4016" s="22" t="s">
        <v>932</v>
      </c>
      <c r="G4016" s="35">
        <v>45708.0</v>
      </c>
      <c r="H4016" s="22"/>
      <c r="I4016" s="29"/>
      <c r="J4016" s="28">
        <v>6367696.0</v>
      </c>
      <c r="K4016" s="2" t="s">
        <v>1022</v>
      </c>
      <c r="L4016" s="2"/>
      <c r="M4016" s="2"/>
      <c r="N4016" s="2"/>
      <c r="O4016" s="2"/>
      <c r="P4016" s="2"/>
      <c r="Q4016" s="2"/>
      <c r="R4016" s="2"/>
      <c r="S4016" s="2"/>
    </row>
    <row r="4017" ht="15.75" customHeight="1">
      <c r="A4017" s="27">
        <v>45706.0</v>
      </c>
      <c r="B4017" s="2" t="s">
        <v>1023</v>
      </c>
      <c r="C4017" s="34">
        <v>337692.0</v>
      </c>
      <c r="D4017" s="34">
        <v>306993.0</v>
      </c>
      <c r="E4017" s="34">
        <v>30699.0</v>
      </c>
      <c r="F4017" s="22" t="s">
        <v>1024</v>
      </c>
      <c r="G4017" s="35">
        <v>45708.0</v>
      </c>
      <c r="H4017" s="22"/>
      <c r="I4017" s="29"/>
      <c r="J4017" s="28">
        <f>J4013-J4016</f>
        <v>149904</v>
      </c>
      <c r="K4017" s="2" t="s">
        <v>1025</v>
      </c>
      <c r="L4017" s="2"/>
      <c r="M4017" s="2"/>
      <c r="N4017" s="2"/>
      <c r="O4017" s="2"/>
      <c r="P4017" s="2"/>
      <c r="Q4017" s="2"/>
      <c r="R4017" s="2"/>
      <c r="S4017" s="2"/>
    </row>
    <row r="4018" ht="15.75" customHeight="1">
      <c r="A4018" s="27">
        <v>45714.0</v>
      </c>
      <c r="B4018" s="2" t="s">
        <v>1026</v>
      </c>
      <c r="C4018" s="34">
        <v>2660000.0</v>
      </c>
      <c r="D4018" s="34">
        <v>2418182.0</v>
      </c>
      <c r="E4018" s="34">
        <v>241818.0</v>
      </c>
      <c r="F4018" s="22" t="s">
        <v>1027</v>
      </c>
      <c r="G4018" s="35">
        <v>45715.0</v>
      </c>
      <c r="H4018" s="22"/>
      <c r="I4018" s="29"/>
      <c r="J4018" s="28">
        <v>13240.0</v>
      </c>
      <c r="K4018" s="2" t="s">
        <v>1028</v>
      </c>
      <c r="L4018" s="2"/>
      <c r="M4018" s="2"/>
      <c r="N4018" s="2"/>
      <c r="O4018" s="2"/>
      <c r="P4018" s="2"/>
      <c r="Q4018" s="2"/>
      <c r="R4018" s="2"/>
      <c r="S4018" s="2"/>
    </row>
    <row r="4019" ht="15.75" customHeight="1">
      <c r="A4019" s="27">
        <v>45708.0</v>
      </c>
      <c r="B4019" s="2" t="s">
        <v>140</v>
      </c>
      <c r="C4019" s="34">
        <v>1.5444E7</v>
      </c>
      <c r="D4019" s="34">
        <v>1.404E7</v>
      </c>
      <c r="E4019" s="34">
        <v>1404000.0</v>
      </c>
      <c r="F4019" s="22" t="s">
        <v>933</v>
      </c>
      <c r="G4019" s="35">
        <v>45723.0</v>
      </c>
      <c r="H4019" s="22"/>
      <c r="I4019" s="29"/>
      <c r="J4019" s="28"/>
      <c r="K4019" s="2"/>
      <c r="L4019" s="2"/>
      <c r="M4019" s="2"/>
      <c r="N4019" s="2"/>
      <c r="O4019" s="2"/>
      <c r="P4019" s="2"/>
      <c r="Q4019" s="2"/>
      <c r="R4019" s="2"/>
      <c r="S4019" s="2"/>
    </row>
    <row r="4020" ht="15.75" customHeight="1">
      <c r="A4020" s="27" t="s">
        <v>1029</v>
      </c>
      <c r="B4020" s="2" t="s">
        <v>1016</v>
      </c>
      <c r="C4020" s="34">
        <v>5.79359E7</v>
      </c>
      <c r="D4020" s="34">
        <v>5.2669E7</v>
      </c>
      <c r="E4020" s="34">
        <v>5266900.0</v>
      </c>
      <c r="F4020" s="22" t="s">
        <v>1017</v>
      </c>
      <c r="G4020" s="35" t="s">
        <v>1018</v>
      </c>
      <c r="H4020" s="22"/>
      <c r="I4020" s="29"/>
      <c r="J4020" s="28"/>
      <c r="K4020" s="2"/>
      <c r="L4020" s="2"/>
      <c r="M4020" s="2"/>
      <c r="N4020" s="2"/>
      <c r="O4020" s="2"/>
      <c r="P4020" s="2"/>
      <c r="Q4020" s="2"/>
      <c r="R4020" s="2"/>
      <c r="S4020" s="2"/>
    </row>
    <row r="4021" ht="15.75" customHeight="1">
      <c r="A4021" s="27">
        <v>45709.0</v>
      </c>
      <c r="B4021" s="2" t="s">
        <v>11</v>
      </c>
      <c r="C4021" s="34">
        <v>4843630.0</v>
      </c>
      <c r="D4021" s="34">
        <v>4843630.0</v>
      </c>
      <c r="E4021" s="34">
        <v>0.0</v>
      </c>
      <c r="F4021" s="22" t="s">
        <v>881</v>
      </c>
      <c r="G4021" s="35">
        <v>45716.0</v>
      </c>
      <c r="H4021" s="22"/>
      <c r="I4021" s="29"/>
      <c r="J4021" s="28"/>
      <c r="K4021" s="2"/>
      <c r="L4021" s="2"/>
      <c r="M4021" s="2"/>
      <c r="N4021" s="2"/>
      <c r="O4021" s="2"/>
      <c r="P4021" s="2"/>
      <c r="Q4021" s="2"/>
      <c r="R4021" s="2"/>
      <c r="S4021" s="2"/>
    </row>
    <row r="4022" ht="15.75" customHeight="1">
      <c r="A4022" s="27">
        <v>45712.0</v>
      </c>
      <c r="B4022" s="2" t="s">
        <v>711</v>
      </c>
      <c r="C4022" s="34">
        <v>4.74628E7</v>
      </c>
      <c r="D4022" s="34">
        <v>4.3148E7</v>
      </c>
      <c r="E4022" s="34">
        <v>4314800.0</v>
      </c>
      <c r="F4022" s="22" t="s">
        <v>954</v>
      </c>
      <c r="G4022" s="35">
        <v>45726.0</v>
      </c>
      <c r="H4022" s="22"/>
      <c r="I4022" s="29"/>
      <c r="J4022" s="28"/>
      <c r="K4022" s="2"/>
      <c r="L4022" s="2"/>
      <c r="M4022" s="2"/>
      <c r="N4022" s="2"/>
      <c r="O4022" s="2"/>
      <c r="P4022" s="2"/>
      <c r="Q4022" s="2"/>
      <c r="R4022" s="2"/>
      <c r="S4022" s="2"/>
    </row>
    <row r="4023" ht="15.75" customHeight="1">
      <c r="A4023" s="27">
        <v>45712.0</v>
      </c>
      <c r="B4023" s="2" t="s">
        <v>711</v>
      </c>
      <c r="C4023" s="34">
        <v>3293400.0</v>
      </c>
      <c r="D4023" s="34">
        <v>2994000.0</v>
      </c>
      <c r="E4023" s="34">
        <v>299400.0</v>
      </c>
      <c r="F4023" s="22" t="s">
        <v>955</v>
      </c>
      <c r="G4023" s="35">
        <v>45726.0</v>
      </c>
      <c r="H4023" s="22"/>
      <c r="I4023" s="29"/>
      <c r="J4023" s="28"/>
      <c r="K4023" s="2"/>
      <c r="L4023" s="2"/>
      <c r="M4023" s="2"/>
      <c r="N4023" s="2"/>
      <c r="O4023" s="2"/>
      <c r="P4023" s="2"/>
      <c r="Q4023" s="2"/>
      <c r="R4023" s="2"/>
      <c r="S4023" s="2"/>
    </row>
    <row r="4024" ht="15.75" customHeight="1">
      <c r="A4024" s="27">
        <v>45712.0</v>
      </c>
      <c r="B4024" s="2" t="s">
        <v>711</v>
      </c>
      <c r="C4024" s="34">
        <v>2.39811E7</v>
      </c>
      <c r="D4024" s="34">
        <v>2.1801E7</v>
      </c>
      <c r="E4024" s="34">
        <v>2180100.0</v>
      </c>
      <c r="F4024" s="22" t="s">
        <v>956</v>
      </c>
      <c r="G4024" s="35">
        <v>45726.0</v>
      </c>
      <c r="H4024" s="22"/>
      <c r="I4024" s="29"/>
      <c r="J4024" s="28"/>
      <c r="K4024" s="2"/>
      <c r="L4024" s="2"/>
      <c r="M4024" s="2"/>
      <c r="N4024" s="2"/>
      <c r="O4024" s="2"/>
      <c r="P4024" s="2"/>
      <c r="Q4024" s="2"/>
      <c r="R4024" s="2"/>
      <c r="S4024" s="2"/>
    </row>
    <row r="4025" ht="15.75" customHeight="1">
      <c r="A4025" s="27">
        <v>45712.0</v>
      </c>
      <c r="B4025" s="2" t="s">
        <v>711</v>
      </c>
      <c r="C4025" s="34">
        <v>1.14389E7</v>
      </c>
      <c r="D4025" s="34">
        <v>1.0399E7</v>
      </c>
      <c r="E4025" s="34">
        <v>1039900.0</v>
      </c>
      <c r="F4025" s="22" t="s">
        <v>957</v>
      </c>
      <c r="G4025" s="35">
        <v>45726.0</v>
      </c>
      <c r="H4025" s="22"/>
      <c r="I4025" s="29"/>
      <c r="J4025" s="28"/>
      <c r="K4025" s="2"/>
      <c r="L4025" s="2"/>
      <c r="M4025" s="2"/>
      <c r="N4025" s="2"/>
      <c r="O4025" s="2"/>
      <c r="P4025" s="2"/>
      <c r="Q4025" s="2"/>
      <c r="R4025" s="2"/>
      <c r="S4025" s="2"/>
    </row>
    <row r="4026" ht="15.75" customHeight="1">
      <c r="A4026" s="27">
        <v>45712.0</v>
      </c>
      <c r="B4026" s="2" t="s">
        <v>711</v>
      </c>
      <c r="C4026" s="34">
        <v>9908360.0</v>
      </c>
      <c r="D4026" s="34">
        <v>9007600.0</v>
      </c>
      <c r="E4026" s="34">
        <v>900760.0</v>
      </c>
      <c r="F4026" s="22" t="s">
        <v>728</v>
      </c>
      <c r="G4026" s="35">
        <v>45726.0</v>
      </c>
      <c r="H4026" s="22"/>
      <c r="I4026" s="29"/>
      <c r="J4026" s="28"/>
      <c r="K4026" s="2"/>
      <c r="L4026" s="2"/>
      <c r="M4026" s="2"/>
      <c r="N4026" s="2"/>
      <c r="O4026" s="2"/>
      <c r="P4026" s="2"/>
      <c r="Q4026" s="2"/>
      <c r="R4026" s="2"/>
      <c r="S4026" s="2"/>
    </row>
    <row r="4027" ht="15.75" customHeight="1">
      <c r="A4027" s="27">
        <v>45716.0</v>
      </c>
      <c r="B4027" s="2" t="s">
        <v>839</v>
      </c>
      <c r="C4027" s="34">
        <v>8895770.0</v>
      </c>
      <c r="D4027" s="34">
        <v>8895770.0</v>
      </c>
      <c r="E4027" s="34">
        <v>0.0</v>
      </c>
      <c r="F4027" s="22" t="s">
        <v>883</v>
      </c>
      <c r="G4027" s="35">
        <v>45726.0</v>
      </c>
      <c r="H4027" s="22"/>
      <c r="I4027" s="29"/>
      <c r="J4027" s="28"/>
      <c r="K4027" s="2"/>
      <c r="L4027" s="2"/>
      <c r="M4027" s="2"/>
      <c r="N4027" s="2"/>
      <c r="O4027" s="2"/>
      <c r="P4027" s="2"/>
      <c r="Q4027" s="2"/>
      <c r="R4027" s="2"/>
      <c r="S4027" s="2"/>
    </row>
    <row r="4028" ht="15.75" customHeight="1">
      <c r="A4028" s="27">
        <v>45716.0</v>
      </c>
      <c r="B4028" s="2" t="s">
        <v>1030</v>
      </c>
      <c r="C4028" s="34">
        <v>1244100.0</v>
      </c>
      <c r="D4028" s="34">
        <v>1131000.0</v>
      </c>
      <c r="E4028" s="34">
        <v>113100.0</v>
      </c>
      <c r="F4028" s="22" t="s">
        <v>1002</v>
      </c>
      <c r="G4028" s="35">
        <v>45726.0</v>
      </c>
      <c r="H4028" s="22"/>
      <c r="I4028" s="29"/>
      <c r="J4028" s="28"/>
      <c r="K4028" s="2"/>
      <c r="L4028" s="2"/>
      <c r="M4028" s="2"/>
      <c r="N4028" s="2"/>
      <c r="O4028" s="2"/>
      <c r="P4028" s="2"/>
      <c r="Q4028" s="2"/>
      <c r="R4028" s="2"/>
      <c r="S4028" s="2"/>
    </row>
    <row r="4029" ht="15.75" customHeight="1">
      <c r="A4029" s="27">
        <v>45716.0</v>
      </c>
      <c r="B4029" s="2" t="s">
        <v>140</v>
      </c>
      <c r="C4029" s="34">
        <v>137500.0</v>
      </c>
      <c r="D4029" s="34">
        <v>125000.0</v>
      </c>
      <c r="E4029" s="34">
        <v>12500.0</v>
      </c>
      <c r="F4029" s="22" t="s">
        <v>999</v>
      </c>
      <c r="G4029" s="35">
        <v>45726.0</v>
      </c>
      <c r="H4029" s="22"/>
      <c r="I4029" s="29"/>
      <c r="J4029" s="28"/>
      <c r="K4029" s="2"/>
      <c r="L4029" s="2"/>
      <c r="M4029" s="2"/>
      <c r="N4029" s="2"/>
      <c r="O4029" s="2"/>
      <c r="P4029" s="2"/>
      <c r="Q4029" s="2"/>
      <c r="R4029" s="2"/>
      <c r="S4029" s="2"/>
    </row>
    <row r="4030" ht="15.75" customHeight="1">
      <c r="A4030" s="27">
        <v>45716.0</v>
      </c>
      <c r="B4030" s="2" t="s">
        <v>140</v>
      </c>
      <c r="C4030" s="34">
        <v>6325000.0</v>
      </c>
      <c r="D4030" s="34">
        <v>5750000.0</v>
      </c>
      <c r="E4030" s="34">
        <v>575000.0</v>
      </c>
      <c r="F4030" s="22" t="s">
        <v>929</v>
      </c>
      <c r="G4030" s="35">
        <v>45726.0</v>
      </c>
      <c r="H4030" s="22"/>
      <c r="I4030" s="29"/>
      <c r="J4030" s="28"/>
      <c r="K4030" s="2"/>
      <c r="L4030" s="2"/>
      <c r="M4030" s="2"/>
      <c r="N4030" s="2"/>
      <c r="O4030" s="2"/>
      <c r="P4030" s="2"/>
      <c r="Q4030" s="2"/>
      <c r="R4030" s="2"/>
      <c r="S4030" s="2"/>
    </row>
    <row r="4031" ht="15.75" customHeight="1">
      <c r="A4031" s="27">
        <v>45716.0</v>
      </c>
      <c r="B4031" s="2" t="s">
        <v>140</v>
      </c>
      <c r="C4031" s="34">
        <v>7260000.0</v>
      </c>
      <c r="D4031" s="34">
        <v>6600000.0</v>
      </c>
      <c r="E4031" s="34">
        <v>660000.0</v>
      </c>
      <c r="F4031" s="22" t="s">
        <v>930</v>
      </c>
      <c r="G4031" s="35">
        <v>45726.0</v>
      </c>
      <c r="H4031" s="22"/>
      <c r="I4031" s="29"/>
      <c r="J4031" s="28"/>
      <c r="K4031" s="2"/>
      <c r="L4031" s="2"/>
      <c r="M4031" s="2"/>
      <c r="N4031" s="2"/>
      <c r="O4031" s="2"/>
      <c r="P4031" s="2"/>
      <c r="Q4031" s="2"/>
      <c r="R4031" s="2"/>
      <c r="S4031" s="2"/>
    </row>
    <row r="4032" ht="15.75" customHeight="1">
      <c r="A4032" s="27">
        <v>45716.0</v>
      </c>
      <c r="B4032" s="2" t="s">
        <v>140</v>
      </c>
      <c r="C4032" s="34">
        <v>1.23574E7</v>
      </c>
      <c r="D4032" s="34">
        <v>1.1234E7</v>
      </c>
      <c r="E4032" s="34">
        <v>1123400.0</v>
      </c>
      <c r="F4032" s="22" t="s">
        <v>932</v>
      </c>
      <c r="G4032" s="35">
        <v>45726.0</v>
      </c>
      <c r="H4032" s="22"/>
      <c r="I4032" s="29"/>
      <c r="J4032" s="28"/>
      <c r="K4032" s="2"/>
      <c r="L4032" s="2"/>
      <c r="M4032" s="2"/>
      <c r="N4032" s="2"/>
      <c r="O4032" s="2"/>
      <c r="P4032" s="2"/>
      <c r="Q4032" s="2"/>
      <c r="R4032" s="2"/>
      <c r="S4032" s="2"/>
    </row>
    <row r="4033" ht="15.75" customHeight="1">
      <c r="A4033" s="27">
        <v>45716.0</v>
      </c>
      <c r="B4033" s="2" t="s">
        <v>140</v>
      </c>
      <c r="C4033" s="34">
        <v>1.782E7</v>
      </c>
      <c r="D4033" s="34">
        <v>1.62E7</v>
      </c>
      <c r="E4033" s="34">
        <v>1620000.0</v>
      </c>
      <c r="F4033" s="22" t="s">
        <v>933</v>
      </c>
      <c r="G4033" s="35">
        <v>45723.0</v>
      </c>
      <c r="H4033" s="22"/>
      <c r="I4033" s="29"/>
      <c r="J4033" s="28"/>
      <c r="K4033" s="2"/>
      <c r="L4033" s="2"/>
      <c r="M4033" s="2"/>
      <c r="N4033" s="2"/>
      <c r="O4033" s="2"/>
      <c r="P4033" s="2"/>
      <c r="Q4033" s="2"/>
      <c r="R4033" s="2"/>
      <c r="S4033" s="2"/>
    </row>
    <row r="4034" ht="15.75" customHeight="1">
      <c r="A4034" s="27">
        <v>45716.0</v>
      </c>
      <c r="B4034" s="2" t="s">
        <v>140</v>
      </c>
      <c r="C4034" s="34">
        <v>5912500.0</v>
      </c>
      <c r="D4034" s="34">
        <v>5375000.0</v>
      </c>
      <c r="E4034" s="34">
        <v>537500.0</v>
      </c>
      <c r="F4034" s="22" t="s">
        <v>1031</v>
      </c>
      <c r="G4034" s="35">
        <v>45726.0</v>
      </c>
      <c r="H4034" s="22"/>
      <c r="I4034" s="29"/>
      <c r="J4034" s="28"/>
      <c r="K4034" s="2"/>
      <c r="L4034" s="2"/>
      <c r="M4034" s="2"/>
      <c r="N4034" s="2"/>
      <c r="O4034" s="2"/>
      <c r="P4034" s="2"/>
      <c r="Q4034" s="2"/>
      <c r="R4034" s="2"/>
      <c r="S4034" s="2"/>
    </row>
    <row r="4035" ht="15.75" customHeight="1">
      <c r="A4035" s="27">
        <v>45716.0</v>
      </c>
      <c r="B4035" s="2" t="s">
        <v>140</v>
      </c>
      <c r="C4035" s="34">
        <v>380600.0</v>
      </c>
      <c r="D4035" s="34">
        <v>346000.0</v>
      </c>
      <c r="E4035" s="34">
        <v>34600.0</v>
      </c>
      <c r="F4035" s="22" t="s">
        <v>1032</v>
      </c>
      <c r="G4035" s="35">
        <v>45726.0</v>
      </c>
      <c r="H4035" s="22"/>
      <c r="I4035" s="29"/>
      <c r="J4035" s="28"/>
      <c r="K4035" s="2"/>
      <c r="L4035" s="2"/>
      <c r="M4035" s="2"/>
      <c r="N4035" s="2"/>
      <c r="O4035" s="2"/>
      <c r="P4035" s="2"/>
      <c r="Q4035" s="2"/>
      <c r="R4035" s="2"/>
      <c r="S4035" s="2"/>
    </row>
    <row r="4036" ht="15.75" customHeight="1">
      <c r="A4036" s="27">
        <v>45716.0</v>
      </c>
      <c r="B4036" s="2" t="s">
        <v>140</v>
      </c>
      <c r="C4036" s="34">
        <v>1421200.0</v>
      </c>
      <c r="D4036" s="34">
        <v>1292000.0</v>
      </c>
      <c r="E4036" s="34">
        <v>129200.0</v>
      </c>
      <c r="F4036" s="22" t="s">
        <v>1033</v>
      </c>
      <c r="G4036" s="35">
        <v>45726.0</v>
      </c>
      <c r="H4036" s="22"/>
      <c r="I4036" s="29"/>
      <c r="J4036" s="28"/>
      <c r="K4036" s="2"/>
      <c r="L4036" s="2"/>
      <c r="M4036" s="2"/>
      <c r="N4036" s="2"/>
      <c r="O4036" s="2"/>
      <c r="P4036" s="2"/>
      <c r="Q4036" s="2"/>
      <c r="R4036" s="2"/>
      <c r="S4036" s="2"/>
    </row>
    <row r="4037" ht="15.75" customHeight="1">
      <c r="A4037" s="27">
        <v>45716.0</v>
      </c>
      <c r="B4037" s="2" t="s">
        <v>140</v>
      </c>
      <c r="C4037" s="34">
        <v>728200.0</v>
      </c>
      <c r="D4037" s="34">
        <v>662000.0</v>
      </c>
      <c r="E4037" s="34">
        <v>66200.0</v>
      </c>
      <c r="F4037" s="22" t="s">
        <v>961</v>
      </c>
      <c r="G4037" s="35">
        <v>45726.0</v>
      </c>
      <c r="H4037" s="22"/>
      <c r="I4037" s="29"/>
      <c r="J4037" s="28"/>
      <c r="K4037" s="2"/>
      <c r="L4037" s="2"/>
      <c r="M4037" s="2"/>
      <c r="N4037" s="2"/>
      <c r="O4037" s="2"/>
      <c r="P4037" s="2"/>
      <c r="Q4037" s="2"/>
      <c r="R4037" s="2"/>
      <c r="S4037" s="2"/>
    </row>
    <row r="4038" ht="15.75" customHeight="1">
      <c r="A4038" s="27">
        <v>45716.0</v>
      </c>
      <c r="B4038" s="2" t="s">
        <v>140</v>
      </c>
      <c r="C4038" s="34">
        <v>3263700.0</v>
      </c>
      <c r="D4038" s="34">
        <v>2967000.0</v>
      </c>
      <c r="E4038" s="34">
        <v>296700.0</v>
      </c>
      <c r="F4038" s="22" t="s">
        <v>962</v>
      </c>
      <c r="G4038" s="35">
        <v>45726.0</v>
      </c>
      <c r="H4038" s="22"/>
      <c r="I4038" s="29"/>
      <c r="J4038" s="28"/>
      <c r="K4038" s="2"/>
      <c r="L4038" s="2"/>
      <c r="M4038" s="2"/>
      <c r="N4038" s="2"/>
      <c r="O4038" s="2"/>
      <c r="P4038" s="2"/>
      <c r="Q4038" s="2"/>
      <c r="R4038" s="2"/>
      <c r="S4038" s="2"/>
    </row>
    <row r="4039" ht="15.75" customHeight="1">
      <c r="A4039" s="27" t="s">
        <v>1034</v>
      </c>
      <c r="B4039" s="2" t="s">
        <v>1016</v>
      </c>
      <c r="C4039" s="34">
        <v>5.63596E7</v>
      </c>
      <c r="D4039" s="34">
        <v>5.1236E7</v>
      </c>
      <c r="E4039" s="34">
        <v>5123600.0</v>
      </c>
      <c r="F4039" s="22" t="s">
        <v>1017</v>
      </c>
      <c r="G4039" s="35" t="s">
        <v>1018</v>
      </c>
      <c r="H4039" s="22"/>
      <c r="I4039" s="29"/>
      <c r="J4039" s="28"/>
      <c r="K4039" s="2"/>
      <c r="L4039" s="2"/>
      <c r="M4039" s="2"/>
      <c r="N4039" s="2"/>
      <c r="O4039" s="2"/>
      <c r="P4039" s="2"/>
      <c r="Q4039" s="2"/>
      <c r="R4039" s="2"/>
      <c r="S4039" s="2"/>
    </row>
    <row r="4040" ht="15.75" customHeight="1">
      <c r="A4040" s="27">
        <v>45716.0</v>
      </c>
      <c r="B4040" s="2" t="s">
        <v>1003</v>
      </c>
      <c r="C4040" s="34">
        <v>2475000.0</v>
      </c>
      <c r="D4040" s="34">
        <v>2250000.0</v>
      </c>
      <c r="E4040" s="34">
        <v>225000.0</v>
      </c>
      <c r="F4040" s="22" t="s">
        <v>1035</v>
      </c>
      <c r="G4040" s="35">
        <v>45734.0</v>
      </c>
      <c r="H4040" s="22"/>
      <c r="I4040" s="29"/>
      <c r="J4040" s="28"/>
      <c r="K4040" s="2"/>
      <c r="L4040" s="2"/>
      <c r="M4040" s="2"/>
      <c r="N4040" s="2"/>
      <c r="O4040" s="2"/>
      <c r="P4040" s="2"/>
      <c r="Q4040" s="2"/>
      <c r="R4040" s="2"/>
      <c r="S4040" s="2"/>
    </row>
    <row r="4041" ht="15.75" customHeight="1">
      <c r="A4041" s="27">
        <v>45716.0</v>
      </c>
      <c r="B4041" s="2" t="s">
        <v>1003</v>
      </c>
      <c r="C4041" s="34">
        <v>275000.0</v>
      </c>
      <c r="D4041" s="34">
        <v>250000.0</v>
      </c>
      <c r="E4041" s="34">
        <v>25000.0</v>
      </c>
      <c r="F4041" s="22" t="s">
        <v>1036</v>
      </c>
      <c r="G4041" s="35">
        <v>45740.0</v>
      </c>
      <c r="H4041" s="22"/>
      <c r="I4041" s="29"/>
      <c r="J4041" s="28"/>
      <c r="K4041" s="2"/>
      <c r="L4041" s="2"/>
      <c r="M4041" s="2"/>
      <c r="N4041" s="2"/>
      <c r="O4041" s="2"/>
      <c r="P4041" s="2"/>
      <c r="Q4041" s="2"/>
      <c r="R4041" s="2"/>
      <c r="S4041" s="2"/>
    </row>
    <row r="4042" ht="15.75" customHeight="1">
      <c r="A4042" s="27">
        <v>45716.0</v>
      </c>
      <c r="B4042" s="2" t="s">
        <v>1003</v>
      </c>
      <c r="C4042" s="34">
        <v>8749400.0</v>
      </c>
      <c r="D4042" s="34">
        <v>7954000.0</v>
      </c>
      <c r="E4042" s="34">
        <v>795400.0</v>
      </c>
      <c r="F4042" s="22" t="s">
        <v>931</v>
      </c>
      <c r="G4042" s="35">
        <v>45740.0</v>
      </c>
      <c r="H4042" s="22"/>
      <c r="I4042" s="29"/>
      <c r="J4042" s="28"/>
      <c r="K4042" s="2"/>
      <c r="L4042" s="2"/>
      <c r="M4042" s="2"/>
      <c r="N4042" s="2"/>
      <c r="O4042" s="2"/>
      <c r="P4042" s="2"/>
      <c r="Q4042" s="2"/>
      <c r="R4042" s="2"/>
      <c r="S4042" s="2"/>
    </row>
    <row r="4043" ht="15.75" customHeight="1">
      <c r="A4043" s="27">
        <v>45716.0</v>
      </c>
      <c r="B4043" s="2" t="s">
        <v>662</v>
      </c>
      <c r="C4043" s="34">
        <v>1650000.0</v>
      </c>
      <c r="D4043" s="34">
        <v>1500000.0</v>
      </c>
      <c r="E4043" s="34">
        <v>150000.0</v>
      </c>
      <c r="F4043" s="22" t="s">
        <v>963</v>
      </c>
      <c r="G4043" s="35">
        <v>45730.0</v>
      </c>
      <c r="H4043" s="22"/>
      <c r="I4043" s="29"/>
      <c r="J4043" s="28"/>
      <c r="K4043" s="2"/>
      <c r="L4043" s="2"/>
      <c r="M4043" s="2"/>
      <c r="N4043" s="2"/>
      <c r="O4043" s="2"/>
      <c r="P4043" s="2"/>
      <c r="Q4043" s="2"/>
      <c r="R4043" s="2"/>
      <c r="S4043" s="2"/>
    </row>
    <row r="4044" ht="15.75" customHeight="1">
      <c r="A4044" s="27">
        <v>45716.0</v>
      </c>
      <c r="B4044" s="2" t="s">
        <v>8</v>
      </c>
      <c r="C4044" s="34">
        <v>5362500.0</v>
      </c>
      <c r="D4044" s="34">
        <v>4875000.0</v>
      </c>
      <c r="E4044" s="34">
        <v>487500.0</v>
      </c>
      <c r="F4044" s="22" t="s">
        <v>1006</v>
      </c>
      <c r="G4044" s="35">
        <v>45735.0</v>
      </c>
      <c r="H4044" s="22"/>
      <c r="I4044" s="29"/>
      <c r="J4044" s="28"/>
      <c r="K4044" s="2"/>
      <c r="L4044" s="2"/>
      <c r="M4044" s="2"/>
      <c r="N4044" s="2"/>
      <c r="O4044" s="2"/>
      <c r="P4044" s="2"/>
      <c r="Q4044" s="2"/>
      <c r="R4044" s="2"/>
      <c r="S4044" s="2"/>
    </row>
    <row r="4045" ht="15.75" customHeight="1">
      <c r="A4045" s="27">
        <v>45716.0</v>
      </c>
      <c r="B4045" s="2" t="s">
        <v>8</v>
      </c>
      <c r="C4045" s="34">
        <v>1848000.0</v>
      </c>
      <c r="D4045" s="34">
        <v>1680000.0</v>
      </c>
      <c r="E4045" s="34">
        <v>168000.0</v>
      </c>
      <c r="F4045" s="22" t="s">
        <v>1037</v>
      </c>
      <c r="G4045" s="35">
        <v>45735.0</v>
      </c>
      <c r="H4045" s="22"/>
      <c r="I4045" s="29"/>
      <c r="J4045" s="28"/>
      <c r="K4045" s="2"/>
      <c r="L4045" s="2"/>
      <c r="M4045" s="2"/>
      <c r="N4045" s="2"/>
      <c r="O4045" s="2"/>
      <c r="P4045" s="2"/>
      <c r="Q4045" s="2"/>
      <c r="R4045" s="2"/>
      <c r="S4045" s="2"/>
    </row>
    <row r="4046" ht="15.75" customHeight="1">
      <c r="A4046" s="27">
        <v>45716.0</v>
      </c>
      <c r="B4046" s="2" t="s">
        <v>8</v>
      </c>
      <c r="C4046" s="34">
        <v>336600.0</v>
      </c>
      <c r="D4046" s="34">
        <v>306000.0</v>
      </c>
      <c r="E4046" s="34">
        <v>30600.0</v>
      </c>
      <c r="F4046" s="22" t="s">
        <v>1038</v>
      </c>
      <c r="G4046" s="35">
        <v>45728.0</v>
      </c>
      <c r="H4046" s="22"/>
      <c r="I4046" s="29"/>
      <c r="J4046" s="28"/>
      <c r="K4046" s="2"/>
      <c r="L4046" s="2"/>
      <c r="M4046" s="2"/>
      <c r="N4046" s="2"/>
      <c r="O4046" s="2"/>
      <c r="P4046" s="2"/>
      <c r="Q4046" s="2"/>
      <c r="R4046" s="2"/>
      <c r="S4046" s="2"/>
    </row>
    <row r="4047" ht="15.75" customHeight="1">
      <c r="A4047" s="27">
        <v>45716.0</v>
      </c>
      <c r="B4047" s="2" t="s">
        <v>8</v>
      </c>
      <c r="C4047" s="34">
        <v>3025000.0</v>
      </c>
      <c r="D4047" s="34">
        <v>2750000.0</v>
      </c>
      <c r="E4047" s="34">
        <v>275000.0</v>
      </c>
      <c r="F4047" s="22" t="s">
        <v>987</v>
      </c>
      <c r="G4047" s="35">
        <v>45735.0</v>
      </c>
      <c r="H4047" s="22"/>
      <c r="I4047" s="29"/>
      <c r="J4047" s="28"/>
      <c r="K4047" s="2"/>
      <c r="L4047" s="2"/>
      <c r="M4047" s="2"/>
      <c r="N4047" s="2"/>
      <c r="O4047" s="2"/>
      <c r="P4047" s="2"/>
      <c r="Q4047" s="2"/>
      <c r="R4047" s="2"/>
      <c r="S4047" s="2"/>
    </row>
    <row r="4048" ht="15.75" customHeight="1">
      <c r="A4048" s="27">
        <v>45716.0</v>
      </c>
      <c r="B4048" s="2" t="s">
        <v>8</v>
      </c>
      <c r="C4048" s="34">
        <v>2475000.0</v>
      </c>
      <c r="D4048" s="34">
        <v>2250000.0</v>
      </c>
      <c r="E4048" s="34">
        <v>225000.0</v>
      </c>
      <c r="F4048" s="22" t="s">
        <v>1007</v>
      </c>
      <c r="G4048" s="35">
        <v>45735.0</v>
      </c>
      <c r="H4048" s="22"/>
      <c r="I4048" s="29"/>
      <c r="J4048" s="28"/>
      <c r="K4048" s="2"/>
      <c r="L4048" s="2"/>
      <c r="M4048" s="2"/>
      <c r="N4048" s="2"/>
      <c r="O4048" s="2"/>
      <c r="P4048" s="2"/>
      <c r="Q4048" s="2"/>
      <c r="R4048" s="2"/>
      <c r="S4048" s="2"/>
    </row>
    <row r="4049" ht="15.75" customHeight="1">
      <c r="A4049" s="27" t="s">
        <v>1034</v>
      </c>
      <c r="B4049" s="2" t="s">
        <v>8</v>
      </c>
      <c r="C4049" s="34">
        <v>4.846754E7</v>
      </c>
      <c r="D4049" s="34">
        <v>4.40614E7</v>
      </c>
      <c r="E4049" s="34">
        <v>4406140.0</v>
      </c>
      <c r="F4049" s="22" t="s">
        <v>106</v>
      </c>
      <c r="G4049" s="35">
        <v>45730.0</v>
      </c>
      <c r="H4049" s="22"/>
      <c r="I4049" s="29"/>
      <c r="J4049" s="28"/>
      <c r="K4049" s="2"/>
      <c r="L4049" s="2"/>
      <c r="M4049" s="2"/>
      <c r="N4049" s="2"/>
      <c r="O4049" s="2"/>
      <c r="P4049" s="2"/>
      <c r="Q4049" s="2"/>
      <c r="R4049" s="2"/>
      <c r="S4049" s="2"/>
    </row>
    <row r="4050" ht="15.75" customHeight="1">
      <c r="A4050" s="27" t="s">
        <v>1034</v>
      </c>
      <c r="B4050" s="2" t="s">
        <v>8</v>
      </c>
      <c r="C4050" s="34">
        <v>3.67356E7</v>
      </c>
      <c r="D4050" s="34">
        <v>3.3396E7</v>
      </c>
      <c r="E4050" s="34">
        <v>3339600.0</v>
      </c>
      <c r="F4050" s="22" t="s">
        <v>1039</v>
      </c>
      <c r="G4050" s="35">
        <v>45730.0</v>
      </c>
      <c r="H4050" s="22"/>
      <c r="I4050" s="29"/>
      <c r="J4050" s="28"/>
      <c r="K4050" s="2"/>
      <c r="L4050" s="2"/>
      <c r="M4050" s="2"/>
      <c r="N4050" s="2"/>
      <c r="O4050" s="2"/>
      <c r="P4050" s="2"/>
      <c r="Q4050" s="2"/>
      <c r="R4050" s="2"/>
      <c r="S4050" s="2"/>
    </row>
    <row r="4051" ht="15.75" customHeight="1">
      <c r="A4051" s="27">
        <v>45716.0</v>
      </c>
      <c r="B4051" s="2" t="s">
        <v>1000</v>
      </c>
      <c r="C4051" s="34">
        <v>4812500.0</v>
      </c>
      <c r="D4051" s="34">
        <v>4375000.0</v>
      </c>
      <c r="E4051" s="34">
        <v>437500.0</v>
      </c>
      <c r="F4051" s="22" t="s">
        <v>943</v>
      </c>
      <c r="G4051" s="35">
        <v>45721.0</v>
      </c>
      <c r="H4051" s="22"/>
      <c r="I4051" s="29"/>
      <c r="J4051" s="28"/>
      <c r="K4051" s="2"/>
      <c r="L4051" s="2"/>
      <c r="M4051" s="2"/>
      <c r="N4051" s="2"/>
      <c r="O4051" s="2"/>
      <c r="P4051" s="2"/>
      <c r="Q4051" s="2"/>
      <c r="R4051" s="2"/>
      <c r="S4051" s="2"/>
    </row>
    <row r="4052" ht="15.75" customHeight="1">
      <c r="A4052" s="27">
        <v>45716.0</v>
      </c>
      <c r="B4052" s="2" t="s">
        <v>877</v>
      </c>
      <c r="C4052" s="34">
        <v>6468000.0</v>
      </c>
      <c r="D4052" s="34">
        <v>5880000.0</v>
      </c>
      <c r="E4052" s="34">
        <v>588000.0</v>
      </c>
      <c r="F4052" s="22" t="s">
        <v>972</v>
      </c>
      <c r="G4052" s="35">
        <v>45722.0</v>
      </c>
      <c r="H4052" s="22"/>
      <c r="I4052" s="29"/>
      <c r="J4052" s="28"/>
      <c r="K4052" s="2"/>
      <c r="L4052" s="2"/>
      <c r="M4052" s="2"/>
      <c r="N4052" s="2"/>
      <c r="O4052" s="2"/>
      <c r="P4052" s="2"/>
      <c r="Q4052" s="2"/>
      <c r="R4052" s="2"/>
      <c r="S4052" s="2"/>
    </row>
    <row r="4053" ht="15.75" customHeight="1">
      <c r="A4053" s="27">
        <v>45716.0</v>
      </c>
      <c r="B4053" s="2" t="s">
        <v>741</v>
      </c>
      <c r="C4053" s="34">
        <v>1.01893E7</v>
      </c>
      <c r="D4053" s="34">
        <v>9263000.0</v>
      </c>
      <c r="E4053" s="34">
        <v>926300.0</v>
      </c>
      <c r="F4053" s="22" t="s">
        <v>947</v>
      </c>
      <c r="G4053" s="35">
        <v>45730.0</v>
      </c>
      <c r="H4053" s="22"/>
      <c r="I4053" s="37" t="s">
        <v>310</v>
      </c>
      <c r="J4053" s="13"/>
      <c r="K4053" s="14"/>
      <c r="L4053" s="2"/>
      <c r="M4053" s="2"/>
      <c r="N4053" s="2"/>
      <c r="O4053" s="2"/>
      <c r="P4053" s="2"/>
      <c r="Q4053" s="2"/>
      <c r="R4053" s="2"/>
      <c r="S4053" s="2"/>
    </row>
    <row r="4054" ht="15.75" customHeight="1">
      <c r="A4054" s="27">
        <v>45716.0</v>
      </c>
      <c r="B4054" s="2" t="s">
        <v>847</v>
      </c>
      <c r="C4054" s="34">
        <v>957000.0</v>
      </c>
      <c r="D4054" s="34">
        <v>870000.0</v>
      </c>
      <c r="E4054" s="34">
        <v>87000.0</v>
      </c>
      <c r="F4054" s="22" t="s">
        <v>1008</v>
      </c>
      <c r="G4054" s="35">
        <v>45723.0</v>
      </c>
      <c r="H4054" s="22"/>
      <c r="I4054" s="23" t="s">
        <v>3</v>
      </c>
      <c r="J4054" s="17" t="s">
        <v>54</v>
      </c>
      <c r="K4054" s="17" t="s">
        <v>2</v>
      </c>
      <c r="L4054" s="2"/>
      <c r="M4054" s="2"/>
      <c r="N4054" s="2"/>
      <c r="O4054" s="2"/>
      <c r="P4054" s="2"/>
      <c r="Q4054" s="2"/>
      <c r="R4054" s="2"/>
      <c r="S4054" s="2"/>
    </row>
    <row r="4055" ht="15.75" customHeight="1">
      <c r="A4055" s="38">
        <v>45716.0</v>
      </c>
      <c r="B4055" s="7" t="s">
        <v>847</v>
      </c>
      <c r="C4055" s="39">
        <v>4125000.0</v>
      </c>
      <c r="D4055" s="39">
        <v>3750000.0</v>
      </c>
      <c r="E4055" s="39">
        <v>375000.0</v>
      </c>
      <c r="F4055" s="40" t="s">
        <v>1009</v>
      </c>
      <c r="G4055" s="41">
        <v>45723.0</v>
      </c>
      <c r="H4055" s="40"/>
      <c r="I4055" s="23">
        <f t="shared" ref="I4055:K4055" si="97">SUM(C4010:C4055)</f>
        <v>542383092</v>
      </c>
      <c r="J4055" s="23">
        <f t="shared" si="97"/>
        <v>494324575</v>
      </c>
      <c r="K4055" s="23">
        <f t="shared" si="97"/>
        <v>48058517</v>
      </c>
      <c r="L4055" s="7"/>
      <c r="M4055" s="7"/>
      <c r="N4055" s="7"/>
      <c r="O4055" s="7"/>
      <c r="P4055" s="7"/>
      <c r="Q4055" s="7"/>
      <c r="R4055" s="7"/>
      <c r="S4055" s="7"/>
    </row>
    <row r="4056" ht="15.75" customHeight="1">
      <c r="A4056" s="27">
        <v>45722.0</v>
      </c>
      <c r="B4056" s="2" t="s">
        <v>1040</v>
      </c>
      <c r="C4056" s="34">
        <v>1837000.0</v>
      </c>
      <c r="D4056" s="34">
        <v>1670000.0</v>
      </c>
      <c r="E4056" s="34">
        <v>167000.0</v>
      </c>
      <c r="F4056" s="22" t="s">
        <v>1041</v>
      </c>
      <c r="G4056" s="35">
        <v>45765.0</v>
      </c>
      <c r="H4056" s="22"/>
      <c r="I4056" s="29"/>
      <c r="J4056" s="28"/>
      <c r="K4056" s="2"/>
      <c r="L4056" s="2"/>
      <c r="M4056" s="2"/>
      <c r="N4056" s="2"/>
      <c r="O4056" s="2"/>
      <c r="P4056" s="2"/>
      <c r="Q4056" s="2"/>
      <c r="R4056" s="2"/>
      <c r="S4056" s="2"/>
    </row>
    <row r="4057" ht="15.75" customHeight="1">
      <c r="A4057" s="27">
        <v>45723.0</v>
      </c>
      <c r="B4057" s="2" t="s">
        <v>1042</v>
      </c>
      <c r="C4057" s="34">
        <v>1056000.0</v>
      </c>
      <c r="D4057" s="34">
        <v>960000.0</v>
      </c>
      <c r="E4057" s="34">
        <v>96000.0</v>
      </c>
      <c r="F4057" s="22" t="s">
        <v>1043</v>
      </c>
      <c r="G4057" s="35">
        <v>45726.0</v>
      </c>
      <c r="H4057" s="22"/>
      <c r="I4057" s="29"/>
      <c r="J4057" s="28"/>
      <c r="K4057" s="2"/>
      <c r="L4057" s="2"/>
      <c r="M4057" s="2"/>
      <c r="N4057" s="2"/>
      <c r="O4057" s="2"/>
      <c r="P4057" s="2"/>
      <c r="Q4057" s="2"/>
      <c r="R4057" s="2"/>
      <c r="S4057" s="2"/>
    </row>
    <row r="4058" ht="15.75" customHeight="1">
      <c r="A4058" s="27">
        <v>45727.0</v>
      </c>
      <c r="B4058" s="2" t="s">
        <v>1026</v>
      </c>
      <c r="C4058" s="34">
        <v>1794000.0</v>
      </c>
      <c r="D4058" s="34">
        <v>1630909.0</v>
      </c>
      <c r="E4058" s="34">
        <v>163091.0</v>
      </c>
      <c r="F4058" s="22" t="s">
        <v>1044</v>
      </c>
      <c r="G4058" s="35">
        <v>45729.0</v>
      </c>
      <c r="H4058" s="22"/>
      <c r="I4058" s="29"/>
      <c r="J4058" s="28"/>
      <c r="K4058" s="2"/>
      <c r="L4058" s="2"/>
      <c r="M4058" s="2"/>
      <c r="N4058" s="2"/>
      <c r="O4058" s="2"/>
      <c r="P4058" s="2"/>
      <c r="Q4058" s="2"/>
      <c r="R4058" s="2"/>
      <c r="S4058" s="2"/>
    </row>
    <row r="4059" ht="15.75" customHeight="1">
      <c r="A4059" s="27">
        <v>45726.0</v>
      </c>
      <c r="B4059" s="2" t="s">
        <v>140</v>
      </c>
      <c r="C4059" s="34">
        <v>9405000.0</v>
      </c>
      <c r="D4059" s="34">
        <v>8550000.0</v>
      </c>
      <c r="E4059" s="34">
        <v>855000.0</v>
      </c>
      <c r="F4059" s="22" t="s">
        <v>933</v>
      </c>
      <c r="G4059" s="35">
        <v>45736.0</v>
      </c>
      <c r="H4059" s="22"/>
      <c r="I4059" s="29"/>
      <c r="J4059" s="28"/>
      <c r="K4059" s="2"/>
      <c r="L4059" s="2"/>
      <c r="M4059" s="2"/>
      <c r="N4059" s="2"/>
      <c r="O4059" s="2"/>
      <c r="P4059" s="2"/>
      <c r="Q4059" s="2"/>
      <c r="R4059" s="2"/>
      <c r="S4059" s="2"/>
    </row>
    <row r="4060" ht="15.75" customHeight="1">
      <c r="A4060" s="27">
        <v>45731.0</v>
      </c>
      <c r="B4060" s="2" t="s">
        <v>140</v>
      </c>
      <c r="C4060" s="34">
        <v>1.25125E7</v>
      </c>
      <c r="D4060" s="34">
        <v>1.1375E7</v>
      </c>
      <c r="E4060" s="34">
        <v>1137500.0</v>
      </c>
      <c r="F4060" s="22" t="s">
        <v>929</v>
      </c>
      <c r="G4060" s="35">
        <v>45736.0</v>
      </c>
      <c r="H4060" s="22"/>
      <c r="I4060" s="29"/>
      <c r="J4060" s="28"/>
      <c r="K4060" s="2"/>
      <c r="L4060" s="2"/>
      <c r="M4060" s="2"/>
      <c r="N4060" s="2"/>
      <c r="O4060" s="2"/>
      <c r="P4060" s="2"/>
      <c r="Q4060" s="2"/>
      <c r="R4060" s="2"/>
      <c r="S4060" s="2"/>
    </row>
    <row r="4061" ht="15.75" customHeight="1">
      <c r="A4061" s="27">
        <v>45731.0</v>
      </c>
      <c r="B4061" s="2" t="s">
        <v>140</v>
      </c>
      <c r="C4061" s="34">
        <v>1.18844E7</v>
      </c>
      <c r="D4061" s="34">
        <v>1.0804E7</v>
      </c>
      <c r="E4061" s="34">
        <v>1080400.0</v>
      </c>
      <c r="F4061" s="22" t="s">
        <v>930</v>
      </c>
      <c r="G4061" s="35">
        <v>45737.0</v>
      </c>
      <c r="H4061" s="22"/>
      <c r="I4061" s="29"/>
      <c r="J4061" s="28"/>
      <c r="K4061" s="2"/>
      <c r="L4061" s="2"/>
      <c r="M4061" s="2"/>
      <c r="N4061" s="2"/>
      <c r="O4061" s="2"/>
      <c r="P4061" s="2"/>
      <c r="Q4061" s="2"/>
      <c r="R4061" s="2"/>
      <c r="S4061" s="2"/>
    </row>
    <row r="4062" ht="15.75" customHeight="1">
      <c r="A4062" s="27">
        <v>45731.0</v>
      </c>
      <c r="B4062" s="2" t="s">
        <v>140</v>
      </c>
      <c r="C4062" s="34">
        <v>1.43726E7</v>
      </c>
      <c r="D4062" s="34">
        <v>1.3066E7</v>
      </c>
      <c r="E4062" s="34">
        <v>1306600.0</v>
      </c>
      <c r="F4062" s="22" t="s">
        <v>932</v>
      </c>
      <c r="G4062" s="35">
        <v>45736.0</v>
      </c>
      <c r="H4062" s="22"/>
      <c r="I4062" s="29"/>
      <c r="J4062" s="28"/>
      <c r="K4062" s="2"/>
      <c r="L4062" s="2"/>
      <c r="M4062" s="2"/>
      <c r="N4062" s="2"/>
      <c r="O4062" s="2"/>
      <c r="P4062" s="2"/>
      <c r="Q4062" s="2"/>
      <c r="R4062" s="2"/>
      <c r="S4062" s="2"/>
    </row>
    <row r="4063" ht="15.75" customHeight="1">
      <c r="A4063" s="27">
        <v>45733.0</v>
      </c>
      <c r="B4063" s="2" t="s">
        <v>1023</v>
      </c>
      <c r="C4063" s="34">
        <f>D4063+E4063</f>
        <v>420835</v>
      </c>
      <c r="D4063" s="34">
        <v>382577.0</v>
      </c>
      <c r="E4063" s="34">
        <v>38258.0</v>
      </c>
      <c r="F4063" s="22" t="s">
        <v>1024</v>
      </c>
      <c r="G4063" s="2" t="s">
        <v>1045</v>
      </c>
      <c r="H4063" s="22"/>
      <c r="I4063" s="29"/>
      <c r="J4063" s="28"/>
      <c r="K4063" s="2"/>
      <c r="L4063" s="2"/>
      <c r="M4063" s="2"/>
      <c r="N4063" s="2"/>
      <c r="O4063" s="2"/>
      <c r="P4063" s="2"/>
      <c r="Q4063" s="2"/>
      <c r="R4063" s="2"/>
      <c r="S4063" s="2"/>
    </row>
    <row r="4064" ht="15.75" customHeight="1">
      <c r="A4064" s="27">
        <v>45732.0</v>
      </c>
      <c r="B4064" s="2" t="s">
        <v>1046</v>
      </c>
      <c r="C4064" s="34">
        <v>374000.0</v>
      </c>
      <c r="D4064" s="34">
        <v>340000.0</v>
      </c>
      <c r="E4064" s="34">
        <v>34000.0</v>
      </c>
      <c r="F4064" s="22" t="s">
        <v>1047</v>
      </c>
      <c r="G4064" s="35">
        <v>45749.0</v>
      </c>
      <c r="H4064" s="22"/>
      <c r="I4064" s="29"/>
      <c r="J4064" s="28"/>
      <c r="K4064" s="2"/>
      <c r="L4064" s="2"/>
      <c r="M4064" s="2"/>
      <c r="N4064" s="2"/>
      <c r="O4064" s="2"/>
      <c r="P4064" s="2"/>
      <c r="Q4064" s="2"/>
      <c r="R4064" s="2"/>
      <c r="S4064" s="2"/>
    </row>
    <row r="4065" ht="15.75" customHeight="1">
      <c r="A4065" s="27">
        <v>45736.0</v>
      </c>
      <c r="B4065" s="2" t="s">
        <v>11</v>
      </c>
      <c r="C4065" s="34">
        <v>4840660.0</v>
      </c>
      <c r="D4065" s="34">
        <v>4840660.0</v>
      </c>
      <c r="E4065" s="34">
        <v>0.0</v>
      </c>
      <c r="F4065" s="22" t="s">
        <v>885</v>
      </c>
      <c r="G4065" s="35">
        <v>45747.0</v>
      </c>
      <c r="H4065" s="22"/>
      <c r="I4065" s="29"/>
      <c r="J4065" s="28"/>
      <c r="K4065" s="2"/>
      <c r="L4065" s="2"/>
      <c r="M4065" s="2"/>
      <c r="N4065" s="2"/>
      <c r="O4065" s="2"/>
      <c r="P4065" s="2"/>
      <c r="Q4065" s="2"/>
      <c r="R4065" s="2"/>
      <c r="S4065" s="2"/>
    </row>
    <row r="4066" ht="15.75" customHeight="1">
      <c r="A4066" s="27">
        <v>45736.0</v>
      </c>
      <c r="B4066" s="2" t="s">
        <v>140</v>
      </c>
      <c r="C4066" s="34">
        <v>5016000.0</v>
      </c>
      <c r="D4066" s="34">
        <v>4560000.0</v>
      </c>
      <c r="E4066" s="34">
        <v>456000.0</v>
      </c>
      <c r="F4066" s="22" t="s">
        <v>933</v>
      </c>
      <c r="G4066" s="35">
        <v>45747.0</v>
      </c>
      <c r="H4066" s="22"/>
      <c r="I4066" s="29"/>
      <c r="J4066" s="28"/>
      <c r="K4066" s="2"/>
      <c r="L4066" s="2"/>
      <c r="M4066" s="2"/>
      <c r="N4066" s="2"/>
      <c r="O4066" s="2"/>
      <c r="P4066" s="2"/>
      <c r="Q4066" s="2"/>
      <c r="R4066" s="2"/>
      <c r="S4066" s="2"/>
    </row>
    <row r="4067" ht="15.75" customHeight="1">
      <c r="A4067" s="27">
        <v>45740.0</v>
      </c>
      <c r="B4067" s="2" t="s">
        <v>711</v>
      </c>
      <c r="C4067" s="34">
        <v>5.0853E7</v>
      </c>
      <c r="D4067" s="34">
        <v>4.623E7</v>
      </c>
      <c r="E4067" s="34">
        <v>4623000.0</v>
      </c>
      <c r="F4067" s="22" t="s">
        <v>954</v>
      </c>
      <c r="G4067" s="35">
        <v>45757.0</v>
      </c>
      <c r="H4067" s="22"/>
      <c r="I4067" s="29"/>
      <c r="J4067" s="28"/>
      <c r="K4067" s="2"/>
      <c r="L4067" s="2"/>
      <c r="M4067" s="2"/>
      <c r="N4067" s="2"/>
      <c r="O4067" s="2"/>
      <c r="P4067" s="2"/>
      <c r="Q4067" s="2"/>
      <c r="R4067" s="2"/>
      <c r="S4067" s="2"/>
    </row>
    <row r="4068" ht="15.75" customHeight="1">
      <c r="A4068" s="27">
        <v>45740.0</v>
      </c>
      <c r="B4068" s="2" t="s">
        <v>711</v>
      </c>
      <c r="C4068" s="34">
        <v>2618000.0</v>
      </c>
      <c r="D4068" s="34">
        <v>2380000.0</v>
      </c>
      <c r="E4068" s="34">
        <v>238000.0</v>
      </c>
      <c r="F4068" s="22" t="s">
        <v>955</v>
      </c>
      <c r="G4068" s="35">
        <v>45757.0</v>
      </c>
      <c r="H4068" s="22"/>
      <c r="I4068" s="29"/>
      <c r="J4068" s="28"/>
      <c r="K4068" s="2"/>
      <c r="L4068" s="2"/>
      <c r="M4068" s="2"/>
      <c r="N4068" s="2"/>
      <c r="O4068" s="2"/>
      <c r="P4068" s="2"/>
      <c r="Q4068" s="2"/>
      <c r="R4068" s="2"/>
      <c r="S4068" s="2"/>
    </row>
    <row r="4069" ht="15.75" customHeight="1">
      <c r="A4069" s="27">
        <v>45740.0</v>
      </c>
      <c r="B4069" s="2" t="s">
        <v>711</v>
      </c>
      <c r="C4069" s="34">
        <v>2.29878E7</v>
      </c>
      <c r="D4069" s="34">
        <v>2.0898E7</v>
      </c>
      <c r="E4069" s="34">
        <v>2089800.0</v>
      </c>
      <c r="F4069" s="22" t="s">
        <v>956</v>
      </c>
      <c r="G4069" s="35">
        <v>45757.0</v>
      </c>
      <c r="H4069" s="22"/>
      <c r="I4069" s="29"/>
      <c r="J4069" s="28"/>
      <c r="K4069" s="2"/>
      <c r="L4069" s="2"/>
      <c r="M4069" s="2"/>
      <c r="N4069" s="2"/>
      <c r="O4069" s="2"/>
      <c r="P4069" s="2"/>
      <c r="Q4069" s="2"/>
      <c r="R4069" s="2"/>
      <c r="S4069" s="2"/>
    </row>
    <row r="4070" ht="15.75" customHeight="1">
      <c r="A4070" s="27">
        <v>45740.0</v>
      </c>
      <c r="B4070" s="2" t="s">
        <v>711</v>
      </c>
      <c r="C4070" s="34">
        <v>1.08713E7</v>
      </c>
      <c r="D4070" s="34">
        <v>9883000.0</v>
      </c>
      <c r="E4070" s="34">
        <v>988300.0</v>
      </c>
      <c r="F4070" s="22" t="s">
        <v>957</v>
      </c>
      <c r="G4070" s="35">
        <v>45757.0</v>
      </c>
      <c r="H4070" s="22"/>
      <c r="I4070" s="29"/>
      <c r="J4070" s="28"/>
      <c r="K4070" s="2"/>
      <c r="L4070" s="2"/>
      <c r="M4070" s="2"/>
      <c r="N4070" s="2"/>
      <c r="O4070" s="2"/>
      <c r="P4070" s="2"/>
      <c r="Q4070" s="2"/>
      <c r="R4070" s="2"/>
      <c r="S4070" s="2"/>
    </row>
    <row r="4071" ht="15.75" customHeight="1">
      <c r="A4071" s="27">
        <v>45740.0</v>
      </c>
      <c r="B4071" s="2" t="s">
        <v>711</v>
      </c>
      <c r="C4071" s="34">
        <v>1.100627E7</v>
      </c>
      <c r="D4071" s="34">
        <v>1.00057E7</v>
      </c>
      <c r="E4071" s="34">
        <v>1000570.0</v>
      </c>
      <c r="F4071" s="22" t="s">
        <v>728</v>
      </c>
      <c r="G4071" s="35">
        <v>45757.0</v>
      </c>
      <c r="H4071" s="22"/>
      <c r="I4071" s="29"/>
      <c r="J4071" s="28"/>
      <c r="K4071" s="2"/>
      <c r="L4071" s="2"/>
      <c r="M4071" s="2"/>
      <c r="N4071" s="2"/>
      <c r="O4071" s="2"/>
      <c r="P4071" s="2"/>
      <c r="Q4071" s="2"/>
      <c r="R4071" s="2"/>
      <c r="S4071" s="2"/>
    </row>
    <row r="4072" ht="15.75" customHeight="1">
      <c r="A4072" s="27">
        <v>45747.0</v>
      </c>
      <c r="B4072" s="2" t="s">
        <v>1001</v>
      </c>
      <c r="C4072" s="34">
        <f>D4072+E4072</f>
        <v>669900</v>
      </c>
      <c r="D4072" s="34">
        <v>609000.0</v>
      </c>
      <c r="E4072" s="34">
        <v>60900.0</v>
      </c>
      <c r="F4072" s="22" t="s">
        <v>1002</v>
      </c>
      <c r="G4072" s="35">
        <v>45757.0</v>
      </c>
      <c r="H4072" s="22"/>
      <c r="I4072" s="29"/>
      <c r="J4072" s="28"/>
      <c r="K4072" s="2"/>
      <c r="L4072" s="2"/>
      <c r="M4072" s="2"/>
      <c r="N4072" s="2"/>
      <c r="O4072" s="2"/>
      <c r="P4072" s="2"/>
      <c r="Q4072" s="2"/>
      <c r="R4072" s="2"/>
      <c r="S4072" s="2"/>
    </row>
    <row r="4073" ht="15.75" customHeight="1">
      <c r="A4073" s="27">
        <v>45747.0</v>
      </c>
      <c r="B4073" s="2" t="s">
        <v>140</v>
      </c>
      <c r="C4073" s="34">
        <v>687500.0</v>
      </c>
      <c r="D4073" s="34">
        <v>625000.0</v>
      </c>
      <c r="E4073" s="34">
        <v>62500.0</v>
      </c>
      <c r="F4073" s="22" t="s">
        <v>1048</v>
      </c>
      <c r="G4073" s="35">
        <v>45757.0</v>
      </c>
      <c r="H4073" s="22"/>
      <c r="I4073" s="29"/>
      <c r="J4073" s="28"/>
      <c r="K4073" s="2"/>
      <c r="L4073" s="2"/>
      <c r="M4073" s="2"/>
      <c r="N4073" s="2"/>
      <c r="O4073" s="2"/>
      <c r="P4073" s="2"/>
      <c r="Q4073" s="2"/>
      <c r="R4073" s="2"/>
      <c r="S4073" s="2"/>
    </row>
    <row r="4074" ht="15.75" customHeight="1">
      <c r="A4074" s="27">
        <v>45747.0</v>
      </c>
      <c r="B4074" s="2" t="s">
        <v>140</v>
      </c>
      <c r="C4074" s="34">
        <v>9900000.0</v>
      </c>
      <c r="D4074" s="34">
        <v>9000000.0</v>
      </c>
      <c r="E4074" s="34">
        <v>900000.0</v>
      </c>
      <c r="F4074" s="22" t="s">
        <v>929</v>
      </c>
      <c r="G4074" s="35">
        <v>45757.0</v>
      </c>
      <c r="H4074" s="22"/>
      <c r="I4074" s="29"/>
      <c r="J4074" s="28"/>
      <c r="K4074" s="2"/>
      <c r="L4074" s="2"/>
      <c r="M4074" s="2"/>
      <c r="N4074" s="2"/>
      <c r="O4074" s="2"/>
      <c r="P4074" s="2"/>
      <c r="Q4074" s="2"/>
      <c r="R4074" s="2"/>
      <c r="S4074" s="2"/>
    </row>
    <row r="4075" ht="15.75" customHeight="1">
      <c r="A4075" s="27">
        <v>45747.0</v>
      </c>
      <c r="B4075" s="2" t="s">
        <v>140</v>
      </c>
      <c r="C4075" s="34">
        <v>1.17557E7</v>
      </c>
      <c r="D4075" s="34">
        <v>1.0687E7</v>
      </c>
      <c r="E4075" s="34">
        <v>1068700.0</v>
      </c>
      <c r="F4075" s="22" t="s">
        <v>930</v>
      </c>
      <c r="G4075" s="35">
        <v>45757.0</v>
      </c>
      <c r="H4075" s="22"/>
      <c r="I4075" s="29"/>
      <c r="J4075" s="28"/>
      <c r="K4075" s="2"/>
      <c r="L4075" s="2"/>
      <c r="M4075" s="2"/>
      <c r="N4075" s="2"/>
      <c r="O4075" s="2"/>
      <c r="P4075" s="2"/>
      <c r="Q4075" s="2"/>
      <c r="R4075" s="2"/>
      <c r="S4075" s="2"/>
    </row>
    <row r="4076" ht="15.75" customHeight="1">
      <c r="A4076" s="27">
        <v>45747.0</v>
      </c>
      <c r="B4076" s="2" t="s">
        <v>140</v>
      </c>
      <c r="C4076" s="34">
        <v>1.47972E7</v>
      </c>
      <c r="D4076" s="34">
        <v>1.3452E7</v>
      </c>
      <c r="E4076" s="34">
        <v>1345200.0</v>
      </c>
      <c r="F4076" s="22" t="s">
        <v>932</v>
      </c>
      <c r="G4076" s="35">
        <v>45757.0</v>
      </c>
      <c r="H4076" s="22"/>
      <c r="I4076" s="29"/>
      <c r="J4076" s="28"/>
      <c r="K4076" s="2"/>
      <c r="L4076" s="2"/>
      <c r="M4076" s="2"/>
      <c r="N4076" s="2"/>
      <c r="O4076" s="2"/>
      <c r="P4076" s="2"/>
      <c r="Q4076" s="2"/>
      <c r="R4076" s="2"/>
      <c r="S4076" s="2"/>
    </row>
    <row r="4077" ht="15.75" customHeight="1">
      <c r="A4077" s="27">
        <v>45747.0</v>
      </c>
      <c r="B4077" s="2" t="s">
        <v>140</v>
      </c>
      <c r="C4077" s="34">
        <v>7392000.0</v>
      </c>
      <c r="D4077" s="34">
        <v>6720000.0</v>
      </c>
      <c r="E4077" s="34">
        <v>672000.0</v>
      </c>
      <c r="F4077" s="22" t="s">
        <v>933</v>
      </c>
      <c r="G4077" s="35">
        <v>45757.0</v>
      </c>
      <c r="H4077" s="22"/>
      <c r="I4077" s="29"/>
      <c r="J4077" s="28"/>
      <c r="K4077" s="2"/>
      <c r="L4077" s="2"/>
      <c r="M4077" s="2"/>
      <c r="N4077" s="2"/>
      <c r="O4077" s="2"/>
      <c r="P4077" s="2"/>
      <c r="Q4077" s="2"/>
      <c r="R4077" s="2"/>
      <c r="S4077" s="2"/>
    </row>
    <row r="4078" ht="15.75" customHeight="1">
      <c r="A4078" s="27">
        <v>45747.0</v>
      </c>
      <c r="B4078" s="2" t="s">
        <v>140</v>
      </c>
      <c r="C4078" s="34">
        <v>6050000.0</v>
      </c>
      <c r="D4078" s="34">
        <v>5500000.0</v>
      </c>
      <c r="E4078" s="34">
        <v>550000.0</v>
      </c>
      <c r="F4078" s="22" t="s">
        <v>1049</v>
      </c>
      <c r="G4078" s="35">
        <v>45757.0</v>
      </c>
      <c r="H4078" s="22"/>
      <c r="I4078" s="29"/>
      <c r="J4078" s="28"/>
      <c r="K4078" s="2"/>
      <c r="L4078" s="2"/>
      <c r="M4078" s="2"/>
      <c r="N4078" s="2"/>
      <c r="O4078" s="2"/>
      <c r="P4078" s="2"/>
      <c r="Q4078" s="2"/>
      <c r="R4078" s="2"/>
      <c r="S4078" s="2"/>
    </row>
    <row r="4079" ht="15.75" customHeight="1">
      <c r="A4079" s="27">
        <v>45747.0</v>
      </c>
      <c r="B4079" s="2" t="s">
        <v>140</v>
      </c>
      <c r="C4079" s="34">
        <v>536800.0</v>
      </c>
      <c r="D4079" s="34">
        <v>488000.0</v>
      </c>
      <c r="E4079" s="34">
        <v>48800.0</v>
      </c>
      <c r="F4079" s="22" t="s">
        <v>1032</v>
      </c>
      <c r="G4079" s="35">
        <v>45757.0</v>
      </c>
      <c r="H4079" s="22"/>
      <c r="I4079" s="29"/>
      <c r="J4079" s="28"/>
      <c r="K4079" s="2"/>
      <c r="L4079" s="2"/>
      <c r="M4079" s="2"/>
      <c r="N4079" s="2"/>
      <c r="O4079" s="2"/>
      <c r="P4079" s="2"/>
      <c r="Q4079" s="2"/>
      <c r="R4079" s="2"/>
      <c r="S4079" s="2"/>
    </row>
    <row r="4080" ht="15.75" customHeight="1">
      <c r="A4080" s="27">
        <v>45747.0</v>
      </c>
      <c r="B4080" s="2" t="s">
        <v>140</v>
      </c>
      <c r="C4080" s="34">
        <v>838200.0</v>
      </c>
      <c r="D4080" s="34">
        <v>762000.0</v>
      </c>
      <c r="E4080" s="34">
        <v>76200.0</v>
      </c>
      <c r="F4080" s="22" t="s">
        <v>960</v>
      </c>
      <c r="G4080" s="35">
        <v>45757.0</v>
      </c>
      <c r="H4080" s="22"/>
      <c r="I4080" s="29"/>
      <c r="J4080" s="28"/>
      <c r="K4080" s="2"/>
      <c r="L4080" s="2"/>
      <c r="M4080" s="2"/>
      <c r="N4080" s="2"/>
      <c r="O4080" s="2"/>
      <c r="P4080" s="2"/>
      <c r="Q4080" s="2"/>
      <c r="R4080" s="2"/>
      <c r="S4080" s="2"/>
    </row>
    <row r="4081" ht="15.75" customHeight="1">
      <c r="A4081" s="27">
        <v>45747.0</v>
      </c>
      <c r="B4081" s="2" t="s">
        <v>140</v>
      </c>
      <c r="C4081" s="34">
        <v>3212000.0</v>
      </c>
      <c r="D4081" s="34">
        <v>2920000.0</v>
      </c>
      <c r="E4081" s="34">
        <v>292000.0</v>
      </c>
      <c r="F4081" s="22" t="s">
        <v>961</v>
      </c>
      <c r="G4081" s="35">
        <v>45757.0</v>
      </c>
      <c r="H4081" s="22"/>
      <c r="I4081" s="29"/>
      <c r="J4081" s="28"/>
      <c r="K4081" s="2"/>
      <c r="L4081" s="2"/>
      <c r="M4081" s="2"/>
      <c r="N4081" s="2"/>
      <c r="O4081" s="2"/>
      <c r="P4081" s="2"/>
      <c r="Q4081" s="2"/>
      <c r="R4081" s="2"/>
      <c r="S4081" s="2"/>
    </row>
    <row r="4082" ht="15.75" customHeight="1">
      <c r="A4082" s="27">
        <v>45747.0</v>
      </c>
      <c r="B4082" s="2" t="s">
        <v>140</v>
      </c>
      <c r="C4082" s="34">
        <v>2619100.0</v>
      </c>
      <c r="D4082" s="34">
        <v>2381000.0</v>
      </c>
      <c r="E4082" s="34">
        <v>238100.0</v>
      </c>
      <c r="F4082" s="22" t="s">
        <v>962</v>
      </c>
      <c r="G4082" s="35">
        <v>45757.0</v>
      </c>
      <c r="H4082" s="22"/>
      <c r="I4082" s="29"/>
      <c r="J4082" s="28"/>
      <c r="K4082" s="2"/>
      <c r="L4082" s="2"/>
      <c r="M4082" s="2"/>
      <c r="N4082" s="2"/>
      <c r="O4082" s="2"/>
      <c r="P4082" s="2"/>
      <c r="Q4082" s="2"/>
      <c r="R4082" s="2"/>
      <c r="S4082" s="2"/>
    </row>
    <row r="4083" ht="15.75" customHeight="1">
      <c r="A4083" s="27">
        <v>45747.0</v>
      </c>
      <c r="B4083" s="2" t="s">
        <v>1003</v>
      </c>
      <c r="C4083" s="34">
        <v>3712500.0</v>
      </c>
      <c r="D4083" s="34">
        <v>3375000.0</v>
      </c>
      <c r="E4083" s="34">
        <v>337500.0</v>
      </c>
      <c r="F4083" s="22" t="s">
        <v>1035</v>
      </c>
      <c r="G4083" s="35">
        <v>45762.0</v>
      </c>
      <c r="H4083" s="22"/>
      <c r="I4083" s="29"/>
      <c r="J4083" s="28"/>
      <c r="K4083" s="2"/>
      <c r="L4083" s="2"/>
      <c r="M4083" s="2"/>
      <c r="N4083" s="2"/>
      <c r="O4083" s="2"/>
      <c r="P4083" s="2"/>
      <c r="Q4083" s="2"/>
      <c r="R4083" s="2"/>
      <c r="S4083" s="2"/>
    </row>
    <row r="4084" ht="15.75" customHeight="1">
      <c r="A4084" s="27">
        <v>45747.0</v>
      </c>
      <c r="B4084" s="2" t="s">
        <v>1003</v>
      </c>
      <c r="C4084" s="34">
        <v>7016900.0</v>
      </c>
      <c r="D4084" s="34">
        <v>6379000.0</v>
      </c>
      <c r="E4084" s="34">
        <v>637900.0</v>
      </c>
      <c r="F4084" s="22" t="s">
        <v>931</v>
      </c>
      <c r="G4084" s="35">
        <v>45784.0</v>
      </c>
      <c r="H4084" s="22"/>
      <c r="I4084" s="29"/>
      <c r="J4084" s="28"/>
      <c r="K4084" s="2"/>
      <c r="L4084" s="2"/>
      <c r="M4084" s="2"/>
      <c r="N4084" s="2"/>
      <c r="O4084" s="2"/>
      <c r="P4084" s="2"/>
      <c r="Q4084" s="2"/>
      <c r="R4084" s="2"/>
      <c r="S4084" s="2"/>
    </row>
    <row r="4085" ht="15.75" customHeight="1">
      <c r="A4085" s="27">
        <v>45747.0</v>
      </c>
      <c r="B4085" s="2" t="s">
        <v>8</v>
      </c>
      <c r="C4085" s="34">
        <v>137500.0</v>
      </c>
      <c r="D4085" s="34">
        <v>125000.0</v>
      </c>
      <c r="E4085" s="34">
        <v>12500.0</v>
      </c>
      <c r="F4085" s="22" t="s">
        <v>1050</v>
      </c>
      <c r="G4085" s="35">
        <v>45765.0</v>
      </c>
      <c r="H4085" s="22"/>
      <c r="I4085" s="29"/>
      <c r="J4085" s="28"/>
      <c r="K4085" s="2"/>
      <c r="L4085" s="2"/>
      <c r="M4085" s="2"/>
      <c r="N4085" s="2"/>
      <c r="O4085" s="2"/>
      <c r="P4085" s="2"/>
      <c r="Q4085" s="2"/>
      <c r="R4085" s="2"/>
      <c r="S4085" s="2"/>
    </row>
    <row r="4086" ht="15.75" customHeight="1">
      <c r="A4086" s="27">
        <v>45747.0</v>
      </c>
      <c r="B4086" s="2" t="s">
        <v>8</v>
      </c>
      <c r="C4086" s="34">
        <v>137500.0</v>
      </c>
      <c r="D4086" s="34">
        <v>125000.0</v>
      </c>
      <c r="E4086" s="34">
        <v>12500.0</v>
      </c>
      <c r="F4086" s="22" t="s">
        <v>1037</v>
      </c>
      <c r="G4086" s="35">
        <v>45765.0</v>
      </c>
      <c r="H4086" s="22"/>
      <c r="I4086" s="29"/>
      <c r="J4086" s="28"/>
      <c r="K4086" s="2"/>
      <c r="L4086" s="2"/>
      <c r="M4086" s="2"/>
      <c r="N4086" s="2"/>
      <c r="O4086" s="2"/>
      <c r="P4086" s="2"/>
      <c r="Q4086" s="2"/>
      <c r="R4086" s="2"/>
      <c r="S4086" s="2"/>
    </row>
    <row r="4087" ht="15.75" customHeight="1">
      <c r="A4087" s="27">
        <v>45747.0</v>
      </c>
      <c r="B4087" s="2" t="s">
        <v>8</v>
      </c>
      <c r="C4087" s="34">
        <v>673200.0</v>
      </c>
      <c r="D4087" s="34">
        <v>612000.0</v>
      </c>
      <c r="E4087" s="34">
        <v>61200.0</v>
      </c>
      <c r="F4087" s="22" t="s">
        <v>1038</v>
      </c>
      <c r="G4087" s="35">
        <v>45758.0</v>
      </c>
      <c r="H4087" s="22"/>
      <c r="I4087" s="29"/>
      <c r="J4087" s="28"/>
      <c r="K4087" s="2"/>
      <c r="L4087" s="2"/>
      <c r="M4087" s="2"/>
      <c r="N4087" s="2"/>
      <c r="O4087" s="2"/>
      <c r="P4087" s="2"/>
      <c r="Q4087" s="2"/>
      <c r="R4087" s="2"/>
      <c r="S4087" s="2"/>
    </row>
    <row r="4088" ht="15.75" customHeight="1">
      <c r="A4088" s="27">
        <v>45747.0</v>
      </c>
      <c r="B4088" s="2" t="s">
        <v>8</v>
      </c>
      <c r="C4088" s="34">
        <v>4374700.0</v>
      </c>
      <c r="D4088" s="34">
        <v>3977000.0</v>
      </c>
      <c r="E4088" s="34">
        <v>397700.0</v>
      </c>
      <c r="F4088" s="22" t="s">
        <v>987</v>
      </c>
      <c r="G4088" s="35">
        <v>45765.0</v>
      </c>
      <c r="H4088" s="22"/>
      <c r="I4088" s="29"/>
      <c r="J4088" s="28"/>
      <c r="K4088" s="2"/>
      <c r="L4088" s="2"/>
      <c r="M4088" s="2"/>
      <c r="N4088" s="2"/>
      <c r="O4088" s="2"/>
      <c r="P4088" s="2"/>
      <c r="Q4088" s="2"/>
      <c r="R4088" s="2"/>
      <c r="S4088" s="2"/>
    </row>
    <row r="4089" ht="15.75" customHeight="1">
      <c r="A4089" s="27">
        <v>45747.0</v>
      </c>
      <c r="B4089" s="2" t="s">
        <v>8</v>
      </c>
      <c r="C4089" s="34">
        <v>2887500.0</v>
      </c>
      <c r="D4089" s="34">
        <v>2625000.0</v>
      </c>
      <c r="E4089" s="34">
        <v>262500.0</v>
      </c>
      <c r="F4089" s="22" t="s">
        <v>1007</v>
      </c>
      <c r="G4089" s="35">
        <v>45765.0</v>
      </c>
      <c r="H4089" s="22"/>
      <c r="I4089" s="29"/>
      <c r="J4089" s="28"/>
      <c r="K4089" s="2"/>
      <c r="L4089" s="2"/>
      <c r="M4089" s="2"/>
      <c r="N4089" s="2"/>
      <c r="O4089" s="2"/>
      <c r="P4089" s="2"/>
      <c r="Q4089" s="2"/>
      <c r="R4089" s="2"/>
      <c r="S4089" s="2"/>
    </row>
    <row r="4090" ht="15.75" customHeight="1">
      <c r="A4090" s="27">
        <v>45747.0</v>
      </c>
      <c r="B4090" s="2" t="s">
        <v>1000</v>
      </c>
      <c r="C4090" s="34">
        <v>2992000.0</v>
      </c>
      <c r="D4090" s="34">
        <v>2720000.0</v>
      </c>
      <c r="E4090" s="34">
        <v>272000.0</v>
      </c>
      <c r="F4090" s="22" t="s">
        <v>943</v>
      </c>
      <c r="G4090" s="35">
        <v>45750.0</v>
      </c>
      <c r="H4090" s="22"/>
      <c r="I4090" s="29"/>
      <c r="J4090" s="28"/>
      <c r="K4090" s="2"/>
      <c r="L4090" s="2"/>
      <c r="M4090" s="2"/>
      <c r="N4090" s="2"/>
      <c r="O4090" s="2"/>
      <c r="P4090" s="2"/>
      <c r="Q4090" s="2"/>
      <c r="R4090" s="2"/>
      <c r="S4090" s="2"/>
    </row>
    <row r="4091" ht="15.75" customHeight="1">
      <c r="A4091" s="27">
        <v>45747.0</v>
      </c>
      <c r="B4091" s="2" t="s">
        <v>847</v>
      </c>
      <c r="C4091" s="34">
        <v>2915000.0</v>
      </c>
      <c r="D4091" s="34">
        <v>2650000.0</v>
      </c>
      <c r="E4091" s="34">
        <v>265000.0</v>
      </c>
      <c r="F4091" s="22" t="s">
        <v>1008</v>
      </c>
      <c r="G4091" s="35">
        <v>45757.0</v>
      </c>
      <c r="H4091" s="22"/>
      <c r="I4091" s="29"/>
      <c r="J4091" s="28"/>
      <c r="K4091" s="2"/>
      <c r="L4091" s="2"/>
      <c r="M4091" s="2"/>
      <c r="N4091" s="2"/>
      <c r="O4091" s="2"/>
      <c r="P4091" s="2"/>
      <c r="Q4091" s="2"/>
      <c r="R4091" s="2"/>
      <c r="S4091" s="2"/>
    </row>
    <row r="4092" ht="15.75" customHeight="1">
      <c r="A4092" s="27">
        <v>45747.0</v>
      </c>
      <c r="B4092" s="2" t="s">
        <v>847</v>
      </c>
      <c r="C4092" s="34">
        <v>7150000.0</v>
      </c>
      <c r="D4092" s="34">
        <v>6500000.0</v>
      </c>
      <c r="E4092" s="34">
        <v>650000.0</v>
      </c>
      <c r="F4092" s="22" t="s">
        <v>1009</v>
      </c>
      <c r="G4092" s="35">
        <v>45757.0</v>
      </c>
      <c r="H4092" s="22"/>
      <c r="I4092" s="29"/>
      <c r="J4092" s="28"/>
      <c r="K4092" s="2"/>
      <c r="L4092" s="2"/>
      <c r="M4092" s="2"/>
      <c r="N4092" s="2"/>
      <c r="O4092" s="2"/>
      <c r="P4092" s="2"/>
      <c r="Q4092" s="2"/>
      <c r="R4092" s="2"/>
      <c r="S4092" s="2"/>
    </row>
    <row r="4093" ht="15.75" customHeight="1">
      <c r="A4093" s="27">
        <v>45747.0</v>
      </c>
      <c r="B4093" s="2" t="s">
        <v>1051</v>
      </c>
      <c r="C4093" s="34">
        <v>8872600.0</v>
      </c>
      <c r="D4093" s="34">
        <v>8066000.0</v>
      </c>
      <c r="E4093" s="34">
        <v>806600.0</v>
      </c>
      <c r="F4093" s="22" t="s">
        <v>972</v>
      </c>
      <c r="G4093" s="35">
        <v>45757.0</v>
      </c>
      <c r="H4093" s="22"/>
      <c r="I4093" s="29"/>
      <c r="J4093" s="28"/>
      <c r="K4093" s="2"/>
      <c r="L4093" s="2"/>
      <c r="M4093" s="2"/>
      <c r="N4093" s="2"/>
      <c r="O4093" s="2"/>
      <c r="P4093" s="2"/>
      <c r="Q4093" s="2"/>
      <c r="R4093" s="2"/>
      <c r="S4093" s="2"/>
    </row>
    <row r="4094" ht="15.75" customHeight="1">
      <c r="A4094" s="27">
        <v>45747.0</v>
      </c>
      <c r="B4094" s="2" t="s">
        <v>741</v>
      </c>
      <c r="C4094" s="34">
        <v>9941800.0</v>
      </c>
      <c r="D4094" s="34">
        <v>9038000.0</v>
      </c>
      <c r="E4094" s="34">
        <v>903800.0</v>
      </c>
      <c r="F4094" s="22" t="s">
        <v>947</v>
      </c>
      <c r="G4094" s="35">
        <v>45762.0</v>
      </c>
      <c r="H4094" s="22"/>
      <c r="I4094" s="29"/>
      <c r="J4094" s="28"/>
      <c r="K4094" s="2"/>
      <c r="L4094" s="2"/>
      <c r="M4094" s="2"/>
      <c r="N4094" s="2"/>
      <c r="O4094" s="2"/>
      <c r="P4094" s="2"/>
      <c r="Q4094" s="2"/>
      <c r="R4094" s="2"/>
      <c r="S4094" s="2"/>
    </row>
    <row r="4095" ht="15.75" customHeight="1">
      <c r="A4095" s="27">
        <v>45747.0</v>
      </c>
      <c r="B4095" s="2" t="s">
        <v>203</v>
      </c>
      <c r="C4095" s="34">
        <v>726000.0</v>
      </c>
      <c r="D4095" s="34">
        <v>660000.0</v>
      </c>
      <c r="E4095" s="34">
        <v>66000.0</v>
      </c>
      <c r="F4095" s="22" t="s">
        <v>106</v>
      </c>
      <c r="G4095" s="35">
        <v>45789.0</v>
      </c>
      <c r="H4095" s="22"/>
      <c r="I4095" s="37" t="s">
        <v>326</v>
      </c>
      <c r="J4095" s="13"/>
      <c r="K4095" s="14"/>
      <c r="L4095" s="2"/>
      <c r="M4095" s="2"/>
      <c r="N4095" s="2"/>
      <c r="O4095" s="2"/>
      <c r="P4095" s="2"/>
      <c r="Q4095" s="2"/>
      <c r="R4095" s="2"/>
      <c r="S4095" s="2"/>
    </row>
    <row r="4096" ht="15.75" customHeight="1">
      <c r="A4096" s="27">
        <v>45747.0</v>
      </c>
      <c r="B4096" s="2" t="s">
        <v>690</v>
      </c>
      <c r="C4096" s="34">
        <v>1425904.0</v>
      </c>
      <c r="D4096" s="34">
        <v>1296277.0</v>
      </c>
      <c r="E4096" s="34">
        <v>129627.0</v>
      </c>
      <c r="F4096" s="22" t="s">
        <v>106</v>
      </c>
      <c r="G4096" s="35">
        <v>45762.0</v>
      </c>
      <c r="H4096" s="22"/>
      <c r="I4096" s="23" t="s">
        <v>3</v>
      </c>
      <c r="J4096" s="17" t="s">
        <v>54</v>
      </c>
      <c r="K4096" s="17" t="s">
        <v>2</v>
      </c>
      <c r="L4096" s="2"/>
      <c r="M4096" s="2"/>
      <c r="N4096" s="2"/>
      <c r="O4096" s="2"/>
      <c r="P4096" s="2"/>
      <c r="Q4096" s="2"/>
      <c r="R4096" s="2"/>
      <c r="S4096" s="2"/>
    </row>
    <row r="4097" ht="15.75" customHeight="1">
      <c r="A4097" s="38">
        <v>45747.0</v>
      </c>
      <c r="B4097" s="7" t="s">
        <v>1052</v>
      </c>
      <c r="C4097" s="39">
        <v>382800.0</v>
      </c>
      <c r="D4097" s="39">
        <v>348000.0</v>
      </c>
      <c r="E4097" s="39">
        <v>34800.0</v>
      </c>
      <c r="F4097" s="40" t="s">
        <v>1053</v>
      </c>
      <c r="G4097" s="41">
        <v>45751.0</v>
      </c>
      <c r="H4097" s="40"/>
      <c r="I4097" s="23">
        <f t="shared" ref="I4097:K4097" si="98">SUM(C4056:C4097)</f>
        <v>273653669</v>
      </c>
      <c r="J4097" s="23">
        <f t="shared" si="98"/>
        <v>249216123</v>
      </c>
      <c r="K4097" s="23">
        <f t="shared" si="98"/>
        <v>24437546</v>
      </c>
      <c r="L4097" s="7"/>
      <c r="M4097" s="7"/>
      <c r="N4097" s="7"/>
      <c r="O4097" s="7"/>
      <c r="P4097" s="7"/>
      <c r="Q4097" s="7"/>
      <c r="R4097" s="7"/>
      <c r="S4097" s="7"/>
    </row>
    <row r="4098" ht="15.75" customHeight="1">
      <c r="A4098" s="27">
        <v>45748.0</v>
      </c>
      <c r="B4098" s="2" t="s">
        <v>839</v>
      </c>
      <c r="C4098" s="34">
        <v>8895770.0</v>
      </c>
      <c r="D4098" s="34">
        <v>8895770.0</v>
      </c>
      <c r="E4098" s="34">
        <v>0.0</v>
      </c>
      <c r="F4098" s="22" t="s">
        <v>1054</v>
      </c>
      <c r="G4098" s="35">
        <v>45757.0</v>
      </c>
      <c r="H4098" s="22"/>
      <c r="I4098" s="29"/>
      <c r="J4098" s="28"/>
      <c r="K4098" s="2"/>
      <c r="L4098" s="2"/>
      <c r="M4098" s="2"/>
      <c r="N4098" s="2"/>
      <c r="O4098" s="2"/>
      <c r="P4098" s="2"/>
      <c r="Q4098" s="2"/>
      <c r="R4098" s="2"/>
      <c r="S4098" s="2"/>
    </row>
    <row r="4099" ht="15.75" customHeight="1">
      <c r="A4099" s="27">
        <v>45754.0</v>
      </c>
      <c r="B4099" s="2" t="s">
        <v>1026</v>
      </c>
      <c r="C4099" s="34">
        <v>1682000.1</v>
      </c>
      <c r="D4099" s="34">
        <v>1529091.0</v>
      </c>
      <c r="E4099" s="34">
        <v>152909.0</v>
      </c>
      <c r="F4099" s="22" t="s">
        <v>1055</v>
      </c>
      <c r="G4099" s="35">
        <v>45756.0</v>
      </c>
      <c r="H4099" s="22"/>
      <c r="I4099" s="29"/>
      <c r="J4099" s="28"/>
      <c r="K4099" s="2"/>
      <c r="L4099" s="2"/>
      <c r="M4099" s="2"/>
      <c r="N4099" s="2"/>
      <c r="O4099" s="2"/>
      <c r="P4099" s="2"/>
      <c r="Q4099" s="2"/>
      <c r="R4099" s="2"/>
      <c r="S4099" s="2"/>
    </row>
    <row r="4100" ht="15.75" customHeight="1">
      <c r="A4100" s="27">
        <v>45755.0</v>
      </c>
      <c r="B4100" s="2" t="s">
        <v>1026</v>
      </c>
      <c r="C4100" s="34">
        <v>2125999.7</v>
      </c>
      <c r="D4100" s="34">
        <v>1932727.0</v>
      </c>
      <c r="E4100" s="34">
        <v>193273.0</v>
      </c>
      <c r="F4100" s="22" t="s">
        <v>1056</v>
      </c>
      <c r="G4100" s="35">
        <v>45757.0</v>
      </c>
      <c r="H4100" s="22"/>
      <c r="I4100" s="29"/>
      <c r="J4100" s="28"/>
      <c r="K4100" s="2"/>
      <c r="L4100" s="2"/>
      <c r="M4100" s="2"/>
      <c r="N4100" s="2"/>
      <c r="O4100" s="2"/>
      <c r="P4100" s="2"/>
      <c r="Q4100" s="2"/>
      <c r="R4100" s="2"/>
      <c r="S4100" s="2"/>
    </row>
    <row r="4101" ht="15.75" customHeight="1">
      <c r="A4101" s="27">
        <v>45757.0</v>
      </c>
      <c r="B4101" s="2" t="s">
        <v>140</v>
      </c>
      <c r="C4101" s="34">
        <v>4884000.0</v>
      </c>
      <c r="D4101" s="34">
        <v>4440000.0</v>
      </c>
      <c r="E4101" s="34">
        <v>444000.0</v>
      </c>
      <c r="F4101" s="22" t="s">
        <v>933</v>
      </c>
      <c r="G4101" s="35">
        <v>45768.0</v>
      </c>
      <c r="H4101" s="22"/>
      <c r="I4101" s="29"/>
      <c r="J4101" s="28"/>
      <c r="K4101" s="2"/>
      <c r="L4101" s="2"/>
      <c r="M4101" s="2"/>
      <c r="N4101" s="2"/>
      <c r="O4101" s="2"/>
      <c r="P4101" s="2"/>
      <c r="Q4101" s="2"/>
      <c r="R4101" s="2"/>
      <c r="S4101" s="2"/>
    </row>
    <row r="4102" ht="15.75" customHeight="1">
      <c r="A4102" s="27">
        <v>45762.0</v>
      </c>
      <c r="B4102" s="2" t="s">
        <v>1023</v>
      </c>
      <c r="C4102" s="34">
        <v>403529.0</v>
      </c>
      <c r="D4102" s="34">
        <v>366845.0</v>
      </c>
      <c r="E4102" s="34">
        <v>36684.0</v>
      </c>
      <c r="F4102" s="22" t="s">
        <v>1024</v>
      </c>
      <c r="G4102" s="35">
        <v>45762.0</v>
      </c>
      <c r="H4102" s="22"/>
      <c r="I4102" s="29"/>
      <c r="J4102" s="28"/>
      <c r="K4102" s="2"/>
      <c r="L4102" s="2"/>
      <c r="M4102" s="2"/>
      <c r="N4102" s="2"/>
      <c r="O4102" s="2"/>
      <c r="P4102" s="2"/>
      <c r="Q4102" s="2"/>
      <c r="R4102" s="2"/>
      <c r="S4102" s="2"/>
    </row>
    <row r="4103" ht="15.75" customHeight="1">
      <c r="A4103" s="27">
        <v>45762.0</v>
      </c>
      <c r="B4103" s="2" t="s">
        <v>1057</v>
      </c>
      <c r="C4103" s="34">
        <v>8387500.0</v>
      </c>
      <c r="D4103" s="34">
        <v>7625000.0</v>
      </c>
      <c r="E4103" s="34">
        <v>762500.0</v>
      </c>
      <c r="F4103" s="22" t="s">
        <v>929</v>
      </c>
      <c r="G4103" s="35">
        <v>45768.0</v>
      </c>
      <c r="H4103" s="22"/>
      <c r="I4103" s="29"/>
      <c r="J4103" s="28"/>
      <c r="K4103" s="2"/>
      <c r="L4103" s="2"/>
      <c r="M4103" s="2"/>
      <c r="N4103" s="2"/>
      <c r="O4103" s="2"/>
      <c r="P4103" s="2"/>
      <c r="Q4103" s="2"/>
      <c r="R4103" s="2"/>
      <c r="S4103" s="2"/>
    </row>
    <row r="4104" ht="15.75" customHeight="1">
      <c r="A4104" s="27">
        <v>45768.0</v>
      </c>
      <c r="B4104" s="2" t="s">
        <v>11</v>
      </c>
      <c r="C4104" s="34">
        <v>4844860.0</v>
      </c>
      <c r="D4104" s="34">
        <v>4844860.0</v>
      </c>
      <c r="E4104" s="34">
        <v>0.0</v>
      </c>
      <c r="F4104" s="22" t="s">
        <v>891</v>
      </c>
      <c r="G4104" s="35">
        <v>45777.0</v>
      </c>
      <c r="H4104" s="22"/>
      <c r="I4104" s="29"/>
      <c r="J4104" s="28"/>
      <c r="K4104" s="2"/>
      <c r="L4104" s="2"/>
      <c r="M4104" s="2"/>
      <c r="N4104" s="2"/>
      <c r="O4104" s="2"/>
      <c r="P4104" s="2"/>
      <c r="Q4104" s="2"/>
      <c r="R4104" s="2"/>
      <c r="S4104" s="2"/>
    </row>
    <row r="4105" ht="15.75" customHeight="1">
      <c r="A4105" s="27">
        <v>45767.0</v>
      </c>
      <c r="B4105" s="2" t="s">
        <v>1057</v>
      </c>
      <c r="C4105" s="34">
        <v>7249000.0</v>
      </c>
      <c r="D4105" s="34">
        <v>6590000.0</v>
      </c>
      <c r="E4105" s="34">
        <v>659000.0</v>
      </c>
      <c r="F4105" s="22" t="s">
        <v>933</v>
      </c>
      <c r="G4105" s="35">
        <v>45777.0</v>
      </c>
      <c r="H4105" s="22"/>
      <c r="I4105" s="29"/>
      <c r="J4105" s="28"/>
      <c r="K4105" s="2"/>
      <c r="L4105" s="2"/>
      <c r="M4105" s="2"/>
      <c r="N4105" s="2"/>
      <c r="O4105" s="2"/>
      <c r="P4105" s="2"/>
      <c r="Q4105" s="2"/>
      <c r="R4105" s="2"/>
      <c r="S4105" s="2"/>
    </row>
    <row r="4106" ht="15.75" customHeight="1">
      <c r="A4106" s="27">
        <v>45771.0</v>
      </c>
      <c r="B4106" s="2" t="s">
        <v>711</v>
      </c>
      <c r="C4106" s="34">
        <v>6.51508E7</v>
      </c>
      <c r="D4106" s="34">
        <v>5.9228E7</v>
      </c>
      <c r="E4106" s="34">
        <v>5922800.0</v>
      </c>
      <c r="F4106" s="22" t="s">
        <v>954</v>
      </c>
      <c r="G4106" s="35">
        <v>45786.0</v>
      </c>
      <c r="H4106" s="22"/>
      <c r="I4106" s="29"/>
      <c r="J4106" s="28"/>
      <c r="K4106" s="2"/>
      <c r="L4106" s="2"/>
      <c r="M4106" s="2"/>
      <c r="N4106" s="2"/>
      <c r="O4106" s="2"/>
      <c r="P4106" s="2"/>
      <c r="Q4106" s="2"/>
      <c r="R4106" s="2"/>
      <c r="S4106" s="2"/>
    </row>
    <row r="4107" ht="15.75" customHeight="1">
      <c r="A4107" s="27">
        <v>45771.0</v>
      </c>
      <c r="B4107" s="2" t="s">
        <v>711</v>
      </c>
      <c r="C4107" s="34">
        <v>2301200.0</v>
      </c>
      <c r="D4107" s="34">
        <v>2092000.0</v>
      </c>
      <c r="E4107" s="34">
        <v>209200.0</v>
      </c>
      <c r="F4107" s="22" t="s">
        <v>955</v>
      </c>
      <c r="G4107" s="35">
        <v>45786.0</v>
      </c>
      <c r="H4107" s="22"/>
      <c r="I4107" s="29"/>
      <c r="J4107" s="28"/>
      <c r="K4107" s="2"/>
      <c r="L4107" s="2"/>
      <c r="M4107" s="2"/>
      <c r="N4107" s="2"/>
      <c r="O4107" s="2"/>
      <c r="P4107" s="2"/>
      <c r="Q4107" s="2"/>
      <c r="R4107" s="2"/>
      <c r="S4107" s="2"/>
    </row>
    <row r="4108" ht="15.75" customHeight="1">
      <c r="A4108" s="27">
        <v>45771.0</v>
      </c>
      <c r="B4108" s="2" t="s">
        <v>711</v>
      </c>
      <c r="C4108" s="34">
        <v>2.4123E7</v>
      </c>
      <c r="D4108" s="34">
        <v>2.193E7</v>
      </c>
      <c r="E4108" s="34">
        <v>2193000.0</v>
      </c>
      <c r="F4108" s="22" t="s">
        <v>956</v>
      </c>
      <c r="G4108" s="35">
        <v>45786.0</v>
      </c>
      <c r="H4108" s="22"/>
      <c r="I4108" s="29"/>
      <c r="J4108" s="28"/>
      <c r="K4108" s="2"/>
      <c r="L4108" s="2"/>
      <c r="M4108" s="2"/>
      <c r="N4108" s="2"/>
      <c r="O4108" s="2"/>
      <c r="P4108" s="2"/>
      <c r="Q4108" s="2"/>
      <c r="R4108" s="2"/>
      <c r="S4108" s="2"/>
    </row>
    <row r="4109" ht="15.75" customHeight="1">
      <c r="A4109" s="27">
        <v>45771.0</v>
      </c>
      <c r="B4109" s="2" t="s">
        <v>711</v>
      </c>
      <c r="C4109" s="34">
        <v>1.30218E7</v>
      </c>
      <c r="D4109" s="34">
        <v>1.1838E7</v>
      </c>
      <c r="E4109" s="34">
        <v>1183800.0</v>
      </c>
      <c r="F4109" s="22" t="s">
        <v>957</v>
      </c>
      <c r="G4109" s="35">
        <v>45786.0</v>
      </c>
      <c r="H4109" s="22"/>
      <c r="I4109" s="29"/>
      <c r="J4109" s="28"/>
      <c r="K4109" s="2"/>
      <c r="L4109" s="2"/>
      <c r="M4109" s="2"/>
      <c r="N4109" s="2"/>
      <c r="O4109" s="2"/>
      <c r="P4109" s="2"/>
      <c r="Q4109" s="2"/>
      <c r="R4109" s="2"/>
      <c r="S4109" s="2"/>
    </row>
    <row r="4110" ht="15.75" customHeight="1">
      <c r="A4110" s="27">
        <v>45771.0</v>
      </c>
      <c r="B4110" s="2" t="s">
        <v>711</v>
      </c>
      <c r="C4110" s="34">
        <v>9908360.0</v>
      </c>
      <c r="D4110" s="34">
        <v>9007600.0</v>
      </c>
      <c r="E4110" s="34">
        <v>900760.0</v>
      </c>
      <c r="F4110" s="22" t="s">
        <v>728</v>
      </c>
      <c r="G4110" s="35">
        <v>45786.0</v>
      </c>
      <c r="H4110" s="22"/>
      <c r="I4110" s="37" t="s">
        <v>52</v>
      </c>
      <c r="J4110" s="13"/>
      <c r="K4110" s="14"/>
      <c r="L4110" s="2"/>
      <c r="M4110" s="2"/>
      <c r="N4110" s="2"/>
      <c r="O4110" s="2"/>
      <c r="P4110" s="2"/>
      <c r="Q4110" s="2"/>
      <c r="R4110" s="2"/>
      <c r="S4110" s="2"/>
    </row>
    <row r="4111" ht="15.75" customHeight="1">
      <c r="A4111" s="27">
        <v>45777.0</v>
      </c>
      <c r="B4111" s="2" t="s">
        <v>1057</v>
      </c>
      <c r="C4111" s="34">
        <v>4400000.0</v>
      </c>
      <c r="D4111" s="34">
        <v>4000000.0</v>
      </c>
      <c r="E4111" s="34">
        <v>400000.0</v>
      </c>
      <c r="F4111" s="22" t="s">
        <v>929</v>
      </c>
      <c r="G4111" s="35">
        <v>45786.0</v>
      </c>
      <c r="H4111" s="22"/>
      <c r="I4111" s="23" t="s">
        <v>3</v>
      </c>
      <c r="J4111" s="17" t="s">
        <v>54</v>
      </c>
      <c r="K4111" s="17" t="s">
        <v>2</v>
      </c>
      <c r="L4111" s="2"/>
      <c r="M4111" s="2"/>
      <c r="N4111" s="2"/>
      <c r="O4111" s="2"/>
      <c r="P4111" s="2"/>
      <c r="Q4111" s="2"/>
      <c r="R4111" s="2"/>
      <c r="S4111" s="2"/>
    </row>
    <row r="4112" ht="15.75" customHeight="1">
      <c r="A4112" s="38">
        <v>45777.0</v>
      </c>
      <c r="B4112" s="7" t="s">
        <v>1057</v>
      </c>
      <c r="C4112" s="39">
        <v>6996000.0</v>
      </c>
      <c r="D4112" s="39">
        <v>6360000.0</v>
      </c>
      <c r="E4112" s="39">
        <v>636000.0</v>
      </c>
      <c r="F4112" s="40" t="s">
        <v>933</v>
      </c>
      <c r="G4112" s="41">
        <v>45800.0</v>
      </c>
      <c r="H4112" s="40"/>
      <c r="I4112" s="23">
        <f t="shared" ref="I4112:K4112" si="99">SUM(C4098:C4112)</f>
        <v>164373818.8</v>
      </c>
      <c r="J4112" s="23">
        <f t="shared" si="99"/>
        <v>150679893</v>
      </c>
      <c r="K4112" s="23">
        <f t="shared" si="99"/>
        <v>13693926</v>
      </c>
      <c r="L4112" s="7"/>
      <c r="M4112" s="7"/>
      <c r="N4112" s="7"/>
      <c r="O4112" s="7"/>
      <c r="P4112" s="7"/>
      <c r="Q4112" s="7"/>
      <c r="R4112" s="7"/>
      <c r="S4112" s="7"/>
    </row>
    <row r="4113" ht="15.75" customHeight="1">
      <c r="A4113" s="27">
        <v>45778.0</v>
      </c>
      <c r="B4113" s="2" t="s">
        <v>839</v>
      </c>
      <c r="C4113" s="34">
        <v>8888010.0</v>
      </c>
      <c r="D4113" s="34">
        <v>8888010.0</v>
      </c>
      <c r="E4113" s="34">
        <v>0.0</v>
      </c>
      <c r="F4113" s="22" t="s">
        <v>1058</v>
      </c>
      <c r="G4113" s="35">
        <v>45786.0</v>
      </c>
      <c r="H4113" s="22"/>
      <c r="I4113" s="29"/>
      <c r="J4113" s="28"/>
      <c r="K4113" s="2"/>
      <c r="L4113" s="2"/>
      <c r="M4113" s="2"/>
      <c r="N4113" s="2"/>
      <c r="O4113" s="2"/>
      <c r="P4113" s="2"/>
      <c r="Q4113" s="2"/>
      <c r="R4113" s="2"/>
      <c r="S4113" s="2"/>
    </row>
    <row r="4114" ht="15.75" customHeight="1">
      <c r="A4114" s="27">
        <v>45793.0</v>
      </c>
      <c r="B4114" s="2" t="s">
        <v>1026</v>
      </c>
      <c r="C4114" s="34">
        <v>3994000.0</v>
      </c>
      <c r="D4114" s="34">
        <v>3630909.0</v>
      </c>
      <c r="E4114" s="34">
        <v>363091.0</v>
      </c>
      <c r="F4114" s="22" t="s">
        <v>1059</v>
      </c>
      <c r="G4114" s="35">
        <v>45796.0</v>
      </c>
      <c r="H4114" s="22"/>
      <c r="I4114" s="29"/>
      <c r="J4114" s="28"/>
      <c r="K4114" s="2"/>
      <c r="L4114" s="2"/>
      <c r="M4114" s="2"/>
      <c r="N4114" s="2"/>
      <c r="O4114" s="2"/>
      <c r="P4114" s="2"/>
      <c r="Q4114" s="2"/>
      <c r="R4114" s="2"/>
      <c r="S4114" s="2"/>
    </row>
    <row r="4115" ht="15.75" customHeight="1">
      <c r="A4115" s="27">
        <v>45793.0</v>
      </c>
      <c r="B4115" s="2" t="s">
        <v>1023</v>
      </c>
      <c r="C4115" s="34">
        <v>712920.0</v>
      </c>
      <c r="D4115" s="34">
        <v>648109.0</v>
      </c>
      <c r="E4115" s="34">
        <v>64811.0</v>
      </c>
      <c r="F4115" s="22" t="s">
        <v>1024</v>
      </c>
      <c r="G4115" s="35">
        <v>45803.0</v>
      </c>
      <c r="H4115" s="22"/>
      <c r="I4115" s="29"/>
      <c r="J4115" s="28"/>
      <c r="K4115" s="2"/>
      <c r="L4115" s="2"/>
      <c r="M4115" s="2"/>
      <c r="N4115" s="2"/>
      <c r="O4115" s="2"/>
      <c r="P4115" s="2"/>
      <c r="Q4115" s="2"/>
      <c r="R4115" s="2"/>
      <c r="S4115" s="2"/>
    </row>
    <row r="4116" ht="15.75" customHeight="1">
      <c r="A4116" s="27">
        <v>45798.0</v>
      </c>
      <c r="B4116" s="2" t="s">
        <v>11</v>
      </c>
      <c r="C4116" s="34">
        <v>4840660.0</v>
      </c>
      <c r="D4116" s="34">
        <v>4840660.0</v>
      </c>
      <c r="E4116" s="34">
        <v>0.0</v>
      </c>
      <c r="F4116" s="22" t="s">
        <v>895</v>
      </c>
      <c r="G4116" s="35">
        <v>45807.0</v>
      </c>
      <c r="H4116" s="22"/>
      <c r="I4116" s="29"/>
      <c r="J4116" s="28"/>
      <c r="K4116" s="2"/>
      <c r="L4116" s="2"/>
      <c r="M4116" s="2"/>
      <c r="N4116" s="2"/>
      <c r="O4116" s="2"/>
      <c r="P4116" s="2"/>
      <c r="Q4116" s="2"/>
      <c r="R4116" s="2"/>
      <c r="S4116" s="2"/>
    </row>
    <row r="4117" ht="15.75" customHeight="1">
      <c r="A4117" s="27">
        <v>45800.0</v>
      </c>
      <c r="B4117" s="2" t="s">
        <v>711</v>
      </c>
      <c r="C4117" s="34">
        <v>5.0116E7</v>
      </c>
      <c r="D4117" s="34">
        <v>4.556E7</v>
      </c>
      <c r="E4117" s="34">
        <v>4556000.0</v>
      </c>
      <c r="F4117" s="22" t="s">
        <v>954</v>
      </c>
      <c r="G4117" s="35">
        <v>45817.0</v>
      </c>
      <c r="H4117" s="22"/>
      <c r="I4117" s="29"/>
      <c r="J4117" s="28"/>
      <c r="K4117" s="2"/>
      <c r="L4117" s="2"/>
      <c r="M4117" s="2"/>
      <c r="N4117" s="2"/>
      <c r="O4117" s="2"/>
      <c r="P4117" s="2"/>
      <c r="Q4117" s="2"/>
      <c r="R4117" s="2"/>
      <c r="S4117" s="2"/>
    </row>
    <row r="4118" ht="15.75" customHeight="1">
      <c r="A4118" s="27">
        <v>45800.0</v>
      </c>
      <c r="B4118" s="2" t="s">
        <v>711</v>
      </c>
      <c r="C4118" s="34">
        <v>2813800.0</v>
      </c>
      <c r="D4118" s="34">
        <v>2558000.0</v>
      </c>
      <c r="E4118" s="34">
        <v>255800.0</v>
      </c>
      <c r="F4118" s="22" t="s">
        <v>955</v>
      </c>
      <c r="G4118" s="35">
        <v>45817.0</v>
      </c>
      <c r="H4118" s="22"/>
      <c r="I4118" s="29"/>
      <c r="J4118" s="28"/>
      <c r="K4118" s="2"/>
      <c r="L4118" s="2"/>
      <c r="M4118" s="2"/>
      <c r="N4118" s="2"/>
      <c r="O4118" s="2"/>
      <c r="P4118" s="2"/>
      <c r="Q4118" s="2"/>
      <c r="R4118" s="2"/>
      <c r="S4118" s="2"/>
    </row>
    <row r="4119" ht="15.75" customHeight="1">
      <c r="A4119" s="27">
        <v>45800.0</v>
      </c>
      <c r="B4119" s="2" t="s">
        <v>711</v>
      </c>
      <c r="C4119" s="34">
        <v>2.1285E7</v>
      </c>
      <c r="D4119" s="34">
        <v>1.935E7</v>
      </c>
      <c r="E4119" s="34">
        <v>1935000.0</v>
      </c>
      <c r="F4119" s="22" t="s">
        <v>956</v>
      </c>
      <c r="G4119" s="35">
        <v>45817.0</v>
      </c>
      <c r="H4119" s="22"/>
      <c r="I4119" s="29"/>
      <c r="J4119" s="28"/>
      <c r="K4119" s="2"/>
      <c r="L4119" s="2"/>
      <c r="M4119" s="2"/>
      <c r="N4119" s="2"/>
      <c r="O4119" s="2"/>
      <c r="P4119" s="2"/>
      <c r="Q4119" s="2"/>
      <c r="R4119" s="2"/>
      <c r="S4119" s="2"/>
    </row>
    <row r="4120" ht="15.75" customHeight="1">
      <c r="A4120" s="27">
        <v>45800.0</v>
      </c>
      <c r="B4120" s="2" t="s">
        <v>711</v>
      </c>
      <c r="C4120" s="34">
        <v>9933000.0</v>
      </c>
      <c r="D4120" s="34">
        <v>9030000.0</v>
      </c>
      <c r="E4120" s="34">
        <v>903000.0</v>
      </c>
      <c r="F4120" s="22" t="s">
        <v>957</v>
      </c>
      <c r="G4120" s="35">
        <v>45817.0</v>
      </c>
      <c r="H4120" s="22"/>
      <c r="I4120" s="37" t="s">
        <v>69</v>
      </c>
      <c r="J4120" s="13"/>
      <c r="K4120" s="14"/>
      <c r="L4120" s="2"/>
      <c r="M4120" s="2"/>
      <c r="N4120" s="2"/>
      <c r="O4120" s="2"/>
      <c r="P4120" s="2"/>
      <c r="Q4120" s="2"/>
      <c r="R4120" s="2"/>
      <c r="S4120" s="2"/>
    </row>
    <row r="4121" ht="15.75" customHeight="1">
      <c r="A4121" s="27">
        <v>45800.0</v>
      </c>
      <c r="B4121" s="2" t="s">
        <v>711</v>
      </c>
      <c r="C4121" s="34">
        <v>1.247015E7</v>
      </c>
      <c r="D4121" s="34">
        <v>1.13365E7</v>
      </c>
      <c r="E4121" s="34">
        <v>1133650.0</v>
      </c>
      <c r="F4121" s="22" t="s">
        <v>728</v>
      </c>
      <c r="G4121" s="35">
        <v>45817.0</v>
      </c>
      <c r="H4121" s="22"/>
      <c r="I4121" s="23" t="s">
        <v>3</v>
      </c>
      <c r="J4121" s="17" t="s">
        <v>54</v>
      </c>
      <c r="K4121" s="17" t="s">
        <v>2</v>
      </c>
      <c r="L4121" s="2"/>
      <c r="M4121" s="2"/>
      <c r="N4121" s="2"/>
      <c r="O4121" s="2"/>
      <c r="P4121" s="2"/>
      <c r="Q4121" s="2"/>
      <c r="R4121" s="2"/>
      <c r="S4121" s="2"/>
    </row>
    <row r="4122" ht="15.75" customHeight="1">
      <c r="A4122" s="38">
        <v>45808.0</v>
      </c>
      <c r="B4122" s="7" t="s">
        <v>898</v>
      </c>
      <c r="C4122" s="39">
        <v>1386000.0</v>
      </c>
      <c r="D4122" s="39">
        <v>1260000.0</v>
      </c>
      <c r="E4122" s="39">
        <v>126000.0</v>
      </c>
      <c r="F4122" s="40" t="s">
        <v>1060</v>
      </c>
      <c r="G4122" s="41">
        <v>45825.0</v>
      </c>
      <c r="H4122" s="40"/>
      <c r="I4122" s="23">
        <f t="shared" ref="I4122:K4122" si="100">SUM(C4113:C4122)</f>
        <v>116439540</v>
      </c>
      <c r="J4122" s="23">
        <f t="shared" si="100"/>
        <v>107102188</v>
      </c>
      <c r="K4122" s="23">
        <f t="shared" si="100"/>
        <v>9337352</v>
      </c>
      <c r="L4122" s="7"/>
      <c r="M4122" s="7"/>
      <c r="N4122" s="7"/>
      <c r="O4122" s="7"/>
      <c r="P4122" s="7"/>
      <c r="Q4122" s="7"/>
      <c r="R4122" s="7"/>
      <c r="S4122" s="7"/>
    </row>
    <row r="4123" ht="15.75" customHeight="1">
      <c r="A4123" s="27">
        <v>45810.0</v>
      </c>
      <c r="B4123" s="2" t="s">
        <v>839</v>
      </c>
      <c r="C4123" s="34">
        <v>8895770.0</v>
      </c>
      <c r="D4123" s="34">
        <v>8895770.0</v>
      </c>
      <c r="E4123" s="34">
        <v>0.0</v>
      </c>
      <c r="F4123" s="22" t="s">
        <v>897</v>
      </c>
      <c r="G4123" s="35">
        <v>45818.0</v>
      </c>
      <c r="H4123" s="22"/>
      <c r="I4123" s="29"/>
      <c r="J4123" s="28"/>
      <c r="K4123" s="2"/>
      <c r="L4123" s="2"/>
      <c r="M4123" s="2"/>
      <c r="N4123" s="2"/>
      <c r="O4123" s="2"/>
      <c r="P4123" s="2"/>
      <c r="Q4123" s="2"/>
      <c r="R4123" s="2"/>
      <c r="S4123" s="2"/>
    </row>
    <row r="4124" ht="15.75" customHeight="1">
      <c r="A4124" s="27">
        <v>45824.0</v>
      </c>
      <c r="B4124" s="2" t="s">
        <v>1023</v>
      </c>
      <c r="C4124" s="34">
        <f>D4124+E4124</f>
        <v>394997</v>
      </c>
      <c r="D4124" s="34">
        <v>359088.0</v>
      </c>
      <c r="E4124" s="34">
        <f>ROUND(D4124*0.1,0)</f>
        <v>35909</v>
      </c>
      <c r="F4124" s="22" t="s">
        <v>1024</v>
      </c>
      <c r="G4124" s="66" t="s">
        <v>1061</v>
      </c>
      <c r="H4124" s="22"/>
      <c r="I4124" s="29"/>
      <c r="J4124" s="28"/>
      <c r="K4124" s="2"/>
      <c r="L4124" s="2"/>
      <c r="M4124" s="2"/>
      <c r="N4124" s="2"/>
      <c r="O4124" s="2"/>
      <c r="P4124" s="2"/>
      <c r="Q4124" s="2"/>
      <c r="R4124" s="2"/>
      <c r="S4124" s="2"/>
    </row>
    <row r="4125" ht="15.75" customHeight="1">
      <c r="A4125" s="27">
        <v>45831.0</v>
      </c>
      <c r="B4125" s="2" t="s">
        <v>11</v>
      </c>
      <c r="C4125" s="34">
        <v>4840660.0</v>
      </c>
      <c r="D4125" s="34">
        <v>4840660.0</v>
      </c>
      <c r="E4125" s="34">
        <v>0.0</v>
      </c>
      <c r="F4125" s="22" t="s">
        <v>902</v>
      </c>
      <c r="G4125" s="35">
        <v>45838.0</v>
      </c>
      <c r="H4125" s="22"/>
      <c r="I4125" s="29"/>
      <c r="J4125" s="28"/>
      <c r="K4125" s="2"/>
      <c r="L4125" s="2"/>
      <c r="M4125" s="2"/>
      <c r="N4125" s="2"/>
      <c r="O4125" s="2"/>
      <c r="P4125" s="2"/>
      <c r="Q4125" s="2"/>
      <c r="R4125" s="2"/>
      <c r="S4125" s="2"/>
    </row>
    <row r="4126" ht="15.75" customHeight="1">
      <c r="A4126" s="27">
        <v>45832.0</v>
      </c>
      <c r="B4126" s="2" t="s">
        <v>1062</v>
      </c>
      <c r="C4126" s="34">
        <v>5.5968E7</v>
      </c>
      <c r="D4126" s="34">
        <v>5.088E7</v>
      </c>
      <c r="E4126" s="34">
        <v>5088000.0</v>
      </c>
      <c r="F4126" s="22" t="s">
        <v>954</v>
      </c>
      <c r="G4126" s="35">
        <v>45848.0</v>
      </c>
      <c r="H4126" s="22"/>
      <c r="I4126" s="29"/>
      <c r="J4126" s="28"/>
      <c r="K4126" s="2"/>
      <c r="L4126" s="2"/>
      <c r="M4126" s="2"/>
      <c r="N4126" s="2"/>
      <c r="O4126" s="2"/>
      <c r="P4126" s="2"/>
      <c r="Q4126" s="2"/>
      <c r="R4126" s="2"/>
      <c r="S4126" s="2"/>
    </row>
    <row r="4127" ht="15.75" customHeight="1">
      <c r="A4127" s="27">
        <v>45832.0</v>
      </c>
      <c r="B4127" s="2" t="s">
        <v>1062</v>
      </c>
      <c r="C4127" s="34">
        <v>3403400.0</v>
      </c>
      <c r="D4127" s="34">
        <v>3094000.0</v>
      </c>
      <c r="E4127" s="34">
        <v>309400.0</v>
      </c>
      <c r="F4127" s="22" t="s">
        <v>977</v>
      </c>
      <c r="G4127" s="35">
        <v>45848.0</v>
      </c>
      <c r="H4127" s="22"/>
      <c r="I4127" s="29"/>
      <c r="J4127" s="28"/>
      <c r="K4127" s="2"/>
      <c r="L4127" s="2"/>
      <c r="M4127" s="2"/>
      <c r="N4127" s="2"/>
      <c r="O4127" s="2"/>
      <c r="P4127" s="2"/>
      <c r="Q4127" s="2"/>
      <c r="R4127" s="2"/>
      <c r="S4127" s="2"/>
    </row>
    <row r="4128" ht="15.75" customHeight="1">
      <c r="A4128" s="27">
        <v>45832.0</v>
      </c>
      <c r="B4128" s="2" t="s">
        <v>1062</v>
      </c>
      <c r="C4128" s="34">
        <v>2.38392E7</v>
      </c>
      <c r="D4128" s="34">
        <v>2.1672E7</v>
      </c>
      <c r="E4128" s="34">
        <v>2167200.0</v>
      </c>
      <c r="F4128" s="22" t="s">
        <v>1063</v>
      </c>
      <c r="G4128" s="35">
        <v>45848.0</v>
      </c>
      <c r="H4128" s="22"/>
      <c r="I4128" s="29"/>
      <c r="J4128" s="28"/>
      <c r="K4128" s="2"/>
      <c r="L4128" s="2"/>
      <c r="M4128" s="2"/>
      <c r="N4128" s="2"/>
      <c r="O4128" s="2"/>
      <c r="P4128" s="2"/>
      <c r="Q4128" s="2"/>
      <c r="R4128" s="2"/>
      <c r="S4128" s="2"/>
    </row>
    <row r="4129" ht="15.75" customHeight="1">
      <c r="A4129" s="27">
        <v>45832.0</v>
      </c>
      <c r="B4129" s="2" t="s">
        <v>1062</v>
      </c>
      <c r="C4129" s="34">
        <v>1.02113E7</v>
      </c>
      <c r="D4129" s="34">
        <v>9283000.0</v>
      </c>
      <c r="E4129" s="34">
        <v>928300.0</v>
      </c>
      <c r="F4129" s="22" t="s">
        <v>1064</v>
      </c>
      <c r="G4129" s="35">
        <v>45848.0</v>
      </c>
      <c r="H4129" s="22"/>
      <c r="I4129" s="37" t="s">
        <v>77</v>
      </c>
      <c r="J4129" s="13"/>
      <c r="K4129" s="14"/>
      <c r="L4129" s="2"/>
      <c r="M4129" s="2"/>
      <c r="N4129" s="2"/>
      <c r="O4129" s="2"/>
      <c r="P4129" s="2"/>
      <c r="Q4129" s="2"/>
      <c r="R4129" s="2"/>
      <c r="S4129" s="2"/>
    </row>
    <row r="4130" ht="15.75" customHeight="1">
      <c r="A4130" s="27">
        <v>45832.0</v>
      </c>
      <c r="B4130" s="2" t="s">
        <v>1062</v>
      </c>
      <c r="C4130" s="34">
        <v>1.100627E7</v>
      </c>
      <c r="D4130" s="34">
        <v>1.00057E7</v>
      </c>
      <c r="E4130" s="34">
        <v>1000570.0</v>
      </c>
      <c r="F4130" s="22" t="s">
        <v>728</v>
      </c>
      <c r="G4130" s="35">
        <v>45848.0</v>
      </c>
      <c r="H4130" s="22"/>
      <c r="I4130" s="23" t="s">
        <v>3</v>
      </c>
      <c r="J4130" s="17" t="s">
        <v>54</v>
      </c>
      <c r="K4130" s="17" t="s">
        <v>2</v>
      </c>
      <c r="L4130" s="2"/>
      <c r="M4130" s="2"/>
      <c r="N4130" s="2"/>
      <c r="O4130" s="2"/>
      <c r="P4130" s="2"/>
      <c r="Q4130" s="2"/>
      <c r="R4130" s="2"/>
      <c r="S4130" s="2"/>
    </row>
    <row r="4131" ht="15.75" customHeight="1">
      <c r="A4131" s="38">
        <v>45838.0</v>
      </c>
      <c r="B4131" s="7" t="s">
        <v>898</v>
      </c>
      <c r="C4131" s="39">
        <v>6583500.0</v>
      </c>
      <c r="D4131" s="39">
        <v>5985000.0</v>
      </c>
      <c r="E4131" s="39">
        <v>598500.0</v>
      </c>
      <c r="F4131" s="40" t="s">
        <v>1060</v>
      </c>
      <c r="G4131" s="41">
        <v>45847.0</v>
      </c>
      <c r="H4131" s="40"/>
      <c r="I4131" s="23">
        <f t="shared" ref="I4131:K4131" si="101">SUM(C4123:C4131)</f>
        <v>125143097</v>
      </c>
      <c r="J4131" s="23">
        <f t="shared" si="101"/>
        <v>115015218</v>
      </c>
      <c r="K4131" s="23">
        <f t="shared" si="101"/>
        <v>10127879</v>
      </c>
      <c r="L4131" s="7"/>
      <c r="M4131" s="7"/>
      <c r="N4131" s="7"/>
      <c r="O4131" s="7"/>
      <c r="P4131" s="7"/>
      <c r="Q4131" s="7"/>
      <c r="R4131" s="7"/>
      <c r="S4131" s="7"/>
    </row>
    <row r="4132" ht="15.75" customHeight="1">
      <c r="A4132" s="27">
        <v>45839.0</v>
      </c>
      <c r="B4132" s="2" t="s">
        <v>839</v>
      </c>
      <c r="C4132" s="34">
        <v>8895770.0</v>
      </c>
      <c r="D4132" s="34">
        <v>8895770.0</v>
      </c>
      <c r="E4132" s="34">
        <v>0.0</v>
      </c>
      <c r="F4132" s="22" t="s">
        <v>904</v>
      </c>
      <c r="G4132" s="35">
        <v>45848.0</v>
      </c>
      <c r="H4132" s="22"/>
      <c r="I4132" s="29"/>
      <c r="J4132" s="28"/>
      <c r="K4132" s="2"/>
      <c r="L4132" s="2"/>
      <c r="M4132" s="2"/>
      <c r="N4132" s="2"/>
      <c r="O4132" s="2"/>
      <c r="P4132" s="2"/>
      <c r="Q4132" s="2"/>
      <c r="R4132" s="2"/>
      <c r="S4132" s="2"/>
    </row>
    <row r="4133" ht="15.75" customHeight="1">
      <c r="A4133" s="27" t="s">
        <v>1065</v>
      </c>
      <c r="B4133" s="2" t="s">
        <v>1066</v>
      </c>
      <c r="C4133" s="34">
        <v>880000.0</v>
      </c>
      <c r="D4133" s="34">
        <v>800000.0</v>
      </c>
      <c r="E4133" s="34">
        <v>80000.0</v>
      </c>
      <c r="F4133" s="22" t="s">
        <v>1067</v>
      </c>
      <c r="G4133" s="35">
        <v>45840.0</v>
      </c>
      <c r="H4133" s="22"/>
      <c r="I4133" s="29"/>
      <c r="J4133" s="28"/>
      <c r="K4133" s="2"/>
      <c r="L4133" s="2"/>
      <c r="M4133" s="2"/>
      <c r="N4133" s="2"/>
      <c r="O4133" s="2"/>
      <c r="P4133" s="2"/>
      <c r="Q4133" s="2"/>
      <c r="R4133" s="2"/>
      <c r="S4133" s="2"/>
    </row>
    <row r="4134" ht="15.75" customHeight="1">
      <c r="A4134" s="27">
        <v>45860.0</v>
      </c>
      <c r="B4134" s="2" t="s">
        <v>11</v>
      </c>
      <c r="C4134" s="34">
        <v>4840660.0</v>
      </c>
      <c r="D4134" s="34">
        <v>4840660.0</v>
      </c>
      <c r="E4134" s="34">
        <v>0.0</v>
      </c>
      <c r="F4134" s="22" t="s">
        <v>910</v>
      </c>
      <c r="G4134" s="35">
        <v>45869.0</v>
      </c>
      <c r="H4134" s="22"/>
      <c r="I4134" s="29"/>
      <c r="J4134" s="28"/>
      <c r="K4134" s="2"/>
      <c r="L4134" s="2"/>
      <c r="M4134" s="2"/>
      <c r="N4134" s="2"/>
      <c r="O4134" s="2"/>
      <c r="P4134" s="2"/>
      <c r="Q4134" s="2"/>
      <c r="R4134" s="2"/>
      <c r="S4134" s="2"/>
    </row>
    <row r="4135" ht="15.75" customHeight="1">
      <c r="A4135" s="27">
        <v>45868.0</v>
      </c>
      <c r="B4135" s="2" t="s">
        <v>1026</v>
      </c>
      <c r="C4135" s="34">
        <v>6756000.0</v>
      </c>
      <c r="D4135" s="34">
        <v>6141818.0</v>
      </c>
      <c r="E4135" s="34">
        <v>614182.0</v>
      </c>
      <c r="F4135" s="22" t="s">
        <v>1068</v>
      </c>
      <c r="G4135" s="35">
        <v>45869.0</v>
      </c>
      <c r="H4135" s="22"/>
      <c r="I4135" s="29"/>
      <c r="J4135" s="28"/>
      <c r="K4135" s="2"/>
      <c r="L4135" s="2"/>
      <c r="M4135" s="2"/>
      <c r="N4135" s="2"/>
      <c r="O4135" s="2"/>
      <c r="P4135" s="2"/>
      <c r="Q4135" s="2"/>
      <c r="R4135" s="2"/>
      <c r="S4135" s="2"/>
    </row>
    <row r="4136" ht="15.75" customHeight="1">
      <c r="A4136" s="27" t="s">
        <v>1069</v>
      </c>
      <c r="B4136" s="2" t="s">
        <v>711</v>
      </c>
      <c r="C4136" s="34">
        <v>9908360.0</v>
      </c>
      <c r="D4136" s="34">
        <v>9007600.0</v>
      </c>
      <c r="E4136" s="34">
        <v>900760.0</v>
      </c>
      <c r="F4136" s="22" t="s">
        <v>728</v>
      </c>
      <c r="G4136" s="35">
        <v>45877.0</v>
      </c>
      <c r="H4136" s="22"/>
      <c r="I4136" s="29"/>
      <c r="J4136" s="28"/>
      <c r="K4136" s="2"/>
      <c r="L4136" s="2"/>
      <c r="M4136" s="2"/>
      <c r="N4136" s="2"/>
      <c r="O4136" s="2"/>
      <c r="P4136" s="2"/>
      <c r="Q4136" s="2"/>
      <c r="R4136" s="2"/>
      <c r="S4136" s="2"/>
    </row>
    <row r="4137" ht="15.75" customHeight="1">
      <c r="A4137" s="27" t="s">
        <v>1069</v>
      </c>
      <c r="B4137" s="2" t="s">
        <v>711</v>
      </c>
      <c r="C4137" s="34">
        <v>1.1671275E7</v>
      </c>
      <c r="D4137" s="34">
        <v>1.061025E7</v>
      </c>
      <c r="E4137" s="34">
        <v>1061025.0</v>
      </c>
      <c r="F4137" s="22" t="s">
        <v>1064</v>
      </c>
      <c r="G4137" s="35">
        <v>45877.0</v>
      </c>
      <c r="H4137" s="22"/>
      <c r="I4137" s="29"/>
      <c r="J4137" s="28"/>
      <c r="K4137" s="2"/>
      <c r="L4137" s="2"/>
      <c r="M4137" s="2"/>
      <c r="N4137" s="2"/>
      <c r="O4137" s="2"/>
      <c r="P4137" s="2"/>
      <c r="Q4137" s="2"/>
      <c r="R4137" s="2"/>
      <c r="S4137" s="2"/>
    </row>
    <row r="4138" ht="15.75" customHeight="1">
      <c r="A4138" s="27" t="s">
        <v>1069</v>
      </c>
      <c r="B4138" s="2" t="s">
        <v>711</v>
      </c>
      <c r="C4138" s="34">
        <v>2.65353E7</v>
      </c>
      <c r="D4138" s="34">
        <v>2.4123E7</v>
      </c>
      <c r="E4138" s="34">
        <v>2412300.0</v>
      </c>
      <c r="F4138" s="22" t="s">
        <v>1063</v>
      </c>
      <c r="G4138" s="35">
        <v>45877.0</v>
      </c>
      <c r="H4138" s="22"/>
      <c r="I4138" s="29"/>
      <c r="J4138" s="28"/>
      <c r="K4138" s="2"/>
      <c r="L4138" s="2"/>
      <c r="M4138" s="2"/>
      <c r="N4138" s="2"/>
      <c r="O4138" s="2"/>
      <c r="P4138" s="2"/>
      <c r="Q4138" s="2"/>
      <c r="R4138" s="2"/>
      <c r="S4138" s="2"/>
    </row>
    <row r="4139" ht="15.75" customHeight="1">
      <c r="A4139" s="27" t="s">
        <v>1069</v>
      </c>
      <c r="B4139" s="2" t="s">
        <v>711</v>
      </c>
      <c r="C4139" s="34">
        <v>2345200.0</v>
      </c>
      <c r="D4139" s="34">
        <v>2132000.0</v>
      </c>
      <c r="E4139" s="34">
        <v>213200.0</v>
      </c>
      <c r="F4139" s="22" t="s">
        <v>977</v>
      </c>
      <c r="G4139" s="35">
        <v>45877.0</v>
      </c>
      <c r="H4139" s="22"/>
      <c r="I4139" s="29"/>
      <c r="J4139" s="28"/>
      <c r="K4139" s="2"/>
      <c r="L4139" s="2"/>
      <c r="M4139" s="2"/>
      <c r="N4139" s="2"/>
      <c r="O4139" s="2"/>
      <c r="P4139" s="2"/>
      <c r="Q4139" s="2"/>
      <c r="R4139" s="2"/>
      <c r="S4139" s="2"/>
    </row>
    <row r="4140" ht="15.75" customHeight="1">
      <c r="A4140" s="27" t="s">
        <v>1069</v>
      </c>
      <c r="B4140" s="2" t="s">
        <v>711</v>
      </c>
      <c r="C4140" s="34">
        <v>5.83704E7</v>
      </c>
      <c r="D4140" s="34">
        <v>5.3064E7</v>
      </c>
      <c r="E4140" s="34">
        <v>5306400.0</v>
      </c>
      <c r="F4140" s="22" t="s">
        <v>954</v>
      </c>
      <c r="G4140" s="35">
        <v>45877.0</v>
      </c>
      <c r="H4140" s="22"/>
      <c r="I4140" s="29"/>
      <c r="J4140" s="28"/>
      <c r="K4140" s="2"/>
      <c r="L4140" s="2"/>
      <c r="M4140" s="2"/>
      <c r="N4140" s="2"/>
      <c r="O4140" s="2"/>
      <c r="P4140" s="2"/>
      <c r="Q4140" s="2"/>
      <c r="R4140" s="2"/>
      <c r="S4140" s="2"/>
    </row>
    <row r="4141" ht="15.75" customHeight="1">
      <c r="A4141" s="27" t="s">
        <v>1070</v>
      </c>
      <c r="B4141" s="2" t="s">
        <v>898</v>
      </c>
      <c r="C4141" s="34">
        <v>1501500.0</v>
      </c>
      <c r="D4141" s="34">
        <v>1365000.0</v>
      </c>
      <c r="E4141" s="34">
        <v>136500.0</v>
      </c>
      <c r="F4141" s="22" t="s">
        <v>1060</v>
      </c>
      <c r="G4141" s="35">
        <v>45880.0</v>
      </c>
      <c r="H4141" s="22"/>
      <c r="I4141" s="29"/>
      <c r="J4141" s="28"/>
      <c r="K4141" s="2"/>
      <c r="L4141" s="2"/>
      <c r="M4141" s="2"/>
      <c r="N4141" s="2"/>
      <c r="O4141" s="2"/>
      <c r="P4141" s="2"/>
      <c r="Q4141" s="2"/>
      <c r="R4141" s="2"/>
      <c r="S4141" s="2"/>
    </row>
    <row r="4142" ht="15.75" customHeight="1">
      <c r="A4142" s="27">
        <v>45869.0</v>
      </c>
      <c r="B4142" s="2" t="s">
        <v>8</v>
      </c>
      <c r="C4142" s="34">
        <v>6104725.0</v>
      </c>
      <c r="D4142" s="34">
        <v>5549750.0</v>
      </c>
      <c r="E4142" s="34">
        <v>554975.0</v>
      </c>
      <c r="F4142" s="22" t="s">
        <v>1071</v>
      </c>
      <c r="G4142" s="35">
        <v>45882.0</v>
      </c>
      <c r="H4142" s="22"/>
      <c r="I4142" s="37" t="s">
        <v>94</v>
      </c>
      <c r="J4142" s="13"/>
      <c r="K4142" s="14"/>
      <c r="L4142" s="2"/>
      <c r="M4142" s="2"/>
      <c r="N4142" s="2"/>
      <c r="O4142" s="2"/>
      <c r="P4142" s="2"/>
      <c r="Q4142" s="2"/>
      <c r="R4142" s="2"/>
      <c r="S4142" s="2"/>
    </row>
    <row r="4143" ht="15.75" customHeight="1">
      <c r="A4143" s="27">
        <v>45869.0</v>
      </c>
      <c r="B4143" s="2" t="s">
        <v>8</v>
      </c>
      <c r="C4143" s="34">
        <v>6.589308E7</v>
      </c>
      <c r="D4143" s="34">
        <v>5.99028E7</v>
      </c>
      <c r="E4143" s="34">
        <v>5990280.0</v>
      </c>
      <c r="F4143" s="22" t="s">
        <v>106</v>
      </c>
      <c r="G4143" s="35">
        <v>45882.0</v>
      </c>
      <c r="H4143" s="22"/>
      <c r="I4143" s="23" t="s">
        <v>3</v>
      </c>
      <c r="J4143" s="17" t="s">
        <v>54</v>
      </c>
      <c r="K4143" s="17" t="s">
        <v>2</v>
      </c>
      <c r="L4143" s="2"/>
      <c r="M4143" s="2"/>
      <c r="N4143" s="2"/>
      <c r="O4143" s="2"/>
      <c r="P4143" s="2"/>
      <c r="Q4143" s="2"/>
      <c r="R4143" s="2"/>
      <c r="S4143" s="2"/>
    </row>
    <row r="4144" ht="15.75" customHeight="1">
      <c r="A4144" s="38">
        <v>45869.0</v>
      </c>
      <c r="B4144" s="7" t="s">
        <v>8</v>
      </c>
      <c r="C4144" s="39">
        <v>3.84054E7</v>
      </c>
      <c r="D4144" s="39">
        <v>3.4914E7</v>
      </c>
      <c r="E4144" s="39">
        <v>3491400.0</v>
      </c>
      <c r="F4144" s="40" t="s">
        <v>106</v>
      </c>
      <c r="G4144" s="41">
        <v>45882.0</v>
      </c>
      <c r="H4144" s="40"/>
      <c r="I4144" s="23">
        <f t="shared" ref="I4144:K4144" si="102">SUM(C4132:C4144)</f>
        <v>242107670</v>
      </c>
      <c r="J4144" s="23">
        <f t="shared" si="102"/>
        <v>221346648</v>
      </c>
      <c r="K4144" s="23">
        <f t="shared" si="102"/>
        <v>20761022</v>
      </c>
      <c r="L4144" s="7"/>
      <c r="M4144" s="7"/>
      <c r="N4144" s="7"/>
      <c r="O4144" s="7"/>
      <c r="P4144" s="7"/>
      <c r="Q4144" s="7"/>
      <c r="R4144" s="7"/>
      <c r="S4144" s="7"/>
    </row>
    <row r="4145" ht="15.75" customHeight="1">
      <c r="A4145" s="27">
        <v>45870.0</v>
      </c>
      <c r="B4145" s="2" t="s">
        <v>839</v>
      </c>
      <c r="C4145" s="34">
        <v>8897570.0</v>
      </c>
      <c r="D4145" s="34">
        <v>8897570.0</v>
      </c>
      <c r="E4145" s="34">
        <v>0.0</v>
      </c>
      <c r="F4145" s="22" t="s">
        <v>912</v>
      </c>
      <c r="G4145" s="35">
        <v>45877.0</v>
      </c>
      <c r="H4145" s="22"/>
      <c r="I4145" s="29"/>
      <c r="J4145" s="28"/>
      <c r="K4145" s="2"/>
      <c r="L4145" s="2"/>
      <c r="M4145" s="2"/>
      <c r="N4145" s="2"/>
      <c r="O4145" s="2"/>
      <c r="P4145" s="2"/>
      <c r="Q4145" s="2"/>
      <c r="R4145" s="2"/>
      <c r="S4145" s="2"/>
    </row>
    <row r="4146" ht="15.75" customHeight="1">
      <c r="A4146" s="27">
        <v>45872.0</v>
      </c>
      <c r="B4146" s="2" t="s">
        <v>8</v>
      </c>
      <c r="C4146" s="34">
        <v>1.1830192E7</v>
      </c>
      <c r="D4146" s="34">
        <v>1.075472E7</v>
      </c>
      <c r="E4146" s="34">
        <v>1075472.0</v>
      </c>
      <c r="F4146" s="22" t="s">
        <v>1072</v>
      </c>
      <c r="G4146" s="35">
        <v>45882.0</v>
      </c>
      <c r="H4146" s="22"/>
      <c r="I4146" s="29"/>
      <c r="J4146" s="28"/>
      <c r="K4146" s="2"/>
      <c r="L4146" s="2"/>
      <c r="M4146" s="2"/>
      <c r="N4146" s="2"/>
      <c r="O4146" s="2"/>
      <c r="P4146" s="2"/>
      <c r="Q4146" s="2"/>
      <c r="R4146" s="2"/>
      <c r="S4146" s="2"/>
    </row>
    <row r="4147" ht="15.75" customHeight="1">
      <c r="A4147" s="27">
        <v>45874.0</v>
      </c>
      <c r="B4147" s="2" t="s">
        <v>1066</v>
      </c>
      <c r="C4147" s="34">
        <v>440000.0</v>
      </c>
      <c r="D4147" s="34">
        <v>400000.0</v>
      </c>
      <c r="E4147" s="34">
        <v>40000.0</v>
      </c>
      <c r="F4147" s="22" t="s">
        <v>1073</v>
      </c>
      <c r="G4147" s="35">
        <v>45870.0</v>
      </c>
      <c r="H4147" s="22"/>
      <c r="I4147" s="29"/>
      <c r="J4147" s="28"/>
      <c r="K4147" s="2"/>
      <c r="L4147" s="2"/>
      <c r="M4147" s="2"/>
      <c r="N4147" s="2"/>
      <c r="O4147" s="2"/>
      <c r="P4147" s="2"/>
      <c r="Q4147" s="2"/>
      <c r="R4147" s="2"/>
      <c r="S4147" s="2"/>
    </row>
    <row r="4148" ht="15.75" customHeight="1">
      <c r="A4148" s="27">
        <v>45880.0</v>
      </c>
      <c r="B4148" s="2" t="s">
        <v>1026</v>
      </c>
      <c r="C4148" s="34">
        <v>3430000.0</v>
      </c>
      <c r="D4148" s="34">
        <v>3118182.0</v>
      </c>
      <c r="E4148" s="34">
        <v>311818.0</v>
      </c>
      <c r="F4148" s="22" t="s">
        <v>1074</v>
      </c>
      <c r="G4148" s="35">
        <v>45881.0</v>
      </c>
      <c r="H4148" s="22"/>
      <c r="I4148" s="29"/>
      <c r="J4148" s="28"/>
      <c r="K4148" s="2"/>
      <c r="L4148" s="2"/>
      <c r="M4148" s="2"/>
      <c r="N4148" s="2"/>
      <c r="O4148" s="2"/>
      <c r="P4148" s="2"/>
      <c r="Q4148" s="2"/>
      <c r="R4148" s="2"/>
      <c r="S4148" s="2"/>
    </row>
    <row r="4149" ht="15.75" customHeight="1">
      <c r="A4149" s="27">
        <v>45879.0</v>
      </c>
      <c r="B4149" s="2" t="s">
        <v>8</v>
      </c>
      <c r="C4149" s="34">
        <v>2.245116E7</v>
      </c>
      <c r="D4149" s="34">
        <v>2.0410146E7</v>
      </c>
      <c r="E4149" s="34">
        <v>2041014.0</v>
      </c>
      <c r="F4149" s="22" t="s">
        <v>1072</v>
      </c>
      <c r="G4149" s="35">
        <v>45889.0</v>
      </c>
      <c r="H4149" s="22"/>
      <c r="I4149" s="29"/>
      <c r="J4149" s="28"/>
      <c r="K4149" s="2"/>
      <c r="L4149" s="2"/>
      <c r="M4149" s="2"/>
      <c r="N4149" s="2"/>
      <c r="O4149" s="2"/>
      <c r="P4149" s="2"/>
      <c r="Q4149" s="2"/>
      <c r="R4149" s="2"/>
      <c r="S4149" s="2"/>
    </row>
    <row r="4150" ht="15.75" customHeight="1">
      <c r="A4150" s="27">
        <v>45886.0</v>
      </c>
      <c r="B4150" s="2" t="s">
        <v>8</v>
      </c>
      <c r="C4150" s="34">
        <v>1.7595182E7</v>
      </c>
      <c r="D4150" s="34">
        <v>1.599562E7</v>
      </c>
      <c r="E4150" s="34">
        <v>1599562.0</v>
      </c>
      <c r="F4150" s="22" t="s">
        <v>1072</v>
      </c>
      <c r="G4150" s="35">
        <v>45889.0</v>
      </c>
      <c r="H4150" s="22"/>
      <c r="I4150" s="29"/>
      <c r="J4150" s="28"/>
      <c r="K4150" s="2"/>
      <c r="L4150" s="2"/>
      <c r="M4150" s="2"/>
      <c r="N4150" s="2"/>
      <c r="O4150" s="2"/>
      <c r="P4150" s="2"/>
      <c r="Q4150" s="2"/>
      <c r="R4150" s="2"/>
      <c r="S4150" s="2"/>
    </row>
    <row r="4151" ht="15.75" customHeight="1">
      <c r="A4151" s="27">
        <v>45890.0</v>
      </c>
      <c r="B4151" s="2" t="s">
        <v>11</v>
      </c>
      <c r="C4151" s="34">
        <v>4840660.0</v>
      </c>
      <c r="D4151" s="34">
        <v>4840660.0</v>
      </c>
      <c r="E4151" s="34">
        <v>0.0</v>
      </c>
      <c r="F4151" s="22" t="s">
        <v>914</v>
      </c>
      <c r="G4151" s="35">
        <v>45898.0</v>
      </c>
      <c r="H4151" s="22"/>
      <c r="I4151" s="29"/>
      <c r="J4151" s="28"/>
      <c r="K4151" s="2"/>
      <c r="L4151" s="2"/>
      <c r="M4151" s="2"/>
      <c r="N4151" s="2"/>
      <c r="O4151" s="2"/>
      <c r="P4151" s="2"/>
      <c r="Q4151" s="2"/>
      <c r="R4151" s="2"/>
      <c r="S4151" s="2"/>
    </row>
    <row r="4152" ht="15.75" customHeight="1">
      <c r="A4152" s="27">
        <v>45893.0</v>
      </c>
      <c r="B4152" s="2" t="s">
        <v>711</v>
      </c>
      <c r="C4152" s="34">
        <v>5.51771E7</v>
      </c>
      <c r="D4152" s="34">
        <v>5.0161E7</v>
      </c>
      <c r="E4152" s="34">
        <v>5016100.0</v>
      </c>
      <c r="F4152" s="22" t="s">
        <v>954</v>
      </c>
      <c r="G4152" s="35">
        <v>45910.0</v>
      </c>
      <c r="H4152" s="22"/>
      <c r="I4152" s="29"/>
      <c r="J4152" s="28"/>
      <c r="K4152" s="2"/>
      <c r="L4152" s="2"/>
      <c r="M4152" s="2"/>
      <c r="N4152" s="2"/>
      <c r="O4152" s="2"/>
      <c r="P4152" s="2"/>
      <c r="Q4152" s="2"/>
      <c r="R4152" s="2"/>
      <c r="S4152" s="2"/>
    </row>
    <row r="4153" ht="15.75" customHeight="1">
      <c r="A4153" s="27">
        <v>45893.0</v>
      </c>
      <c r="B4153" s="2" t="s">
        <v>711</v>
      </c>
      <c r="C4153" s="34">
        <v>2725800.0</v>
      </c>
      <c r="D4153" s="34">
        <v>2478000.0</v>
      </c>
      <c r="E4153" s="34">
        <v>247800.0</v>
      </c>
      <c r="F4153" s="22" t="s">
        <v>977</v>
      </c>
      <c r="G4153" s="35">
        <v>45910.0</v>
      </c>
      <c r="H4153" s="22"/>
      <c r="I4153" s="29"/>
      <c r="J4153" s="28"/>
      <c r="K4153" s="2"/>
      <c r="L4153" s="2"/>
      <c r="M4153" s="2"/>
      <c r="N4153" s="2"/>
      <c r="O4153" s="2"/>
      <c r="P4153" s="2"/>
      <c r="Q4153" s="2"/>
      <c r="R4153" s="2"/>
      <c r="S4153" s="2"/>
    </row>
    <row r="4154" ht="15.75" customHeight="1">
      <c r="A4154" s="27">
        <v>45893.0</v>
      </c>
      <c r="B4154" s="2" t="s">
        <v>711</v>
      </c>
      <c r="C4154" s="34">
        <v>2.78124E7</v>
      </c>
      <c r="D4154" s="34">
        <v>2.5284E7</v>
      </c>
      <c r="E4154" s="34">
        <v>2528400.0</v>
      </c>
      <c r="F4154" s="22" t="s">
        <v>1063</v>
      </c>
      <c r="G4154" s="35">
        <v>45910.0</v>
      </c>
      <c r="H4154" s="22"/>
      <c r="I4154" s="29"/>
      <c r="J4154" s="28"/>
      <c r="K4154" s="2"/>
      <c r="L4154" s="2"/>
      <c r="M4154" s="2"/>
      <c r="N4154" s="2"/>
      <c r="O4154" s="2"/>
      <c r="P4154" s="2"/>
      <c r="Q4154" s="2"/>
      <c r="R4154" s="2"/>
      <c r="S4154" s="2"/>
    </row>
    <row r="4155" ht="15.0" customHeight="1">
      <c r="A4155" s="27">
        <v>45893.0</v>
      </c>
      <c r="B4155" s="2" t="s">
        <v>711</v>
      </c>
      <c r="C4155" s="34">
        <v>8917700.0</v>
      </c>
      <c r="D4155" s="34">
        <v>8107000.0</v>
      </c>
      <c r="E4155" s="34">
        <v>810700.0</v>
      </c>
      <c r="F4155" s="22" t="s">
        <v>1064</v>
      </c>
      <c r="G4155" s="35">
        <v>45910.0</v>
      </c>
      <c r="H4155" s="22"/>
      <c r="I4155" s="29"/>
      <c r="J4155" s="28"/>
      <c r="K4155" s="2"/>
      <c r="L4155" s="2"/>
      <c r="M4155" s="2"/>
      <c r="N4155" s="2"/>
      <c r="O4155" s="2"/>
      <c r="P4155" s="2"/>
      <c r="Q4155" s="2"/>
      <c r="R4155" s="2"/>
      <c r="S4155" s="2"/>
    </row>
    <row r="4156" ht="15.0" customHeight="1">
      <c r="A4156" s="27">
        <v>45893.0</v>
      </c>
      <c r="B4156" s="2" t="s">
        <v>711</v>
      </c>
      <c r="C4156" s="34">
        <v>1.100627E7</v>
      </c>
      <c r="D4156" s="34">
        <v>1.00057E7</v>
      </c>
      <c r="E4156" s="34">
        <v>1000570.0</v>
      </c>
      <c r="F4156" s="22" t="s">
        <v>728</v>
      </c>
      <c r="G4156" s="35">
        <v>45910.0</v>
      </c>
      <c r="H4156" s="22"/>
      <c r="I4156" s="29"/>
      <c r="J4156" s="28"/>
      <c r="K4156" s="2"/>
      <c r="L4156" s="2"/>
      <c r="M4156" s="2"/>
      <c r="N4156" s="2"/>
      <c r="O4156" s="2"/>
      <c r="P4156" s="2"/>
      <c r="Q4156" s="2"/>
      <c r="R4156" s="2"/>
      <c r="S4156" s="2"/>
    </row>
    <row r="4157" ht="15.75" customHeight="1">
      <c r="A4157" s="27">
        <v>45893.0</v>
      </c>
      <c r="B4157" s="2" t="s">
        <v>8</v>
      </c>
      <c r="C4157" s="34">
        <f t="shared" ref="C4157:C4159" si="103">D4157+E4157</f>
        <v>15039310</v>
      </c>
      <c r="D4157" s="34">
        <v>1.36721E7</v>
      </c>
      <c r="E4157" s="34">
        <v>1367210.0</v>
      </c>
      <c r="F4157" s="22" t="s">
        <v>1072</v>
      </c>
      <c r="G4157" s="35">
        <v>45898.0</v>
      </c>
      <c r="H4157" s="22"/>
      <c r="I4157" s="29"/>
      <c r="J4157" s="28"/>
      <c r="K4157" s="2"/>
      <c r="L4157" s="2"/>
      <c r="M4157" s="2"/>
      <c r="N4157" s="2"/>
      <c r="O4157" s="2"/>
      <c r="P4157" s="2"/>
      <c r="Q4157" s="2"/>
      <c r="R4157" s="2"/>
      <c r="S4157" s="2"/>
    </row>
    <row r="4158" ht="15.75" customHeight="1">
      <c r="A4158" s="27">
        <v>45900.0</v>
      </c>
      <c r="B4158" s="2" t="s">
        <v>8</v>
      </c>
      <c r="C4158" s="34">
        <f t="shared" si="103"/>
        <v>10953160</v>
      </c>
      <c r="D4158" s="34">
        <v>9957420.0</v>
      </c>
      <c r="E4158" s="34">
        <v>995740.0</v>
      </c>
      <c r="F4158" s="22" t="s">
        <v>1072</v>
      </c>
      <c r="G4158" s="35">
        <v>45917.0</v>
      </c>
      <c r="H4158" s="22"/>
      <c r="I4158" s="29"/>
      <c r="J4158" s="28"/>
      <c r="K4158" s="2"/>
      <c r="L4158" s="2"/>
      <c r="M4158" s="2"/>
      <c r="N4158" s="2"/>
      <c r="O4158" s="2"/>
      <c r="P4158" s="2"/>
      <c r="Q4158" s="2"/>
      <c r="R4158" s="2"/>
      <c r="S4158" s="2"/>
    </row>
    <row r="4159" ht="15.75" customHeight="1">
      <c r="A4159" s="27">
        <v>45900.0</v>
      </c>
      <c r="B4159" s="2" t="s">
        <v>8</v>
      </c>
      <c r="C4159" s="34">
        <f t="shared" si="103"/>
        <v>40333120</v>
      </c>
      <c r="D4159" s="34">
        <v>3.666648E7</v>
      </c>
      <c r="E4159" s="34">
        <v>3666640.0</v>
      </c>
      <c r="F4159" s="22" t="s">
        <v>9</v>
      </c>
      <c r="G4159" s="35">
        <v>45908.0</v>
      </c>
      <c r="H4159" s="22"/>
      <c r="I4159" s="37" t="s">
        <v>123</v>
      </c>
      <c r="J4159" s="13"/>
      <c r="K4159" s="14"/>
      <c r="L4159" s="2"/>
      <c r="M4159" s="2"/>
      <c r="N4159" s="2"/>
      <c r="O4159" s="2"/>
      <c r="P4159" s="2"/>
      <c r="Q4159" s="2"/>
      <c r="R4159" s="2"/>
      <c r="S4159" s="2"/>
    </row>
    <row r="4160" ht="15.75" customHeight="1">
      <c r="A4160" s="27">
        <v>45900.0</v>
      </c>
      <c r="B4160" s="2" t="s">
        <v>8</v>
      </c>
      <c r="C4160" s="34">
        <v>8.7489325E7</v>
      </c>
      <c r="D4160" s="34">
        <v>7.953575E7</v>
      </c>
      <c r="E4160" s="34">
        <v>7953575.0</v>
      </c>
      <c r="F4160" s="22" t="s">
        <v>106</v>
      </c>
      <c r="G4160" s="35">
        <v>45912.0</v>
      </c>
      <c r="H4160" s="22"/>
      <c r="I4160" s="23" t="s">
        <v>3</v>
      </c>
      <c r="J4160" s="17" t="s">
        <v>54</v>
      </c>
      <c r="K4160" s="17" t="s">
        <v>2</v>
      </c>
      <c r="L4160" s="2"/>
      <c r="M4160" s="2"/>
      <c r="N4160" s="2"/>
      <c r="O4160" s="2"/>
      <c r="P4160" s="2"/>
      <c r="Q4160" s="2"/>
      <c r="R4160" s="2"/>
      <c r="S4160" s="2"/>
    </row>
    <row r="4161" ht="15.75" customHeight="1">
      <c r="A4161" s="38">
        <v>45900.0</v>
      </c>
      <c r="B4161" s="7" t="s">
        <v>8</v>
      </c>
      <c r="C4161" s="39">
        <v>5.17638E7</v>
      </c>
      <c r="D4161" s="39">
        <v>4.7058E7</v>
      </c>
      <c r="E4161" s="39">
        <v>4705800.0</v>
      </c>
      <c r="F4161" s="40" t="s">
        <v>106</v>
      </c>
      <c r="G4161" s="41">
        <v>45912.0</v>
      </c>
      <c r="H4161" s="40"/>
      <c r="I4161" s="23">
        <f t="shared" ref="I4161:K4161" si="104">SUM(C4145:C4161)</f>
        <v>380702749</v>
      </c>
      <c r="J4161" s="23">
        <f t="shared" si="104"/>
        <v>347342348</v>
      </c>
      <c r="K4161" s="23">
        <f t="shared" si="104"/>
        <v>33360401</v>
      </c>
      <c r="L4161" s="7"/>
      <c r="M4161" s="7"/>
      <c r="N4161" s="7"/>
      <c r="O4161" s="7"/>
      <c r="P4161" s="7"/>
      <c r="Q4161" s="7"/>
      <c r="R4161" s="7"/>
      <c r="S4161" s="7"/>
    </row>
    <row r="4162" ht="15.75" customHeight="1">
      <c r="A4162" s="27">
        <v>45901.0</v>
      </c>
      <c r="B4162" s="2" t="s">
        <v>839</v>
      </c>
      <c r="C4162" s="34">
        <v>8897570.0</v>
      </c>
      <c r="D4162" s="34">
        <v>8897570.0</v>
      </c>
      <c r="E4162" s="34">
        <v>0.0</v>
      </c>
      <c r="F4162" s="22" t="s">
        <v>915</v>
      </c>
      <c r="G4162" s="35">
        <v>45910.0</v>
      </c>
      <c r="H4162" s="22"/>
      <c r="I4162" s="29"/>
      <c r="J4162" s="28"/>
      <c r="K4162" s="2"/>
      <c r="L4162" s="2"/>
      <c r="M4162" s="2"/>
      <c r="N4162" s="2"/>
      <c r="O4162" s="2"/>
      <c r="P4162" s="2"/>
      <c r="Q4162" s="2"/>
      <c r="R4162" s="2"/>
      <c r="S4162" s="2"/>
    </row>
    <row r="4163" ht="15.75" customHeight="1">
      <c r="A4163" s="27" t="s">
        <v>1075</v>
      </c>
      <c r="B4163" s="2" t="s">
        <v>1066</v>
      </c>
      <c r="C4163" s="34">
        <v>440000.0</v>
      </c>
      <c r="D4163" s="34">
        <v>400000.0</v>
      </c>
      <c r="E4163" s="34">
        <v>40000.0</v>
      </c>
      <c r="F4163" s="22" t="s">
        <v>1076</v>
      </c>
      <c r="G4163" s="35">
        <v>45901.0</v>
      </c>
      <c r="H4163" s="22"/>
      <c r="I4163" s="29"/>
      <c r="J4163" s="28"/>
      <c r="K4163" s="2"/>
      <c r="L4163" s="2"/>
      <c r="M4163" s="2"/>
      <c r="N4163" s="2"/>
      <c r="O4163" s="2"/>
      <c r="P4163" s="2"/>
      <c r="Q4163" s="2"/>
      <c r="R4163" s="2"/>
      <c r="S4163" s="2"/>
    </row>
    <row r="4164" ht="15.75" customHeight="1">
      <c r="A4164" s="27">
        <v>45907.0</v>
      </c>
      <c r="B4164" s="2" t="s">
        <v>8</v>
      </c>
      <c r="C4164" s="34">
        <v>1.195458E7</v>
      </c>
      <c r="D4164" s="34">
        <v>1.08678E7</v>
      </c>
      <c r="E4164" s="34">
        <v>1086780.0</v>
      </c>
      <c r="F4164" s="22" t="s">
        <v>1072</v>
      </c>
      <c r="G4164" s="35">
        <v>45912.0</v>
      </c>
      <c r="H4164" s="22"/>
      <c r="I4164" s="29"/>
      <c r="J4164" s="28"/>
      <c r="K4164" s="2"/>
      <c r="L4164" s="2"/>
      <c r="M4164" s="2"/>
      <c r="N4164" s="2"/>
      <c r="O4164" s="2"/>
      <c r="P4164" s="2"/>
      <c r="Q4164" s="2"/>
      <c r="R4164" s="2"/>
      <c r="S4164" s="2"/>
    </row>
    <row r="4165" ht="15.75" customHeight="1">
      <c r="A4165" s="27">
        <v>45907.0</v>
      </c>
      <c r="B4165" s="2" t="s">
        <v>8</v>
      </c>
      <c r="C4165" s="34">
        <v>2.902757E7</v>
      </c>
      <c r="D4165" s="34">
        <v>2.63887E7</v>
      </c>
      <c r="E4165" s="34">
        <v>2638870.0</v>
      </c>
      <c r="F4165" s="22" t="s">
        <v>9</v>
      </c>
      <c r="G4165" s="35">
        <v>45912.0</v>
      </c>
      <c r="H4165" s="22"/>
      <c r="I4165" s="29"/>
      <c r="J4165" s="28"/>
      <c r="K4165" s="2"/>
      <c r="L4165" s="2"/>
      <c r="M4165" s="2"/>
      <c r="N4165" s="2"/>
      <c r="O4165" s="2"/>
      <c r="P4165" s="2"/>
      <c r="Q4165" s="2"/>
      <c r="R4165" s="2"/>
      <c r="S4165" s="2"/>
    </row>
    <row r="4166" ht="15.75" customHeight="1">
      <c r="A4166" s="27">
        <v>45914.0</v>
      </c>
      <c r="B4166" s="2" t="s">
        <v>8</v>
      </c>
      <c r="C4166" s="34">
        <v>1.765973E7</v>
      </c>
      <c r="D4166" s="34">
        <v>1.60543E7</v>
      </c>
      <c r="E4166" s="34">
        <v>1605430.0</v>
      </c>
      <c r="F4166" s="22" t="s">
        <v>1072</v>
      </c>
      <c r="G4166" s="35">
        <v>45922.0</v>
      </c>
      <c r="H4166" s="22"/>
      <c r="I4166" s="29"/>
      <c r="J4166" s="28"/>
      <c r="K4166" s="2"/>
      <c r="L4166" s="2"/>
      <c r="M4166" s="2"/>
      <c r="N4166" s="2"/>
      <c r="O4166" s="2"/>
      <c r="P4166" s="2"/>
      <c r="Q4166" s="2"/>
      <c r="R4166" s="2"/>
      <c r="S4166" s="2"/>
    </row>
    <row r="4167" ht="15.75" customHeight="1">
      <c r="A4167" s="27">
        <v>45914.0</v>
      </c>
      <c r="B4167" s="2" t="s">
        <v>8</v>
      </c>
      <c r="C4167" s="34">
        <v>2.7101855E7</v>
      </c>
      <c r="D4167" s="34">
        <v>2.463805E7</v>
      </c>
      <c r="E4167" s="34">
        <v>2463805.0</v>
      </c>
      <c r="F4167" s="22" t="s">
        <v>9</v>
      </c>
      <c r="G4167" s="35">
        <v>45919.0</v>
      </c>
      <c r="H4167" s="22"/>
      <c r="I4167" s="29"/>
      <c r="J4167" s="28"/>
      <c r="K4167" s="2"/>
      <c r="L4167" s="2"/>
      <c r="M4167" s="2"/>
      <c r="N4167" s="2"/>
      <c r="O4167" s="2"/>
      <c r="P4167" s="2"/>
      <c r="Q4167" s="2"/>
      <c r="R4167" s="2"/>
      <c r="S4167" s="2"/>
    </row>
    <row r="4168" ht="15.75" customHeight="1">
      <c r="A4168" s="27">
        <v>45917.0</v>
      </c>
      <c r="B4168" s="2" t="s">
        <v>8</v>
      </c>
      <c r="C4168" s="34">
        <v>2.01135E7</v>
      </c>
      <c r="D4168" s="34">
        <v>1.8285E7</v>
      </c>
      <c r="E4168" s="34">
        <v>1828500.0</v>
      </c>
      <c r="F4168" s="22" t="s">
        <v>106</v>
      </c>
      <c r="G4168" s="35">
        <v>45931.0</v>
      </c>
      <c r="H4168" s="22"/>
      <c r="I4168" s="29"/>
      <c r="J4168" s="28"/>
      <c r="K4168" s="2"/>
      <c r="L4168" s="2"/>
      <c r="M4168" s="2"/>
      <c r="N4168" s="2"/>
      <c r="O4168" s="2"/>
      <c r="P4168" s="2"/>
      <c r="Q4168" s="2"/>
      <c r="R4168" s="2"/>
      <c r="S4168" s="2"/>
    </row>
    <row r="4169" ht="15.75" customHeight="1">
      <c r="A4169" s="27">
        <v>45917.0</v>
      </c>
      <c r="B4169" s="2" t="s">
        <v>8</v>
      </c>
      <c r="C4169" s="34">
        <v>3.662604E7</v>
      </c>
      <c r="D4169" s="34">
        <v>3.32964E7</v>
      </c>
      <c r="E4169" s="34">
        <v>3329640.0</v>
      </c>
      <c r="F4169" s="22" t="s">
        <v>106</v>
      </c>
      <c r="G4169" s="35">
        <v>45931.0</v>
      </c>
      <c r="H4169" s="22"/>
      <c r="I4169" s="29"/>
      <c r="J4169" s="28"/>
      <c r="K4169" s="2"/>
      <c r="L4169" s="2"/>
      <c r="M4169" s="2"/>
      <c r="N4169" s="2"/>
      <c r="O4169" s="2"/>
      <c r="P4169" s="2"/>
      <c r="Q4169" s="2"/>
      <c r="R4169" s="2"/>
      <c r="S4169" s="2"/>
    </row>
    <row r="4170" ht="15.75" customHeight="1">
      <c r="A4170" s="27">
        <v>45921.0</v>
      </c>
      <c r="B4170" s="2" t="s">
        <v>8</v>
      </c>
      <c r="C4170" s="34">
        <v>3.2289598E7</v>
      </c>
      <c r="D4170" s="34">
        <v>2.935418E7</v>
      </c>
      <c r="E4170" s="34">
        <v>2935418.0</v>
      </c>
      <c r="F4170" s="22" t="s">
        <v>9</v>
      </c>
      <c r="G4170" s="35">
        <v>45926.0</v>
      </c>
      <c r="H4170" s="22"/>
      <c r="I4170" s="29"/>
      <c r="J4170" s="28"/>
      <c r="K4170" s="2"/>
      <c r="L4170" s="2"/>
      <c r="M4170" s="2"/>
      <c r="N4170" s="2"/>
      <c r="O4170" s="2"/>
      <c r="P4170" s="2"/>
      <c r="Q4170" s="2"/>
      <c r="R4170" s="2"/>
      <c r="S4170" s="2"/>
    </row>
    <row r="4171" ht="15.75" customHeight="1">
      <c r="A4171" s="27">
        <v>45921.0</v>
      </c>
      <c r="B4171" s="2" t="s">
        <v>8</v>
      </c>
      <c r="C4171" s="34">
        <v>1.4730034E7</v>
      </c>
      <c r="D4171" s="34">
        <v>1.339094E7</v>
      </c>
      <c r="E4171" s="34">
        <v>1339094.0</v>
      </c>
      <c r="F4171" s="22" t="s">
        <v>10</v>
      </c>
      <c r="G4171" s="35">
        <v>45931.0</v>
      </c>
      <c r="H4171" s="22"/>
      <c r="I4171" s="29"/>
      <c r="J4171" s="28"/>
      <c r="K4171" s="2"/>
      <c r="L4171" s="2"/>
      <c r="M4171" s="2"/>
      <c r="N4171" s="2"/>
      <c r="O4171" s="2"/>
      <c r="P4171" s="2"/>
      <c r="Q4171" s="2"/>
      <c r="R4171" s="2"/>
      <c r="S4171" s="2"/>
    </row>
    <row r="4172" ht="15.75" customHeight="1">
      <c r="A4172" s="27">
        <v>45922.0</v>
      </c>
      <c r="B4172" s="2" t="s">
        <v>11</v>
      </c>
      <c r="C4172" s="34">
        <v>4841580.0</v>
      </c>
      <c r="D4172" s="34">
        <v>4841580.0</v>
      </c>
      <c r="E4172" s="34">
        <v>0.0</v>
      </c>
      <c r="F4172" s="22" t="s">
        <v>922</v>
      </c>
      <c r="G4172" s="35">
        <v>45930.0</v>
      </c>
      <c r="H4172" s="22"/>
      <c r="I4172" s="29"/>
      <c r="J4172" s="28"/>
      <c r="K4172" s="2"/>
      <c r="L4172" s="2"/>
      <c r="M4172" s="2"/>
      <c r="N4172" s="2"/>
      <c r="O4172" s="2"/>
      <c r="P4172" s="2"/>
      <c r="Q4172" s="2"/>
      <c r="R4172" s="2"/>
      <c r="S4172" s="2"/>
    </row>
    <row r="4173" ht="15.75" customHeight="1">
      <c r="A4173" s="27">
        <v>45923.0</v>
      </c>
      <c r="B4173" s="2" t="s">
        <v>1026</v>
      </c>
      <c r="C4173" s="34">
        <v>1767000.0</v>
      </c>
      <c r="D4173" s="34">
        <v>1606364.0</v>
      </c>
      <c r="E4173" s="34">
        <v>160636.0</v>
      </c>
      <c r="F4173" s="22" t="s">
        <v>1077</v>
      </c>
      <c r="G4173" s="35">
        <v>45925.0</v>
      </c>
      <c r="H4173" s="22"/>
      <c r="I4173" s="29"/>
      <c r="J4173" s="28"/>
      <c r="K4173" s="2"/>
      <c r="L4173" s="2"/>
      <c r="M4173" s="2"/>
      <c r="N4173" s="2"/>
      <c r="O4173" s="2"/>
      <c r="P4173" s="2"/>
      <c r="Q4173" s="2"/>
      <c r="R4173" s="2"/>
      <c r="S4173" s="2"/>
    </row>
    <row r="4174" ht="15.75" customHeight="1">
      <c r="A4174" s="27" t="s">
        <v>1078</v>
      </c>
      <c r="B4174" s="2" t="s">
        <v>711</v>
      </c>
      <c r="C4174" s="34">
        <v>6.422955E7</v>
      </c>
      <c r="D4174" s="34">
        <v>5.83905E7</v>
      </c>
      <c r="E4174" s="34">
        <v>5839050.0</v>
      </c>
      <c r="F4174" s="22" t="s">
        <v>954</v>
      </c>
      <c r="G4174" s="35">
        <v>45945.0</v>
      </c>
      <c r="H4174" s="22"/>
      <c r="I4174" s="29"/>
      <c r="J4174" s="28"/>
      <c r="K4174" s="2"/>
      <c r="L4174" s="2"/>
      <c r="M4174" s="2"/>
      <c r="N4174" s="2"/>
      <c r="O4174" s="2"/>
      <c r="P4174" s="2"/>
      <c r="Q4174" s="2"/>
      <c r="R4174" s="2"/>
      <c r="S4174" s="2"/>
    </row>
    <row r="4175" ht="15.75" customHeight="1">
      <c r="A4175" s="27" t="s">
        <v>1078</v>
      </c>
      <c r="B4175" s="2" t="s">
        <v>711</v>
      </c>
      <c r="C4175" s="34">
        <v>2438700.0</v>
      </c>
      <c r="D4175" s="34">
        <v>2217000.0</v>
      </c>
      <c r="E4175" s="34">
        <v>221700.0</v>
      </c>
      <c r="F4175" s="22" t="s">
        <v>977</v>
      </c>
      <c r="G4175" s="35">
        <v>45945.0</v>
      </c>
      <c r="H4175" s="22"/>
      <c r="I4175" s="29"/>
      <c r="J4175" s="28"/>
      <c r="K4175" s="2"/>
      <c r="L4175" s="2"/>
      <c r="M4175" s="2"/>
      <c r="N4175" s="2"/>
      <c r="O4175" s="2"/>
      <c r="P4175" s="2"/>
      <c r="Q4175" s="2"/>
      <c r="R4175" s="2"/>
      <c r="S4175" s="2"/>
    </row>
    <row r="4176" ht="15.75" customHeight="1">
      <c r="A4176" s="27" t="s">
        <v>1078</v>
      </c>
      <c r="B4176" s="2" t="s">
        <v>711</v>
      </c>
      <c r="C4176" s="34">
        <v>2.660625E7</v>
      </c>
      <c r="D4176" s="34">
        <v>2.41875E7</v>
      </c>
      <c r="E4176" s="34">
        <v>2418750.0</v>
      </c>
      <c r="F4176" s="22" t="s">
        <v>956</v>
      </c>
      <c r="G4176" s="35">
        <v>45945.0</v>
      </c>
      <c r="H4176" s="22"/>
      <c r="I4176" s="29"/>
      <c r="J4176" s="28"/>
      <c r="K4176" s="2"/>
      <c r="L4176" s="2"/>
      <c r="M4176" s="2"/>
      <c r="N4176" s="2"/>
      <c r="O4176" s="2"/>
      <c r="P4176" s="2"/>
      <c r="Q4176" s="2"/>
      <c r="R4176" s="2"/>
      <c r="S4176" s="2"/>
    </row>
    <row r="4177" ht="15.75" customHeight="1">
      <c r="A4177" s="27" t="s">
        <v>1078</v>
      </c>
      <c r="B4177" s="2" t="s">
        <v>711</v>
      </c>
      <c r="C4177" s="34">
        <v>7509700.0</v>
      </c>
      <c r="D4177" s="34">
        <v>6827000.0</v>
      </c>
      <c r="E4177" s="34">
        <v>682700.0</v>
      </c>
      <c r="F4177" s="22" t="s">
        <v>957</v>
      </c>
      <c r="G4177" s="35">
        <v>45945.0</v>
      </c>
      <c r="H4177" s="22"/>
      <c r="I4177" s="29"/>
      <c r="J4177" s="28"/>
      <c r="K4177" s="2"/>
      <c r="L4177" s="2"/>
      <c r="M4177" s="2"/>
      <c r="N4177" s="2"/>
      <c r="O4177" s="2"/>
      <c r="P4177" s="2"/>
      <c r="Q4177" s="2"/>
      <c r="R4177" s="2"/>
      <c r="S4177" s="2"/>
    </row>
    <row r="4178" ht="15.75" customHeight="1">
      <c r="A4178" s="27" t="s">
        <v>1078</v>
      </c>
      <c r="B4178" s="2" t="s">
        <v>711</v>
      </c>
      <c r="C4178" s="34">
        <v>9908360.0</v>
      </c>
      <c r="D4178" s="34">
        <v>9007600.0</v>
      </c>
      <c r="E4178" s="34">
        <v>900760.0</v>
      </c>
      <c r="F4178" s="22" t="s">
        <v>1079</v>
      </c>
      <c r="G4178" s="35">
        <v>45950.0</v>
      </c>
      <c r="H4178" s="22"/>
      <c r="I4178" s="29"/>
      <c r="J4178" s="28"/>
      <c r="K4178" s="2"/>
      <c r="L4178" s="2"/>
      <c r="M4178" s="2"/>
      <c r="N4178" s="2"/>
      <c r="O4178" s="2"/>
      <c r="P4178" s="2"/>
      <c r="Q4178" s="2"/>
      <c r="R4178" s="2"/>
      <c r="S4178" s="2"/>
    </row>
    <row r="4179" ht="15.75" customHeight="1">
      <c r="A4179" s="27">
        <v>45928.0</v>
      </c>
      <c r="B4179" s="2" t="s">
        <v>8</v>
      </c>
      <c r="C4179" s="34">
        <v>2.30769E7</v>
      </c>
      <c r="D4179" s="34">
        <v>2.0979E7</v>
      </c>
      <c r="E4179" s="34">
        <v>2097900.0</v>
      </c>
      <c r="F4179" s="22" t="s">
        <v>9</v>
      </c>
      <c r="G4179" s="35">
        <v>45940.0</v>
      </c>
      <c r="H4179" s="22"/>
      <c r="I4179" s="29"/>
      <c r="J4179" s="28"/>
      <c r="K4179" s="2"/>
      <c r="L4179" s="2"/>
      <c r="M4179" s="2"/>
      <c r="N4179" s="2"/>
      <c r="O4179" s="2"/>
      <c r="P4179" s="2"/>
      <c r="Q4179" s="2"/>
      <c r="R4179" s="2"/>
      <c r="S4179" s="2"/>
    </row>
    <row r="4180" ht="15.75" customHeight="1">
      <c r="A4180" s="27">
        <v>45928.0</v>
      </c>
      <c r="B4180" s="2" t="s">
        <v>8</v>
      </c>
      <c r="C4180" s="34">
        <v>1.8196706E7</v>
      </c>
      <c r="D4180" s="34">
        <v>1.654246E7</v>
      </c>
      <c r="E4180" s="34">
        <v>1654246.0</v>
      </c>
      <c r="F4180" s="22" t="s">
        <v>1072</v>
      </c>
      <c r="G4180" s="35">
        <v>45947.0</v>
      </c>
      <c r="H4180" s="22"/>
      <c r="I4180" s="37" t="s">
        <v>164</v>
      </c>
      <c r="J4180" s="13"/>
      <c r="K4180" s="14"/>
      <c r="L4180" s="2"/>
      <c r="M4180" s="2"/>
      <c r="N4180" s="2"/>
      <c r="O4180" s="2"/>
      <c r="P4180" s="2"/>
      <c r="Q4180" s="2"/>
      <c r="R4180" s="2"/>
      <c r="S4180" s="2"/>
    </row>
    <row r="4181" ht="15.75" customHeight="1">
      <c r="A4181" s="27" t="s">
        <v>1080</v>
      </c>
      <c r="B4181" s="2" t="s">
        <v>1081</v>
      </c>
      <c r="C4181" s="34">
        <v>840000.0</v>
      </c>
      <c r="D4181" s="34">
        <v>763636.0</v>
      </c>
      <c r="E4181" s="34">
        <v>76364.0</v>
      </c>
      <c r="F4181" s="22" t="s">
        <v>1082</v>
      </c>
      <c r="G4181" s="35">
        <v>45967.0</v>
      </c>
      <c r="H4181" s="22"/>
      <c r="I4181" s="23" t="s">
        <v>3</v>
      </c>
      <c r="J4181" s="17" t="s">
        <v>54</v>
      </c>
      <c r="K4181" s="17" t="s">
        <v>2</v>
      </c>
      <c r="L4181" s="2"/>
      <c r="M4181" s="2"/>
      <c r="N4181" s="2"/>
      <c r="O4181" s="2"/>
      <c r="P4181" s="2"/>
      <c r="Q4181" s="2"/>
      <c r="R4181" s="2"/>
      <c r="S4181" s="2"/>
    </row>
    <row r="4182" ht="15.75" customHeight="1">
      <c r="A4182" s="38">
        <v>45930.0</v>
      </c>
      <c r="B4182" s="7" t="s">
        <v>839</v>
      </c>
      <c r="C4182" s="39">
        <v>2.0561238E7</v>
      </c>
      <c r="D4182" s="39">
        <v>2.0561238E7</v>
      </c>
      <c r="E4182" s="39">
        <v>0.0</v>
      </c>
      <c r="F4182" s="40" t="s">
        <v>924</v>
      </c>
      <c r="G4182" s="41">
        <v>45940.0</v>
      </c>
      <c r="H4182" s="40"/>
      <c r="I4182" s="23">
        <f t="shared" ref="I4182:K4182" si="105">SUM(C4162:C4182)</f>
        <v>378816461</v>
      </c>
      <c r="J4182" s="23">
        <f t="shared" si="105"/>
        <v>347496818</v>
      </c>
      <c r="K4182" s="23">
        <f t="shared" si="105"/>
        <v>31319643</v>
      </c>
      <c r="L4182" s="7"/>
      <c r="M4182" s="7"/>
      <c r="N4182" s="7"/>
      <c r="O4182" s="7"/>
      <c r="P4182" s="7"/>
      <c r="Q4182" s="7"/>
      <c r="R4182" s="7"/>
      <c r="S4182" s="7"/>
    </row>
    <row r="4183" ht="15.75" customHeight="1">
      <c r="A4183" s="27" t="s">
        <v>1083</v>
      </c>
      <c r="B4183" s="2" t="s">
        <v>1066</v>
      </c>
      <c r="C4183" s="34">
        <v>440000.0</v>
      </c>
      <c r="D4183" s="34">
        <v>400000.0</v>
      </c>
      <c r="E4183" s="34">
        <v>40000.0</v>
      </c>
      <c r="F4183" s="22" t="s">
        <v>1084</v>
      </c>
      <c r="G4183" s="35">
        <v>45931.0</v>
      </c>
      <c r="H4183" s="22"/>
      <c r="I4183" s="29"/>
      <c r="J4183" s="28"/>
      <c r="K4183" s="2"/>
      <c r="L4183" s="2"/>
      <c r="M4183" s="2"/>
      <c r="N4183" s="2"/>
      <c r="O4183" s="2"/>
      <c r="P4183" s="2"/>
      <c r="Q4183" s="2"/>
      <c r="R4183" s="2"/>
      <c r="S4183" s="2"/>
    </row>
    <row r="4184" ht="15.75" customHeight="1">
      <c r="A4184" s="27">
        <v>45935.0</v>
      </c>
      <c r="B4184" s="2" t="s">
        <v>8</v>
      </c>
      <c r="C4184" s="34">
        <v>8172274.0</v>
      </c>
      <c r="D4184" s="34">
        <v>7429340.0</v>
      </c>
      <c r="E4184" s="34">
        <v>742934.0</v>
      </c>
      <c r="F4184" s="22" t="s">
        <v>1072</v>
      </c>
      <c r="G4184" s="35">
        <v>45947.0</v>
      </c>
      <c r="H4184" s="22"/>
      <c r="I4184" s="29"/>
      <c r="J4184" s="28"/>
      <c r="K4184" s="2"/>
      <c r="L4184" s="2"/>
      <c r="M4184" s="2"/>
      <c r="N4184" s="2"/>
      <c r="O4184" s="2"/>
      <c r="P4184" s="2"/>
      <c r="Q4184" s="2"/>
      <c r="R4184" s="2"/>
      <c r="S4184" s="2"/>
    </row>
    <row r="4185" ht="15.75" customHeight="1">
      <c r="A4185" s="27">
        <v>45935.0</v>
      </c>
      <c r="B4185" s="2" t="s">
        <v>8</v>
      </c>
      <c r="C4185" s="34">
        <v>2.516712E7</v>
      </c>
      <c r="D4185" s="34">
        <v>2.28792E7</v>
      </c>
      <c r="E4185" s="34">
        <v>2287920.0</v>
      </c>
      <c r="F4185" s="22" t="s">
        <v>9</v>
      </c>
      <c r="G4185" s="35">
        <v>45947.0</v>
      </c>
      <c r="H4185" s="22"/>
      <c r="I4185" s="29"/>
      <c r="J4185" s="28"/>
      <c r="K4185" s="2"/>
      <c r="L4185" s="2"/>
      <c r="M4185" s="2"/>
      <c r="N4185" s="2"/>
      <c r="O4185" s="2"/>
      <c r="P4185" s="2"/>
      <c r="Q4185" s="2"/>
      <c r="R4185" s="2"/>
      <c r="S4185" s="2"/>
    </row>
    <row r="4186" ht="15.75" customHeight="1">
      <c r="A4186" s="27">
        <v>45942.0</v>
      </c>
      <c r="B4186" s="2" t="s">
        <v>8</v>
      </c>
      <c r="C4186" s="34">
        <v>4.166448E7</v>
      </c>
      <c r="D4186" s="34">
        <v>3.78768E7</v>
      </c>
      <c r="E4186" s="34">
        <v>3787680.0</v>
      </c>
      <c r="F4186" s="22" t="s">
        <v>9</v>
      </c>
      <c r="G4186" s="35">
        <v>45947.0</v>
      </c>
      <c r="H4186" s="22"/>
      <c r="I4186" s="29"/>
      <c r="J4186" s="28"/>
      <c r="K4186" s="2"/>
      <c r="L4186" s="2"/>
      <c r="M4186" s="2"/>
      <c r="N4186" s="2"/>
      <c r="O4186" s="2"/>
      <c r="P4186" s="2"/>
      <c r="Q4186" s="2"/>
      <c r="R4186" s="2"/>
      <c r="S4186" s="2"/>
    </row>
    <row r="4187" ht="15.75" customHeight="1">
      <c r="A4187" s="27">
        <v>45942.0</v>
      </c>
      <c r="B4187" s="2" t="s">
        <v>8</v>
      </c>
      <c r="C4187" s="34">
        <v>1.2510922E7</v>
      </c>
      <c r="D4187" s="34">
        <v>1.1373566E7</v>
      </c>
      <c r="E4187" s="34">
        <v>1137356.0</v>
      </c>
      <c r="F4187" s="22" t="s">
        <v>1085</v>
      </c>
      <c r="G4187" s="35">
        <v>45954.0</v>
      </c>
      <c r="H4187" s="22"/>
      <c r="I4187" s="29"/>
      <c r="J4187" s="28"/>
      <c r="K4187" s="2"/>
      <c r="L4187" s="2"/>
      <c r="M4187" s="2"/>
      <c r="N4187" s="2"/>
      <c r="O4187" s="2"/>
      <c r="P4187" s="2"/>
      <c r="Q4187" s="2"/>
      <c r="R4187" s="2"/>
      <c r="S4187" s="2"/>
    </row>
    <row r="4188" ht="15.75" customHeight="1">
      <c r="A4188" s="27">
        <v>45949.0</v>
      </c>
      <c r="B4188" s="2" t="s">
        <v>8</v>
      </c>
      <c r="C4188" s="34">
        <v>1.090859E7</v>
      </c>
      <c r="D4188" s="34">
        <v>9916900.0</v>
      </c>
      <c r="E4188" s="34">
        <v>991690.0</v>
      </c>
      <c r="F4188" s="22" t="s">
        <v>1086</v>
      </c>
      <c r="G4188" s="35">
        <v>45954.0</v>
      </c>
      <c r="H4188" s="22"/>
      <c r="I4188" s="29"/>
      <c r="J4188" s="28"/>
      <c r="K4188" s="2"/>
      <c r="L4188" s="2"/>
      <c r="M4188" s="2"/>
      <c r="N4188" s="2"/>
      <c r="O4188" s="2"/>
      <c r="P4188" s="2"/>
      <c r="Q4188" s="2"/>
      <c r="R4188" s="2"/>
      <c r="S4188" s="2"/>
    </row>
    <row r="4189" ht="15.75" customHeight="1">
      <c r="A4189" s="27">
        <v>45949.0</v>
      </c>
      <c r="B4189" s="2" t="s">
        <v>8</v>
      </c>
      <c r="C4189" s="34">
        <v>2.375703E7</v>
      </c>
      <c r="D4189" s="34">
        <v>2.15973E7</v>
      </c>
      <c r="E4189" s="34">
        <v>2159730.0</v>
      </c>
      <c r="F4189" s="22" t="s">
        <v>9</v>
      </c>
      <c r="G4189" s="35">
        <v>45954.0</v>
      </c>
      <c r="H4189" s="22"/>
      <c r="I4189" s="29"/>
      <c r="J4189" s="28"/>
      <c r="K4189" s="2"/>
      <c r="L4189" s="2"/>
      <c r="M4189" s="2"/>
      <c r="N4189" s="2"/>
      <c r="O4189" s="2"/>
      <c r="P4189" s="2"/>
      <c r="Q4189" s="2"/>
      <c r="R4189" s="2"/>
      <c r="S4189" s="2"/>
    </row>
    <row r="4190" ht="15.75" customHeight="1">
      <c r="A4190" s="27">
        <v>45951.0</v>
      </c>
      <c r="B4190" s="2" t="s">
        <v>11</v>
      </c>
      <c r="C4190" s="34">
        <v>5262850.0</v>
      </c>
      <c r="D4190" s="34">
        <v>5262850.0</v>
      </c>
      <c r="E4190" s="34">
        <v>0.0</v>
      </c>
      <c r="F4190" s="22" t="s">
        <v>835</v>
      </c>
      <c r="G4190" s="35">
        <v>45961.0</v>
      </c>
      <c r="H4190" s="22"/>
      <c r="I4190" s="29"/>
      <c r="J4190" s="28"/>
      <c r="K4190" s="2"/>
      <c r="L4190" s="2"/>
      <c r="M4190" s="2"/>
      <c r="N4190" s="2"/>
      <c r="O4190" s="2"/>
      <c r="P4190" s="2"/>
      <c r="Q4190" s="2"/>
      <c r="R4190" s="2"/>
      <c r="S4190" s="2"/>
    </row>
    <row r="4191" ht="15.75" customHeight="1">
      <c r="A4191" s="27">
        <v>45954.0</v>
      </c>
      <c r="B4191" s="2" t="s">
        <v>839</v>
      </c>
      <c r="C4191" s="34">
        <v>504210.0</v>
      </c>
      <c r="D4191" s="34">
        <v>504210.0</v>
      </c>
      <c r="E4191" s="34">
        <v>0.0</v>
      </c>
      <c r="F4191" s="22" t="s">
        <v>1087</v>
      </c>
      <c r="G4191" s="35">
        <v>45971.0</v>
      </c>
      <c r="H4191" s="22"/>
      <c r="I4191" s="29"/>
      <c r="J4191" s="28"/>
      <c r="K4191" s="2"/>
      <c r="L4191" s="2"/>
      <c r="M4191" s="2"/>
      <c r="N4191" s="2"/>
      <c r="O4191" s="2"/>
      <c r="P4191" s="2"/>
      <c r="Q4191" s="2"/>
      <c r="R4191" s="2"/>
      <c r="S4191" s="2"/>
    </row>
    <row r="4192" ht="15.75" customHeight="1">
      <c r="A4192" s="27">
        <v>45954.0</v>
      </c>
      <c r="B4192" s="2" t="s">
        <v>711</v>
      </c>
      <c r="C4192" s="34">
        <v>5.0377261E7</v>
      </c>
      <c r="D4192" s="34">
        <v>4.579751E7</v>
      </c>
      <c r="E4192" s="34">
        <v>4579751.0</v>
      </c>
      <c r="F4192" s="22" t="s">
        <v>954</v>
      </c>
      <c r="G4192" s="35">
        <v>45971.0</v>
      </c>
      <c r="H4192" s="22"/>
      <c r="I4192" s="29"/>
      <c r="J4192" s="28"/>
      <c r="K4192" s="2"/>
      <c r="L4192" s="2"/>
      <c r="M4192" s="2"/>
      <c r="N4192" s="2"/>
      <c r="O4192" s="2"/>
      <c r="P4192" s="2"/>
      <c r="Q4192" s="2"/>
      <c r="R4192" s="2"/>
      <c r="S4192" s="2"/>
    </row>
    <row r="4193" ht="15.75" customHeight="1">
      <c r="A4193" s="27">
        <v>45954.0</v>
      </c>
      <c r="B4193" s="2" t="s">
        <v>711</v>
      </c>
      <c r="C4193" s="34">
        <v>3752100.0</v>
      </c>
      <c r="D4193" s="34">
        <v>3411000.0</v>
      </c>
      <c r="E4193" s="34">
        <v>341100.0</v>
      </c>
      <c r="F4193" s="22" t="s">
        <v>977</v>
      </c>
      <c r="G4193" s="35">
        <v>45971.0</v>
      </c>
      <c r="H4193" s="22"/>
      <c r="I4193" s="29"/>
      <c r="J4193" s="28"/>
      <c r="K4193" s="2"/>
      <c r="L4193" s="2"/>
      <c r="M4193" s="2"/>
      <c r="N4193" s="2"/>
      <c r="O4193" s="2"/>
      <c r="P4193" s="2"/>
      <c r="Q4193" s="2"/>
      <c r="R4193" s="2"/>
      <c r="S4193" s="2"/>
    </row>
    <row r="4194" ht="15.75" customHeight="1">
      <c r="A4194" s="27">
        <v>45954.0</v>
      </c>
      <c r="B4194" s="2" t="s">
        <v>711</v>
      </c>
      <c r="C4194" s="34">
        <v>2.39811E7</v>
      </c>
      <c r="D4194" s="34">
        <v>2.1801E7</v>
      </c>
      <c r="E4194" s="34">
        <v>2180100.0</v>
      </c>
      <c r="F4194" s="22" t="s">
        <v>956</v>
      </c>
      <c r="G4194" s="35">
        <v>45971.0</v>
      </c>
      <c r="H4194" s="22"/>
      <c r="I4194" s="29"/>
      <c r="J4194" s="28"/>
      <c r="K4194" s="2"/>
      <c r="L4194" s="2"/>
      <c r="M4194" s="2"/>
      <c r="N4194" s="2"/>
      <c r="O4194" s="2"/>
      <c r="P4194" s="2"/>
      <c r="Q4194" s="2"/>
      <c r="R4194" s="2"/>
      <c r="S4194" s="2"/>
    </row>
    <row r="4195" ht="15.75" customHeight="1">
      <c r="A4195" s="27">
        <v>45954.0</v>
      </c>
      <c r="B4195" s="2" t="s">
        <v>711</v>
      </c>
      <c r="C4195" s="34">
        <v>2838000.0</v>
      </c>
      <c r="D4195" s="34">
        <v>2580000.0</v>
      </c>
      <c r="E4195" s="34">
        <v>258000.0</v>
      </c>
      <c r="F4195" s="22" t="s">
        <v>957</v>
      </c>
      <c r="G4195" s="35">
        <v>45971.0</v>
      </c>
      <c r="H4195" s="22"/>
      <c r="I4195" s="29"/>
      <c r="J4195" s="28"/>
      <c r="K4195" s="2"/>
      <c r="L4195" s="2"/>
      <c r="M4195" s="2"/>
      <c r="N4195" s="2"/>
      <c r="O4195" s="2"/>
      <c r="P4195" s="2"/>
      <c r="Q4195" s="2"/>
      <c r="R4195" s="2"/>
      <c r="S4195" s="2"/>
    </row>
    <row r="4196" ht="15.75" customHeight="1">
      <c r="A4196" s="27">
        <v>45954.0</v>
      </c>
      <c r="B4196" s="2" t="s">
        <v>711</v>
      </c>
      <c r="C4196" s="34">
        <v>1.173821E7</v>
      </c>
      <c r="D4196" s="34">
        <v>1.06711E7</v>
      </c>
      <c r="E4196" s="34">
        <v>1067110.0</v>
      </c>
      <c r="F4196" s="22" t="s">
        <v>1079</v>
      </c>
      <c r="G4196" s="35">
        <v>45971.0</v>
      </c>
      <c r="H4196" s="22"/>
      <c r="I4196" s="29"/>
      <c r="J4196" s="28"/>
      <c r="K4196" s="2"/>
      <c r="L4196" s="2"/>
      <c r="M4196" s="2"/>
      <c r="N4196" s="2"/>
      <c r="O4196" s="2"/>
      <c r="P4196" s="2"/>
      <c r="Q4196" s="2"/>
      <c r="R4196" s="2"/>
      <c r="S4196" s="2"/>
    </row>
    <row r="4197" ht="15.75" customHeight="1">
      <c r="A4197" s="27">
        <v>45956.0</v>
      </c>
      <c r="B4197" s="2" t="s">
        <v>8</v>
      </c>
      <c r="C4197" s="34">
        <v>2.964324E7</v>
      </c>
      <c r="D4197" s="34">
        <v>2.69484E7</v>
      </c>
      <c r="E4197" s="34">
        <v>2694840.0</v>
      </c>
      <c r="F4197" s="22" t="s">
        <v>1088</v>
      </c>
      <c r="G4197" s="35">
        <v>45961.0</v>
      </c>
      <c r="H4197" s="22"/>
      <c r="I4197" s="37" t="s">
        <v>205</v>
      </c>
      <c r="J4197" s="13"/>
      <c r="K4197" s="14"/>
      <c r="L4197" s="2"/>
      <c r="M4197" s="2"/>
      <c r="N4197" s="2"/>
      <c r="O4197" s="2"/>
      <c r="P4197" s="2"/>
      <c r="Q4197" s="2"/>
      <c r="R4197" s="2"/>
      <c r="S4197" s="2"/>
    </row>
    <row r="4198" ht="15.75" customHeight="1">
      <c r="A4198" s="27">
        <v>45956.0</v>
      </c>
      <c r="B4198" s="2" t="s">
        <v>8</v>
      </c>
      <c r="C4198" s="34">
        <v>2.3075822E7</v>
      </c>
      <c r="D4198" s="34">
        <v>2.097802E7</v>
      </c>
      <c r="E4198" s="34">
        <v>2097802.0</v>
      </c>
      <c r="F4198" s="22" t="s">
        <v>1089</v>
      </c>
      <c r="G4198" s="35">
        <v>45961.0</v>
      </c>
      <c r="H4198" s="22"/>
      <c r="I4198" s="23" t="s">
        <v>3</v>
      </c>
      <c r="J4198" s="17" t="s">
        <v>54</v>
      </c>
      <c r="K4198" s="17" t="s">
        <v>2</v>
      </c>
      <c r="L4198" s="2"/>
      <c r="M4198" s="2"/>
      <c r="N4198" s="2"/>
      <c r="O4198" s="2"/>
      <c r="P4198" s="2"/>
      <c r="Q4198" s="2"/>
      <c r="R4198" s="2"/>
      <c r="S4198" s="2"/>
    </row>
    <row r="4199" ht="15.75" customHeight="1">
      <c r="A4199" s="38" t="s">
        <v>1090</v>
      </c>
      <c r="B4199" s="7" t="s">
        <v>1081</v>
      </c>
      <c r="C4199" s="39">
        <v>1760000.0</v>
      </c>
      <c r="D4199" s="39">
        <v>1600000.0</v>
      </c>
      <c r="E4199" s="39">
        <v>160000.0</v>
      </c>
      <c r="F4199" s="40" t="s">
        <v>1091</v>
      </c>
      <c r="G4199" s="41">
        <v>45986.0</v>
      </c>
      <c r="H4199" s="40"/>
      <c r="I4199" s="23">
        <f t="shared" ref="I4199:K4199" si="106">SUM(C4183:C4199)</f>
        <v>275553209</v>
      </c>
      <c r="J4199" s="23">
        <f t="shared" si="106"/>
        <v>251027196</v>
      </c>
      <c r="K4199" s="23">
        <f t="shared" si="106"/>
        <v>24526013</v>
      </c>
      <c r="L4199" s="7"/>
      <c r="M4199" s="7"/>
      <c r="N4199" s="7"/>
      <c r="O4199" s="7"/>
      <c r="P4199" s="7"/>
      <c r="Q4199" s="7"/>
      <c r="R4199" s="7"/>
      <c r="S4199" s="7"/>
    </row>
    <row r="4200" ht="15.75" customHeight="1">
      <c r="A4200" s="27">
        <v>45963.0</v>
      </c>
      <c r="B4200" s="2" t="s">
        <v>8</v>
      </c>
      <c r="C4200" s="34">
        <v>2.660856E7</v>
      </c>
      <c r="D4200" s="34">
        <v>2.41896E7</v>
      </c>
      <c r="E4200" s="34">
        <v>2418960.0</v>
      </c>
      <c r="F4200" s="22" t="s">
        <v>1088</v>
      </c>
      <c r="G4200" s="35">
        <v>45971.0</v>
      </c>
      <c r="H4200" s="22"/>
      <c r="I4200" s="29"/>
      <c r="J4200" s="28"/>
      <c r="K4200" s="2"/>
      <c r="L4200" s="2"/>
      <c r="M4200" s="2"/>
      <c r="N4200" s="2"/>
      <c r="O4200" s="2"/>
      <c r="P4200" s="2"/>
      <c r="Q4200" s="2"/>
      <c r="R4200" s="2"/>
      <c r="S4200" s="2"/>
    </row>
    <row r="4201" ht="15.75" customHeight="1">
      <c r="A4201" s="27">
        <v>45963.0</v>
      </c>
      <c r="B4201" s="2" t="s">
        <v>8</v>
      </c>
      <c r="C4201" s="34">
        <v>2.5290694E7</v>
      </c>
      <c r="D4201" s="34">
        <v>2.299154E7</v>
      </c>
      <c r="E4201" s="34">
        <v>2299154.0</v>
      </c>
      <c r="F4201" s="22" t="s">
        <v>1089</v>
      </c>
      <c r="G4201" s="35">
        <v>45968.0</v>
      </c>
      <c r="H4201" s="22"/>
      <c r="I4201" s="29"/>
      <c r="J4201" s="28"/>
      <c r="K4201" s="2"/>
      <c r="L4201" s="2"/>
      <c r="M4201" s="2"/>
      <c r="N4201" s="2"/>
      <c r="O4201" s="2"/>
      <c r="P4201" s="2"/>
      <c r="Q4201" s="2"/>
      <c r="R4201" s="2"/>
      <c r="S4201" s="2"/>
    </row>
    <row r="4202" ht="15.75" customHeight="1">
      <c r="A4202" s="27" t="s">
        <v>1092</v>
      </c>
      <c r="B4202" s="2" t="s">
        <v>1066</v>
      </c>
      <c r="C4202" s="34">
        <v>440000.0</v>
      </c>
      <c r="D4202" s="34">
        <v>400000.0</v>
      </c>
      <c r="E4202" s="34">
        <v>40000.0</v>
      </c>
      <c r="F4202" s="22" t="s">
        <v>1093</v>
      </c>
      <c r="G4202" s="35">
        <v>45964.0</v>
      </c>
      <c r="H4202" s="22"/>
      <c r="I4202" s="29"/>
      <c r="J4202" s="28"/>
      <c r="K4202" s="2"/>
      <c r="L4202" s="2"/>
      <c r="M4202" s="2"/>
      <c r="N4202" s="2"/>
      <c r="O4202" s="2"/>
      <c r="P4202" s="2"/>
      <c r="Q4202" s="2"/>
      <c r="R4202" s="2"/>
      <c r="S4202" s="2"/>
    </row>
    <row r="4203" ht="15.75" customHeight="1">
      <c r="A4203" s="27">
        <v>45966.0</v>
      </c>
      <c r="B4203" s="2" t="s">
        <v>1094</v>
      </c>
      <c r="C4203" s="34">
        <v>4.97233E7</v>
      </c>
      <c r="D4203" s="34">
        <v>4.5203E7</v>
      </c>
      <c r="E4203" s="34">
        <v>4520300.0</v>
      </c>
      <c r="F4203" s="22" t="s">
        <v>1095</v>
      </c>
      <c r="G4203" s="35"/>
      <c r="H4203" s="22"/>
      <c r="I4203" s="29"/>
      <c r="J4203" s="28"/>
      <c r="K4203" s="2"/>
      <c r="L4203" s="2"/>
      <c r="M4203" s="2"/>
      <c r="N4203" s="2"/>
      <c r="O4203" s="2"/>
      <c r="P4203" s="2"/>
      <c r="Q4203" s="2"/>
      <c r="R4203" s="2"/>
      <c r="S4203" s="2"/>
    </row>
    <row r="4204" ht="15.75" customHeight="1">
      <c r="A4204" s="27">
        <v>45970.0</v>
      </c>
      <c r="B4204" s="2" t="s">
        <v>8</v>
      </c>
      <c r="C4204" s="34">
        <v>2.458951E7</v>
      </c>
      <c r="D4204" s="34">
        <v>2.23541E7</v>
      </c>
      <c r="E4204" s="34">
        <v>2235410.0</v>
      </c>
      <c r="F4204" s="22" t="s">
        <v>9</v>
      </c>
      <c r="G4204" s="35">
        <v>45975.0</v>
      </c>
      <c r="H4204" s="22"/>
      <c r="I4204" s="29"/>
      <c r="J4204" s="28"/>
      <c r="K4204" s="2"/>
      <c r="L4204" s="2"/>
      <c r="M4204" s="2"/>
      <c r="N4204" s="2"/>
      <c r="O4204" s="2"/>
      <c r="P4204" s="2"/>
      <c r="Q4204" s="2"/>
      <c r="R4204" s="2"/>
      <c r="S4204" s="2"/>
    </row>
    <row r="4205" ht="15.75" customHeight="1">
      <c r="A4205" s="27">
        <v>45970.0</v>
      </c>
      <c r="B4205" s="2" t="s">
        <v>8</v>
      </c>
      <c r="C4205" s="34">
        <v>1.664751E7</v>
      </c>
      <c r="D4205" s="34">
        <v>1.51341E7</v>
      </c>
      <c r="E4205" s="34">
        <v>1513410.0</v>
      </c>
      <c r="F4205" s="22" t="s">
        <v>1072</v>
      </c>
      <c r="G4205" s="35">
        <v>45975.0</v>
      </c>
      <c r="H4205" s="22"/>
      <c r="I4205" s="29"/>
      <c r="J4205" s="28"/>
      <c r="K4205" s="2"/>
      <c r="L4205" s="2"/>
      <c r="M4205" s="2"/>
      <c r="N4205" s="2"/>
      <c r="O4205" s="2"/>
      <c r="P4205" s="2"/>
      <c r="Q4205" s="2"/>
      <c r="R4205" s="2"/>
      <c r="S4205" s="2"/>
    </row>
    <row r="4206" ht="15.75" customHeight="1">
      <c r="A4206" s="27">
        <v>45973.0</v>
      </c>
      <c r="B4206" s="2" t="s">
        <v>1094</v>
      </c>
      <c r="C4206" s="34">
        <f>D4206+E4206</f>
        <v>53170700</v>
      </c>
      <c r="D4206" s="34">
        <v>4.8337E7</v>
      </c>
      <c r="E4206" s="34">
        <v>4833700.0</v>
      </c>
      <c r="F4206" s="22" t="s">
        <v>106</v>
      </c>
      <c r="G4206" s="2"/>
      <c r="H4206" s="22"/>
      <c r="I4206" s="29"/>
      <c r="J4206" s="28"/>
      <c r="K4206" s="2"/>
      <c r="L4206" s="2"/>
      <c r="M4206" s="2"/>
      <c r="N4206" s="2"/>
      <c r="O4206" s="2"/>
      <c r="P4206" s="2"/>
      <c r="Q4206" s="2"/>
      <c r="R4206" s="2"/>
      <c r="S4206" s="2"/>
    </row>
    <row r="4207" ht="15.75" customHeight="1">
      <c r="A4207" s="27">
        <v>45977.0</v>
      </c>
      <c r="B4207" s="2" t="s">
        <v>8</v>
      </c>
      <c r="C4207" s="34">
        <v>2.754554E7</v>
      </c>
      <c r="D4207" s="34">
        <v>2.50414E7</v>
      </c>
      <c r="E4207" s="34">
        <v>2504140.0</v>
      </c>
      <c r="F4207" s="22" t="s">
        <v>9</v>
      </c>
      <c r="G4207" s="35">
        <v>45982.0</v>
      </c>
      <c r="H4207" s="22"/>
      <c r="I4207" s="29"/>
      <c r="J4207" s="28"/>
      <c r="K4207" s="2"/>
      <c r="L4207" s="2"/>
      <c r="M4207" s="2"/>
      <c r="N4207" s="2"/>
      <c r="O4207" s="2"/>
      <c r="P4207" s="2"/>
      <c r="Q4207" s="2"/>
      <c r="R4207" s="2"/>
      <c r="S4207" s="2"/>
    </row>
    <row r="4208" ht="15.75" customHeight="1">
      <c r="A4208" s="27">
        <v>45977.0</v>
      </c>
      <c r="B4208" s="2" t="s">
        <v>8</v>
      </c>
      <c r="C4208" s="34">
        <v>1.7044962E7</v>
      </c>
      <c r="D4208" s="34">
        <v>1.549542E7</v>
      </c>
      <c r="E4208" s="34">
        <v>1549542.0</v>
      </c>
      <c r="F4208" s="22" t="s">
        <v>10</v>
      </c>
      <c r="G4208" s="35">
        <v>45989.0</v>
      </c>
      <c r="H4208" s="22"/>
      <c r="I4208" s="29"/>
      <c r="J4208" s="28"/>
      <c r="K4208" s="2"/>
      <c r="L4208" s="2"/>
      <c r="M4208" s="2"/>
      <c r="N4208" s="2"/>
      <c r="O4208" s="2"/>
      <c r="P4208" s="2"/>
      <c r="Q4208" s="2"/>
      <c r="R4208" s="2"/>
      <c r="S4208" s="2"/>
    </row>
    <row r="4209" ht="15.75" customHeight="1">
      <c r="A4209" s="27">
        <v>45979.0</v>
      </c>
      <c r="B4209" s="2" t="s">
        <v>1026</v>
      </c>
      <c r="C4209" s="34">
        <v>3599000.0</v>
      </c>
      <c r="D4209" s="34">
        <v>3271818.0</v>
      </c>
      <c r="E4209" s="34">
        <v>327182.0</v>
      </c>
      <c r="F4209" s="22" t="s">
        <v>1096</v>
      </c>
      <c r="G4209" s="35">
        <v>45982.0</v>
      </c>
      <c r="H4209" s="22"/>
      <c r="I4209" s="29"/>
      <c r="J4209" s="28"/>
      <c r="K4209" s="2"/>
      <c r="L4209" s="2"/>
      <c r="M4209" s="2"/>
      <c r="N4209" s="2"/>
      <c r="O4209" s="2"/>
      <c r="P4209" s="2"/>
      <c r="Q4209" s="2"/>
      <c r="R4209" s="2"/>
      <c r="S4209" s="2"/>
    </row>
    <row r="4210" ht="15.75" customHeight="1">
      <c r="A4210" s="27">
        <v>45981.0</v>
      </c>
      <c r="B4210" s="2" t="s">
        <v>11</v>
      </c>
      <c r="C4210" s="34">
        <v>4841580.0</v>
      </c>
      <c r="D4210" s="34">
        <v>4841580.0</v>
      </c>
      <c r="E4210" s="34">
        <v>0.0</v>
      </c>
      <c r="F4210" s="22" t="s">
        <v>952</v>
      </c>
      <c r="G4210" s="35">
        <v>45989.0</v>
      </c>
      <c r="H4210" s="22"/>
      <c r="I4210" s="29"/>
      <c r="J4210" s="28"/>
      <c r="K4210" s="2"/>
      <c r="L4210" s="2"/>
      <c r="M4210" s="2"/>
      <c r="N4210" s="2"/>
      <c r="O4210" s="2"/>
      <c r="P4210" s="2"/>
      <c r="Q4210" s="2"/>
      <c r="R4210" s="2"/>
      <c r="S4210" s="2"/>
    </row>
    <row r="4211" ht="15.75" customHeight="1">
      <c r="A4211" s="27">
        <v>45984.0</v>
      </c>
      <c r="B4211" s="2" t="s">
        <v>8</v>
      </c>
      <c r="C4211" s="34">
        <f t="shared" ref="C4211:C4212" si="107">D4211+E4211</f>
        <v>26940210</v>
      </c>
      <c r="D4211" s="34">
        <v>2.44911E7</v>
      </c>
      <c r="E4211" s="34">
        <v>2449110.0</v>
      </c>
      <c r="F4211" s="22" t="s">
        <v>9</v>
      </c>
      <c r="G4211" s="35">
        <v>45989.0</v>
      </c>
      <c r="H4211" s="22"/>
      <c r="I4211" s="29"/>
      <c r="J4211" s="28"/>
      <c r="K4211" s="2"/>
      <c r="L4211" s="2"/>
      <c r="M4211" s="2"/>
      <c r="N4211" s="2"/>
      <c r="O4211" s="2"/>
      <c r="P4211" s="2"/>
      <c r="Q4211" s="2"/>
      <c r="R4211" s="2"/>
      <c r="S4211" s="2"/>
    </row>
    <row r="4212" ht="15.75" customHeight="1">
      <c r="A4212" s="27">
        <v>45984.0</v>
      </c>
      <c r="B4212" s="2" t="s">
        <v>8</v>
      </c>
      <c r="C4212" s="34">
        <f t="shared" si="107"/>
        <v>19198234</v>
      </c>
      <c r="D4212" s="34">
        <v>1.745294E7</v>
      </c>
      <c r="E4212" s="34">
        <v>1745294.0</v>
      </c>
      <c r="F4212" s="22" t="s">
        <v>10</v>
      </c>
      <c r="G4212" s="35">
        <v>45992.0</v>
      </c>
      <c r="H4212" s="22"/>
      <c r="I4212" s="29"/>
      <c r="J4212" s="28"/>
      <c r="K4212" s="2"/>
      <c r="L4212" s="2"/>
      <c r="M4212" s="2"/>
      <c r="N4212" s="2"/>
      <c r="O4212" s="2"/>
      <c r="P4212" s="2"/>
      <c r="Q4212" s="2"/>
      <c r="R4212" s="2"/>
      <c r="S4212" s="2"/>
    </row>
    <row r="4213" ht="15.75" customHeight="1">
      <c r="A4213" s="27" t="s">
        <v>1097</v>
      </c>
      <c r="B4213" s="2" t="s">
        <v>1094</v>
      </c>
      <c r="C4213" s="34">
        <v>3.349599E7</v>
      </c>
      <c r="D4213" s="34">
        <v>3.04509E7</v>
      </c>
      <c r="E4213" s="34">
        <v>3045090.0</v>
      </c>
      <c r="F4213" s="22" t="s">
        <v>106</v>
      </c>
      <c r="G4213" s="2"/>
      <c r="H4213" s="22"/>
      <c r="I4213" s="29"/>
      <c r="J4213" s="28"/>
      <c r="K4213" s="2"/>
      <c r="L4213" s="2"/>
      <c r="M4213" s="2"/>
      <c r="N4213" s="2"/>
      <c r="O4213" s="2"/>
      <c r="P4213" s="2"/>
      <c r="Q4213" s="2"/>
      <c r="R4213" s="2"/>
      <c r="S4213" s="2"/>
    </row>
    <row r="4214" ht="15.75" customHeight="1">
      <c r="A4214" s="27">
        <v>45991.0</v>
      </c>
      <c r="B4214" s="2" t="s">
        <v>711</v>
      </c>
      <c r="C4214" s="34">
        <v>1.0926355E8</v>
      </c>
      <c r="D4214" s="34">
        <v>9.93305E7</v>
      </c>
      <c r="E4214" s="34">
        <v>9933050.0</v>
      </c>
      <c r="F4214" s="22" t="s">
        <v>1098</v>
      </c>
      <c r="G4214" s="35">
        <v>46001.0</v>
      </c>
      <c r="H4214" s="22"/>
      <c r="I4214" s="29"/>
      <c r="J4214" s="28"/>
      <c r="K4214" s="2"/>
      <c r="L4214" s="2"/>
      <c r="M4214" s="2"/>
      <c r="N4214" s="2"/>
      <c r="O4214" s="2"/>
      <c r="P4214" s="2"/>
      <c r="Q4214" s="2"/>
      <c r="R4214" s="2"/>
      <c r="S4214" s="2"/>
    </row>
    <row r="4215" ht="15.75" customHeight="1">
      <c r="A4215" s="27">
        <v>45991.0</v>
      </c>
      <c r="B4215" s="2" t="s">
        <v>8</v>
      </c>
      <c r="C4215" s="34">
        <f t="shared" ref="C4215:C4216" si="108">D4215+E4215</f>
        <v>28642570</v>
      </c>
      <c r="D4215" s="34">
        <v>2.60387E7</v>
      </c>
      <c r="E4215" s="34">
        <f t="shared" ref="E4215:E4216" si="109">D4215*0.1</f>
        <v>2603870</v>
      </c>
      <c r="F4215" s="22" t="s">
        <v>9</v>
      </c>
      <c r="G4215" s="35">
        <v>45996.0</v>
      </c>
      <c r="H4215" s="22"/>
      <c r="I4215" s="29"/>
      <c r="J4215" s="28"/>
      <c r="K4215" s="2"/>
      <c r="L4215" s="2"/>
      <c r="M4215" s="2"/>
      <c r="N4215" s="2"/>
      <c r="O4215" s="2"/>
      <c r="P4215" s="2"/>
      <c r="Q4215" s="2"/>
      <c r="R4215" s="2"/>
      <c r="S4215" s="2"/>
    </row>
    <row r="4216" ht="15.75" customHeight="1">
      <c r="A4216" s="27">
        <v>45991.0</v>
      </c>
      <c r="B4216" s="2" t="s">
        <v>8</v>
      </c>
      <c r="C4216" s="34">
        <f t="shared" si="108"/>
        <v>14390090</v>
      </c>
      <c r="D4216" s="34">
        <v>1.30819E7</v>
      </c>
      <c r="E4216" s="34">
        <f t="shared" si="109"/>
        <v>1308190</v>
      </c>
      <c r="F4216" s="22" t="s">
        <v>10</v>
      </c>
      <c r="G4216" s="35">
        <v>46001.0</v>
      </c>
      <c r="H4216" s="22"/>
      <c r="I4216" s="37" t="s">
        <v>239</v>
      </c>
      <c r="J4216" s="13"/>
      <c r="K4216" s="14"/>
      <c r="L4216" s="2"/>
      <c r="M4216" s="2"/>
      <c r="N4216" s="2"/>
      <c r="O4216" s="2"/>
      <c r="P4216" s="2"/>
      <c r="Q4216" s="2"/>
      <c r="R4216" s="2"/>
      <c r="S4216" s="2"/>
    </row>
    <row r="4217" ht="15.75" customHeight="1">
      <c r="A4217" s="27">
        <v>45991.0</v>
      </c>
      <c r="B4217" s="2" t="s">
        <v>898</v>
      </c>
      <c r="C4217" s="34">
        <v>808500.0</v>
      </c>
      <c r="D4217" s="34">
        <v>735000.0</v>
      </c>
      <c r="E4217" s="34">
        <v>73500.0</v>
      </c>
      <c r="F4217" s="22" t="s">
        <v>1060</v>
      </c>
      <c r="G4217" s="35">
        <v>46002.0</v>
      </c>
      <c r="H4217" s="22"/>
      <c r="I4217" s="23" t="s">
        <v>3</v>
      </c>
      <c r="J4217" s="17" t="s">
        <v>54</v>
      </c>
      <c r="K4217" s="17" t="s">
        <v>2</v>
      </c>
      <c r="L4217" s="2"/>
      <c r="M4217" s="2"/>
      <c r="N4217" s="2"/>
      <c r="O4217" s="2"/>
      <c r="P4217" s="2"/>
      <c r="Q4217" s="2"/>
      <c r="R4217" s="2"/>
      <c r="S4217" s="2"/>
    </row>
    <row r="4218" ht="15.75" customHeight="1">
      <c r="A4218" s="38" t="s">
        <v>1097</v>
      </c>
      <c r="B4218" s="7" t="s">
        <v>1081</v>
      </c>
      <c r="C4218" s="39">
        <v>1100000.0</v>
      </c>
      <c r="D4218" s="39">
        <v>1000000.0</v>
      </c>
      <c r="E4218" s="39">
        <v>100000.0</v>
      </c>
      <c r="F4218" s="40" t="s">
        <v>1099</v>
      </c>
      <c r="G4218" s="41">
        <v>46017.0</v>
      </c>
      <c r="H4218" s="40"/>
      <c r="I4218" s="23">
        <f t="shared" ref="I4218:K4218" si="110">SUM(C4200:C4218)</f>
        <v>483340500</v>
      </c>
      <c r="J4218" s="23">
        <f t="shared" si="110"/>
        <v>439840598</v>
      </c>
      <c r="K4218" s="23">
        <f t="shared" si="110"/>
        <v>43499902</v>
      </c>
      <c r="L4218" s="7"/>
      <c r="M4218" s="7"/>
      <c r="N4218" s="7"/>
      <c r="O4218" s="7"/>
      <c r="P4218" s="7"/>
      <c r="Q4218" s="7"/>
      <c r="R4218" s="7"/>
      <c r="S4218" s="7"/>
    </row>
    <row r="4219" ht="15.75" customHeight="1">
      <c r="A4219" s="27" t="s">
        <v>1100</v>
      </c>
      <c r="B4219" s="2" t="s">
        <v>1081</v>
      </c>
      <c r="C4219" s="34">
        <v>5.0E7</v>
      </c>
      <c r="D4219" s="34">
        <v>4.5454545E7</v>
      </c>
      <c r="E4219" s="34">
        <v>4545455.0</v>
      </c>
      <c r="F4219" s="22" t="s">
        <v>1101</v>
      </c>
      <c r="G4219" s="35">
        <v>45994.0</v>
      </c>
      <c r="H4219" s="22"/>
      <c r="I4219" s="29"/>
      <c r="J4219" s="28"/>
      <c r="K4219" s="2"/>
      <c r="L4219" s="2"/>
      <c r="M4219" s="2"/>
      <c r="N4219" s="2"/>
      <c r="O4219" s="2"/>
      <c r="P4219" s="2"/>
      <c r="Q4219" s="2"/>
      <c r="R4219" s="2"/>
      <c r="S4219" s="2"/>
    </row>
    <row r="4220" ht="15.75" customHeight="1">
      <c r="A4220" s="27" t="s">
        <v>1100</v>
      </c>
      <c r="B4220" s="2" t="s">
        <v>1066</v>
      </c>
      <c r="C4220" s="34">
        <v>440000.0</v>
      </c>
      <c r="D4220" s="34">
        <v>400000.0</v>
      </c>
      <c r="E4220" s="34">
        <v>40000.0</v>
      </c>
      <c r="F4220" s="22" t="s">
        <v>1102</v>
      </c>
      <c r="G4220" s="35">
        <v>45992.0</v>
      </c>
      <c r="H4220" s="22"/>
      <c r="I4220" s="29"/>
      <c r="J4220" s="28"/>
      <c r="K4220" s="2"/>
      <c r="L4220" s="2"/>
      <c r="M4220" s="2"/>
      <c r="N4220" s="2"/>
      <c r="O4220" s="2"/>
      <c r="P4220" s="2"/>
      <c r="Q4220" s="2"/>
      <c r="R4220" s="2"/>
      <c r="S4220" s="2"/>
    </row>
    <row r="4221" ht="15.75" customHeight="1">
      <c r="A4221" s="27" t="s">
        <v>1103</v>
      </c>
      <c r="B4221" s="2" t="s">
        <v>1094</v>
      </c>
      <c r="C4221" s="34">
        <v>5.86828E7</v>
      </c>
      <c r="D4221" s="34">
        <v>5.3348E7</v>
      </c>
      <c r="E4221" s="34">
        <v>5334800.0</v>
      </c>
      <c r="F4221" s="22" t="s">
        <v>106</v>
      </c>
      <c r="G4221" s="2"/>
      <c r="H4221" s="22"/>
      <c r="I4221" s="29"/>
      <c r="J4221" s="28"/>
      <c r="K4221" s="2"/>
      <c r="L4221" s="2"/>
      <c r="M4221" s="2"/>
      <c r="N4221" s="2"/>
      <c r="O4221" s="2"/>
      <c r="P4221" s="2"/>
      <c r="Q4221" s="2"/>
      <c r="R4221" s="2"/>
      <c r="S4221" s="2"/>
    </row>
    <row r="4222" ht="15.75" customHeight="1">
      <c r="A4222" s="27">
        <v>45998.0</v>
      </c>
      <c r="B4222" s="2" t="s">
        <v>8</v>
      </c>
      <c r="C4222" s="34">
        <f t="shared" ref="C4222:C4223" si="111">D4222+E4222</f>
        <v>15916406</v>
      </c>
      <c r="D4222" s="34">
        <v>1.446946E7</v>
      </c>
      <c r="E4222" s="34">
        <f t="shared" ref="E4222:E4223" si="112">D4222*0.1</f>
        <v>1446946</v>
      </c>
      <c r="F4222" s="22" t="s">
        <v>10</v>
      </c>
      <c r="G4222" s="35">
        <v>46003.0</v>
      </c>
      <c r="H4222" s="22"/>
      <c r="I4222" s="29"/>
      <c r="J4222" s="28"/>
      <c r="K4222" s="2"/>
      <c r="L4222" s="2"/>
      <c r="M4222" s="2"/>
      <c r="N4222" s="2"/>
      <c r="O4222" s="2"/>
      <c r="P4222" s="2"/>
      <c r="Q4222" s="2"/>
      <c r="R4222" s="2"/>
      <c r="S4222" s="2"/>
    </row>
    <row r="4223" ht="15.75" customHeight="1">
      <c r="A4223" s="27">
        <v>45998.0</v>
      </c>
      <c r="B4223" s="2" t="s">
        <v>8</v>
      </c>
      <c r="C4223" s="34">
        <f t="shared" si="111"/>
        <v>26059220</v>
      </c>
      <c r="D4223" s="34">
        <v>2.36902E7</v>
      </c>
      <c r="E4223" s="34">
        <f t="shared" si="112"/>
        <v>2369020</v>
      </c>
      <c r="F4223" s="22" t="s">
        <v>9</v>
      </c>
      <c r="G4223" s="35">
        <v>46003.0</v>
      </c>
      <c r="H4223" s="22"/>
      <c r="I4223" s="29"/>
      <c r="J4223" s="28"/>
      <c r="K4223" s="2"/>
      <c r="L4223" s="2"/>
      <c r="M4223" s="2"/>
      <c r="N4223" s="2"/>
      <c r="O4223" s="2"/>
      <c r="P4223" s="2"/>
      <c r="Q4223" s="2"/>
      <c r="R4223" s="2"/>
      <c r="S4223" s="2"/>
    </row>
    <row r="4224" ht="15.75" customHeight="1">
      <c r="A4224" s="27">
        <v>46000.0</v>
      </c>
      <c r="B4224" s="2" t="s">
        <v>1104</v>
      </c>
      <c r="C4224" s="34">
        <v>1650000.0</v>
      </c>
      <c r="D4224" s="34">
        <v>1500000.0</v>
      </c>
      <c r="E4224" s="34">
        <v>150000.0</v>
      </c>
      <c r="F4224" s="22" t="s">
        <v>1105</v>
      </c>
      <c r="G4224" s="35">
        <v>46003.0</v>
      </c>
      <c r="H4224" s="22"/>
      <c r="I4224" s="29"/>
      <c r="J4224" s="28"/>
      <c r="K4224" s="2"/>
      <c r="L4224" s="2"/>
      <c r="M4224" s="2"/>
      <c r="N4224" s="2"/>
      <c r="O4224" s="2"/>
      <c r="P4224" s="2"/>
      <c r="Q4224" s="2"/>
      <c r="R4224" s="2"/>
      <c r="S4224" s="2"/>
    </row>
    <row r="4225" ht="15.75" customHeight="1">
      <c r="A4225" s="27">
        <v>46001.0</v>
      </c>
      <c r="B4225" s="2" t="s">
        <v>1104</v>
      </c>
      <c r="C4225" s="34">
        <v>3450000.0</v>
      </c>
      <c r="D4225" s="34">
        <v>3136364.0</v>
      </c>
      <c r="E4225" s="34">
        <v>313636.0</v>
      </c>
      <c r="F4225" s="22" t="s">
        <v>1106</v>
      </c>
      <c r="G4225" s="35">
        <v>46003.0</v>
      </c>
      <c r="H4225" s="22"/>
      <c r="I4225" s="29"/>
      <c r="J4225" s="28"/>
      <c r="K4225" s="2"/>
      <c r="L4225" s="2"/>
      <c r="M4225" s="2"/>
      <c r="N4225" s="2"/>
      <c r="O4225" s="2"/>
      <c r="P4225" s="2"/>
      <c r="Q4225" s="2"/>
      <c r="R4225" s="2"/>
      <c r="S4225" s="2"/>
    </row>
    <row r="4226" ht="15.75" customHeight="1">
      <c r="A4226" s="27">
        <v>46005.0</v>
      </c>
      <c r="B4226" s="2" t="s">
        <v>8</v>
      </c>
      <c r="C4226" s="34">
        <v>2.943402E7</v>
      </c>
      <c r="D4226" s="34">
        <v>2.67582E7</v>
      </c>
      <c r="E4226" s="34">
        <v>2675820.0</v>
      </c>
      <c r="F4226" s="22" t="s">
        <v>9</v>
      </c>
      <c r="G4226" s="35">
        <v>46010.0</v>
      </c>
      <c r="H4226" s="22"/>
      <c r="I4226" s="29"/>
      <c r="J4226" s="28"/>
      <c r="K4226" s="2"/>
      <c r="L4226" s="2"/>
      <c r="M4226" s="2"/>
      <c r="N4226" s="2"/>
      <c r="O4226" s="2"/>
      <c r="P4226" s="2"/>
      <c r="Q4226" s="2"/>
      <c r="R4226" s="2"/>
      <c r="S4226" s="2"/>
    </row>
    <row r="4227" ht="15.75" customHeight="1">
      <c r="A4227" s="27">
        <v>46005.0</v>
      </c>
      <c r="B4227" s="2" t="s">
        <v>8</v>
      </c>
      <c r="C4227" s="34">
        <v>1.104653E7</v>
      </c>
      <c r="D4227" s="34">
        <v>1.00423E7</v>
      </c>
      <c r="E4227" s="34">
        <v>1004230.0</v>
      </c>
      <c r="F4227" s="22" t="s">
        <v>10</v>
      </c>
      <c r="G4227" s="35">
        <v>46010.0</v>
      </c>
      <c r="H4227" s="22"/>
      <c r="I4227" s="29"/>
      <c r="J4227" s="28"/>
      <c r="K4227" s="2"/>
      <c r="L4227" s="2"/>
      <c r="M4227" s="2"/>
      <c r="N4227" s="2"/>
      <c r="O4227" s="2"/>
      <c r="P4227" s="2"/>
      <c r="Q4227" s="2"/>
      <c r="R4227" s="2"/>
      <c r="S4227" s="2"/>
    </row>
    <row r="4228" ht="15.75" customHeight="1">
      <c r="A4228" s="27">
        <v>46006.0</v>
      </c>
      <c r="B4228" s="2" t="s">
        <v>140</v>
      </c>
      <c r="C4228" s="34">
        <v>6842000.0</v>
      </c>
      <c r="D4228" s="34">
        <v>6220000.0</v>
      </c>
      <c r="E4228" s="34">
        <v>622000.0</v>
      </c>
      <c r="F4228" s="22" t="s">
        <v>930</v>
      </c>
      <c r="G4228" s="35">
        <v>46022.0</v>
      </c>
      <c r="H4228" s="22"/>
      <c r="I4228" s="29"/>
      <c r="J4228" s="28"/>
      <c r="K4228" s="2"/>
      <c r="L4228" s="2"/>
      <c r="M4228" s="2"/>
      <c r="N4228" s="2"/>
      <c r="O4228" s="2"/>
      <c r="P4228" s="2"/>
      <c r="Q4228" s="2"/>
      <c r="R4228" s="2"/>
      <c r="S4228" s="2"/>
    </row>
    <row r="4229" ht="15.75" customHeight="1">
      <c r="A4229" s="27">
        <v>46012.0</v>
      </c>
      <c r="B4229" s="2" t="s">
        <v>8</v>
      </c>
      <c r="C4229" s="34">
        <f t="shared" ref="C4229:C4230" si="113">D4229+E4229</f>
        <v>32894180</v>
      </c>
      <c r="D4229" s="34">
        <v>2.99038E7</v>
      </c>
      <c r="E4229" s="34">
        <v>2990380.0</v>
      </c>
      <c r="F4229" s="22" t="s">
        <v>9</v>
      </c>
      <c r="G4229" s="35">
        <v>46020.0</v>
      </c>
      <c r="H4229" s="22"/>
      <c r="I4229" s="29"/>
      <c r="J4229" s="28"/>
      <c r="K4229" s="2"/>
      <c r="L4229" s="2"/>
      <c r="M4229" s="2"/>
      <c r="N4229" s="2"/>
      <c r="O4229" s="2"/>
      <c r="P4229" s="2"/>
      <c r="Q4229" s="2"/>
      <c r="R4229" s="2"/>
      <c r="S4229" s="2"/>
    </row>
    <row r="4230" ht="15.75" customHeight="1">
      <c r="A4230" s="27">
        <v>46012.0</v>
      </c>
      <c r="B4230" s="2" t="s">
        <v>8</v>
      </c>
      <c r="C4230" s="34">
        <f t="shared" si="113"/>
        <v>15291540</v>
      </c>
      <c r="D4230" s="34">
        <v>1.39014E7</v>
      </c>
      <c r="E4230" s="34">
        <v>1390140.0</v>
      </c>
      <c r="F4230" s="22" t="s">
        <v>10</v>
      </c>
      <c r="G4230" s="35">
        <v>46022.0</v>
      </c>
      <c r="H4230" s="22"/>
      <c r="I4230" s="29"/>
      <c r="J4230" s="28"/>
      <c r="K4230" s="2"/>
      <c r="L4230" s="2"/>
      <c r="M4230" s="2"/>
      <c r="N4230" s="2"/>
      <c r="O4230" s="2"/>
      <c r="P4230" s="2"/>
      <c r="Q4230" s="2"/>
      <c r="R4230" s="2"/>
      <c r="S4230" s="2"/>
    </row>
    <row r="4231" ht="15.75" customHeight="1">
      <c r="A4231" s="27">
        <v>46013.0</v>
      </c>
      <c r="B4231" s="2" t="s">
        <v>11</v>
      </c>
      <c r="C4231" s="34">
        <v>4841580.0</v>
      </c>
      <c r="D4231" s="34">
        <v>4841580.0</v>
      </c>
      <c r="E4231" s="34">
        <v>0.0</v>
      </c>
      <c r="F4231" s="22" t="s">
        <v>851</v>
      </c>
      <c r="G4231" s="35">
        <v>46022.0</v>
      </c>
      <c r="H4231" s="22"/>
      <c r="I4231" s="29"/>
      <c r="J4231" s="28"/>
      <c r="K4231" s="2"/>
      <c r="L4231" s="2"/>
      <c r="M4231" s="2"/>
      <c r="N4231" s="2"/>
      <c r="O4231" s="2"/>
      <c r="P4231" s="2"/>
      <c r="Q4231" s="2"/>
      <c r="R4231" s="2"/>
      <c r="S4231" s="2"/>
    </row>
    <row r="4232" ht="15.75" customHeight="1">
      <c r="A4232" s="27" t="s">
        <v>1107</v>
      </c>
      <c r="B4232" s="2" t="s">
        <v>1023</v>
      </c>
      <c r="C4232" s="88">
        <v>-394997.0</v>
      </c>
      <c r="D4232" s="88">
        <v>-359088.0</v>
      </c>
      <c r="E4232" s="88">
        <v>-35909.0</v>
      </c>
      <c r="F4232" s="22" t="s">
        <v>1024</v>
      </c>
      <c r="G4232" s="66" t="s">
        <v>1108</v>
      </c>
      <c r="H4232" s="22"/>
      <c r="I4232" s="29"/>
      <c r="J4232" s="28"/>
      <c r="K4232" s="2"/>
      <c r="L4232" s="2"/>
      <c r="M4232" s="2"/>
      <c r="N4232" s="2"/>
      <c r="O4232" s="2"/>
      <c r="P4232" s="2"/>
      <c r="Q4232" s="2"/>
      <c r="R4232" s="2"/>
      <c r="S4232" s="2"/>
    </row>
    <row r="4233" ht="15.75" customHeight="1">
      <c r="A4233" s="27">
        <v>46019.0</v>
      </c>
      <c r="B4233" s="2" t="s">
        <v>8</v>
      </c>
      <c r="C4233" s="34">
        <f t="shared" ref="C4233:C4235" si="114">D4233+E4233</f>
        <v>34674420</v>
      </c>
      <c r="D4233" s="34">
        <v>3.15222E7</v>
      </c>
      <c r="E4233" s="34">
        <f t="shared" ref="E4233:E4235" si="115">D4233*0.1</f>
        <v>3152220</v>
      </c>
      <c r="F4233" s="22" t="s">
        <v>9</v>
      </c>
      <c r="G4233" s="35">
        <v>46027.0</v>
      </c>
      <c r="H4233" s="22"/>
      <c r="I4233" s="29"/>
      <c r="J4233" s="28"/>
      <c r="K4233" s="2"/>
      <c r="L4233" s="2"/>
      <c r="M4233" s="2"/>
      <c r="N4233" s="2"/>
      <c r="O4233" s="2"/>
      <c r="P4233" s="2"/>
      <c r="Q4233" s="2"/>
      <c r="R4233" s="2"/>
      <c r="S4233" s="2"/>
    </row>
    <row r="4234" ht="15.75" customHeight="1">
      <c r="A4234" s="27">
        <v>46019.0</v>
      </c>
      <c r="B4234" s="2" t="s">
        <v>8</v>
      </c>
      <c r="C4234" s="34">
        <f t="shared" si="114"/>
        <v>16176380</v>
      </c>
      <c r="D4234" s="34">
        <v>1.47058E7</v>
      </c>
      <c r="E4234" s="34">
        <f t="shared" si="115"/>
        <v>1470580</v>
      </c>
      <c r="F4234" s="22" t="s">
        <v>10</v>
      </c>
      <c r="G4234" s="35">
        <v>46022.0</v>
      </c>
      <c r="H4234" s="22"/>
      <c r="I4234" s="29"/>
      <c r="J4234" s="28"/>
      <c r="K4234" s="2"/>
      <c r="L4234" s="2"/>
      <c r="M4234" s="2"/>
      <c r="N4234" s="2"/>
      <c r="O4234" s="2"/>
      <c r="P4234" s="2"/>
      <c r="Q4234" s="2"/>
      <c r="R4234" s="2"/>
      <c r="S4234" s="2"/>
    </row>
    <row r="4235" ht="15.75" customHeight="1">
      <c r="A4235" s="27">
        <v>46020.0</v>
      </c>
      <c r="B4235" s="2" t="s">
        <v>1109</v>
      </c>
      <c r="C4235" s="34">
        <f t="shared" si="114"/>
        <v>8112500</v>
      </c>
      <c r="D4235" s="34">
        <v>7375000.0</v>
      </c>
      <c r="E4235" s="34">
        <f t="shared" si="115"/>
        <v>737500</v>
      </c>
      <c r="F4235" s="22" t="s">
        <v>1110</v>
      </c>
      <c r="G4235" s="35">
        <v>46034.0</v>
      </c>
      <c r="H4235" s="22"/>
      <c r="I4235" s="37" t="s">
        <v>265</v>
      </c>
      <c r="J4235" s="13"/>
      <c r="K4235" s="14"/>
      <c r="L4235" s="37" t="s">
        <v>1111</v>
      </c>
      <c r="M4235" s="13"/>
      <c r="N4235" s="14"/>
      <c r="O4235" s="2"/>
      <c r="P4235" s="2"/>
      <c r="Q4235" s="2"/>
      <c r="R4235" s="2"/>
      <c r="S4235" s="2"/>
    </row>
    <row r="4236" ht="15.75" customHeight="1">
      <c r="A4236" s="27" t="s">
        <v>1112</v>
      </c>
      <c r="B4236" s="2" t="s">
        <v>1081</v>
      </c>
      <c r="C4236" s="34">
        <v>1480000.0</v>
      </c>
      <c r="D4236" s="34">
        <v>1345455.0</v>
      </c>
      <c r="E4236" s="34">
        <v>134545.0</v>
      </c>
      <c r="F4236" s="22" t="s">
        <v>1113</v>
      </c>
      <c r="G4236" s="35">
        <v>46048.0</v>
      </c>
      <c r="H4236" s="22"/>
      <c r="I4236" s="23" t="s">
        <v>3</v>
      </c>
      <c r="J4236" s="17" t="s">
        <v>54</v>
      </c>
      <c r="K4236" s="17" t="s">
        <v>2</v>
      </c>
      <c r="L4236" s="23" t="s">
        <v>3</v>
      </c>
      <c r="M4236" s="17" t="s">
        <v>54</v>
      </c>
      <c r="N4236" s="17" t="s">
        <v>2</v>
      </c>
      <c r="O4236" s="2"/>
      <c r="P4236" s="2"/>
      <c r="Q4236" s="2"/>
      <c r="R4236" s="2"/>
      <c r="S4236" s="2"/>
    </row>
    <row r="4237" ht="15.75" customHeight="1">
      <c r="A4237" s="38" t="s">
        <v>1112</v>
      </c>
      <c r="B4237" s="7" t="s">
        <v>711</v>
      </c>
      <c r="C4237" s="39">
        <v>1.22627311E8</v>
      </c>
      <c r="D4237" s="39">
        <v>1.11479374E8</v>
      </c>
      <c r="E4237" s="39">
        <v>1.1147937E7</v>
      </c>
      <c r="F4237" s="40" t="s">
        <v>1098</v>
      </c>
      <c r="G4237" s="41">
        <v>46034.0</v>
      </c>
      <c r="H4237" s="40"/>
      <c r="I4237" s="23">
        <f t="shared" ref="I4237:K4237" si="116">SUM(C4219:C4237)</f>
        <v>439223890</v>
      </c>
      <c r="J4237" s="23">
        <f t="shared" si="116"/>
        <v>399734590</v>
      </c>
      <c r="K4237" s="23">
        <f t="shared" si="116"/>
        <v>39489300</v>
      </c>
      <c r="L4237" s="23">
        <f t="shared" ref="L4237:N4237" si="117">I4237+I4218+I4199+I4182+I4161+I4144+I4131+I4122+I4112+I4097+I4055+I4005</f>
        <v>3902546135</v>
      </c>
      <c r="M4237" s="23">
        <f t="shared" si="117"/>
        <v>3563807712</v>
      </c>
      <c r="N4237" s="23">
        <f t="shared" si="117"/>
        <v>338738423</v>
      </c>
      <c r="O4237" s="7"/>
      <c r="P4237" s="7"/>
      <c r="Q4237" s="7"/>
      <c r="R4237" s="7"/>
      <c r="S4237" s="7"/>
    </row>
    <row r="4238" ht="15.75" customHeight="1">
      <c r="A4238" s="122" t="s">
        <v>1114</v>
      </c>
      <c r="B4238" s="2" t="s">
        <v>1066</v>
      </c>
      <c r="C4238" s="34">
        <v>440000.0</v>
      </c>
      <c r="D4238" s="34">
        <v>400000.0</v>
      </c>
      <c r="E4238" s="34">
        <v>40000.0</v>
      </c>
      <c r="F4238" s="22" t="s">
        <v>1115</v>
      </c>
      <c r="G4238" s="35">
        <v>46024.0</v>
      </c>
      <c r="H4238" s="22"/>
      <c r="I4238" s="29"/>
      <c r="J4238" s="28"/>
      <c r="K4238" s="2"/>
      <c r="L4238" s="2"/>
      <c r="M4238" s="2"/>
      <c r="N4238" s="2"/>
      <c r="O4238" s="2"/>
      <c r="P4238" s="2"/>
      <c r="Q4238" s="2"/>
      <c r="R4238" s="2"/>
      <c r="S4238" s="2"/>
    </row>
    <row r="4239" ht="15.75" customHeight="1">
      <c r="A4239" s="122" t="s">
        <v>1116</v>
      </c>
      <c r="B4239" s="2" t="s">
        <v>8</v>
      </c>
      <c r="C4239" s="34">
        <v>4.9743045E7</v>
      </c>
      <c r="D4239" s="34">
        <v>4.522095E7</v>
      </c>
      <c r="E4239" s="34">
        <v>4522095.0</v>
      </c>
      <c r="F4239" s="22" t="s">
        <v>9</v>
      </c>
      <c r="G4239" s="35">
        <v>46031.0</v>
      </c>
      <c r="H4239" s="22"/>
      <c r="I4239" s="29"/>
      <c r="J4239" s="28"/>
      <c r="K4239" s="2"/>
      <c r="L4239" s="2"/>
      <c r="M4239" s="2"/>
      <c r="N4239" s="2"/>
      <c r="O4239" s="2"/>
      <c r="P4239" s="2"/>
      <c r="Q4239" s="2"/>
      <c r="R4239" s="2"/>
      <c r="S4239" s="2"/>
    </row>
    <row r="4240" ht="15.75" customHeight="1">
      <c r="A4240" s="27" t="s">
        <v>1116</v>
      </c>
      <c r="B4240" s="2" t="s">
        <v>8</v>
      </c>
      <c r="C4240" s="34">
        <v>7353918.0</v>
      </c>
      <c r="D4240" s="34">
        <v>6685380.0</v>
      </c>
      <c r="E4240" s="34">
        <v>668538.0</v>
      </c>
      <c r="F4240" s="22" t="s">
        <v>1072</v>
      </c>
      <c r="G4240" s="35">
        <v>46031.0</v>
      </c>
      <c r="H4240" s="22"/>
      <c r="I4240" s="29"/>
      <c r="J4240" s="28"/>
      <c r="K4240" s="2"/>
      <c r="L4240" s="2"/>
      <c r="M4240" s="2"/>
      <c r="N4240" s="2"/>
      <c r="O4240" s="2"/>
      <c r="P4240" s="2"/>
      <c r="Q4240" s="2"/>
      <c r="R4240" s="2"/>
      <c r="S4240" s="2"/>
    </row>
    <row r="4241" ht="15.75" customHeight="1">
      <c r="A4241" s="27">
        <v>46033.0</v>
      </c>
      <c r="B4241" s="2" t="s">
        <v>8</v>
      </c>
      <c r="C4241" s="34">
        <f t="shared" ref="C4241:C4244" si="118">D4241+E4241</f>
        <v>38552030</v>
      </c>
      <c r="D4241" s="34">
        <v>3.50473E7</v>
      </c>
      <c r="E4241" s="34">
        <f t="shared" ref="E4241:E4244" si="119">D4241*0.1</f>
        <v>3504730</v>
      </c>
      <c r="F4241" s="22" t="s">
        <v>9</v>
      </c>
      <c r="G4241" s="35">
        <v>46038.0</v>
      </c>
      <c r="H4241" s="22"/>
      <c r="I4241" s="29"/>
      <c r="J4241" s="28"/>
      <c r="K4241" s="2"/>
      <c r="L4241" s="2"/>
      <c r="M4241" s="2"/>
      <c r="N4241" s="2"/>
      <c r="O4241" s="2"/>
      <c r="P4241" s="2"/>
      <c r="Q4241" s="2"/>
      <c r="R4241" s="2"/>
      <c r="S4241" s="2"/>
    </row>
    <row r="4242" ht="15.75" customHeight="1">
      <c r="A4242" s="27">
        <v>46033.0</v>
      </c>
      <c r="B4242" s="2" t="s">
        <v>8</v>
      </c>
      <c r="C4242" s="34">
        <f t="shared" si="118"/>
        <v>4258606</v>
      </c>
      <c r="D4242" s="34">
        <v>3871460.0</v>
      </c>
      <c r="E4242" s="34">
        <f t="shared" si="119"/>
        <v>387146</v>
      </c>
      <c r="F4242" s="22" t="s">
        <v>1072</v>
      </c>
      <c r="G4242" s="35">
        <v>46048.0</v>
      </c>
      <c r="H4242" s="22"/>
      <c r="I4242" s="29"/>
      <c r="J4242" s="28"/>
      <c r="K4242" s="2"/>
      <c r="L4242" s="2"/>
      <c r="M4242" s="2"/>
      <c r="N4242" s="2"/>
      <c r="O4242" s="2"/>
      <c r="P4242" s="2"/>
      <c r="Q4242" s="2"/>
      <c r="R4242" s="2"/>
      <c r="S4242" s="2"/>
    </row>
    <row r="4243" ht="15.75" customHeight="1">
      <c r="A4243" s="27">
        <v>46040.0</v>
      </c>
      <c r="B4243" s="2" t="s">
        <v>8</v>
      </c>
      <c r="C4243" s="34">
        <f t="shared" si="118"/>
        <v>36016200</v>
      </c>
      <c r="D4243" s="34">
        <v>3.2742E7</v>
      </c>
      <c r="E4243" s="34">
        <f t="shared" si="119"/>
        <v>3274200</v>
      </c>
      <c r="F4243" s="22" t="s">
        <v>9</v>
      </c>
      <c r="G4243" s="35">
        <v>46048.0</v>
      </c>
      <c r="H4243" s="22"/>
      <c r="I4243" s="29"/>
      <c r="J4243" s="28"/>
      <c r="K4243" s="2"/>
      <c r="L4243" s="2"/>
      <c r="M4243" s="2"/>
      <c r="N4243" s="2"/>
      <c r="O4243" s="2"/>
      <c r="P4243" s="2"/>
      <c r="Q4243" s="2"/>
      <c r="R4243" s="2"/>
      <c r="S4243" s="2"/>
    </row>
    <row r="4244" ht="15.75" customHeight="1">
      <c r="A4244" s="27">
        <v>46040.0</v>
      </c>
      <c r="B4244" s="2" t="s">
        <v>8</v>
      </c>
      <c r="C4244" s="34">
        <f t="shared" si="118"/>
        <v>3578102</v>
      </c>
      <c r="D4244" s="34">
        <v>3252820.0</v>
      </c>
      <c r="E4244" s="34">
        <f t="shared" si="119"/>
        <v>325282</v>
      </c>
      <c r="F4244" s="22" t="s">
        <v>1072</v>
      </c>
      <c r="G4244" s="35">
        <v>46048.0</v>
      </c>
      <c r="H4244" s="22"/>
      <c r="I4244" s="29"/>
      <c r="J4244" s="28"/>
      <c r="K4244" s="2"/>
      <c r="L4244" s="2"/>
      <c r="M4244" s="2"/>
      <c r="N4244" s="2"/>
      <c r="O4244" s="2"/>
      <c r="P4244" s="2"/>
      <c r="Q4244" s="2"/>
      <c r="R4244" s="2"/>
      <c r="S4244" s="2"/>
    </row>
    <row r="4245" ht="15.75" customHeight="1">
      <c r="A4245" s="27">
        <v>46043.0</v>
      </c>
      <c r="B4245" s="2" t="s">
        <v>11</v>
      </c>
      <c r="C4245" s="34">
        <v>4977420.0</v>
      </c>
      <c r="D4245" s="34">
        <v>4977420.0</v>
      </c>
      <c r="E4245" s="34">
        <v>0.0</v>
      </c>
      <c r="F4245" s="22" t="s">
        <v>1117</v>
      </c>
      <c r="G4245" s="35">
        <v>46052.0</v>
      </c>
      <c r="H4245" s="22"/>
      <c r="I4245" s="29"/>
      <c r="J4245" s="28"/>
      <c r="K4245" s="2"/>
      <c r="L4245" s="2"/>
      <c r="M4245" s="2"/>
      <c r="N4245" s="2"/>
      <c r="O4245" s="2"/>
      <c r="P4245" s="2"/>
      <c r="Q4245" s="2"/>
      <c r="R4245" s="2"/>
      <c r="S4245" s="2"/>
    </row>
    <row r="4246" ht="15.75" customHeight="1">
      <c r="A4246" s="27" t="s">
        <v>1118</v>
      </c>
      <c r="B4246" s="2" t="s">
        <v>8</v>
      </c>
      <c r="C4246" s="34">
        <v>3.9053245E7</v>
      </c>
      <c r="D4246" s="34">
        <v>3.550295E7</v>
      </c>
      <c r="E4246" s="34">
        <v>3550295.0</v>
      </c>
      <c r="F4246" s="22" t="s">
        <v>9</v>
      </c>
      <c r="G4246" s="35">
        <v>46052.0</v>
      </c>
      <c r="H4246" s="22"/>
      <c r="I4246" s="29"/>
      <c r="J4246" s="28"/>
      <c r="K4246" s="2"/>
      <c r="L4246" s="2"/>
      <c r="M4246" s="2"/>
      <c r="N4246" s="2"/>
      <c r="O4246" s="2"/>
      <c r="P4246" s="2"/>
      <c r="Q4246" s="2"/>
      <c r="R4246" s="2"/>
      <c r="S4246" s="2"/>
    </row>
    <row r="4247" ht="15.75" customHeight="1">
      <c r="A4247" s="27" t="s">
        <v>1118</v>
      </c>
      <c r="B4247" s="2" t="s">
        <v>8</v>
      </c>
      <c r="C4247" s="34">
        <v>4294290.0</v>
      </c>
      <c r="D4247" s="34">
        <v>3903900.0</v>
      </c>
      <c r="E4247" s="34">
        <v>390390.0</v>
      </c>
      <c r="F4247" s="22" t="s">
        <v>1072</v>
      </c>
      <c r="G4247" s="35">
        <v>46057.0</v>
      </c>
      <c r="H4247" s="22"/>
      <c r="I4247" s="37" t="s">
        <v>413</v>
      </c>
      <c r="J4247" s="13"/>
      <c r="K4247" s="14"/>
      <c r="L4247" s="2"/>
      <c r="M4247" s="2"/>
      <c r="N4247" s="2"/>
      <c r="O4247" s="2"/>
      <c r="P4247" s="2"/>
      <c r="Q4247" s="2"/>
      <c r="R4247" s="2"/>
      <c r="S4247" s="2"/>
    </row>
    <row r="4248" ht="15.75" customHeight="1">
      <c r="A4248" s="27">
        <v>46053.0</v>
      </c>
      <c r="B4248" s="2" t="s">
        <v>1081</v>
      </c>
      <c r="C4248" s="34">
        <v>1340000.0</v>
      </c>
      <c r="D4248" s="34">
        <v>1218182.0</v>
      </c>
      <c r="E4248" s="34">
        <v>121818.0</v>
      </c>
      <c r="F4248" s="22" t="s">
        <v>1119</v>
      </c>
      <c r="G4248" s="35">
        <v>46078.0</v>
      </c>
      <c r="H4248" s="22"/>
      <c r="I4248" s="23" t="s">
        <v>3</v>
      </c>
      <c r="J4248" s="17" t="s">
        <v>54</v>
      </c>
      <c r="K4248" s="17" t="s">
        <v>2</v>
      </c>
      <c r="L4248" s="2"/>
      <c r="M4248" s="2"/>
      <c r="N4248" s="2"/>
      <c r="O4248" s="2"/>
      <c r="P4248" s="2"/>
      <c r="Q4248" s="2"/>
      <c r="R4248" s="2"/>
      <c r="S4248" s="2"/>
    </row>
    <row r="4249" ht="15.75" customHeight="1">
      <c r="A4249" s="38">
        <v>46053.0</v>
      </c>
      <c r="B4249" s="7" t="s">
        <v>711</v>
      </c>
      <c r="C4249" s="39">
        <f>D4249+E4249</f>
        <v>106475875</v>
      </c>
      <c r="D4249" s="39">
        <v>9.679625E7</v>
      </c>
      <c r="E4249" s="39">
        <f>D4249*0.1</f>
        <v>9679625</v>
      </c>
      <c r="F4249" s="40" t="s">
        <v>1120</v>
      </c>
      <c r="G4249" s="41">
        <v>46063.0</v>
      </c>
      <c r="H4249" s="40"/>
      <c r="I4249" s="23">
        <f t="shared" ref="I4249:K4249" si="120">SUM(C4238:C4249)</f>
        <v>296082731</v>
      </c>
      <c r="J4249" s="23">
        <f t="shared" si="120"/>
        <v>269618612</v>
      </c>
      <c r="K4249" s="23">
        <f t="shared" si="120"/>
        <v>26464119</v>
      </c>
      <c r="L4249" s="7"/>
      <c r="M4249" s="7"/>
      <c r="N4249" s="7"/>
      <c r="O4249" s="7"/>
      <c r="P4249" s="7"/>
      <c r="Q4249" s="7"/>
      <c r="R4249" s="7"/>
      <c r="S4249" s="7"/>
    </row>
    <row r="4250" ht="15.75" customHeight="1">
      <c r="A4250" s="27" t="s">
        <v>1121</v>
      </c>
      <c r="B4250" s="2" t="s">
        <v>8</v>
      </c>
      <c r="C4250" s="34">
        <v>3.553726E7</v>
      </c>
      <c r="D4250" s="34">
        <v>3.23066E7</v>
      </c>
      <c r="E4250" s="34">
        <v>3230660.0</v>
      </c>
      <c r="F4250" s="22" t="s">
        <v>9</v>
      </c>
      <c r="G4250" s="35">
        <v>46059.0</v>
      </c>
      <c r="H4250" s="22"/>
      <c r="I4250" s="29"/>
      <c r="J4250" s="28"/>
      <c r="K4250" s="2"/>
      <c r="L4250" s="2"/>
      <c r="M4250" s="2"/>
      <c r="N4250" s="2"/>
      <c r="O4250" s="2"/>
      <c r="P4250" s="2"/>
      <c r="Q4250" s="2"/>
      <c r="R4250" s="2"/>
      <c r="S4250" s="2"/>
    </row>
    <row r="4251" ht="15.75" customHeight="1">
      <c r="A4251" s="27" t="s">
        <v>1121</v>
      </c>
      <c r="B4251" s="2" t="s">
        <v>8</v>
      </c>
      <c r="C4251" s="34">
        <v>9747612.0</v>
      </c>
      <c r="D4251" s="34">
        <v>8861466.0</v>
      </c>
      <c r="E4251" s="34">
        <v>886146.0</v>
      </c>
      <c r="F4251" s="22" t="s">
        <v>1072</v>
      </c>
      <c r="G4251" s="35">
        <v>46066.0</v>
      </c>
      <c r="H4251" s="22"/>
      <c r="I4251" s="29"/>
      <c r="J4251" s="28"/>
      <c r="K4251" s="2"/>
      <c r="L4251" s="2"/>
      <c r="M4251" s="2"/>
      <c r="N4251" s="2"/>
      <c r="O4251" s="2"/>
      <c r="P4251" s="2"/>
      <c r="Q4251" s="2"/>
      <c r="R4251" s="2"/>
      <c r="S4251" s="2"/>
    </row>
    <row r="4252" ht="15.75" customHeight="1">
      <c r="A4252" s="27" t="s">
        <v>1122</v>
      </c>
      <c r="B4252" s="2" t="s">
        <v>1066</v>
      </c>
      <c r="C4252" s="34">
        <v>440000.0</v>
      </c>
      <c r="D4252" s="34">
        <v>400000.0</v>
      </c>
      <c r="E4252" s="34">
        <v>40000.0</v>
      </c>
      <c r="F4252" s="22" t="s">
        <v>1123</v>
      </c>
      <c r="G4252" s="35">
        <v>46055.0</v>
      </c>
      <c r="H4252" s="22"/>
      <c r="I4252" s="29"/>
      <c r="J4252" s="28"/>
      <c r="K4252" s="2"/>
      <c r="L4252" s="2"/>
      <c r="M4252" s="2"/>
      <c r="N4252" s="2"/>
      <c r="O4252" s="2"/>
      <c r="P4252" s="2"/>
      <c r="Q4252" s="2"/>
      <c r="R4252" s="2"/>
      <c r="S4252" s="2"/>
    </row>
    <row r="4253" ht="15.75" customHeight="1">
      <c r="A4253" s="27">
        <v>46061.0</v>
      </c>
      <c r="B4253" s="2" t="s">
        <v>8</v>
      </c>
      <c r="C4253" s="34">
        <f t="shared" ref="C4253:C4255" si="121">D4253+E4253</f>
        <v>35266000</v>
      </c>
      <c r="D4253" s="34">
        <v>3.206E7</v>
      </c>
      <c r="E4253" s="34">
        <f t="shared" ref="E4253:E4255" si="122">D4253*0.1</f>
        <v>3206000</v>
      </c>
      <c r="F4253" s="22" t="s">
        <v>9</v>
      </c>
      <c r="G4253" s="35">
        <v>46066.0</v>
      </c>
      <c r="H4253" s="22"/>
      <c r="I4253" s="29"/>
      <c r="J4253" s="28"/>
      <c r="K4253" s="2"/>
      <c r="L4253" s="2"/>
      <c r="M4253" s="2"/>
      <c r="N4253" s="2"/>
      <c r="O4253" s="2"/>
      <c r="P4253" s="2"/>
      <c r="Q4253" s="2"/>
      <c r="R4253" s="2"/>
      <c r="S4253" s="2"/>
    </row>
    <row r="4254" ht="15.75" customHeight="1">
      <c r="A4254" s="27">
        <v>46061.0</v>
      </c>
      <c r="B4254" s="2" t="s">
        <v>8</v>
      </c>
      <c r="C4254" s="34">
        <f t="shared" si="121"/>
        <v>14053424</v>
      </c>
      <c r="D4254" s="34">
        <v>1.277584E7</v>
      </c>
      <c r="E4254" s="34">
        <f t="shared" si="122"/>
        <v>1277584</v>
      </c>
      <c r="F4254" s="22" t="s">
        <v>1072</v>
      </c>
      <c r="G4254" s="35">
        <v>46066.0</v>
      </c>
      <c r="H4254" s="123" t="s">
        <v>1124</v>
      </c>
      <c r="I4254" s="29"/>
      <c r="J4254" s="28"/>
      <c r="K4254" s="2"/>
      <c r="L4254" s="2"/>
      <c r="M4254" s="2"/>
      <c r="N4254" s="2"/>
      <c r="O4254" s="2"/>
      <c r="P4254" s="2"/>
      <c r="Q4254" s="2"/>
      <c r="R4254" s="2"/>
      <c r="S4254" s="2"/>
    </row>
    <row r="4255" ht="15.75" customHeight="1">
      <c r="A4255" s="122">
        <v>46068.0</v>
      </c>
      <c r="B4255" s="124" t="s">
        <v>8</v>
      </c>
      <c r="C4255" s="125">
        <f t="shared" si="121"/>
        <v>30227450</v>
      </c>
      <c r="D4255" s="125">
        <v>2.74795E7</v>
      </c>
      <c r="E4255" s="125">
        <f t="shared" si="122"/>
        <v>2747950</v>
      </c>
      <c r="F4255" s="22" t="s">
        <v>9</v>
      </c>
      <c r="G4255" s="35">
        <v>46076.0</v>
      </c>
      <c r="H4255" s="22"/>
      <c r="I4255" s="29"/>
      <c r="J4255" s="28"/>
      <c r="K4255" s="2"/>
      <c r="L4255" s="2"/>
      <c r="M4255" s="2"/>
      <c r="N4255" s="2"/>
      <c r="O4255" s="2"/>
      <c r="P4255" s="2"/>
      <c r="Q4255" s="2"/>
      <c r="R4255" s="2"/>
      <c r="S4255" s="2"/>
    </row>
    <row r="4256" ht="15.75" customHeight="1">
      <c r="A4256" s="27" t="s">
        <v>1125</v>
      </c>
      <c r="B4256" s="2" t="s">
        <v>8</v>
      </c>
      <c r="C4256" s="34">
        <v>7653140.0</v>
      </c>
      <c r="D4256" s="34">
        <v>6957400.0</v>
      </c>
      <c r="E4256" s="34">
        <v>695740.0</v>
      </c>
      <c r="F4256" s="22" t="s">
        <v>10</v>
      </c>
      <c r="G4256" s="35">
        <v>46076.0</v>
      </c>
      <c r="H4256" s="22"/>
      <c r="I4256" s="29"/>
      <c r="J4256" s="28"/>
      <c r="K4256" s="2"/>
      <c r="L4256" s="2"/>
      <c r="M4256" s="2"/>
      <c r="N4256" s="2"/>
      <c r="O4256" s="2"/>
      <c r="P4256" s="2"/>
      <c r="Q4256" s="2"/>
      <c r="R4256" s="2"/>
      <c r="S4256" s="2"/>
    </row>
    <row r="4257" ht="15.75" customHeight="1">
      <c r="A4257" s="122">
        <v>46075.0</v>
      </c>
      <c r="B4257" s="124" t="s">
        <v>8</v>
      </c>
      <c r="C4257" s="125">
        <f t="shared" ref="C4257:C4258" si="123">D4257+E4257</f>
        <v>50773250</v>
      </c>
      <c r="D4257" s="125">
        <v>4.61575E7</v>
      </c>
      <c r="E4257" s="125">
        <f t="shared" ref="E4257:E4258" si="124">D4257*0.1</f>
        <v>4615750</v>
      </c>
      <c r="F4257" s="22" t="s">
        <v>9</v>
      </c>
      <c r="G4257" s="35">
        <v>46085.0</v>
      </c>
      <c r="H4257" s="22"/>
      <c r="I4257" s="29"/>
      <c r="J4257" s="28"/>
      <c r="K4257" s="2"/>
      <c r="L4257" s="2"/>
      <c r="M4257" s="2"/>
      <c r="N4257" s="2"/>
      <c r="O4257" s="2"/>
      <c r="P4257" s="2"/>
      <c r="Q4257" s="2"/>
      <c r="R4257" s="2"/>
      <c r="S4257" s="2"/>
    </row>
    <row r="4258" ht="15.75" customHeight="1">
      <c r="A4258" s="122">
        <v>46075.0</v>
      </c>
      <c r="B4258" s="2" t="s">
        <v>8</v>
      </c>
      <c r="C4258" s="125">
        <f t="shared" si="123"/>
        <v>14790050</v>
      </c>
      <c r="D4258" s="34">
        <v>1.34455E7</v>
      </c>
      <c r="E4258" s="125">
        <f t="shared" si="124"/>
        <v>1344550</v>
      </c>
      <c r="F4258" s="22" t="s">
        <v>10</v>
      </c>
      <c r="G4258" s="35">
        <v>46085.0</v>
      </c>
      <c r="H4258" s="22"/>
      <c r="I4258" s="29"/>
      <c r="J4258" s="28"/>
      <c r="K4258" s="2"/>
      <c r="L4258" s="2"/>
      <c r="M4258" s="2"/>
      <c r="N4258" s="2"/>
      <c r="O4258" s="2"/>
      <c r="P4258" s="2"/>
      <c r="Q4258" s="2"/>
      <c r="R4258" s="2"/>
      <c r="S4258" s="2"/>
    </row>
    <row r="4259" ht="15.75" customHeight="1">
      <c r="A4259" s="122">
        <v>46076.0</v>
      </c>
      <c r="B4259" s="2" t="s">
        <v>11</v>
      </c>
      <c r="C4259" s="34">
        <v>4986800.0</v>
      </c>
      <c r="D4259" s="34">
        <v>4986800.0</v>
      </c>
      <c r="E4259" s="34">
        <v>0.0</v>
      </c>
      <c r="F4259" s="22" t="s">
        <v>1126</v>
      </c>
      <c r="G4259" s="35">
        <v>46080.0</v>
      </c>
      <c r="H4259" s="22"/>
      <c r="I4259" s="37" t="s">
        <v>310</v>
      </c>
      <c r="J4259" s="13"/>
      <c r="K4259" s="14"/>
      <c r="L4259" s="2"/>
      <c r="M4259" s="2"/>
      <c r="N4259" s="2"/>
      <c r="O4259" s="2"/>
      <c r="P4259" s="2"/>
      <c r="Q4259" s="2"/>
      <c r="R4259" s="2"/>
      <c r="S4259" s="2"/>
    </row>
    <row r="4260" ht="15.75" customHeight="1">
      <c r="A4260" s="27" t="s">
        <v>1127</v>
      </c>
      <c r="B4260" s="2" t="s">
        <v>1081</v>
      </c>
      <c r="C4260" s="34">
        <v>880000.0</v>
      </c>
      <c r="D4260" s="34">
        <v>800000.0</v>
      </c>
      <c r="E4260" s="34">
        <v>80000.0</v>
      </c>
      <c r="F4260" s="22" t="s">
        <v>1128</v>
      </c>
      <c r="G4260" s="2"/>
      <c r="H4260" s="22"/>
      <c r="I4260" s="23" t="s">
        <v>3</v>
      </c>
      <c r="J4260" s="17" t="s">
        <v>54</v>
      </c>
      <c r="K4260" s="17" t="s">
        <v>2</v>
      </c>
      <c r="L4260" s="2"/>
      <c r="M4260" s="2"/>
      <c r="N4260" s="2"/>
      <c r="O4260" s="2"/>
      <c r="P4260" s="2"/>
      <c r="Q4260" s="2"/>
      <c r="R4260" s="2"/>
      <c r="S4260" s="2"/>
    </row>
    <row r="4261" ht="15.75" customHeight="1">
      <c r="A4261" s="38">
        <v>46081.0</v>
      </c>
      <c r="B4261" s="7" t="s">
        <v>711</v>
      </c>
      <c r="C4261" s="126">
        <f>D4261+E4261</f>
        <v>101783000</v>
      </c>
      <c r="D4261" s="39">
        <v>9.253E7</v>
      </c>
      <c r="E4261" s="126">
        <f>D4261*0.1</f>
        <v>9253000</v>
      </c>
      <c r="F4261" s="40" t="s">
        <v>1120</v>
      </c>
      <c r="G4261" s="41">
        <v>46094.0</v>
      </c>
      <c r="H4261" s="40"/>
      <c r="I4261" s="23">
        <f t="shared" ref="I4261:K4261" si="125">SUM(C4250:C4261)</f>
        <v>306137986</v>
      </c>
      <c r="J4261" s="23">
        <f t="shared" si="125"/>
        <v>278760606</v>
      </c>
      <c r="K4261" s="23">
        <f t="shared" si="125"/>
        <v>27377380</v>
      </c>
      <c r="L4261" s="7"/>
      <c r="M4261" s="7"/>
      <c r="N4261" s="7"/>
      <c r="O4261" s="7"/>
      <c r="P4261" s="7"/>
      <c r="Q4261" s="7"/>
      <c r="R4261" s="7"/>
      <c r="S4261" s="7"/>
    </row>
    <row r="4262" ht="15.75" customHeight="1">
      <c r="A4262" s="27" t="s">
        <v>1129</v>
      </c>
      <c r="B4262" s="2" t="s">
        <v>8</v>
      </c>
      <c r="C4262" s="34">
        <v>7041936.0</v>
      </c>
      <c r="D4262" s="34">
        <v>6401760.0</v>
      </c>
      <c r="E4262" s="34">
        <v>640176.0</v>
      </c>
      <c r="F4262" s="22" t="s">
        <v>1072</v>
      </c>
      <c r="G4262" s="35">
        <v>46099.0</v>
      </c>
      <c r="H4262" s="22"/>
      <c r="I4262" s="29"/>
      <c r="J4262" s="28"/>
      <c r="K4262" s="2"/>
      <c r="L4262" s="2"/>
      <c r="M4262" s="2"/>
      <c r="N4262" s="2"/>
      <c r="O4262" s="2"/>
      <c r="P4262" s="2"/>
      <c r="Q4262" s="2"/>
      <c r="R4262" s="2"/>
      <c r="S4262" s="2"/>
    </row>
    <row r="4263" ht="15.75" customHeight="1">
      <c r="A4263" s="27" t="s">
        <v>1129</v>
      </c>
      <c r="B4263" s="2" t="s">
        <v>8</v>
      </c>
      <c r="C4263" s="34">
        <v>4.2791045E7</v>
      </c>
      <c r="D4263" s="34">
        <v>3.890095E7</v>
      </c>
      <c r="E4263" s="34">
        <v>3890095.0</v>
      </c>
      <c r="F4263" s="22" t="s">
        <v>9</v>
      </c>
      <c r="G4263" s="35">
        <v>46097.0</v>
      </c>
      <c r="H4263" s="22"/>
      <c r="I4263" s="29"/>
      <c r="J4263" s="28"/>
      <c r="K4263" s="2"/>
      <c r="L4263" s="2"/>
      <c r="M4263" s="2"/>
      <c r="N4263" s="2"/>
      <c r="O4263" s="2"/>
      <c r="P4263" s="2"/>
      <c r="Q4263" s="2"/>
      <c r="R4263" s="2"/>
      <c r="S4263" s="2"/>
    </row>
    <row r="4264" ht="15.75" customHeight="1">
      <c r="A4264" s="27" t="s">
        <v>1130</v>
      </c>
      <c r="B4264" s="2" t="s">
        <v>1066</v>
      </c>
      <c r="C4264" s="34">
        <v>440000.0</v>
      </c>
      <c r="D4264" s="34">
        <v>400000.0</v>
      </c>
      <c r="E4264" s="34">
        <v>40000.0</v>
      </c>
      <c r="F4264" s="22" t="s">
        <v>1131</v>
      </c>
      <c r="G4264" s="35">
        <v>46084.0</v>
      </c>
      <c r="H4264" s="22"/>
      <c r="I4264" s="29"/>
      <c r="J4264" s="28"/>
      <c r="K4264" s="2"/>
      <c r="L4264" s="2"/>
      <c r="M4264" s="2"/>
      <c r="N4264" s="2"/>
      <c r="O4264" s="2"/>
      <c r="P4264" s="2"/>
      <c r="Q4264" s="2"/>
      <c r="R4264" s="2"/>
      <c r="S4264" s="2"/>
    </row>
    <row r="4265" ht="15.75" customHeight="1">
      <c r="A4265" s="27" t="s">
        <v>1132</v>
      </c>
      <c r="B4265" s="2" t="s">
        <v>1133</v>
      </c>
      <c r="C4265" s="34">
        <v>2867260.0</v>
      </c>
      <c r="D4265" s="34">
        <v>2606600.0</v>
      </c>
      <c r="E4265" s="34">
        <v>260660.0</v>
      </c>
      <c r="F4265" s="22" t="s">
        <v>1134</v>
      </c>
      <c r="G4265" s="35">
        <v>46092.0</v>
      </c>
      <c r="H4265" s="22"/>
      <c r="I4265" s="29"/>
      <c r="J4265" s="28"/>
      <c r="K4265" s="2"/>
      <c r="L4265" s="2"/>
      <c r="M4265" s="2"/>
      <c r="N4265" s="2"/>
      <c r="O4265" s="2"/>
      <c r="P4265" s="2"/>
      <c r="Q4265" s="2"/>
      <c r="R4265" s="2"/>
      <c r="S4265" s="2"/>
    </row>
    <row r="4266" ht="15.75" customHeight="1">
      <c r="A4266" s="27" t="s">
        <v>1135</v>
      </c>
      <c r="B4266" s="124" t="s">
        <v>8</v>
      </c>
      <c r="C4266" s="34">
        <v>8085660.0</v>
      </c>
      <c r="D4266" s="34">
        <v>7350600.0</v>
      </c>
      <c r="E4266" s="34">
        <v>735060.0</v>
      </c>
      <c r="F4266" s="22" t="s">
        <v>10</v>
      </c>
      <c r="G4266" s="35">
        <v>46094.0</v>
      </c>
      <c r="H4266" s="22"/>
      <c r="I4266" s="29"/>
      <c r="J4266" s="28"/>
      <c r="K4266" s="2"/>
      <c r="L4266" s="2"/>
      <c r="M4266" s="2"/>
      <c r="N4266" s="2"/>
      <c r="O4266" s="2"/>
      <c r="P4266" s="2"/>
      <c r="Q4266" s="2"/>
      <c r="R4266" s="2"/>
      <c r="S4266" s="2"/>
    </row>
    <row r="4267" ht="15.75" customHeight="1">
      <c r="A4267" s="27" t="s">
        <v>1135</v>
      </c>
      <c r="B4267" s="2" t="s">
        <v>8</v>
      </c>
      <c r="C4267" s="34">
        <v>1.841246E7</v>
      </c>
      <c r="D4267" s="34">
        <v>1.67386E7</v>
      </c>
      <c r="E4267" s="34">
        <v>1673860.0</v>
      </c>
      <c r="F4267" s="22" t="s">
        <v>9</v>
      </c>
      <c r="G4267" s="35">
        <v>46094.0</v>
      </c>
      <c r="H4267" s="22"/>
      <c r="I4267" s="29"/>
      <c r="J4267" s="28"/>
      <c r="K4267" s="2"/>
      <c r="L4267" s="2"/>
      <c r="M4267" s="2"/>
      <c r="N4267" s="2"/>
      <c r="O4267" s="2"/>
      <c r="P4267" s="2"/>
      <c r="Q4267" s="2"/>
      <c r="R4267" s="2"/>
      <c r="S4267" s="2"/>
    </row>
    <row r="4268" ht="15.75" customHeight="1">
      <c r="A4268" s="27">
        <v>46096.0</v>
      </c>
      <c r="B4268" s="2" t="s">
        <v>8</v>
      </c>
      <c r="C4268" s="34">
        <f t="shared" ref="C4268:C4269" si="126">D4268+E4268</f>
        <v>16467275</v>
      </c>
      <c r="D4268" s="34">
        <v>1.497025E7</v>
      </c>
      <c r="E4268" s="34">
        <f t="shared" ref="E4268:E4269" si="127">D4268*0.1</f>
        <v>1497025</v>
      </c>
      <c r="F4268" s="22" t="s">
        <v>9</v>
      </c>
      <c r="G4268" s="2"/>
      <c r="H4268" s="22"/>
      <c r="I4268" s="29"/>
      <c r="J4268" s="28"/>
      <c r="K4268" s="2"/>
      <c r="L4268" s="2"/>
      <c r="M4268" s="2"/>
      <c r="N4268" s="2"/>
      <c r="O4268" s="2"/>
      <c r="P4268" s="2"/>
      <c r="Q4268" s="2"/>
      <c r="R4268" s="2"/>
      <c r="S4268" s="2"/>
    </row>
    <row r="4269" ht="15.75" customHeight="1">
      <c r="A4269" s="27">
        <v>46096.0</v>
      </c>
      <c r="B4269" s="2" t="s">
        <v>8</v>
      </c>
      <c r="C4269" s="34">
        <f t="shared" si="126"/>
        <v>5550380</v>
      </c>
      <c r="D4269" s="34">
        <v>5045800.0</v>
      </c>
      <c r="E4269" s="34">
        <f t="shared" si="127"/>
        <v>504580</v>
      </c>
      <c r="F4269" s="22" t="s">
        <v>10</v>
      </c>
      <c r="G4269" s="2"/>
      <c r="H4269" s="22"/>
      <c r="I4269" s="29"/>
      <c r="J4269" s="28"/>
      <c r="K4269" s="2"/>
      <c r="L4269" s="2"/>
      <c r="M4269" s="2"/>
      <c r="N4269" s="2"/>
      <c r="O4269" s="2"/>
      <c r="P4269" s="2"/>
      <c r="Q4269" s="2"/>
      <c r="R4269" s="2"/>
      <c r="S4269" s="2"/>
    </row>
    <row r="4270" ht="15.75" customHeight="1">
      <c r="A4270" s="27">
        <v>46101.0</v>
      </c>
      <c r="B4270" s="2" t="s">
        <v>11</v>
      </c>
      <c r="C4270" s="34">
        <v>4984720.0</v>
      </c>
      <c r="D4270" s="34">
        <v>4984720.0</v>
      </c>
      <c r="E4270" s="34">
        <v>0.0</v>
      </c>
      <c r="F4270" s="22" t="s">
        <v>12</v>
      </c>
      <c r="G4270" s="2"/>
      <c r="H4270" s="22"/>
      <c r="I4270" s="29"/>
      <c r="J4270" s="28"/>
      <c r="K4270" s="2"/>
      <c r="L4270" s="2"/>
      <c r="M4270" s="2"/>
      <c r="N4270" s="2"/>
      <c r="O4270" s="2"/>
      <c r="P4270" s="2"/>
      <c r="Q4270" s="2"/>
      <c r="R4270" s="2"/>
      <c r="S4270" s="2"/>
    </row>
    <row r="4271" ht="15.75" customHeight="1">
      <c r="A4271" s="27"/>
      <c r="B4271" s="2"/>
      <c r="C4271" s="34"/>
      <c r="D4271" s="34"/>
      <c r="E4271" s="34"/>
      <c r="F4271" s="22"/>
      <c r="G4271" s="2"/>
      <c r="H4271" s="22"/>
      <c r="I4271" s="29"/>
      <c r="J4271" s="28"/>
      <c r="K4271" s="2"/>
      <c r="L4271" s="2"/>
      <c r="M4271" s="2"/>
      <c r="N4271" s="2"/>
      <c r="O4271" s="2"/>
      <c r="P4271" s="2"/>
      <c r="Q4271" s="2"/>
      <c r="R4271" s="2"/>
      <c r="S4271" s="2"/>
    </row>
    <row r="4272" ht="15.75" customHeight="1">
      <c r="A4272" s="27"/>
      <c r="B4272" s="2"/>
      <c r="C4272" s="34"/>
      <c r="D4272" s="34"/>
      <c r="E4272" s="34"/>
      <c r="F4272" s="22"/>
      <c r="G4272" s="2"/>
      <c r="H4272" s="22"/>
      <c r="I4272" s="37" t="s">
        <v>326</v>
      </c>
      <c r="J4272" s="13"/>
      <c r="K4272" s="14"/>
      <c r="L4272" s="2"/>
      <c r="M4272" s="2"/>
      <c r="N4272" s="2"/>
      <c r="O4272" s="2"/>
      <c r="P4272" s="2"/>
      <c r="Q4272" s="2"/>
      <c r="R4272" s="2"/>
      <c r="S4272" s="2"/>
    </row>
    <row r="4273" ht="15.75" customHeight="1">
      <c r="A4273" s="27"/>
      <c r="B4273" s="2"/>
      <c r="C4273" s="34"/>
      <c r="D4273" s="34"/>
      <c r="E4273" s="34"/>
      <c r="F4273" s="22"/>
      <c r="G4273" s="2"/>
      <c r="H4273" s="22"/>
      <c r="I4273" s="23" t="s">
        <v>3</v>
      </c>
      <c r="J4273" s="17" t="s">
        <v>54</v>
      </c>
      <c r="K4273" s="17" t="s">
        <v>2</v>
      </c>
      <c r="L4273" s="2"/>
      <c r="M4273" s="2"/>
      <c r="N4273" s="2"/>
      <c r="O4273" s="2"/>
      <c r="P4273" s="2"/>
      <c r="Q4273" s="2"/>
      <c r="R4273" s="2"/>
      <c r="S4273" s="2"/>
    </row>
    <row r="4274" ht="15.75" customHeight="1">
      <c r="A4274" s="27"/>
      <c r="B4274" s="2"/>
      <c r="C4274" s="34"/>
      <c r="D4274" s="34"/>
      <c r="E4274" s="34"/>
      <c r="F4274" s="22"/>
      <c r="G4274" s="2"/>
      <c r="H4274" s="22"/>
      <c r="I4274" s="23">
        <f t="shared" ref="I4274:K4274" si="128">SUM(C4262:C4274)</f>
        <v>106640736</v>
      </c>
      <c r="J4274" s="23">
        <f t="shared" si="128"/>
        <v>97399280</v>
      </c>
      <c r="K4274" s="23">
        <f t="shared" si="128"/>
        <v>9241456</v>
      </c>
      <c r="L4274" s="2"/>
      <c r="M4274" s="2"/>
      <c r="N4274" s="2"/>
      <c r="O4274" s="2"/>
      <c r="P4274" s="2"/>
      <c r="Q4274" s="2"/>
      <c r="R4274" s="2"/>
      <c r="S4274" s="2"/>
    </row>
    <row r="4275" ht="15.75" customHeight="1">
      <c r="A4275" s="27"/>
      <c r="B4275" s="2"/>
      <c r="C4275" s="34"/>
      <c r="D4275" s="34"/>
      <c r="E4275" s="34"/>
      <c r="F4275" s="22"/>
      <c r="G4275" s="2"/>
      <c r="H4275" s="22"/>
      <c r="I4275" s="29"/>
      <c r="J4275" s="28"/>
      <c r="K4275" s="2"/>
      <c r="L4275" s="2"/>
      <c r="M4275" s="2"/>
      <c r="N4275" s="2"/>
      <c r="O4275" s="2"/>
      <c r="P4275" s="2"/>
      <c r="Q4275" s="2"/>
      <c r="R4275" s="2"/>
      <c r="S4275" s="2"/>
    </row>
    <row r="4276" ht="15.75" customHeight="1">
      <c r="A4276" s="27"/>
      <c r="B4276" s="2"/>
      <c r="C4276" s="34"/>
      <c r="D4276" s="34"/>
      <c r="E4276" s="34"/>
      <c r="F4276" s="22"/>
      <c r="G4276" s="2"/>
      <c r="H4276" s="22"/>
      <c r="I4276" s="29"/>
      <c r="J4276" s="28"/>
      <c r="K4276" s="2"/>
      <c r="L4276" s="2"/>
      <c r="M4276" s="2"/>
      <c r="N4276" s="2"/>
      <c r="O4276" s="2"/>
      <c r="P4276" s="2"/>
      <c r="Q4276" s="2"/>
      <c r="R4276" s="2"/>
      <c r="S4276" s="2"/>
    </row>
    <row r="4277" ht="15.75" customHeight="1">
      <c r="A4277" s="27"/>
      <c r="B4277" s="2"/>
      <c r="C4277" s="34"/>
      <c r="D4277" s="34"/>
      <c r="E4277" s="34"/>
      <c r="F4277" s="22"/>
      <c r="G4277" s="2"/>
      <c r="H4277" s="22"/>
      <c r="I4277" s="29"/>
      <c r="J4277" s="28"/>
      <c r="K4277" s="2"/>
      <c r="L4277" s="2"/>
      <c r="M4277" s="2"/>
      <c r="N4277" s="2"/>
      <c r="O4277" s="2"/>
      <c r="P4277" s="2"/>
      <c r="Q4277" s="2"/>
      <c r="R4277" s="2"/>
      <c r="S4277" s="2"/>
    </row>
    <row r="4278" ht="15.75" customHeight="1">
      <c r="A4278" s="27"/>
      <c r="B4278" s="2"/>
      <c r="C4278" s="34"/>
      <c r="D4278" s="34"/>
      <c r="E4278" s="34"/>
      <c r="F4278" s="22"/>
      <c r="G4278" s="2"/>
      <c r="H4278" s="22"/>
      <c r="I4278" s="29"/>
      <c r="J4278" s="28"/>
      <c r="K4278" s="2"/>
      <c r="L4278" s="2"/>
      <c r="M4278" s="2"/>
      <c r="N4278" s="2"/>
      <c r="O4278" s="2"/>
      <c r="P4278" s="2"/>
      <c r="Q4278" s="2"/>
      <c r="R4278" s="2"/>
      <c r="S4278" s="2"/>
    </row>
    <row r="4279" ht="15.75" customHeight="1">
      <c r="A4279" s="27"/>
      <c r="B4279" s="2"/>
      <c r="C4279" s="34"/>
      <c r="D4279" s="34"/>
      <c r="E4279" s="34"/>
      <c r="F4279" s="22"/>
      <c r="G4279" s="2"/>
      <c r="H4279" s="22"/>
      <c r="I4279" s="29"/>
      <c r="J4279" s="28"/>
      <c r="K4279" s="2"/>
      <c r="L4279" s="2"/>
      <c r="M4279" s="2"/>
      <c r="N4279" s="2"/>
      <c r="O4279" s="2"/>
      <c r="P4279" s="2"/>
      <c r="Q4279" s="2"/>
      <c r="R4279" s="2"/>
      <c r="S4279" s="2"/>
    </row>
    <row r="4280" ht="15.75" customHeight="1">
      <c r="A4280" s="27"/>
      <c r="B4280" s="2"/>
      <c r="C4280" s="34"/>
      <c r="D4280" s="34"/>
      <c r="E4280" s="34"/>
      <c r="F4280" s="22"/>
      <c r="G4280" s="2"/>
      <c r="H4280" s="22"/>
      <c r="I4280" s="29"/>
      <c r="J4280" s="28"/>
      <c r="K4280" s="2"/>
      <c r="L4280" s="2"/>
      <c r="M4280" s="2"/>
      <c r="N4280" s="2"/>
      <c r="O4280" s="2"/>
      <c r="P4280" s="2"/>
      <c r="Q4280" s="2"/>
      <c r="R4280" s="2"/>
      <c r="S4280" s="2"/>
    </row>
    <row r="4281" ht="15.75" customHeight="1">
      <c r="A4281" s="27"/>
      <c r="B4281" s="2"/>
      <c r="C4281" s="34"/>
      <c r="D4281" s="34"/>
      <c r="E4281" s="34"/>
      <c r="F4281" s="22"/>
      <c r="G4281" s="2"/>
      <c r="H4281" s="22"/>
      <c r="I4281" s="29"/>
      <c r="J4281" s="28"/>
      <c r="K4281" s="2"/>
      <c r="L4281" s="2"/>
      <c r="M4281" s="2"/>
      <c r="N4281" s="2"/>
      <c r="O4281" s="2"/>
      <c r="P4281" s="2"/>
      <c r="Q4281" s="2"/>
      <c r="R4281" s="2"/>
      <c r="S4281" s="2"/>
    </row>
    <row r="4282" ht="15.75" customHeight="1">
      <c r="A4282" s="27"/>
      <c r="B4282" s="2"/>
      <c r="C4282" s="34"/>
      <c r="D4282" s="34"/>
      <c r="E4282" s="34"/>
      <c r="F4282" s="22"/>
      <c r="G4282" s="2"/>
      <c r="H4282" s="22"/>
      <c r="I4282" s="29"/>
      <c r="J4282" s="28"/>
      <c r="K4282" s="2"/>
      <c r="L4282" s="2"/>
      <c r="M4282" s="2"/>
      <c r="N4282" s="2"/>
      <c r="O4282" s="2"/>
      <c r="P4282" s="2"/>
      <c r="Q4282" s="2"/>
      <c r="R4282" s="2"/>
      <c r="S4282" s="2"/>
    </row>
    <row r="4283" ht="15.75" customHeight="1">
      <c r="A4283" s="27"/>
      <c r="B4283" s="2"/>
      <c r="C4283" s="34"/>
      <c r="D4283" s="34"/>
      <c r="E4283" s="34"/>
      <c r="F4283" s="22"/>
      <c r="G4283" s="2"/>
      <c r="H4283" s="22"/>
      <c r="I4283" s="29"/>
      <c r="J4283" s="28"/>
      <c r="K4283" s="2"/>
      <c r="L4283" s="2"/>
      <c r="M4283" s="2"/>
      <c r="N4283" s="2"/>
      <c r="O4283" s="2"/>
      <c r="P4283" s="2"/>
      <c r="Q4283" s="2"/>
      <c r="R4283" s="2"/>
      <c r="S4283" s="2"/>
    </row>
    <row r="4284" ht="15.75" customHeight="1">
      <c r="A4284" s="27"/>
      <c r="B4284" s="2"/>
      <c r="C4284" s="34"/>
      <c r="D4284" s="34"/>
      <c r="E4284" s="34"/>
      <c r="F4284" s="22"/>
      <c r="G4284" s="2"/>
      <c r="H4284" s="22"/>
      <c r="I4284" s="37" t="s">
        <v>52</v>
      </c>
      <c r="J4284" s="13"/>
      <c r="K4284" s="14"/>
      <c r="L4284" s="2"/>
      <c r="M4284" s="2"/>
      <c r="N4284" s="2"/>
      <c r="O4284" s="2"/>
      <c r="P4284" s="2"/>
      <c r="Q4284" s="2"/>
      <c r="R4284" s="2"/>
      <c r="S4284" s="2"/>
    </row>
    <row r="4285" ht="15.75" customHeight="1">
      <c r="A4285" s="27"/>
      <c r="B4285" s="2"/>
      <c r="C4285" s="34"/>
      <c r="D4285" s="34"/>
      <c r="E4285" s="34"/>
      <c r="F4285" s="22"/>
      <c r="G4285" s="2"/>
      <c r="H4285" s="22"/>
      <c r="I4285" s="23" t="s">
        <v>3</v>
      </c>
      <c r="J4285" s="17" t="s">
        <v>54</v>
      </c>
      <c r="K4285" s="17" t="s">
        <v>2</v>
      </c>
      <c r="L4285" s="2"/>
      <c r="M4285" s="2"/>
      <c r="N4285" s="2"/>
      <c r="O4285" s="2"/>
      <c r="P4285" s="2"/>
      <c r="Q4285" s="2"/>
      <c r="R4285" s="2"/>
      <c r="S4285" s="2"/>
    </row>
    <row r="4286" ht="15.75" customHeight="1">
      <c r="A4286" s="27"/>
      <c r="B4286" s="2"/>
      <c r="C4286" s="34"/>
      <c r="D4286" s="34"/>
      <c r="E4286" s="34"/>
      <c r="F4286" s="22"/>
      <c r="G4286" s="2"/>
      <c r="H4286" s="22"/>
      <c r="I4286" s="23">
        <f t="shared" ref="I4286:K4286" si="129">SUM(C4275:C4286)</f>
        <v>0</v>
      </c>
      <c r="J4286" s="23">
        <f t="shared" si="129"/>
        <v>0</v>
      </c>
      <c r="K4286" s="23">
        <f t="shared" si="129"/>
        <v>0</v>
      </c>
      <c r="L4286" s="2"/>
      <c r="M4286" s="2"/>
      <c r="N4286" s="2"/>
      <c r="O4286" s="2"/>
      <c r="P4286" s="2"/>
      <c r="Q4286" s="2"/>
      <c r="R4286" s="2"/>
      <c r="S4286" s="2"/>
    </row>
    <row r="4287" ht="15.75" customHeight="1">
      <c r="A4287" s="27"/>
      <c r="B4287" s="2"/>
      <c r="C4287" s="34"/>
      <c r="D4287" s="34"/>
      <c r="E4287" s="34"/>
      <c r="F4287" s="22"/>
      <c r="G4287" s="2"/>
      <c r="H4287" s="22"/>
      <c r="I4287" s="29"/>
      <c r="J4287" s="28"/>
      <c r="K4287" s="2"/>
      <c r="L4287" s="2"/>
      <c r="M4287" s="2"/>
      <c r="N4287" s="2"/>
      <c r="O4287" s="2"/>
      <c r="P4287" s="2"/>
      <c r="Q4287" s="2"/>
      <c r="R4287" s="2"/>
      <c r="S4287" s="2"/>
    </row>
    <row r="4288" ht="15.75" customHeight="1">
      <c r="A4288" s="27"/>
      <c r="B4288" s="2"/>
      <c r="C4288" s="34"/>
      <c r="D4288" s="34"/>
      <c r="E4288" s="34"/>
      <c r="F4288" s="22"/>
      <c r="G4288" s="2"/>
      <c r="H4288" s="22"/>
      <c r="I4288" s="29"/>
      <c r="J4288" s="28"/>
      <c r="K4288" s="2"/>
      <c r="L4288" s="2"/>
      <c r="M4288" s="2"/>
      <c r="N4288" s="2"/>
      <c r="O4288" s="2"/>
      <c r="P4288" s="2"/>
      <c r="Q4288" s="2"/>
      <c r="R4288" s="2"/>
      <c r="S4288" s="2"/>
    </row>
    <row r="4289" ht="15.75" customHeight="1">
      <c r="A4289" s="27"/>
      <c r="B4289" s="2"/>
      <c r="C4289" s="34"/>
      <c r="D4289" s="34"/>
      <c r="E4289" s="34"/>
      <c r="F4289" s="22"/>
      <c r="G4289" s="2"/>
      <c r="H4289" s="22"/>
      <c r="I4289" s="29"/>
      <c r="J4289" s="28"/>
      <c r="K4289" s="2"/>
      <c r="L4289" s="2"/>
      <c r="M4289" s="2"/>
      <c r="N4289" s="2"/>
      <c r="O4289" s="2"/>
      <c r="P4289" s="2"/>
      <c r="Q4289" s="2"/>
      <c r="R4289" s="2"/>
      <c r="S4289" s="2"/>
    </row>
    <row r="4290" ht="15.75" customHeight="1">
      <c r="A4290" s="27"/>
      <c r="B4290" s="2"/>
      <c r="C4290" s="34"/>
      <c r="D4290" s="34"/>
      <c r="E4290" s="34"/>
      <c r="F4290" s="22"/>
      <c r="G4290" s="2"/>
      <c r="H4290" s="22"/>
      <c r="I4290" s="29"/>
      <c r="J4290" s="28"/>
      <c r="K4290" s="2"/>
      <c r="L4290" s="2"/>
      <c r="M4290" s="2"/>
      <c r="N4290" s="2"/>
      <c r="O4290" s="2"/>
      <c r="P4290" s="2"/>
      <c r="Q4290" s="2"/>
      <c r="R4290" s="2"/>
      <c r="S4290" s="2"/>
    </row>
    <row r="4291" ht="15.75" customHeight="1">
      <c r="A4291" s="27"/>
      <c r="B4291" s="2"/>
      <c r="C4291" s="34"/>
      <c r="D4291" s="34"/>
      <c r="E4291" s="34"/>
      <c r="F4291" s="22"/>
      <c r="G4291" s="2"/>
      <c r="H4291" s="22"/>
      <c r="I4291" s="29"/>
      <c r="J4291" s="28"/>
      <c r="K4291" s="2"/>
      <c r="L4291" s="2"/>
      <c r="M4291" s="2"/>
      <c r="N4291" s="2"/>
      <c r="O4291" s="2"/>
      <c r="P4291" s="2"/>
      <c r="Q4291" s="2"/>
      <c r="R4291" s="2"/>
      <c r="S4291" s="2"/>
    </row>
    <row r="4292" ht="15.75" customHeight="1">
      <c r="A4292" s="27"/>
      <c r="B4292" s="2"/>
      <c r="C4292" s="34"/>
      <c r="D4292" s="34"/>
      <c r="E4292" s="34"/>
      <c r="F4292" s="22"/>
      <c r="G4292" s="2"/>
      <c r="H4292" s="22"/>
      <c r="I4292" s="29"/>
      <c r="J4292" s="28"/>
      <c r="K4292" s="2"/>
      <c r="L4292" s="2"/>
      <c r="M4292" s="2"/>
      <c r="N4292" s="2"/>
      <c r="O4292" s="2"/>
      <c r="P4292" s="2"/>
      <c r="Q4292" s="2"/>
      <c r="R4292" s="2"/>
      <c r="S4292" s="2"/>
    </row>
    <row r="4293" ht="15.75" customHeight="1">
      <c r="A4293" s="27"/>
      <c r="B4293" s="2"/>
      <c r="C4293" s="34"/>
      <c r="D4293" s="34"/>
      <c r="E4293" s="34"/>
      <c r="F4293" s="22"/>
      <c r="G4293" s="2"/>
      <c r="H4293" s="22"/>
      <c r="I4293" s="29"/>
      <c r="J4293" s="28"/>
      <c r="K4293" s="2"/>
      <c r="L4293" s="2"/>
      <c r="M4293" s="2"/>
      <c r="N4293" s="2"/>
      <c r="O4293" s="2"/>
      <c r="P4293" s="2"/>
      <c r="Q4293" s="2"/>
      <c r="R4293" s="2"/>
      <c r="S4293" s="2"/>
    </row>
    <row r="4294" ht="15.75" customHeight="1">
      <c r="A4294" s="27"/>
      <c r="B4294" s="2"/>
      <c r="C4294" s="34"/>
      <c r="D4294" s="34"/>
      <c r="E4294" s="34"/>
      <c r="F4294" s="22"/>
      <c r="G4294" s="2"/>
      <c r="H4294" s="22"/>
      <c r="I4294" s="29"/>
      <c r="J4294" s="28"/>
      <c r="K4294" s="2"/>
      <c r="L4294" s="2"/>
      <c r="M4294" s="2"/>
      <c r="N4294" s="2"/>
      <c r="O4294" s="2"/>
      <c r="P4294" s="2"/>
      <c r="Q4294" s="2"/>
      <c r="R4294" s="2"/>
      <c r="S4294" s="2"/>
    </row>
    <row r="4295" ht="15.75" customHeight="1">
      <c r="A4295" s="27"/>
      <c r="B4295" s="2"/>
      <c r="C4295" s="34"/>
      <c r="D4295" s="34"/>
      <c r="E4295" s="34"/>
      <c r="F4295" s="22"/>
      <c r="G4295" s="2"/>
      <c r="H4295" s="22"/>
      <c r="I4295" s="29"/>
      <c r="J4295" s="28"/>
      <c r="K4295" s="2"/>
      <c r="L4295" s="2"/>
      <c r="M4295" s="2"/>
      <c r="N4295" s="2"/>
      <c r="O4295" s="2"/>
      <c r="P4295" s="2"/>
      <c r="Q4295" s="2"/>
      <c r="R4295" s="2"/>
      <c r="S4295" s="2"/>
    </row>
    <row r="4296" ht="15.75" customHeight="1">
      <c r="A4296" s="27"/>
      <c r="B4296" s="2"/>
      <c r="C4296" s="34"/>
      <c r="D4296" s="34"/>
      <c r="E4296" s="34"/>
      <c r="F4296" s="22"/>
      <c r="G4296" s="2"/>
      <c r="H4296" s="22"/>
      <c r="I4296" s="37" t="s">
        <v>69</v>
      </c>
      <c r="J4296" s="13"/>
      <c r="K4296" s="14"/>
      <c r="L4296" s="2"/>
      <c r="M4296" s="2"/>
      <c r="N4296" s="2"/>
      <c r="O4296" s="2"/>
      <c r="P4296" s="2"/>
      <c r="Q4296" s="2"/>
      <c r="R4296" s="2"/>
      <c r="S4296" s="2"/>
    </row>
    <row r="4297" ht="15.75" customHeight="1">
      <c r="A4297" s="27"/>
      <c r="B4297" s="2"/>
      <c r="C4297" s="34"/>
      <c r="D4297" s="34"/>
      <c r="E4297" s="34"/>
      <c r="F4297" s="22"/>
      <c r="G4297" s="2"/>
      <c r="H4297" s="22"/>
      <c r="I4297" s="23" t="s">
        <v>3</v>
      </c>
      <c r="J4297" s="17" t="s">
        <v>54</v>
      </c>
      <c r="K4297" s="17" t="s">
        <v>2</v>
      </c>
      <c r="L4297" s="2"/>
      <c r="M4297" s="2"/>
      <c r="N4297" s="2"/>
      <c r="O4297" s="2"/>
      <c r="P4297" s="2"/>
      <c r="Q4297" s="2"/>
      <c r="R4297" s="2"/>
      <c r="S4297" s="2"/>
    </row>
    <row r="4298" ht="15.75" customHeight="1">
      <c r="A4298" s="27"/>
      <c r="B4298" s="2"/>
      <c r="C4298" s="34"/>
      <c r="D4298" s="34"/>
      <c r="E4298" s="34"/>
      <c r="F4298" s="22"/>
      <c r="G4298" s="2"/>
      <c r="H4298" s="22"/>
      <c r="I4298" s="23">
        <f t="shared" ref="I4298:K4298" si="130">SUM(C4287:C4298)</f>
        <v>0</v>
      </c>
      <c r="J4298" s="23">
        <f t="shared" si="130"/>
        <v>0</v>
      </c>
      <c r="K4298" s="23">
        <f t="shared" si="130"/>
        <v>0</v>
      </c>
      <c r="L4298" s="2"/>
      <c r="M4298" s="2"/>
      <c r="N4298" s="2"/>
      <c r="O4298" s="2"/>
      <c r="P4298" s="2"/>
      <c r="Q4298" s="2"/>
      <c r="R4298" s="2"/>
      <c r="S4298" s="2"/>
    </row>
    <row r="4299" ht="15.75" customHeight="1">
      <c r="A4299" s="27"/>
      <c r="B4299" s="2"/>
      <c r="C4299" s="34"/>
      <c r="D4299" s="34"/>
      <c r="E4299" s="34"/>
      <c r="F4299" s="22"/>
      <c r="G4299" s="2"/>
      <c r="H4299" s="22"/>
      <c r="I4299" s="29"/>
      <c r="J4299" s="28"/>
      <c r="K4299" s="2"/>
      <c r="L4299" s="2"/>
      <c r="M4299" s="2"/>
      <c r="N4299" s="2"/>
      <c r="O4299" s="2"/>
      <c r="P4299" s="2"/>
      <c r="Q4299" s="2"/>
      <c r="R4299" s="2"/>
      <c r="S4299" s="2"/>
    </row>
    <row r="4300" ht="15.75" customHeight="1">
      <c r="A4300" s="27"/>
      <c r="B4300" s="2"/>
      <c r="C4300" s="34"/>
      <c r="D4300" s="34"/>
      <c r="E4300" s="34"/>
      <c r="F4300" s="22"/>
      <c r="G4300" s="2"/>
      <c r="H4300" s="22"/>
      <c r="I4300" s="29"/>
      <c r="J4300" s="28"/>
      <c r="K4300" s="2"/>
      <c r="L4300" s="2"/>
      <c r="M4300" s="2"/>
      <c r="N4300" s="2"/>
      <c r="O4300" s="2"/>
      <c r="P4300" s="2"/>
      <c r="Q4300" s="2"/>
      <c r="R4300" s="2"/>
      <c r="S4300" s="2"/>
    </row>
    <row r="4301" ht="15.75" customHeight="1">
      <c r="A4301" s="27"/>
      <c r="B4301" s="2"/>
      <c r="C4301" s="34"/>
      <c r="D4301" s="34"/>
      <c r="E4301" s="34"/>
      <c r="F4301" s="22"/>
      <c r="G4301" s="2"/>
      <c r="H4301" s="22"/>
      <c r="I4301" s="29"/>
      <c r="J4301" s="28"/>
      <c r="K4301" s="2"/>
      <c r="L4301" s="2"/>
      <c r="M4301" s="2"/>
      <c r="N4301" s="2"/>
      <c r="O4301" s="2"/>
      <c r="P4301" s="2"/>
      <c r="Q4301" s="2"/>
      <c r="R4301" s="2"/>
      <c r="S4301" s="2"/>
    </row>
    <row r="4302" ht="15.75" customHeight="1">
      <c r="A4302" s="27"/>
      <c r="B4302" s="2"/>
      <c r="C4302" s="34"/>
      <c r="D4302" s="34"/>
      <c r="E4302" s="34"/>
      <c r="F4302" s="22"/>
      <c r="G4302" s="2"/>
      <c r="H4302" s="22"/>
      <c r="I4302" s="29"/>
      <c r="J4302" s="28"/>
      <c r="K4302" s="2"/>
      <c r="L4302" s="2"/>
      <c r="M4302" s="2"/>
      <c r="N4302" s="2"/>
      <c r="O4302" s="2"/>
      <c r="P4302" s="2"/>
      <c r="Q4302" s="2"/>
      <c r="R4302" s="2"/>
      <c r="S4302" s="2"/>
    </row>
    <row r="4303" ht="15.75" customHeight="1">
      <c r="A4303" s="27"/>
      <c r="B4303" s="2"/>
      <c r="C4303" s="34"/>
      <c r="D4303" s="34"/>
      <c r="E4303" s="34"/>
      <c r="F4303" s="22"/>
      <c r="G4303" s="2"/>
      <c r="H4303" s="22"/>
      <c r="I4303" s="29"/>
      <c r="J4303" s="28"/>
      <c r="K4303" s="2"/>
      <c r="L4303" s="2"/>
      <c r="M4303" s="2"/>
      <c r="N4303" s="2"/>
      <c r="O4303" s="2"/>
      <c r="P4303" s="2"/>
      <c r="Q4303" s="2"/>
      <c r="R4303" s="2"/>
      <c r="S4303" s="2"/>
    </row>
    <row r="4304" ht="15.75" customHeight="1">
      <c r="A4304" s="27"/>
      <c r="B4304" s="2"/>
      <c r="C4304" s="34"/>
      <c r="D4304" s="34"/>
      <c r="E4304" s="34"/>
      <c r="F4304" s="22"/>
      <c r="G4304" s="2"/>
      <c r="H4304" s="22"/>
      <c r="I4304" s="29"/>
      <c r="J4304" s="28"/>
      <c r="K4304" s="2"/>
      <c r="L4304" s="2"/>
      <c r="M4304" s="2"/>
      <c r="N4304" s="2"/>
      <c r="O4304" s="2"/>
      <c r="P4304" s="2"/>
      <c r="Q4304" s="2"/>
      <c r="R4304" s="2"/>
      <c r="S4304" s="2"/>
    </row>
    <row r="4305" ht="15.75" customHeight="1">
      <c r="A4305" s="27"/>
      <c r="B4305" s="2"/>
      <c r="C4305" s="34"/>
      <c r="D4305" s="34"/>
      <c r="E4305" s="34"/>
      <c r="F4305" s="22"/>
      <c r="G4305" s="2"/>
      <c r="H4305" s="22"/>
      <c r="I4305" s="29"/>
      <c r="J4305" s="28"/>
      <c r="K4305" s="2"/>
      <c r="L4305" s="2"/>
      <c r="M4305" s="2"/>
      <c r="N4305" s="2"/>
      <c r="O4305" s="2"/>
      <c r="P4305" s="2"/>
      <c r="Q4305" s="2"/>
      <c r="R4305" s="2"/>
      <c r="S4305" s="2"/>
    </row>
    <row r="4306" ht="15.75" customHeight="1">
      <c r="A4306" s="27"/>
      <c r="B4306" s="2"/>
      <c r="C4306" s="34"/>
      <c r="D4306" s="34"/>
      <c r="E4306" s="34"/>
      <c r="F4306" s="22"/>
      <c r="G4306" s="2"/>
      <c r="H4306" s="22"/>
      <c r="I4306" s="29"/>
      <c r="J4306" s="28"/>
      <c r="K4306" s="2"/>
      <c r="L4306" s="2"/>
      <c r="M4306" s="2"/>
      <c r="N4306" s="2"/>
      <c r="O4306" s="2"/>
      <c r="P4306" s="2"/>
      <c r="Q4306" s="2"/>
      <c r="R4306" s="2"/>
      <c r="S4306" s="2"/>
    </row>
    <row r="4307" ht="15.75" customHeight="1">
      <c r="A4307" s="27"/>
      <c r="B4307" s="2"/>
      <c r="C4307" s="34"/>
      <c r="D4307" s="34"/>
      <c r="E4307" s="34"/>
      <c r="F4307" s="22"/>
      <c r="G4307" s="2"/>
      <c r="H4307" s="22"/>
      <c r="I4307" s="29"/>
      <c r="J4307" s="28"/>
      <c r="K4307" s="2"/>
      <c r="L4307" s="2"/>
      <c r="M4307" s="2"/>
      <c r="N4307" s="2"/>
      <c r="O4307" s="2"/>
      <c r="P4307" s="2"/>
      <c r="Q4307" s="2"/>
      <c r="R4307" s="2"/>
      <c r="S4307" s="2"/>
    </row>
    <row r="4308" ht="15.75" customHeight="1">
      <c r="A4308" s="27"/>
      <c r="B4308" s="2"/>
      <c r="C4308" s="34"/>
      <c r="D4308" s="34"/>
      <c r="E4308" s="34"/>
      <c r="F4308" s="22"/>
      <c r="G4308" s="2"/>
      <c r="H4308" s="22"/>
      <c r="I4308" s="37" t="s">
        <v>77</v>
      </c>
      <c r="J4308" s="13"/>
      <c r="K4308" s="14"/>
      <c r="L4308" s="2"/>
      <c r="M4308" s="2"/>
      <c r="N4308" s="2"/>
      <c r="O4308" s="2"/>
      <c r="P4308" s="2"/>
      <c r="Q4308" s="2"/>
      <c r="R4308" s="2"/>
      <c r="S4308" s="2"/>
    </row>
    <row r="4309" ht="15.75" customHeight="1">
      <c r="A4309" s="27"/>
      <c r="B4309" s="2"/>
      <c r="C4309" s="34"/>
      <c r="D4309" s="34"/>
      <c r="E4309" s="34"/>
      <c r="F4309" s="22"/>
      <c r="G4309" s="2"/>
      <c r="H4309" s="22"/>
      <c r="I4309" s="23" t="s">
        <v>3</v>
      </c>
      <c r="J4309" s="17" t="s">
        <v>54</v>
      </c>
      <c r="K4309" s="17" t="s">
        <v>2</v>
      </c>
      <c r="L4309" s="2"/>
      <c r="M4309" s="2"/>
      <c r="N4309" s="2"/>
      <c r="O4309" s="2"/>
      <c r="P4309" s="2"/>
      <c r="Q4309" s="2"/>
      <c r="R4309" s="2"/>
      <c r="S4309" s="2"/>
    </row>
    <row r="4310" ht="15.75" customHeight="1">
      <c r="A4310" s="27"/>
      <c r="B4310" s="2"/>
      <c r="C4310" s="34"/>
      <c r="D4310" s="34"/>
      <c r="E4310" s="34"/>
      <c r="F4310" s="22"/>
      <c r="G4310" s="2"/>
      <c r="H4310" s="22"/>
      <c r="I4310" s="23">
        <f t="shared" ref="I4310:K4310" si="131">SUM(C4299:C4310)</f>
        <v>0</v>
      </c>
      <c r="J4310" s="23">
        <f t="shared" si="131"/>
        <v>0</v>
      </c>
      <c r="K4310" s="23">
        <f t="shared" si="131"/>
        <v>0</v>
      </c>
      <c r="L4310" s="2"/>
      <c r="M4310" s="2"/>
      <c r="N4310" s="2"/>
      <c r="O4310" s="2"/>
      <c r="P4310" s="2"/>
      <c r="Q4310" s="2"/>
      <c r="R4310" s="2"/>
      <c r="S4310" s="2"/>
    </row>
    <row r="4311" ht="15.75" customHeight="1">
      <c r="A4311" s="27"/>
      <c r="B4311" s="2"/>
      <c r="C4311" s="34"/>
      <c r="D4311" s="34"/>
      <c r="E4311" s="34"/>
      <c r="F4311" s="22"/>
      <c r="G4311" s="2"/>
      <c r="H4311" s="22"/>
      <c r="I4311" s="29"/>
      <c r="J4311" s="28"/>
      <c r="K4311" s="2"/>
      <c r="L4311" s="2"/>
      <c r="M4311" s="2"/>
      <c r="N4311" s="2"/>
      <c r="O4311" s="2"/>
      <c r="P4311" s="2"/>
      <c r="Q4311" s="2"/>
      <c r="R4311" s="2"/>
      <c r="S4311" s="2"/>
    </row>
    <row r="4312" ht="15.75" customHeight="1">
      <c r="A4312" s="27"/>
      <c r="B4312" s="2"/>
      <c r="C4312" s="34"/>
      <c r="D4312" s="34"/>
      <c r="E4312" s="34"/>
      <c r="F4312" s="22"/>
      <c r="G4312" s="2"/>
      <c r="H4312" s="22"/>
      <c r="I4312" s="29"/>
      <c r="J4312" s="28"/>
      <c r="K4312" s="2"/>
      <c r="L4312" s="2"/>
      <c r="M4312" s="2"/>
      <c r="N4312" s="2"/>
      <c r="O4312" s="2"/>
      <c r="P4312" s="2"/>
      <c r="Q4312" s="2"/>
      <c r="R4312" s="2"/>
      <c r="S4312" s="2"/>
    </row>
    <row r="4313" ht="15.75" customHeight="1">
      <c r="A4313" s="27"/>
      <c r="B4313" s="2"/>
      <c r="C4313" s="34"/>
      <c r="D4313" s="34"/>
      <c r="E4313" s="34"/>
      <c r="F4313" s="22"/>
      <c r="G4313" s="2"/>
      <c r="H4313" s="22"/>
      <c r="I4313" s="29"/>
      <c r="J4313" s="28"/>
      <c r="K4313" s="2"/>
      <c r="L4313" s="2"/>
      <c r="M4313" s="2"/>
      <c r="N4313" s="2"/>
      <c r="O4313" s="2"/>
      <c r="P4313" s="2"/>
      <c r="Q4313" s="2"/>
      <c r="R4313" s="2"/>
      <c r="S4313" s="2"/>
    </row>
    <row r="4314" ht="15.75" customHeight="1">
      <c r="A4314" s="27"/>
      <c r="B4314" s="2"/>
      <c r="C4314" s="34"/>
      <c r="D4314" s="34"/>
      <c r="E4314" s="34"/>
      <c r="F4314" s="22"/>
      <c r="G4314" s="2"/>
      <c r="H4314" s="22"/>
      <c r="I4314" s="29"/>
      <c r="J4314" s="28"/>
      <c r="K4314" s="2"/>
      <c r="L4314" s="2"/>
      <c r="M4314" s="2"/>
      <c r="N4314" s="2"/>
      <c r="O4314" s="2"/>
      <c r="P4314" s="2"/>
      <c r="Q4314" s="2"/>
      <c r="R4314" s="2"/>
      <c r="S4314" s="2"/>
    </row>
    <row r="4315" ht="15.75" customHeight="1">
      <c r="A4315" s="27"/>
      <c r="B4315" s="2"/>
      <c r="C4315" s="34"/>
      <c r="D4315" s="34"/>
      <c r="E4315" s="34"/>
      <c r="F4315" s="22"/>
      <c r="G4315" s="2"/>
      <c r="H4315" s="22"/>
      <c r="I4315" s="29"/>
      <c r="J4315" s="28"/>
      <c r="K4315" s="2"/>
      <c r="L4315" s="2"/>
      <c r="M4315" s="2"/>
      <c r="N4315" s="2"/>
      <c r="O4315" s="2"/>
      <c r="P4315" s="2"/>
      <c r="Q4315" s="2"/>
      <c r="R4315" s="2"/>
      <c r="S4315" s="2"/>
    </row>
    <row r="4316" ht="15.75" customHeight="1">
      <c r="A4316" s="27"/>
      <c r="B4316" s="2"/>
      <c r="C4316" s="34"/>
      <c r="D4316" s="34"/>
      <c r="E4316" s="34"/>
      <c r="F4316" s="22"/>
      <c r="G4316" s="2"/>
      <c r="H4316" s="22"/>
      <c r="I4316" s="29"/>
      <c r="J4316" s="28"/>
      <c r="K4316" s="2"/>
      <c r="L4316" s="2"/>
      <c r="M4316" s="2"/>
      <c r="N4316" s="2"/>
      <c r="O4316" s="2"/>
      <c r="P4316" s="2"/>
      <c r="Q4316" s="2"/>
      <c r="R4316" s="2"/>
      <c r="S4316" s="2"/>
    </row>
    <row r="4317" ht="15.75" customHeight="1">
      <c r="A4317" s="27"/>
      <c r="B4317" s="2"/>
      <c r="C4317" s="34"/>
      <c r="D4317" s="34"/>
      <c r="E4317" s="34"/>
      <c r="F4317" s="22"/>
      <c r="G4317" s="2"/>
      <c r="H4317" s="22"/>
      <c r="I4317" s="29"/>
      <c r="J4317" s="28"/>
      <c r="K4317" s="2"/>
      <c r="L4317" s="2"/>
      <c r="M4317" s="2"/>
      <c r="N4317" s="2"/>
      <c r="O4317" s="2"/>
      <c r="P4317" s="2"/>
      <c r="Q4317" s="2"/>
      <c r="R4317" s="2"/>
      <c r="S4317" s="2"/>
    </row>
    <row r="4318" ht="15.75" customHeight="1">
      <c r="A4318" s="27"/>
      <c r="B4318" s="2"/>
      <c r="C4318" s="34"/>
      <c r="D4318" s="34"/>
      <c r="E4318" s="34"/>
      <c r="F4318" s="22"/>
      <c r="G4318" s="2"/>
      <c r="H4318" s="22"/>
      <c r="I4318" s="29"/>
      <c r="J4318" s="28"/>
      <c r="K4318" s="2"/>
      <c r="L4318" s="2"/>
      <c r="M4318" s="2"/>
      <c r="N4318" s="2"/>
      <c r="O4318" s="2"/>
      <c r="P4318" s="2"/>
      <c r="Q4318" s="2"/>
      <c r="R4318" s="2"/>
      <c r="S4318" s="2"/>
    </row>
    <row r="4319" ht="15.75" customHeight="1">
      <c r="A4319" s="27"/>
      <c r="B4319" s="2"/>
      <c r="C4319" s="34"/>
      <c r="D4319" s="34"/>
      <c r="E4319" s="34"/>
      <c r="F4319" s="22"/>
      <c r="G4319" s="2"/>
      <c r="H4319" s="22"/>
      <c r="I4319" s="29"/>
      <c r="J4319" s="28"/>
      <c r="K4319" s="2"/>
      <c r="L4319" s="2"/>
      <c r="M4319" s="2"/>
      <c r="N4319" s="2"/>
      <c r="O4319" s="2"/>
      <c r="P4319" s="2"/>
      <c r="Q4319" s="2"/>
      <c r="R4319" s="2"/>
      <c r="S4319" s="2"/>
    </row>
    <row r="4320" ht="15.75" customHeight="1">
      <c r="A4320" s="27"/>
      <c r="B4320" s="2"/>
      <c r="C4320" s="34"/>
      <c r="D4320" s="34"/>
      <c r="E4320" s="34"/>
      <c r="F4320" s="22"/>
      <c r="G4320" s="2"/>
      <c r="H4320" s="22"/>
      <c r="I4320" s="37" t="s">
        <v>94</v>
      </c>
      <c r="J4320" s="13"/>
      <c r="K4320" s="14"/>
      <c r="L4320" s="2"/>
      <c r="M4320" s="2"/>
      <c r="N4320" s="2"/>
      <c r="O4320" s="2"/>
      <c r="P4320" s="2"/>
      <c r="Q4320" s="2"/>
      <c r="R4320" s="2"/>
      <c r="S4320" s="2"/>
    </row>
    <row r="4321" ht="15.75" customHeight="1">
      <c r="A4321" s="27"/>
      <c r="B4321" s="2"/>
      <c r="C4321" s="34"/>
      <c r="D4321" s="34"/>
      <c r="E4321" s="34"/>
      <c r="F4321" s="22"/>
      <c r="G4321" s="2"/>
      <c r="H4321" s="22"/>
      <c r="I4321" s="23" t="s">
        <v>3</v>
      </c>
      <c r="J4321" s="17" t="s">
        <v>54</v>
      </c>
      <c r="K4321" s="17" t="s">
        <v>2</v>
      </c>
      <c r="L4321" s="2"/>
      <c r="M4321" s="2"/>
      <c r="N4321" s="2"/>
      <c r="O4321" s="2"/>
      <c r="P4321" s="2"/>
      <c r="Q4321" s="2"/>
      <c r="R4321" s="2"/>
      <c r="S4321" s="2"/>
    </row>
    <row r="4322" ht="15.75" customHeight="1">
      <c r="A4322" s="27"/>
      <c r="B4322" s="2"/>
      <c r="C4322" s="34"/>
      <c r="D4322" s="34"/>
      <c r="E4322" s="34"/>
      <c r="F4322" s="22"/>
      <c r="G4322" s="2"/>
      <c r="H4322" s="22"/>
      <c r="I4322" s="23">
        <f t="shared" ref="I4322:K4322" si="132">SUM(C4311:C4322)</f>
        <v>0</v>
      </c>
      <c r="J4322" s="23">
        <f t="shared" si="132"/>
        <v>0</v>
      </c>
      <c r="K4322" s="23">
        <f t="shared" si="132"/>
        <v>0</v>
      </c>
      <c r="L4322" s="2"/>
      <c r="M4322" s="2"/>
      <c r="N4322" s="2"/>
      <c r="O4322" s="2"/>
      <c r="P4322" s="2"/>
      <c r="Q4322" s="2"/>
      <c r="R4322" s="2"/>
      <c r="S4322" s="2"/>
    </row>
    <row r="4323" ht="15.75" customHeight="1">
      <c r="A4323" s="27"/>
      <c r="B4323" s="2"/>
      <c r="C4323" s="34"/>
      <c r="D4323" s="34"/>
      <c r="E4323" s="34"/>
      <c r="F4323" s="22"/>
      <c r="G4323" s="2"/>
      <c r="H4323" s="22"/>
      <c r="I4323" s="29"/>
      <c r="J4323" s="28"/>
      <c r="K4323" s="2"/>
      <c r="L4323" s="2"/>
      <c r="M4323" s="2"/>
      <c r="N4323" s="2"/>
      <c r="O4323" s="2"/>
      <c r="P4323" s="2"/>
      <c r="Q4323" s="2"/>
      <c r="R4323" s="2"/>
      <c r="S4323" s="2"/>
    </row>
    <row r="4324" ht="15.75" customHeight="1">
      <c r="A4324" s="27"/>
      <c r="B4324" s="2"/>
      <c r="C4324" s="34"/>
      <c r="D4324" s="34"/>
      <c r="E4324" s="34"/>
      <c r="F4324" s="22"/>
      <c r="G4324" s="2"/>
      <c r="H4324" s="22"/>
      <c r="I4324" s="29"/>
      <c r="J4324" s="28"/>
      <c r="K4324" s="2"/>
      <c r="L4324" s="2"/>
      <c r="M4324" s="2"/>
      <c r="N4324" s="2"/>
      <c r="O4324" s="2"/>
      <c r="P4324" s="2"/>
      <c r="Q4324" s="2"/>
      <c r="R4324" s="2"/>
      <c r="S4324" s="2"/>
    </row>
    <row r="4325" ht="15.75" customHeight="1">
      <c r="A4325" s="27"/>
      <c r="B4325" s="2"/>
      <c r="C4325" s="34"/>
      <c r="D4325" s="34"/>
      <c r="E4325" s="34"/>
      <c r="F4325" s="22"/>
      <c r="G4325" s="2"/>
      <c r="H4325" s="22"/>
      <c r="I4325" s="29"/>
      <c r="J4325" s="28"/>
      <c r="K4325" s="2"/>
      <c r="L4325" s="2"/>
      <c r="M4325" s="2"/>
      <c r="N4325" s="2"/>
      <c r="O4325" s="2"/>
      <c r="P4325" s="2"/>
      <c r="Q4325" s="2"/>
      <c r="R4325" s="2"/>
      <c r="S4325" s="2"/>
    </row>
    <row r="4326" ht="15.75" customHeight="1">
      <c r="A4326" s="27"/>
      <c r="B4326" s="2"/>
      <c r="C4326" s="34"/>
      <c r="D4326" s="34"/>
      <c r="E4326" s="34"/>
      <c r="F4326" s="22"/>
      <c r="G4326" s="2"/>
      <c r="H4326" s="22"/>
      <c r="I4326" s="29"/>
      <c r="J4326" s="28"/>
      <c r="K4326" s="2"/>
      <c r="L4326" s="2"/>
      <c r="M4326" s="2"/>
      <c r="N4326" s="2"/>
      <c r="O4326" s="2"/>
      <c r="P4326" s="2"/>
      <c r="Q4326" s="2"/>
      <c r="R4326" s="2"/>
      <c r="S4326" s="2"/>
    </row>
    <row r="4327" ht="15.75" customHeight="1">
      <c r="A4327" s="27"/>
      <c r="B4327" s="2"/>
      <c r="C4327" s="34"/>
      <c r="D4327" s="34"/>
      <c r="E4327" s="34"/>
      <c r="F4327" s="22"/>
      <c r="G4327" s="2"/>
      <c r="H4327" s="22"/>
      <c r="I4327" s="29"/>
      <c r="J4327" s="28"/>
      <c r="K4327" s="2"/>
      <c r="L4327" s="2"/>
      <c r="M4327" s="2"/>
      <c r="N4327" s="2"/>
      <c r="O4327" s="2"/>
      <c r="P4327" s="2"/>
      <c r="Q4327" s="2"/>
      <c r="R4327" s="2"/>
      <c r="S4327" s="2"/>
    </row>
    <row r="4328" ht="15.75" customHeight="1">
      <c r="A4328" s="27"/>
      <c r="B4328" s="2"/>
      <c r="C4328" s="34"/>
      <c r="D4328" s="34"/>
      <c r="E4328" s="34"/>
      <c r="F4328" s="22"/>
      <c r="G4328" s="2"/>
      <c r="H4328" s="22"/>
      <c r="I4328" s="29"/>
      <c r="J4328" s="28"/>
      <c r="K4328" s="2"/>
      <c r="L4328" s="2"/>
      <c r="M4328" s="2"/>
      <c r="N4328" s="2"/>
      <c r="O4328" s="2"/>
      <c r="P4328" s="2"/>
      <c r="Q4328" s="2"/>
      <c r="R4328" s="2"/>
      <c r="S4328" s="2"/>
    </row>
    <row r="4329" ht="15.75" customHeight="1">
      <c r="A4329" s="27"/>
      <c r="B4329" s="2"/>
      <c r="C4329" s="34"/>
      <c r="D4329" s="34"/>
      <c r="E4329" s="34"/>
      <c r="F4329" s="22"/>
      <c r="G4329" s="2"/>
      <c r="H4329" s="22"/>
      <c r="I4329" s="29"/>
      <c r="J4329" s="28"/>
      <c r="K4329" s="2"/>
      <c r="L4329" s="2"/>
      <c r="M4329" s="2"/>
      <c r="N4329" s="2"/>
      <c r="O4329" s="2"/>
      <c r="P4329" s="2"/>
      <c r="Q4329" s="2"/>
      <c r="R4329" s="2"/>
      <c r="S4329" s="2"/>
    </row>
    <row r="4330" ht="15.75" customHeight="1">
      <c r="A4330" s="27"/>
      <c r="B4330" s="2"/>
      <c r="C4330" s="34"/>
      <c r="D4330" s="34"/>
      <c r="E4330" s="34"/>
      <c r="F4330" s="22"/>
      <c r="G4330" s="2"/>
      <c r="H4330" s="22"/>
      <c r="I4330" s="29"/>
      <c r="J4330" s="28"/>
      <c r="K4330" s="2"/>
      <c r="L4330" s="2"/>
      <c r="M4330" s="2"/>
      <c r="N4330" s="2"/>
      <c r="O4330" s="2"/>
      <c r="P4330" s="2"/>
      <c r="Q4330" s="2"/>
      <c r="R4330" s="2"/>
      <c r="S4330" s="2"/>
    </row>
    <row r="4331" ht="15.75" customHeight="1">
      <c r="A4331" s="27"/>
      <c r="B4331" s="2"/>
      <c r="C4331" s="34"/>
      <c r="D4331" s="34"/>
      <c r="E4331" s="34"/>
      <c r="F4331" s="22"/>
      <c r="G4331" s="2"/>
      <c r="H4331" s="22"/>
      <c r="I4331" s="29"/>
      <c r="J4331" s="28"/>
      <c r="K4331" s="2"/>
      <c r="L4331" s="2"/>
      <c r="M4331" s="2"/>
      <c r="N4331" s="2"/>
      <c r="O4331" s="2"/>
      <c r="P4331" s="2"/>
      <c r="Q4331" s="2"/>
      <c r="R4331" s="2"/>
      <c r="S4331" s="2"/>
    </row>
    <row r="4332" ht="15.75" customHeight="1">
      <c r="A4332" s="27"/>
      <c r="B4332" s="2"/>
      <c r="C4332" s="34"/>
      <c r="D4332" s="34"/>
      <c r="E4332" s="34"/>
      <c r="F4332" s="22"/>
      <c r="G4332" s="2"/>
      <c r="H4332" s="22"/>
      <c r="I4332" s="37" t="s">
        <v>123</v>
      </c>
      <c r="J4332" s="13"/>
      <c r="K4332" s="14"/>
      <c r="L4332" s="2"/>
      <c r="M4332" s="2"/>
      <c r="N4332" s="2"/>
      <c r="O4332" s="2"/>
      <c r="P4332" s="2"/>
      <c r="Q4332" s="2"/>
      <c r="R4332" s="2"/>
      <c r="S4332" s="2"/>
    </row>
    <row r="4333" ht="15.75" customHeight="1">
      <c r="A4333" s="27"/>
      <c r="B4333" s="2"/>
      <c r="C4333" s="34"/>
      <c r="D4333" s="34"/>
      <c r="E4333" s="34"/>
      <c r="F4333" s="22"/>
      <c r="G4333" s="2"/>
      <c r="H4333" s="22"/>
      <c r="I4333" s="23" t="s">
        <v>3</v>
      </c>
      <c r="J4333" s="17" t="s">
        <v>54</v>
      </c>
      <c r="K4333" s="17" t="s">
        <v>2</v>
      </c>
      <c r="L4333" s="2"/>
      <c r="M4333" s="2"/>
      <c r="N4333" s="2"/>
      <c r="O4333" s="2"/>
      <c r="P4333" s="2"/>
      <c r="Q4333" s="2"/>
      <c r="R4333" s="2"/>
      <c r="S4333" s="2"/>
    </row>
    <row r="4334" ht="15.75" customHeight="1">
      <c r="A4334" s="27"/>
      <c r="B4334" s="2"/>
      <c r="C4334" s="34"/>
      <c r="D4334" s="34"/>
      <c r="E4334" s="34"/>
      <c r="F4334" s="22"/>
      <c r="G4334" s="2"/>
      <c r="H4334" s="22"/>
      <c r="I4334" s="23">
        <f t="shared" ref="I4334:K4334" si="133">SUM(C4323:C4334)</f>
        <v>0</v>
      </c>
      <c r="J4334" s="23">
        <f t="shared" si="133"/>
        <v>0</v>
      </c>
      <c r="K4334" s="23">
        <f t="shared" si="133"/>
        <v>0</v>
      </c>
      <c r="L4334" s="2"/>
      <c r="M4334" s="2"/>
      <c r="N4334" s="2"/>
      <c r="O4334" s="2"/>
      <c r="P4334" s="2"/>
      <c r="Q4334" s="2"/>
      <c r="R4334" s="2"/>
      <c r="S4334" s="2"/>
    </row>
    <row r="4335" ht="15.75" customHeight="1">
      <c r="A4335" s="27"/>
      <c r="B4335" s="2"/>
      <c r="C4335" s="34"/>
      <c r="D4335" s="34"/>
      <c r="E4335" s="34"/>
      <c r="F4335" s="22"/>
      <c r="G4335" s="2"/>
      <c r="H4335" s="22"/>
      <c r="I4335" s="29"/>
      <c r="J4335" s="28"/>
      <c r="K4335" s="2"/>
      <c r="L4335" s="2"/>
      <c r="M4335" s="2"/>
      <c r="N4335" s="2"/>
      <c r="O4335" s="2"/>
      <c r="P4335" s="2"/>
      <c r="Q4335" s="2"/>
      <c r="R4335" s="2"/>
      <c r="S4335" s="2"/>
    </row>
    <row r="4336" ht="15.75" customHeight="1">
      <c r="A4336" s="27"/>
      <c r="B4336" s="2"/>
      <c r="C4336" s="34"/>
      <c r="D4336" s="34"/>
      <c r="E4336" s="34"/>
      <c r="F4336" s="22"/>
      <c r="G4336" s="2"/>
      <c r="H4336" s="22"/>
      <c r="I4336" s="29"/>
      <c r="J4336" s="28"/>
      <c r="K4336" s="2"/>
      <c r="L4336" s="2"/>
      <c r="M4336" s="2"/>
      <c r="N4336" s="2"/>
      <c r="O4336" s="2"/>
      <c r="P4336" s="2"/>
      <c r="Q4336" s="2"/>
      <c r="R4336" s="2"/>
      <c r="S4336" s="2"/>
    </row>
    <row r="4337" ht="15.75" customHeight="1">
      <c r="A4337" s="27"/>
      <c r="B4337" s="2"/>
      <c r="C4337" s="34"/>
      <c r="D4337" s="34"/>
      <c r="E4337" s="34"/>
      <c r="F4337" s="22"/>
      <c r="G4337" s="2"/>
      <c r="H4337" s="22"/>
      <c r="I4337" s="29"/>
      <c r="J4337" s="28"/>
      <c r="K4337" s="2"/>
      <c r="L4337" s="2"/>
      <c r="M4337" s="2"/>
      <c r="N4337" s="2"/>
      <c r="O4337" s="2"/>
      <c r="P4337" s="2"/>
      <c r="Q4337" s="2"/>
      <c r="R4337" s="2"/>
      <c r="S4337" s="2"/>
    </row>
    <row r="4338" ht="15.75" customHeight="1">
      <c r="A4338" s="27"/>
      <c r="B4338" s="2"/>
      <c r="C4338" s="34"/>
      <c r="D4338" s="34"/>
      <c r="E4338" s="34"/>
      <c r="F4338" s="22"/>
      <c r="G4338" s="2"/>
      <c r="H4338" s="22"/>
      <c r="I4338" s="29"/>
      <c r="J4338" s="28"/>
      <c r="K4338" s="2"/>
      <c r="L4338" s="2"/>
      <c r="M4338" s="2"/>
      <c r="N4338" s="2"/>
      <c r="O4338" s="2"/>
      <c r="P4338" s="2"/>
      <c r="Q4338" s="2"/>
      <c r="R4338" s="2"/>
      <c r="S4338" s="2"/>
    </row>
    <row r="4339" ht="15.75" customHeight="1">
      <c r="A4339" s="27"/>
      <c r="B4339" s="2"/>
      <c r="C4339" s="34"/>
      <c r="D4339" s="34"/>
      <c r="E4339" s="34"/>
      <c r="F4339" s="22"/>
      <c r="G4339" s="2"/>
      <c r="H4339" s="22"/>
      <c r="I4339" s="29"/>
      <c r="J4339" s="28"/>
      <c r="K4339" s="2"/>
      <c r="L4339" s="2"/>
      <c r="M4339" s="2"/>
      <c r="N4339" s="2"/>
      <c r="O4339" s="2"/>
      <c r="P4339" s="2"/>
      <c r="Q4339" s="2"/>
      <c r="R4339" s="2"/>
      <c r="S4339" s="2"/>
    </row>
    <row r="4340" ht="15.75" customHeight="1">
      <c r="A4340" s="27"/>
      <c r="B4340" s="2"/>
      <c r="C4340" s="34"/>
      <c r="D4340" s="34"/>
      <c r="E4340" s="34"/>
      <c r="F4340" s="22"/>
      <c r="G4340" s="2"/>
      <c r="H4340" s="22"/>
      <c r="I4340" s="29"/>
      <c r="J4340" s="28"/>
      <c r="K4340" s="2"/>
      <c r="L4340" s="2"/>
      <c r="M4340" s="2"/>
      <c r="N4340" s="2"/>
      <c r="O4340" s="2"/>
      <c r="P4340" s="2"/>
      <c r="Q4340" s="2"/>
      <c r="R4340" s="2"/>
      <c r="S4340" s="2"/>
    </row>
    <row r="4341" ht="15.75" customHeight="1">
      <c r="A4341" s="27"/>
      <c r="B4341" s="2"/>
      <c r="C4341" s="34"/>
      <c r="D4341" s="34"/>
      <c r="E4341" s="34"/>
      <c r="F4341" s="22"/>
      <c r="G4341" s="2"/>
      <c r="H4341" s="22"/>
      <c r="I4341" s="29"/>
      <c r="J4341" s="28"/>
      <c r="K4341" s="2"/>
      <c r="L4341" s="2"/>
      <c r="M4341" s="2"/>
      <c r="N4341" s="2"/>
      <c r="O4341" s="2"/>
      <c r="P4341" s="2"/>
      <c r="Q4341" s="2"/>
      <c r="R4341" s="2"/>
      <c r="S4341" s="2"/>
    </row>
    <row r="4342" ht="15.75" customHeight="1">
      <c r="A4342" s="27"/>
      <c r="B4342" s="2"/>
      <c r="C4342" s="34"/>
      <c r="D4342" s="34"/>
      <c r="E4342" s="34"/>
      <c r="F4342" s="22"/>
      <c r="G4342" s="2"/>
      <c r="H4342" s="22"/>
      <c r="I4342" s="29"/>
      <c r="J4342" s="28"/>
      <c r="K4342" s="2"/>
      <c r="L4342" s="2"/>
      <c r="M4342" s="2"/>
      <c r="N4342" s="2"/>
      <c r="O4342" s="2"/>
      <c r="P4342" s="2"/>
      <c r="Q4342" s="2"/>
      <c r="R4342" s="2"/>
      <c r="S4342" s="2"/>
    </row>
    <row r="4343" ht="15.75" customHeight="1">
      <c r="A4343" s="27"/>
      <c r="B4343" s="2"/>
      <c r="C4343" s="34"/>
      <c r="D4343" s="34"/>
      <c r="E4343" s="34"/>
      <c r="F4343" s="22"/>
      <c r="G4343" s="2"/>
      <c r="H4343" s="22"/>
      <c r="I4343" s="29"/>
      <c r="J4343" s="28"/>
      <c r="K4343" s="2"/>
      <c r="L4343" s="2"/>
      <c r="M4343" s="2"/>
      <c r="N4343" s="2"/>
      <c r="O4343" s="2"/>
      <c r="P4343" s="2"/>
      <c r="Q4343" s="2"/>
      <c r="R4343" s="2"/>
      <c r="S4343" s="2"/>
    </row>
    <row r="4344" ht="15.75" customHeight="1">
      <c r="A4344" s="27"/>
      <c r="B4344" s="2"/>
      <c r="C4344" s="34"/>
      <c r="D4344" s="34"/>
      <c r="E4344" s="34"/>
      <c r="F4344" s="22"/>
      <c r="G4344" s="2"/>
      <c r="H4344" s="22"/>
      <c r="I4344" s="37" t="s">
        <v>164</v>
      </c>
      <c r="J4344" s="13"/>
      <c r="K4344" s="14"/>
      <c r="L4344" s="2"/>
      <c r="M4344" s="2"/>
      <c r="N4344" s="2"/>
      <c r="O4344" s="2"/>
      <c r="P4344" s="2"/>
      <c r="Q4344" s="2"/>
      <c r="R4344" s="2"/>
      <c r="S4344" s="2"/>
    </row>
    <row r="4345" ht="15.75" customHeight="1">
      <c r="A4345" s="27"/>
      <c r="B4345" s="2"/>
      <c r="C4345" s="34"/>
      <c r="D4345" s="34"/>
      <c r="E4345" s="34"/>
      <c r="F4345" s="22"/>
      <c r="G4345" s="2"/>
      <c r="H4345" s="22"/>
      <c r="I4345" s="23" t="s">
        <v>3</v>
      </c>
      <c r="J4345" s="17" t="s">
        <v>54</v>
      </c>
      <c r="K4345" s="17" t="s">
        <v>2</v>
      </c>
      <c r="L4345" s="2"/>
      <c r="M4345" s="2"/>
      <c r="N4345" s="2"/>
      <c r="O4345" s="2"/>
      <c r="P4345" s="2"/>
      <c r="Q4345" s="2"/>
      <c r="R4345" s="2"/>
      <c r="S4345" s="2"/>
    </row>
    <row r="4346" ht="15.75" customHeight="1">
      <c r="A4346" s="27"/>
      <c r="B4346" s="2"/>
      <c r="C4346" s="34"/>
      <c r="D4346" s="34"/>
      <c r="E4346" s="34"/>
      <c r="F4346" s="22"/>
      <c r="G4346" s="2"/>
      <c r="H4346" s="22"/>
      <c r="I4346" s="23">
        <f t="shared" ref="I4346:K4346" si="134">SUM(C4335:C4346)</f>
        <v>0</v>
      </c>
      <c r="J4346" s="23">
        <f t="shared" si="134"/>
        <v>0</v>
      </c>
      <c r="K4346" s="23">
        <f t="shared" si="134"/>
        <v>0</v>
      </c>
      <c r="L4346" s="2"/>
      <c r="M4346" s="2"/>
      <c r="N4346" s="2"/>
      <c r="O4346" s="2"/>
      <c r="P4346" s="2"/>
      <c r="Q4346" s="2"/>
      <c r="R4346" s="2"/>
      <c r="S4346" s="2"/>
    </row>
    <row r="4347" ht="15.75" customHeight="1">
      <c r="A4347" s="27"/>
      <c r="B4347" s="2"/>
      <c r="C4347" s="34"/>
      <c r="D4347" s="34"/>
      <c r="E4347" s="34"/>
      <c r="F4347" s="22"/>
      <c r="G4347" s="2"/>
      <c r="H4347" s="22"/>
      <c r="I4347" s="29"/>
      <c r="J4347" s="28"/>
      <c r="K4347" s="2"/>
      <c r="L4347" s="2"/>
      <c r="M4347" s="2"/>
      <c r="N4347" s="2"/>
      <c r="O4347" s="2"/>
      <c r="P4347" s="2"/>
      <c r="Q4347" s="2"/>
      <c r="R4347" s="2"/>
      <c r="S4347" s="2"/>
    </row>
    <row r="4348" ht="15.75" customHeight="1">
      <c r="A4348" s="27"/>
      <c r="B4348" s="2"/>
      <c r="C4348" s="34"/>
      <c r="D4348" s="34"/>
      <c r="E4348" s="34"/>
      <c r="F4348" s="22"/>
      <c r="G4348" s="2"/>
      <c r="H4348" s="22"/>
      <c r="I4348" s="29"/>
      <c r="J4348" s="28"/>
      <c r="K4348" s="2"/>
      <c r="L4348" s="2"/>
      <c r="M4348" s="2"/>
      <c r="N4348" s="2"/>
      <c r="O4348" s="2"/>
      <c r="P4348" s="2"/>
      <c r="Q4348" s="2"/>
      <c r="R4348" s="2"/>
      <c r="S4348" s="2"/>
    </row>
    <row r="4349" ht="15.75" customHeight="1">
      <c r="A4349" s="27"/>
      <c r="B4349" s="2"/>
      <c r="C4349" s="34"/>
      <c r="D4349" s="34"/>
      <c r="E4349" s="34"/>
      <c r="F4349" s="22"/>
      <c r="G4349" s="2"/>
      <c r="H4349" s="22"/>
      <c r="I4349" s="29"/>
      <c r="J4349" s="28"/>
      <c r="K4349" s="2"/>
      <c r="L4349" s="2"/>
      <c r="M4349" s="2"/>
      <c r="N4349" s="2"/>
      <c r="O4349" s="2"/>
      <c r="P4349" s="2"/>
      <c r="Q4349" s="2"/>
      <c r="R4349" s="2"/>
      <c r="S4349" s="2"/>
    </row>
    <row r="4350" ht="15.75" customHeight="1">
      <c r="A4350" s="27"/>
      <c r="B4350" s="2"/>
      <c r="C4350" s="34"/>
      <c r="D4350" s="34"/>
      <c r="E4350" s="34"/>
      <c r="F4350" s="22"/>
      <c r="G4350" s="2"/>
      <c r="H4350" s="22"/>
      <c r="I4350" s="29"/>
      <c r="J4350" s="28"/>
      <c r="K4350" s="2"/>
      <c r="L4350" s="2"/>
      <c r="M4350" s="2"/>
      <c r="N4350" s="2"/>
      <c r="O4350" s="2"/>
      <c r="P4350" s="2"/>
      <c r="Q4350" s="2"/>
      <c r="R4350" s="2"/>
      <c r="S4350" s="2"/>
    </row>
    <row r="4351" ht="15.75" customHeight="1">
      <c r="A4351" s="27"/>
      <c r="B4351" s="2"/>
      <c r="C4351" s="34"/>
      <c r="D4351" s="34"/>
      <c r="E4351" s="34"/>
      <c r="F4351" s="22"/>
      <c r="G4351" s="2"/>
      <c r="H4351" s="22"/>
      <c r="I4351" s="29"/>
      <c r="J4351" s="28"/>
      <c r="K4351" s="2"/>
      <c r="L4351" s="2"/>
      <c r="M4351" s="2"/>
      <c r="N4351" s="2"/>
      <c r="O4351" s="2"/>
      <c r="P4351" s="2"/>
      <c r="Q4351" s="2"/>
      <c r="R4351" s="2"/>
      <c r="S4351" s="2"/>
    </row>
    <row r="4352" ht="15.75" customHeight="1">
      <c r="A4352" s="27"/>
      <c r="B4352" s="2"/>
      <c r="C4352" s="34"/>
      <c r="D4352" s="34"/>
      <c r="E4352" s="34"/>
      <c r="F4352" s="22"/>
      <c r="G4352" s="2"/>
      <c r="H4352" s="22"/>
      <c r="I4352" s="29"/>
      <c r="J4352" s="28"/>
      <c r="K4352" s="2"/>
      <c r="L4352" s="2"/>
      <c r="M4352" s="2"/>
      <c r="N4352" s="2"/>
      <c r="O4352" s="2"/>
      <c r="P4352" s="2"/>
      <c r="Q4352" s="2"/>
      <c r="R4352" s="2"/>
      <c r="S4352" s="2"/>
    </row>
    <row r="4353" ht="15.75" customHeight="1">
      <c r="A4353" s="27"/>
      <c r="B4353" s="2"/>
      <c r="C4353" s="34"/>
      <c r="D4353" s="34"/>
      <c r="E4353" s="34"/>
      <c r="F4353" s="22"/>
      <c r="G4353" s="2"/>
      <c r="H4353" s="22"/>
      <c r="I4353" s="29"/>
      <c r="J4353" s="28"/>
      <c r="K4353" s="2"/>
      <c r="L4353" s="2"/>
      <c r="M4353" s="2"/>
      <c r="N4353" s="2"/>
      <c r="O4353" s="2"/>
      <c r="P4353" s="2"/>
      <c r="Q4353" s="2"/>
      <c r="R4353" s="2"/>
      <c r="S4353" s="2"/>
    </row>
    <row r="4354" ht="15.75" customHeight="1">
      <c r="A4354" s="27"/>
      <c r="B4354" s="2"/>
      <c r="C4354" s="34"/>
      <c r="D4354" s="34"/>
      <c r="E4354" s="34"/>
      <c r="F4354" s="22"/>
      <c r="G4354" s="2"/>
      <c r="H4354" s="22"/>
      <c r="I4354" s="29"/>
      <c r="J4354" s="28"/>
      <c r="K4354" s="2"/>
      <c r="L4354" s="2"/>
      <c r="M4354" s="2"/>
      <c r="N4354" s="2"/>
      <c r="O4354" s="2"/>
      <c r="P4354" s="2"/>
      <c r="Q4354" s="2"/>
      <c r="R4354" s="2"/>
      <c r="S4354" s="2"/>
    </row>
    <row r="4355" ht="15.75" customHeight="1">
      <c r="A4355" s="27"/>
      <c r="B4355" s="2"/>
      <c r="C4355" s="34"/>
      <c r="D4355" s="34"/>
      <c r="E4355" s="34"/>
      <c r="F4355" s="22"/>
      <c r="G4355" s="2"/>
      <c r="H4355" s="22"/>
      <c r="I4355" s="29"/>
      <c r="J4355" s="28"/>
      <c r="K4355" s="2"/>
      <c r="L4355" s="2"/>
      <c r="M4355" s="2"/>
      <c r="N4355" s="2"/>
      <c r="O4355" s="2"/>
      <c r="P4355" s="2"/>
      <c r="Q4355" s="2"/>
      <c r="R4355" s="2"/>
      <c r="S4355" s="2"/>
    </row>
    <row r="4356" ht="15.75" customHeight="1">
      <c r="A4356" s="27"/>
      <c r="B4356" s="2"/>
      <c r="C4356" s="34"/>
      <c r="D4356" s="34"/>
      <c r="E4356" s="34"/>
      <c r="F4356" s="22"/>
      <c r="G4356" s="2"/>
      <c r="H4356" s="22"/>
      <c r="I4356" s="37" t="s">
        <v>205</v>
      </c>
      <c r="J4356" s="13"/>
      <c r="K4356" s="14"/>
      <c r="L4356" s="2"/>
      <c r="M4356" s="2"/>
      <c r="N4356" s="2"/>
      <c r="O4356" s="2"/>
      <c r="P4356" s="2"/>
      <c r="Q4356" s="2"/>
      <c r="R4356" s="2"/>
      <c r="S4356" s="2"/>
    </row>
    <row r="4357" ht="15.75" customHeight="1">
      <c r="A4357" s="27"/>
      <c r="B4357" s="2"/>
      <c r="C4357" s="34"/>
      <c r="D4357" s="34"/>
      <c r="E4357" s="34"/>
      <c r="F4357" s="22"/>
      <c r="G4357" s="2"/>
      <c r="H4357" s="22"/>
      <c r="I4357" s="23" t="s">
        <v>3</v>
      </c>
      <c r="J4357" s="17" t="s">
        <v>54</v>
      </c>
      <c r="K4357" s="17" t="s">
        <v>2</v>
      </c>
      <c r="L4357" s="2"/>
      <c r="M4357" s="2"/>
      <c r="N4357" s="2"/>
      <c r="O4357" s="2"/>
      <c r="P4357" s="2"/>
      <c r="Q4357" s="2"/>
      <c r="R4357" s="2"/>
      <c r="S4357" s="2"/>
    </row>
    <row r="4358" ht="15.75" customHeight="1">
      <c r="A4358" s="27"/>
      <c r="B4358" s="2"/>
      <c r="C4358" s="34"/>
      <c r="D4358" s="34"/>
      <c r="E4358" s="34"/>
      <c r="F4358" s="22"/>
      <c r="G4358" s="2"/>
      <c r="H4358" s="22"/>
      <c r="I4358" s="23">
        <f t="shared" ref="I4358:K4358" si="135">SUM(C4347:C4358)</f>
        <v>0</v>
      </c>
      <c r="J4358" s="23">
        <f t="shared" si="135"/>
        <v>0</v>
      </c>
      <c r="K4358" s="23">
        <f t="shared" si="135"/>
        <v>0</v>
      </c>
      <c r="L4358" s="2"/>
      <c r="M4358" s="2"/>
      <c r="N4358" s="2"/>
      <c r="O4358" s="2"/>
      <c r="P4358" s="2"/>
      <c r="Q4358" s="2"/>
      <c r="R4358" s="2"/>
      <c r="S4358" s="2"/>
    </row>
    <row r="4359" ht="15.75" customHeight="1">
      <c r="A4359" s="27"/>
      <c r="B4359" s="2"/>
      <c r="C4359" s="34"/>
      <c r="D4359" s="34"/>
      <c r="E4359" s="34"/>
      <c r="F4359" s="22"/>
      <c r="G4359" s="2"/>
      <c r="H4359" s="22"/>
      <c r="I4359" s="29"/>
      <c r="J4359" s="28"/>
      <c r="K4359" s="2"/>
      <c r="L4359" s="2"/>
      <c r="M4359" s="2"/>
      <c r="N4359" s="2"/>
      <c r="O4359" s="2"/>
      <c r="P4359" s="2"/>
      <c r="Q4359" s="2"/>
      <c r="R4359" s="2"/>
      <c r="S4359" s="2"/>
    </row>
    <row r="4360" ht="15.75" customHeight="1">
      <c r="A4360" s="27"/>
      <c r="B4360" s="2"/>
      <c r="C4360" s="34"/>
      <c r="D4360" s="34"/>
      <c r="E4360" s="34"/>
      <c r="F4360" s="22"/>
      <c r="G4360" s="2"/>
      <c r="H4360" s="22"/>
      <c r="I4360" s="29"/>
      <c r="J4360" s="28"/>
      <c r="K4360" s="2"/>
      <c r="L4360" s="2"/>
      <c r="M4360" s="2"/>
      <c r="N4360" s="2"/>
      <c r="O4360" s="2"/>
      <c r="P4360" s="2"/>
      <c r="Q4360" s="2"/>
      <c r="R4360" s="2"/>
      <c r="S4360" s="2"/>
    </row>
    <row r="4361" ht="15.75" customHeight="1">
      <c r="A4361" s="27"/>
      <c r="B4361" s="2"/>
      <c r="C4361" s="34"/>
      <c r="D4361" s="34"/>
      <c r="E4361" s="34"/>
      <c r="F4361" s="22"/>
      <c r="G4361" s="2"/>
      <c r="H4361" s="22"/>
      <c r="I4361" s="29"/>
      <c r="J4361" s="28"/>
      <c r="K4361" s="2"/>
      <c r="L4361" s="2"/>
      <c r="M4361" s="2"/>
      <c r="N4361" s="2"/>
      <c r="O4361" s="2"/>
      <c r="P4361" s="2"/>
      <c r="Q4361" s="2"/>
      <c r="R4361" s="2"/>
      <c r="S4361" s="2"/>
    </row>
    <row r="4362" ht="15.75" customHeight="1">
      <c r="A4362" s="27"/>
      <c r="B4362" s="2"/>
      <c r="C4362" s="34"/>
      <c r="D4362" s="34"/>
      <c r="E4362" s="34"/>
      <c r="F4362" s="22"/>
      <c r="G4362" s="2"/>
      <c r="H4362" s="22"/>
      <c r="I4362" s="29"/>
      <c r="J4362" s="28"/>
      <c r="K4362" s="2"/>
      <c r="L4362" s="2"/>
      <c r="M4362" s="2"/>
      <c r="N4362" s="2"/>
      <c r="O4362" s="2"/>
      <c r="P4362" s="2"/>
      <c r="Q4362" s="2"/>
      <c r="R4362" s="2"/>
      <c r="S4362" s="2"/>
    </row>
    <row r="4363" ht="15.75" customHeight="1">
      <c r="A4363" s="27"/>
      <c r="B4363" s="2"/>
      <c r="C4363" s="34"/>
      <c r="D4363" s="34"/>
      <c r="E4363" s="34"/>
      <c r="F4363" s="22"/>
      <c r="G4363" s="2"/>
      <c r="H4363" s="22"/>
      <c r="I4363" s="29"/>
      <c r="J4363" s="28"/>
      <c r="K4363" s="2"/>
      <c r="L4363" s="2"/>
      <c r="M4363" s="2"/>
      <c r="N4363" s="2"/>
      <c r="O4363" s="2"/>
      <c r="P4363" s="2"/>
      <c r="Q4363" s="2"/>
      <c r="R4363" s="2"/>
      <c r="S4363" s="2"/>
    </row>
    <row r="4364" ht="15.75" customHeight="1">
      <c r="A4364" s="27"/>
      <c r="B4364" s="2"/>
      <c r="C4364" s="34"/>
      <c r="D4364" s="34"/>
      <c r="E4364" s="34"/>
      <c r="F4364" s="22"/>
      <c r="G4364" s="2"/>
      <c r="H4364" s="22"/>
      <c r="I4364" s="29"/>
      <c r="J4364" s="28"/>
      <c r="K4364" s="2"/>
      <c r="L4364" s="2"/>
      <c r="M4364" s="2"/>
      <c r="N4364" s="2"/>
      <c r="O4364" s="2"/>
      <c r="P4364" s="2"/>
      <c r="Q4364" s="2"/>
      <c r="R4364" s="2"/>
      <c r="S4364" s="2"/>
    </row>
    <row r="4365" ht="15.75" customHeight="1">
      <c r="A4365" s="27"/>
      <c r="B4365" s="2"/>
      <c r="C4365" s="34"/>
      <c r="D4365" s="34"/>
      <c r="E4365" s="34"/>
      <c r="F4365" s="22"/>
      <c r="G4365" s="2"/>
      <c r="H4365" s="22"/>
      <c r="I4365" s="29"/>
      <c r="J4365" s="28"/>
      <c r="K4365" s="2"/>
      <c r="L4365" s="2"/>
      <c r="M4365" s="2"/>
      <c r="N4365" s="2"/>
      <c r="O4365" s="2"/>
      <c r="P4365" s="2"/>
      <c r="Q4365" s="2"/>
      <c r="R4365" s="2"/>
      <c r="S4365" s="2"/>
    </row>
    <row r="4366" ht="15.75" customHeight="1">
      <c r="A4366" s="27"/>
      <c r="B4366" s="2"/>
      <c r="C4366" s="34"/>
      <c r="D4366" s="34"/>
      <c r="E4366" s="34"/>
      <c r="F4366" s="22"/>
      <c r="G4366" s="2"/>
      <c r="H4366" s="22"/>
      <c r="I4366" s="29"/>
      <c r="J4366" s="28"/>
      <c r="K4366" s="2"/>
      <c r="L4366" s="2"/>
      <c r="M4366" s="2"/>
      <c r="N4366" s="2"/>
      <c r="O4366" s="2"/>
      <c r="P4366" s="2"/>
      <c r="Q4366" s="2"/>
      <c r="R4366" s="2"/>
      <c r="S4366" s="2"/>
    </row>
    <row r="4367" ht="15.75" customHeight="1">
      <c r="A4367" s="27"/>
      <c r="B4367" s="2"/>
      <c r="C4367" s="34"/>
      <c r="D4367" s="34"/>
      <c r="E4367" s="34"/>
      <c r="F4367" s="22"/>
      <c r="G4367" s="2"/>
      <c r="H4367" s="22"/>
      <c r="I4367" s="29"/>
      <c r="J4367" s="28"/>
      <c r="K4367" s="2"/>
      <c r="L4367" s="2"/>
      <c r="M4367" s="2"/>
      <c r="N4367" s="2"/>
      <c r="O4367" s="2"/>
      <c r="P4367" s="2"/>
      <c r="Q4367" s="2"/>
      <c r="R4367" s="2"/>
      <c r="S4367" s="2"/>
    </row>
    <row r="4368" ht="15.75" customHeight="1">
      <c r="A4368" s="27"/>
      <c r="B4368" s="2"/>
      <c r="C4368" s="34"/>
      <c r="D4368" s="34"/>
      <c r="E4368" s="34"/>
      <c r="F4368" s="22"/>
      <c r="G4368" s="2"/>
      <c r="H4368" s="22"/>
      <c r="I4368" s="37" t="s">
        <v>239</v>
      </c>
      <c r="J4368" s="13"/>
      <c r="K4368" s="14"/>
      <c r="L4368" s="2"/>
      <c r="M4368" s="2"/>
      <c r="N4368" s="2"/>
      <c r="O4368" s="2"/>
      <c r="P4368" s="2"/>
      <c r="Q4368" s="2"/>
      <c r="R4368" s="2"/>
      <c r="S4368" s="2"/>
    </row>
    <row r="4369" ht="15.75" customHeight="1">
      <c r="A4369" s="27"/>
      <c r="B4369" s="2"/>
      <c r="C4369" s="34"/>
      <c r="D4369" s="34"/>
      <c r="E4369" s="34"/>
      <c r="F4369" s="22"/>
      <c r="G4369" s="2"/>
      <c r="H4369" s="22"/>
      <c r="I4369" s="23" t="s">
        <v>3</v>
      </c>
      <c r="J4369" s="17" t="s">
        <v>54</v>
      </c>
      <c r="K4369" s="17" t="s">
        <v>2</v>
      </c>
      <c r="L4369" s="2"/>
      <c r="M4369" s="2"/>
      <c r="N4369" s="2"/>
      <c r="O4369" s="2"/>
      <c r="P4369" s="2"/>
      <c r="Q4369" s="2"/>
      <c r="R4369" s="2"/>
      <c r="S4369" s="2"/>
    </row>
    <row r="4370" ht="15.75" customHeight="1">
      <c r="A4370" s="27"/>
      <c r="B4370" s="2"/>
      <c r="C4370" s="34"/>
      <c r="D4370" s="34"/>
      <c r="E4370" s="34"/>
      <c r="F4370" s="22"/>
      <c r="G4370" s="2"/>
      <c r="H4370" s="22"/>
      <c r="I4370" s="23">
        <f t="shared" ref="I4370:K4370" si="136">SUM(C4359:C4370)</f>
        <v>0</v>
      </c>
      <c r="J4370" s="23">
        <f t="shared" si="136"/>
        <v>0</v>
      </c>
      <c r="K4370" s="23">
        <f t="shared" si="136"/>
        <v>0</v>
      </c>
      <c r="L4370" s="2"/>
      <c r="M4370" s="2"/>
      <c r="N4370" s="2"/>
      <c r="O4370" s="2"/>
      <c r="P4370" s="2"/>
      <c r="Q4370" s="2"/>
      <c r="R4370" s="2"/>
      <c r="S4370" s="2"/>
    </row>
    <row r="4371" ht="15.75" customHeight="1">
      <c r="A4371" s="27"/>
      <c r="B4371" s="2"/>
      <c r="C4371" s="34"/>
      <c r="D4371" s="34"/>
      <c r="E4371" s="34"/>
      <c r="F4371" s="22"/>
      <c r="G4371" s="2"/>
      <c r="H4371" s="22"/>
      <c r="I4371" s="29"/>
      <c r="J4371" s="28"/>
      <c r="K4371" s="2"/>
      <c r="L4371" s="2"/>
      <c r="M4371" s="2"/>
      <c r="N4371" s="2"/>
      <c r="O4371" s="2"/>
      <c r="P4371" s="2"/>
      <c r="Q4371" s="2"/>
      <c r="R4371" s="2"/>
      <c r="S4371" s="2"/>
    </row>
    <row r="4372" ht="15.75" customHeight="1">
      <c r="A4372" s="27"/>
      <c r="B4372" s="2"/>
      <c r="C4372" s="34"/>
      <c r="D4372" s="34"/>
      <c r="E4372" s="34"/>
      <c r="F4372" s="22"/>
      <c r="G4372" s="2"/>
      <c r="H4372" s="22"/>
      <c r="I4372" s="29"/>
      <c r="J4372" s="28"/>
      <c r="K4372" s="2"/>
      <c r="L4372" s="2"/>
      <c r="M4372" s="2"/>
      <c r="N4372" s="2"/>
      <c r="O4372" s="2"/>
      <c r="P4372" s="2"/>
      <c r="Q4372" s="2"/>
      <c r="R4372" s="2"/>
      <c r="S4372" s="2"/>
    </row>
    <row r="4373" ht="15.75" customHeight="1">
      <c r="A4373" s="27"/>
      <c r="B4373" s="2"/>
      <c r="C4373" s="34"/>
      <c r="D4373" s="34"/>
      <c r="E4373" s="34"/>
      <c r="F4373" s="22"/>
      <c r="G4373" s="2"/>
      <c r="H4373" s="22"/>
      <c r="I4373" s="29"/>
      <c r="J4373" s="28"/>
      <c r="K4373" s="2"/>
      <c r="L4373" s="2"/>
      <c r="M4373" s="2"/>
      <c r="N4373" s="2"/>
      <c r="O4373" s="2"/>
      <c r="P4373" s="2"/>
      <c r="Q4373" s="2"/>
      <c r="R4373" s="2"/>
      <c r="S4373" s="2"/>
    </row>
    <row r="4374" ht="15.75" customHeight="1">
      <c r="A4374" s="27"/>
      <c r="B4374" s="2"/>
      <c r="C4374" s="34"/>
      <c r="D4374" s="34"/>
      <c r="E4374" s="34"/>
      <c r="F4374" s="22"/>
      <c r="G4374" s="2"/>
      <c r="H4374" s="22"/>
      <c r="I4374" s="29"/>
      <c r="J4374" s="28"/>
      <c r="K4374" s="2"/>
      <c r="L4374" s="2"/>
      <c r="M4374" s="2"/>
      <c r="N4374" s="2"/>
      <c r="O4374" s="2"/>
      <c r="P4374" s="2"/>
      <c r="Q4374" s="2"/>
      <c r="R4374" s="2"/>
      <c r="S4374" s="2"/>
    </row>
    <row r="4375" ht="15.75" customHeight="1">
      <c r="A4375" s="27"/>
      <c r="B4375" s="2"/>
      <c r="C4375" s="34"/>
      <c r="D4375" s="34"/>
      <c r="E4375" s="34"/>
      <c r="F4375" s="22"/>
      <c r="G4375" s="2"/>
      <c r="H4375" s="22"/>
      <c r="I4375" s="29"/>
      <c r="J4375" s="28"/>
      <c r="K4375" s="2"/>
      <c r="L4375" s="2"/>
      <c r="M4375" s="2"/>
      <c r="N4375" s="2"/>
      <c r="O4375" s="2"/>
      <c r="P4375" s="2"/>
      <c r="Q4375" s="2"/>
      <c r="R4375" s="2"/>
      <c r="S4375" s="2"/>
    </row>
    <row r="4376" ht="15.75" customHeight="1">
      <c r="A4376" s="27"/>
      <c r="B4376" s="2"/>
      <c r="C4376" s="34"/>
      <c r="D4376" s="34"/>
      <c r="E4376" s="34"/>
      <c r="F4376" s="22"/>
      <c r="G4376" s="2"/>
      <c r="H4376" s="22"/>
      <c r="I4376" s="29"/>
      <c r="J4376" s="28"/>
      <c r="K4376" s="2"/>
      <c r="L4376" s="2"/>
      <c r="M4376" s="2"/>
      <c r="N4376" s="2"/>
      <c r="O4376" s="2"/>
      <c r="P4376" s="2"/>
      <c r="Q4376" s="2"/>
      <c r="R4376" s="2"/>
      <c r="S4376" s="2"/>
    </row>
    <row r="4377" ht="15.75" customHeight="1">
      <c r="A4377" s="27"/>
      <c r="B4377" s="2"/>
      <c r="C4377" s="34"/>
      <c r="D4377" s="34"/>
      <c r="E4377" s="34"/>
      <c r="F4377" s="22"/>
      <c r="G4377" s="2"/>
      <c r="H4377" s="22"/>
      <c r="I4377" s="29"/>
      <c r="J4377" s="28"/>
      <c r="K4377" s="2"/>
      <c r="L4377" s="2"/>
      <c r="M4377" s="2"/>
      <c r="N4377" s="2"/>
      <c r="O4377" s="2"/>
      <c r="P4377" s="2"/>
      <c r="Q4377" s="2"/>
      <c r="R4377" s="2"/>
      <c r="S4377" s="2"/>
    </row>
    <row r="4378" ht="15.75" customHeight="1">
      <c r="A4378" s="27"/>
      <c r="B4378" s="2"/>
      <c r="C4378" s="34"/>
      <c r="D4378" s="34"/>
      <c r="E4378" s="34"/>
      <c r="F4378" s="22"/>
      <c r="G4378" s="2"/>
      <c r="H4378" s="22"/>
      <c r="I4378" s="29"/>
      <c r="J4378" s="28"/>
      <c r="K4378" s="2"/>
      <c r="L4378" s="2"/>
      <c r="M4378" s="2"/>
      <c r="N4378" s="2"/>
      <c r="O4378" s="2"/>
      <c r="P4378" s="2"/>
      <c r="Q4378" s="2"/>
      <c r="R4378" s="2"/>
      <c r="S4378" s="2"/>
    </row>
    <row r="4379" ht="15.75" customHeight="1">
      <c r="A4379" s="27"/>
      <c r="B4379" s="2"/>
      <c r="C4379" s="34"/>
      <c r="D4379" s="34"/>
      <c r="E4379" s="34"/>
      <c r="F4379" s="22"/>
      <c r="G4379" s="2"/>
      <c r="H4379" s="22"/>
      <c r="I4379" s="29"/>
      <c r="J4379" s="28"/>
      <c r="K4379" s="2"/>
      <c r="L4379" s="2"/>
      <c r="M4379" s="2"/>
      <c r="N4379" s="2"/>
      <c r="O4379" s="2"/>
      <c r="P4379" s="2"/>
      <c r="Q4379" s="2"/>
      <c r="R4379" s="2"/>
      <c r="S4379" s="2"/>
    </row>
    <row r="4380" ht="15.75" customHeight="1">
      <c r="A4380" s="27"/>
      <c r="B4380" s="2"/>
      <c r="C4380" s="34"/>
      <c r="D4380" s="34"/>
      <c r="E4380" s="34"/>
      <c r="F4380" s="22"/>
      <c r="G4380" s="2"/>
      <c r="H4380" s="22"/>
      <c r="I4380" s="37" t="s">
        <v>265</v>
      </c>
      <c r="J4380" s="13"/>
      <c r="K4380" s="14"/>
      <c r="L4380" s="2"/>
      <c r="M4380" s="2"/>
      <c r="N4380" s="2"/>
      <c r="O4380" s="2"/>
      <c r="P4380" s="2"/>
      <c r="Q4380" s="2"/>
      <c r="R4380" s="2"/>
      <c r="S4380" s="2"/>
    </row>
    <row r="4381" ht="15.75" customHeight="1">
      <c r="A4381" s="27"/>
      <c r="B4381" s="2"/>
      <c r="C4381" s="34"/>
      <c r="D4381" s="34"/>
      <c r="E4381" s="34"/>
      <c r="F4381" s="22"/>
      <c r="G4381" s="2"/>
      <c r="H4381" s="22"/>
      <c r="I4381" s="23" t="s">
        <v>3</v>
      </c>
      <c r="J4381" s="17" t="s">
        <v>54</v>
      </c>
      <c r="K4381" s="17" t="s">
        <v>2</v>
      </c>
      <c r="L4381" s="2"/>
      <c r="M4381" s="2"/>
      <c r="N4381" s="2"/>
      <c r="O4381" s="2"/>
      <c r="P4381" s="2"/>
      <c r="Q4381" s="2"/>
      <c r="R4381" s="2"/>
      <c r="S4381" s="2"/>
    </row>
    <row r="4382" ht="15.75" customHeight="1">
      <c r="A4382" s="27"/>
      <c r="B4382" s="2"/>
      <c r="C4382" s="34"/>
      <c r="D4382" s="34"/>
      <c r="E4382" s="34"/>
      <c r="F4382" s="22"/>
      <c r="G4382" s="2"/>
      <c r="H4382" s="22"/>
      <c r="I4382" s="23">
        <f t="shared" ref="I4382:K4382" si="137">SUM(C4371:C4382)</f>
        <v>0</v>
      </c>
      <c r="J4382" s="23">
        <f t="shared" si="137"/>
        <v>0</v>
      </c>
      <c r="K4382" s="23">
        <f t="shared" si="137"/>
        <v>0</v>
      </c>
      <c r="L4382" s="2"/>
      <c r="M4382" s="2"/>
      <c r="N4382" s="2"/>
      <c r="O4382" s="2"/>
      <c r="P4382" s="2"/>
      <c r="Q4382" s="2"/>
      <c r="R4382" s="2"/>
      <c r="S4382" s="2"/>
    </row>
  </sheetData>
  <autoFilter ref="$A$3:$G$4265"/>
  <mergeCells count="125">
    <mergeCell ref="A1:G2"/>
    <mergeCell ref="I19:K19"/>
    <mergeCell ref="I30:K30"/>
    <mergeCell ref="I36:K36"/>
    <mergeCell ref="I48:K48"/>
    <mergeCell ref="I81:K81"/>
    <mergeCell ref="I129:K129"/>
    <mergeCell ref="I188:K188"/>
    <mergeCell ref="I246:K246"/>
    <mergeCell ref="I312:K312"/>
    <mergeCell ref="I344:K344"/>
    <mergeCell ref="I389:K389"/>
    <mergeCell ref="I429:K429"/>
    <mergeCell ref="I491:K491"/>
    <mergeCell ref="I547:K547"/>
    <mergeCell ref="I602:K602"/>
    <mergeCell ref="I651:K651"/>
    <mergeCell ref="I710:K710"/>
    <mergeCell ref="I745:K745"/>
    <mergeCell ref="I781:K781"/>
    <mergeCell ref="I828:K828"/>
    <mergeCell ref="I883:K883"/>
    <mergeCell ref="I929:K929"/>
    <mergeCell ref="I951:K951"/>
    <mergeCell ref="I990:K990"/>
    <mergeCell ref="I1036:K1036"/>
    <mergeCell ref="I1073:K1073"/>
    <mergeCell ref="I1109:K1109"/>
    <mergeCell ref="I1152:K1152"/>
    <mergeCell ref="I1202:K1202"/>
    <mergeCell ref="I1244:K1244"/>
    <mergeCell ref="I1281:K1281"/>
    <mergeCell ref="I1315:K1315"/>
    <mergeCell ref="I1356:K1356"/>
    <mergeCell ref="I1398:K1398"/>
    <mergeCell ref="I1433:K1433"/>
    <mergeCell ref="I1456:K1456"/>
    <mergeCell ref="I1460:K1460"/>
    <mergeCell ref="I1480:K1480"/>
    <mergeCell ref="I1500:K1500"/>
    <mergeCell ref="I1524:K1524"/>
    <mergeCell ref="I1546:K1546"/>
    <mergeCell ref="I1577:K1577"/>
    <mergeCell ref="I1600:K1600"/>
    <mergeCell ref="I1623:K1623"/>
    <mergeCell ref="I1649:K1649"/>
    <mergeCell ref="I1682:K1682"/>
    <mergeCell ref="I1703:K1703"/>
    <mergeCell ref="I1728:K1728"/>
    <mergeCell ref="I3900:K3900"/>
    <mergeCell ref="I3959:K3959"/>
    <mergeCell ref="I4003:K4003"/>
    <mergeCell ref="I4053:K4053"/>
    <mergeCell ref="I4095:K4095"/>
    <mergeCell ref="I4110:K4110"/>
    <mergeCell ref="I4120:K4120"/>
    <mergeCell ref="I4129:K4129"/>
    <mergeCell ref="I4142:K4142"/>
    <mergeCell ref="I4159:K4159"/>
    <mergeCell ref="I4180:K4180"/>
    <mergeCell ref="I4197:K4197"/>
    <mergeCell ref="I4216:K4216"/>
    <mergeCell ref="L4235:N4235"/>
    <mergeCell ref="I4320:K4320"/>
    <mergeCell ref="I4332:K4332"/>
    <mergeCell ref="I4344:K4344"/>
    <mergeCell ref="I4356:K4356"/>
    <mergeCell ref="I4368:K4368"/>
    <mergeCell ref="I4380:K4380"/>
    <mergeCell ref="I4235:K4235"/>
    <mergeCell ref="I4247:K4247"/>
    <mergeCell ref="I4259:K4259"/>
    <mergeCell ref="I4272:K4272"/>
    <mergeCell ref="I4284:K4284"/>
    <mergeCell ref="I4296:K4296"/>
    <mergeCell ref="I4308:K4308"/>
    <mergeCell ref="I1757:K1757"/>
    <mergeCell ref="I1785:K1785"/>
    <mergeCell ref="I1812:K1812"/>
    <mergeCell ref="I1821:K1821"/>
    <mergeCell ref="I1841:K1841"/>
    <mergeCell ref="I1854:K1854"/>
    <mergeCell ref="I1876:K1876"/>
    <mergeCell ref="I1886:K1886"/>
    <mergeCell ref="I1913:K1913"/>
    <mergeCell ref="I1922:K1922"/>
    <mergeCell ref="I1956:K1956"/>
    <mergeCell ref="I1969:K1969"/>
    <mergeCell ref="I2019:K2019"/>
    <mergeCell ref="I2066:K2066"/>
    <mergeCell ref="I2148:K2148"/>
    <mergeCell ref="I2156:K2156"/>
    <mergeCell ref="I2182:K2182"/>
    <mergeCell ref="I2221:K2221"/>
    <mergeCell ref="I2261:K2261"/>
    <mergeCell ref="I2304:K2304"/>
    <mergeCell ref="I2354:K2354"/>
    <mergeCell ref="I2404:K2404"/>
    <mergeCell ref="I2468:K2468"/>
    <mergeCell ref="I2528:K2528"/>
    <mergeCell ref="I2589:K2589"/>
    <mergeCell ref="I2649:K2649"/>
    <mergeCell ref="I2709:K2709"/>
    <mergeCell ref="I2782:K2782"/>
    <mergeCell ref="I2834:K2834"/>
    <mergeCell ref="I2886:K2886"/>
    <mergeCell ref="I2936:K2936"/>
    <mergeCell ref="I2986:K2986"/>
    <mergeCell ref="I3052:K3052"/>
    <mergeCell ref="I3109:K3109"/>
    <mergeCell ref="I3161:K3161"/>
    <mergeCell ref="I3211:K3211"/>
    <mergeCell ref="I3263:K3263"/>
    <mergeCell ref="I3313:K3313"/>
    <mergeCell ref="I3371:K3371"/>
    <mergeCell ref="I3424:K3424"/>
    <mergeCell ref="I3470:K3470"/>
    <mergeCell ref="I3519:K3519"/>
    <mergeCell ref="I3565:K3565"/>
    <mergeCell ref="I3613:K3613"/>
    <mergeCell ref="I3662:K3662"/>
    <mergeCell ref="I3707:K3707"/>
    <mergeCell ref="I3752:K3752"/>
    <mergeCell ref="I3803:K3803"/>
    <mergeCell ref="I3844:K384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71"/>
    <col customWidth="1" min="2" max="2" width="19.71"/>
    <col customWidth="1" min="3" max="5" width="12.71"/>
    <col customWidth="1" min="6" max="6" width="19.71"/>
    <col customWidth="1" min="7" max="7" width="13.57"/>
    <col customWidth="1" min="8" max="8" width="13.14"/>
    <col customWidth="1" min="9" max="9" width="12.86"/>
    <col customWidth="1" min="10" max="10" width="3.14"/>
    <col customWidth="1" min="11" max="26" width="9.14"/>
  </cols>
  <sheetData>
    <row r="1" ht="12.0" customHeight="1">
      <c r="A1" s="2"/>
      <c r="B1" s="2"/>
      <c r="C1" s="127" t="s">
        <v>0</v>
      </c>
      <c r="D1" s="127" t="s">
        <v>1</v>
      </c>
      <c r="E1" s="128" t="s">
        <v>2</v>
      </c>
      <c r="F1" s="1"/>
      <c r="J1" s="29"/>
    </row>
    <row r="2" ht="25.5" customHeight="1">
      <c r="A2" s="129"/>
      <c r="B2" s="92" t="s">
        <v>1136</v>
      </c>
      <c r="C2" s="130">
        <f t="shared" ref="C2:E2" si="1">SUM(C6:C10036)</f>
        <v>6613794228</v>
      </c>
      <c r="D2" s="130">
        <f t="shared" si="1"/>
        <v>6013318316</v>
      </c>
      <c r="E2" s="130">
        <f t="shared" si="1"/>
        <v>600475912</v>
      </c>
      <c r="F2" s="92"/>
      <c r="J2" s="131"/>
    </row>
    <row r="3" ht="33.0" customHeight="1">
      <c r="A3" s="132" t="s">
        <v>1137</v>
      </c>
    </row>
    <row r="4" ht="25.5" customHeight="1">
      <c r="A4" s="133" t="s">
        <v>13</v>
      </c>
      <c r="B4" s="13"/>
      <c r="C4" s="13"/>
      <c r="D4" s="13"/>
      <c r="E4" s="13"/>
      <c r="F4" s="14"/>
      <c r="G4" s="134"/>
      <c r="H4" s="134"/>
      <c r="I4" s="134"/>
      <c r="J4" s="134"/>
    </row>
    <row r="5" ht="12.0" customHeight="1">
      <c r="A5" s="135" t="s">
        <v>5</v>
      </c>
      <c r="B5" s="135" t="s">
        <v>6</v>
      </c>
      <c r="C5" s="135" t="s">
        <v>0</v>
      </c>
      <c r="D5" s="135" t="s">
        <v>1</v>
      </c>
      <c r="E5" s="136" t="s">
        <v>2</v>
      </c>
      <c r="F5" s="135" t="s">
        <v>7</v>
      </c>
      <c r="G5" s="92"/>
      <c r="H5" s="137"/>
      <c r="I5" s="137"/>
      <c r="J5" s="137"/>
    </row>
    <row r="6" ht="12.0" customHeight="1">
      <c r="A6" s="138" t="s">
        <v>1138</v>
      </c>
      <c r="B6" s="138" t="s">
        <v>1139</v>
      </c>
      <c r="C6" s="139">
        <v>251200.0</v>
      </c>
      <c r="D6" s="139">
        <v>228364.0</v>
      </c>
      <c r="E6" s="140">
        <v>22836.0</v>
      </c>
      <c r="F6" s="141" t="s">
        <v>1140</v>
      </c>
      <c r="G6" s="92"/>
      <c r="H6" s="137"/>
      <c r="I6" s="137"/>
      <c r="J6" s="137"/>
    </row>
    <row r="7" ht="12.0" customHeight="1">
      <c r="A7" s="138" t="s">
        <v>1141</v>
      </c>
      <c r="B7" s="138" t="s">
        <v>1139</v>
      </c>
      <c r="C7" s="139">
        <v>-79317.0</v>
      </c>
      <c r="D7" s="139">
        <v>-72107.0</v>
      </c>
      <c r="E7" s="140">
        <v>-7210.0</v>
      </c>
      <c r="F7" s="141" t="s">
        <v>1142</v>
      </c>
      <c r="G7" s="142"/>
      <c r="H7" s="143"/>
      <c r="I7" s="143"/>
      <c r="J7" s="143"/>
    </row>
    <row r="8" ht="12.0" customHeight="1">
      <c r="A8" s="138" t="s">
        <v>1141</v>
      </c>
      <c r="B8" s="138" t="s">
        <v>1139</v>
      </c>
      <c r="C8" s="139">
        <v>295650.0</v>
      </c>
      <c r="D8" s="139">
        <v>268773.0</v>
      </c>
      <c r="E8" s="140">
        <v>26877.0</v>
      </c>
      <c r="F8" s="141" t="s">
        <v>1142</v>
      </c>
      <c r="G8" s="1"/>
      <c r="H8" s="1"/>
      <c r="I8" s="1"/>
      <c r="J8" s="1"/>
    </row>
    <row r="9" ht="12.0" customHeight="1">
      <c r="A9" s="144" t="s">
        <v>1143</v>
      </c>
      <c r="B9" s="144" t="s">
        <v>1144</v>
      </c>
      <c r="C9" s="145">
        <v>1064800.0</v>
      </c>
      <c r="D9" s="145">
        <v>968000.0</v>
      </c>
      <c r="E9" s="146">
        <v>96800.0</v>
      </c>
      <c r="F9" s="147" t="s">
        <v>1145</v>
      </c>
      <c r="G9" s="1"/>
      <c r="H9" s="1"/>
      <c r="I9" s="1"/>
      <c r="J9" s="1"/>
    </row>
    <row r="10" ht="12.0" customHeight="1">
      <c r="A10" s="138" t="s">
        <v>28</v>
      </c>
      <c r="B10" s="138" t="s">
        <v>1144</v>
      </c>
      <c r="C10" s="139">
        <v>193600.0</v>
      </c>
      <c r="D10" s="139">
        <v>176000.0</v>
      </c>
      <c r="E10" s="139">
        <v>17600.0</v>
      </c>
      <c r="F10" s="148" t="s">
        <v>1146</v>
      </c>
      <c r="G10" s="1"/>
      <c r="H10" s="1"/>
      <c r="I10" s="1"/>
      <c r="J10" s="1"/>
    </row>
    <row r="11" ht="12.0" customHeight="1">
      <c r="A11" s="138" t="s">
        <v>28</v>
      </c>
      <c r="B11" s="138" t="s">
        <v>1144</v>
      </c>
      <c r="C11" s="139">
        <v>985600.0</v>
      </c>
      <c r="D11" s="139">
        <v>896000.0</v>
      </c>
      <c r="E11" s="139">
        <v>89600.0</v>
      </c>
      <c r="F11" s="141" t="s">
        <v>1146</v>
      </c>
      <c r="G11" s="1"/>
      <c r="H11" s="1"/>
      <c r="I11" s="1"/>
      <c r="J11" s="1"/>
    </row>
    <row r="12" ht="12.0" customHeight="1">
      <c r="A12" s="144" t="s">
        <v>28</v>
      </c>
      <c r="B12" s="144" t="s">
        <v>1144</v>
      </c>
      <c r="C12" s="145">
        <v>-1064800.0</v>
      </c>
      <c r="D12" s="145">
        <v>-968000.0</v>
      </c>
      <c r="E12" s="145">
        <v>-96800.0</v>
      </c>
      <c r="F12" s="147" t="s">
        <v>1145</v>
      </c>
      <c r="G12" s="1"/>
      <c r="H12" s="1"/>
      <c r="I12" s="1"/>
      <c r="J12" s="1"/>
    </row>
    <row r="13" ht="12.0" customHeight="1">
      <c r="A13" s="138" t="s">
        <v>28</v>
      </c>
      <c r="B13" s="138" t="s">
        <v>1147</v>
      </c>
      <c r="C13" s="139">
        <v>1.188E7</v>
      </c>
      <c r="D13" s="139">
        <v>1.08E7</v>
      </c>
      <c r="E13" s="139">
        <v>1080000.0</v>
      </c>
      <c r="F13" s="141" t="s">
        <v>1148</v>
      </c>
      <c r="G13" s="1"/>
      <c r="H13" s="1"/>
      <c r="I13" s="1"/>
      <c r="J13" s="1"/>
    </row>
    <row r="14" ht="12.0" customHeight="1">
      <c r="A14" s="138" t="s">
        <v>1149</v>
      </c>
      <c r="B14" s="138" t="s">
        <v>1147</v>
      </c>
      <c r="C14" s="139">
        <v>825000.0</v>
      </c>
      <c r="D14" s="139">
        <v>750000.0</v>
      </c>
      <c r="E14" s="139">
        <v>75000.0</v>
      </c>
      <c r="F14" s="141" t="s">
        <v>1148</v>
      </c>
      <c r="G14" s="1"/>
      <c r="H14" s="1"/>
      <c r="I14" s="1"/>
      <c r="J14" s="1"/>
    </row>
    <row r="15" ht="12.0" customHeight="1">
      <c r="A15" s="138" t="s">
        <v>1150</v>
      </c>
      <c r="B15" s="138" t="s">
        <v>1139</v>
      </c>
      <c r="C15" s="139">
        <v>282847.0</v>
      </c>
      <c r="D15" s="139">
        <v>257134.0</v>
      </c>
      <c r="E15" s="139">
        <v>25713.0</v>
      </c>
      <c r="F15" s="141" t="s">
        <v>1151</v>
      </c>
      <c r="G15" s="1"/>
      <c r="H15" s="1"/>
      <c r="I15" s="1"/>
      <c r="J15" s="1"/>
    </row>
    <row r="16" ht="12.0" customHeight="1">
      <c r="A16" s="138" t="s">
        <v>47</v>
      </c>
      <c r="B16" s="138" t="s">
        <v>1152</v>
      </c>
      <c r="C16" s="139">
        <v>7832000.0</v>
      </c>
      <c r="D16" s="139">
        <v>7120000.0</v>
      </c>
      <c r="E16" s="139">
        <v>712000.0</v>
      </c>
      <c r="F16" s="141" t="s">
        <v>34</v>
      </c>
      <c r="G16" s="1"/>
      <c r="H16" s="1"/>
      <c r="I16" s="1"/>
      <c r="J16" s="1"/>
    </row>
    <row r="17" ht="12.0" customHeight="1">
      <c r="A17" s="138" t="s">
        <v>1153</v>
      </c>
      <c r="B17" s="138" t="s">
        <v>1139</v>
      </c>
      <c r="C17" s="139">
        <v>446600.0</v>
      </c>
      <c r="D17" s="139">
        <v>406000.0</v>
      </c>
      <c r="E17" s="139">
        <v>40600.0</v>
      </c>
      <c r="F17" s="141" t="s">
        <v>1154</v>
      </c>
      <c r="G17" s="1"/>
      <c r="H17" s="1"/>
      <c r="I17" s="1"/>
      <c r="J17" s="1"/>
    </row>
    <row r="18" ht="12.0" customHeight="1">
      <c r="A18" s="138" t="s">
        <v>1155</v>
      </c>
      <c r="B18" s="138" t="s">
        <v>1139</v>
      </c>
      <c r="C18" s="139">
        <v>446600.0</v>
      </c>
      <c r="D18" s="139">
        <v>406000.0</v>
      </c>
      <c r="E18" s="139">
        <v>40600.0</v>
      </c>
      <c r="F18" s="141" t="s">
        <v>1156</v>
      </c>
      <c r="G18" s="1"/>
      <c r="H18" s="1"/>
      <c r="I18" s="1"/>
      <c r="J18" s="1"/>
    </row>
    <row r="19" ht="12.0" customHeight="1">
      <c r="A19" s="138" t="s">
        <v>79</v>
      </c>
      <c r="B19" s="138" t="s">
        <v>1157</v>
      </c>
      <c r="C19" s="139">
        <v>111000.0</v>
      </c>
      <c r="D19" s="139">
        <v>100910.0</v>
      </c>
      <c r="E19" s="139">
        <v>10090.0</v>
      </c>
      <c r="F19" s="141" t="s">
        <v>1158</v>
      </c>
      <c r="G19" s="1"/>
      <c r="H19" s="1"/>
      <c r="I19" s="1"/>
      <c r="J19" s="1"/>
    </row>
    <row r="20" ht="12.0" customHeight="1">
      <c r="A20" s="138" t="s">
        <v>1159</v>
      </c>
      <c r="B20" s="138" t="s">
        <v>1139</v>
      </c>
      <c r="C20" s="139">
        <v>446600.0</v>
      </c>
      <c r="D20" s="139">
        <v>406000.0</v>
      </c>
      <c r="E20" s="139">
        <v>40600.0</v>
      </c>
      <c r="F20" s="141" t="s">
        <v>1160</v>
      </c>
      <c r="G20" s="1"/>
      <c r="H20" s="1"/>
      <c r="I20" s="1"/>
      <c r="J20" s="1"/>
    </row>
    <row r="21" ht="12.0" customHeight="1">
      <c r="A21" s="138" t="s">
        <v>1161</v>
      </c>
      <c r="B21" s="138" t="s">
        <v>1139</v>
      </c>
      <c r="C21" s="139">
        <v>446600.0</v>
      </c>
      <c r="D21" s="139">
        <v>406000.0</v>
      </c>
      <c r="E21" s="139">
        <v>40600.0</v>
      </c>
      <c r="F21" s="141" t="s">
        <v>1162</v>
      </c>
      <c r="G21" s="1"/>
      <c r="H21" s="1"/>
      <c r="I21" s="1"/>
      <c r="J21" s="1"/>
    </row>
    <row r="22" ht="12.0" customHeight="1">
      <c r="A22" s="138" t="s">
        <v>132</v>
      </c>
      <c r="B22" s="138" t="s">
        <v>1139</v>
      </c>
      <c r="C22" s="139">
        <v>446600.0</v>
      </c>
      <c r="D22" s="139">
        <v>406000.0</v>
      </c>
      <c r="E22" s="139">
        <v>40600.0</v>
      </c>
      <c r="F22" s="141" t="s">
        <v>1163</v>
      </c>
      <c r="G22" s="1"/>
      <c r="H22" s="1"/>
      <c r="I22" s="1"/>
      <c r="J22" s="1"/>
    </row>
    <row r="23" ht="12.0" customHeight="1">
      <c r="A23" s="138" t="s">
        <v>149</v>
      </c>
      <c r="B23" s="138" t="s">
        <v>1164</v>
      </c>
      <c r="C23" s="139">
        <v>12100.0</v>
      </c>
      <c r="D23" s="139">
        <v>11000.0</v>
      </c>
      <c r="E23" s="139">
        <v>1100.0</v>
      </c>
      <c r="F23" s="141" t="s">
        <v>1165</v>
      </c>
      <c r="G23" s="1"/>
      <c r="H23" s="1"/>
      <c r="I23" s="1"/>
      <c r="J23" s="1"/>
    </row>
    <row r="24" ht="12.0" customHeight="1">
      <c r="A24" s="138" t="s">
        <v>155</v>
      </c>
      <c r="B24" s="138" t="s">
        <v>1164</v>
      </c>
      <c r="C24" s="139">
        <v>162400.0</v>
      </c>
      <c r="D24" s="139">
        <v>147636.0</v>
      </c>
      <c r="E24" s="139">
        <v>14764.0</v>
      </c>
      <c r="F24" s="141" t="s">
        <v>1165</v>
      </c>
      <c r="G24" s="1"/>
      <c r="H24" s="1"/>
      <c r="I24" s="1"/>
      <c r="J24" s="1"/>
    </row>
    <row r="25" ht="12.0" customHeight="1">
      <c r="A25" s="138" t="s">
        <v>1166</v>
      </c>
      <c r="B25" s="138" t="s">
        <v>1139</v>
      </c>
      <c r="C25" s="139">
        <v>446600.0</v>
      </c>
      <c r="D25" s="139">
        <v>406000.0</v>
      </c>
      <c r="E25" s="139">
        <v>40600.0</v>
      </c>
      <c r="F25" s="141" t="s">
        <v>1167</v>
      </c>
      <c r="G25" s="1"/>
      <c r="H25" s="1"/>
      <c r="I25" s="1"/>
      <c r="J25" s="1"/>
    </row>
    <row r="26" ht="12.0" customHeight="1">
      <c r="A26" s="138" t="s">
        <v>180</v>
      </c>
      <c r="B26" s="138" t="s">
        <v>1164</v>
      </c>
      <c r="C26" s="139">
        <v>338000.0</v>
      </c>
      <c r="D26" s="139">
        <v>307273.0</v>
      </c>
      <c r="E26" s="139">
        <v>30727.0</v>
      </c>
      <c r="F26" s="141" t="s">
        <v>1165</v>
      </c>
      <c r="G26" s="1"/>
      <c r="H26" s="1"/>
      <c r="I26" s="1"/>
      <c r="J26" s="1"/>
    </row>
    <row r="27" ht="12.0" customHeight="1">
      <c r="A27" s="138" t="s">
        <v>1168</v>
      </c>
      <c r="B27" s="138" t="s">
        <v>1164</v>
      </c>
      <c r="C27" s="139">
        <v>162400.0</v>
      </c>
      <c r="D27" s="139">
        <v>147636.0</v>
      </c>
      <c r="E27" s="139">
        <v>14764.0</v>
      </c>
      <c r="F27" s="141" t="s">
        <v>1165</v>
      </c>
      <c r="G27" s="1"/>
      <c r="H27" s="1"/>
      <c r="I27" s="1"/>
      <c r="J27" s="1"/>
    </row>
    <row r="28" ht="12.0" customHeight="1">
      <c r="A28" s="138" t="s">
        <v>217</v>
      </c>
      <c r="B28" s="138" t="s">
        <v>1139</v>
      </c>
      <c r="C28" s="139">
        <v>446600.0</v>
      </c>
      <c r="D28" s="139">
        <v>406000.0</v>
      </c>
      <c r="E28" s="139">
        <v>40600.0</v>
      </c>
      <c r="F28" s="141" t="s">
        <v>1169</v>
      </c>
      <c r="G28" s="1"/>
      <c r="H28" s="137"/>
      <c r="I28" s="137"/>
      <c r="J28" s="137"/>
    </row>
    <row r="29" ht="12.0" customHeight="1">
      <c r="A29" s="138" t="s">
        <v>228</v>
      </c>
      <c r="B29" s="138" t="s">
        <v>1170</v>
      </c>
      <c r="C29" s="139">
        <v>2.2E7</v>
      </c>
      <c r="D29" s="139">
        <v>2.0E7</v>
      </c>
      <c r="E29" s="139">
        <v>2000000.0</v>
      </c>
      <c r="F29" s="141" t="s">
        <v>106</v>
      </c>
      <c r="G29" s="1"/>
      <c r="H29" s="137"/>
      <c r="I29" s="137"/>
      <c r="J29" s="137"/>
    </row>
    <row r="30" ht="12.0" customHeight="1">
      <c r="A30" s="138" t="s">
        <v>245</v>
      </c>
      <c r="B30" s="138" t="s">
        <v>1139</v>
      </c>
      <c r="C30" s="139">
        <v>446600.0</v>
      </c>
      <c r="D30" s="139">
        <v>406000.0</v>
      </c>
      <c r="E30" s="139">
        <v>40600.0</v>
      </c>
      <c r="F30" s="141" t="s">
        <v>1171</v>
      </c>
      <c r="G30" s="1" t="s">
        <v>18</v>
      </c>
      <c r="H30" s="1"/>
      <c r="I30" s="1"/>
      <c r="J30" s="143"/>
    </row>
    <row r="31" ht="12.0" customHeight="1">
      <c r="A31" s="138" t="s">
        <v>1172</v>
      </c>
      <c r="B31" s="138" t="s">
        <v>1164</v>
      </c>
      <c r="C31" s="139">
        <v>-217000.0</v>
      </c>
      <c r="D31" s="139">
        <v>-197273.0</v>
      </c>
      <c r="E31" s="139">
        <v>-19727.0</v>
      </c>
      <c r="F31" s="141" t="s">
        <v>1173</v>
      </c>
      <c r="G31" s="127" t="s">
        <v>0</v>
      </c>
      <c r="H31" s="127" t="s">
        <v>1</v>
      </c>
      <c r="I31" s="128" t="s">
        <v>2</v>
      </c>
      <c r="J31" s="1"/>
    </row>
    <row r="32" ht="12.0" customHeight="1">
      <c r="A32" s="138" t="s">
        <v>1172</v>
      </c>
      <c r="B32" s="138" t="s">
        <v>1164</v>
      </c>
      <c r="C32" s="139">
        <v>-78200.0</v>
      </c>
      <c r="D32" s="139">
        <v>-71091.0</v>
      </c>
      <c r="E32" s="139">
        <v>-7109.0</v>
      </c>
      <c r="F32" s="141" t="s">
        <v>1173</v>
      </c>
      <c r="G32" s="130">
        <f t="shared" ref="G32:I32" si="2">SUM(C6:C32)</f>
        <v>48530080</v>
      </c>
      <c r="H32" s="130">
        <f t="shared" si="2"/>
        <v>44118255</v>
      </c>
      <c r="I32" s="130">
        <f t="shared" si="2"/>
        <v>4411825</v>
      </c>
      <c r="J32" s="1"/>
    </row>
    <row r="33" ht="12.0" customHeight="1">
      <c r="A33" s="138" t="s">
        <v>1174</v>
      </c>
      <c r="B33" s="138" t="s">
        <v>1175</v>
      </c>
      <c r="C33" s="139">
        <v>27500.0</v>
      </c>
      <c r="D33" s="139">
        <v>25000.0</v>
      </c>
      <c r="E33" s="139">
        <v>2500.0</v>
      </c>
      <c r="F33" s="141" t="s">
        <v>1176</v>
      </c>
      <c r="G33" s="1"/>
      <c r="H33" s="1"/>
      <c r="I33" s="1"/>
      <c r="J33" s="1"/>
    </row>
    <row r="34" ht="12.0" customHeight="1">
      <c r="A34" s="138" t="s">
        <v>270</v>
      </c>
      <c r="B34" s="138" t="s">
        <v>1139</v>
      </c>
      <c r="C34" s="139">
        <v>446600.0</v>
      </c>
      <c r="D34" s="139">
        <v>406000.0</v>
      </c>
      <c r="E34" s="139">
        <v>40600.0</v>
      </c>
      <c r="F34" s="141" t="s">
        <v>1177</v>
      </c>
      <c r="G34" s="1"/>
      <c r="H34" s="1"/>
      <c r="I34" s="1"/>
      <c r="J34" s="1"/>
    </row>
    <row r="35" ht="12.0" customHeight="1">
      <c r="A35" s="138" t="s">
        <v>1178</v>
      </c>
      <c r="B35" s="138" t="s">
        <v>1179</v>
      </c>
      <c r="C35" s="149">
        <v>550000.0</v>
      </c>
      <c r="D35" s="149">
        <v>500000.0</v>
      </c>
      <c r="E35" s="149">
        <v>50000.0</v>
      </c>
      <c r="F35" s="141" t="s">
        <v>1180</v>
      </c>
      <c r="G35" s="1"/>
      <c r="H35" s="1"/>
      <c r="I35" s="1"/>
      <c r="J35" s="1"/>
    </row>
    <row r="36" ht="12.0" customHeight="1">
      <c r="A36" s="138" t="s">
        <v>1181</v>
      </c>
      <c r="B36" s="138" t="s">
        <v>1175</v>
      </c>
      <c r="C36" s="139">
        <v>27500.0</v>
      </c>
      <c r="D36" s="139">
        <v>25000.0</v>
      </c>
      <c r="E36" s="139">
        <v>2500.0</v>
      </c>
      <c r="F36" s="141" t="s">
        <v>1176</v>
      </c>
      <c r="G36" s="1"/>
      <c r="H36" s="1"/>
      <c r="I36" s="1"/>
      <c r="J36" s="1"/>
    </row>
    <row r="37" ht="12.0" customHeight="1">
      <c r="A37" s="138" t="s">
        <v>294</v>
      </c>
      <c r="B37" s="138" t="s">
        <v>1182</v>
      </c>
      <c r="C37" s="139">
        <v>55000.0</v>
      </c>
      <c r="D37" s="139">
        <v>50000.0</v>
      </c>
      <c r="E37" s="139">
        <v>5000.0</v>
      </c>
      <c r="F37" s="141" t="s">
        <v>1183</v>
      </c>
      <c r="G37" s="1"/>
      <c r="H37" s="1"/>
      <c r="I37" s="1"/>
      <c r="J37" s="1"/>
    </row>
    <row r="38" ht="12.0" customHeight="1">
      <c r="A38" s="138" t="s">
        <v>296</v>
      </c>
      <c r="B38" s="138" t="s">
        <v>1139</v>
      </c>
      <c r="C38" s="139">
        <v>446600.0</v>
      </c>
      <c r="D38" s="139">
        <v>406000.0</v>
      </c>
      <c r="E38" s="139">
        <v>40600.0</v>
      </c>
      <c r="F38" s="141" t="s">
        <v>1184</v>
      </c>
      <c r="G38" s="1"/>
      <c r="H38" s="1"/>
      <c r="I38" s="1"/>
      <c r="J38" s="1"/>
    </row>
    <row r="39" ht="12.0" customHeight="1">
      <c r="A39" s="138" t="s">
        <v>1185</v>
      </c>
      <c r="B39" s="138" t="s">
        <v>1179</v>
      </c>
      <c r="C39" s="149">
        <v>550000.0</v>
      </c>
      <c r="D39" s="149">
        <v>500000.0</v>
      </c>
      <c r="E39" s="149">
        <v>50000.0</v>
      </c>
      <c r="F39" s="141" t="s">
        <v>1180</v>
      </c>
      <c r="G39" s="1"/>
      <c r="H39" s="1"/>
      <c r="I39" s="1"/>
      <c r="J39" s="1"/>
    </row>
    <row r="40" ht="12.0" customHeight="1">
      <c r="A40" s="138" t="s">
        <v>1186</v>
      </c>
      <c r="B40" s="138" t="s">
        <v>1187</v>
      </c>
      <c r="C40" s="149">
        <v>660000.0</v>
      </c>
      <c r="D40" s="149">
        <v>600000.0</v>
      </c>
      <c r="E40" s="149">
        <v>60000.0</v>
      </c>
      <c r="F40" s="141" t="s">
        <v>1188</v>
      </c>
      <c r="G40" s="1"/>
      <c r="H40" s="1"/>
      <c r="I40" s="1"/>
      <c r="J40" s="1"/>
    </row>
    <row r="41" ht="12.0" customHeight="1">
      <c r="A41" s="138" t="s">
        <v>314</v>
      </c>
      <c r="B41" s="138" t="s">
        <v>1175</v>
      </c>
      <c r="C41" s="149">
        <v>27500.0</v>
      </c>
      <c r="D41" s="149">
        <v>25000.0</v>
      </c>
      <c r="E41" s="149">
        <v>2500.0</v>
      </c>
      <c r="F41" s="141" t="s">
        <v>1176</v>
      </c>
      <c r="G41" s="1"/>
      <c r="H41" s="1"/>
      <c r="I41" s="1"/>
      <c r="J41" s="1"/>
    </row>
    <row r="42" ht="12.0" customHeight="1">
      <c r="A42" s="138" t="s">
        <v>1189</v>
      </c>
      <c r="B42" s="138" t="s">
        <v>1139</v>
      </c>
      <c r="C42" s="149">
        <v>610353.0</v>
      </c>
      <c r="D42" s="149">
        <v>554866.0</v>
      </c>
      <c r="E42" s="149">
        <v>55487.0</v>
      </c>
      <c r="F42" s="141" t="s">
        <v>1190</v>
      </c>
      <c r="G42" s="1"/>
      <c r="H42" s="1"/>
      <c r="I42" s="1"/>
      <c r="J42" s="1"/>
    </row>
    <row r="43" ht="12.0" customHeight="1">
      <c r="A43" s="138" t="s">
        <v>322</v>
      </c>
      <c r="B43" s="138" t="s">
        <v>1191</v>
      </c>
      <c r="C43" s="149">
        <v>10000.0</v>
      </c>
      <c r="D43" s="149">
        <v>9091.0</v>
      </c>
      <c r="E43" s="149">
        <v>909.0</v>
      </c>
      <c r="F43" s="141" t="s">
        <v>106</v>
      </c>
      <c r="G43" s="1"/>
      <c r="H43" s="1"/>
      <c r="I43" s="1"/>
      <c r="J43" s="1"/>
    </row>
    <row r="44" ht="12.0" customHeight="1">
      <c r="A44" s="138" t="s">
        <v>1192</v>
      </c>
      <c r="B44" s="138" t="s">
        <v>1179</v>
      </c>
      <c r="C44" s="149">
        <v>550000.0</v>
      </c>
      <c r="D44" s="149">
        <v>500000.0</v>
      </c>
      <c r="E44" s="149">
        <v>50000.0</v>
      </c>
      <c r="F44" s="141" t="s">
        <v>1180</v>
      </c>
      <c r="G44" s="1"/>
      <c r="H44" s="1"/>
      <c r="I44" s="1"/>
      <c r="J44" s="1"/>
    </row>
    <row r="45" ht="12.0" customHeight="1">
      <c r="A45" s="138" t="s">
        <v>331</v>
      </c>
      <c r="B45" s="138" t="s">
        <v>1175</v>
      </c>
      <c r="C45" s="149">
        <v>27500.0</v>
      </c>
      <c r="D45" s="149">
        <v>25000.0</v>
      </c>
      <c r="E45" s="149">
        <v>2500.0</v>
      </c>
      <c r="F45" s="141" t="s">
        <v>1176</v>
      </c>
      <c r="G45" s="1"/>
      <c r="H45" s="1"/>
      <c r="I45" s="1"/>
      <c r="J45" s="1"/>
    </row>
    <row r="46" ht="12.0" customHeight="1">
      <c r="A46" s="138" t="s">
        <v>1193</v>
      </c>
      <c r="B46" s="138" t="s">
        <v>1139</v>
      </c>
      <c r="C46" s="149">
        <v>247000.0</v>
      </c>
      <c r="D46" s="149">
        <v>224545.0</v>
      </c>
      <c r="E46" s="149">
        <v>22455.0</v>
      </c>
      <c r="F46" s="141" t="s">
        <v>1194</v>
      </c>
      <c r="G46" s="1"/>
      <c r="H46" s="1"/>
      <c r="I46" s="1"/>
      <c r="J46" s="1"/>
    </row>
    <row r="47" ht="12.0" customHeight="1">
      <c r="A47" s="150">
        <v>43207.0</v>
      </c>
      <c r="B47" s="138" t="s">
        <v>1164</v>
      </c>
      <c r="C47" s="149">
        <v>7700.0</v>
      </c>
      <c r="D47" s="149">
        <v>7000.0</v>
      </c>
      <c r="E47" s="149">
        <v>700.0</v>
      </c>
      <c r="F47" s="141" t="s">
        <v>1165</v>
      </c>
      <c r="G47" s="1"/>
      <c r="H47" s="1"/>
      <c r="I47" s="1"/>
      <c r="J47" s="1"/>
    </row>
    <row r="48" ht="12.0" customHeight="1">
      <c r="A48" s="150">
        <v>43216.0</v>
      </c>
      <c r="B48" s="138" t="s">
        <v>1164</v>
      </c>
      <c r="C48" s="149">
        <v>7700.0</v>
      </c>
      <c r="D48" s="149">
        <v>7000.0</v>
      </c>
      <c r="E48" s="149">
        <v>700.0</v>
      </c>
      <c r="F48" s="141" t="s">
        <v>1165</v>
      </c>
      <c r="G48" s="1"/>
      <c r="H48" s="1"/>
      <c r="I48" s="1"/>
      <c r="J48" s="1"/>
    </row>
    <row r="49" ht="12.0" customHeight="1">
      <c r="A49" s="150">
        <v>43218.0</v>
      </c>
      <c r="B49" s="138" t="s">
        <v>1195</v>
      </c>
      <c r="C49" s="149">
        <v>11000.0</v>
      </c>
      <c r="D49" s="149">
        <v>10000.0</v>
      </c>
      <c r="E49" s="149">
        <v>1000.0</v>
      </c>
      <c r="F49" s="141" t="s">
        <v>1196</v>
      </c>
      <c r="G49" s="1"/>
      <c r="H49" s="1"/>
      <c r="I49" s="1"/>
      <c r="J49" s="1"/>
    </row>
    <row r="50" ht="12.0" customHeight="1">
      <c r="A50" s="138" t="s">
        <v>337</v>
      </c>
      <c r="B50" s="138" t="s">
        <v>1191</v>
      </c>
      <c r="C50" s="149">
        <v>5500000.0</v>
      </c>
      <c r="D50" s="149">
        <v>5000000.0</v>
      </c>
      <c r="E50" s="149">
        <v>500000.0</v>
      </c>
      <c r="F50" s="141" t="s">
        <v>106</v>
      </c>
      <c r="G50" s="1"/>
      <c r="H50" s="1"/>
      <c r="I50" s="1"/>
      <c r="J50" s="1"/>
    </row>
    <row r="51" ht="12.0" customHeight="1">
      <c r="A51" s="138" t="s">
        <v>337</v>
      </c>
      <c r="B51" s="138" t="s">
        <v>1191</v>
      </c>
      <c r="C51" s="149">
        <v>3.3E7</v>
      </c>
      <c r="D51" s="149">
        <v>3.0E7</v>
      </c>
      <c r="E51" s="149">
        <v>3000000.0</v>
      </c>
      <c r="F51" s="141" t="s">
        <v>106</v>
      </c>
      <c r="G51" s="1"/>
      <c r="H51" s="1"/>
      <c r="I51" s="1"/>
      <c r="J51" s="1"/>
    </row>
    <row r="52" ht="12.0" customHeight="1">
      <c r="A52" s="138" t="s">
        <v>1197</v>
      </c>
      <c r="B52" s="138" t="s">
        <v>1175</v>
      </c>
      <c r="C52" s="149">
        <v>27500.0</v>
      </c>
      <c r="D52" s="149">
        <v>25000.0</v>
      </c>
      <c r="E52" s="149">
        <v>2500.0</v>
      </c>
      <c r="F52" s="141" t="s">
        <v>1176</v>
      </c>
      <c r="G52" s="1"/>
      <c r="H52" s="1"/>
      <c r="I52" s="1"/>
      <c r="J52" s="1"/>
    </row>
    <row r="53" ht="12.0" customHeight="1">
      <c r="A53" s="138" t="s">
        <v>1198</v>
      </c>
      <c r="B53" s="138" t="s">
        <v>1164</v>
      </c>
      <c r="C53" s="149">
        <v>7700.0</v>
      </c>
      <c r="D53" s="149">
        <v>7000.0</v>
      </c>
      <c r="E53" s="149">
        <v>700.0</v>
      </c>
      <c r="F53" s="141" t="s">
        <v>1165</v>
      </c>
      <c r="G53" s="1"/>
      <c r="H53" s="1"/>
      <c r="I53" s="1"/>
      <c r="J53" s="1"/>
    </row>
    <row r="54" ht="12.0" customHeight="1">
      <c r="A54" s="138" t="s">
        <v>1199</v>
      </c>
      <c r="B54" s="138" t="s">
        <v>1164</v>
      </c>
      <c r="C54" s="149">
        <v>12100.0</v>
      </c>
      <c r="D54" s="149">
        <v>11000.0</v>
      </c>
      <c r="E54" s="149">
        <v>1100.0</v>
      </c>
      <c r="F54" s="141" t="s">
        <v>1165</v>
      </c>
      <c r="G54" s="1"/>
      <c r="H54" s="1"/>
      <c r="I54" s="1"/>
      <c r="J54" s="1"/>
    </row>
    <row r="55" ht="12.0" customHeight="1">
      <c r="A55" s="138" t="s">
        <v>345</v>
      </c>
      <c r="B55" s="138" t="s">
        <v>1139</v>
      </c>
      <c r="C55" s="149">
        <v>390000.0</v>
      </c>
      <c r="D55" s="149">
        <v>354545.0</v>
      </c>
      <c r="E55" s="149">
        <v>35455.0</v>
      </c>
      <c r="F55" s="141" t="s">
        <v>1200</v>
      </c>
      <c r="G55" s="1"/>
      <c r="H55" s="1"/>
      <c r="I55" s="1"/>
      <c r="J55" s="1"/>
    </row>
    <row r="56" ht="12.0" customHeight="1">
      <c r="A56" s="138" t="s">
        <v>1201</v>
      </c>
      <c r="B56" s="138" t="s">
        <v>1202</v>
      </c>
      <c r="C56" s="149">
        <v>12100.0</v>
      </c>
      <c r="D56" s="149">
        <v>11000.0</v>
      </c>
      <c r="E56" s="149">
        <v>1100.0</v>
      </c>
      <c r="F56" s="141" t="s">
        <v>1196</v>
      </c>
      <c r="G56" s="1"/>
      <c r="H56" s="1"/>
      <c r="I56" s="1"/>
      <c r="J56" s="1"/>
    </row>
    <row r="57" ht="12.0" customHeight="1">
      <c r="A57" s="138" t="s">
        <v>347</v>
      </c>
      <c r="B57" s="138" t="s">
        <v>1170</v>
      </c>
      <c r="C57" s="149">
        <v>6600000.0</v>
      </c>
      <c r="D57" s="149">
        <v>6000000.0</v>
      </c>
      <c r="E57" s="149">
        <v>600000.0</v>
      </c>
      <c r="F57" s="141" t="s">
        <v>106</v>
      </c>
      <c r="G57" s="1"/>
      <c r="H57" s="1"/>
      <c r="I57" s="1"/>
      <c r="J57" s="1"/>
    </row>
    <row r="58" ht="12.0" customHeight="1">
      <c r="A58" s="138" t="s">
        <v>347</v>
      </c>
      <c r="B58" s="138" t="s">
        <v>1191</v>
      </c>
      <c r="C58" s="149">
        <v>4950000.0</v>
      </c>
      <c r="D58" s="149">
        <v>4500000.0</v>
      </c>
      <c r="E58" s="149">
        <v>450000.0</v>
      </c>
      <c r="F58" s="141" t="s">
        <v>106</v>
      </c>
      <c r="G58" s="1"/>
      <c r="H58" s="1"/>
      <c r="I58" s="1"/>
      <c r="J58" s="1"/>
    </row>
    <row r="59" ht="12.0" customHeight="1">
      <c r="A59" s="138" t="s">
        <v>1203</v>
      </c>
      <c r="B59" s="138" t="s">
        <v>1179</v>
      </c>
      <c r="C59" s="149">
        <v>550000.0</v>
      </c>
      <c r="D59" s="149">
        <v>500000.0</v>
      </c>
      <c r="E59" s="149">
        <v>50000.0</v>
      </c>
      <c r="F59" s="151" t="s">
        <v>1180</v>
      </c>
      <c r="G59" s="1"/>
      <c r="H59" s="1"/>
      <c r="I59" s="1"/>
      <c r="J59" s="1"/>
    </row>
    <row r="60" ht="12.0" customHeight="1">
      <c r="A60" s="138" t="s">
        <v>1204</v>
      </c>
      <c r="B60" s="138" t="s">
        <v>1179</v>
      </c>
      <c r="C60" s="149">
        <v>550000.0</v>
      </c>
      <c r="D60" s="149">
        <v>500000.0</v>
      </c>
      <c r="E60" s="149">
        <v>50000.0</v>
      </c>
      <c r="F60" s="141" t="s">
        <v>1180</v>
      </c>
      <c r="G60" s="1"/>
      <c r="H60" s="1"/>
      <c r="I60" s="1"/>
      <c r="J60" s="1"/>
    </row>
    <row r="61" ht="12.0" customHeight="1">
      <c r="A61" s="138" t="s">
        <v>1205</v>
      </c>
      <c r="B61" s="138" t="s">
        <v>1175</v>
      </c>
      <c r="C61" s="149">
        <v>27500.0</v>
      </c>
      <c r="D61" s="149">
        <v>25000.0</v>
      </c>
      <c r="E61" s="149">
        <v>2500.0</v>
      </c>
      <c r="F61" s="141" t="s">
        <v>1176</v>
      </c>
      <c r="G61" s="1"/>
      <c r="H61" s="1"/>
      <c r="I61" s="1"/>
      <c r="J61" s="1"/>
    </row>
    <row r="62" ht="12.0" customHeight="1">
      <c r="A62" s="138" t="s">
        <v>352</v>
      </c>
      <c r="B62" s="138" t="s">
        <v>1139</v>
      </c>
      <c r="C62" s="149">
        <v>390000.0</v>
      </c>
      <c r="D62" s="149">
        <v>354545.0</v>
      </c>
      <c r="E62" s="149">
        <v>35455.0</v>
      </c>
      <c r="F62" s="141" t="s">
        <v>1206</v>
      </c>
      <c r="G62" s="1"/>
      <c r="H62" s="1"/>
      <c r="I62" s="1"/>
      <c r="J62" s="1"/>
    </row>
    <row r="63" ht="12.0" customHeight="1">
      <c r="A63" s="138" t="s">
        <v>1207</v>
      </c>
      <c r="B63" s="138" t="s">
        <v>1175</v>
      </c>
      <c r="C63" s="149">
        <v>27500.0</v>
      </c>
      <c r="D63" s="149">
        <v>25000.0</v>
      </c>
      <c r="E63" s="149">
        <v>2500.0</v>
      </c>
      <c r="F63" s="141" t="s">
        <v>1176</v>
      </c>
      <c r="G63" s="1"/>
      <c r="H63" s="1"/>
      <c r="I63" s="1"/>
      <c r="J63" s="1"/>
    </row>
    <row r="64" ht="12.0" customHeight="1">
      <c r="A64" s="138" t="s">
        <v>359</v>
      </c>
      <c r="B64" s="138" t="s">
        <v>1139</v>
      </c>
      <c r="C64" s="149">
        <v>390000.0</v>
      </c>
      <c r="D64" s="149">
        <v>354545.0</v>
      </c>
      <c r="E64" s="149">
        <v>35455.0</v>
      </c>
      <c r="F64" s="141" t="s">
        <v>1208</v>
      </c>
      <c r="G64" s="1"/>
      <c r="H64" s="1"/>
      <c r="I64" s="1"/>
      <c r="J64" s="1"/>
    </row>
    <row r="65" ht="12.0" customHeight="1">
      <c r="A65" s="138" t="s">
        <v>1209</v>
      </c>
      <c r="B65" s="138" t="s">
        <v>1179</v>
      </c>
      <c r="C65" s="149">
        <v>550000.0</v>
      </c>
      <c r="D65" s="149">
        <v>500000.0</v>
      </c>
      <c r="E65" s="149">
        <v>50000.0</v>
      </c>
      <c r="F65" s="141" t="s">
        <v>1180</v>
      </c>
      <c r="G65" s="1"/>
      <c r="H65" s="1"/>
      <c r="I65" s="1"/>
      <c r="J65" s="1"/>
    </row>
    <row r="66" ht="12.0" customHeight="1">
      <c r="A66" s="138" t="s">
        <v>1210</v>
      </c>
      <c r="B66" s="138" t="s">
        <v>1175</v>
      </c>
      <c r="C66" s="149">
        <v>27500.0</v>
      </c>
      <c r="D66" s="149">
        <v>25000.0</v>
      </c>
      <c r="E66" s="149">
        <v>2500.0</v>
      </c>
      <c r="F66" s="141" t="s">
        <v>1176</v>
      </c>
      <c r="G66" s="1"/>
      <c r="H66" s="1"/>
      <c r="I66" s="1"/>
      <c r="J66" s="1"/>
    </row>
    <row r="67" ht="12.0" customHeight="1">
      <c r="A67" s="138" t="s">
        <v>367</v>
      </c>
      <c r="B67" s="138" t="s">
        <v>1139</v>
      </c>
      <c r="C67" s="149">
        <v>390000.0</v>
      </c>
      <c r="D67" s="149">
        <v>354545.0</v>
      </c>
      <c r="E67" s="149">
        <v>35455.0</v>
      </c>
      <c r="F67" s="141" t="s">
        <v>1211</v>
      </c>
      <c r="G67" s="1"/>
      <c r="H67" s="1"/>
      <c r="I67" s="1"/>
      <c r="J67" s="1"/>
    </row>
    <row r="68" ht="12.0" customHeight="1">
      <c r="A68" s="138" t="s">
        <v>369</v>
      </c>
      <c r="B68" s="138" t="s">
        <v>1170</v>
      </c>
      <c r="C68" s="149">
        <v>3.3E7</v>
      </c>
      <c r="D68" s="149">
        <v>3.0E7</v>
      </c>
      <c r="E68" s="149">
        <v>3000000.0</v>
      </c>
      <c r="F68" s="141" t="s">
        <v>1212</v>
      </c>
      <c r="G68" s="1"/>
      <c r="H68" s="1"/>
      <c r="I68" s="1"/>
      <c r="J68" s="1"/>
    </row>
    <row r="69" ht="12.0" customHeight="1">
      <c r="A69" s="138" t="s">
        <v>369</v>
      </c>
      <c r="B69" s="138" t="s">
        <v>1170</v>
      </c>
      <c r="C69" s="149">
        <v>9615760.0</v>
      </c>
      <c r="D69" s="149">
        <v>8741600.0</v>
      </c>
      <c r="E69" s="149">
        <v>874160.0</v>
      </c>
      <c r="F69" s="141" t="s">
        <v>1213</v>
      </c>
      <c r="G69" s="1"/>
      <c r="H69" s="1"/>
      <c r="I69" s="1"/>
      <c r="J69" s="1"/>
    </row>
    <row r="70" ht="12.0" customHeight="1">
      <c r="A70" s="138" t="s">
        <v>369</v>
      </c>
      <c r="B70" s="138" t="s">
        <v>1170</v>
      </c>
      <c r="C70" s="149">
        <v>2.8411726E7</v>
      </c>
      <c r="D70" s="149">
        <v>2.5828842E7</v>
      </c>
      <c r="E70" s="149">
        <v>2582884.0</v>
      </c>
      <c r="F70" s="141" t="s">
        <v>1214</v>
      </c>
      <c r="G70" s="1"/>
      <c r="H70" s="1"/>
      <c r="I70" s="1"/>
      <c r="J70" s="1"/>
    </row>
    <row r="71" ht="12.0" customHeight="1">
      <c r="A71" s="138" t="s">
        <v>369</v>
      </c>
      <c r="B71" s="138" t="s">
        <v>1170</v>
      </c>
      <c r="C71" s="149">
        <v>1.7498063E7</v>
      </c>
      <c r="D71" s="149">
        <v>1.590733E7</v>
      </c>
      <c r="E71" s="149">
        <v>1590733.0</v>
      </c>
      <c r="F71" s="141" t="s">
        <v>210</v>
      </c>
      <c r="G71" s="1"/>
      <c r="H71" s="1"/>
      <c r="I71" s="1"/>
      <c r="J71" s="1"/>
    </row>
    <row r="72" ht="12.0" customHeight="1">
      <c r="A72" s="138" t="s">
        <v>369</v>
      </c>
      <c r="B72" s="138" t="s">
        <v>1170</v>
      </c>
      <c r="C72" s="149">
        <v>2.18405E7</v>
      </c>
      <c r="D72" s="149">
        <v>1.9855E7</v>
      </c>
      <c r="E72" s="149">
        <v>1985500.0</v>
      </c>
      <c r="F72" s="141" t="s">
        <v>358</v>
      </c>
      <c r="G72" s="1"/>
      <c r="H72" s="1"/>
      <c r="I72" s="1"/>
      <c r="J72" s="1"/>
    </row>
    <row r="73" ht="12.0" customHeight="1">
      <c r="A73" s="138" t="s">
        <v>369</v>
      </c>
      <c r="B73" s="138" t="s">
        <v>1170</v>
      </c>
      <c r="C73" s="149">
        <v>1.683E7</v>
      </c>
      <c r="D73" s="149">
        <v>1.53E7</v>
      </c>
      <c r="E73" s="149">
        <v>1530000.0</v>
      </c>
      <c r="F73" s="141" t="s">
        <v>299</v>
      </c>
      <c r="G73" s="1"/>
      <c r="H73" s="1"/>
      <c r="I73" s="1"/>
      <c r="J73" s="1"/>
    </row>
    <row r="74" ht="12.0" customHeight="1">
      <c r="A74" s="138" t="s">
        <v>1215</v>
      </c>
      <c r="B74" s="138" t="s">
        <v>1179</v>
      </c>
      <c r="C74" s="149">
        <v>550000.0</v>
      </c>
      <c r="D74" s="149">
        <v>500000.0</v>
      </c>
      <c r="E74" s="149">
        <v>50000.0</v>
      </c>
      <c r="F74" s="141" t="s">
        <v>1180</v>
      </c>
      <c r="G74" s="1"/>
      <c r="H74" s="1"/>
      <c r="I74" s="1"/>
      <c r="J74" s="1"/>
    </row>
    <row r="75" ht="12.0" customHeight="1">
      <c r="A75" s="138" t="s">
        <v>1216</v>
      </c>
      <c r="B75" s="138" t="s">
        <v>1179</v>
      </c>
      <c r="C75" s="149">
        <v>550000.0</v>
      </c>
      <c r="D75" s="149">
        <v>500000.0</v>
      </c>
      <c r="E75" s="149">
        <v>50000.0</v>
      </c>
      <c r="F75" s="141" t="s">
        <v>1180</v>
      </c>
      <c r="G75" s="1"/>
      <c r="H75" s="1"/>
      <c r="I75" s="1"/>
      <c r="J75" s="1"/>
    </row>
    <row r="76" ht="12.0" customHeight="1">
      <c r="A76" s="138" t="s">
        <v>1217</v>
      </c>
      <c r="B76" s="138" t="s">
        <v>1175</v>
      </c>
      <c r="C76" s="149">
        <v>27500.0</v>
      </c>
      <c r="D76" s="149">
        <v>25000.0</v>
      </c>
      <c r="E76" s="149">
        <v>2500.0</v>
      </c>
      <c r="F76" s="141" t="s">
        <v>1176</v>
      </c>
      <c r="G76" s="1"/>
      <c r="H76" s="1"/>
      <c r="I76" s="1"/>
      <c r="J76" s="1"/>
    </row>
    <row r="77" ht="12.0" customHeight="1">
      <c r="A77" s="138" t="s">
        <v>375</v>
      </c>
      <c r="B77" s="138" t="s">
        <v>1139</v>
      </c>
      <c r="C77" s="149">
        <v>390000.0</v>
      </c>
      <c r="D77" s="149">
        <v>354545.0</v>
      </c>
      <c r="E77" s="149">
        <v>35455.0</v>
      </c>
      <c r="F77" s="141" t="s">
        <v>1218</v>
      </c>
      <c r="G77" s="1"/>
      <c r="H77" s="1"/>
      <c r="I77" s="1"/>
      <c r="J77" s="1"/>
    </row>
    <row r="78" ht="12.0" customHeight="1">
      <c r="A78" s="138" t="s">
        <v>1219</v>
      </c>
      <c r="B78" s="138" t="s">
        <v>1179</v>
      </c>
      <c r="C78" s="149">
        <v>550000.0</v>
      </c>
      <c r="D78" s="149">
        <v>500000.0</v>
      </c>
      <c r="E78" s="149">
        <v>50000.0</v>
      </c>
      <c r="F78" s="141" t="s">
        <v>1180</v>
      </c>
      <c r="G78" s="1"/>
      <c r="H78" s="1"/>
      <c r="I78" s="1"/>
      <c r="J78" s="1"/>
    </row>
    <row r="79" ht="12.0" customHeight="1">
      <c r="A79" s="138" t="s">
        <v>1220</v>
      </c>
      <c r="B79" s="138" t="s">
        <v>1175</v>
      </c>
      <c r="C79" s="149">
        <v>27500.0</v>
      </c>
      <c r="D79" s="149">
        <v>25000.0</v>
      </c>
      <c r="E79" s="149">
        <v>2500.0</v>
      </c>
      <c r="F79" s="141" t="s">
        <v>1176</v>
      </c>
      <c r="G79" s="1"/>
      <c r="H79" s="1"/>
      <c r="I79" s="1"/>
      <c r="J79" s="1"/>
    </row>
    <row r="80" ht="12.0" customHeight="1">
      <c r="A80" s="138" t="s">
        <v>382</v>
      </c>
      <c r="B80" s="138" t="s">
        <v>1139</v>
      </c>
      <c r="C80" s="149">
        <v>390000.0</v>
      </c>
      <c r="D80" s="149">
        <v>354545.0</v>
      </c>
      <c r="E80" s="149">
        <v>35455.0</v>
      </c>
      <c r="F80" s="141" t="s">
        <v>1221</v>
      </c>
      <c r="G80" s="1"/>
      <c r="H80" s="1"/>
      <c r="I80" s="1"/>
      <c r="J80" s="1"/>
    </row>
    <row r="81" ht="12.0" customHeight="1">
      <c r="A81" s="138" t="s">
        <v>1222</v>
      </c>
      <c r="B81" s="138" t="s">
        <v>1223</v>
      </c>
      <c r="C81" s="149">
        <v>349030.0</v>
      </c>
      <c r="D81" s="149">
        <v>317300.0</v>
      </c>
      <c r="E81" s="149">
        <v>31730.0</v>
      </c>
      <c r="F81" s="141" t="s">
        <v>1224</v>
      </c>
      <c r="G81" s="1"/>
      <c r="H81" s="1"/>
      <c r="I81" s="1"/>
      <c r="J81" s="1"/>
    </row>
    <row r="82" ht="12.0" customHeight="1">
      <c r="A82" s="138" t="s">
        <v>1225</v>
      </c>
      <c r="B82" s="138" t="s">
        <v>1175</v>
      </c>
      <c r="C82" s="149">
        <v>27500.0</v>
      </c>
      <c r="D82" s="149">
        <v>25000.0</v>
      </c>
      <c r="E82" s="149">
        <v>2500.0</v>
      </c>
      <c r="F82" s="141" t="s">
        <v>1176</v>
      </c>
      <c r="G82" s="1"/>
      <c r="H82" s="1"/>
      <c r="I82" s="1"/>
      <c r="J82" s="1"/>
    </row>
    <row r="83" ht="12.0" customHeight="1">
      <c r="A83" s="138" t="s">
        <v>388</v>
      </c>
      <c r="B83" s="138" t="s">
        <v>1139</v>
      </c>
      <c r="C83" s="149">
        <v>390000.0</v>
      </c>
      <c r="D83" s="149">
        <v>354545.0</v>
      </c>
      <c r="E83" s="149">
        <v>35455.0</v>
      </c>
      <c r="F83" s="141" t="s">
        <v>1226</v>
      </c>
      <c r="G83" s="1"/>
      <c r="H83" s="1"/>
      <c r="I83" s="1"/>
      <c r="J83" s="1"/>
    </row>
    <row r="84" ht="12.0" customHeight="1">
      <c r="A84" s="138" t="s">
        <v>1227</v>
      </c>
      <c r="B84" s="138" t="s">
        <v>1228</v>
      </c>
      <c r="C84" s="149">
        <v>220000.0</v>
      </c>
      <c r="D84" s="149">
        <v>200000.0</v>
      </c>
      <c r="E84" s="149">
        <v>20000.0</v>
      </c>
      <c r="F84" s="141" t="s">
        <v>1229</v>
      </c>
      <c r="G84" s="1"/>
      <c r="H84" s="1"/>
      <c r="I84" s="1"/>
      <c r="J84" s="1"/>
    </row>
    <row r="85" ht="12.0" customHeight="1">
      <c r="A85" s="138" t="s">
        <v>392</v>
      </c>
      <c r="B85" s="138" t="s">
        <v>1228</v>
      </c>
      <c r="C85" s="149">
        <v>220000.0</v>
      </c>
      <c r="D85" s="149">
        <v>200000.0</v>
      </c>
      <c r="E85" s="149">
        <v>20000.0</v>
      </c>
      <c r="F85" s="141" t="s">
        <v>1229</v>
      </c>
      <c r="G85" s="1"/>
      <c r="H85" s="1"/>
      <c r="I85" s="1"/>
      <c r="J85" s="1"/>
    </row>
    <row r="86" ht="12.0" customHeight="1">
      <c r="A86" s="138" t="s">
        <v>395</v>
      </c>
      <c r="B86" s="138" t="s">
        <v>1179</v>
      </c>
      <c r="C86" s="149">
        <v>550000.0</v>
      </c>
      <c r="D86" s="149">
        <v>500000.0</v>
      </c>
      <c r="E86" s="149">
        <v>50000.0</v>
      </c>
      <c r="F86" s="141" t="s">
        <v>1180</v>
      </c>
      <c r="G86" s="1"/>
      <c r="H86" s="1"/>
      <c r="I86" s="1"/>
      <c r="J86" s="1"/>
    </row>
    <row r="87" ht="12.0" customHeight="1">
      <c r="A87" s="138" t="s">
        <v>1230</v>
      </c>
      <c r="B87" s="138" t="s">
        <v>1223</v>
      </c>
      <c r="C87" s="149">
        <v>349030.0</v>
      </c>
      <c r="D87" s="149">
        <v>317300.0</v>
      </c>
      <c r="E87" s="149">
        <v>31730.0</v>
      </c>
      <c r="F87" s="141" t="s">
        <v>1224</v>
      </c>
      <c r="G87" s="1"/>
      <c r="H87" s="1"/>
      <c r="I87" s="1"/>
      <c r="J87" s="1"/>
    </row>
    <row r="88" ht="12.0" customHeight="1">
      <c r="A88" s="138" t="s">
        <v>1231</v>
      </c>
      <c r="B88" s="138" t="s">
        <v>1179</v>
      </c>
      <c r="C88" s="149">
        <v>550000.0</v>
      </c>
      <c r="D88" s="149">
        <v>500000.0</v>
      </c>
      <c r="E88" s="149">
        <v>50000.0</v>
      </c>
      <c r="F88" s="141" t="s">
        <v>1180</v>
      </c>
      <c r="G88" s="1"/>
      <c r="H88" s="1"/>
      <c r="I88" s="1"/>
      <c r="J88" s="1"/>
    </row>
    <row r="89" ht="12.0" customHeight="1">
      <c r="A89" s="138" t="s">
        <v>1232</v>
      </c>
      <c r="B89" s="138" t="s">
        <v>1175</v>
      </c>
      <c r="C89" s="149">
        <v>27500.0</v>
      </c>
      <c r="D89" s="149">
        <v>25000.0</v>
      </c>
      <c r="E89" s="149">
        <v>2500.0</v>
      </c>
      <c r="F89" s="141" t="s">
        <v>1176</v>
      </c>
      <c r="G89" s="1" t="s">
        <v>19</v>
      </c>
      <c r="H89" s="1"/>
      <c r="I89" s="1"/>
      <c r="J89" s="1"/>
    </row>
    <row r="90" ht="12.0" customHeight="1">
      <c r="A90" s="138" t="s">
        <v>397</v>
      </c>
      <c r="B90" s="138" t="s">
        <v>1139</v>
      </c>
      <c r="C90" s="149">
        <v>390000.0</v>
      </c>
      <c r="D90" s="149">
        <v>354545.0</v>
      </c>
      <c r="E90" s="149">
        <v>35455.0</v>
      </c>
      <c r="F90" s="141" t="s">
        <v>1233</v>
      </c>
      <c r="G90" s="127" t="s">
        <v>0</v>
      </c>
      <c r="H90" s="127" t="s">
        <v>1</v>
      </c>
      <c r="I90" s="128" t="s">
        <v>2</v>
      </c>
      <c r="J90" s="1"/>
    </row>
    <row r="91" ht="12.0" customHeight="1">
      <c r="A91" s="138" t="s">
        <v>400</v>
      </c>
      <c r="B91" s="138" t="s">
        <v>1228</v>
      </c>
      <c r="C91" s="149">
        <v>220000.0</v>
      </c>
      <c r="D91" s="149">
        <v>200000.0</v>
      </c>
      <c r="E91" s="149">
        <v>20000.0</v>
      </c>
      <c r="F91" s="141" t="s">
        <v>1229</v>
      </c>
      <c r="G91" s="130">
        <f t="shared" ref="G91:I91" si="3">SUM(C33:C91)</f>
        <v>190637962</v>
      </c>
      <c r="H91" s="130">
        <f t="shared" si="3"/>
        <v>173307234</v>
      </c>
      <c r="I91" s="130">
        <f t="shared" si="3"/>
        <v>17330728</v>
      </c>
      <c r="J91" s="1"/>
    </row>
    <row r="92" ht="12.0" customHeight="1">
      <c r="A92" s="138" t="s">
        <v>1234</v>
      </c>
      <c r="B92" s="138" t="s">
        <v>1223</v>
      </c>
      <c r="C92" s="149">
        <v>349030.0</v>
      </c>
      <c r="D92" s="149">
        <v>317300.0</v>
      </c>
      <c r="E92" s="149">
        <v>31730.0</v>
      </c>
      <c r="F92" s="141" t="s">
        <v>1224</v>
      </c>
      <c r="G92" s="1"/>
      <c r="H92" s="1"/>
      <c r="I92" s="1"/>
      <c r="J92" s="1"/>
    </row>
    <row r="93" ht="12.0" customHeight="1">
      <c r="A93" s="138" t="s">
        <v>1235</v>
      </c>
      <c r="B93" s="138" t="s">
        <v>1175</v>
      </c>
      <c r="C93" s="149">
        <v>27500.0</v>
      </c>
      <c r="D93" s="149">
        <v>25000.0</v>
      </c>
      <c r="E93" s="149">
        <v>2500.0</v>
      </c>
      <c r="F93" s="141" t="s">
        <v>1176</v>
      </c>
      <c r="G93" s="1"/>
      <c r="H93" s="1"/>
      <c r="I93" s="1"/>
      <c r="J93" s="1"/>
    </row>
    <row r="94" ht="12.0" customHeight="1">
      <c r="A94" s="138" t="s">
        <v>406</v>
      </c>
      <c r="B94" s="138" t="s">
        <v>1139</v>
      </c>
      <c r="C94" s="149">
        <v>390000.0</v>
      </c>
      <c r="D94" s="149">
        <v>354545.0</v>
      </c>
      <c r="E94" s="149">
        <v>35455.0</v>
      </c>
      <c r="F94" s="141" t="s">
        <v>1236</v>
      </c>
      <c r="G94" s="1"/>
      <c r="H94" s="1"/>
      <c r="I94" s="1"/>
      <c r="J94" s="1"/>
    </row>
    <row r="95" ht="12.0" customHeight="1">
      <c r="A95" s="138" t="s">
        <v>411</v>
      </c>
      <c r="B95" s="138" t="s">
        <v>1228</v>
      </c>
      <c r="C95" s="149">
        <v>220000.0</v>
      </c>
      <c r="D95" s="149">
        <v>200000.0</v>
      </c>
      <c r="E95" s="149">
        <v>20000.0</v>
      </c>
      <c r="F95" s="141" t="s">
        <v>1229</v>
      </c>
      <c r="G95" s="1"/>
      <c r="H95" s="1"/>
      <c r="I95" s="1"/>
      <c r="J95" s="1"/>
    </row>
    <row r="96" ht="12.0" customHeight="1">
      <c r="A96" s="138" t="s">
        <v>1237</v>
      </c>
      <c r="B96" s="138" t="s">
        <v>1223</v>
      </c>
      <c r="C96" s="149">
        <v>349030.0</v>
      </c>
      <c r="D96" s="149">
        <v>317300.0</v>
      </c>
      <c r="E96" s="149">
        <v>31730.0</v>
      </c>
      <c r="F96" s="141" t="s">
        <v>1224</v>
      </c>
      <c r="G96" s="1"/>
      <c r="H96" s="1"/>
      <c r="I96" s="1"/>
      <c r="J96" s="1"/>
    </row>
    <row r="97" ht="12.0" customHeight="1">
      <c r="A97" s="138" t="s">
        <v>1238</v>
      </c>
      <c r="B97" s="138" t="s">
        <v>1179</v>
      </c>
      <c r="C97" s="149">
        <v>550000.0</v>
      </c>
      <c r="D97" s="149">
        <v>500000.0</v>
      </c>
      <c r="E97" s="149">
        <v>50000.0</v>
      </c>
      <c r="F97" s="141" t="s">
        <v>1180</v>
      </c>
      <c r="G97" s="1"/>
      <c r="H97" s="1"/>
      <c r="I97" s="1"/>
      <c r="J97" s="1"/>
    </row>
    <row r="98" ht="12.0" customHeight="1">
      <c r="A98" s="138" t="s">
        <v>1239</v>
      </c>
      <c r="B98" s="138" t="s">
        <v>1175</v>
      </c>
      <c r="C98" s="149">
        <v>27500.0</v>
      </c>
      <c r="D98" s="149">
        <v>25000.0</v>
      </c>
      <c r="E98" s="149">
        <v>2500.0</v>
      </c>
      <c r="F98" s="141" t="s">
        <v>1176</v>
      </c>
      <c r="G98" s="1"/>
      <c r="H98" s="1"/>
      <c r="I98" s="1"/>
      <c r="J98" s="1"/>
    </row>
    <row r="99" ht="12.0" customHeight="1">
      <c r="A99" s="138" t="s">
        <v>1239</v>
      </c>
      <c r="B99" s="138" t="s">
        <v>1240</v>
      </c>
      <c r="C99" s="149">
        <v>-1.87E7</v>
      </c>
      <c r="D99" s="149">
        <v>-1.7E7</v>
      </c>
      <c r="E99" s="149">
        <v>-1700000.0</v>
      </c>
      <c r="F99" s="141" t="s">
        <v>106</v>
      </c>
      <c r="G99" s="1"/>
      <c r="H99" s="1"/>
      <c r="I99" s="1"/>
      <c r="J99" s="1"/>
    </row>
    <row r="100" ht="12.0" customHeight="1">
      <c r="A100" s="138" t="s">
        <v>1239</v>
      </c>
      <c r="B100" s="138" t="s">
        <v>1240</v>
      </c>
      <c r="C100" s="149">
        <v>1.87E7</v>
      </c>
      <c r="D100" s="149">
        <v>1.7E7</v>
      </c>
      <c r="E100" s="149">
        <v>1700000.0</v>
      </c>
      <c r="F100" s="141" t="s">
        <v>106</v>
      </c>
      <c r="G100" s="1"/>
      <c r="H100" s="1"/>
      <c r="I100" s="1"/>
      <c r="J100" s="1"/>
    </row>
    <row r="101" ht="12.0" customHeight="1">
      <c r="A101" s="138" t="s">
        <v>415</v>
      </c>
      <c r="B101" s="138" t="s">
        <v>1139</v>
      </c>
      <c r="C101" s="149">
        <v>390000.0</v>
      </c>
      <c r="D101" s="149">
        <v>354545.0</v>
      </c>
      <c r="E101" s="149">
        <v>35455.0</v>
      </c>
      <c r="F101" s="141" t="s">
        <v>1241</v>
      </c>
      <c r="G101" s="1"/>
      <c r="H101" s="1"/>
      <c r="I101" s="1"/>
      <c r="J101" s="1"/>
    </row>
    <row r="102" ht="12.0" customHeight="1">
      <c r="A102" s="138" t="s">
        <v>1242</v>
      </c>
      <c r="B102" s="138" t="s">
        <v>1243</v>
      </c>
      <c r="C102" s="149">
        <v>385000.0</v>
      </c>
      <c r="D102" s="149">
        <v>350000.0</v>
      </c>
      <c r="E102" s="149">
        <v>35000.0</v>
      </c>
      <c r="F102" s="141" t="s">
        <v>1244</v>
      </c>
      <c r="G102" s="1"/>
      <c r="H102" s="1"/>
      <c r="I102" s="1"/>
      <c r="J102" s="1"/>
    </row>
    <row r="103" ht="12.0" customHeight="1">
      <c r="A103" s="138" t="s">
        <v>418</v>
      </c>
      <c r="B103" s="138" t="s">
        <v>1228</v>
      </c>
      <c r="C103" s="149">
        <v>220000.0</v>
      </c>
      <c r="D103" s="149">
        <v>200000.0</v>
      </c>
      <c r="E103" s="149">
        <v>20000.0</v>
      </c>
      <c r="F103" s="141" t="s">
        <v>1229</v>
      </c>
      <c r="G103" s="1"/>
      <c r="H103" s="1"/>
      <c r="I103" s="1"/>
      <c r="J103" s="1"/>
    </row>
    <row r="104" ht="12.0" customHeight="1">
      <c r="A104" s="138" t="s">
        <v>1245</v>
      </c>
      <c r="B104" s="138" t="s">
        <v>1223</v>
      </c>
      <c r="C104" s="149">
        <v>349030.0</v>
      </c>
      <c r="D104" s="149">
        <v>317300.0</v>
      </c>
      <c r="E104" s="149">
        <v>31730.0</v>
      </c>
      <c r="F104" s="141" t="s">
        <v>1224</v>
      </c>
      <c r="G104" s="1"/>
      <c r="H104" s="1"/>
      <c r="I104" s="1"/>
      <c r="J104" s="1"/>
    </row>
    <row r="105" ht="12.0" customHeight="1">
      <c r="A105" s="138" t="s">
        <v>1246</v>
      </c>
      <c r="B105" s="138" t="s">
        <v>1175</v>
      </c>
      <c r="C105" s="149">
        <v>27500.0</v>
      </c>
      <c r="D105" s="149">
        <v>25000.0</v>
      </c>
      <c r="E105" s="149">
        <v>2500.0</v>
      </c>
      <c r="F105" s="141" t="s">
        <v>1176</v>
      </c>
      <c r="G105" s="1"/>
      <c r="H105" s="1"/>
      <c r="I105" s="1"/>
      <c r="J105" s="1"/>
    </row>
    <row r="106" ht="12.0" customHeight="1">
      <c r="A106" s="138" t="s">
        <v>1247</v>
      </c>
      <c r="B106" s="138" t="s">
        <v>1139</v>
      </c>
      <c r="C106" s="149">
        <v>533000.0</v>
      </c>
      <c r="D106" s="149">
        <v>484545.0</v>
      </c>
      <c r="E106" s="149">
        <v>48455.0</v>
      </c>
      <c r="F106" s="141" t="s">
        <v>1248</v>
      </c>
      <c r="G106" s="1"/>
      <c r="H106" s="1"/>
      <c r="I106" s="1"/>
      <c r="J106" s="1"/>
    </row>
    <row r="107" ht="12.0" customHeight="1">
      <c r="A107" s="138" t="s">
        <v>423</v>
      </c>
      <c r="B107" s="138" t="s">
        <v>1228</v>
      </c>
      <c r="C107" s="149">
        <v>4117677.0</v>
      </c>
      <c r="D107" s="149">
        <v>3743338.0</v>
      </c>
      <c r="E107" s="149">
        <v>374339.0</v>
      </c>
      <c r="F107" s="141" t="s">
        <v>1249</v>
      </c>
      <c r="G107" s="1"/>
      <c r="H107" s="1"/>
      <c r="I107" s="1"/>
      <c r="J107" s="1"/>
    </row>
    <row r="108" ht="12.0" customHeight="1">
      <c r="A108" s="138" t="s">
        <v>423</v>
      </c>
      <c r="B108" s="138" t="s">
        <v>1228</v>
      </c>
      <c r="C108" s="149">
        <v>220000.0</v>
      </c>
      <c r="D108" s="149">
        <v>200000.0</v>
      </c>
      <c r="E108" s="149">
        <v>20000.0</v>
      </c>
      <c r="F108" s="141" t="s">
        <v>1229</v>
      </c>
      <c r="G108" s="1"/>
      <c r="H108" s="1"/>
      <c r="I108" s="1"/>
      <c r="J108" s="1"/>
    </row>
    <row r="109" ht="12.0" customHeight="1">
      <c r="A109" s="138" t="s">
        <v>1250</v>
      </c>
      <c r="B109" s="138" t="s">
        <v>1223</v>
      </c>
      <c r="C109" s="149">
        <v>349030.0</v>
      </c>
      <c r="D109" s="149">
        <v>317300.0</v>
      </c>
      <c r="E109" s="149">
        <v>31730.0</v>
      </c>
      <c r="F109" s="141" t="s">
        <v>1224</v>
      </c>
      <c r="G109" s="1"/>
      <c r="H109" s="1"/>
      <c r="I109" s="1"/>
      <c r="J109" s="1"/>
    </row>
    <row r="110" ht="12.0" customHeight="1">
      <c r="A110" s="138" t="s">
        <v>1250</v>
      </c>
      <c r="B110" s="138" t="s">
        <v>1179</v>
      </c>
      <c r="C110" s="149">
        <v>550000.0</v>
      </c>
      <c r="D110" s="149">
        <v>500000.0</v>
      </c>
      <c r="E110" s="149">
        <v>50000.0</v>
      </c>
      <c r="F110" s="141" t="s">
        <v>1180</v>
      </c>
      <c r="G110" s="1"/>
      <c r="H110" s="1"/>
      <c r="I110" s="1"/>
      <c r="J110" s="1"/>
    </row>
    <row r="111" ht="12.0" customHeight="1">
      <c r="A111" s="138" t="s">
        <v>1251</v>
      </c>
      <c r="B111" s="138" t="s">
        <v>1175</v>
      </c>
      <c r="C111" s="149">
        <v>27500.0</v>
      </c>
      <c r="D111" s="149">
        <v>25000.0</v>
      </c>
      <c r="E111" s="149">
        <v>2500.0</v>
      </c>
      <c r="F111" s="141" t="s">
        <v>1176</v>
      </c>
      <c r="G111" s="1"/>
      <c r="H111" s="1"/>
      <c r="I111" s="1"/>
      <c r="J111" s="1"/>
    </row>
    <row r="112" ht="12.0" customHeight="1">
      <c r="A112" s="138" t="s">
        <v>425</v>
      </c>
      <c r="B112" s="138" t="s">
        <v>1139</v>
      </c>
      <c r="C112" s="149">
        <v>215270.0</v>
      </c>
      <c r="D112" s="149">
        <v>195700.0</v>
      </c>
      <c r="E112" s="149">
        <v>19570.0</v>
      </c>
      <c r="F112" s="141" t="s">
        <v>1252</v>
      </c>
      <c r="G112" s="1"/>
      <c r="H112" s="1"/>
      <c r="I112" s="1"/>
      <c r="J112" s="1"/>
    </row>
    <row r="113" ht="12.0" customHeight="1">
      <c r="A113" s="138" t="s">
        <v>427</v>
      </c>
      <c r="B113" s="138" t="s">
        <v>1228</v>
      </c>
      <c r="C113" s="149">
        <v>220000.0</v>
      </c>
      <c r="D113" s="149">
        <v>200000.0</v>
      </c>
      <c r="E113" s="149">
        <v>20000.0</v>
      </c>
      <c r="F113" s="141" t="s">
        <v>1229</v>
      </c>
      <c r="G113" s="1"/>
      <c r="H113" s="1"/>
      <c r="I113" s="1"/>
      <c r="J113" s="1"/>
    </row>
    <row r="114" ht="12.0" customHeight="1">
      <c r="A114" s="138" t="s">
        <v>1253</v>
      </c>
      <c r="B114" s="138" t="s">
        <v>1179</v>
      </c>
      <c r="C114" s="149">
        <v>550000.0</v>
      </c>
      <c r="D114" s="149">
        <v>500000.0</v>
      </c>
      <c r="E114" s="149">
        <v>50000.0</v>
      </c>
      <c r="F114" s="141" t="s">
        <v>1180</v>
      </c>
      <c r="G114" s="1"/>
      <c r="H114" s="1"/>
      <c r="I114" s="1"/>
      <c r="J114" s="1"/>
    </row>
    <row r="115" ht="12.0" customHeight="1">
      <c r="A115" s="138" t="s">
        <v>1254</v>
      </c>
      <c r="B115" s="138" t="s">
        <v>1223</v>
      </c>
      <c r="C115" s="149">
        <v>349030.0</v>
      </c>
      <c r="D115" s="149">
        <v>317300.0</v>
      </c>
      <c r="E115" s="149">
        <v>31730.0</v>
      </c>
      <c r="F115" s="141" t="s">
        <v>1224</v>
      </c>
      <c r="G115" s="1"/>
      <c r="H115" s="1"/>
      <c r="I115" s="1"/>
      <c r="J115" s="1"/>
    </row>
    <row r="116" ht="12.0" customHeight="1">
      <c r="A116" s="138" t="s">
        <v>430</v>
      </c>
      <c r="B116" s="138" t="s">
        <v>1179</v>
      </c>
      <c r="C116" s="149">
        <v>550000.0</v>
      </c>
      <c r="D116" s="149">
        <v>500000.0</v>
      </c>
      <c r="E116" s="149">
        <v>50000.0</v>
      </c>
      <c r="F116" s="141" t="s">
        <v>1180</v>
      </c>
      <c r="G116" s="1"/>
      <c r="H116" s="1"/>
      <c r="I116" s="1"/>
      <c r="J116" s="1"/>
    </row>
    <row r="117" ht="12.0" customHeight="1">
      <c r="A117" s="138" t="s">
        <v>1255</v>
      </c>
      <c r="B117" s="138" t="s">
        <v>1175</v>
      </c>
      <c r="C117" s="149">
        <v>27500.0</v>
      </c>
      <c r="D117" s="149">
        <v>25000.0</v>
      </c>
      <c r="E117" s="149">
        <v>2500.0</v>
      </c>
      <c r="F117" s="141" t="s">
        <v>1176</v>
      </c>
      <c r="G117" s="1"/>
      <c r="H117" s="1"/>
      <c r="I117" s="1"/>
      <c r="J117" s="1"/>
    </row>
    <row r="118" ht="12.0" customHeight="1">
      <c r="A118" s="138" t="s">
        <v>431</v>
      </c>
      <c r="B118" s="138" t="s">
        <v>1139</v>
      </c>
      <c r="C118" s="149">
        <v>339900.0</v>
      </c>
      <c r="D118" s="149">
        <v>309000.0</v>
      </c>
      <c r="E118" s="149">
        <v>30900.0</v>
      </c>
      <c r="F118" s="141" t="s">
        <v>1256</v>
      </c>
      <c r="G118" s="1"/>
      <c r="H118" s="1"/>
      <c r="I118" s="1"/>
      <c r="J118" s="1"/>
    </row>
    <row r="119" ht="12.0" customHeight="1">
      <c r="A119" s="138" t="s">
        <v>435</v>
      </c>
      <c r="B119" s="138" t="s">
        <v>1228</v>
      </c>
      <c r="C119" s="149">
        <v>220000.0</v>
      </c>
      <c r="D119" s="149">
        <v>200000.0</v>
      </c>
      <c r="E119" s="149">
        <v>20000.0</v>
      </c>
      <c r="F119" s="141" t="s">
        <v>1229</v>
      </c>
      <c r="G119" s="1"/>
      <c r="H119" s="1"/>
      <c r="I119" s="1"/>
      <c r="J119" s="1"/>
    </row>
    <row r="120" ht="12.0" customHeight="1">
      <c r="A120" s="138" t="s">
        <v>1257</v>
      </c>
      <c r="B120" s="138" t="s">
        <v>1223</v>
      </c>
      <c r="C120" s="149">
        <v>349030.0</v>
      </c>
      <c r="D120" s="149">
        <v>317300.0</v>
      </c>
      <c r="E120" s="149">
        <v>31730.0</v>
      </c>
      <c r="F120" s="141" t="s">
        <v>1224</v>
      </c>
      <c r="G120" s="1"/>
      <c r="H120" s="1"/>
      <c r="I120" s="1"/>
      <c r="J120" s="1"/>
    </row>
    <row r="121" ht="12.0" customHeight="1">
      <c r="A121" s="138" t="s">
        <v>1258</v>
      </c>
      <c r="B121" s="138" t="s">
        <v>1179</v>
      </c>
      <c r="C121" s="149">
        <v>550000.0</v>
      </c>
      <c r="D121" s="149">
        <v>500000.0</v>
      </c>
      <c r="E121" s="149">
        <v>50000.0</v>
      </c>
      <c r="F121" s="141" t="s">
        <v>1180</v>
      </c>
      <c r="G121" s="1"/>
      <c r="H121" s="1"/>
      <c r="I121" s="1"/>
      <c r="J121" s="1"/>
    </row>
    <row r="122" ht="12.0" customHeight="1">
      <c r="A122" s="138" t="s">
        <v>1259</v>
      </c>
      <c r="B122" s="138" t="s">
        <v>1175</v>
      </c>
      <c r="C122" s="149">
        <v>27500.0</v>
      </c>
      <c r="D122" s="149">
        <v>25000.0</v>
      </c>
      <c r="E122" s="149">
        <v>2500.0</v>
      </c>
      <c r="F122" s="141" t="s">
        <v>1176</v>
      </c>
      <c r="G122" s="1"/>
      <c r="H122" s="1"/>
      <c r="I122" s="1"/>
      <c r="J122" s="1"/>
    </row>
    <row r="123" ht="12.0" customHeight="1">
      <c r="A123" s="138" t="s">
        <v>1259</v>
      </c>
      <c r="B123" s="138" t="s">
        <v>1260</v>
      </c>
      <c r="C123" s="149">
        <v>440000.0</v>
      </c>
      <c r="D123" s="149">
        <v>400000.0</v>
      </c>
      <c r="E123" s="149">
        <v>40000.0</v>
      </c>
      <c r="F123" s="141" t="s">
        <v>1261</v>
      </c>
      <c r="G123" s="1"/>
      <c r="H123" s="1"/>
      <c r="I123" s="1"/>
      <c r="J123" s="1"/>
    </row>
    <row r="124" ht="12.0" customHeight="1">
      <c r="A124" s="138" t="s">
        <v>438</v>
      </c>
      <c r="B124" s="138" t="s">
        <v>1139</v>
      </c>
      <c r="C124" s="149">
        <v>339900.0</v>
      </c>
      <c r="D124" s="149">
        <v>309000.0</v>
      </c>
      <c r="E124" s="149">
        <v>30900.0</v>
      </c>
      <c r="F124" s="141" t="s">
        <v>1262</v>
      </c>
      <c r="G124" s="1"/>
      <c r="H124" s="1"/>
      <c r="I124" s="1"/>
      <c r="J124" s="1"/>
    </row>
    <row r="125" ht="12.0" customHeight="1">
      <c r="A125" s="138" t="s">
        <v>439</v>
      </c>
      <c r="B125" s="138" t="s">
        <v>1228</v>
      </c>
      <c r="C125" s="149">
        <v>220000.0</v>
      </c>
      <c r="D125" s="149">
        <v>200000.0</v>
      </c>
      <c r="E125" s="149">
        <v>20000.0</v>
      </c>
      <c r="F125" s="141" t="s">
        <v>1229</v>
      </c>
      <c r="G125" s="1"/>
      <c r="H125" s="1"/>
      <c r="I125" s="1"/>
      <c r="J125" s="1"/>
    </row>
    <row r="126" ht="12.0" customHeight="1">
      <c r="A126" s="138" t="s">
        <v>1263</v>
      </c>
      <c r="B126" s="138" t="s">
        <v>1264</v>
      </c>
      <c r="C126" s="149">
        <v>349030.0</v>
      </c>
      <c r="D126" s="149">
        <v>317300.0</v>
      </c>
      <c r="E126" s="149">
        <v>31730.0</v>
      </c>
      <c r="F126" s="141" t="s">
        <v>1224</v>
      </c>
      <c r="G126" s="1"/>
      <c r="H126" s="1"/>
      <c r="I126" s="1"/>
      <c r="J126" s="1"/>
    </row>
    <row r="127" ht="12.0" customHeight="1">
      <c r="A127" s="138" t="s">
        <v>1265</v>
      </c>
      <c r="B127" s="138" t="s">
        <v>1264</v>
      </c>
      <c r="C127" s="149">
        <v>440000.0</v>
      </c>
      <c r="D127" s="149">
        <v>400000.0</v>
      </c>
      <c r="E127" s="149">
        <v>40000.0</v>
      </c>
      <c r="F127" s="141" t="s">
        <v>1266</v>
      </c>
      <c r="G127" s="1"/>
      <c r="H127" s="1"/>
      <c r="I127" s="1"/>
      <c r="J127" s="1"/>
    </row>
    <row r="128" ht="12.0" customHeight="1">
      <c r="A128" s="138" t="s">
        <v>1267</v>
      </c>
      <c r="B128" s="138" t="s">
        <v>1264</v>
      </c>
      <c r="C128" s="149">
        <v>27500.0</v>
      </c>
      <c r="D128" s="149">
        <v>25000.0</v>
      </c>
      <c r="E128" s="149">
        <v>2500.0</v>
      </c>
      <c r="F128" s="141" t="s">
        <v>1176</v>
      </c>
      <c r="G128" s="1"/>
      <c r="H128" s="1"/>
      <c r="I128" s="1"/>
      <c r="J128" s="1"/>
    </row>
    <row r="129" ht="12.0" customHeight="1">
      <c r="A129" s="138" t="s">
        <v>443</v>
      </c>
      <c r="B129" s="138" t="s">
        <v>1264</v>
      </c>
      <c r="C129" s="149">
        <v>339900.0</v>
      </c>
      <c r="D129" s="149">
        <v>309000.0</v>
      </c>
      <c r="E129" s="149">
        <v>30900.0</v>
      </c>
      <c r="F129" s="141" t="s">
        <v>1268</v>
      </c>
      <c r="G129" s="1"/>
      <c r="H129" s="1"/>
      <c r="I129" s="1"/>
      <c r="J129" s="1"/>
    </row>
    <row r="130" ht="12.0" customHeight="1">
      <c r="A130" s="138" t="s">
        <v>445</v>
      </c>
      <c r="B130" s="138" t="s">
        <v>1264</v>
      </c>
      <c r="C130" s="149">
        <v>220000.0</v>
      </c>
      <c r="D130" s="149">
        <v>200000.0</v>
      </c>
      <c r="E130" s="149">
        <v>20000.0</v>
      </c>
      <c r="F130" s="141" t="s">
        <v>1229</v>
      </c>
      <c r="G130" s="1"/>
      <c r="H130" s="1"/>
      <c r="I130" s="1"/>
      <c r="J130" s="1"/>
    </row>
    <row r="131" ht="12.0" customHeight="1">
      <c r="A131" s="138" t="s">
        <v>446</v>
      </c>
      <c r="B131" s="138" t="s">
        <v>1223</v>
      </c>
      <c r="C131" s="149">
        <v>349030.0</v>
      </c>
      <c r="D131" s="149">
        <v>317300.0</v>
      </c>
      <c r="E131" s="149">
        <v>31730.0</v>
      </c>
      <c r="F131" s="141" t="s">
        <v>1224</v>
      </c>
      <c r="G131" s="1"/>
      <c r="H131" s="1"/>
      <c r="I131" s="1"/>
      <c r="J131" s="1"/>
    </row>
    <row r="132" ht="12.0" customHeight="1">
      <c r="A132" s="138" t="s">
        <v>1269</v>
      </c>
      <c r="B132" s="138" t="s">
        <v>1179</v>
      </c>
      <c r="C132" s="149">
        <v>550000.0</v>
      </c>
      <c r="D132" s="149">
        <v>500000.0</v>
      </c>
      <c r="E132" s="149">
        <v>50000.0</v>
      </c>
      <c r="F132" s="141" t="s">
        <v>1180</v>
      </c>
      <c r="G132" s="1"/>
      <c r="H132" s="1"/>
      <c r="I132" s="1"/>
      <c r="J132" s="1"/>
    </row>
    <row r="133" ht="12.0" customHeight="1">
      <c r="A133" s="138" t="s">
        <v>1270</v>
      </c>
      <c r="B133" s="138" t="s">
        <v>1175</v>
      </c>
      <c r="C133" s="149">
        <v>27500.0</v>
      </c>
      <c r="D133" s="149">
        <v>25000.0</v>
      </c>
      <c r="E133" s="149">
        <v>2500.0</v>
      </c>
      <c r="F133" s="141" t="s">
        <v>1176</v>
      </c>
      <c r="G133" s="1"/>
      <c r="H133" s="1"/>
      <c r="I133" s="1"/>
      <c r="J133" s="1"/>
    </row>
    <row r="134" ht="12.0" customHeight="1">
      <c r="A134" s="138" t="s">
        <v>449</v>
      </c>
      <c r="B134" s="138" t="s">
        <v>1139</v>
      </c>
      <c r="C134" s="149">
        <v>339900.0</v>
      </c>
      <c r="D134" s="149">
        <v>309000.0</v>
      </c>
      <c r="E134" s="149">
        <v>30900.0</v>
      </c>
      <c r="F134" s="141" t="s">
        <v>1271</v>
      </c>
      <c r="G134" s="1"/>
      <c r="H134" s="1"/>
      <c r="I134" s="1"/>
      <c r="J134" s="1"/>
    </row>
    <row r="135" ht="12.0" customHeight="1">
      <c r="A135" s="138" t="s">
        <v>451</v>
      </c>
      <c r="B135" s="138" t="s">
        <v>1228</v>
      </c>
      <c r="C135" s="149">
        <v>220000.0</v>
      </c>
      <c r="D135" s="149">
        <v>200000.0</v>
      </c>
      <c r="E135" s="149">
        <v>20000.0</v>
      </c>
      <c r="F135" s="141" t="s">
        <v>1229</v>
      </c>
      <c r="G135" s="1"/>
      <c r="H135" s="1"/>
      <c r="I135" s="1"/>
      <c r="J135" s="1"/>
    </row>
    <row r="136" ht="12.0" customHeight="1">
      <c r="A136" s="138" t="s">
        <v>1272</v>
      </c>
      <c r="B136" s="138" t="s">
        <v>1223</v>
      </c>
      <c r="C136" s="149">
        <v>349030.0</v>
      </c>
      <c r="D136" s="149">
        <v>317300.0</v>
      </c>
      <c r="E136" s="149">
        <v>31730.0</v>
      </c>
      <c r="F136" s="141" t="s">
        <v>1224</v>
      </c>
      <c r="G136" s="1"/>
      <c r="H136" s="1"/>
      <c r="I136" s="1"/>
      <c r="J136" s="1"/>
    </row>
    <row r="137" ht="12.0" customHeight="1">
      <c r="A137" s="138" t="s">
        <v>1273</v>
      </c>
      <c r="B137" s="138" t="s">
        <v>1179</v>
      </c>
      <c r="C137" s="149">
        <v>550000.0</v>
      </c>
      <c r="D137" s="149">
        <v>500000.0</v>
      </c>
      <c r="E137" s="149">
        <v>50000.0</v>
      </c>
      <c r="F137" s="141" t="s">
        <v>1180</v>
      </c>
      <c r="G137" s="1"/>
      <c r="H137" s="1"/>
      <c r="I137" s="1"/>
      <c r="J137" s="1"/>
    </row>
    <row r="138" ht="12.0" customHeight="1">
      <c r="A138" s="138" t="s">
        <v>1274</v>
      </c>
      <c r="B138" s="138" t="s">
        <v>1175</v>
      </c>
      <c r="C138" s="149">
        <v>27500.0</v>
      </c>
      <c r="D138" s="149">
        <v>25000.0</v>
      </c>
      <c r="E138" s="149">
        <v>2500.0</v>
      </c>
      <c r="F138" s="141" t="s">
        <v>1176</v>
      </c>
      <c r="G138" s="1"/>
      <c r="H138" s="1"/>
      <c r="I138" s="1"/>
      <c r="J138" s="1"/>
    </row>
    <row r="139" ht="12.0" customHeight="1">
      <c r="A139" s="138" t="s">
        <v>453</v>
      </c>
      <c r="B139" s="138" t="s">
        <v>1139</v>
      </c>
      <c r="C139" s="149">
        <v>339900.0</v>
      </c>
      <c r="D139" s="149">
        <v>309000.0</v>
      </c>
      <c r="E139" s="149">
        <v>30900.0</v>
      </c>
      <c r="F139" s="141" t="s">
        <v>1275</v>
      </c>
      <c r="G139" s="1"/>
      <c r="H139" s="1"/>
      <c r="I139" s="1"/>
      <c r="J139" s="1"/>
    </row>
    <row r="140" ht="12.0" customHeight="1">
      <c r="A140" s="138" t="s">
        <v>455</v>
      </c>
      <c r="B140" s="138" t="s">
        <v>1228</v>
      </c>
      <c r="C140" s="149">
        <v>220000.0</v>
      </c>
      <c r="D140" s="149">
        <v>200000.0</v>
      </c>
      <c r="E140" s="149">
        <v>20000.0</v>
      </c>
      <c r="F140" s="141" t="s">
        <v>1229</v>
      </c>
      <c r="G140" s="1"/>
      <c r="H140" s="1"/>
      <c r="I140" s="1"/>
      <c r="J140" s="1"/>
    </row>
    <row r="141" ht="12.0" customHeight="1">
      <c r="A141" s="138" t="s">
        <v>1276</v>
      </c>
      <c r="B141" s="138" t="s">
        <v>1223</v>
      </c>
      <c r="C141" s="149">
        <v>349030.0</v>
      </c>
      <c r="D141" s="149">
        <v>317300.0</v>
      </c>
      <c r="E141" s="149">
        <v>31730.0</v>
      </c>
      <c r="F141" s="141" t="s">
        <v>1224</v>
      </c>
      <c r="G141" s="1"/>
      <c r="H141" s="1"/>
      <c r="I141" s="1"/>
      <c r="J141" s="1"/>
    </row>
    <row r="142" ht="12.0" customHeight="1">
      <c r="A142" s="138" t="s">
        <v>1276</v>
      </c>
      <c r="B142" s="138" t="s">
        <v>1277</v>
      </c>
      <c r="C142" s="149">
        <v>1.083E8</v>
      </c>
      <c r="D142" s="149">
        <v>9.8454545E7</v>
      </c>
      <c r="E142" s="149">
        <v>9845455.0</v>
      </c>
      <c r="F142" s="141" t="s">
        <v>754</v>
      </c>
      <c r="G142" s="1"/>
      <c r="H142" s="1"/>
      <c r="I142" s="1"/>
      <c r="J142" s="1"/>
    </row>
    <row r="143" ht="12.0" customHeight="1">
      <c r="A143" s="138" t="s">
        <v>1278</v>
      </c>
      <c r="B143" s="138" t="s">
        <v>1179</v>
      </c>
      <c r="C143" s="149">
        <v>550000.0</v>
      </c>
      <c r="D143" s="149">
        <v>500000.0</v>
      </c>
      <c r="E143" s="149">
        <v>50000.0</v>
      </c>
      <c r="F143" s="141" t="s">
        <v>1180</v>
      </c>
      <c r="G143" s="1"/>
      <c r="H143" s="1"/>
      <c r="I143" s="1"/>
      <c r="J143" s="1"/>
    </row>
    <row r="144" ht="12.0" customHeight="1">
      <c r="A144" s="138" t="s">
        <v>1279</v>
      </c>
      <c r="B144" s="138" t="s">
        <v>1175</v>
      </c>
      <c r="C144" s="149">
        <v>27500.0</v>
      </c>
      <c r="D144" s="149">
        <v>25000.0</v>
      </c>
      <c r="E144" s="149">
        <v>2500.0</v>
      </c>
      <c r="F144" s="141" t="s">
        <v>1176</v>
      </c>
      <c r="G144" s="1"/>
      <c r="H144" s="1"/>
      <c r="I144" s="1"/>
      <c r="J144" s="1"/>
    </row>
    <row r="145" ht="12.0" customHeight="1">
      <c r="A145" s="138" t="s">
        <v>459</v>
      </c>
      <c r="B145" s="138" t="s">
        <v>1139</v>
      </c>
      <c r="C145" s="149">
        <v>339900.0</v>
      </c>
      <c r="D145" s="149">
        <v>309000.0</v>
      </c>
      <c r="E145" s="149">
        <v>30900.0</v>
      </c>
      <c r="F145" s="141" t="s">
        <v>1280</v>
      </c>
      <c r="G145" s="1"/>
      <c r="H145" s="1"/>
      <c r="I145" s="1"/>
      <c r="J145" s="1"/>
    </row>
    <row r="146" ht="12.0" customHeight="1">
      <c r="A146" s="138" t="s">
        <v>1281</v>
      </c>
      <c r="B146" s="138" t="s">
        <v>1282</v>
      </c>
      <c r="C146" s="149">
        <v>1066920.0</v>
      </c>
      <c r="D146" s="149">
        <v>969927.0</v>
      </c>
      <c r="E146" s="149">
        <v>96993.0</v>
      </c>
      <c r="F146" s="141" t="s">
        <v>1283</v>
      </c>
      <c r="G146" s="1"/>
      <c r="H146" s="1"/>
      <c r="I146" s="1"/>
      <c r="J146" s="1"/>
    </row>
    <row r="147" ht="12.0" customHeight="1">
      <c r="A147" s="138" t="s">
        <v>462</v>
      </c>
      <c r="B147" s="138" t="s">
        <v>1228</v>
      </c>
      <c r="C147" s="149">
        <v>220000.0</v>
      </c>
      <c r="D147" s="149">
        <v>200000.0</v>
      </c>
      <c r="E147" s="149">
        <v>20000.0</v>
      </c>
      <c r="F147" s="141" t="s">
        <v>1229</v>
      </c>
      <c r="G147" s="1"/>
      <c r="H147" s="1"/>
      <c r="I147" s="1"/>
      <c r="J147" s="1"/>
    </row>
    <row r="148" ht="12.0" customHeight="1">
      <c r="A148" s="138" t="s">
        <v>1284</v>
      </c>
      <c r="B148" s="138" t="s">
        <v>1223</v>
      </c>
      <c r="C148" s="149">
        <v>349030.0</v>
      </c>
      <c r="D148" s="149">
        <v>317300.0</v>
      </c>
      <c r="E148" s="149">
        <v>31730.0</v>
      </c>
      <c r="F148" s="141" t="s">
        <v>1224</v>
      </c>
      <c r="G148" s="1"/>
      <c r="H148" s="1"/>
      <c r="I148" s="1"/>
      <c r="J148" s="1"/>
    </row>
    <row r="149" ht="12.0" customHeight="1">
      <c r="A149" s="152">
        <v>44140.0</v>
      </c>
      <c r="B149" s="153" t="s">
        <v>1285</v>
      </c>
      <c r="C149" s="149">
        <v>189200.0</v>
      </c>
      <c r="D149" s="149">
        <v>172000.0</v>
      </c>
      <c r="E149" s="149">
        <v>17200.0</v>
      </c>
      <c r="F149" s="151" t="s">
        <v>1286</v>
      </c>
      <c r="G149" s="22" t="s">
        <v>1287</v>
      </c>
      <c r="H149" s="1"/>
      <c r="I149" s="1"/>
      <c r="J149" s="1"/>
    </row>
    <row r="150" ht="12.0" customHeight="1">
      <c r="A150" s="138" t="s">
        <v>1288</v>
      </c>
      <c r="B150" s="138" t="s">
        <v>1175</v>
      </c>
      <c r="C150" s="149">
        <v>27500.0</v>
      </c>
      <c r="D150" s="149">
        <v>25000.0</v>
      </c>
      <c r="E150" s="149">
        <v>2500.0</v>
      </c>
      <c r="F150" s="141" t="s">
        <v>1176</v>
      </c>
      <c r="G150" s="1"/>
      <c r="H150" s="1"/>
      <c r="I150" s="1"/>
      <c r="J150" s="1"/>
    </row>
    <row r="151" ht="12.0" customHeight="1">
      <c r="A151" s="138" t="s">
        <v>464</v>
      </c>
      <c r="B151" s="138" t="s">
        <v>1139</v>
      </c>
      <c r="C151" s="149">
        <v>339900.0</v>
      </c>
      <c r="D151" s="149">
        <v>309000.0</v>
      </c>
      <c r="E151" s="149">
        <v>30900.0</v>
      </c>
      <c r="F151" s="141" t="s">
        <v>1289</v>
      </c>
      <c r="G151" s="1"/>
      <c r="H151" s="1"/>
      <c r="I151" s="1"/>
      <c r="J151" s="1"/>
    </row>
    <row r="152" ht="12.0" customHeight="1">
      <c r="A152" s="138" t="s">
        <v>469</v>
      </c>
      <c r="B152" s="138" t="s">
        <v>1228</v>
      </c>
      <c r="C152" s="149">
        <v>220000.0</v>
      </c>
      <c r="D152" s="149">
        <v>200000.0</v>
      </c>
      <c r="E152" s="149">
        <v>20000.0</v>
      </c>
      <c r="F152" s="141" t="s">
        <v>1229</v>
      </c>
      <c r="G152" s="1"/>
      <c r="H152" s="1"/>
      <c r="I152" s="1"/>
      <c r="J152" s="1"/>
    </row>
    <row r="153" ht="12.0" customHeight="1">
      <c r="A153" s="138" t="s">
        <v>1290</v>
      </c>
      <c r="B153" s="138" t="s">
        <v>1179</v>
      </c>
      <c r="C153" s="149">
        <v>550000.0</v>
      </c>
      <c r="D153" s="149">
        <v>500000.0</v>
      </c>
      <c r="E153" s="149">
        <v>50000.0</v>
      </c>
      <c r="F153" s="141" t="s">
        <v>1180</v>
      </c>
      <c r="G153" s="1"/>
      <c r="H153" s="1"/>
      <c r="I153" s="1"/>
      <c r="J153" s="1"/>
    </row>
    <row r="154" ht="12.0" customHeight="1">
      <c r="A154" s="138" t="s">
        <v>1291</v>
      </c>
      <c r="B154" s="138" t="s">
        <v>1223</v>
      </c>
      <c r="C154" s="149">
        <v>349030.0</v>
      </c>
      <c r="D154" s="149">
        <v>317300.0</v>
      </c>
      <c r="E154" s="149">
        <v>31730.0</v>
      </c>
      <c r="F154" s="141" t="s">
        <v>1224</v>
      </c>
      <c r="G154" s="1"/>
      <c r="H154" s="1"/>
      <c r="I154" s="1"/>
      <c r="J154" s="1"/>
    </row>
    <row r="155" ht="12.0" customHeight="1">
      <c r="A155" s="138" t="s">
        <v>1292</v>
      </c>
      <c r="B155" s="138" t="s">
        <v>1179</v>
      </c>
      <c r="C155" s="149">
        <v>550000.0</v>
      </c>
      <c r="D155" s="149">
        <v>500000.0</v>
      </c>
      <c r="E155" s="149">
        <v>50000.0</v>
      </c>
      <c r="F155" s="141" t="s">
        <v>1180</v>
      </c>
      <c r="G155" s="1"/>
      <c r="H155" s="1"/>
      <c r="I155" s="1"/>
      <c r="J155" s="1"/>
    </row>
    <row r="156" ht="12.0" customHeight="1">
      <c r="A156" s="138" t="s">
        <v>1293</v>
      </c>
      <c r="B156" s="138" t="s">
        <v>1175</v>
      </c>
      <c r="C156" s="149">
        <v>27500.0</v>
      </c>
      <c r="D156" s="149">
        <v>25000.0</v>
      </c>
      <c r="E156" s="149">
        <v>2500.0</v>
      </c>
      <c r="F156" s="141" t="s">
        <v>1176</v>
      </c>
      <c r="G156" s="1"/>
      <c r="H156" s="1"/>
      <c r="I156" s="1"/>
      <c r="J156" s="1"/>
    </row>
    <row r="157" ht="12.0" customHeight="1">
      <c r="A157" s="138" t="s">
        <v>474</v>
      </c>
      <c r="B157" s="138" t="s">
        <v>1139</v>
      </c>
      <c r="C157" s="149">
        <v>339900.0</v>
      </c>
      <c r="D157" s="149">
        <v>309000.0</v>
      </c>
      <c r="E157" s="149">
        <v>30900.0</v>
      </c>
      <c r="F157" s="141" t="s">
        <v>1294</v>
      </c>
      <c r="G157" s="1" t="s">
        <v>20</v>
      </c>
      <c r="H157" s="1"/>
      <c r="I157" s="1"/>
      <c r="J157" s="1"/>
    </row>
    <row r="158" ht="12.0" customHeight="1">
      <c r="A158" s="138" t="s">
        <v>477</v>
      </c>
      <c r="B158" s="138" t="s">
        <v>1228</v>
      </c>
      <c r="C158" s="149">
        <v>220000.0</v>
      </c>
      <c r="D158" s="149">
        <v>200000.0</v>
      </c>
      <c r="E158" s="149">
        <v>20000.0</v>
      </c>
      <c r="F158" s="141" t="s">
        <v>1229</v>
      </c>
      <c r="G158" s="127" t="s">
        <v>0</v>
      </c>
      <c r="H158" s="127" t="s">
        <v>1</v>
      </c>
      <c r="I158" s="128" t="s">
        <v>2</v>
      </c>
      <c r="J158" s="1"/>
    </row>
    <row r="159" ht="12.0" customHeight="1">
      <c r="A159" s="138" t="s">
        <v>477</v>
      </c>
      <c r="B159" s="138" t="s">
        <v>1295</v>
      </c>
      <c r="C159" s="149">
        <v>2.47578E8</v>
      </c>
      <c r="D159" s="149">
        <v>2.25070909E8</v>
      </c>
      <c r="E159" s="149">
        <v>2.2507091E7</v>
      </c>
      <c r="F159" s="141" t="s">
        <v>106</v>
      </c>
      <c r="G159" s="130">
        <f t="shared" ref="G159:I159" si="4">SUM(C92:C159)</f>
        <v>379422627</v>
      </c>
      <c r="H159" s="130">
        <f t="shared" si="4"/>
        <v>344929654</v>
      </c>
      <c r="I159" s="130">
        <f t="shared" si="4"/>
        <v>34492973</v>
      </c>
      <c r="J159" s="1"/>
    </row>
    <row r="160" ht="12.0" customHeight="1">
      <c r="A160" s="138" t="s">
        <v>1296</v>
      </c>
      <c r="B160" s="138" t="s">
        <v>1223</v>
      </c>
      <c r="C160" s="149">
        <v>349030.0</v>
      </c>
      <c r="D160" s="149">
        <v>317300.0</v>
      </c>
      <c r="E160" s="149">
        <v>31730.0</v>
      </c>
      <c r="F160" s="141" t="s">
        <v>1224</v>
      </c>
      <c r="G160" s="1"/>
      <c r="H160" s="1"/>
      <c r="I160" s="1"/>
      <c r="J160" s="1"/>
    </row>
    <row r="161" ht="12.0" customHeight="1">
      <c r="A161" s="138" t="s">
        <v>1297</v>
      </c>
      <c r="B161" s="138" t="s">
        <v>1179</v>
      </c>
      <c r="C161" s="149">
        <v>550000.0</v>
      </c>
      <c r="D161" s="149">
        <v>500000.0</v>
      </c>
      <c r="E161" s="149">
        <v>50000.0</v>
      </c>
      <c r="F161" s="141" t="s">
        <v>1180</v>
      </c>
      <c r="G161" s="1"/>
      <c r="H161" s="1"/>
      <c r="I161" s="1"/>
      <c r="J161" s="1"/>
    </row>
    <row r="162" ht="12.0" customHeight="1">
      <c r="A162" s="138" t="s">
        <v>1298</v>
      </c>
      <c r="B162" s="138" t="s">
        <v>1175</v>
      </c>
      <c r="C162" s="149">
        <v>27500.0</v>
      </c>
      <c r="D162" s="149">
        <v>25000.0</v>
      </c>
      <c r="E162" s="149">
        <v>2500.0</v>
      </c>
      <c r="F162" s="141" t="s">
        <v>1176</v>
      </c>
      <c r="G162" s="1"/>
      <c r="H162" s="1"/>
      <c r="I162" s="1"/>
      <c r="J162" s="1"/>
    </row>
    <row r="163" ht="12.0" customHeight="1">
      <c r="A163" s="138" t="s">
        <v>479</v>
      </c>
      <c r="B163" s="138" t="s">
        <v>1139</v>
      </c>
      <c r="C163" s="149">
        <v>339900.0</v>
      </c>
      <c r="D163" s="149">
        <v>309000.0</v>
      </c>
      <c r="E163" s="149">
        <v>30900.0</v>
      </c>
      <c r="F163" s="141" t="s">
        <v>1299</v>
      </c>
      <c r="G163" s="1"/>
      <c r="H163" s="1"/>
      <c r="I163" s="1"/>
      <c r="J163" s="1"/>
    </row>
    <row r="164" ht="12.0" customHeight="1">
      <c r="A164" s="138" t="s">
        <v>482</v>
      </c>
      <c r="B164" s="138" t="s">
        <v>1228</v>
      </c>
      <c r="C164" s="149">
        <v>220000.0</v>
      </c>
      <c r="D164" s="149">
        <v>200000.0</v>
      </c>
      <c r="E164" s="149">
        <v>20000.0</v>
      </c>
      <c r="F164" s="141" t="s">
        <v>1229</v>
      </c>
      <c r="G164" s="1"/>
      <c r="H164" s="1"/>
      <c r="I164" s="1"/>
      <c r="J164" s="1"/>
    </row>
    <row r="165" ht="12.0" customHeight="1">
      <c r="A165" s="138" t="s">
        <v>482</v>
      </c>
      <c r="B165" s="138" t="s">
        <v>1295</v>
      </c>
      <c r="C165" s="149">
        <v>2.0184012E8</v>
      </c>
      <c r="D165" s="149">
        <v>1.83491019E8</v>
      </c>
      <c r="E165" s="149">
        <v>1.8349101E7</v>
      </c>
      <c r="F165" s="141" t="s">
        <v>106</v>
      </c>
      <c r="G165" s="1"/>
      <c r="H165" s="1"/>
      <c r="I165" s="1"/>
      <c r="J165" s="1"/>
    </row>
    <row r="166" ht="12.0" customHeight="1">
      <c r="A166" s="138" t="s">
        <v>1300</v>
      </c>
      <c r="B166" s="138" t="s">
        <v>1223</v>
      </c>
      <c r="C166" s="149">
        <v>349030.0</v>
      </c>
      <c r="D166" s="149">
        <v>317300.0</v>
      </c>
      <c r="E166" s="149">
        <v>31730.0</v>
      </c>
      <c r="F166" s="141" t="s">
        <v>1224</v>
      </c>
      <c r="G166" s="1"/>
      <c r="H166" s="1"/>
      <c r="I166" s="1"/>
      <c r="J166" s="1"/>
    </row>
    <row r="167" ht="12.0" customHeight="1">
      <c r="A167" s="138" t="s">
        <v>1301</v>
      </c>
      <c r="B167" s="138" t="s">
        <v>1260</v>
      </c>
      <c r="C167" s="149">
        <v>539000.0</v>
      </c>
      <c r="D167" s="149">
        <v>490000.0</v>
      </c>
      <c r="E167" s="149">
        <v>49000.0</v>
      </c>
      <c r="F167" s="141" t="s">
        <v>1302</v>
      </c>
      <c r="G167" s="1"/>
      <c r="H167" s="1"/>
      <c r="I167" s="1"/>
      <c r="J167" s="1"/>
    </row>
    <row r="168" ht="12.0" customHeight="1">
      <c r="A168" s="138" t="s">
        <v>1303</v>
      </c>
      <c r="B168" s="138" t="s">
        <v>1179</v>
      </c>
      <c r="C168" s="149">
        <v>550000.0</v>
      </c>
      <c r="D168" s="149">
        <v>500000.0</v>
      </c>
      <c r="E168" s="149">
        <v>50000.0</v>
      </c>
      <c r="F168" s="141" t="s">
        <v>1180</v>
      </c>
      <c r="G168" s="1"/>
      <c r="H168" s="1"/>
      <c r="I168" s="1"/>
      <c r="J168" s="1"/>
    </row>
    <row r="169" ht="12.0" customHeight="1">
      <c r="A169" s="138" t="s">
        <v>488</v>
      </c>
      <c r="B169" s="138" t="s">
        <v>1240</v>
      </c>
      <c r="C169" s="149">
        <v>-2.7179438E8</v>
      </c>
      <c r="D169" s="149">
        <v>-2.470858E8</v>
      </c>
      <c r="E169" s="149">
        <v>-2.470858E7</v>
      </c>
      <c r="F169" s="141" t="s">
        <v>1304</v>
      </c>
      <c r="G169" s="1"/>
      <c r="H169" s="1"/>
      <c r="I169" s="1"/>
      <c r="J169" s="1"/>
    </row>
    <row r="170" ht="12.0" customHeight="1">
      <c r="A170" s="138" t="s">
        <v>488</v>
      </c>
      <c r="B170" s="138" t="s">
        <v>1240</v>
      </c>
      <c r="C170" s="149">
        <v>2.7179438E8</v>
      </c>
      <c r="D170" s="149">
        <v>2.470858E8</v>
      </c>
      <c r="E170" s="149">
        <v>2.470858E7</v>
      </c>
      <c r="F170" s="141" t="s">
        <v>1304</v>
      </c>
      <c r="G170" s="1"/>
      <c r="H170" s="1"/>
      <c r="I170" s="1"/>
      <c r="J170" s="1"/>
    </row>
    <row r="171" ht="12.0" customHeight="1">
      <c r="A171" s="138" t="s">
        <v>1305</v>
      </c>
      <c r="B171" s="138" t="s">
        <v>1175</v>
      </c>
      <c r="C171" s="149">
        <v>27500.0</v>
      </c>
      <c r="D171" s="149">
        <v>25000.0</v>
      </c>
      <c r="E171" s="149">
        <v>2500.0</v>
      </c>
      <c r="F171" s="141" t="s">
        <v>1176</v>
      </c>
      <c r="G171" s="1"/>
      <c r="H171" s="1"/>
      <c r="I171" s="1"/>
      <c r="J171" s="1"/>
    </row>
    <row r="172" ht="12.0" customHeight="1">
      <c r="A172" s="138" t="s">
        <v>490</v>
      </c>
      <c r="B172" s="138" t="s">
        <v>1139</v>
      </c>
      <c r="C172" s="149">
        <v>339900.0</v>
      </c>
      <c r="D172" s="149">
        <v>309000.0</v>
      </c>
      <c r="E172" s="149">
        <v>30900.0</v>
      </c>
      <c r="F172" s="141" t="s">
        <v>1306</v>
      </c>
      <c r="G172" s="1"/>
      <c r="H172" s="92" t="s">
        <v>1287</v>
      </c>
      <c r="I172" s="92"/>
      <c r="J172" s="92"/>
    </row>
    <row r="173" ht="12.0" customHeight="1">
      <c r="A173" s="138" t="s">
        <v>1307</v>
      </c>
      <c r="B173" s="138" t="s">
        <v>1228</v>
      </c>
      <c r="C173" s="149">
        <v>220000.0</v>
      </c>
      <c r="D173" s="149">
        <v>200000.0</v>
      </c>
      <c r="E173" s="149">
        <v>20000.0</v>
      </c>
      <c r="F173" s="141" t="s">
        <v>1229</v>
      </c>
      <c r="G173" s="1"/>
      <c r="H173" s="92" t="s">
        <v>1287</v>
      </c>
      <c r="I173" s="92"/>
      <c r="J173" s="92"/>
    </row>
    <row r="174" ht="12.0" customHeight="1">
      <c r="A174" s="138" t="s">
        <v>500</v>
      </c>
      <c r="B174" s="138" t="s">
        <v>1223</v>
      </c>
      <c r="C174" s="149">
        <v>349030.0</v>
      </c>
      <c r="D174" s="149">
        <v>317300.0</v>
      </c>
      <c r="E174" s="149">
        <v>31730.0</v>
      </c>
      <c r="F174" s="141" t="s">
        <v>1224</v>
      </c>
      <c r="G174" s="1"/>
      <c r="H174" s="1"/>
      <c r="I174" s="1"/>
      <c r="J174" s="1"/>
    </row>
    <row r="175" ht="12.0" customHeight="1">
      <c r="A175" s="138" t="s">
        <v>1308</v>
      </c>
      <c r="B175" s="138" t="s">
        <v>1179</v>
      </c>
      <c r="C175" s="149">
        <v>550000.0</v>
      </c>
      <c r="D175" s="149">
        <v>500000.0</v>
      </c>
      <c r="E175" s="149">
        <v>50000.0</v>
      </c>
      <c r="F175" s="141" t="s">
        <v>1180</v>
      </c>
      <c r="G175" s="1"/>
      <c r="H175" s="1"/>
      <c r="I175" s="1"/>
      <c r="J175" s="1"/>
    </row>
    <row r="176" ht="12.0" customHeight="1">
      <c r="A176" s="138" t="s">
        <v>1309</v>
      </c>
      <c r="B176" s="138" t="s">
        <v>1310</v>
      </c>
      <c r="C176" s="149">
        <v>1529000.0</v>
      </c>
      <c r="D176" s="149">
        <v>1390000.0</v>
      </c>
      <c r="E176" s="149">
        <v>139000.0</v>
      </c>
      <c r="F176" s="141" t="s">
        <v>1311</v>
      </c>
      <c r="G176" s="1"/>
      <c r="H176" s="1"/>
      <c r="I176" s="1"/>
      <c r="J176" s="1"/>
    </row>
    <row r="177" ht="12.0" customHeight="1">
      <c r="A177" s="138" t="s">
        <v>1312</v>
      </c>
      <c r="B177" s="138" t="s">
        <v>1175</v>
      </c>
      <c r="C177" s="149">
        <v>27500.0</v>
      </c>
      <c r="D177" s="149">
        <v>25000.0</v>
      </c>
      <c r="E177" s="149">
        <v>2500.0</v>
      </c>
      <c r="F177" s="141" t="s">
        <v>1176</v>
      </c>
      <c r="G177" s="1"/>
      <c r="H177" s="1"/>
      <c r="I177" s="1"/>
      <c r="J177" s="1"/>
    </row>
    <row r="178" ht="12.0" customHeight="1">
      <c r="A178" s="138" t="s">
        <v>501</v>
      </c>
      <c r="B178" s="138" t="s">
        <v>1139</v>
      </c>
      <c r="C178" s="149">
        <v>339900.0</v>
      </c>
      <c r="D178" s="149">
        <v>309000.0</v>
      </c>
      <c r="E178" s="149">
        <v>30900.0</v>
      </c>
      <c r="F178" s="141" t="s">
        <v>1313</v>
      </c>
      <c r="G178" s="1"/>
      <c r="H178" s="1"/>
      <c r="I178" s="1"/>
      <c r="J178" s="1"/>
    </row>
    <row r="179" ht="12.0" customHeight="1">
      <c r="A179" s="138" t="s">
        <v>1314</v>
      </c>
      <c r="B179" s="138" t="s">
        <v>1260</v>
      </c>
      <c r="C179" s="149">
        <v>110000.0</v>
      </c>
      <c r="D179" s="149">
        <v>100000.0</v>
      </c>
      <c r="E179" s="149">
        <v>10000.0</v>
      </c>
      <c r="F179" s="141" t="s">
        <v>1302</v>
      </c>
      <c r="G179" s="1"/>
      <c r="H179" s="1"/>
      <c r="I179" s="1"/>
      <c r="J179" s="1"/>
    </row>
    <row r="180" ht="12.0" customHeight="1">
      <c r="A180" s="138" t="s">
        <v>1315</v>
      </c>
      <c r="B180" s="138" t="s">
        <v>1139</v>
      </c>
      <c r="C180" s="149">
        <v>124630.0</v>
      </c>
      <c r="D180" s="149">
        <v>113300.0</v>
      </c>
      <c r="E180" s="149">
        <v>11330.0</v>
      </c>
      <c r="F180" s="141" t="s">
        <v>1316</v>
      </c>
      <c r="G180" s="1"/>
      <c r="H180" s="1"/>
      <c r="I180" s="1"/>
      <c r="J180" s="1"/>
    </row>
    <row r="181" ht="12.0" customHeight="1">
      <c r="A181" s="138" t="s">
        <v>505</v>
      </c>
      <c r="B181" s="138" t="s">
        <v>1317</v>
      </c>
      <c r="C181" s="149">
        <v>512120.0</v>
      </c>
      <c r="D181" s="149">
        <v>465564.0</v>
      </c>
      <c r="E181" s="149">
        <v>46556.0</v>
      </c>
      <c r="F181" s="141" t="s">
        <v>1318</v>
      </c>
      <c r="G181" s="1"/>
      <c r="H181" s="1"/>
      <c r="I181" s="1"/>
      <c r="J181" s="1"/>
    </row>
    <row r="182" ht="12.0" customHeight="1">
      <c r="A182" s="138" t="s">
        <v>505</v>
      </c>
      <c r="B182" s="138" t="s">
        <v>1228</v>
      </c>
      <c r="C182" s="149">
        <v>4224394.0</v>
      </c>
      <c r="D182" s="149">
        <v>3840358.0</v>
      </c>
      <c r="E182" s="149">
        <v>384036.0</v>
      </c>
      <c r="F182" s="141" t="s">
        <v>1249</v>
      </c>
      <c r="G182" s="1"/>
      <c r="H182" s="1"/>
      <c r="I182" s="1"/>
      <c r="J182" s="1"/>
    </row>
    <row r="183" ht="12.0" customHeight="1">
      <c r="A183" s="138" t="s">
        <v>505</v>
      </c>
      <c r="B183" s="138" t="s">
        <v>1228</v>
      </c>
      <c r="C183" s="149">
        <v>220000.0</v>
      </c>
      <c r="D183" s="149">
        <v>200000.0</v>
      </c>
      <c r="E183" s="149">
        <v>20000.0</v>
      </c>
      <c r="F183" s="141" t="s">
        <v>1229</v>
      </c>
      <c r="G183" s="1"/>
      <c r="H183" s="1"/>
      <c r="I183" s="1"/>
      <c r="J183" s="1"/>
    </row>
    <row r="184" ht="12.0" customHeight="1">
      <c r="A184" s="138" t="s">
        <v>1319</v>
      </c>
      <c r="B184" s="138" t="s">
        <v>1223</v>
      </c>
      <c r="C184" s="149">
        <v>349030.0</v>
      </c>
      <c r="D184" s="149">
        <v>317300.0</v>
      </c>
      <c r="E184" s="149">
        <v>31730.0</v>
      </c>
      <c r="F184" s="141" t="s">
        <v>1224</v>
      </c>
      <c r="G184" s="1"/>
      <c r="H184" s="1"/>
      <c r="I184" s="1"/>
      <c r="J184" s="1"/>
    </row>
    <row r="185" ht="12.0" customHeight="1">
      <c r="A185" s="138" t="s">
        <v>1320</v>
      </c>
      <c r="B185" s="138" t="s">
        <v>1175</v>
      </c>
      <c r="C185" s="149">
        <v>27500.0</v>
      </c>
      <c r="D185" s="149">
        <v>25000.0</v>
      </c>
      <c r="E185" s="149">
        <v>2500.0</v>
      </c>
      <c r="F185" s="141" t="s">
        <v>1176</v>
      </c>
      <c r="G185" s="1"/>
      <c r="H185" s="1"/>
      <c r="I185" s="1"/>
      <c r="J185" s="1"/>
    </row>
    <row r="186" ht="12.0" customHeight="1">
      <c r="A186" s="138" t="s">
        <v>514</v>
      </c>
      <c r="B186" s="138" t="s">
        <v>1228</v>
      </c>
      <c r="C186" s="149">
        <v>220000.0</v>
      </c>
      <c r="D186" s="149">
        <v>200000.0</v>
      </c>
      <c r="E186" s="149">
        <v>20000.0</v>
      </c>
      <c r="F186" s="141" t="s">
        <v>1229</v>
      </c>
      <c r="G186" s="1"/>
      <c r="H186" s="1"/>
      <c r="I186" s="1"/>
      <c r="J186" s="1"/>
    </row>
    <row r="187" ht="12.0" customHeight="1">
      <c r="A187" s="138" t="s">
        <v>1321</v>
      </c>
      <c r="B187" s="138" t="s">
        <v>1179</v>
      </c>
      <c r="C187" s="149">
        <v>550000.0</v>
      </c>
      <c r="D187" s="149">
        <v>500000.0</v>
      </c>
      <c r="E187" s="149">
        <v>50000.0</v>
      </c>
      <c r="F187" s="141" t="s">
        <v>1180</v>
      </c>
      <c r="G187" s="1"/>
      <c r="H187" s="1"/>
      <c r="I187" s="1"/>
      <c r="J187" s="1"/>
    </row>
    <row r="188" ht="12.0" customHeight="1">
      <c r="A188" s="138" t="s">
        <v>1322</v>
      </c>
      <c r="B188" s="138" t="s">
        <v>1223</v>
      </c>
      <c r="C188" s="149">
        <v>349030.0</v>
      </c>
      <c r="D188" s="149">
        <v>317300.0</v>
      </c>
      <c r="E188" s="149">
        <v>31730.0</v>
      </c>
      <c r="F188" s="141" t="s">
        <v>1224</v>
      </c>
      <c r="G188" s="1"/>
      <c r="H188" s="1"/>
      <c r="I188" s="1"/>
      <c r="J188" s="1"/>
    </row>
    <row r="189" ht="12.0" customHeight="1">
      <c r="A189" s="138" t="s">
        <v>1323</v>
      </c>
      <c r="B189" s="138" t="s">
        <v>1179</v>
      </c>
      <c r="C189" s="149">
        <v>550000.0</v>
      </c>
      <c r="D189" s="149">
        <v>500000.0</v>
      </c>
      <c r="E189" s="149">
        <v>50000.0</v>
      </c>
      <c r="F189" s="141" t="s">
        <v>1180</v>
      </c>
      <c r="G189" s="1"/>
      <c r="H189" s="1"/>
      <c r="I189" s="1"/>
      <c r="J189" s="1"/>
    </row>
    <row r="190" ht="12.0" customHeight="1">
      <c r="A190" s="138" t="s">
        <v>1324</v>
      </c>
      <c r="B190" s="138" t="s">
        <v>1175</v>
      </c>
      <c r="C190" s="149">
        <v>27500.0</v>
      </c>
      <c r="D190" s="149">
        <v>25000.0</v>
      </c>
      <c r="E190" s="149">
        <v>2500.0</v>
      </c>
      <c r="F190" s="141" t="s">
        <v>1176</v>
      </c>
      <c r="G190" s="1"/>
      <c r="H190" s="1"/>
      <c r="I190" s="1"/>
      <c r="J190" s="1"/>
    </row>
    <row r="191" ht="12.0" customHeight="1">
      <c r="A191" s="138" t="s">
        <v>521</v>
      </c>
      <c r="B191" s="138" t="s">
        <v>1228</v>
      </c>
      <c r="C191" s="149">
        <v>220000.0</v>
      </c>
      <c r="D191" s="149">
        <v>200000.0</v>
      </c>
      <c r="E191" s="149">
        <v>20000.0</v>
      </c>
      <c r="F191" s="141" t="s">
        <v>1229</v>
      </c>
      <c r="G191" s="1"/>
      <c r="H191" s="1"/>
      <c r="I191" s="1"/>
      <c r="J191" s="1"/>
    </row>
    <row r="192" ht="12.0" customHeight="1">
      <c r="A192" s="138" t="s">
        <v>1325</v>
      </c>
      <c r="B192" s="138" t="s">
        <v>1223</v>
      </c>
      <c r="C192" s="149">
        <v>349030.0</v>
      </c>
      <c r="D192" s="149">
        <v>317300.0</v>
      </c>
      <c r="E192" s="149">
        <v>31730.0</v>
      </c>
      <c r="F192" s="141" t="s">
        <v>1224</v>
      </c>
      <c r="G192" s="1"/>
      <c r="H192" s="1"/>
      <c r="I192" s="1"/>
      <c r="J192" s="1"/>
    </row>
    <row r="193" ht="12.0" customHeight="1">
      <c r="A193" s="138" t="s">
        <v>1326</v>
      </c>
      <c r="B193" s="138" t="s">
        <v>1179</v>
      </c>
      <c r="C193" s="149">
        <v>550000.0</v>
      </c>
      <c r="D193" s="149">
        <v>500000.0</v>
      </c>
      <c r="E193" s="149">
        <v>50000.0</v>
      </c>
      <c r="F193" s="141" t="s">
        <v>1180</v>
      </c>
      <c r="G193" s="1"/>
      <c r="H193" s="1"/>
      <c r="I193" s="1"/>
      <c r="J193" s="1"/>
    </row>
    <row r="194" ht="12.0" customHeight="1">
      <c r="A194" s="138" t="s">
        <v>1327</v>
      </c>
      <c r="B194" s="138" t="s">
        <v>1175</v>
      </c>
      <c r="C194" s="149">
        <v>27500.0</v>
      </c>
      <c r="D194" s="149">
        <v>25000.0</v>
      </c>
      <c r="E194" s="149">
        <v>2500.0</v>
      </c>
      <c r="F194" s="141" t="s">
        <v>1176</v>
      </c>
      <c r="G194" s="1"/>
      <c r="H194" s="1"/>
      <c r="I194" s="1"/>
      <c r="J194" s="1"/>
    </row>
    <row r="195" ht="12.0" customHeight="1">
      <c r="A195" s="138" t="s">
        <v>1328</v>
      </c>
      <c r="B195" s="138" t="s">
        <v>1329</v>
      </c>
      <c r="C195" s="149">
        <v>1091750.0</v>
      </c>
      <c r="D195" s="149">
        <v>992500.0</v>
      </c>
      <c r="E195" s="149">
        <v>99250.0</v>
      </c>
      <c r="F195" s="141" t="s">
        <v>1330</v>
      </c>
      <c r="G195" s="1"/>
      <c r="H195" s="1"/>
      <c r="I195" s="1"/>
      <c r="J195" s="1"/>
    </row>
    <row r="196" ht="12.0" customHeight="1">
      <c r="A196" s="138" t="s">
        <v>533</v>
      </c>
      <c r="B196" s="138" t="s">
        <v>1228</v>
      </c>
      <c r="C196" s="149">
        <v>220000.0</v>
      </c>
      <c r="D196" s="149">
        <v>200000.0</v>
      </c>
      <c r="E196" s="149">
        <v>20000.0</v>
      </c>
      <c r="F196" s="141" t="s">
        <v>1229</v>
      </c>
      <c r="G196" s="1"/>
      <c r="H196" s="1"/>
      <c r="I196" s="1"/>
      <c r="J196" s="1"/>
    </row>
    <row r="197" ht="12.0" customHeight="1">
      <c r="A197" s="138" t="s">
        <v>533</v>
      </c>
      <c r="B197" s="138" t="s">
        <v>1331</v>
      </c>
      <c r="C197" s="149">
        <v>1.285E7</v>
      </c>
      <c r="D197" s="149">
        <v>1.1681818E7</v>
      </c>
      <c r="E197" s="149">
        <v>1168182.0</v>
      </c>
      <c r="F197" s="141" t="s">
        <v>1332</v>
      </c>
      <c r="G197" s="1"/>
      <c r="H197" s="1"/>
      <c r="I197" s="1"/>
      <c r="J197" s="1"/>
    </row>
    <row r="198" ht="12.0" customHeight="1">
      <c r="A198" s="138" t="s">
        <v>1333</v>
      </c>
      <c r="B198" s="138" t="s">
        <v>1223</v>
      </c>
      <c r="C198" s="149">
        <v>349030.0</v>
      </c>
      <c r="D198" s="149">
        <v>317300.0</v>
      </c>
      <c r="E198" s="149">
        <v>31730.0</v>
      </c>
      <c r="F198" s="141" t="s">
        <v>1224</v>
      </c>
      <c r="G198" s="1"/>
      <c r="H198" s="1"/>
      <c r="I198" s="1"/>
      <c r="J198" s="1"/>
    </row>
    <row r="199" ht="12.0" customHeight="1">
      <c r="A199" s="138" t="s">
        <v>1334</v>
      </c>
      <c r="B199" s="138" t="s">
        <v>1179</v>
      </c>
      <c r="C199" s="149">
        <v>550000.0</v>
      </c>
      <c r="D199" s="149">
        <v>500000.0</v>
      </c>
      <c r="E199" s="149">
        <v>50000.0</v>
      </c>
      <c r="F199" s="141" t="s">
        <v>1180</v>
      </c>
      <c r="G199" s="1"/>
      <c r="H199" s="1"/>
      <c r="I199" s="1"/>
      <c r="J199" s="1"/>
    </row>
    <row r="200" ht="12.0" customHeight="1">
      <c r="A200" s="138" t="s">
        <v>1335</v>
      </c>
      <c r="B200" s="138" t="s">
        <v>1175</v>
      </c>
      <c r="C200" s="149">
        <v>27500.0</v>
      </c>
      <c r="D200" s="149">
        <v>25000.0</v>
      </c>
      <c r="E200" s="149">
        <v>2500.0</v>
      </c>
      <c r="F200" s="141" t="s">
        <v>1176</v>
      </c>
      <c r="G200" s="1"/>
      <c r="H200" s="1"/>
      <c r="I200" s="1"/>
      <c r="J200" s="1"/>
    </row>
    <row r="201" ht="12.0" customHeight="1">
      <c r="A201" s="138" t="s">
        <v>544</v>
      </c>
      <c r="B201" s="138" t="s">
        <v>1336</v>
      </c>
      <c r="C201" s="149">
        <v>567400.0</v>
      </c>
      <c r="D201" s="149">
        <v>515818.0</v>
      </c>
      <c r="E201" s="149">
        <v>51582.0</v>
      </c>
      <c r="F201" s="141" t="s">
        <v>1337</v>
      </c>
      <c r="G201" s="1"/>
      <c r="H201" s="1"/>
      <c r="I201" s="1"/>
      <c r="J201" s="1"/>
    </row>
    <row r="202" ht="12.0" customHeight="1">
      <c r="A202" s="138" t="s">
        <v>545</v>
      </c>
      <c r="B202" s="138" t="s">
        <v>1228</v>
      </c>
      <c r="C202" s="149">
        <v>220000.0</v>
      </c>
      <c r="D202" s="149">
        <v>200000.0</v>
      </c>
      <c r="E202" s="149">
        <v>20000.0</v>
      </c>
      <c r="F202" s="141" t="s">
        <v>1229</v>
      </c>
      <c r="G202" s="1"/>
      <c r="H202" s="1"/>
      <c r="I202" s="1"/>
      <c r="J202" s="1"/>
    </row>
    <row r="203" ht="12.0" customHeight="1">
      <c r="A203" s="138" t="s">
        <v>1338</v>
      </c>
      <c r="B203" s="138" t="s">
        <v>1223</v>
      </c>
      <c r="C203" s="149">
        <v>349030.0</v>
      </c>
      <c r="D203" s="149">
        <v>317300.0</v>
      </c>
      <c r="E203" s="149">
        <v>31730.0</v>
      </c>
      <c r="F203" s="141" t="s">
        <v>1224</v>
      </c>
      <c r="G203" s="1"/>
      <c r="H203" s="1"/>
      <c r="I203" s="1"/>
      <c r="J203" s="1"/>
    </row>
    <row r="204" ht="12.0" customHeight="1">
      <c r="A204" s="138" t="s">
        <v>1339</v>
      </c>
      <c r="B204" s="138" t="s">
        <v>1179</v>
      </c>
      <c r="C204" s="149">
        <v>550000.0</v>
      </c>
      <c r="D204" s="149">
        <v>500000.0</v>
      </c>
      <c r="E204" s="149">
        <v>50000.0</v>
      </c>
      <c r="F204" s="141" t="s">
        <v>1180</v>
      </c>
      <c r="G204" s="1"/>
      <c r="H204" s="1"/>
      <c r="I204" s="1"/>
      <c r="J204" s="1"/>
    </row>
    <row r="205" ht="12.0" customHeight="1">
      <c r="A205" s="138" t="s">
        <v>1340</v>
      </c>
      <c r="B205" s="138" t="s">
        <v>1175</v>
      </c>
      <c r="C205" s="149">
        <v>27500.0</v>
      </c>
      <c r="D205" s="149">
        <v>25000.0</v>
      </c>
      <c r="E205" s="149">
        <v>2500.0</v>
      </c>
      <c r="F205" s="141" t="s">
        <v>1176</v>
      </c>
      <c r="G205" s="1"/>
      <c r="H205" s="1"/>
      <c r="I205" s="1"/>
      <c r="J205" s="1"/>
    </row>
    <row r="206" ht="12.0" customHeight="1">
      <c r="A206" s="138" t="s">
        <v>549</v>
      </c>
      <c r="B206" s="138" t="s">
        <v>1336</v>
      </c>
      <c r="C206" s="149">
        <v>567400.0</v>
      </c>
      <c r="D206" s="149">
        <v>515818.0</v>
      </c>
      <c r="E206" s="149">
        <v>51582.0</v>
      </c>
      <c r="F206" s="141" t="s">
        <v>1337</v>
      </c>
      <c r="G206" s="1"/>
      <c r="H206" s="1"/>
      <c r="I206" s="1"/>
      <c r="J206" s="1"/>
    </row>
    <row r="207" ht="12.0" customHeight="1">
      <c r="A207" s="138" t="s">
        <v>552</v>
      </c>
      <c r="B207" s="138" t="s">
        <v>1228</v>
      </c>
      <c r="C207" s="149">
        <v>220000.0</v>
      </c>
      <c r="D207" s="149">
        <v>200000.0</v>
      </c>
      <c r="E207" s="149">
        <v>20000.0</v>
      </c>
      <c r="F207" s="141" t="s">
        <v>1229</v>
      </c>
      <c r="G207" s="1"/>
      <c r="H207" s="1"/>
      <c r="I207" s="1"/>
      <c r="J207" s="1"/>
    </row>
    <row r="208" ht="12.0" customHeight="1">
      <c r="A208" s="138" t="s">
        <v>1341</v>
      </c>
      <c r="B208" s="138" t="s">
        <v>1223</v>
      </c>
      <c r="C208" s="149">
        <v>349030.0</v>
      </c>
      <c r="D208" s="149">
        <v>317300.0</v>
      </c>
      <c r="E208" s="149">
        <v>31730.0</v>
      </c>
      <c r="F208" s="141" t="s">
        <v>1224</v>
      </c>
      <c r="G208" s="1"/>
      <c r="H208" s="1"/>
      <c r="I208" s="1"/>
      <c r="J208" s="1"/>
    </row>
    <row r="209" ht="12.0" customHeight="1">
      <c r="A209" s="138" t="s">
        <v>1342</v>
      </c>
      <c r="B209" s="138" t="s">
        <v>1179</v>
      </c>
      <c r="C209" s="149">
        <v>550000.0</v>
      </c>
      <c r="D209" s="149">
        <v>500000.0</v>
      </c>
      <c r="E209" s="149">
        <v>50000.0</v>
      </c>
      <c r="F209" s="141" t="s">
        <v>1180</v>
      </c>
      <c r="G209" s="1"/>
      <c r="H209" s="1"/>
      <c r="I209" s="1"/>
      <c r="J209" s="1"/>
    </row>
    <row r="210" ht="12.0" customHeight="1">
      <c r="A210" s="138" t="s">
        <v>1343</v>
      </c>
      <c r="B210" s="138" t="s">
        <v>1175</v>
      </c>
      <c r="C210" s="149">
        <v>27500.0</v>
      </c>
      <c r="D210" s="149">
        <v>25000.0</v>
      </c>
      <c r="E210" s="149">
        <v>2500.0</v>
      </c>
      <c r="F210" s="141" t="s">
        <v>1176</v>
      </c>
      <c r="G210" s="1"/>
      <c r="H210" s="1"/>
      <c r="I210" s="1"/>
      <c r="J210" s="1"/>
    </row>
    <row r="211" ht="12.0" customHeight="1">
      <c r="A211" s="138" t="s">
        <v>555</v>
      </c>
      <c r="B211" s="138" t="s">
        <v>1336</v>
      </c>
      <c r="C211" s="149">
        <v>567400.0</v>
      </c>
      <c r="D211" s="149">
        <v>515818.0</v>
      </c>
      <c r="E211" s="149">
        <v>51582.0</v>
      </c>
      <c r="F211" s="141" t="s">
        <v>1337</v>
      </c>
      <c r="G211" s="1"/>
      <c r="H211" s="1"/>
      <c r="I211" s="1"/>
      <c r="J211" s="1"/>
    </row>
    <row r="212" ht="12.0" customHeight="1">
      <c r="A212" s="138" t="s">
        <v>556</v>
      </c>
      <c r="B212" s="138" t="s">
        <v>1228</v>
      </c>
      <c r="C212" s="149">
        <v>220000.0</v>
      </c>
      <c r="D212" s="149">
        <v>200000.0</v>
      </c>
      <c r="E212" s="149">
        <v>20000.0</v>
      </c>
      <c r="F212" s="141" t="s">
        <v>1229</v>
      </c>
      <c r="G212" s="1"/>
      <c r="H212" s="1"/>
      <c r="I212" s="1"/>
      <c r="J212" s="1"/>
    </row>
    <row r="213" ht="12.0" customHeight="1">
      <c r="A213" s="138" t="s">
        <v>1344</v>
      </c>
      <c r="B213" s="138" t="s">
        <v>1223</v>
      </c>
      <c r="C213" s="149">
        <v>349030.0</v>
      </c>
      <c r="D213" s="149">
        <v>317300.0</v>
      </c>
      <c r="E213" s="149">
        <v>31730.0</v>
      </c>
      <c r="F213" s="141" t="s">
        <v>1224</v>
      </c>
      <c r="G213" s="1"/>
      <c r="H213" s="1"/>
      <c r="I213" s="1"/>
      <c r="J213" s="1"/>
    </row>
    <row r="214" ht="12.0" customHeight="1">
      <c r="A214" s="138" t="s">
        <v>1345</v>
      </c>
      <c r="B214" s="138" t="s">
        <v>1179</v>
      </c>
      <c r="C214" s="149">
        <v>550000.0</v>
      </c>
      <c r="D214" s="149">
        <v>500000.0</v>
      </c>
      <c r="E214" s="149">
        <v>50000.0</v>
      </c>
      <c r="F214" s="141" t="s">
        <v>1180</v>
      </c>
      <c r="G214" s="1"/>
      <c r="H214" s="1"/>
      <c r="I214" s="1"/>
      <c r="J214" s="1"/>
    </row>
    <row r="215" ht="12.0" customHeight="1">
      <c r="A215" s="138" t="s">
        <v>1346</v>
      </c>
      <c r="B215" s="138" t="s">
        <v>1175</v>
      </c>
      <c r="C215" s="149">
        <v>27500.0</v>
      </c>
      <c r="D215" s="149">
        <v>25000.0</v>
      </c>
      <c r="E215" s="149">
        <v>2500.0</v>
      </c>
      <c r="F215" s="141" t="s">
        <v>1176</v>
      </c>
      <c r="G215" s="1"/>
      <c r="H215" s="1"/>
      <c r="I215" s="1"/>
      <c r="J215" s="1"/>
    </row>
    <row r="216" ht="12.0" customHeight="1">
      <c r="A216" s="138" t="s">
        <v>561</v>
      </c>
      <c r="B216" s="138" t="s">
        <v>1336</v>
      </c>
      <c r="C216" s="149">
        <v>567400.0</v>
      </c>
      <c r="D216" s="149">
        <v>515818.0</v>
      </c>
      <c r="E216" s="149">
        <v>51582.0</v>
      </c>
      <c r="F216" s="141" t="s">
        <v>1337</v>
      </c>
      <c r="G216" s="1"/>
      <c r="H216" s="1"/>
      <c r="I216" s="1"/>
      <c r="J216" s="1"/>
    </row>
    <row r="217" ht="12.0" customHeight="1">
      <c r="A217" s="138" t="s">
        <v>562</v>
      </c>
      <c r="B217" s="138" t="s">
        <v>1228</v>
      </c>
      <c r="C217" s="149">
        <v>220000.0</v>
      </c>
      <c r="D217" s="149">
        <v>200000.0</v>
      </c>
      <c r="E217" s="149">
        <v>20000.0</v>
      </c>
      <c r="F217" s="141" t="s">
        <v>1229</v>
      </c>
      <c r="G217" s="1"/>
      <c r="H217" s="1"/>
      <c r="I217" s="1"/>
      <c r="J217" s="1"/>
    </row>
    <row r="218" ht="12.0" customHeight="1">
      <c r="A218" s="138" t="s">
        <v>1347</v>
      </c>
      <c r="B218" s="138" t="s">
        <v>1223</v>
      </c>
      <c r="C218" s="149">
        <v>349030.0</v>
      </c>
      <c r="D218" s="149">
        <v>317300.0</v>
      </c>
      <c r="E218" s="149">
        <v>31730.0</v>
      </c>
      <c r="F218" s="141" t="s">
        <v>1224</v>
      </c>
      <c r="G218" s="1"/>
      <c r="H218" s="1"/>
      <c r="I218" s="1"/>
      <c r="J218" s="1"/>
    </row>
    <row r="219" ht="12.0" customHeight="1">
      <c r="A219" s="138" t="s">
        <v>1348</v>
      </c>
      <c r="B219" s="138" t="s">
        <v>1349</v>
      </c>
      <c r="C219" s="149">
        <v>2200000.0</v>
      </c>
      <c r="D219" s="149">
        <v>2000000.0</v>
      </c>
      <c r="E219" s="149">
        <v>200000.0</v>
      </c>
      <c r="F219" s="141" t="s">
        <v>1350</v>
      </c>
      <c r="G219" s="1"/>
      <c r="H219" s="1"/>
      <c r="I219" s="1"/>
      <c r="J219" s="1"/>
    </row>
    <row r="220" ht="12.0" customHeight="1">
      <c r="A220" s="138" t="s">
        <v>1348</v>
      </c>
      <c r="B220" s="138" t="s">
        <v>1351</v>
      </c>
      <c r="C220" s="149">
        <v>220000.0</v>
      </c>
      <c r="D220" s="149">
        <v>200000.0</v>
      </c>
      <c r="E220" s="149">
        <v>20000.0</v>
      </c>
      <c r="F220" s="141" t="s">
        <v>1352</v>
      </c>
      <c r="G220" s="1"/>
      <c r="H220" s="1"/>
      <c r="I220" s="1"/>
      <c r="J220" s="1"/>
    </row>
    <row r="221" ht="12.0" customHeight="1">
      <c r="A221" s="138" t="s">
        <v>1353</v>
      </c>
      <c r="B221" s="138" t="s">
        <v>1175</v>
      </c>
      <c r="C221" s="149">
        <v>27500.0</v>
      </c>
      <c r="D221" s="149">
        <v>25000.0</v>
      </c>
      <c r="E221" s="149">
        <v>2500.0</v>
      </c>
      <c r="F221" s="141" t="s">
        <v>1176</v>
      </c>
      <c r="G221" s="1"/>
      <c r="H221" s="1"/>
      <c r="I221" s="1"/>
      <c r="J221" s="1"/>
    </row>
    <row r="222" ht="12.0" customHeight="1">
      <c r="A222" s="138" t="s">
        <v>567</v>
      </c>
      <c r="B222" s="138" t="s">
        <v>1336</v>
      </c>
      <c r="C222" s="149">
        <v>567400.0</v>
      </c>
      <c r="D222" s="149">
        <v>515818.0</v>
      </c>
      <c r="E222" s="149">
        <v>51582.0</v>
      </c>
      <c r="F222" s="141" t="s">
        <v>1337</v>
      </c>
      <c r="G222" s="1"/>
      <c r="H222" s="1"/>
      <c r="I222" s="1"/>
      <c r="J222" s="1"/>
    </row>
    <row r="223" ht="12.0" customHeight="1">
      <c r="A223" s="138" t="s">
        <v>1354</v>
      </c>
      <c r="B223" s="138" t="s">
        <v>1295</v>
      </c>
      <c r="C223" s="149">
        <v>2502225.0</v>
      </c>
      <c r="D223" s="149">
        <v>2274750.0</v>
      </c>
      <c r="E223" s="149">
        <v>227475.0</v>
      </c>
      <c r="F223" s="141" t="s">
        <v>754</v>
      </c>
      <c r="G223" s="1"/>
      <c r="H223" s="1"/>
      <c r="I223" s="1"/>
      <c r="J223" s="1"/>
    </row>
    <row r="224" ht="12.0" customHeight="1">
      <c r="A224" s="138" t="s">
        <v>568</v>
      </c>
      <c r="B224" s="138" t="s">
        <v>1228</v>
      </c>
      <c r="C224" s="149">
        <v>220000.0</v>
      </c>
      <c r="D224" s="149">
        <v>200000.0</v>
      </c>
      <c r="E224" s="149">
        <v>20000.0</v>
      </c>
      <c r="F224" s="141" t="s">
        <v>1229</v>
      </c>
      <c r="G224" s="1"/>
      <c r="H224" s="1"/>
      <c r="I224" s="1"/>
      <c r="J224" s="1"/>
    </row>
    <row r="225" ht="12.0" customHeight="1">
      <c r="A225" s="138" t="s">
        <v>573</v>
      </c>
      <c r="B225" s="138" t="s">
        <v>1223</v>
      </c>
      <c r="C225" s="149">
        <v>349030.0</v>
      </c>
      <c r="D225" s="149">
        <v>317300.0</v>
      </c>
      <c r="E225" s="149">
        <v>31730.0</v>
      </c>
      <c r="F225" s="141" t="s">
        <v>1224</v>
      </c>
      <c r="G225" s="1"/>
      <c r="H225" s="1"/>
      <c r="I225" s="1"/>
      <c r="J225" s="1"/>
    </row>
    <row r="226" ht="12.0" customHeight="1">
      <c r="A226" s="138" t="s">
        <v>573</v>
      </c>
      <c r="B226" s="138" t="s">
        <v>1179</v>
      </c>
      <c r="C226" s="149">
        <v>550000.0</v>
      </c>
      <c r="D226" s="149">
        <v>500000.0</v>
      </c>
      <c r="E226" s="149">
        <v>50000.0</v>
      </c>
      <c r="F226" s="141" t="s">
        <v>1180</v>
      </c>
      <c r="G226" s="1"/>
      <c r="H226" s="1"/>
      <c r="I226" s="1"/>
      <c r="J226" s="1"/>
    </row>
    <row r="227" ht="12.0" customHeight="1">
      <c r="A227" s="138" t="s">
        <v>1355</v>
      </c>
      <c r="B227" s="138" t="s">
        <v>1179</v>
      </c>
      <c r="C227" s="149">
        <v>550000.0</v>
      </c>
      <c r="D227" s="149">
        <v>500000.0</v>
      </c>
      <c r="E227" s="149">
        <v>50000.0</v>
      </c>
      <c r="F227" s="141" t="s">
        <v>1180</v>
      </c>
      <c r="G227" s="1"/>
      <c r="H227" s="1"/>
      <c r="I227" s="1"/>
      <c r="J227" s="1"/>
    </row>
    <row r="228" ht="12.0" customHeight="1">
      <c r="A228" s="138" t="s">
        <v>1356</v>
      </c>
      <c r="B228" s="138" t="s">
        <v>1357</v>
      </c>
      <c r="C228" s="149">
        <v>1.595E7</v>
      </c>
      <c r="D228" s="149">
        <v>1.45E7</v>
      </c>
      <c r="E228" s="149">
        <v>1450000.0</v>
      </c>
      <c r="F228" s="141" t="s">
        <v>1358</v>
      </c>
      <c r="G228" s="1"/>
      <c r="H228" s="1"/>
      <c r="I228" s="1"/>
      <c r="J228" s="1"/>
    </row>
    <row r="229" ht="12.0" customHeight="1">
      <c r="A229" s="138" t="s">
        <v>1359</v>
      </c>
      <c r="B229" s="138" t="s">
        <v>1175</v>
      </c>
      <c r="C229" s="149">
        <v>27500.0</v>
      </c>
      <c r="D229" s="149">
        <v>25000.0</v>
      </c>
      <c r="E229" s="149">
        <v>2500.0</v>
      </c>
      <c r="F229" s="141" t="s">
        <v>1176</v>
      </c>
      <c r="G229" s="1" t="s">
        <v>21</v>
      </c>
      <c r="H229" s="1"/>
      <c r="I229" s="1"/>
      <c r="J229" s="1"/>
    </row>
    <row r="230" ht="12.0" customHeight="1">
      <c r="A230" s="138" t="s">
        <v>579</v>
      </c>
      <c r="B230" s="138" t="s">
        <v>1336</v>
      </c>
      <c r="C230" s="149">
        <v>567400.0</v>
      </c>
      <c r="D230" s="149">
        <v>515818.0</v>
      </c>
      <c r="E230" s="149">
        <v>51582.0</v>
      </c>
      <c r="F230" s="141" t="s">
        <v>1337</v>
      </c>
      <c r="G230" s="127" t="s">
        <v>0</v>
      </c>
      <c r="H230" s="127" t="s">
        <v>1</v>
      </c>
      <c r="I230" s="128" t="s">
        <v>2</v>
      </c>
      <c r="J230" s="1"/>
    </row>
    <row r="231" ht="12.0" customHeight="1">
      <c r="A231" s="138" t="s">
        <v>584</v>
      </c>
      <c r="B231" s="138" t="s">
        <v>1228</v>
      </c>
      <c r="C231" s="149">
        <v>220000.0</v>
      </c>
      <c r="D231" s="149">
        <v>200000.0</v>
      </c>
      <c r="E231" s="149">
        <v>20000.0</v>
      </c>
      <c r="F231" s="141" t="s">
        <v>1229</v>
      </c>
      <c r="G231" s="130">
        <f t="shared" ref="G231:I231" si="5">SUM(C160:C231)</f>
        <v>261875699</v>
      </c>
      <c r="H231" s="130">
        <f t="shared" si="5"/>
        <v>238068817</v>
      </c>
      <c r="I231" s="130">
        <f t="shared" si="5"/>
        <v>23806882</v>
      </c>
      <c r="J231" s="1"/>
    </row>
    <row r="232" ht="12.0" customHeight="1">
      <c r="A232" s="138" t="s">
        <v>1360</v>
      </c>
      <c r="B232" s="138" t="s">
        <v>1223</v>
      </c>
      <c r="C232" s="149">
        <v>349030.0</v>
      </c>
      <c r="D232" s="149">
        <v>317300.0</v>
      </c>
      <c r="E232" s="149">
        <v>31730.0</v>
      </c>
      <c r="F232" s="141" t="s">
        <v>1224</v>
      </c>
      <c r="G232" s="1"/>
      <c r="H232" s="1"/>
      <c r="I232" s="1"/>
      <c r="J232" s="1"/>
    </row>
    <row r="233" ht="12.0" customHeight="1">
      <c r="A233" s="138" t="s">
        <v>1361</v>
      </c>
      <c r="B233" s="138" t="s">
        <v>1175</v>
      </c>
      <c r="C233" s="149">
        <v>27500.0</v>
      </c>
      <c r="D233" s="149">
        <v>25000.0</v>
      </c>
      <c r="E233" s="149">
        <v>2500.0</v>
      </c>
      <c r="F233" s="141" t="s">
        <v>1176</v>
      </c>
      <c r="G233" s="1"/>
      <c r="H233" s="1"/>
      <c r="I233" s="1"/>
      <c r="J233" s="1"/>
    </row>
    <row r="234" ht="12.0" customHeight="1">
      <c r="A234" s="138" t="s">
        <v>589</v>
      </c>
      <c r="B234" s="138" t="s">
        <v>1336</v>
      </c>
      <c r="C234" s="149">
        <v>567400.0</v>
      </c>
      <c r="D234" s="149">
        <v>515818.0</v>
      </c>
      <c r="E234" s="149">
        <v>51582.0</v>
      </c>
      <c r="F234" s="141" t="s">
        <v>1337</v>
      </c>
      <c r="G234" s="1"/>
      <c r="H234" s="1"/>
      <c r="I234" s="1"/>
      <c r="J234" s="1"/>
    </row>
    <row r="235" ht="12.0" customHeight="1">
      <c r="A235" s="138" t="s">
        <v>592</v>
      </c>
      <c r="B235" s="138" t="s">
        <v>1228</v>
      </c>
      <c r="C235" s="149">
        <v>220000.0</v>
      </c>
      <c r="D235" s="149">
        <v>200000.0</v>
      </c>
      <c r="E235" s="149">
        <v>20000.0</v>
      </c>
      <c r="F235" s="141" t="s">
        <v>1229</v>
      </c>
      <c r="G235" s="1"/>
      <c r="H235" s="1"/>
      <c r="I235" s="1"/>
      <c r="J235" s="1"/>
    </row>
    <row r="236" ht="12.0" customHeight="1">
      <c r="A236" s="138" t="s">
        <v>1362</v>
      </c>
      <c r="B236" s="138" t="s">
        <v>1223</v>
      </c>
      <c r="C236" s="149">
        <v>349030.0</v>
      </c>
      <c r="D236" s="149">
        <v>317300.0</v>
      </c>
      <c r="E236" s="149">
        <v>31730.0</v>
      </c>
      <c r="F236" s="141" t="s">
        <v>1224</v>
      </c>
      <c r="G236" s="1"/>
      <c r="H236" s="1"/>
      <c r="I236" s="1"/>
      <c r="J236" s="1"/>
    </row>
    <row r="237" ht="12.0" customHeight="1">
      <c r="A237" s="138" t="s">
        <v>1362</v>
      </c>
      <c r="B237" s="138" t="s">
        <v>1179</v>
      </c>
      <c r="C237" s="149">
        <v>550000.0</v>
      </c>
      <c r="D237" s="149">
        <v>500000.0</v>
      </c>
      <c r="E237" s="149">
        <v>50000.0</v>
      </c>
      <c r="F237" s="141" t="s">
        <v>1180</v>
      </c>
      <c r="G237" s="1"/>
      <c r="H237" s="1"/>
      <c r="I237" s="1"/>
      <c r="J237" s="1"/>
    </row>
    <row r="238" ht="12.0" customHeight="1">
      <c r="A238" s="138" t="s">
        <v>1363</v>
      </c>
      <c r="B238" s="138" t="s">
        <v>1175</v>
      </c>
      <c r="C238" s="149">
        <v>27500.0</v>
      </c>
      <c r="D238" s="149">
        <v>25000.0</v>
      </c>
      <c r="E238" s="149">
        <v>2500.0</v>
      </c>
      <c r="F238" s="141" t="s">
        <v>1176</v>
      </c>
      <c r="G238" s="1"/>
      <c r="H238" s="1"/>
      <c r="I238" s="1"/>
      <c r="J238" s="1"/>
    </row>
    <row r="239" ht="12.0" customHeight="1">
      <c r="A239" s="138" t="s">
        <v>594</v>
      </c>
      <c r="B239" s="138" t="s">
        <v>1336</v>
      </c>
      <c r="C239" s="149">
        <v>567400.0</v>
      </c>
      <c r="D239" s="149">
        <v>515818.0</v>
      </c>
      <c r="E239" s="149">
        <v>51582.0</v>
      </c>
      <c r="F239" s="141" t="s">
        <v>1337</v>
      </c>
      <c r="G239" s="1"/>
      <c r="H239" s="1"/>
      <c r="I239" s="1"/>
      <c r="J239" s="1"/>
    </row>
    <row r="240" ht="12.0" customHeight="1">
      <c r="A240" s="138" t="s">
        <v>595</v>
      </c>
      <c r="B240" s="138" t="s">
        <v>1228</v>
      </c>
      <c r="C240" s="149">
        <v>220000.0</v>
      </c>
      <c r="D240" s="149">
        <v>200000.0</v>
      </c>
      <c r="E240" s="149">
        <v>20000.0</v>
      </c>
      <c r="F240" s="141" t="s">
        <v>1229</v>
      </c>
      <c r="G240" s="1"/>
      <c r="H240" s="1"/>
      <c r="I240" s="1"/>
      <c r="J240" s="1"/>
    </row>
    <row r="241" ht="12.0" customHeight="1">
      <c r="A241" s="138" t="s">
        <v>1364</v>
      </c>
      <c r="B241" s="138" t="s">
        <v>1179</v>
      </c>
      <c r="C241" s="149">
        <v>550000.0</v>
      </c>
      <c r="D241" s="149">
        <v>500000.0</v>
      </c>
      <c r="E241" s="149">
        <v>50000.0</v>
      </c>
      <c r="F241" s="141" t="s">
        <v>1180</v>
      </c>
      <c r="G241" s="1"/>
      <c r="H241" s="1"/>
      <c r="I241" s="1"/>
      <c r="J241" s="1"/>
    </row>
    <row r="242" ht="12.0" customHeight="1">
      <c r="A242" s="138" t="s">
        <v>1365</v>
      </c>
      <c r="B242" s="138" t="s">
        <v>1223</v>
      </c>
      <c r="C242" s="149">
        <v>349030.0</v>
      </c>
      <c r="D242" s="149">
        <v>317300.0</v>
      </c>
      <c r="E242" s="149">
        <v>31730.0</v>
      </c>
      <c r="F242" s="141" t="s">
        <v>1224</v>
      </c>
      <c r="G242" s="1"/>
      <c r="H242" s="1"/>
      <c r="I242" s="1"/>
      <c r="J242" s="1"/>
    </row>
    <row r="243" ht="12.0" customHeight="1">
      <c r="A243" s="138" t="s">
        <v>1366</v>
      </c>
      <c r="B243" s="138" t="s">
        <v>1179</v>
      </c>
      <c r="C243" s="149">
        <v>550000.0</v>
      </c>
      <c r="D243" s="149">
        <v>500000.0</v>
      </c>
      <c r="E243" s="149">
        <v>50000.0</v>
      </c>
      <c r="F243" s="141" t="s">
        <v>1180</v>
      </c>
      <c r="G243" s="1"/>
      <c r="H243" s="1"/>
      <c r="I243" s="1"/>
      <c r="J243" s="1"/>
    </row>
    <row r="244" ht="12.0" customHeight="1">
      <c r="A244" s="138" t="s">
        <v>1367</v>
      </c>
      <c r="B244" s="138" t="s">
        <v>1175</v>
      </c>
      <c r="C244" s="149">
        <v>27500.0</v>
      </c>
      <c r="D244" s="149">
        <v>25000.0</v>
      </c>
      <c r="E244" s="149">
        <v>2500.0</v>
      </c>
      <c r="F244" s="141" t="s">
        <v>1176</v>
      </c>
      <c r="G244" s="1"/>
      <c r="H244" s="1"/>
      <c r="I244" s="1"/>
      <c r="J244" s="1"/>
    </row>
    <row r="245" ht="12.0" customHeight="1">
      <c r="A245" s="138" t="s">
        <v>598</v>
      </c>
      <c r="B245" s="138" t="s">
        <v>1336</v>
      </c>
      <c r="C245" s="149">
        <v>567400.0</v>
      </c>
      <c r="D245" s="149">
        <v>515818.0</v>
      </c>
      <c r="E245" s="149">
        <v>51582.0</v>
      </c>
      <c r="F245" s="141" t="s">
        <v>1337</v>
      </c>
      <c r="G245" s="1"/>
      <c r="H245" s="1"/>
      <c r="I245" s="1"/>
      <c r="J245" s="1"/>
    </row>
    <row r="246" ht="12.0" customHeight="1">
      <c r="A246" s="138" t="s">
        <v>599</v>
      </c>
      <c r="B246" s="138" t="s">
        <v>1228</v>
      </c>
      <c r="C246" s="149">
        <v>4239864.0</v>
      </c>
      <c r="D246" s="149">
        <v>3854421.0</v>
      </c>
      <c r="E246" s="149">
        <v>385443.0</v>
      </c>
      <c r="F246" s="141" t="s">
        <v>1249</v>
      </c>
      <c r="G246" s="1"/>
      <c r="H246" s="1"/>
      <c r="I246" s="1"/>
      <c r="J246" s="1"/>
    </row>
    <row r="247" ht="12.0" customHeight="1">
      <c r="A247" s="138" t="s">
        <v>599</v>
      </c>
      <c r="B247" s="138" t="s">
        <v>1228</v>
      </c>
      <c r="C247" s="149">
        <v>220000.0</v>
      </c>
      <c r="D247" s="149">
        <v>200000.0</v>
      </c>
      <c r="E247" s="149">
        <v>20000.0</v>
      </c>
      <c r="F247" s="141" t="s">
        <v>1229</v>
      </c>
      <c r="G247" s="1"/>
      <c r="H247" s="1"/>
      <c r="I247" s="1"/>
      <c r="J247" s="1"/>
    </row>
    <row r="248" ht="12.0" customHeight="1">
      <c r="A248" s="138" t="s">
        <v>1368</v>
      </c>
      <c r="B248" s="138" t="s">
        <v>1223</v>
      </c>
      <c r="C248" s="149">
        <v>349030.0</v>
      </c>
      <c r="D248" s="149">
        <v>317300.0</v>
      </c>
      <c r="E248" s="149">
        <v>31730.0</v>
      </c>
      <c r="F248" s="141" t="s">
        <v>1224</v>
      </c>
      <c r="G248" s="1"/>
      <c r="H248" s="1"/>
      <c r="I248" s="1"/>
      <c r="J248" s="1"/>
    </row>
    <row r="249" ht="12.0" customHeight="1">
      <c r="A249" s="138" t="s">
        <v>1369</v>
      </c>
      <c r="B249" s="138" t="s">
        <v>1175</v>
      </c>
      <c r="C249" s="149">
        <v>27500.0</v>
      </c>
      <c r="D249" s="149">
        <v>25000.0</v>
      </c>
      <c r="E249" s="149">
        <v>2500.0</v>
      </c>
      <c r="F249" s="141" t="s">
        <v>1176</v>
      </c>
      <c r="G249" s="1"/>
      <c r="H249" s="1"/>
      <c r="I249" s="1"/>
      <c r="J249" s="1"/>
    </row>
    <row r="250" ht="12.0" customHeight="1">
      <c r="A250" s="138" t="s">
        <v>600</v>
      </c>
      <c r="B250" s="138" t="s">
        <v>1336</v>
      </c>
      <c r="C250" s="149">
        <v>567400.0</v>
      </c>
      <c r="D250" s="149">
        <v>515818.0</v>
      </c>
      <c r="E250" s="149">
        <v>51582.0</v>
      </c>
      <c r="F250" s="141" t="s">
        <v>1337</v>
      </c>
      <c r="G250" s="1"/>
      <c r="H250" s="1"/>
      <c r="I250" s="1"/>
      <c r="J250" s="1"/>
    </row>
    <row r="251" ht="12.0" customHeight="1">
      <c r="A251" s="138" t="s">
        <v>1370</v>
      </c>
      <c r="B251" s="138" t="s">
        <v>1295</v>
      </c>
      <c r="C251" s="149">
        <v>2.85624845E8</v>
      </c>
      <c r="D251" s="149">
        <v>2.5965895E8</v>
      </c>
      <c r="E251" s="149">
        <v>2.5965895E7</v>
      </c>
      <c r="F251" s="141" t="s">
        <v>1371</v>
      </c>
      <c r="G251" s="1"/>
      <c r="H251" s="1"/>
      <c r="I251" s="1"/>
      <c r="J251" s="1"/>
    </row>
    <row r="252" ht="12.0" customHeight="1">
      <c r="A252" s="138" t="s">
        <v>601</v>
      </c>
      <c r="B252" s="138" t="s">
        <v>1228</v>
      </c>
      <c r="C252" s="149">
        <v>220000.0</v>
      </c>
      <c r="D252" s="149">
        <v>200000.0</v>
      </c>
      <c r="E252" s="149">
        <v>20000.0</v>
      </c>
      <c r="F252" s="141" t="s">
        <v>1229</v>
      </c>
      <c r="G252" s="1"/>
      <c r="H252" s="1"/>
      <c r="I252" s="1"/>
      <c r="J252" s="1"/>
    </row>
    <row r="253" ht="12.0" customHeight="1">
      <c r="A253" s="138" t="s">
        <v>1372</v>
      </c>
      <c r="B253" s="138" t="s">
        <v>1179</v>
      </c>
      <c r="C253" s="149">
        <v>550000.0</v>
      </c>
      <c r="D253" s="149">
        <v>500000.0</v>
      </c>
      <c r="E253" s="149">
        <v>50000.0</v>
      </c>
      <c r="F253" s="141" t="s">
        <v>1180</v>
      </c>
      <c r="G253" s="1"/>
      <c r="H253" s="1"/>
      <c r="I253" s="1"/>
      <c r="J253" s="1"/>
    </row>
    <row r="254" ht="12.0" customHeight="1">
      <c r="A254" s="138" t="s">
        <v>1373</v>
      </c>
      <c r="B254" s="138" t="s">
        <v>1223</v>
      </c>
      <c r="C254" s="149">
        <v>349030.0</v>
      </c>
      <c r="D254" s="149">
        <v>317300.0</v>
      </c>
      <c r="E254" s="149">
        <v>31730.0</v>
      </c>
      <c r="F254" s="141" t="s">
        <v>1224</v>
      </c>
      <c r="G254" s="1"/>
      <c r="H254" s="1"/>
      <c r="I254" s="1"/>
      <c r="J254" s="1"/>
    </row>
    <row r="255" ht="12.0" customHeight="1">
      <c r="A255" s="138" t="s">
        <v>1374</v>
      </c>
      <c r="B255" s="138" t="s">
        <v>1179</v>
      </c>
      <c r="C255" s="149">
        <v>550000.0</v>
      </c>
      <c r="D255" s="149">
        <v>500000.0</v>
      </c>
      <c r="E255" s="149">
        <v>50000.0</v>
      </c>
      <c r="F255" s="141" t="s">
        <v>1180</v>
      </c>
      <c r="G255" s="1"/>
      <c r="H255" s="1"/>
      <c r="I255" s="1"/>
      <c r="J255" s="1"/>
    </row>
    <row r="256" ht="12.0" customHeight="1">
      <c r="A256" s="138" t="s">
        <v>1375</v>
      </c>
      <c r="B256" s="138" t="s">
        <v>1175</v>
      </c>
      <c r="C256" s="149">
        <v>27500.0</v>
      </c>
      <c r="D256" s="149">
        <v>25000.0</v>
      </c>
      <c r="E256" s="149">
        <v>2500.0</v>
      </c>
      <c r="F256" s="141" t="s">
        <v>1176</v>
      </c>
      <c r="G256" s="1"/>
      <c r="H256" s="1"/>
      <c r="I256" s="1"/>
      <c r="J256" s="1"/>
    </row>
    <row r="257" ht="12.0" customHeight="1">
      <c r="A257" s="138" t="s">
        <v>605</v>
      </c>
      <c r="B257" s="138" t="s">
        <v>1336</v>
      </c>
      <c r="C257" s="149">
        <v>567400.0</v>
      </c>
      <c r="D257" s="149">
        <v>515818.0</v>
      </c>
      <c r="E257" s="149">
        <v>51582.0</v>
      </c>
      <c r="F257" s="141" t="s">
        <v>1337</v>
      </c>
      <c r="G257" s="1"/>
      <c r="H257" s="1"/>
      <c r="I257" s="1"/>
      <c r="J257" s="1"/>
    </row>
    <row r="258" ht="12.0" customHeight="1">
      <c r="A258" s="138" t="s">
        <v>606</v>
      </c>
      <c r="B258" s="138" t="s">
        <v>1228</v>
      </c>
      <c r="C258" s="149">
        <v>220000.0</v>
      </c>
      <c r="D258" s="149">
        <v>200000.0</v>
      </c>
      <c r="E258" s="149">
        <v>20000.0</v>
      </c>
      <c r="F258" s="141" t="s">
        <v>1229</v>
      </c>
      <c r="G258" s="1"/>
      <c r="H258" s="1"/>
      <c r="I258" s="1"/>
      <c r="J258" s="1"/>
    </row>
    <row r="259" ht="12.0" customHeight="1">
      <c r="A259" s="138" t="s">
        <v>1376</v>
      </c>
      <c r="B259" s="138" t="s">
        <v>1223</v>
      </c>
      <c r="C259" s="149">
        <v>349030.0</v>
      </c>
      <c r="D259" s="149">
        <v>317300.0</v>
      </c>
      <c r="E259" s="149">
        <v>31730.0</v>
      </c>
      <c r="F259" s="141" t="s">
        <v>1224</v>
      </c>
      <c r="G259" s="1"/>
      <c r="H259" s="1"/>
      <c r="I259" s="1"/>
      <c r="J259" s="1"/>
    </row>
    <row r="260" ht="12.0" customHeight="1">
      <c r="A260" s="138" t="s">
        <v>1377</v>
      </c>
      <c r="B260" s="138" t="s">
        <v>1378</v>
      </c>
      <c r="C260" s="149">
        <v>1232000.0</v>
      </c>
      <c r="D260" s="149">
        <v>1120000.0</v>
      </c>
      <c r="E260" s="149">
        <v>112000.0</v>
      </c>
      <c r="F260" s="141" t="s">
        <v>1379</v>
      </c>
      <c r="G260" s="1"/>
      <c r="H260" s="1"/>
      <c r="I260" s="1"/>
      <c r="J260" s="1"/>
    </row>
    <row r="261" ht="12.0" customHeight="1">
      <c r="A261" s="138" t="s">
        <v>1380</v>
      </c>
      <c r="B261" s="138" t="s">
        <v>1164</v>
      </c>
      <c r="C261" s="149">
        <v>18700.0</v>
      </c>
      <c r="D261" s="149">
        <v>17000.0</v>
      </c>
      <c r="E261" s="149">
        <v>1700.0</v>
      </c>
      <c r="F261" s="141" t="s">
        <v>1165</v>
      </c>
      <c r="G261" s="1"/>
      <c r="H261" s="1"/>
      <c r="I261" s="1"/>
      <c r="J261" s="1"/>
    </row>
    <row r="262" ht="12.0" customHeight="1">
      <c r="A262" s="138" t="s">
        <v>1381</v>
      </c>
      <c r="B262" s="138" t="s">
        <v>1164</v>
      </c>
      <c r="C262" s="149">
        <v>18700.0</v>
      </c>
      <c r="D262" s="149">
        <v>17000.0</v>
      </c>
      <c r="E262" s="149">
        <v>1700.0</v>
      </c>
      <c r="F262" s="141" t="s">
        <v>1165</v>
      </c>
      <c r="G262" s="1"/>
      <c r="H262" s="1"/>
      <c r="I262" s="1"/>
      <c r="J262" s="1"/>
    </row>
    <row r="263" ht="12.0" customHeight="1">
      <c r="A263" s="138" t="s">
        <v>1381</v>
      </c>
      <c r="B263" s="138" t="s">
        <v>1179</v>
      </c>
      <c r="C263" s="149">
        <v>550000.0</v>
      </c>
      <c r="D263" s="149">
        <v>500000.0</v>
      </c>
      <c r="E263" s="149">
        <v>50000.0</v>
      </c>
      <c r="F263" s="151" t="s">
        <v>1180</v>
      </c>
      <c r="G263" s="1"/>
      <c r="H263" s="1"/>
      <c r="I263" s="1"/>
      <c r="J263" s="1"/>
    </row>
    <row r="264" ht="12.0" customHeight="1">
      <c r="A264" s="138" t="s">
        <v>1382</v>
      </c>
      <c r="B264" s="138" t="s">
        <v>1175</v>
      </c>
      <c r="C264" s="149">
        <v>27500.0</v>
      </c>
      <c r="D264" s="149">
        <v>25000.0</v>
      </c>
      <c r="E264" s="149">
        <v>2500.0</v>
      </c>
      <c r="F264" s="141" t="s">
        <v>1176</v>
      </c>
      <c r="G264" s="1"/>
      <c r="H264" s="1"/>
      <c r="I264" s="1"/>
      <c r="J264" s="1"/>
    </row>
    <row r="265" ht="12.0" customHeight="1">
      <c r="A265" s="138" t="s">
        <v>1383</v>
      </c>
      <c r="B265" s="138" t="s">
        <v>1164</v>
      </c>
      <c r="C265" s="149">
        <v>18700.0</v>
      </c>
      <c r="D265" s="149">
        <v>17000.0</v>
      </c>
      <c r="E265" s="149">
        <v>1700.0</v>
      </c>
      <c r="F265" s="141" t="s">
        <v>1165</v>
      </c>
      <c r="G265" s="1"/>
      <c r="H265" s="1"/>
      <c r="I265" s="1"/>
      <c r="J265" s="1"/>
    </row>
    <row r="266" ht="12.0" customHeight="1">
      <c r="A266" s="138" t="s">
        <v>607</v>
      </c>
      <c r="B266" s="138" t="s">
        <v>1336</v>
      </c>
      <c r="C266" s="149">
        <v>567400.0</v>
      </c>
      <c r="D266" s="149">
        <v>515818.0</v>
      </c>
      <c r="E266" s="149">
        <v>51582.0</v>
      </c>
      <c r="F266" s="141" t="s">
        <v>1337</v>
      </c>
      <c r="G266" s="1"/>
      <c r="H266" s="1"/>
      <c r="I266" s="1"/>
      <c r="J266" s="1"/>
    </row>
    <row r="267" ht="12.0" customHeight="1">
      <c r="A267" s="138" t="s">
        <v>612</v>
      </c>
      <c r="B267" s="138" t="s">
        <v>1228</v>
      </c>
      <c r="C267" s="149">
        <v>220000.0</v>
      </c>
      <c r="D267" s="149">
        <v>200000.0</v>
      </c>
      <c r="E267" s="149">
        <v>20000.0</v>
      </c>
      <c r="F267" s="141" t="s">
        <v>1229</v>
      </c>
      <c r="G267" s="1"/>
      <c r="H267" s="1"/>
      <c r="I267" s="1"/>
      <c r="J267" s="1"/>
    </row>
    <row r="268" ht="12.0" customHeight="1">
      <c r="A268" s="138" t="s">
        <v>1384</v>
      </c>
      <c r="B268" s="138" t="s">
        <v>1223</v>
      </c>
      <c r="C268" s="149">
        <v>349030.0</v>
      </c>
      <c r="D268" s="149">
        <v>317300.0</v>
      </c>
      <c r="E268" s="149">
        <v>31730.0</v>
      </c>
      <c r="F268" s="141" t="s">
        <v>1224</v>
      </c>
      <c r="G268" s="1"/>
      <c r="H268" s="1"/>
      <c r="I268" s="1"/>
      <c r="J268" s="1"/>
    </row>
    <row r="269" ht="12.0" customHeight="1">
      <c r="A269" s="138" t="s">
        <v>1385</v>
      </c>
      <c r="B269" s="138" t="s">
        <v>1386</v>
      </c>
      <c r="C269" s="149">
        <v>2771230.0</v>
      </c>
      <c r="D269" s="149">
        <v>2519300.0</v>
      </c>
      <c r="E269" s="149">
        <v>251930.0</v>
      </c>
      <c r="F269" s="141" t="s">
        <v>1387</v>
      </c>
      <c r="G269" s="1"/>
      <c r="H269" s="1"/>
      <c r="I269" s="1"/>
      <c r="J269" s="1"/>
    </row>
    <row r="270" ht="12.0" customHeight="1">
      <c r="A270" s="138" t="s">
        <v>1385</v>
      </c>
      <c r="B270" s="138" t="s">
        <v>1223</v>
      </c>
      <c r="C270" s="149">
        <v>-349030.0</v>
      </c>
      <c r="D270" s="149">
        <v>-317300.0</v>
      </c>
      <c r="E270" s="149">
        <v>-31730.0</v>
      </c>
      <c r="F270" s="141" t="s">
        <v>1224</v>
      </c>
      <c r="G270" s="1"/>
      <c r="H270" s="1"/>
      <c r="I270" s="1"/>
      <c r="J270" s="1"/>
    </row>
    <row r="271" ht="12.0" customHeight="1">
      <c r="A271" s="138" t="s">
        <v>1385</v>
      </c>
      <c r="B271" s="138" t="s">
        <v>1223</v>
      </c>
      <c r="C271" s="149">
        <v>104710.0</v>
      </c>
      <c r="D271" s="149">
        <v>95191.0</v>
      </c>
      <c r="E271" s="149">
        <v>9519.0</v>
      </c>
      <c r="F271" s="141" t="s">
        <v>1224</v>
      </c>
      <c r="G271" s="1"/>
      <c r="H271" s="1"/>
      <c r="I271" s="1"/>
      <c r="J271" s="1"/>
    </row>
    <row r="272" ht="12.0" customHeight="1">
      <c r="A272" s="138" t="s">
        <v>1385</v>
      </c>
      <c r="B272" s="138" t="s">
        <v>1179</v>
      </c>
      <c r="C272" s="149">
        <v>550000.0</v>
      </c>
      <c r="D272" s="149">
        <v>500000.0</v>
      </c>
      <c r="E272" s="149">
        <v>50000.0</v>
      </c>
      <c r="F272" s="151" t="s">
        <v>1180</v>
      </c>
      <c r="G272" s="1"/>
      <c r="H272" s="1"/>
      <c r="I272" s="1"/>
      <c r="J272" s="1"/>
    </row>
    <row r="273" ht="12.0" customHeight="1">
      <c r="A273" s="138" t="s">
        <v>1388</v>
      </c>
      <c r="B273" s="138" t="s">
        <v>1175</v>
      </c>
      <c r="C273" s="149">
        <v>27500.0</v>
      </c>
      <c r="D273" s="149">
        <v>25000.0</v>
      </c>
      <c r="E273" s="149">
        <v>2500.0</v>
      </c>
      <c r="F273" s="141" t="s">
        <v>1176</v>
      </c>
      <c r="G273" s="1"/>
      <c r="H273" s="1"/>
      <c r="I273" s="1"/>
      <c r="J273" s="1"/>
    </row>
    <row r="274" ht="12.0" customHeight="1">
      <c r="A274" s="138" t="s">
        <v>1389</v>
      </c>
      <c r="B274" s="138" t="s">
        <v>1336</v>
      </c>
      <c r="C274" s="149">
        <v>567400.0</v>
      </c>
      <c r="D274" s="149">
        <v>515818.0</v>
      </c>
      <c r="E274" s="149">
        <v>51582.0</v>
      </c>
      <c r="F274" s="154" t="s">
        <v>1337</v>
      </c>
      <c r="G274" s="1"/>
      <c r="H274" s="1"/>
      <c r="I274" s="1"/>
      <c r="J274" s="1"/>
    </row>
    <row r="275" ht="12.0" customHeight="1">
      <c r="A275" s="138" t="s">
        <v>1389</v>
      </c>
      <c r="B275" s="138" t="s">
        <v>1139</v>
      </c>
      <c r="C275" s="149">
        <v>246693.0</v>
      </c>
      <c r="D275" s="149">
        <v>224266.0</v>
      </c>
      <c r="E275" s="149">
        <v>22427.0</v>
      </c>
      <c r="F275" s="154" t="s">
        <v>1390</v>
      </c>
      <c r="G275" s="2"/>
      <c r="H275" s="2"/>
      <c r="I275" s="29"/>
      <c r="J275" s="1"/>
    </row>
    <row r="276" ht="12.0" customHeight="1">
      <c r="A276" s="138" t="s">
        <v>1391</v>
      </c>
      <c r="B276" s="138" t="s">
        <v>1386</v>
      </c>
      <c r="C276" s="149">
        <v>174800.0</v>
      </c>
      <c r="D276" s="149">
        <v>158909.0</v>
      </c>
      <c r="E276" s="149">
        <v>15891.0</v>
      </c>
      <c r="F276" s="154" t="s">
        <v>1392</v>
      </c>
      <c r="G276" s="155"/>
      <c r="H276" s="155"/>
      <c r="I276" s="155"/>
      <c r="J276" s="1"/>
    </row>
    <row r="277" ht="12.0" customHeight="1">
      <c r="A277" s="138" t="s">
        <v>1391</v>
      </c>
      <c r="B277" s="138" t="s">
        <v>1386</v>
      </c>
      <c r="C277" s="149">
        <v>190000.0</v>
      </c>
      <c r="D277" s="149">
        <v>172727.0</v>
      </c>
      <c r="E277" s="149">
        <v>17273.0</v>
      </c>
      <c r="F277" s="154" t="s">
        <v>1392</v>
      </c>
      <c r="G277" s="1"/>
      <c r="H277" s="1"/>
      <c r="I277" s="1"/>
      <c r="J277" s="1"/>
    </row>
    <row r="278" ht="12.0" customHeight="1">
      <c r="A278" s="138" t="s">
        <v>1391</v>
      </c>
      <c r="B278" s="138" t="s">
        <v>1386</v>
      </c>
      <c r="C278" s="149">
        <v>-190000.0</v>
      </c>
      <c r="D278" s="149">
        <v>-172727.0</v>
      </c>
      <c r="E278" s="149">
        <v>-17273.0</v>
      </c>
      <c r="F278" s="141" t="s">
        <v>1392</v>
      </c>
      <c r="G278" s="1"/>
      <c r="H278" s="1"/>
      <c r="I278" s="1"/>
      <c r="J278" s="1"/>
    </row>
    <row r="279" ht="12.0" customHeight="1">
      <c r="A279" s="150">
        <v>44408.0</v>
      </c>
      <c r="B279" s="138" t="s">
        <v>1228</v>
      </c>
      <c r="C279" s="149">
        <v>220000.0</v>
      </c>
      <c r="D279" s="149">
        <v>200000.0</v>
      </c>
      <c r="E279" s="149">
        <v>20000.0</v>
      </c>
      <c r="F279" s="141" t="s">
        <v>1229</v>
      </c>
      <c r="G279" s="1"/>
      <c r="H279" s="1"/>
      <c r="I279" s="1"/>
      <c r="J279" s="1"/>
    </row>
    <row r="280" ht="12.0" customHeight="1">
      <c r="A280" s="150">
        <v>44414.0</v>
      </c>
      <c r="B280" s="138" t="s">
        <v>1179</v>
      </c>
      <c r="C280" s="149">
        <v>550000.0</v>
      </c>
      <c r="D280" s="149">
        <v>500000.0</v>
      </c>
      <c r="E280" s="149">
        <v>50000.0</v>
      </c>
      <c r="F280" s="151" t="s">
        <v>1180</v>
      </c>
      <c r="G280" s="1"/>
      <c r="H280" s="1"/>
      <c r="I280" s="1"/>
      <c r="J280" s="1"/>
    </row>
    <row r="281" ht="12.0" customHeight="1">
      <c r="A281" s="150">
        <v>44419.0</v>
      </c>
      <c r="B281" s="138" t="s">
        <v>1175</v>
      </c>
      <c r="C281" s="149">
        <v>27500.0</v>
      </c>
      <c r="D281" s="149">
        <v>25000.0</v>
      </c>
      <c r="E281" s="149">
        <v>2500.0</v>
      </c>
      <c r="F281" s="141" t="s">
        <v>1176</v>
      </c>
      <c r="G281" s="1"/>
      <c r="H281" s="1"/>
      <c r="I281" s="1"/>
      <c r="J281" s="1"/>
    </row>
    <row r="282" ht="12.0" customHeight="1">
      <c r="A282" s="150">
        <v>44419.0</v>
      </c>
      <c r="B282" s="138" t="s">
        <v>1393</v>
      </c>
      <c r="C282" s="149">
        <v>1320000.0</v>
      </c>
      <c r="D282" s="149">
        <v>1200000.0</v>
      </c>
      <c r="E282" s="149">
        <v>120000.0</v>
      </c>
      <c r="F282" s="141" t="s">
        <v>1394</v>
      </c>
      <c r="G282" s="1"/>
      <c r="H282" s="1"/>
      <c r="I282" s="1"/>
      <c r="J282" s="1"/>
    </row>
    <row r="283" ht="12.0" customHeight="1">
      <c r="A283" s="150">
        <v>44423.0</v>
      </c>
      <c r="B283" s="138" t="s">
        <v>1139</v>
      </c>
      <c r="C283" s="149">
        <f>SUM(D283:E283)</f>
        <v>462550</v>
      </c>
      <c r="D283" s="149">
        <v>420500.0</v>
      </c>
      <c r="E283" s="149">
        <v>42050.0</v>
      </c>
      <c r="F283" s="141" t="s">
        <v>1395</v>
      </c>
      <c r="G283" s="1"/>
      <c r="H283" s="1"/>
      <c r="I283" s="1"/>
      <c r="J283" s="1"/>
    </row>
    <row r="284" ht="12.0" customHeight="1">
      <c r="A284" s="150">
        <v>44423.0</v>
      </c>
      <c r="B284" s="138" t="s">
        <v>1336</v>
      </c>
      <c r="C284" s="149">
        <v>567400.0</v>
      </c>
      <c r="D284" s="149">
        <v>515818.0</v>
      </c>
      <c r="E284" s="149">
        <v>51582.0</v>
      </c>
      <c r="F284" s="141" t="s">
        <v>1337</v>
      </c>
      <c r="G284" s="1"/>
      <c r="H284" s="1"/>
      <c r="I284" s="1"/>
      <c r="J284" s="1"/>
    </row>
    <row r="285" ht="12.0" customHeight="1">
      <c r="A285" s="150" t="s">
        <v>1396</v>
      </c>
      <c r="B285" s="138" t="s">
        <v>1164</v>
      </c>
      <c r="C285" s="149">
        <v>1496000.0</v>
      </c>
      <c r="D285" s="149">
        <v>1360000.0</v>
      </c>
      <c r="E285" s="149">
        <v>136000.0</v>
      </c>
      <c r="F285" s="141" t="s">
        <v>1397</v>
      </c>
      <c r="G285" s="1"/>
      <c r="H285" s="1"/>
      <c r="I285" s="1"/>
      <c r="J285" s="1"/>
    </row>
    <row r="286" ht="12.0" customHeight="1">
      <c r="A286" s="150" t="s">
        <v>1396</v>
      </c>
      <c r="B286" s="138" t="s">
        <v>1378</v>
      </c>
      <c r="C286" s="149">
        <v>704000.0</v>
      </c>
      <c r="D286" s="149">
        <v>640000.0</v>
      </c>
      <c r="E286" s="149">
        <v>64000.0</v>
      </c>
      <c r="F286" s="141" t="s">
        <v>1379</v>
      </c>
      <c r="G286" s="1"/>
      <c r="H286" s="1"/>
      <c r="I286" s="1"/>
      <c r="J286" s="1"/>
    </row>
    <row r="287" ht="12.0" customHeight="1">
      <c r="A287" s="150" t="s">
        <v>1396</v>
      </c>
      <c r="B287" s="138" t="s">
        <v>1378</v>
      </c>
      <c r="C287" s="149">
        <v>1485000.0</v>
      </c>
      <c r="D287" s="149">
        <v>1350000.0</v>
      </c>
      <c r="E287" s="149">
        <v>135000.0</v>
      </c>
      <c r="F287" s="141" t="s">
        <v>1379</v>
      </c>
      <c r="G287" s="1"/>
      <c r="H287" s="1"/>
      <c r="I287" s="1"/>
      <c r="J287" s="1"/>
    </row>
    <row r="288" ht="12.0" customHeight="1">
      <c r="A288" s="150" t="s">
        <v>627</v>
      </c>
      <c r="B288" s="138" t="s">
        <v>1228</v>
      </c>
      <c r="C288" s="149">
        <v>220000.0</v>
      </c>
      <c r="D288" s="149">
        <v>200000.0</v>
      </c>
      <c r="E288" s="149">
        <v>20000.0</v>
      </c>
      <c r="F288" s="141" t="s">
        <v>1229</v>
      </c>
      <c r="G288" s="1"/>
      <c r="H288" s="1"/>
      <c r="I288" s="1"/>
      <c r="J288" s="1"/>
    </row>
    <row r="289" ht="12.0" customHeight="1">
      <c r="A289" s="150">
        <v>44445.0</v>
      </c>
      <c r="B289" s="138" t="s">
        <v>1179</v>
      </c>
      <c r="C289" s="149">
        <v>550000.0</v>
      </c>
      <c r="D289" s="149">
        <v>500000.0</v>
      </c>
      <c r="E289" s="149">
        <v>50000.0</v>
      </c>
      <c r="F289" s="151" t="s">
        <v>1180</v>
      </c>
      <c r="G289" s="1"/>
      <c r="H289" s="1"/>
      <c r="I289" s="1"/>
      <c r="J289" s="1"/>
    </row>
    <row r="290" ht="12.0" customHeight="1">
      <c r="A290" s="150" t="s">
        <v>1398</v>
      </c>
      <c r="B290" s="138" t="s">
        <v>1175</v>
      </c>
      <c r="C290" s="149">
        <v>27500.0</v>
      </c>
      <c r="D290" s="149">
        <v>25000.0</v>
      </c>
      <c r="E290" s="149">
        <v>2500.0</v>
      </c>
      <c r="F290" s="141" t="s">
        <v>1176</v>
      </c>
      <c r="G290" s="1"/>
      <c r="H290" s="1"/>
      <c r="I290" s="1"/>
      <c r="J290" s="1"/>
    </row>
    <row r="291" ht="12.0" customHeight="1">
      <c r="A291" s="150" t="s">
        <v>635</v>
      </c>
      <c r="B291" s="138" t="s">
        <v>1336</v>
      </c>
      <c r="C291" s="149">
        <v>567400.0</v>
      </c>
      <c r="D291" s="149">
        <v>515818.0</v>
      </c>
      <c r="E291" s="149">
        <v>51582.0</v>
      </c>
      <c r="F291" s="141" t="s">
        <v>1337</v>
      </c>
      <c r="G291" s="1"/>
      <c r="H291" s="1"/>
      <c r="I291" s="1"/>
      <c r="J291" s="1"/>
    </row>
    <row r="292" ht="12.0" customHeight="1">
      <c r="A292" s="150" t="s">
        <v>635</v>
      </c>
      <c r="B292" s="138" t="s">
        <v>1139</v>
      </c>
      <c r="C292" s="149">
        <v>462550.0</v>
      </c>
      <c r="D292" s="149">
        <v>420500.0</v>
      </c>
      <c r="E292" s="149">
        <v>42050.0</v>
      </c>
      <c r="F292" s="141" t="s">
        <v>1399</v>
      </c>
      <c r="G292" s="1"/>
      <c r="H292" s="1"/>
      <c r="I292" s="1"/>
      <c r="J292" s="1"/>
    </row>
    <row r="293" ht="12.0" customHeight="1">
      <c r="A293" s="150" t="s">
        <v>1400</v>
      </c>
      <c r="B293" s="138" t="s">
        <v>1401</v>
      </c>
      <c r="C293" s="149">
        <v>220000.0</v>
      </c>
      <c r="D293" s="149">
        <v>200000.0</v>
      </c>
      <c r="E293" s="149">
        <v>20000.0</v>
      </c>
      <c r="F293" s="141" t="s">
        <v>1229</v>
      </c>
      <c r="G293" s="1"/>
      <c r="H293" s="1"/>
      <c r="I293" s="1"/>
      <c r="J293" s="1"/>
    </row>
    <row r="294" ht="12.0" customHeight="1">
      <c r="A294" s="150" t="s">
        <v>1402</v>
      </c>
      <c r="B294" s="138" t="s">
        <v>1164</v>
      </c>
      <c r="C294" s="149">
        <v>2618000.0</v>
      </c>
      <c r="D294" s="149">
        <v>2380000.0</v>
      </c>
      <c r="E294" s="149">
        <v>238000.0</v>
      </c>
      <c r="F294" s="141" t="s">
        <v>1403</v>
      </c>
      <c r="G294" s="1"/>
      <c r="H294" s="1"/>
      <c r="I294" s="1"/>
      <c r="J294" s="1"/>
    </row>
    <row r="295" ht="12.0" customHeight="1">
      <c r="A295" s="150" t="s">
        <v>1404</v>
      </c>
      <c r="B295" s="138" t="s">
        <v>1164</v>
      </c>
      <c r="C295" s="149">
        <v>31000.0</v>
      </c>
      <c r="D295" s="149">
        <v>28182.0</v>
      </c>
      <c r="E295" s="149">
        <v>2818.0</v>
      </c>
      <c r="F295" s="141" t="s">
        <v>1165</v>
      </c>
      <c r="G295" s="1"/>
      <c r="H295" s="1"/>
      <c r="I295" s="1"/>
      <c r="J295" s="1"/>
    </row>
    <row r="296" ht="12.0" customHeight="1">
      <c r="A296" s="150" t="s">
        <v>1405</v>
      </c>
      <c r="B296" s="138" t="s">
        <v>1175</v>
      </c>
      <c r="C296" s="149">
        <v>27500.0</v>
      </c>
      <c r="D296" s="149">
        <v>25000.0</v>
      </c>
      <c r="E296" s="149">
        <v>2500.0</v>
      </c>
      <c r="F296" s="141" t="s">
        <v>1176</v>
      </c>
      <c r="G296" s="1"/>
      <c r="H296" s="1"/>
      <c r="I296" s="1"/>
      <c r="J296" s="1"/>
    </row>
    <row r="297" ht="12.0" customHeight="1">
      <c r="A297" s="150" t="s">
        <v>1406</v>
      </c>
      <c r="B297" s="138" t="s">
        <v>1164</v>
      </c>
      <c r="C297" s="149">
        <v>62000.0</v>
      </c>
      <c r="D297" s="149">
        <v>56364.0</v>
      </c>
      <c r="E297" s="149">
        <v>5636.0</v>
      </c>
      <c r="F297" s="141" t="s">
        <v>1165</v>
      </c>
      <c r="G297" s="1"/>
      <c r="H297" s="1"/>
      <c r="I297" s="1"/>
      <c r="J297" s="1"/>
    </row>
    <row r="298" ht="12.0" customHeight="1">
      <c r="A298" s="150" t="s">
        <v>1407</v>
      </c>
      <c r="B298" s="138" t="s">
        <v>1336</v>
      </c>
      <c r="C298" s="149">
        <v>567400.0</v>
      </c>
      <c r="D298" s="149">
        <v>515818.0</v>
      </c>
      <c r="E298" s="149">
        <v>51582.0</v>
      </c>
      <c r="F298" s="141" t="s">
        <v>1337</v>
      </c>
      <c r="G298" s="1"/>
      <c r="H298" s="1"/>
      <c r="I298" s="1"/>
      <c r="J298" s="1"/>
    </row>
    <row r="299" ht="12.0" customHeight="1">
      <c r="A299" s="150" t="s">
        <v>1407</v>
      </c>
      <c r="B299" s="138" t="s">
        <v>1139</v>
      </c>
      <c r="C299" s="149">
        <v>462550.0</v>
      </c>
      <c r="D299" s="149">
        <v>420500.0</v>
      </c>
      <c r="E299" s="149">
        <v>42050.0</v>
      </c>
      <c r="F299" s="141" t="s">
        <v>1408</v>
      </c>
      <c r="G299" s="1"/>
      <c r="H299" s="1"/>
      <c r="I299" s="1"/>
      <c r="J299" s="1"/>
    </row>
    <row r="300" ht="12.0" customHeight="1">
      <c r="A300" s="150" t="s">
        <v>1409</v>
      </c>
      <c r="B300" s="138" t="s">
        <v>1164</v>
      </c>
      <c r="C300" s="149">
        <v>63800.0</v>
      </c>
      <c r="D300" s="149">
        <v>58000.0</v>
      </c>
      <c r="E300" s="149">
        <v>5800.0</v>
      </c>
      <c r="F300" s="141" t="s">
        <v>1397</v>
      </c>
      <c r="G300" s="1"/>
      <c r="H300" s="1"/>
      <c r="I300" s="1"/>
      <c r="J300" s="1"/>
    </row>
    <row r="301" ht="12.0" customHeight="1">
      <c r="A301" s="150" t="s">
        <v>1410</v>
      </c>
      <c r="B301" s="138" t="s">
        <v>1164</v>
      </c>
      <c r="C301" s="149">
        <v>63800.0</v>
      </c>
      <c r="D301" s="149">
        <v>58000.0</v>
      </c>
      <c r="E301" s="149">
        <v>5800.0</v>
      </c>
      <c r="F301" s="141" t="s">
        <v>1165</v>
      </c>
      <c r="G301" s="1"/>
      <c r="H301" s="1"/>
      <c r="I301" s="1"/>
      <c r="J301" s="1"/>
    </row>
    <row r="302" ht="12.0" customHeight="1">
      <c r="A302" s="150" t="s">
        <v>1411</v>
      </c>
      <c r="B302" s="138" t="s">
        <v>1295</v>
      </c>
      <c r="C302" s="149">
        <v>1.755336E8</v>
      </c>
      <c r="D302" s="149">
        <v>1.59576E8</v>
      </c>
      <c r="E302" s="149">
        <v>1.59576E7</v>
      </c>
      <c r="F302" s="141" t="s">
        <v>1412</v>
      </c>
      <c r="G302" s="1"/>
      <c r="H302" s="1"/>
      <c r="I302" s="1"/>
      <c r="J302" s="1"/>
    </row>
    <row r="303" ht="12.0" customHeight="1">
      <c r="A303" s="150">
        <v>44500.0</v>
      </c>
      <c r="B303" s="138" t="s">
        <v>1401</v>
      </c>
      <c r="C303" s="149">
        <v>220000.0</v>
      </c>
      <c r="D303" s="149">
        <v>200000.0</v>
      </c>
      <c r="E303" s="149">
        <v>20000.0</v>
      </c>
      <c r="F303" s="141" t="s">
        <v>1229</v>
      </c>
      <c r="G303" s="1"/>
      <c r="H303" s="1"/>
      <c r="I303" s="1"/>
      <c r="J303" s="1"/>
    </row>
    <row r="304" ht="12.0" customHeight="1">
      <c r="A304" s="150">
        <v>44501.0</v>
      </c>
      <c r="B304" s="138" t="s">
        <v>1164</v>
      </c>
      <c r="C304" s="149">
        <v>59800.0</v>
      </c>
      <c r="D304" s="149">
        <v>54364.0</v>
      </c>
      <c r="E304" s="149">
        <v>5436.0</v>
      </c>
      <c r="F304" s="141" t="s">
        <v>1397</v>
      </c>
      <c r="G304" s="1"/>
      <c r="H304" s="1"/>
      <c r="I304" s="1"/>
      <c r="J304" s="1"/>
    </row>
    <row r="305" ht="12.0" customHeight="1">
      <c r="A305" s="150">
        <v>44501.0</v>
      </c>
      <c r="B305" s="138" t="s">
        <v>1179</v>
      </c>
      <c r="C305" s="149">
        <v>550000.0</v>
      </c>
      <c r="D305" s="149">
        <v>500000.0</v>
      </c>
      <c r="E305" s="149">
        <v>50000.0</v>
      </c>
      <c r="F305" s="141" t="s">
        <v>1180</v>
      </c>
      <c r="G305" s="1"/>
      <c r="H305" s="1"/>
      <c r="I305" s="1"/>
      <c r="J305" s="1"/>
    </row>
    <row r="306" ht="12.0" customHeight="1">
      <c r="A306" s="150">
        <v>44506.0</v>
      </c>
      <c r="B306" s="138" t="s">
        <v>1179</v>
      </c>
      <c r="C306" s="149">
        <v>550000.0</v>
      </c>
      <c r="D306" s="149">
        <v>500000.0</v>
      </c>
      <c r="E306" s="149">
        <v>50000.0</v>
      </c>
      <c r="F306" s="141" t="s">
        <v>1180</v>
      </c>
      <c r="G306" s="1"/>
      <c r="H306" s="1"/>
      <c r="I306" s="1"/>
      <c r="J306" s="1"/>
    </row>
    <row r="307" ht="12.0" customHeight="1">
      <c r="A307" s="150">
        <v>44511.0</v>
      </c>
      <c r="B307" s="138" t="s">
        <v>1175</v>
      </c>
      <c r="C307" s="149">
        <v>27500.0</v>
      </c>
      <c r="D307" s="149">
        <v>25000.0</v>
      </c>
      <c r="E307" s="149">
        <v>2500.0</v>
      </c>
      <c r="F307" s="141" t="s">
        <v>1176</v>
      </c>
      <c r="G307" s="1"/>
      <c r="H307" s="1"/>
      <c r="I307" s="1"/>
      <c r="J307" s="1"/>
    </row>
    <row r="308" ht="12.0" customHeight="1">
      <c r="A308" s="150" t="s">
        <v>1413</v>
      </c>
      <c r="B308" s="138" t="s">
        <v>1336</v>
      </c>
      <c r="C308" s="149">
        <v>567400.0</v>
      </c>
      <c r="D308" s="149">
        <v>515818.0</v>
      </c>
      <c r="E308" s="149">
        <v>51582.0</v>
      </c>
      <c r="F308" s="141" t="s">
        <v>1337</v>
      </c>
      <c r="G308" s="1"/>
      <c r="H308" s="1"/>
      <c r="I308" s="1"/>
      <c r="J308" s="1"/>
    </row>
    <row r="309" ht="12.0" customHeight="1">
      <c r="A309" s="150" t="s">
        <v>1413</v>
      </c>
      <c r="B309" s="138" t="s">
        <v>1139</v>
      </c>
      <c r="C309" s="149">
        <v>462550.0</v>
      </c>
      <c r="D309" s="149">
        <v>420500.0</v>
      </c>
      <c r="E309" s="149">
        <v>42050.0</v>
      </c>
      <c r="F309" s="141" t="s">
        <v>1414</v>
      </c>
      <c r="G309" s="1"/>
      <c r="H309" s="1"/>
      <c r="I309" s="1"/>
      <c r="J309" s="1"/>
    </row>
    <row r="310" ht="12.0" customHeight="1">
      <c r="A310" s="150" t="s">
        <v>1415</v>
      </c>
      <c r="B310" s="138" t="s">
        <v>1378</v>
      </c>
      <c r="C310" s="149">
        <v>30060.0</v>
      </c>
      <c r="D310" s="149">
        <v>27328.0</v>
      </c>
      <c r="E310" s="149">
        <v>2732.0</v>
      </c>
      <c r="F310" s="141" t="s">
        <v>1379</v>
      </c>
      <c r="G310" s="1"/>
      <c r="H310" s="1"/>
      <c r="I310" s="1"/>
      <c r="J310" s="1"/>
    </row>
    <row r="311" ht="12.0" customHeight="1">
      <c r="A311" s="150">
        <v>44530.0</v>
      </c>
      <c r="B311" s="138" t="s">
        <v>1401</v>
      </c>
      <c r="C311" s="149">
        <v>220000.0</v>
      </c>
      <c r="D311" s="149">
        <v>200000.0</v>
      </c>
      <c r="E311" s="149">
        <v>20000.0</v>
      </c>
      <c r="F311" s="141" t="s">
        <v>1229</v>
      </c>
      <c r="G311" s="1"/>
      <c r="H311" s="1"/>
      <c r="I311" s="1"/>
      <c r="J311" s="1"/>
    </row>
    <row r="312" ht="12.0" customHeight="1">
      <c r="A312" s="150">
        <v>44530.0</v>
      </c>
      <c r="B312" s="138" t="s">
        <v>1295</v>
      </c>
      <c r="C312" s="149">
        <v>1.8240376E8</v>
      </c>
      <c r="D312" s="149">
        <v>1.658216E8</v>
      </c>
      <c r="E312" s="149">
        <v>1.658216E7</v>
      </c>
      <c r="F312" s="141" t="s">
        <v>1416</v>
      </c>
      <c r="G312" s="1"/>
      <c r="H312" s="1"/>
      <c r="I312" s="1"/>
      <c r="J312" s="1"/>
    </row>
    <row r="313" ht="12.0" customHeight="1">
      <c r="A313" s="150">
        <v>44531.0</v>
      </c>
      <c r="B313" s="138" t="s">
        <v>1164</v>
      </c>
      <c r="C313" s="149">
        <v>2618000.0</v>
      </c>
      <c r="D313" s="149">
        <v>2380000.0</v>
      </c>
      <c r="E313" s="149">
        <v>238000.0</v>
      </c>
      <c r="F313" s="141" t="s">
        <v>1403</v>
      </c>
      <c r="G313" s="1"/>
      <c r="H313" s="1"/>
      <c r="I313" s="1"/>
      <c r="J313" s="1"/>
    </row>
    <row r="314" ht="12.0" customHeight="1">
      <c r="A314" s="150">
        <v>44531.0</v>
      </c>
      <c r="B314" s="138" t="s">
        <v>1164</v>
      </c>
      <c r="C314" s="149">
        <v>60800.0</v>
      </c>
      <c r="D314" s="149">
        <v>55273.0</v>
      </c>
      <c r="E314" s="149">
        <v>5527.0</v>
      </c>
      <c r="F314" s="141" t="s">
        <v>1397</v>
      </c>
      <c r="G314" s="1"/>
      <c r="H314" s="1"/>
      <c r="I314" s="1"/>
      <c r="J314" s="1"/>
    </row>
    <row r="315" ht="12.0" customHeight="1">
      <c r="A315" s="150">
        <v>44536.0</v>
      </c>
      <c r="B315" s="138" t="s">
        <v>1179</v>
      </c>
      <c r="C315" s="149">
        <v>550000.0</v>
      </c>
      <c r="D315" s="149">
        <v>500000.0</v>
      </c>
      <c r="E315" s="149">
        <v>50000.0</v>
      </c>
      <c r="F315" s="141" t="s">
        <v>1180</v>
      </c>
      <c r="G315" s="1"/>
      <c r="H315" s="1"/>
      <c r="I315" s="1"/>
      <c r="J315" s="1"/>
    </row>
    <row r="316" ht="12.0" customHeight="1">
      <c r="A316" s="150">
        <v>44541.0</v>
      </c>
      <c r="B316" s="138" t="s">
        <v>1175</v>
      </c>
      <c r="C316" s="149">
        <v>27500.0</v>
      </c>
      <c r="D316" s="149">
        <v>25000.0</v>
      </c>
      <c r="E316" s="149">
        <v>2500.0</v>
      </c>
      <c r="F316" s="141" t="s">
        <v>1176</v>
      </c>
      <c r="G316" s="1"/>
      <c r="H316" s="1"/>
      <c r="I316" s="1"/>
      <c r="J316" s="1"/>
    </row>
    <row r="317" ht="12.0" customHeight="1">
      <c r="A317" s="150">
        <v>44545.0</v>
      </c>
      <c r="B317" s="138" t="s">
        <v>1336</v>
      </c>
      <c r="C317" s="149">
        <v>567400.0</v>
      </c>
      <c r="D317" s="149">
        <v>515818.0</v>
      </c>
      <c r="E317" s="149">
        <v>51582.0</v>
      </c>
      <c r="F317" s="141" t="s">
        <v>1337</v>
      </c>
      <c r="G317" s="1"/>
      <c r="H317" s="1"/>
      <c r="I317" s="1"/>
      <c r="J317" s="1"/>
    </row>
    <row r="318" ht="12.0" customHeight="1">
      <c r="A318" s="150">
        <v>44545.0</v>
      </c>
      <c r="B318" s="138" t="s">
        <v>1139</v>
      </c>
      <c r="C318" s="149">
        <v>462550.0</v>
      </c>
      <c r="D318" s="149">
        <v>420500.0</v>
      </c>
      <c r="E318" s="149">
        <v>42050.0</v>
      </c>
      <c r="F318" s="141" t="s">
        <v>1417</v>
      </c>
      <c r="G318" s="1" t="s">
        <v>22</v>
      </c>
      <c r="H318" s="1"/>
      <c r="I318" s="1"/>
      <c r="J318" s="1"/>
    </row>
    <row r="319" ht="12.0" customHeight="1">
      <c r="A319" s="150">
        <v>44560.0</v>
      </c>
      <c r="B319" s="138" t="s">
        <v>1164</v>
      </c>
      <c r="C319" s="149">
        <v>60800.0</v>
      </c>
      <c r="D319" s="149">
        <v>55273.0</v>
      </c>
      <c r="E319" s="149">
        <v>5527.0</v>
      </c>
      <c r="F319" s="141" t="s">
        <v>1397</v>
      </c>
      <c r="G319" s="127" t="s">
        <v>0</v>
      </c>
      <c r="H319" s="127" t="s">
        <v>1</v>
      </c>
      <c r="I319" s="128" t="s">
        <v>2</v>
      </c>
      <c r="J319" s="1"/>
    </row>
    <row r="320" ht="12.0" customHeight="1">
      <c r="A320" s="150">
        <v>44561.0</v>
      </c>
      <c r="B320" s="138" t="s">
        <v>1401</v>
      </c>
      <c r="C320" s="149">
        <v>220000.0</v>
      </c>
      <c r="D320" s="149">
        <v>200000.0</v>
      </c>
      <c r="E320" s="149">
        <v>20000.0</v>
      </c>
      <c r="F320" s="141" t="s">
        <v>1229</v>
      </c>
      <c r="G320" s="130">
        <f t="shared" ref="G320:I320" si="6">SUM(C232:C320)</f>
        <v>683846392</v>
      </c>
      <c r="H320" s="130">
        <f t="shared" si="6"/>
        <v>621678537</v>
      </c>
      <c r="I320" s="130">
        <f t="shared" si="6"/>
        <v>62167855</v>
      </c>
      <c r="J320" s="1"/>
    </row>
    <row r="321" ht="12.0" customHeight="1">
      <c r="A321" s="150" t="s">
        <v>1418</v>
      </c>
      <c r="B321" s="138" t="s">
        <v>1179</v>
      </c>
      <c r="C321" s="149">
        <v>550000.0</v>
      </c>
      <c r="D321" s="149">
        <v>500000.0</v>
      </c>
      <c r="E321" s="149">
        <v>50000.0</v>
      </c>
      <c r="F321" s="141" t="s">
        <v>1180</v>
      </c>
      <c r="G321" s="1"/>
      <c r="H321" s="1"/>
      <c r="I321" s="1"/>
      <c r="J321" s="1"/>
    </row>
    <row r="322" ht="12.0" customHeight="1">
      <c r="A322" s="150" t="s">
        <v>1419</v>
      </c>
      <c r="B322" s="138" t="s">
        <v>1175</v>
      </c>
      <c r="C322" s="149">
        <v>27500.0</v>
      </c>
      <c r="D322" s="149">
        <v>25000.0</v>
      </c>
      <c r="E322" s="149">
        <v>2500.0</v>
      </c>
      <c r="F322" s="141" t="s">
        <v>1176</v>
      </c>
      <c r="G322" s="1"/>
      <c r="H322" s="1"/>
      <c r="I322" s="1"/>
      <c r="J322" s="1"/>
    </row>
    <row r="323" ht="12.0" customHeight="1">
      <c r="A323" s="150" t="s">
        <v>1420</v>
      </c>
      <c r="B323" s="138" t="s">
        <v>1336</v>
      </c>
      <c r="C323" s="149">
        <v>567400.0</v>
      </c>
      <c r="D323" s="149">
        <v>515818.0</v>
      </c>
      <c r="E323" s="149">
        <v>51582.0</v>
      </c>
      <c r="F323" s="141" t="s">
        <v>1421</v>
      </c>
      <c r="G323" s="1"/>
      <c r="H323" s="1"/>
      <c r="I323" s="1"/>
      <c r="J323" s="1"/>
    </row>
    <row r="324" ht="12.0" customHeight="1">
      <c r="A324" s="150" t="s">
        <v>1420</v>
      </c>
      <c r="B324" s="138" t="s">
        <v>1139</v>
      </c>
      <c r="C324" s="149">
        <v>462550.0</v>
      </c>
      <c r="D324" s="149">
        <v>420500.0</v>
      </c>
      <c r="E324" s="149">
        <v>42050.0</v>
      </c>
      <c r="F324" s="141" t="s">
        <v>1422</v>
      </c>
      <c r="G324" s="1"/>
      <c r="H324" s="1"/>
      <c r="I324" s="1"/>
      <c r="J324" s="1"/>
    </row>
    <row r="325" ht="12.0" customHeight="1">
      <c r="A325" s="150" t="s">
        <v>1423</v>
      </c>
      <c r="B325" s="138" t="s">
        <v>1164</v>
      </c>
      <c r="C325" s="149">
        <v>60800.0</v>
      </c>
      <c r="D325" s="149">
        <v>55273.0</v>
      </c>
      <c r="E325" s="149">
        <v>5527.0</v>
      </c>
      <c r="F325" s="141" t="s">
        <v>1397</v>
      </c>
      <c r="G325" s="1"/>
      <c r="H325" s="1"/>
      <c r="I325" s="1"/>
      <c r="J325" s="1"/>
    </row>
    <row r="326" ht="12.0" customHeight="1">
      <c r="A326" s="150" t="s">
        <v>1423</v>
      </c>
      <c r="B326" s="138" t="s">
        <v>1378</v>
      </c>
      <c r="C326" s="149">
        <v>29000.0</v>
      </c>
      <c r="D326" s="149">
        <v>26364.0</v>
      </c>
      <c r="E326" s="149">
        <v>2636.0</v>
      </c>
      <c r="F326" s="141" t="s">
        <v>1379</v>
      </c>
      <c r="G326" s="1"/>
      <c r="H326" s="1"/>
      <c r="I326" s="1"/>
      <c r="J326" s="1"/>
    </row>
    <row r="327" ht="12.0" customHeight="1">
      <c r="A327" s="150" t="s">
        <v>1424</v>
      </c>
      <c r="B327" s="138" t="s">
        <v>1401</v>
      </c>
      <c r="C327" s="149">
        <v>220000.0</v>
      </c>
      <c r="D327" s="149">
        <v>200000.0</v>
      </c>
      <c r="E327" s="149">
        <v>20000.0</v>
      </c>
      <c r="F327" s="141" t="s">
        <v>1229</v>
      </c>
      <c r="G327" s="1"/>
      <c r="H327" s="1"/>
      <c r="I327" s="1"/>
      <c r="J327" s="1"/>
    </row>
    <row r="328" ht="12.0" customHeight="1">
      <c r="A328" s="150" t="s">
        <v>1425</v>
      </c>
      <c r="B328" s="138" t="s">
        <v>1182</v>
      </c>
      <c r="C328" s="149">
        <v>55000.0</v>
      </c>
      <c r="D328" s="149">
        <v>50000.0</v>
      </c>
      <c r="E328" s="149">
        <v>5000.0</v>
      </c>
      <c r="F328" s="141" t="s">
        <v>1426</v>
      </c>
      <c r="G328" s="1"/>
      <c r="H328" s="1"/>
      <c r="I328" s="1"/>
      <c r="J328" s="1"/>
    </row>
    <row r="329" ht="12.0" customHeight="1">
      <c r="A329" s="150" t="s">
        <v>1427</v>
      </c>
      <c r="B329" s="138" t="s">
        <v>1179</v>
      </c>
      <c r="C329" s="149">
        <v>550000.0</v>
      </c>
      <c r="D329" s="149">
        <v>500000.0</v>
      </c>
      <c r="E329" s="149">
        <v>50000.0</v>
      </c>
      <c r="F329" s="141" t="s">
        <v>1180</v>
      </c>
      <c r="G329" s="1"/>
      <c r="H329" s="1"/>
      <c r="I329" s="1"/>
      <c r="J329" s="1"/>
    </row>
    <row r="330" ht="12.0" customHeight="1">
      <c r="A330" s="150" t="s">
        <v>1428</v>
      </c>
      <c r="B330" s="138" t="s">
        <v>1164</v>
      </c>
      <c r="C330" s="149">
        <v>4004000.0</v>
      </c>
      <c r="D330" s="149">
        <v>3640000.0</v>
      </c>
      <c r="E330" s="149">
        <v>364000.0</v>
      </c>
      <c r="F330" s="141" t="s">
        <v>1403</v>
      </c>
      <c r="G330" s="1"/>
      <c r="H330" s="1"/>
      <c r="I330" s="1"/>
      <c r="J330" s="1"/>
    </row>
    <row r="331" ht="12.0" customHeight="1">
      <c r="A331" s="150" t="s">
        <v>1429</v>
      </c>
      <c r="B331" s="138" t="s">
        <v>1175</v>
      </c>
      <c r="C331" s="149">
        <v>27500.0</v>
      </c>
      <c r="D331" s="149">
        <v>25000.0</v>
      </c>
      <c r="E331" s="149">
        <v>2500.0</v>
      </c>
      <c r="F331" s="141" t="s">
        <v>1176</v>
      </c>
      <c r="G331" s="1"/>
      <c r="H331" s="1"/>
      <c r="I331" s="1"/>
      <c r="J331" s="1"/>
    </row>
    <row r="332" ht="12.0" customHeight="1">
      <c r="A332" s="150" t="s">
        <v>1430</v>
      </c>
      <c r="B332" s="138" t="s">
        <v>1336</v>
      </c>
      <c r="C332" s="149">
        <v>567400.0</v>
      </c>
      <c r="D332" s="149">
        <v>515818.0</v>
      </c>
      <c r="E332" s="149">
        <v>51582.0</v>
      </c>
      <c r="F332" s="141" t="s">
        <v>1421</v>
      </c>
      <c r="G332" s="1"/>
      <c r="H332" s="1"/>
      <c r="I332" s="1"/>
      <c r="J332" s="1"/>
    </row>
    <row r="333" ht="12.0" customHeight="1">
      <c r="A333" s="150" t="s">
        <v>1430</v>
      </c>
      <c r="B333" s="138" t="s">
        <v>1139</v>
      </c>
      <c r="C333" s="149">
        <v>462550.0</v>
      </c>
      <c r="D333" s="149">
        <v>420500.0</v>
      </c>
      <c r="E333" s="149">
        <v>42050.0</v>
      </c>
      <c r="F333" s="141" t="s">
        <v>1431</v>
      </c>
      <c r="G333" s="1"/>
      <c r="H333" s="1"/>
      <c r="I333" s="1"/>
      <c r="J333" s="1"/>
    </row>
    <row r="334" ht="12.0" customHeight="1">
      <c r="A334" s="150">
        <v>44613.0</v>
      </c>
      <c r="B334" s="138" t="s">
        <v>1432</v>
      </c>
      <c r="C334" s="149">
        <v>36000.0</v>
      </c>
      <c r="D334" s="149">
        <v>32727.0</v>
      </c>
      <c r="E334" s="149">
        <v>3273.0</v>
      </c>
      <c r="F334" s="141" t="s">
        <v>1433</v>
      </c>
      <c r="G334" s="1"/>
      <c r="H334" s="1"/>
      <c r="I334" s="1"/>
      <c r="J334" s="1"/>
    </row>
    <row r="335" ht="12.0" customHeight="1">
      <c r="A335" s="150" t="s">
        <v>1434</v>
      </c>
      <c r="B335" s="138" t="s">
        <v>1164</v>
      </c>
      <c r="C335" s="149">
        <v>60800.0</v>
      </c>
      <c r="D335" s="149">
        <v>55273.0</v>
      </c>
      <c r="E335" s="149">
        <v>5527.0</v>
      </c>
      <c r="F335" s="141" t="s">
        <v>1397</v>
      </c>
      <c r="G335" s="1"/>
      <c r="H335" s="1"/>
      <c r="I335" s="1"/>
      <c r="J335" s="1"/>
    </row>
    <row r="336" ht="12.0" customHeight="1">
      <c r="A336" s="150" t="s">
        <v>1435</v>
      </c>
      <c r="B336" s="138" t="s">
        <v>1378</v>
      </c>
      <c r="C336" s="149">
        <v>77940.0</v>
      </c>
      <c r="D336" s="149">
        <v>70855.0</v>
      </c>
      <c r="E336" s="149">
        <v>7085.0</v>
      </c>
      <c r="F336" s="141" t="s">
        <v>1379</v>
      </c>
      <c r="G336" s="1"/>
      <c r="H336" s="1"/>
      <c r="I336" s="1"/>
      <c r="J336" s="1"/>
    </row>
    <row r="337" ht="12.0" customHeight="1">
      <c r="A337" s="150" t="s">
        <v>1436</v>
      </c>
      <c r="B337" s="138" t="s">
        <v>1401</v>
      </c>
      <c r="C337" s="149">
        <v>220000.0</v>
      </c>
      <c r="D337" s="149">
        <v>200000.0</v>
      </c>
      <c r="E337" s="149">
        <v>20000.0</v>
      </c>
      <c r="F337" s="141" t="s">
        <v>1229</v>
      </c>
      <c r="G337" s="1"/>
      <c r="H337" s="1"/>
      <c r="I337" s="1"/>
      <c r="J337" s="1"/>
    </row>
    <row r="338" ht="12.0" customHeight="1">
      <c r="A338" s="150" t="s">
        <v>1436</v>
      </c>
      <c r="B338" s="138" t="s">
        <v>1432</v>
      </c>
      <c r="C338" s="149">
        <v>19000.0</v>
      </c>
      <c r="D338" s="149">
        <v>17273.0</v>
      </c>
      <c r="E338" s="149">
        <v>1727.0</v>
      </c>
      <c r="F338" s="141" t="s">
        <v>1433</v>
      </c>
      <c r="G338" s="1"/>
      <c r="H338" s="1"/>
      <c r="I338" s="1"/>
      <c r="J338" s="1"/>
    </row>
    <row r="339" ht="12.0" customHeight="1">
      <c r="A339" s="150" t="s">
        <v>1437</v>
      </c>
      <c r="B339" s="138" t="s">
        <v>1179</v>
      </c>
      <c r="C339" s="149">
        <v>550000.0</v>
      </c>
      <c r="D339" s="149">
        <v>500000.0</v>
      </c>
      <c r="E339" s="149">
        <v>50000.0</v>
      </c>
      <c r="F339" s="141" t="s">
        <v>1180</v>
      </c>
      <c r="G339" s="1"/>
      <c r="H339" s="1"/>
      <c r="I339" s="1"/>
      <c r="J339" s="1"/>
    </row>
    <row r="340" ht="12.0" customHeight="1">
      <c r="A340" s="150" t="s">
        <v>1438</v>
      </c>
      <c r="B340" s="138" t="s">
        <v>1378</v>
      </c>
      <c r="C340" s="149">
        <v>38970.0</v>
      </c>
      <c r="D340" s="149">
        <v>35428.0</v>
      </c>
      <c r="E340" s="149">
        <v>3542.0</v>
      </c>
      <c r="F340" s="141" t="s">
        <v>1379</v>
      </c>
      <c r="G340" s="1"/>
      <c r="H340" s="1"/>
      <c r="I340" s="1"/>
      <c r="J340" s="1"/>
    </row>
    <row r="341" ht="12.0" customHeight="1">
      <c r="A341" s="150" t="s">
        <v>1439</v>
      </c>
      <c r="B341" s="138" t="s">
        <v>1378</v>
      </c>
      <c r="C341" s="149">
        <v>1346400.0</v>
      </c>
      <c r="D341" s="149">
        <v>1224000.0</v>
      </c>
      <c r="E341" s="149">
        <v>122400.0</v>
      </c>
      <c r="F341" s="141" t="s">
        <v>1379</v>
      </c>
      <c r="G341" s="1"/>
      <c r="H341" s="1"/>
      <c r="I341" s="1"/>
      <c r="J341" s="1"/>
    </row>
    <row r="342" ht="12.0" customHeight="1">
      <c r="A342" s="150" t="s">
        <v>1440</v>
      </c>
      <c r="B342" s="138" t="s">
        <v>1378</v>
      </c>
      <c r="C342" s="149">
        <v>77940.0</v>
      </c>
      <c r="D342" s="149">
        <v>70855.0</v>
      </c>
      <c r="E342" s="149">
        <v>7085.0</v>
      </c>
      <c r="F342" s="141" t="s">
        <v>1379</v>
      </c>
      <c r="G342" s="1"/>
      <c r="H342" s="1"/>
      <c r="I342" s="1"/>
      <c r="J342" s="1"/>
    </row>
    <row r="343" ht="12.0" customHeight="1">
      <c r="A343" s="150" t="s">
        <v>1441</v>
      </c>
      <c r="B343" s="138" t="s">
        <v>1175</v>
      </c>
      <c r="C343" s="149">
        <v>27500.0</v>
      </c>
      <c r="D343" s="149">
        <v>25000.0</v>
      </c>
      <c r="E343" s="149">
        <v>2500.0</v>
      </c>
      <c r="F343" s="141" t="s">
        <v>1176</v>
      </c>
      <c r="G343" s="1"/>
      <c r="H343" s="1"/>
      <c r="I343" s="1"/>
      <c r="J343" s="1"/>
    </row>
    <row r="344" ht="12.0" customHeight="1">
      <c r="A344" s="150" t="s">
        <v>1442</v>
      </c>
      <c r="B344" s="138" t="s">
        <v>1164</v>
      </c>
      <c r="C344" s="149">
        <v>63800.0</v>
      </c>
      <c r="D344" s="149">
        <v>58000.0</v>
      </c>
      <c r="E344" s="149">
        <v>5800.0</v>
      </c>
      <c r="F344" s="141" t="s">
        <v>1165</v>
      </c>
      <c r="G344" s="1"/>
      <c r="H344" s="1"/>
      <c r="I344" s="1"/>
      <c r="J344" s="1"/>
    </row>
    <row r="345" ht="12.0" customHeight="1">
      <c r="A345" s="150" t="s">
        <v>1443</v>
      </c>
      <c r="B345" s="138" t="s">
        <v>1336</v>
      </c>
      <c r="C345" s="149">
        <v>567400.0</v>
      </c>
      <c r="D345" s="149">
        <v>515818.0</v>
      </c>
      <c r="E345" s="149">
        <v>51582.0</v>
      </c>
      <c r="F345" s="141" t="s">
        <v>1421</v>
      </c>
      <c r="G345" s="1"/>
      <c r="H345" s="1"/>
      <c r="I345" s="1"/>
      <c r="J345" s="1"/>
    </row>
    <row r="346" ht="12.0" customHeight="1">
      <c r="A346" s="150" t="s">
        <v>1443</v>
      </c>
      <c r="B346" s="138" t="s">
        <v>1139</v>
      </c>
      <c r="C346" s="149">
        <v>462550.0</v>
      </c>
      <c r="D346" s="149">
        <v>420500.0</v>
      </c>
      <c r="E346" s="149">
        <v>42050.0</v>
      </c>
      <c r="F346" s="141" t="s">
        <v>1444</v>
      </c>
      <c r="G346" s="1"/>
      <c r="H346" s="1"/>
      <c r="I346" s="1"/>
      <c r="J346" s="1"/>
    </row>
    <row r="347" ht="12.0" customHeight="1">
      <c r="A347" s="150" t="s">
        <v>1445</v>
      </c>
      <c r="B347" s="138" t="s">
        <v>1164</v>
      </c>
      <c r="C347" s="149">
        <v>90800.0</v>
      </c>
      <c r="D347" s="149">
        <v>82545.0</v>
      </c>
      <c r="E347" s="149">
        <v>8255.0</v>
      </c>
      <c r="F347" s="141" t="s">
        <v>1165</v>
      </c>
      <c r="G347" s="1"/>
      <c r="H347" s="1"/>
      <c r="I347" s="1"/>
      <c r="J347" s="1"/>
    </row>
    <row r="348" ht="12.0" customHeight="1">
      <c r="A348" s="150" t="s">
        <v>1446</v>
      </c>
      <c r="B348" s="138" t="s">
        <v>1447</v>
      </c>
      <c r="C348" s="149">
        <v>880000.0</v>
      </c>
      <c r="D348" s="149">
        <v>800000.0</v>
      </c>
      <c r="E348" s="149">
        <v>80000.0</v>
      </c>
      <c r="F348" s="141" t="s">
        <v>1448</v>
      </c>
      <c r="G348" s="1"/>
      <c r="H348" s="1"/>
      <c r="I348" s="1"/>
      <c r="J348" s="1"/>
    </row>
    <row r="349" ht="12.0" customHeight="1">
      <c r="A349" s="150" t="s">
        <v>1449</v>
      </c>
      <c r="B349" s="138" t="s">
        <v>1450</v>
      </c>
      <c r="C349" s="149">
        <v>562650.0</v>
      </c>
      <c r="D349" s="149">
        <v>511500.0</v>
      </c>
      <c r="E349" s="149">
        <v>51150.0</v>
      </c>
      <c r="F349" s="141" t="s">
        <v>1451</v>
      </c>
      <c r="G349" s="1"/>
      <c r="H349" s="1"/>
      <c r="I349" s="1"/>
      <c r="J349" s="1"/>
    </row>
    <row r="350" ht="12.0" customHeight="1">
      <c r="A350" s="150" t="s">
        <v>1449</v>
      </c>
      <c r="B350" s="138" t="s">
        <v>1450</v>
      </c>
      <c r="C350" s="149">
        <v>1220010.0</v>
      </c>
      <c r="D350" s="149">
        <v>1109100.0</v>
      </c>
      <c r="E350" s="149">
        <v>110910.0</v>
      </c>
      <c r="F350" s="141" t="s">
        <v>1451</v>
      </c>
      <c r="G350" s="1"/>
      <c r="H350" s="1"/>
      <c r="I350" s="1"/>
      <c r="J350" s="1"/>
    </row>
    <row r="351" ht="12.0" customHeight="1">
      <c r="A351" s="150" t="s">
        <v>1452</v>
      </c>
      <c r="B351" s="138" t="s">
        <v>1401</v>
      </c>
      <c r="C351" s="149">
        <v>4742782.0</v>
      </c>
      <c r="D351" s="149">
        <v>4311620.0</v>
      </c>
      <c r="E351" s="149">
        <v>431162.0</v>
      </c>
      <c r="F351" s="141" t="s">
        <v>1453</v>
      </c>
      <c r="G351" s="1"/>
      <c r="H351" s="1"/>
      <c r="I351" s="1"/>
      <c r="J351" s="1"/>
    </row>
    <row r="352" ht="12.0" customHeight="1">
      <c r="A352" s="150" t="s">
        <v>1452</v>
      </c>
      <c r="B352" s="138" t="s">
        <v>1401</v>
      </c>
      <c r="C352" s="149">
        <v>220000.0</v>
      </c>
      <c r="D352" s="149">
        <v>200000.0</v>
      </c>
      <c r="E352" s="149">
        <v>20000.0</v>
      </c>
      <c r="F352" s="141" t="s">
        <v>1229</v>
      </c>
      <c r="G352" s="1"/>
      <c r="H352" s="1"/>
      <c r="I352" s="1"/>
      <c r="J352" s="1"/>
    </row>
    <row r="353" ht="12.0" customHeight="1">
      <c r="A353" s="150">
        <v>44657.0</v>
      </c>
      <c r="B353" s="138" t="s">
        <v>1179</v>
      </c>
      <c r="C353" s="149">
        <v>550000.0</v>
      </c>
      <c r="D353" s="149">
        <v>500000.0</v>
      </c>
      <c r="E353" s="149">
        <v>50000.0</v>
      </c>
      <c r="F353" s="141" t="s">
        <v>1180</v>
      </c>
      <c r="G353" s="1"/>
      <c r="H353" s="1"/>
      <c r="I353" s="1"/>
      <c r="J353" s="1"/>
    </row>
    <row r="354" ht="12.0" customHeight="1">
      <c r="A354" s="150" t="s">
        <v>1454</v>
      </c>
      <c r="B354" s="138" t="s">
        <v>1175</v>
      </c>
      <c r="C354" s="149">
        <v>27500.0</v>
      </c>
      <c r="D354" s="149">
        <v>25000.0</v>
      </c>
      <c r="E354" s="149">
        <v>2500.0</v>
      </c>
      <c r="F354" s="141" t="s">
        <v>1176</v>
      </c>
      <c r="G354" s="1"/>
      <c r="H354" s="1"/>
      <c r="I354" s="1"/>
      <c r="J354" s="1"/>
    </row>
    <row r="355" ht="12.0" customHeight="1">
      <c r="A355" s="150" t="s">
        <v>1455</v>
      </c>
      <c r="B355" s="138" t="s">
        <v>1336</v>
      </c>
      <c r="C355" s="149">
        <v>567400.0</v>
      </c>
      <c r="D355" s="149">
        <v>515818.0</v>
      </c>
      <c r="E355" s="149">
        <v>51582.0</v>
      </c>
      <c r="F355" s="141" t="s">
        <v>1421</v>
      </c>
      <c r="G355" s="1"/>
      <c r="H355" s="1"/>
      <c r="I355" s="1"/>
      <c r="J355" s="1"/>
    </row>
    <row r="356" ht="12.0" customHeight="1">
      <c r="A356" s="150" t="s">
        <v>1455</v>
      </c>
      <c r="B356" s="138" t="s">
        <v>1139</v>
      </c>
      <c r="C356" s="149">
        <v>462550.0</v>
      </c>
      <c r="D356" s="149">
        <v>420500.0</v>
      </c>
      <c r="E356" s="149">
        <v>42050.0</v>
      </c>
      <c r="F356" s="141" t="s">
        <v>1456</v>
      </c>
      <c r="G356" s="1"/>
      <c r="H356" s="1"/>
      <c r="I356" s="1"/>
      <c r="J356" s="1"/>
    </row>
    <row r="357" ht="12.0" customHeight="1">
      <c r="A357" s="150">
        <v>44672.0</v>
      </c>
      <c r="B357" s="138" t="s">
        <v>1378</v>
      </c>
      <c r="C357" s="149">
        <v>38970.0</v>
      </c>
      <c r="D357" s="149">
        <v>35428.0</v>
      </c>
      <c r="E357" s="149">
        <v>3542.0</v>
      </c>
      <c r="F357" s="141" t="s">
        <v>1379</v>
      </c>
      <c r="G357" s="1"/>
      <c r="H357" s="1"/>
      <c r="I357" s="1"/>
      <c r="J357" s="1"/>
    </row>
    <row r="358" ht="12.0" customHeight="1">
      <c r="A358" s="150">
        <v>44680.0</v>
      </c>
      <c r="B358" s="138" t="s">
        <v>1295</v>
      </c>
      <c r="C358" s="149">
        <v>4.41848E8</v>
      </c>
      <c r="D358" s="149">
        <v>4.0168E8</v>
      </c>
      <c r="E358" s="149">
        <v>4.0168E7</v>
      </c>
      <c r="F358" s="141" t="s">
        <v>1457</v>
      </c>
      <c r="G358" s="1"/>
      <c r="H358" s="1"/>
      <c r="I358" s="1"/>
      <c r="J358" s="1"/>
    </row>
    <row r="359" ht="12.0" customHeight="1">
      <c r="A359" s="150">
        <v>44681.0</v>
      </c>
      <c r="B359" s="138" t="s">
        <v>1401</v>
      </c>
      <c r="C359" s="149">
        <v>220000.0</v>
      </c>
      <c r="D359" s="149">
        <v>200000.0</v>
      </c>
      <c r="E359" s="149">
        <v>20000.0</v>
      </c>
      <c r="F359" s="141" t="s">
        <v>1229</v>
      </c>
      <c r="G359" s="1"/>
      <c r="H359" s="1"/>
      <c r="I359" s="1"/>
      <c r="J359" s="1"/>
    </row>
    <row r="360" ht="12.0" customHeight="1">
      <c r="A360" s="150" t="s">
        <v>1458</v>
      </c>
      <c r="B360" s="138" t="s">
        <v>1260</v>
      </c>
      <c r="C360" s="149">
        <v>770000.0</v>
      </c>
      <c r="D360" s="149">
        <v>700000.0</v>
      </c>
      <c r="E360" s="149">
        <v>70000.0</v>
      </c>
      <c r="F360" s="141" t="s">
        <v>1158</v>
      </c>
      <c r="G360" s="1"/>
      <c r="H360" s="1"/>
      <c r="I360" s="1"/>
      <c r="J360" s="1"/>
    </row>
    <row r="361" ht="12.0" customHeight="1">
      <c r="A361" s="150" t="s">
        <v>1459</v>
      </c>
      <c r="B361" s="138" t="s">
        <v>1164</v>
      </c>
      <c r="C361" s="149">
        <v>191400.0</v>
      </c>
      <c r="D361" s="149">
        <v>174000.0</v>
      </c>
      <c r="E361" s="149">
        <v>17400.0</v>
      </c>
      <c r="F361" s="141" t="s">
        <v>1397</v>
      </c>
      <c r="G361" s="1"/>
      <c r="H361" s="1"/>
      <c r="I361" s="1"/>
      <c r="J361" s="1"/>
    </row>
    <row r="362" ht="12.0" customHeight="1">
      <c r="A362" s="150" t="s">
        <v>1459</v>
      </c>
      <c r="B362" s="138" t="s">
        <v>1175</v>
      </c>
      <c r="C362" s="149">
        <v>27500.0</v>
      </c>
      <c r="D362" s="149">
        <v>25000.0</v>
      </c>
      <c r="E362" s="149">
        <v>2500.0</v>
      </c>
      <c r="F362" s="141" t="s">
        <v>1176</v>
      </c>
      <c r="G362" s="1"/>
      <c r="H362" s="1"/>
      <c r="I362" s="1"/>
      <c r="J362" s="1"/>
    </row>
    <row r="363" ht="12.0" customHeight="1">
      <c r="A363" s="150" t="s">
        <v>1460</v>
      </c>
      <c r="B363" s="138" t="s">
        <v>1336</v>
      </c>
      <c r="C363" s="149">
        <v>567400.0</v>
      </c>
      <c r="D363" s="149">
        <v>515818.0</v>
      </c>
      <c r="E363" s="149">
        <v>51582.0</v>
      </c>
      <c r="F363" s="141" t="s">
        <v>1421</v>
      </c>
      <c r="G363" s="1"/>
      <c r="H363" s="1"/>
      <c r="I363" s="1"/>
      <c r="J363" s="1"/>
    </row>
    <row r="364" ht="12.0" customHeight="1">
      <c r="A364" s="150" t="s">
        <v>1460</v>
      </c>
      <c r="B364" s="138" t="s">
        <v>1139</v>
      </c>
      <c r="C364" s="149">
        <v>462550.0</v>
      </c>
      <c r="D364" s="149">
        <v>420500.0</v>
      </c>
      <c r="E364" s="149">
        <v>42050.0</v>
      </c>
      <c r="F364" s="141" t="s">
        <v>1461</v>
      </c>
      <c r="G364" s="1"/>
      <c r="H364" s="1"/>
      <c r="I364" s="1"/>
      <c r="J364" s="1"/>
    </row>
    <row r="365" ht="12.0" customHeight="1">
      <c r="A365" s="150">
        <v>44701.0</v>
      </c>
      <c r="B365" s="138" t="s">
        <v>1164</v>
      </c>
      <c r="C365" s="149">
        <v>60800.0</v>
      </c>
      <c r="D365" s="149">
        <v>55273.0</v>
      </c>
      <c r="E365" s="149">
        <v>5527.0</v>
      </c>
      <c r="F365" s="141" t="s">
        <v>1397</v>
      </c>
      <c r="G365" s="1"/>
      <c r="H365" s="1"/>
      <c r="I365" s="1"/>
      <c r="J365" s="1"/>
    </row>
    <row r="366" ht="12.0" customHeight="1">
      <c r="A366" s="150">
        <v>44705.0</v>
      </c>
      <c r="B366" s="138" t="s">
        <v>1164</v>
      </c>
      <c r="C366" s="149">
        <v>2926000.0</v>
      </c>
      <c r="D366" s="149">
        <v>2660000.0</v>
      </c>
      <c r="E366" s="149">
        <v>266000.0</v>
      </c>
      <c r="F366" s="141" t="s">
        <v>1403</v>
      </c>
      <c r="G366" s="1"/>
      <c r="H366" s="1"/>
      <c r="I366" s="1"/>
      <c r="J366" s="1"/>
    </row>
    <row r="367" ht="15.75" customHeight="1">
      <c r="A367" s="150">
        <v>44712.0</v>
      </c>
      <c r="B367" s="138" t="s">
        <v>1401</v>
      </c>
      <c r="C367" s="149">
        <v>220000.0</v>
      </c>
      <c r="D367" s="149">
        <v>200000.0</v>
      </c>
      <c r="E367" s="149">
        <v>20000.0</v>
      </c>
      <c r="F367" s="141" t="s">
        <v>1229</v>
      </c>
      <c r="G367" s="1"/>
      <c r="H367" s="1"/>
      <c r="I367" s="1"/>
      <c r="J367" s="1"/>
    </row>
    <row r="368" ht="16.5" customHeight="1">
      <c r="A368" s="150" t="s">
        <v>1462</v>
      </c>
      <c r="B368" s="138" t="s">
        <v>1179</v>
      </c>
      <c r="C368" s="149">
        <v>550000.0</v>
      </c>
      <c r="D368" s="149">
        <v>500000.0</v>
      </c>
      <c r="E368" s="149">
        <v>50000.0</v>
      </c>
      <c r="F368" s="141" t="s">
        <v>1180</v>
      </c>
      <c r="G368" s="1"/>
      <c r="H368" s="1"/>
      <c r="I368" s="1"/>
      <c r="J368" s="1"/>
    </row>
    <row r="369" ht="12.0" customHeight="1">
      <c r="A369" s="150" t="s">
        <v>1463</v>
      </c>
      <c r="B369" s="138" t="s">
        <v>1164</v>
      </c>
      <c r="C369" s="149">
        <v>60800.0</v>
      </c>
      <c r="D369" s="149">
        <v>55273.0</v>
      </c>
      <c r="E369" s="149">
        <v>5527.0</v>
      </c>
      <c r="F369" s="141" t="s">
        <v>1397</v>
      </c>
      <c r="G369" s="1"/>
      <c r="H369" s="1"/>
      <c r="I369" s="1"/>
      <c r="J369" s="1"/>
    </row>
    <row r="370" ht="12.0" customHeight="1">
      <c r="A370" s="150" t="s">
        <v>1463</v>
      </c>
      <c r="B370" s="138" t="s">
        <v>1164</v>
      </c>
      <c r="C370" s="149">
        <v>60800.0</v>
      </c>
      <c r="D370" s="149">
        <v>55273.0</v>
      </c>
      <c r="E370" s="149">
        <v>5527.0</v>
      </c>
      <c r="F370" s="141" t="s">
        <v>1397</v>
      </c>
      <c r="G370" s="1"/>
      <c r="H370" s="1"/>
      <c r="I370" s="1"/>
      <c r="J370" s="1"/>
    </row>
    <row r="371" ht="12.0" customHeight="1">
      <c r="A371" s="150" t="s">
        <v>1464</v>
      </c>
      <c r="B371" s="138" t="s">
        <v>1179</v>
      </c>
      <c r="C371" s="149">
        <v>550000.0</v>
      </c>
      <c r="D371" s="149">
        <v>500000.0</v>
      </c>
      <c r="E371" s="149">
        <v>50000.0</v>
      </c>
      <c r="F371" s="141" t="s">
        <v>1180</v>
      </c>
      <c r="G371" s="1"/>
      <c r="H371" s="1"/>
      <c r="I371" s="1"/>
      <c r="J371" s="1"/>
    </row>
    <row r="372" ht="12.0" customHeight="1">
      <c r="A372" s="150" t="s">
        <v>1465</v>
      </c>
      <c r="B372" s="138" t="s">
        <v>1164</v>
      </c>
      <c r="C372" s="149">
        <v>382800.0</v>
      </c>
      <c r="D372" s="149">
        <v>348000.0</v>
      </c>
      <c r="E372" s="149">
        <v>34800.0</v>
      </c>
      <c r="F372" s="141" t="s">
        <v>1397</v>
      </c>
      <c r="G372" s="1"/>
      <c r="H372" s="1"/>
      <c r="I372" s="1"/>
      <c r="J372" s="1"/>
    </row>
    <row r="373" ht="12.0" customHeight="1">
      <c r="A373" s="150" t="s">
        <v>1466</v>
      </c>
      <c r="B373" s="138" t="s">
        <v>1175</v>
      </c>
      <c r="C373" s="149">
        <v>27500.0</v>
      </c>
      <c r="D373" s="149">
        <v>25000.0</v>
      </c>
      <c r="E373" s="149">
        <v>2500.0</v>
      </c>
      <c r="F373" s="141" t="s">
        <v>1176</v>
      </c>
      <c r="G373" s="1"/>
      <c r="H373" s="1"/>
      <c r="I373" s="1"/>
      <c r="J373" s="1"/>
    </row>
    <row r="374" ht="12.0" customHeight="1">
      <c r="A374" s="150" t="s">
        <v>1467</v>
      </c>
      <c r="B374" s="138" t="s">
        <v>1164</v>
      </c>
      <c r="C374" s="149">
        <v>2926000.0</v>
      </c>
      <c r="D374" s="149">
        <v>2660000.0</v>
      </c>
      <c r="E374" s="149">
        <v>266000.0</v>
      </c>
      <c r="F374" s="141" t="s">
        <v>1403</v>
      </c>
      <c r="G374" s="1"/>
      <c r="H374" s="1"/>
      <c r="I374" s="1"/>
      <c r="J374" s="1"/>
    </row>
    <row r="375" ht="12.0" customHeight="1">
      <c r="A375" s="150" t="s">
        <v>1467</v>
      </c>
      <c r="B375" s="138" t="s">
        <v>1336</v>
      </c>
      <c r="C375" s="149">
        <v>567400.0</v>
      </c>
      <c r="D375" s="149">
        <v>515818.0</v>
      </c>
      <c r="E375" s="149">
        <v>51582.0</v>
      </c>
      <c r="F375" s="141" t="s">
        <v>1421</v>
      </c>
      <c r="G375" s="1"/>
      <c r="H375" s="1"/>
      <c r="I375" s="1"/>
      <c r="J375" s="1"/>
    </row>
    <row r="376" ht="12.0" customHeight="1">
      <c r="A376" s="150" t="s">
        <v>1467</v>
      </c>
      <c r="B376" s="138" t="s">
        <v>1139</v>
      </c>
      <c r="C376" s="149">
        <v>462550.0</v>
      </c>
      <c r="D376" s="149">
        <v>420500.0</v>
      </c>
      <c r="E376" s="149">
        <v>42050.0</v>
      </c>
      <c r="F376" s="141" t="s">
        <v>1468</v>
      </c>
      <c r="G376" s="1"/>
      <c r="H376" s="1"/>
      <c r="I376" s="1"/>
      <c r="J376" s="1"/>
    </row>
    <row r="377" ht="12.0" customHeight="1">
      <c r="A377" s="150" t="s">
        <v>1469</v>
      </c>
      <c r="B377" s="153" t="s">
        <v>1470</v>
      </c>
      <c r="C377" s="149">
        <v>1100000.0</v>
      </c>
      <c r="D377" s="149">
        <v>1000000.0</v>
      </c>
      <c r="E377" s="149">
        <v>100000.0</v>
      </c>
      <c r="F377" s="141" t="s">
        <v>1471</v>
      </c>
      <c r="G377" s="1"/>
      <c r="H377" s="1"/>
      <c r="I377" s="1"/>
      <c r="J377" s="1"/>
    </row>
    <row r="378" ht="12.0" customHeight="1">
      <c r="A378" s="150">
        <v>44742.0</v>
      </c>
      <c r="B378" s="138" t="s">
        <v>1401</v>
      </c>
      <c r="C378" s="149">
        <v>220000.0</v>
      </c>
      <c r="D378" s="149">
        <v>200000.0</v>
      </c>
      <c r="E378" s="149">
        <v>20000.0</v>
      </c>
      <c r="F378" s="141" t="s">
        <v>1229</v>
      </c>
      <c r="G378" s="1"/>
      <c r="H378" s="1"/>
      <c r="I378" s="1"/>
      <c r="J378" s="1"/>
    </row>
    <row r="379" ht="12.0" customHeight="1">
      <c r="A379" s="150">
        <v>44748.0</v>
      </c>
      <c r="B379" s="138" t="s">
        <v>1179</v>
      </c>
      <c r="C379" s="149">
        <v>550000.0</v>
      </c>
      <c r="D379" s="149">
        <v>500000.0</v>
      </c>
      <c r="E379" s="149">
        <v>50000.0</v>
      </c>
      <c r="F379" s="141" t="s">
        <v>1180</v>
      </c>
      <c r="G379" s="1"/>
      <c r="H379" s="1"/>
      <c r="I379" s="1"/>
      <c r="J379" s="1"/>
    </row>
    <row r="380" ht="12.0" customHeight="1">
      <c r="A380" s="150" t="s">
        <v>1472</v>
      </c>
      <c r="B380" s="138" t="s">
        <v>1175</v>
      </c>
      <c r="C380" s="149">
        <v>27500.0</v>
      </c>
      <c r="D380" s="149">
        <v>25000.0</v>
      </c>
      <c r="E380" s="149">
        <v>2500.0</v>
      </c>
      <c r="F380" s="141" t="s">
        <v>1176</v>
      </c>
      <c r="G380" s="1"/>
      <c r="H380" s="1"/>
      <c r="I380" s="1"/>
      <c r="J380" s="1"/>
    </row>
    <row r="381" ht="12.0" customHeight="1">
      <c r="A381" s="150" t="s">
        <v>1473</v>
      </c>
      <c r="B381" s="138" t="s">
        <v>1164</v>
      </c>
      <c r="C381" s="149">
        <v>3806000.0</v>
      </c>
      <c r="D381" s="149">
        <v>3460000.0</v>
      </c>
      <c r="E381" s="149">
        <v>346000.0</v>
      </c>
      <c r="F381" s="141" t="s">
        <v>1403</v>
      </c>
      <c r="G381" s="1"/>
      <c r="H381" s="1"/>
      <c r="I381" s="1"/>
      <c r="J381" s="1"/>
    </row>
    <row r="382" ht="12.0" customHeight="1">
      <c r="A382" s="150" t="s">
        <v>1474</v>
      </c>
      <c r="B382" s="138" t="s">
        <v>1336</v>
      </c>
      <c r="C382" s="149">
        <v>567400.0</v>
      </c>
      <c r="D382" s="149">
        <v>515818.0</v>
      </c>
      <c r="E382" s="149">
        <v>51582.0</v>
      </c>
      <c r="F382" s="141" t="s">
        <v>1421</v>
      </c>
      <c r="G382" s="1"/>
      <c r="H382" s="1"/>
      <c r="I382" s="1"/>
      <c r="J382" s="1"/>
    </row>
    <row r="383" ht="12.0" customHeight="1">
      <c r="A383" s="150" t="s">
        <v>1474</v>
      </c>
      <c r="B383" s="138" t="s">
        <v>1139</v>
      </c>
      <c r="C383" s="149">
        <v>462550.0</v>
      </c>
      <c r="D383" s="149">
        <v>420500.0</v>
      </c>
      <c r="E383" s="149">
        <v>42050.0</v>
      </c>
      <c r="F383" s="141" t="s">
        <v>1475</v>
      </c>
      <c r="G383" s="1"/>
      <c r="H383" s="1"/>
      <c r="I383" s="1"/>
      <c r="J383" s="1"/>
    </row>
    <row r="384" ht="12.0" customHeight="1">
      <c r="A384" s="150" t="s">
        <v>1476</v>
      </c>
      <c r="B384" s="153" t="s">
        <v>1470</v>
      </c>
      <c r="C384" s="149">
        <v>550000.0</v>
      </c>
      <c r="D384" s="149">
        <v>500000.0</v>
      </c>
      <c r="E384" s="149">
        <v>50000.0</v>
      </c>
      <c r="F384" s="141" t="s">
        <v>1477</v>
      </c>
      <c r="G384" s="1"/>
      <c r="H384" s="1"/>
      <c r="I384" s="1"/>
      <c r="J384" s="1"/>
    </row>
    <row r="385" ht="12.0" customHeight="1">
      <c r="A385" s="150" t="s">
        <v>1478</v>
      </c>
      <c r="B385" s="138" t="s">
        <v>1164</v>
      </c>
      <c r="C385" s="149">
        <v>60800.0</v>
      </c>
      <c r="D385" s="149">
        <v>55273.0</v>
      </c>
      <c r="E385" s="149">
        <v>5527.0</v>
      </c>
      <c r="F385" s="141" t="s">
        <v>1397</v>
      </c>
      <c r="G385" s="1"/>
      <c r="H385" s="1"/>
      <c r="I385" s="1"/>
      <c r="J385" s="1"/>
    </row>
    <row r="386" ht="12.0" customHeight="1">
      <c r="A386" s="150" t="s">
        <v>1478</v>
      </c>
      <c r="B386" s="138" t="s">
        <v>1479</v>
      </c>
      <c r="C386" s="149">
        <v>118940.0</v>
      </c>
      <c r="D386" s="149">
        <v>108127.0</v>
      </c>
      <c r="E386" s="149">
        <v>10813.0</v>
      </c>
      <c r="F386" s="141" t="s">
        <v>1480</v>
      </c>
      <c r="G386" s="1"/>
      <c r="H386" s="1"/>
      <c r="I386" s="1"/>
      <c r="J386" s="1"/>
    </row>
    <row r="387" ht="12.0" customHeight="1">
      <c r="A387" s="150" t="s">
        <v>1481</v>
      </c>
      <c r="B387" s="138" t="s">
        <v>1482</v>
      </c>
      <c r="C387" s="149">
        <v>836000.0</v>
      </c>
      <c r="D387" s="149">
        <v>760000.0</v>
      </c>
      <c r="E387" s="149">
        <v>76000.0</v>
      </c>
      <c r="F387" s="141" t="s">
        <v>1483</v>
      </c>
      <c r="G387" s="1"/>
      <c r="H387" s="1"/>
      <c r="I387" s="1"/>
      <c r="J387" s="1"/>
    </row>
    <row r="388" ht="12.0" customHeight="1">
      <c r="A388" s="150">
        <v>44772.0</v>
      </c>
      <c r="B388" s="138" t="s">
        <v>1484</v>
      </c>
      <c r="C388" s="149">
        <v>2887500.0</v>
      </c>
      <c r="D388" s="149">
        <v>2625000.0</v>
      </c>
      <c r="E388" s="149">
        <v>262500.0</v>
      </c>
      <c r="F388" s="141" t="s">
        <v>1485</v>
      </c>
      <c r="G388" s="1"/>
      <c r="H388" s="1"/>
      <c r="I388" s="1"/>
      <c r="J388" s="1"/>
    </row>
    <row r="389" ht="12.0" customHeight="1">
      <c r="A389" s="150" t="s">
        <v>1486</v>
      </c>
      <c r="B389" s="138" t="s">
        <v>1401</v>
      </c>
      <c r="C389" s="149">
        <v>220000.0</v>
      </c>
      <c r="D389" s="149">
        <v>200000.0</v>
      </c>
      <c r="E389" s="149">
        <v>20000.0</v>
      </c>
      <c r="F389" s="141" t="s">
        <v>1229</v>
      </c>
      <c r="G389" s="1"/>
      <c r="H389" s="1"/>
      <c r="I389" s="1"/>
      <c r="J389" s="1"/>
    </row>
    <row r="390" ht="12.0" customHeight="1">
      <c r="A390" s="150" t="s">
        <v>1486</v>
      </c>
      <c r="B390" s="138" t="s">
        <v>1487</v>
      </c>
      <c r="C390" s="149">
        <v>583000.0</v>
      </c>
      <c r="D390" s="149">
        <v>530000.0</v>
      </c>
      <c r="E390" s="149">
        <v>53000.0</v>
      </c>
      <c r="F390" s="141" t="s">
        <v>1488</v>
      </c>
      <c r="G390" s="1"/>
      <c r="H390" s="1"/>
      <c r="I390" s="1"/>
      <c r="J390" s="1"/>
    </row>
    <row r="391" ht="12.0" customHeight="1">
      <c r="A391" s="150" t="s">
        <v>1489</v>
      </c>
      <c r="B391" s="138" t="s">
        <v>1490</v>
      </c>
      <c r="C391" s="149">
        <v>3300000.0</v>
      </c>
      <c r="D391" s="149">
        <v>3000000.0</v>
      </c>
      <c r="E391" s="149">
        <v>300000.0</v>
      </c>
      <c r="F391" s="141" t="s">
        <v>1491</v>
      </c>
      <c r="G391" s="1"/>
      <c r="H391" s="1"/>
      <c r="I391" s="1"/>
      <c r="J391" s="1"/>
    </row>
    <row r="392" ht="12.0" customHeight="1">
      <c r="A392" s="150" t="s">
        <v>1492</v>
      </c>
      <c r="B392" s="138" t="s">
        <v>1179</v>
      </c>
      <c r="C392" s="149">
        <v>550000.0</v>
      </c>
      <c r="D392" s="149">
        <v>500000.0</v>
      </c>
      <c r="E392" s="149">
        <v>50000.0</v>
      </c>
      <c r="F392" s="141" t="s">
        <v>1180</v>
      </c>
      <c r="G392" s="1"/>
      <c r="H392" s="1"/>
      <c r="I392" s="1"/>
      <c r="J392" s="1"/>
    </row>
    <row r="393" ht="12.0" customHeight="1">
      <c r="A393" s="150" t="s">
        <v>1493</v>
      </c>
      <c r="B393" s="138" t="s">
        <v>1164</v>
      </c>
      <c r="C393" s="149">
        <v>2926000.0</v>
      </c>
      <c r="D393" s="149">
        <v>2660000.0</v>
      </c>
      <c r="E393" s="149">
        <v>266000.0</v>
      </c>
      <c r="F393" s="141" t="s">
        <v>1403</v>
      </c>
      <c r="G393" s="1"/>
      <c r="H393" s="1"/>
      <c r="I393" s="1"/>
      <c r="J393" s="1"/>
    </row>
    <row r="394" ht="12.0" customHeight="1">
      <c r="A394" s="150" t="s">
        <v>1493</v>
      </c>
      <c r="B394" s="138" t="s">
        <v>1175</v>
      </c>
      <c r="C394" s="149">
        <v>27500.0</v>
      </c>
      <c r="D394" s="149">
        <v>25000.0</v>
      </c>
      <c r="E394" s="149">
        <v>2500.0</v>
      </c>
      <c r="F394" s="141" t="s">
        <v>1176</v>
      </c>
      <c r="G394" s="1"/>
      <c r="H394" s="1"/>
      <c r="I394" s="1"/>
      <c r="J394" s="1"/>
    </row>
    <row r="395" ht="12.0" customHeight="1">
      <c r="A395" s="150" t="s">
        <v>1494</v>
      </c>
      <c r="B395" s="138" t="s">
        <v>1336</v>
      </c>
      <c r="C395" s="149">
        <v>567400.0</v>
      </c>
      <c r="D395" s="149">
        <v>515818.0</v>
      </c>
      <c r="E395" s="149">
        <v>51582.0</v>
      </c>
      <c r="F395" s="141" t="s">
        <v>1421</v>
      </c>
      <c r="G395" s="1"/>
      <c r="H395" s="1"/>
      <c r="I395" s="1"/>
      <c r="J395" s="1"/>
    </row>
    <row r="396" ht="12.0" customHeight="1">
      <c r="A396" s="150" t="s">
        <v>1494</v>
      </c>
      <c r="B396" s="138" t="s">
        <v>1139</v>
      </c>
      <c r="C396" s="149">
        <v>462550.0</v>
      </c>
      <c r="D396" s="149">
        <v>420500.0</v>
      </c>
      <c r="E396" s="149">
        <v>42050.0</v>
      </c>
      <c r="F396" s="141" t="s">
        <v>1495</v>
      </c>
      <c r="G396" s="1"/>
      <c r="H396" s="1"/>
      <c r="I396" s="1"/>
      <c r="J396" s="1"/>
    </row>
    <row r="397" ht="12.0" customHeight="1">
      <c r="A397" s="150" t="s">
        <v>1496</v>
      </c>
      <c r="B397" s="153" t="s">
        <v>1470</v>
      </c>
      <c r="C397" s="149">
        <v>550000.0</v>
      </c>
      <c r="D397" s="149">
        <v>500000.0</v>
      </c>
      <c r="E397" s="149">
        <v>50000.0</v>
      </c>
      <c r="F397" s="141" t="s">
        <v>1497</v>
      </c>
      <c r="G397" s="1"/>
      <c r="H397" s="1"/>
      <c r="I397" s="1"/>
      <c r="J397" s="1"/>
    </row>
    <row r="398" ht="12.0" customHeight="1">
      <c r="A398" s="150" t="s">
        <v>725</v>
      </c>
      <c r="B398" s="138" t="s">
        <v>1479</v>
      </c>
      <c r="C398" s="149">
        <v>120710.0</v>
      </c>
      <c r="D398" s="149">
        <v>109736.0</v>
      </c>
      <c r="E398" s="149">
        <v>10974.0</v>
      </c>
      <c r="F398" s="141" t="s">
        <v>1498</v>
      </c>
      <c r="G398" s="1"/>
      <c r="H398" s="1"/>
      <c r="I398" s="1"/>
      <c r="J398" s="1"/>
    </row>
    <row r="399" ht="12.0" customHeight="1">
      <c r="A399" s="150" t="s">
        <v>1499</v>
      </c>
      <c r="B399" s="138" t="s">
        <v>1164</v>
      </c>
      <c r="C399" s="149">
        <v>60800.0</v>
      </c>
      <c r="D399" s="149">
        <v>55273.0</v>
      </c>
      <c r="E399" s="149">
        <v>5527.0</v>
      </c>
      <c r="F399" s="141" t="s">
        <v>1397</v>
      </c>
      <c r="G399" s="1"/>
      <c r="H399" s="1"/>
      <c r="I399" s="1"/>
      <c r="J399" s="1"/>
    </row>
    <row r="400" ht="12.0" customHeight="1">
      <c r="A400" s="150" t="s">
        <v>1499</v>
      </c>
      <c r="B400" s="138" t="s">
        <v>1260</v>
      </c>
      <c r="C400" s="149">
        <v>220000.0</v>
      </c>
      <c r="D400" s="149">
        <v>200000.0</v>
      </c>
      <c r="E400" s="149">
        <v>20000.0</v>
      </c>
      <c r="F400" s="141" t="s">
        <v>1158</v>
      </c>
      <c r="G400" s="2"/>
      <c r="H400" s="2"/>
      <c r="I400" s="29"/>
      <c r="J400" s="1"/>
    </row>
    <row r="401" ht="12.0" customHeight="1">
      <c r="A401" s="150" t="s">
        <v>1500</v>
      </c>
      <c r="B401" s="138" t="s">
        <v>1401</v>
      </c>
      <c r="C401" s="149">
        <v>220000.0</v>
      </c>
      <c r="D401" s="149">
        <v>200000.0</v>
      </c>
      <c r="E401" s="149">
        <v>20000.0</v>
      </c>
      <c r="F401" s="141" t="s">
        <v>1229</v>
      </c>
      <c r="G401" s="155"/>
      <c r="H401" s="155"/>
      <c r="I401" s="155"/>
      <c r="J401" s="1"/>
    </row>
    <row r="402" ht="12.0" customHeight="1">
      <c r="A402" s="150" t="s">
        <v>1501</v>
      </c>
      <c r="B402" s="138" t="s">
        <v>1164</v>
      </c>
      <c r="C402" s="149">
        <v>2926000.0</v>
      </c>
      <c r="D402" s="149">
        <v>2660000.0</v>
      </c>
      <c r="E402" s="149">
        <v>266000.0</v>
      </c>
      <c r="F402" s="141" t="s">
        <v>1403</v>
      </c>
      <c r="G402" s="1"/>
      <c r="H402" s="1"/>
      <c r="I402" s="1"/>
      <c r="J402" s="1"/>
    </row>
    <row r="403" ht="12.0" customHeight="1">
      <c r="A403" s="150" t="s">
        <v>1502</v>
      </c>
      <c r="B403" s="153" t="s">
        <v>1179</v>
      </c>
      <c r="C403" s="149">
        <v>550000.0</v>
      </c>
      <c r="D403" s="149">
        <v>500000.0</v>
      </c>
      <c r="E403" s="149">
        <v>50000.0</v>
      </c>
      <c r="F403" s="141" t="s">
        <v>1180</v>
      </c>
      <c r="G403" s="1"/>
      <c r="H403" s="1"/>
      <c r="I403" s="1"/>
      <c r="J403" s="1"/>
    </row>
    <row r="404" ht="12.0" customHeight="1">
      <c r="A404" s="150" t="s">
        <v>1503</v>
      </c>
      <c r="B404" s="138" t="s">
        <v>1175</v>
      </c>
      <c r="C404" s="149">
        <v>27500.0</v>
      </c>
      <c r="D404" s="149">
        <v>25000.0</v>
      </c>
      <c r="E404" s="149">
        <v>2500.0</v>
      </c>
      <c r="F404" s="141" t="s">
        <v>1176</v>
      </c>
      <c r="G404" s="1"/>
      <c r="H404" s="1"/>
      <c r="I404" s="1"/>
      <c r="J404" s="1"/>
    </row>
    <row r="405" ht="12.0" customHeight="1">
      <c r="A405" s="150" t="s">
        <v>1504</v>
      </c>
      <c r="B405" s="138" t="s">
        <v>1378</v>
      </c>
      <c r="C405" s="149">
        <v>1293160.0</v>
      </c>
      <c r="D405" s="149">
        <v>1175600.0</v>
      </c>
      <c r="E405" s="149">
        <v>117560.0</v>
      </c>
      <c r="F405" s="141" t="s">
        <v>1379</v>
      </c>
      <c r="G405" s="1"/>
      <c r="H405" s="1"/>
      <c r="I405" s="1"/>
      <c r="J405" s="1"/>
    </row>
    <row r="406" ht="12.0" customHeight="1">
      <c r="A406" s="150" t="s">
        <v>1505</v>
      </c>
      <c r="B406" s="138" t="s">
        <v>1336</v>
      </c>
      <c r="C406" s="149">
        <v>567400.0</v>
      </c>
      <c r="D406" s="149">
        <v>515818.0</v>
      </c>
      <c r="E406" s="149">
        <v>51582.0</v>
      </c>
      <c r="F406" s="141" t="s">
        <v>1421</v>
      </c>
      <c r="G406" s="1"/>
      <c r="H406" s="1"/>
      <c r="I406" s="1"/>
      <c r="J406" s="1"/>
    </row>
    <row r="407" ht="12.0" customHeight="1">
      <c r="A407" s="150" t="s">
        <v>1505</v>
      </c>
      <c r="B407" s="138" t="s">
        <v>1139</v>
      </c>
      <c r="C407" s="149">
        <v>462550.0</v>
      </c>
      <c r="D407" s="149">
        <v>420500.0</v>
      </c>
      <c r="E407" s="149">
        <v>42050.0</v>
      </c>
      <c r="F407" s="141" t="s">
        <v>1506</v>
      </c>
      <c r="G407" s="1"/>
      <c r="H407" s="1"/>
      <c r="I407" s="1"/>
      <c r="J407" s="1"/>
    </row>
    <row r="408" ht="12.0" customHeight="1">
      <c r="A408" s="150" t="s">
        <v>1507</v>
      </c>
      <c r="B408" s="153" t="s">
        <v>1401</v>
      </c>
      <c r="C408" s="149">
        <v>220000.0</v>
      </c>
      <c r="D408" s="149">
        <v>200000.0</v>
      </c>
      <c r="E408" s="149">
        <v>20000.0</v>
      </c>
      <c r="F408" s="141" t="s">
        <v>1229</v>
      </c>
      <c r="G408" s="1"/>
      <c r="H408" s="1"/>
      <c r="I408" s="1"/>
      <c r="J408" s="1"/>
    </row>
    <row r="409" ht="12.0" customHeight="1">
      <c r="A409" s="150" t="s">
        <v>1508</v>
      </c>
      <c r="B409" s="138" t="s">
        <v>1164</v>
      </c>
      <c r="C409" s="149">
        <v>2926000.0</v>
      </c>
      <c r="D409" s="149">
        <v>2660000.0</v>
      </c>
      <c r="E409" s="149">
        <v>266000.0</v>
      </c>
      <c r="F409" s="141" t="s">
        <v>1403</v>
      </c>
      <c r="G409" s="1"/>
      <c r="H409" s="1"/>
      <c r="I409" s="1"/>
      <c r="J409" s="1"/>
    </row>
    <row r="410" ht="12.0" customHeight="1">
      <c r="A410" s="150" t="s">
        <v>1509</v>
      </c>
      <c r="B410" s="138" t="s">
        <v>1179</v>
      </c>
      <c r="C410" s="149">
        <v>550000.0</v>
      </c>
      <c r="D410" s="149">
        <v>500000.0</v>
      </c>
      <c r="E410" s="149">
        <v>50000.0</v>
      </c>
      <c r="F410" s="141" t="s">
        <v>1180</v>
      </c>
      <c r="G410" s="1"/>
      <c r="H410" s="1"/>
      <c r="I410" s="1"/>
      <c r="J410" s="1"/>
    </row>
    <row r="411" ht="12.0" customHeight="1">
      <c r="A411" s="150" t="s">
        <v>1510</v>
      </c>
      <c r="B411" s="138" t="s">
        <v>1164</v>
      </c>
      <c r="C411" s="149">
        <v>63800.0</v>
      </c>
      <c r="D411" s="149">
        <v>58000.0</v>
      </c>
      <c r="E411" s="149">
        <v>5800.0</v>
      </c>
      <c r="F411" s="141" t="s">
        <v>1165</v>
      </c>
      <c r="G411" s="1"/>
      <c r="H411" s="1"/>
      <c r="I411" s="1"/>
      <c r="J411" s="1"/>
    </row>
    <row r="412" ht="12.0" customHeight="1">
      <c r="A412" s="150" t="s">
        <v>1511</v>
      </c>
      <c r="B412" s="138" t="s">
        <v>1175</v>
      </c>
      <c r="C412" s="149">
        <v>27500.0</v>
      </c>
      <c r="D412" s="149">
        <v>25000.0</v>
      </c>
      <c r="E412" s="149">
        <v>2500.0</v>
      </c>
      <c r="F412" s="141" t="s">
        <v>1176</v>
      </c>
      <c r="G412" s="1"/>
      <c r="H412" s="1"/>
      <c r="I412" s="1"/>
      <c r="J412" s="1"/>
    </row>
    <row r="413" ht="12.0" customHeight="1">
      <c r="A413" s="150" t="s">
        <v>736</v>
      </c>
      <c r="B413" s="138" t="s">
        <v>1336</v>
      </c>
      <c r="C413" s="149">
        <v>567400.0</v>
      </c>
      <c r="D413" s="149">
        <v>515818.0</v>
      </c>
      <c r="E413" s="149">
        <v>51582.0</v>
      </c>
      <c r="F413" s="141" t="s">
        <v>1421</v>
      </c>
      <c r="G413" s="1"/>
      <c r="H413" s="1"/>
      <c r="I413" s="1"/>
      <c r="J413" s="1"/>
    </row>
    <row r="414" ht="12.0" customHeight="1">
      <c r="A414" s="150" t="s">
        <v>736</v>
      </c>
      <c r="B414" s="138" t="s">
        <v>1139</v>
      </c>
      <c r="C414" s="149">
        <v>462550.0</v>
      </c>
      <c r="D414" s="149">
        <v>420500.0</v>
      </c>
      <c r="E414" s="149">
        <v>42050.0</v>
      </c>
      <c r="F414" s="141" t="s">
        <v>1512</v>
      </c>
      <c r="G414" s="1"/>
      <c r="H414" s="1"/>
      <c r="I414" s="1"/>
      <c r="J414" s="1"/>
    </row>
    <row r="415" ht="12.0" customHeight="1">
      <c r="A415" s="150" t="s">
        <v>1513</v>
      </c>
      <c r="B415" s="138" t="s">
        <v>1514</v>
      </c>
      <c r="C415" s="149">
        <v>100000.0</v>
      </c>
      <c r="D415" s="149">
        <v>90909.0</v>
      </c>
      <c r="E415" s="149">
        <v>9091.0</v>
      </c>
      <c r="F415" s="141" t="s">
        <v>1515</v>
      </c>
      <c r="G415" s="1"/>
      <c r="H415" s="1"/>
      <c r="I415" s="1"/>
      <c r="J415" s="1"/>
    </row>
    <row r="416" ht="12.0" customHeight="1">
      <c r="A416" s="150" t="s">
        <v>1516</v>
      </c>
      <c r="B416" s="138" t="s">
        <v>1401</v>
      </c>
      <c r="C416" s="149">
        <v>220000.0</v>
      </c>
      <c r="D416" s="149">
        <v>200000.0</v>
      </c>
      <c r="E416" s="149">
        <v>20000.0</v>
      </c>
      <c r="F416" s="141" t="s">
        <v>1229</v>
      </c>
      <c r="G416" s="1"/>
      <c r="H416" s="1"/>
      <c r="I416" s="1"/>
      <c r="J416" s="1"/>
    </row>
    <row r="417" ht="12.0" customHeight="1">
      <c r="A417" s="150" t="s">
        <v>1517</v>
      </c>
      <c r="B417" s="138" t="s">
        <v>1164</v>
      </c>
      <c r="C417" s="149">
        <v>44000.0</v>
      </c>
      <c r="D417" s="149">
        <v>40000.0</v>
      </c>
      <c r="E417" s="149">
        <v>4000.0</v>
      </c>
      <c r="F417" s="141" t="s">
        <v>1518</v>
      </c>
      <c r="G417" s="1"/>
      <c r="H417" s="1"/>
      <c r="I417" s="1"/>
      <c r="J417" s="1"/>
    </row>
    <row r="418" ht="12.0" customHeight="1">
      <c r="A418" s="150" t="s">
        <v>1519</v>
      </c>
      <c r="B418" s="138" t="s">
        <v>1520</v>
      </c>
      <c r="C418" s="149">
        <v>165000.0</v>
      </c>
      <c r="D418" s="149">
        <v>150000.0</v>
      </c>
      <c r="E418" s="149">
        <v>15000.0</v>
      </c>
      <c r="F418" s="141" t="s">
        <v>1521</v>
      </c>
      <c r="G418" s="1"/>
      <c r="H418" s="1"/>
      <c r="I418" s="1"/>
      <c r="J418" s="1"/>
    </row>
    <row r="419" ht="12.0" customHeight="1">
      <c r="A419" s="150" t="s">
        <v>1519</v>
      </c>
      <c r="B419" s="138" t="s">
        <v>1164</v>
      </c>
      <c r="C419" s="149">
        <v>2926000.0</v>
      </c>
      <c r="D419" s="149">
        <v>2660000.0</v>
      </c>
      <c r="E419" s="149">
        <v>266000.0</v>
      </c>
      <c r="F419" s="141" t="s">
        <v>1403</v>
      </c>
      <c r="G419" s="1"/>
      <c r="H419" s="1"/>
      <c r="I419" s="1"/>
      <c r="J419" s="1"/>
    </row>
    <row r="420" ht="12.0" customHeight="1">
      <c r="A420" s="150" t="s">
        <v>1519</v>
      </c>
      <c r="B420" s="138" t="s">
        <v>1164</v>
      </c>
      <c r="C420" s="149">
        <v>3409000.0</v>
      </c>
      <c r="D420" s="149">
        <v>3099091.0</v>
      </c>
      <c r="E420" s="149">
        <v>309909.0</v>
      </c>
      <c r="F420" s="141" t="s">
        <v>1403</v>
      </c>
      <c r="G420" s="1"/>
      <c r="H420" s="1"/>
      <c r="I420" s="1"/>
      <c r="J420" s="1"/>
    </row>
    <row r="421" ht="12.0" customHeight="1">
      <c r="A421" s="150" t="s">
        <v>1519</v>
      </c>
      <c r="B421" s="138" t="s">
        <v>1164</v>
      </c>
      <c r="C421" s="149">
        <v>-3806000.0</v>
      </c>
      <c r="D421" s="149">
        <v>-3460000.0</v>
      </c>
      <c r="E421" s="149">
        <v>-346000.0</v>
      </c>
      <c r="F421" s="141" t="s">
        <v>1403</v>
      </c>
      <c r="G421" s="1"/>
      <c r="H421" s="1"/>
      <c r="I421" s="1"/>
      <c r="J421" s="1"/>
    </row>
    <row r="422" ht="12.0" customHeight="1">
      <c r="A422" s="150">
        <v>44871.0</v>
      </c>
      <c r="B422" s="138" t="s">
        <v>1179</v>
      </c>
      <c r="C422" s="149">
        <v>550000.0</v>
      </c>
      <c r="D422" s="149">
        <v>500000.0</v>
      </c>
      <c r="E422" s="149">
        <v>50000.0</v>
      </c>
      <c r="F422" s="141" t="s">
        <v>1180</v>
      </c>
      <c r="G422" s="1"/>
      <c r="H422" s="1"/>
      <c r="I422" s="1"/>
      <c r="J422" s="1"/>
    </row>
    <row r="423" ht="12.0" customHeight="1">
      <c r="A423" s="150" t="s">
        <v>1522</v>
      </c>
      <c r="B423" s="138" t="s">
        <v>1164</v>
      </c>
      <c r="C423" s="149">
        <v>44000.0</v>
      </c>
      <c r="D423" s="149">
        <v>40000.0</v>
      </c>
      <c r="E423" s="149">
        <v>4000.0</v>
      </c>
      <c r="F423" s="141" t="s">
        <v>1518</v>
      </c>
      <c r="G423" s="1"/>
      <c r="H423" s="1"/>
      <c r="I423" s="1"/>
      <c r="J423" s="1"/>
    </row>
    <row r="424" ht="12.0" customHeight="1">
      <c r="A424" s="150" t="s">
        <v>1523</v>
      </c>
      <c r="B424" s="138" t="s">
        <v>1243</v>
      </c>
      <c r="C424" s="149">
        <v>308000.0</v>
      </c>
      <c r="D424" s="149">
        <v>280000.0</v>
      </c>
      <c r="E424" s="149">
        <v>28000.0</v>
      </c>
      <c r="F424" s="141" t="s">
        <v>1524</v>
      </c>
      <c r="G424" s="1"/>
      <c r="H424" s="1"/>
      <c r="I424" s="1"/>
      <c r="J424" s="1"/>
    </row>
    <row r="425" ht="12.0" customHeight="1">
      <c r="A425" s="150" t="s">
        <v>1525</v>
      </c>
      <c r="B425" s="138" t="s">
        <v>1526</v>
      </c>
      <c r="C425" s="149">
        <v>2750000.0</v>
      </c>
      <c r="D425" s="149">
        <v>2500000.0</v>
      </c>
      <c r="E425" s="149">
        <v>250000.0</v>
      </c>
      <c r="F425" s="141" t="s">
        <v>1527</v>
      </c>
      <c r="G425" s="1"/>
      <c r="H425" s="1"/>
      <c r="I425" s="1"/>
      <c r="J425" s="1"/>
    </row>
    <row r="426" ht="12.0" customHeight="1">
      <c r="A426" s="150" t="s">
        <v>1528</v>
      </c>
      <c r="B426" s="138" t="s">
        <v>1175</v>
      </c>
      <c r="C426" s="149">
        <v>27500.0</v>
      </c>
      <c r="D426" s="149">
        <v>25000.0</v>
      </c>
      <c r="E426" s="149">
        <v>2500.0</v>
      </c>
      <c r="F426" s="141" t="s">
        <v>1176</v>
      </c>
      <c r="G426" s="1"/>
      <c r="H426" s="1"/>
      <c r="I426" s="1"/>
      <c r="J426" s="1"/>
    </row>
    <row r="427" ht="12.0" customHeight="1">
      <c r="A427" s="150" t="s">
        <v>1529</v>
      </c>
      <c r="B427" s="138" t="s">
        <v>1336</v>
      </c>
      <c r="C427" s="149">
        <v>567400.0</v>
      </c>
      <c r="D427" s="149">
        <v>515818.0</v>
      </c>
      <c r="E427" s="149">
        <v>51582.0</v>
      </c>
      <c r="F427" s="141" t="s">
        <v>1421</v>
      </c>
      <c r="G427" s="1"/>
      <c r="H427" s="1"/>
      <c r="I427" s="1"/>
      <c r="J427" s="1"/>
    </row>
    <row r="428" ht="12.0" customHeight="1">
      <c r="A428" s="150" t="s">
        <v>1529</v>
      </c>
      <c r="B428" s="138" t="s">
        <v>1139</v>
      </c>
      <c r="C428" s="149">
        <v>462550.0</v>
      </c>
      <c r="D428" s="149">
        <v>420500.0</v>
      </c>
      <c r="E428" s="149">
        <v>42050.0</v>
      </c>
      <c r="F428" s="141" t="s">
        <v>1530</v>
      </c>
      <c r="G428" s="1"/>
      <c r="H428" s="1"/>
      <c r="I428" s="1"/>
      <c r="J428" s="1"/>
    </row>
    <row r="429" ht="12.0" customHeight="1">
      <c r="A429" s="150" t="s">
        <v>1531</v>
      </c>
      <c r="B429" s="138" t="s">
        <v>1532</v>
      </c>
      <c r="C429" s="149">
        <v>880000.0</v>
      </c>
      <c r="D429" s="149">
        <v>800000.0</v>
      </c>
      <c r="E429" s="149">
        <v>80000.0</v>
      </c>
      <c r="F429" s="141" t="s">
        <v>1448</v>
      </c>
      <c r="G429" s="1"/>
      <c r="H429" s="1"/>
      <c r="I429" s="1"/>
      <c r="J429" s="1"/>
    </row>
    <row r="430" ht="12.0" customHeight="1">
      <c r="A430" s="150" t="s">
        <v>1533</v>
      </c>
      <c r="B430" s="138" t="s">
        <v>1401</v>
      </c>
      <c r="C430" s="149">
        <v>220000.0</v>
      </c>
      <c r="D430" s="149">
        <v>200000.0</v>
      </c>
      <c r="E430" s="149">
        <v>20000.0</v>
      </c>
      <c r="F430" s="141" t="s">
        <v>1229</v>
      </c>
      <c r="G430" s="1"/>
      <c r="H430" s="1"/>
      <c r="I430" s="1"/>
      <c r="J430" s="1"/>
    </row>
    <row r="431" ht="12.0" customHeight="1">
      <c r="A431" s="150" t="s">
        <v>1534</v>
      </c>
      <c r="B431" s="138" t="s">
        <v>1179</v>
      </c>
      <c r="C431" s="149">
        <v>550000.0</v>
      </c>
      <c r="D431" s="149">
        <v>500000.0</v>
      </c>
      <c r="E431" s="149">
        <v>50000.0</v>
      </c>
      <c r="F431" s="141" t="s">
        <v>1180</v>
      </c>
      <c r="G431" s="1"/>
      <c r="H431" s="1"/>
      <c r="I431" s="1"/>
      <c r="J431" s="1"/>
    </row>
    <row r="432" ht="12.0" customHeight="1">
      <c r="A432" s="150" t="s">
        <v>1535</v>
      </c>
      <c r="B432" s="138" t="s">
        <v>1164</v>
      </c>
      <c r="C432" s="149">
        <v>2926000.0</v>
      </c>
      <c r="D432" s="149">
        <v>2660000.0</v>
      </c>
      <c r="E432" s="149">
        <v>266000.0</v>
      </c>
      <c r="F432" s="141" t="s">
        <v>1403</v>
      </c>
      <c r="G432" s="1"/>
      <c r="H432" s="1"/>
      <c r="I432" s="1"/>
      <c r="J432" s="1"/>
    </row>
    <row r="433" ht="12.0" customHeight="1">
      <c r="A433" s="150" t="s">
        <v>756</v>
      </c>
      <c r="B433" s="138" t="s">
        <v>1526</v>
      </c>
      <c r="C433" s="149">
        <v>2750000.0</v>
      </c>
      <c r="D433" s="149">
        <v>2500000.0</v>
      </c>
      <c r="E433" s="149">
        <v>250000.0</v>
      </c>
      <c r="F433" s="141" t="s">
        <v>1527</v>
      </c>
      <c r="G433" s="1"/>
      <c r="H433" s="1"/>
      <c r="I433" s="1"/>
      <c r="J433" s="1"/>
    </row>
    <row r="434" ht="15.75" customHeight="1">
      <c r="A434" s="150" t="s">
        <v>1536</v>
      </c>
      <c r="B434" s="138" t="s">
        <v>1175</v>
      </c>
      <c r="C434" s="149">
        <v>27500.0</v>
      </c>
      <c r="D434" s="149">
        <v>25000.0</v>
      </c>
      <c r="E434" s="149">
        <v>2500.0</v>
      </c>
      <c r="F434" s="141" t="s">
        <v>1176</v>
      </c>
      <c r="G434" s="1" t="s">
        <v>23</v>
      </c>
      <c r="H434" s="1"/>
      <c r="I434" s="1"/>
      <c r="J434" s="1"/>
    </row>
    <row r="435" ht="16.5" customHeight="1">
      <c r="A435" s="150" t="s">
        <v>757</v>
      </c>
      <c r="B435" s="138" t="s">
        <v>1336</v>
      </c>
      <c r="C435" s="149">
        <v>567400.0</v>
      </c>
      <c r="D435" s="149">
        <v>515818.0</v>
      </c>
      <c r="E435" s="149">
        <v>51582.0</v>
      </c>
      <c r="F435" s="141" t="s">
        <v>1421</v>
      </c>
      <c r="G435" s="127" t="s">
        <v>0</v>
      </c>
      <c r="H435" s="127" t="s">
        <v>1</v>
      </c>
      <c r="I435" s="128" t="s">
        <v>2</v>
      </c>
      <c r="J435" s="1"/>
    </row>
    <row r="436" ht="12.0" customHeight="1">
      <c r="A436" s="150" t="s">
        <v>757</v>
      </c>
      <c r="B436" s="138" t="s">
        <v>1139</v>
      </c>
      <c r="C436" s="149">
        <v>462550.0</v>
      </c>
      <c r="D436" s="149">
        <v>420500.0</v>
      </c>
      <c r="E436" s="149">
        <v>42050.0</v>
      </c>
      <c r="F436" s="141" t="s">
        <v>1537</v>
      </c>
      <c r="G436" s="130">
        <f t="shared" ref="G436:I436" si="7">SUM(C321:C438)</f>
        <v>956312372</v>
      </c>
      <c r="H436" s="130">
        <f t="shared" si="7"/>
        <v>869374885</v>
      </c>
      <c r="I436" s="130">
        <f t="shared" si="7"/>
        <v>86937487</v>
      </c>
      <c r="J436" s="1"/>
    </row>
    <row r="437" ht="12.0" customHeight="1">
      <c r="A437" s="150">
        <v>44926.0</v>
      </c>
      <c r="B437" s="138" t="s">
        <v>1401</v>
      </c>
      <c r="C437" s="149">
        <v>220000.0</v>
      </c>
      <c r="D437" s="149">
        <v>200000.0</v>
      </c>
      <c r="E437" s="149">
        <v>20000.0</v>
      </c>
      <c r="F437" s="141" t="s">
        <v>1229</v>
      </c>
      <c r="G437" s="1"/>
      <c r="H437" s="1"/>
      <c r="I437" s="1"/>
      <c r="J437" s="1"/>
    </row>
    <row r="438" ht="12.0" customHeight="1">
      <c r="A438" s="150">
        <v>44926.0</v>
      </c>
      <c r="B438" s="138" t="s">
        <v>1295</v>
      </c>
      <c r="C438" s="149">
        <v>4.349268E8</v>
      </c>
      <c r="D438" s="149">
        <v>3.95388E8</v>
      </c>
      <c r="E438" s="149">
        <v>3.95388E7</v>
      </c>
      <c r="F438" s="141" t="s">
        <v>1538</v>
      </c>
      <c r="G438" s="2"/>
      <c r="H438" s="2"/>
      <c r="I438" s="29"/>
      <c r="J438" s="1"/>
    </row>
    <row r="439" ht="12.0" customHeight="1">
      <c r="A439" s="150" t="s">
        <v>1539</v>
      </c>
      <c r="B439" s="138" t="s">
        <v>1540</v>
      </c>
      <c r="C439" s="149">
        <v>8000.0</v>
      </c>
      <c r="D439" s="149">
        <v>8000.0</v>
      </c>
      <c r="E439" s="149"/>
      <c r="F439" s="141" t="s">
        <v>1541</v>
      </c>
      <c r="G439" s="2"/>
      <c r="H439" s="2"/>
      <c r="I439" s="155"/>
      <c r="J439" s="1"/>
    </row>
    <row r="440" ht="12.0" customHeight="1">
      <c r="A440" s="150" t="s">
        <v>1542</v>
      </c>
      <c r="B440" s="138" t="s">
        <v>1164</v>
      </c>
      <c r="C440" s="149">
        <v>61600.0</v>
      </c>
      <c r="D440" s="149">
        <v>56000.0</v>
      </c>
      <c r="E440" s="149">
        <v>5600.0</v>
      </c>
      <c r="F440" s="141" t="s">
        <v>1518</v>
      </c>
      <c r="G440" s="155"/>
      <c r="H440" s="155"/>
      <c r="I440" s="1"/>
      <c r="J440" s="1"/>
    </row>
    <row r="441" ht="12.0" customHeight="1">
      <c r="A441" s="150" t="s">
        <v>1543</v>
      </c>
      <c r="B441" s="138" t="s">
        <v>1179</v>
      </c>
      <c r="C441" s="149">
        <v>550000.0</v>
      </c>
      <c r="D441" s="149">
        <v>500000.0</v>
      </c>
      <c r="E441" s="149">
        <v>50000.0</v>
      </c>
      <c r="F441" s="154" t="s">
        <v>1180</v>
      </c>
      <c r="G441" s="1"/>
      <c r="H441" s="1"/>
      <c r="I441" s="1"/>
      <c r="J441" s="1"/>
    </row>
    <row r="442" ht="12.0" customHeight="1">
      <c r="A442" s="150" t="s">
        <v>1544</v>
      </c>
      <c r="B442" s="138" t="s">
        <v>1545</v>
      </c>
      <c r="C442" s="149">
        <v>1218270.0</v>
      </c>
      <c r="D442" s="149">
        <v>1218270.0</v>
      </c>
      <c r="E442" s="149"/>
      <c r="F442" s="154" t="s">
        <v>1546</v>
      </c>
      <c r="G442" s="1"/>
      <c r="H442" s="1"/>
      <c r="I442" s="1"/>
      <c r="J442" s="1"/>
    </row>
    <row r="443" ht="12.0" customHeight="1">
      <c r="A443" s="150" t="s">
        <v>1547</v>
      </c>
      <c r="B443" s="138" t="s">
        <v>1175</v>
      </c>
      <c r="C443" s="149">
        <v>27500.0</v>
      </c>
      <c r="D443" s="149">
        <v>25000.0</v>
      </c>
      <c r="E443" s="149">
        <v>2500.0</v>
      </c>
      <c r="F443" s="141" t="s">
        <v>1176</v>
      </c>
      <c r="G443" s="1"/>
      <c r="H443" s="1"/>
      <c r="I443" s="1"/>
      <c r="J443" s="1"/>
    </row>
    <row r="444" ht="12.0" customHeight="1">
      <c r="A444" s="150" t="s">
        <v>1548</v>
      </c>
      <c r="B444" s="138" t="s">
        <v>1336</v>
      </c>
      <c r="C444" s="149">
        <v>567400.0</v>
      </c>
      <c r="D444" s="149">
        <v>515818.0</v>
      </c>
      <c r="E444" s="149">
        <v>51582.0</v>
      </c>
      <c r="F444" s="141" t="s">
        <v>1421</v>
      </c>
      <c r="G444" s="1"/>
      <c r="H444" s="1"/>
      <c r="I444" s="1"/>
      <c r="J444" s="1"/>
    </row>
    <row r="445" ht="12.0" customHeight="1">
      <c r="A445" s="150" t="s">
        <v>1548</v>
      </c>
      <c r="B445" s="138" t="s">
        <v>1139</v>
      </c>
      <c r="C445" s="149">
        <v>462550.0</v>
      </c>
      <c r="D445" s="149">
        <v>420500.0</v>
      </c>
      <c r="E445" s="149">
        <v>42050.0</v>
      </c>
      <c r="F445" s="141" t="s">
        <v>1549</v>
      </c>
      <c r="G445" s="1"/>
      <c r="H445" s="1"/>
      <c r="I445" s="1"/>
      <c r="J445" s="1"/>
    </row>
    <row r="446" ht="12.0" customHeight="1">
      <c r="A446" s="150" t="s">
        <v>1550</v>
      </c>
      <c r="B446" s="138" t="s">
        <v>1164</v>
      </c>
      <c r="C446" s="149">
        <v>1.22265E7</v>
      </c>
      <c r="D446" s="149">
        <v>1.1115E7</v>
      </c>
      <c r="E446" s="149">
        <v>1111500.0</v>
      </c>
      <c r="F446" s="141" t="s">
        <v>1403</v>
      </c>
      <c r="G446" s="1"/>
      <c r="H446" s="1"/>
      <c r="I446" s="1"/>
      <c r="J446" s="1"/>
    </row>
    <row r="447" ht="12.0" customHeight="1">
      <c r="A447" s="150">
        <v>44952.0</v>
      </c>
      <c r="B447" s="138" t="s">
        <v>1182</v>
      </c>
      <c r="C447" s="149">
        <v>55000.0</v>
      </c>
      <c r="D447" s="149">
        <v>50000.0</v>
      </c>
      <c r="E447" s="149">
        <v>5000.0</v>
      </c>
      <c r="F447" s="151" t="s">
        <v>1551</v>
      </c>
      <c r="G447" s="1"/>
      <c r="H447" s="1"/>
      <c r="I447" s="1"/>
      <c r="J447" s="1"/>
    </row>
    <row r="448" ht="12.0" customHeight="1">
      <c r="A448" s="150" t="s">
        <v>1552</v>
      </c>
      <c r="B448" s="138" t="s">
        <v>1482</v>
      </c>
      <c r="C448" s="149">
        <v>2372499.0</v>
      </c>
      <c r="D448" s="149">
        <v>2156817.0</v>
      </c>
      <c r="E448" s="149">
        <v>215682.0</v>
      </c>
      <c r="F448" s="141" t="s">
        <v>1483</v>
      </c>
      <c r="G448" s="1"/>
      <c r="H448" s="1"/>
      <c r="I448" s="1"/>
      <c r="J448" s="1"/>
    </row>
    <row r="449" ht="12.0" customHeight="1">
      <c r="A449" s="150" t="s">
        <v>1552</v>
      </c>
      <c r="B449" s="138" t="s">
        <v>1401</v>
      </c>
      <c r="C449" s="149">
        <v>220000.0</v>
      </c>
      <c r="D449" s="149">
        <v>200000.0</v>
      </c>
      <c r="E449" s="149">
        <v>20000.0</v>
      </c>
      <c r="F449" s="141" t="s">
        <v>1229</v>
      </c>
      <c r="G449" s="1"/>
      <c r="H449" s="1"/>
      <c r="I449" s="1"/>
      <c r="J449" s="1"/>
    </row>
    <row r="450" ht="12.0" customHeight="1">
      <c r="A450" s="150" t="s">
        <v>1553</v>
      </c>
      <c r="B450" s="138" t="s">
        <v>1260</v>
      </c>
      <c r="C450" s="149">
        <v>154000.0</v>
      </c>
      <c r="D450" s="149">
        <v>140000.0</v>
      </c>
      <c r="E450" s="149">
        <v>14000.0</v>
      </c>
      <c r="F450" s="141" t="s">
        <v>1158</v>
      </c>
      <c r="G450" s="1"/>
      <c r="H450" s="1"/>
      <c r="I450" s="1"/>
      <c r="J450" s="1"/>
    </row>
    <row r="451" ht="12.0" customHeight="1">
      <c r="A451" s="150" t="s">
        <v>1554</v>
      </c>
      <c r="B451" s="138" t="s">
        <v>1555</v>
      </c>
      <c r="C451" s="149">
        <v>33000.0</v>
      </c>
      <c r="D451" s="149">
        <v>30000.0</v>
      </c>
      <c r="E451" s="149">
        <v>3000.0</v>
      </c>
      <c r="F451" s="141" t="s">
        <v>1556</v>
      </c>
      <c r="G451" s="1"/>
      <c r="H451" s="1"/>
      <c r="I451" s="1"/>
      <c r="J451" s="1"/>
    </row>
    <row r="452" ht="12.0" customHeight="1">
      <c r="A452" s="150" t="s">
        <v>1557</v>
      </c>
      <c r="B452" s="138" t="s">
        <v>1558</v>
      </c>
      <c r="C452" s="149">
        <v>4400000.0</v>
      </c>
      <c r="D452" s="149">
        <v>4000000.0</v>
      </c>
      <c r="E452" s="149">
        <v>400000.0</v>
      </c>
      <c r="F452" s="141" t="s">
        <v>1559</v>
      </c>
      <c r="G452" s="1"/>
      <c r="H452" s="1"/>
      <c r="I452" s="1"/>
      <c r="J452" s="1"/>
    </row>
    <row r="453" ht="12.0" customHeight="1">
      <c r="A453" s="150" t="s">
        <v>1557</v>
      </c>
      <c r="B453" s="138" t="s">
        <v>1545</v>
      </c>
      <c r="C453" s="149">
        <v>1218270.0</v>
      </c>
      <c r="D453" s="149">
        <v>1218270.0</v>
      </c>
      <c r="E453" s="149"/>
      <c r="F453" s="141" t="s">
        <v>1546</v>
      </c>
      <c r="G453" s="1"/>
      <c r="H453" s="1"/>
      <c r="I453" s="1"/>
      <c r="J453" s="1"/>
    </row>
    <row r="454" ht="12.0" customHeight="1">
      <c r="A454" s="150" t="s">
        <v>1560</v>
      </c>
      <c r="B454" s="138" t="s">
        <v>1175</v>
      </c>
      <c r="C454" s="149">
        <v>27500.0</v>
      </c>
      <c r="D454" s="149">
        <v>25000.0</v>
      </c>
      <c r="E454" s="149">
        <v>2500.0</v>
      </c>
      <c r="F454" s="141" t="s">
        <v>1176</v>
      </c>
      <c r="G454" s="1"/>
      <c r="H454" s="1"/>
      <c r="I454" s="1"/>
      <c r="J454" s="1"/>
    </row>
    <row r="455" ht="12.0" customHeight="1">
      <c r="A455" s="150" t="s">
        <v>1561</v>
      </c>
      <c r="B455" s="138" t="s">
        <v>1336</v>
      </c>
      <c r="C455" s="149">
        <v>567400.0</v>
      </c>
      <c r="D455" s="149">
        <v>515818.0</v>
      </c>
      <c r="E455" s="149">
        <v>51582.0</v>
      </c>
      <c r="F455" s="141" t="s">
        <v>1421</v>
      </c>
      <c r="G455" s="1"/>
      <c r="H455" s="1"/>
      <c r="I455" s="1"/>
      <c r="J455" s="1"/>
    </row>
    <row r="456" ht="12.0" customHeight="1">
      <c r="A456" s="150" t="s">
        <v>1561</v>
      </c>
      <c r="B456" s="138" t="s">
        <v>1139</v>
      </c>
      <c r="C456" s="149">
        <v>462550.0</v>
      </c>
      <c r="D456" s="149">
        <v>420500.0</v>
      </c>
      <c r="E456" s="149">
        <v>42050.0</v>
      </c>
      <c r="F456" s="141" t="s">
        <v>1562</v>
      </c>
      <c r="G456" s="1"/>
      <c r="H456" s="1"/>
      <c r="I456" s="1"/>
      <c r="J456" s="1"/>
    </row>
    <row r="457" ht="12.0" customHeight="1">
      <c r="A457" s="150">
        <v>44985.0</v>
      </c>
      <c r="B457" s="138" t="s">
        <v>1401</v>
      </c>
      <c r="C457" s="149">
        <v>220000.0</v>
      </c>
      <c r="D457" s="149">
        <v>200000.0</v>
      </c>
      <c r="E457" s="149">
        <v>20000.0</v>
      </c>
      <c r="F457" s="141" t="s">
        <v>1229</v>
      </c>
      <c r="G457" s="1"/>
      <c r="H457" s="1"/>
      <c r="I457" s="1"/>
      <c r="J457" s="1"/>
    </row>
    <row r="458" ht="12.0" customHeight="1">
      <c r="A458" s="150">
        <v>44986.0</v>
      </c>
      <c r="B458" s="138" t="s">
        <v>1179</v>
      </c>
      <c r="C458" s="149">
        <v>550000.0</v>
      </c>
      <c r="D458" s="149">
        <v>500000.0</v>
      </c>
      <c r="E458" s="149">
        <v>50000.0</v>
      </c>
      <c r="F458" s="154" t="s">
        <v>1180</v>
      </c>
      <c r="G458" s="1"/>
      <c r="H458" s="1"/>
      <c r="I458" s="1"/>
      <c r="J458" s="1"/>
    </row>
    <row r="459" ht="12.0" customHeight="1">
      <c r="A459" s="150" t="s">
        <v>1563</v>
      </c>
      <c r="B459" s="138" t="s">
        <v>1540</v>
      </c>
      <c r="C459" s="149">
        <v>8000.0</v>
      </c>
      <c r="D459" s="149">
        <v>8000.0</v>
      </c>
      <c r="E459" s="149"/>
      <c r="F459" s="154" t="s">
        <v>1564</v>
      </c>
      <c r="G459" s="1"/>
      <c r="H459" s="1"/>
      <c r="I459" s="1"/>
      <c r="J459" s="1"/>
    </row>
    <row r="460" ht="12.0" customHeight="1">
      <c r="A460" s="150">
        <v>44987.0</v>
      </c>
      <c r="B460" s="138" t="s">
        <v>1565</v>
      </c>
      <c r="C460" s="149">
        <v>1.0428E8</v>
      </c>
      <c r="D460" s="149">
        <v>9.48E7</v>
      </c>
      <c r="E460" s="149">
        <v>9480000.0</v>
      </c>
      <c r="F460" s="154" t="s">
        <v>1566</v>
      </c>
      <c r="G460" s="91">
        <v>45009.0</v>
      </c>
      <c r="H460" s="1" t="s">
        <v>1567</v>
      </c>
      <c r="I460" s="1"/>
      <c r="J460" s="1"/>
    </row>
    <row r="461" ht="12.0" customHeight="1">
      <c r="A461" s="150">
        <v>44991.0</v>
      </c>
      <c r="B461" s="138" t="s">
        <v>1179</v>
      </c>
      <c r="C461" s="149">
        <v>550000.0</v>
      </c>
      <c r="D461" s="149">
        <v>500000.0</v>
      </c>
      <c r="E461" s="149">
        <v>50000.0</v>
      </c>
      <c r="F461" s="154" t="s">
        <v>1180</v>
      </c>
      <c r="G461" s="1"/>
      <c r="H461" s="1"/>
      <c r="I461" s="1"/>
      <c r="J461" s="1"/>
    </row>
    <row r="462" ht="12.0" customHeight="1">
      <c r="A462" s="150" t="s">
        <v>1568</v>
      </c>
      <c r="B462" s="138" t="s">
        <v>1558</v>
      </c>
      <c r="C462" s="149">
        <v>4400000.0</v>
      </c>
      <c r="D462" s="149">
        <v>4000000.0</v>
      </c>
      <c r="E462" s="149">
        <v>400000.0</v>
      </c>
      <c r="F462" s="141" t="s">
        <v>1559</v>
      </c>
      <c r="G462" s="1"/>
      <c r="H462" s="1"/>
      <c r="I462" s="1"/>
      <c r="J462" s="1"/>
    </row>
    <row r="463" ht="12.0" customHeight="1">
      <c r="A463" s="150" t="s">
        <v>1568</v>
      </c>
      <c r="B463" s="138" t="s">
        <v>1545</v>
      </c>
      <c r="C463" s="149">
        <v>1218270.0</v>
      </c>
      <c r="D463" s="149">
        <v>1218270.0</v>
      </c>
      <c r="E463" s="149"/>
      <c r="F463" s="141" t="s">
        <v>1546</v>
      </c>
      <c r="G463" s="1"/>
      <c r="H463" s="1"/>
      <c r="I463" s="1"/>
      <c r="J463" s="1"/>
    </row>
    <row r="464" ht="12.0" customHeight="1">
      <c r="A464" s="150">
        <v>44996.0</v>
      </c>
      <c r="B464" s="138" t="s">
        <v>1175</v>
      </c>
      <c r="C464" s="149">
        <v>27500.0</v>
      </c>
      <c r="D464" s="149">
        <v>25000.0</v>
      </c>
      <c r="E464" s="149">
        <v>2500.0</v>
      </c>
      <c r="F464" s="141" t="s">
        <v>1176</v>
      </c>
      <c r="G464" s="1"/>
      <c r="H464" s="1"/>
      <c r="I464" s="1"/>
      <c r="J464" s="1"/>
    </row>
    <row r="465" ht="12.0" customHeight="1">
      <c r="A465" s="150">
        <v>44996.0</v>
      </c>
      <c r="B465" s="138" t="s">
        <v>1565</v>
      </c>
      <c r="C465" s="149">
        <v>5.72E7</v>
      </c>
      <c r="D465" s="149">
        <v>5.2E7</v>
      </c>
      <c r="E465" s="149">
        <v>5200000.0</v>
      </c>
      <c r="F465" s="141" t="s">
        <v>1569</v>
      </c>
      <c r="G465" s="91">
        <v>45005.0</v>
      </c>
      <c r="H465" s="1" t="s">
        <v>1567</v>
      </c>
      <c r="I465" s="1"/>
      <c r="J465" s="1"/>
    </row>
    <row r="466" ht="12.0" customHeight="1">
      <c r="A466" s="150" t="s">
        <v>1570</v>
      </c>
      <c r="B466" s="138" t="s">
        <v>1540</v>
      </c>
      <c r="C466" s="149">
        <v>-8000.0</v>
      </c>
      <c r="D466" s="149">
        <v>-8000.0</v>
      </c>
      <c r="E466" s="149"/>
      <c r="F466" s="141" t="s">
        <v>1564</v>
      </c>
      <c r="G466" s="91"/>
      <c r="H466" s="1"/>
      <c r="I466" s="1"/>
      <c r="J466" s="1"/>
    </row>
    <row r="467" ht="12.0" customHeight="1">
      <c r="A467" s="150" t="s">
        <v>1571</v>
      </c>
      <c r="B467" s="138" t="s">
        <v>1336</v>
      </c>
      <c r="C467" s="149">
        <v>567400.0</v>
      </c>
      <c r="D467" s="149">
        <v>515818.0</v>
      </c>
      <c r="E467" s="149">
        <v>51582.0</v>
      </c>
      <c r="F467" s="141" t="s">
        <v>1421</v>
      </c>
      <c r="G467" s="1"/>
      <c r="H467" s="1"/>
      <c r="I467" s="1"/>
      <c r="J467" s="1"/>
    </row>
    <row r="468" ht="12.0" customHeight="1">
      <c r="A468" s="150" t="s">
        <v>1571</v>
      </c>
      <c r="B468" s="138" t="s">
        <v>1139</v>
      </c>
      <c r="C468" s="149">
        <v>462550.0</v>
      </c>
      <c r="D468" s="149">
        <v>420500.0</v>
      </c>
      <c r="E468" s="149">
        <v>42050.0</v>
      </c>
      <c r="F468" s="141" t="s">
        <v>1572</v>
      </c>
      <c r="G468" s="1"/>
      <c r="H468" s="1"/>
      <c r="I468" s="1"/>
      <c r="J468" s="1"/>
    </row>
    <row r="469" ht="12.0" customHeight="1">
      <c r="A469" s="150" t="s">
        <v>773</v>
      </c>
      <c r="B469" s="138" t="s">
        <v>1401</v>
      </c>
      <c r="C469" s="149">
        <v>5908390.0</v>
      </c>
      <c r="D469" s="149">
        <v>5371263.0</v>
      </c>
      <c r="E469" s="149">
        <v>537127.0</v>
      </c>
      <c r="F469" s="141" t="s">
        <v>1573</v>
      </c>
      <c r="G469" s="1"/>
      <c r="H469" s="1"/>
      <c r="I469" s="1"/>
      <c r="J469" s="1"/>
    </row>
    <row r="470" ht="12.0" customHeight="1">
      <c r="A470" s="150" t="s">
        <v>773</v>
      </c>
      <c r="B470" s="138" t="s">
        <v>1401</v>
      </c>
      <c r="C470" s="149">
        <v>220000.0</v>
      </c>
      <c r="D470" s="149">
        <v>200000.0</v>
      </c>
      <c r="E470" s="149">
        <v>20000.0</v>
      </c>
      <c r="F470" s="141" t="s">
        <v>1229</v>
      </c>
      <c r="G470" s="1"/>
      <c r="H470" s="1"/>
      <c r="I470" s="1"/>
      <c r="J470" s="1"/>
    </row>
    <row r="471" ht="12.0" customHeight="1">
      <c r="A471" s="150" t="s">
        <v>1574</v>
      </c>
      <c r="B471" s="138" t="s">
        <v>1565</v>
      </c>
      <c r="C471" s="149">
        <v>9.1927E7</v>
      </c>
      <c r="D471" s="149">
        <v>8.357E7</v>
      </c>
      <c r="E471" s="149">
        <v>8357000.0</v>
      </c>
      <c r="F471" s="141" t="s">
        <v>1575</v>
      </c>
      <c r="G471" s="1"/>
      <c r="H471" s="1"/>
      <c r="I471" s="1"/>
      <c r="J471" s="1"/>
    </row>
    <row r="472" ht="12.0" customHeight="1">
      <c r="A472" s="150" t="s">
        <v>1576</v>
      </c>
      <c r="B472" s="138" t="s">
        <v>769</v>
      </c>
      <c r="C472" s="149">
        <v>1.037685E7</v>
      </c>
      <c r="D472" s="149">
        <v>9433500.0</v>
      </c>
      <c r="E472" s="149">
        <v>943350.0</v>
      </c>
      <c r="F472" s="141" t="s">
        <v>1577</v>
      </c>
      <c r="G472" s="1"/>
      <c r="H472" s="1"/>
      <c r="I472" s="1"/>
      <c r="J472" s="1"/>
    </row>
    <row r="473" ht="12.0" customHeight="1">
      <c r="A473" s="150" t="s">
        <v>1578</v>
      </c>
      <c r="B473" s="138" t="s">
        <v>1164</v>
      </c>
      <c r="C473" s="149">
        <v>64000.0</v>
      </c>
      <c r="D473" s="149">
        <v>58182.0</v>
      </c>
      <c r="E473" s="149">
        <v>5818.0</v>
      </c>
      <c r="F473" s="141" t="s">
        <v>1397</v>
      </c>
      <c r="G473" s="1"/>
      <c r="H473" s="1"/>
      <c r="I473" s="1"/>
      <c r="J473" s="1"/>
    </row>
    <row r="474" ht="12.0" customHeight="1">
      <c r="A474" s="150" t="s">
        <v>1579</v>
      </c>
      <c r="B474" s="138" t="s">
        <v>1179</v>
      </c>
      <c r="C474" s="149">
        <v>550000.0</v>
      </c>
      <c r="D474" s="149">
        <v>500000.0</v>
      </c>
      <c r="E474" s="149">
        <v>50000.0</v>
      </c>
      <c r="F474" s="141" t="s">
        <v>1180</v>
      </c>
      <c r="G474" s="1"/>
      <c r="H474" s="1"/>
      <c r="I474" s="1"/>
      <c r="J474" s="1"/>
    </row>
    <row r="475" ht="12.0" customHeight="1">
      <c r="A475" s="150" t="s">
        <v>1580</v>
      </c>
      <c r="B475" s="138" t="s">
        <v>1164</v>
      </c>
      <c r="C475" s="149">
        <v>137000.0</v>
      </c>
      <c r="D475" s="149">
        <v>124545.0</v>
      </c>
      <c r="E475" s="149">
        <v>12455.0</v>
      </c>
      <c r="F475" s="141" t="s">
        <v>1397</v>
      </c>
      <c r="G475" s="1"/>
      <c r="H475" s="1"/>
      <c r="I475" s="1"/>
      <c r="J475" s="1"/>
    </row>
    <row r="476" ht="12.0" customHeight="1">
      <c r="A476" s="150" t="s">
        <v>1580</v>
      </c>
      <c r="B476" s="138" t="s">
        <v>1558</v>
      </c>
      <c r="C476" s="149">
        <v>4400000.0</v>
      </c>
      <c r="D476" s="149">
        <v>4000000.0</v>
      </c>
      <c r="E476" s="149">
        <v>400000.0</v>
      </c>
      <c r="F476" s="141" t="s">
        <v>1559</v>
      </c>
      <c r="G476" s="1"/>
      <c r="H476" s="1"/>
      <c r="I476" s="1"/>
      <c r="J476" s="1"/>
    </row>
    <row r="477" ht="12.0" customHeight="1">
      <c r="A477" s="150" t="s">
        <v>1580</v>
      </c>
      <c r="B477" s="138" t="s">
        <v>1545</v>
      </c>
      <c r="C477" s="149">
        <v>1218270.0</v>
      </c>
      <c r="D477" s="149">
        <v>1218270.0</v>
      </c>
      <c r="E477" s="149"/>
      <c r="F477" s="141" t="s">
        <v>1546</v>
      </c>
      <c r="G477" s="1"/>
      <c r="H477" s="1"/>
      <c r="I477" s="1"/>
      <c r="J477" s="1"/>
    </row>
    <row r="478" ht="12.0" customHeight="1">
      <c r="A478" s="150" t="s">
        <v>1581</v>
      </c>
      <c r="B478" s="138" t="s">
        <v>1175</v>
      </c>
      <c r="C478" s="149">
        <v>27500.0</v>
      </c>
      <c r="D478" s="149">
        <v>25000.0</v>
      </c>
      <c r="E478" s="149">
        <v>2500.0</v>
      </c>
      <c r="F478" s="141" t="s">
        <v>1176</v>
      </c>
      <c r="G478" s="1"/>
      <c r="H478" s="1"/>
      <c r="I478" s="1"/>
      <c r="J478" s="1"/>
    </row>
    <row r="479" ht="12.0" customHeight="1">
      <c r="A479" s="150" t="s">
        <v>1582</v>
      </c>
      <c r="B479" s="138" t="s">
        <v>1336</v>
      </c>
      <c r="C479" s="149">
        <v>567400.0</v>
      </c>
      <c r="D479" s="149">
        <v>515818.0</v>
      </c>
      <c r="E479" s="149">
        <v>51582.0</v>
      </c>
      <c r="F479" s="141" t="s">
        <v>1421</v>
      </c>
      <c r="G479" s="1"/>
      <c r="H479" s="1"/>
      <c r="I479" s="1"/>
      <c r="J479" s="1"/>
    </row>
    <row r="480" ht="12.0" customHeight="1">
      <c r="A480" s="150" t="s">
        <v>1582</v>
      </c>
      <c r="B480" s="138" t="s">
        <v>1139</v>
      </c>
      <c r="C480" s="149">
        <v>462550.0</v>
      </c>
      <c r="D480" s="149">
        <v>420500.0</v>
      </c>
      <c r="E480" s="149">
        <v>42050.0</v>
      </c>
      <c r="F480" s="141" t="s">
        <v>1583</v>
      </c>
      <c r="G480" s="1"/>
      <c r="H480" s="1"/>
      <c r="I480" s="1"/>
      <c r="J480" s="1"/>
    </row>
    <row r="481" ht="12.0" customHeight="1">
      <c r="A481" s="150" t="s">
        <v>1584</v>
      </c>
      <c r="B481" s="138" t="s">
        <v>1585</v>
      </c>
      <c r="C481" s="149">
        <v>231000.0</v>
      </c>
      <c r="D481" s="149">
        <v>210000.0</v>
      </c>
      <c r="E481" s="149">
        <v>21000.0</v>
      </c>
      <c r="F481" s="141" t="s">
        <v>1586</v>
      </c>
      <c r="G481" s="1"/>
      <c r="H481" s="1"/>
      <c r="I481" s="1"/>
      <c r="J481" s="1"/>
    </row>
    <row r="482" ht="12.0" customHeight="1">
      <c r="A482" s="150" t="s">
        <v>1587</v>
      </c>
      <c r="B482" s="138" t="s">
        <v>1164</v>
      </c>
      <c r="C482" s="149">
        <v>64000.0</v>
      </c>
      <c r="D482" s="149">
        <v>58182.0</v>
      </c>
      <c r="E482" s="149">
        <v>5818.0</v>
      </c>
      <c r="F482" s="141" t="s">
        <v>1397</v>
      </c>
      <c r="G482" s="1"/>
      <c r="H482" s="1"/>
      <c r="I482" s="1"/>
      <c r="J482" s="1"/>
    </row>
    <row r="483" ht="12.0" customHeight="1">
      <c r="A483" s="150" t="s">
        <v>1587</v>
      </c>
      <c r="B483" s="138" t="s">
        <v>1401</v>
      </c>
      <c r="C483" s="149">
        <v>220000.0</v>
      </c>
      <c r="D483" s="149">
        <v>200000.0</v>
      </c>
      <c r="E483" s="149">
        <v>20000.0</v>
      </c>
      <c r="F483" s="141" t="s">
        <v>1229</v>
      </c>
      <c r="G483" s="1"/>
      <c r="H483" s="1"/>
      <c r="I483" s="1"/>
      <c r="J483" s="1"/>
    </row>
    <row r="484" ht="12.0" customHeight="1">
      <c r="A484" s="150" t="s">
        <v>1588</v>
      </c>
      <c r="B484" s="138" t="s">
        <v>769</v>
      </c>
      <c r="C484" s="149">
        <v>1.037685E7</v>
      </c>
      <c r="D484" s="149">
        <v>9433500.0</v>
      </c>
      <c r="E484" s="149">
        <v>943350.0</v>
      </c>
      <c r="F484" s="141" t="s">
        <v>1589</v>
      </c>
      <c r="G484" s="1"/>
      <c r="H484" s="1"/>
      <c r="I484" s="1"/>
      <c r="J484" s="1"/>
    </row>
    <row r="485" ht="12.0" customHeight="1">
      <c r="A485" s="150" t="s">
        <v>1590</v>
      </c>
      <c r="B485" s="138" t="s">
        <v>1558</v>
      </c>
      <c r="C485" s="149">
        <v>4400000.0</v>
      </c>
      <c r="D485" s="149">
        <v>4000000.0</v>
      </c>
      <c r="E485" s="149">
        <v>400000.0</v>
      </c>
      <c r="F485" s="141" t="s">
        <v>1559</v>
      </c>
      <c r="G485" s="1"/>
      <c r="H485" s="1"/>
      <c r="I485" s="1"/>
      <c r="J485" s="1"/>
    </row>
    <row r="486" ht="12.0" customHeight="1">
      <c r="A486" s="150" t="s">
        <v>1590</v>
      </c>
      <c r="B486" s="138" t="s">
        <v>1545</v>
      </c>
      <c r="C486" s="149">
        <v>1218270.0</v>
      </c>
      <c r="D486" s="149">
        <v>1218270.0</v>
      </c>
      <c r="E486" s="149"/>
      <c r="F486" s="141" t="s">
        <v>1546</v>
      </c>
      <c r="G486" s="1"/>
      <c r="H486" s="1"/>
      <c r="I486" s="1"/>
      <c r="J486" s="1"/>
    </row>
    <row r="487" ht="12.0" customHeight="1">
      <c r="A487" s="150" t="s">
        <v>1591</v>
      </c>
      <c r="B487" s="138" t="s">
        <v>1175</v>
      </c>
      <c r="C487" s="149">
        <v>27500.0</v>
      </c>
      <c r="D487" s="149">
        <v>25000.0</v>
      </c>
      <c r="E487" s="149">
        <v>2500.0</v>
      </c>
      <c r="F487" s="141" t="s">
        <v>1176</v>
      </c>
      <c r="G487" s="1"/>
      <c r="H487" s="1"/>
      <c r="I487" s="1"/>
      <c r="J487" s="1"/>
    </row>
    <row r="488" ht="12.0" customHeight="1">
      <c r="A488" s="150" t="s">
        <v>1592</v>
      </c>
      <c r="B488" s="138" t="s">
        <v>1336</v>
      </c>
      <c r="C488" s="149">
        <v>567400.0</v>
      </c>
      <c r="D488" s="149">
        <v>515818.0</v>
      </c>
      <c r="E488" s="149">
        <v>51582.0</v>
      </c>
      <c r="F488" s="141" t="s">
        <v>1421</v>
      </c>
      <c r="G488" s="1"/>
      <c r="H488" s="1"/>
      <c r="I488" s="1"/>
      <c r="J488" s="1"/>
    </row>
    <row r="489" ht="12.0" customHeight="1">
      <c r="A489" s="150" t="s">
        <v>1592</v>
      </c>
      <c r="B489" s="138" t="s">
        <v>1139</v>
      </c>
      <c r="C489" s="149">
        <v>462550.0</v>
      </c>
      <c r="D489" s="149">
        <v>420500.0</v>
      </c>
      <c r="E489" s="149">
        <v>42050.0</v>
      </c>
      <c r="F489" s="141" t="s">
        <v>1593</v>
      </c>
      <c r="G489" s="1"/>
      <c r="H489" s="1"/>
      <c r="I489" s="1"/>
      <c r="J489" s="1"/>
    </row>
    <row r="490" ht="12.0" customHeight="1">
      <c r="A490" s="150" t="s">
        <v>1594</v>
      </c>
      <c r="B490" s="138" t="s">
        <v>1595</v>
      </c>
      <c r="C490" s="149">
        <v>15000.0</v>
      </c>
      <c r="D490" s="149">
        <v>15000.0</v>
      </c>
      <c r="E490" s="149"/>
      <c r="F490" s="141" t="s">
        <v>1596</v>
      </c>
      <c r="G490" s="1"/>
      <c r="H490" s="1"/>
      <c r="I490" s="1"/>
      <c r="J490" s="1"/>
    </row>
    <row r="491" ht="12.0" customHeight="1">
      <c r="A491" s="150" t="s">
        <v>1597</v>
      </c>
      <c r="B491" s="138" t="s">
        <v>1598</v>
      </c>
      <c r="C491" s="149">
        <v>220000.0</v>
      </c>
      <c r="D491" s="149">
        <v>200000.0</v>
      </c>
      <c r="E491" s="149">
        <v>20000.0</v>
      </c>
      <c r="F491" s="141" t="s">
        <v>1229</v>
      </c>
      <c r="G491" s="1"/>
      <c r="H491" s="1"/>
      <c r="I491" s="1"/>
      <c r="J491" s="1"/>
    </row>
    <row r="492" ht="12.0" customHeight="1">
      <c r="A492" s="150" t="s">
        <v>1599</v>
      </c>
      <c r="B492" s="138" t="s">
        <v>769</v>
      </c>
      <c r="C492" s="149">
        <v>1.198483E7</v>
      </c>
      <c r="D492" s="149">
        <v>1.08953E7</v>
      </c>
      <c r="E492" s="149">
        <v>1089530.0</v>
      </c>
      <c r="F492" s="141" t="s">
        <v>1600</v>
      </c>
      <c r="G492" s="1"/>
      <c r="H492" s="1"/>
      <c r="I492" s="1"/>
      <c r="J492" s="1"/>
    </row>
    <row r="493" ht="12.0" customHeight="1">
      <c r="A493" s="150" t="s">
        <v>1601</v>
      </c>
      <c r="B493" s="138" t="s">
        <v>1179</v>
      </c>
      <c r="C493" s="149">
        <v>550000.0</v>
      </c>
      <c r="D493" s="149">
        <v>500000.0</v>
      </c>
      <c r="E493" s="149">
        <v>50000.0</v>
      </c>
      <c r="F493" s="141" t="s">
        <v>1180</v>
      </c>
      <c r="G493" s="1"/>
      <c r="H493" s="1"/>
      <c r="I493" s="1"/>
      <c r="J493" s="1"/>
    </row>
    <row r="494" ht="12.0" customHeight="1">
      <c r="A494" s="150" t="s">
        <v>1602</v>
      </c>
      <c r="B494" s="138" t="s">
        <v>1179</v>
      </c>
      <c r="C494" s="149">
        <v>550000.0</v>
      </c>
      <c r="D494" s="149">
        <v>500000.0</v>
      </c>
      <c r="E494" s="149">
        <v>50000.0</v>
      </c>
      <c r="F494" s="141" t="s">
        <v>1180</v>
      </c>
      <c r="G494" s="1"/>
      <c r="H494" s="1"/>
      <c r="I494" s="1"/>
      <c r="J494" s="1"/>
    </row>
    <row r="495" ht="12.0" customHeight="1">
      <c r="A495" s="150" t="s">
        <v>1603</v>
      </c>
      <c r="B495" s="138" t="s">
        <v>1558</v>
      </c>
      <c r="C495" s="149">
        <v>4400000.0</v>
      </c>
      <c r="D495" s="149">
        <v>4000000.0</v>
      </c>
      <c r="E495" s="149">
        <v>400000.0</v>
      </c>
      <c r="F495" s="141" t="s">
        <v>1559</v>
      </c>
      <c r="G495" s="1"/>
      <c r="H495" s="1"/>
      <c r="I495" s="1"/>
      <c r="J495" s="1"/>
    </row>
    <row r="496" ht="12.0" customHeight="1">
      <c r="A496" s="150" t="s">
        <v>1604</v>
      </c>
      <c r="B496" s="138" t="s">
        <v>1175</v>
      </c>
      <c r="C496" s="149">
        <v>27500.0</v>
      </c>
      <c r="D496" s="149">
        <v>25000.0</v>
      </c>
      <c r="E496" s="149">
        <v>2500.0</v>
      </c>
      <c r="F496" s="141" t="s">
        <v>1176</v>
      </c>
      <c r="G496" s="1"/>
      <c r="H496" s="1"/>
      <c r="I496" s="1"/>
      <c r="J496" s="1"/>
    </row>
    <row r="497" ht="12.0" customHeight="1">
      <c r="A497" s="150" t="s">
        <v>1605</v>
      </c>
      <c r="B497" s="138" t="s">
        <v>1545</v>
      </c>
      <c r="C497" s="149">
        <v>1218270.0</v>
      </c>
      <c r="D497" s="149">
        <v>1218270.0</v>
      </c>
      <c r="E497" s="149"/>
      <c r="F497" s="141" t="s">
        <v>1546</v>
      </c>
      <c r="G497" s="1"/>
      <c r="H497" s="1"/>
      <c r="I497" s="1"/>
      <c r="J497" s="1"/>
    </row>
    <row r="498" ht="12.0" customHeight="1">
      <c r="A498" s="150" t="s">
        <v>1606</v>
      </c>
      <c r="B498" s="138" t="s">
        <v>1336</v>
      </c>
      <c r="C498" s="149">
        <v>567400.0</v>
      </c>
      <c r="D498" s="149">
        <v>515818.0</v>
      </c>
      <c r="E498" s="149">
        <v>51582.0</v>
      </c>
      <c r="F498" s="141" t="s">
        <v>1421</v>
      </c>
      <c r="G498" s="1"/>
      <c r="H498" s="1"/>
      <c r="I498" s="1"/>
      <c r="J498" s="1"/>
    </row>
    <row r="499" ht="12.0" customHeight="1">
      <c r="A499" s="150" t="s">
        <v>1606</v>
      </c>
      <c r="B499" s="138" t="s">
        <v>1139</v>
      </c>
      <c r="C499" s="149">
        <v>462550.0</v>
      </c>
      <c r="D499" s="149">
        <v>420500.0</v>
      </c>
      <c r="E499" s="149">
        <v>42050.0</v>
      </c>
      <c r="F499" s="141" t="s">
        <v>1607</v>
      </c>
      <c r="G499" s="1"/>
      <c r="H499" s="1"/>
      <c r="I499" s="1"/>
      <c r="J499" s="1"/>
    </row>
    <row r="500" ht="12.0" customHeight="1">
      <c r="A500" s="150" t="s">
        <v>1608</v>
      </c>
      <c r="B500" s="138" t="s">
        <v>1609</v>
      </c>
      <c r="C500" s="149">
        <v>44000.0</v>
      </c>
      <c r="D500" s="149">
        <v>40000.0</v>
      </c>
      <c r="E500" s="149">
        <v>4000.0</v>
      </c>
      <c r="F500" s="141" t="s">
        <v>1610</v>
      </c>
      <c r="G500" s="1"/>
      <c r="H500" s="1"/>
      <c r="I500" s="1"/>
      <c r="J500" s="1"/>
    </row>
    <row r="501" ht="12.0" customHeight="1">
      <c r="A501" s="150" t="s">
        <v>1611</v>
      </c>
      <c r="B501" s="138" t="s">
        <v>1598</v>
      </c>
      <c r="C501" s="149">
        <v>220000.0</v>
      </c>
      <c r="D501" s="149">
        <v>200000.0</v>
      </c>
      <c r="E501" s="149">
        <v>20000.0</v>
      </c>
      <c r="F501" s="141" t="s">
        <v>1229</v>
      </c>
      <c r="G501" s="1"/>
      <c r="H501" s="1"/>
      <c r="I501" s="1"/>
      <c r="J501" s="1"/>
    </row>
    <row r="502" ht="12.0" customHeight="1">
      <c r="A502" s="150" t="s">
        <v>1612</v>
      </c>
      <c r="B502" s="138" t="s">
        <v>1613</v>
      </c>
      <c r="C502" s="149">
        <v>144100.0</v>
      </c>
      <c r="D502" s="149">
        <v>131000.0</v>
      </c>
      <c r="E502" s="149">
        <v>13100.0</v>
      </c>
      <c r="F502" s="141" t="s">
        <v>1614</v>
      </c>
      <c r="G502" s="1"/>
      <c r="H502" s="1"/>
      <c r="I502" s="1"/>
      <c r="J502" s="1"/>
    </row>
    <row r="503" ht="12.0" customHeight="1">
      <c r="A503" s="150" t="s">
        <v>1615</v>
      </c>
      <c r="B503" s="138" t="s">
        <v>769</v>
      </c>
      <c r="C503" s="149">
        <v>1.029501E7</v>
      </c>
      <c r="D503" s="149">
        <v>9359100.0</v>
      </c>
      <c r="E503" s="149">
        <v>935910.0</v>
      </c>
      <c r="F503" s="141" t="s">
        <v>1616</v>
      </c>
      <c r="G503" s="1"/>
      <c r="H503" s="1"/>
      <c r="I503" s="1"/>
      <c r="J503" s="1"/>
    </row>
    <row r="504" ht="12.0" customHeight="1">
      <c r="A504" s="150" t="s">
        <v>1615</v>
      </c>
      <c r="B504" s="138" t="s">
        <v>1617</v>
      </c>
      <c r="C504" s="149">
        <v>198000.0</v>
      </c>
      <c r="D504" s="149">
        <v>180000.0</v>
      </c>
      <c r="E504" s="149">
        <v>18000.0</v>
      </c>
      <c r="F504" s="141" t="s">
        <v>1618</v>
      </c>
      <c r="G504" s="1"/>
      <c r="H504" s="1"/>
      <c r="I504" s="1"/>
      <c r="J504" s="1"/>
    </row>
    <row r="505" ht="12.0" customHeight="1">
      <c r="A505" s="150" t="s">
        <v>1619</v>
      </c>
      <c r="B505" s="138" t="s">
        <v>1164</v>
      </c>
      <c r="C505" s="149">
        <v>64000.0</v>
      </c>
      <c r="D505" s="149">
        <v>58182.0</v>
      </c>
      <c r="E505" s="149">
        <v>5818.0</v>
      </c>
      <c r="F505" s="141" t="s">
        <v>1397</v>
      </c>
      <c r="G505" s="1"/>
      <c r="H505" s="1"/>
      <c r="I505" s="1"/>
      <c r="J505" s="1"/>
    </row>
    <row r="506" ht="12.0" customHeight="1">
      <c r="A506" s="150" t="s">
        <v>1619</v>
      </c>
      <c r="B506" s="138" t="s">
        <v>1378</v>
      </c>
      <c r="C506" s="149">
        <v>45360.0</v>
      </c>
      <c r="D506" s="149">
        <v>41237.0</v>
      </c>
      <c r="E506" s="149">
        <v>4123.0</v>
      </c>
      <c r="F506" s="141" t="s">
        <v>1379</v>
      </c>
      <c r="G506" s="1"/>
      <c r="H506" s="1"/>
      <c r="I506" s="1"/>
      <c r="J506" s="1"/>
    </row>
    <row r="507" ht="12.0" customHeight="1">
      <c r="A507" s="150" t="s">
        <v>1620</v>
      </c>
      <c r="B507" s="138" t="s">
        <v>1179</v>
      </c>
      <c r="C507" s="149">
        <v>550000.0</v>
      </c>
      <c r="D507" s="149">
        <v>500000.0</v>
      </c>
      <c r="E507" s="149">
        <v>50000.0</v>
      </c>
      <c r="F507" s="141" t="s">
        <v>1180</v>
      </c>
      <c r="G507" s="1"/>
      <c r="H507" s="1"/>
      <c r="I507" s="1"/>
      <c r="J507" s="1"/>
    </row>
    <row r="508" ht="12.0" customHeight="1">
      <c r="A508" s="150" t="s">
        <v>1621</v>
      </c>
      <c r="B508" s="138" t="s">
        <v>1622</v>
      </c>
      <c r="C508" s="149">
        <v>440000.0</v>
      </c>
      <c r="D508" s="149">
        <v>400000.0</v>
      </c>
      <c r="E508" s="149">
        <v>40000.0</v>
      </c>
      <c r="F508" s="141" t="s">
        <v>1623</v>
      </c>
      <c r="G508" s="1"/>
      <c r="H508" s="1"/>
      <c r="I508" s="1"/>
      <c r="J508" s="1"/>
    </row>
    <row r="509" ht="12.0" customHeight="1">
      <c r="A509" s="150" t="s">
        <v>1624</v>
      </c>
      <c r="B509" s="138" t="s">
        <v>1545</v>
      </c>
      <c r="C509" s="149">
        <v>1218270.0</v>
      </c>
      <c r="D509" s="149">
        <v>1218270.0</v>
      </c>
      <c r="E509" s="149"/>
      <c r="F509" s="141" t="s">
        <v>1546</v>
      </c>
      <c r="G509" s="1"/>
      <c r="H509" s="1"/>
      <c r="I509" s="1"/>
      <c r="J509" s="1"/>
    </row>
    <row r="510" ht="12.0" customHeight="1">
      <c r="A510" s="150" t="s">
        <v>1625</v>
      </c>
      <c r="B510" s="138" t="s">
        <v>1175</v>
      </c>
      <c r="C510" s="149">
        <v>27500.0</v>
      </c>
      <c r="D510" s="149">
        <v>25000.0</v>
      </c>
      <c r="E510" s="149">
        <v>2500.0</v>
      </c>
      <c r="F510" s="141" t="s">
        <v>1176</v>
      </c>
      <c r="G510" s="1"/>
      <c r="H510" s="1"/>
      <c r="I510" s="1"/>
      <c r="J510" s="1"/>
    </row>
    <row r="511" ht="12.0" customHeight="1">
      <c r="A511" s="150" t="s">
        <v>1625</v>
      </c>
      <c r="B511" s="138" t="s">
        <v>1626</v>
      </c>
      <c r="C511" s="149">
        <v>6000000.0</v>
      </c>
      <c r="D511" s="149">
        <v>5454546.0</v>
      </c>
      <c r="E511" s="149">
        <v>545454.0</v>
      </c>
      <c r="F511" s="141" t="s">
        <v>1627</v>
      </c>
      <c r="G511" s="1"/>
      <c r="H511" s="1"/>
      <c r="I511" s="1"/>
      <c r="J511" s="1"/>
    </row>
    <row r="512" ht="12.0" customHeight="1">
      <c r="A512" s="150" t="s">
        <v>1628</v>
      </c>
      <c r="B512" s="138" t="s">
        <v>1609</v>
      </c>
      <c r="C512" s="149">
        <v>459360.0</v>
      </c>
      <c r="D512" s="149">
        <v>417600.0</v>
      </c>
      <c r="E512" s="149">
        <v>41760.0</v>
      </c>
      <c r="F512" s="141" t="s">
        <v>1629</v>
      </c>
      <c r="G512" s="1"/>
      <c r="H512" s="1"/>
      <c r="I512" s="1"/>
      <c r="J512" s="1"/>
    </row>
    <row r="513" ht="12.0" customHeight="1">
      <c r="A513" s="150" t="s">
        <v>1630</v>
      </c>
      <c r="B513" s="138" t="s">
        <v>1336</v>
      </c>
      <c r="C513" s="149">
        <v>567400.0</v>
      </c>
      <c r="D513" s="149">
        <v>515818.0</v>
      </c>
      <c r="E513" s="149">
        <v>51582.0</v>
      </c>
      <c r="F513" s="141" t="s">
        <v>1421</v>
      </c>
      <c r="G513" s="1"/>
      <c r="H513" s="1"/>
      <c r="I513" s="1"/>
      <c r="J513" s="1"/>
    </row>
    <row r="514" ht="12.0" customHeight="1">
      <c r="A514" s="150" t="s">
        <v>1630</v>
      </c>
      <c r="B514" s="138" t="s">
        <v>1139</v>
      </c>
      <c r="C514" s="149">
        <v>462550.0</v>
      </c>
      <c r="D514" s="149">
        <v>420500.0</v>
      </c>
      <c r="E514" s="149">
        <v>42050.0</v>
      </c>
      <c r="F514" s="141" t="s">
        <v>1631</v>
      </c>
      <c r="G514" s="1"/>
      <c r="H514" s="1"/>
      <c r="I514" s="1"/>
      <c r="J514" s="1"/>
    </row>
    <row r="515" ht="12.0" customHeight="1">
      <c r="A515" s="150" t="s">
        <v>1632</v>
      </c>
      <c r="B515" s="138" t="s">
        <v>1613</v>
      </c>
      <c r="C515" s="149">
        <v>34650.0</v>
      </c>
      <c r="D515" s="149">
        <v>31500.0</v>
      </c>
      <c r="E515" s="149">
        <v>3150.0</v>
      </c>
      <c r="F515" s="141" t="s">
        <v>1633</v>
      </c>
      <c r="G515" s="1"/>
      <c r="H515" s="1"/>
      <c r="I515" s="1"/>
      <c r="J515" s="1"/>
    </row>
    <row r="516" ht="12.0" customHeight="1">
      <c r="A516" s="150" t="s">
        <v>1634</v>
      </c>
      <c r="B516" s="138" t="s">
        <v>1613</v>
      </c>
      <c r="C516" s="149">
        <v>25300.0</v>
      </c>
      <c r="D516" s="149">
        <v>23000.0</v>
      </c>
      <c r="E516" s="149">
        <v>2300.0</v>
      </c>
      <c r="F516" s="141" t="s">
        <v>1635</v>
      </c>
      <c r="G516" s="1"/>
      <c r="H516" s="1"/>
      <c r="I516" s="1"/>
      <c r="J516" s="1"/>
    </row>
    <row r="517" ht="12.0" customHeight="1">
      <c r="A517" s="150" t="s">
        <v>1636</v>
      </c>
      <c r="B517" s="138" t="s">
        <v>1598</v>
      </c>
      <c r="C517" s="149">
        <v>220000.0</v>
      </c>
      <c r="D517" s="149">
        <v>200000.0</v>
      </c>
      <c r="E517" s="149">
        <v>20000.0</v>
      </c>
      <c r="F517" s="141" t="s">
        <v>1229</v>
      </c>
      <c r="G517" s="1"/>
      <c r="H517" s="1"/>
      <c r="I517" s="1"/>
      <c r="J517" s="1"/>
    </row>
    <row r="518" ht="12.0" customHeight="1">
      <c r="A518" s="150" t="s">
        <v>1637</v>
      </c>
      <c r="B518" s="138" t="s">
        <v>769</v>
      </c>
      <c r="C518" s="149">
        <v>1.109009E7</v>
      </c>
      <c r="D518" s="149">
        <v>1.00819E7</v>
      </c>
      <c r="E518" s="149">
        <v>1008190.0</v>
      </c>
      <c r="F518" s="141" t="s">
        <v>1638</v>
      </c>
      <c r="G518" s="91">
        <v>45148.0</v>
      </c>
      <c r="H518" s="1"/>
      <c r="I518" s="1"/>
      <c r="J518" s="1"/>
    </row>
    <row r="519" ht="12.0" customHeight="1">
      <c r="A519" s="150" t="s">
        <v>1639</v>
      </c>
      <c r="B519" s="138" t="s">
        <v>1179</v>
      </c>
      <c r="C519" s="149">
        <v>660000.0</v>
      </c>
      <c r="D519" s="149">
        <v>600000.0</v>
      </c>
      <c r="E519" s="149">
        <v>60000.0</v>
      </c>
      <c r="F519" s="141" t="s">
        <v>1180</v>
      </c>
      <c r="G519" s="91"/>
      <c r="H519" s="1"/>
      <c r="I519" s="1"/>
      <c r="J519" s="1"/>
    </row>
    <row r="520" ht="12.0" customHeight="1">
      <c r="A520" s="150" t="s">
        <v>1640</v>
      </c>
      <c r="B520" s="138" t="s">
        <v>1175</v>
      </c>
      <c r="C520" s="149">
        <v>27500.0</v>
      </c>
      <c r="D520" s="149">
        <v>25000.0</v>
      </c>
      <c r="E520" s="149">
        <v>2500.0</v>
      </c>
      <c r="F520" s="141" t="s">
        <v>1176</v>
      </c>
      <c r="G520" s="1"/>
      <c r="H520" s="1"/>
      <c r="I520" s="1"/>
      <c r="J520" s="1"/>
    </row>
    <row r="521" ht="12.0" customHeight="1">
      <c r="A521" s="150" t="s">
        <v>1641</v>
      </c>
      <c r="B521" s="138" t="s">
        <v>1336</v>
      </c>
      <c r="C521" s="149">
        <v>567400.0</v>
      </c>
      <c r="D521" s="149">
        <v>515818.0</v>
      </c>
      <c r="E521" s="149">
        <v>51582.0</v>
      </c>
      <c r="F521" s="141" t="s">
        <v>1421</v>
      </c>
      <c r="G521" s="1"/>
      <c r="H521" s="1"/>
      <c r="I521" s="1"/>
      <c r="J521" s="1"/>
    </row>
    <row r="522" ht="12.0" customHeight="1">
      <c r="A522" s="150" t="s">
        <v>1641</v>
      </c>
      <c r="B522" s="138" t="s">
        <v>1139</v>
      </c>
      <c r="C522" s="149">
        <v>462550.0</v>
      </c>
      <c r="D522" s="149">
        <v>420500.0</v>
      </c>
      <c r="E522" s="149">
        <v>42050.0</v>
      </c>
      <c r="F522" s="141" t="s">
        <v>1642</v>
      </c>
      <c r="G522" s="1"/>
      <c r="H522" s="1"/>
      <c r="I522" s="1"/>
      <c r="J522" s="1"/>
    </row>
    <row r="523" ht="12.0" customHeight="1">
      <c r="A523" s="150" t="s">
        <v>1643</v>
      </c>
      <c r="B523" s="138" t="s">
        <v>1164</v>
      </c>
      <c r="C523" s="149">
        <v>64000.0</v>
      </c>
      <c r="D523" s="149">
        <v>58182.0</v>
      </c>
      <c r="E523" s="149">
        <v>5818.0</v>
      </c>
      <c r="F523" s="141" t="s">
        <v>1397</v>
      </c>
      <c r="G523" s="1"/>
      <c r="H523" s="1"/>
      <c r="I523" s="1"/>
      <c r="J523" s="1"/>
    </row>
    <row r="524" ht="12.0" customHeight="1">
      <c r="A524" s="150" t="s">
        <v>1644</v>
      </c>
      <c r="B524" s="138" t="s">
        <v>1598</v>
      </c>
      <c r="C524" s="149">
        <v>220000.0</v>
      </c>
      <c r="D524" s="149">
        <v>200000.0</v>
      </c>
      <c r="E524" s="149">
        <v>20000.0</v>
      </c>
      <c r="F524" s="141" t="s">
        <v>1229</v>
      </c>
      <c r="G524" s="1"/>
      <c r="H524" s="1"/>
      <c r="I524" s="1"/>
      <c r="J524" s="1"/>
    </row>
    <row r="525" ht="12.0" customHeight="1">
      <c r="A525" s="150" t="s">
        <v>812</v>
      </c>
      <c r="B525" s="138" t="s">
        <v>769</v>
      </c>
      <c r="C525" s="149">
        <v>1.144275E7</v>
      </c>
      <c r="D525" s="149">
        <v>1.04025E7</v>
      </c>
      <c r="E525" s="149">
        <v>1040250.0</v>
      </c>
      <c r="F525" s="141" t="s">
        <v>1645</v>
      </c>
      <c r="G525" s="91">
        <v>45177.0</v>
      </c>
      <c r="H525" s="1"/>
      <c r="I525" s="1"/>
      <c r="J525" s="1"/>
    </row>
    <row r="526" ht="12.0" customHeight="1">
      <c r="A526" s="150" t="s">
        <v>812</v>
      </c>
      <c r="B526" s="138" t="s">
        <v>1646</v>
      </c>
      <c r="C526" s="149">
        <v>55000.0</v>
      </c>
      <c r="D526" s="149">
        <v>50000.0</v>
      </c>
      <c r="E526" s="149">
        <v>5000.0</v>
      </c>
      <c r="F526" s="141" t="s">
        <v>1647</v>
      </c>
      <c r="G526" s="1"/>
      <c r="H526" s="1"/>
      <c r="I526" s="1"/>
      <c r="J526" s="1"/>
    </row>
    <row r="527" ht="12.0" customHeight="1">
      <c r="A527" s="150" t="s">
        <v>1648</v>
      </c>
      <c r="B527" s="138" t="s">
        <v>1649</v>
      </c>
      <c r="C527" s="149">
        <v>3795000.0</v>
      </c>
      <c r="D527" s="149">
        <v>3450000.0</v>
      </c>
      <c r="E527" s="149">
        <v>345000.0</v>
      </c>
      <c r="F527" s="141" t="s">
        <v>1650</v>
      </c>
      <c r="G527" s="1" t="s">
        <v>1651</v>
      </c>
      <c r="H527" s="1"/>
      <c r="I527" s="1"/>
      <c r="J527" s="1"/>
    </row>
    <row r="528" ht="12.0" customHeight="1">
      <c r="A528" s="150" t="s">
        <v>1648</v>
      </c>
      <c r="B528" s="138" t="s">
        <v>1164</v>
      </c>
      <c r="C528" s="149">
        <v>12100.0</v>
      </c>
      <c r="D528" s="149">
        <v>11000.0</v>
      </c>
      <c r="E528" s="149">
        <v>1100.0</v>
      </c>
      <c r="F528" s="141" t="s">
        <v>1165</v>
      </c>
      <c r="G528" s="1"/>
      <c r="H528" s="1"/>
      <c r="I528" s="1"/>
      <c r="J528" s="1"/>
    </row>
    <row r="529" ht="12.0" customHeight="1">
      <c r="A529" s="150" t="s">
        <v>1648</v>
      </c>
      <c r="B529" s="138" t="s">
        <v>1179</v>
      </c>
      <c r="C529" s="149">
        <v>660000.0</v>
      </c>
      <c r="D529" s="149">
        <v>600000.0</v>
      </c>
      <c r="E529" s="149">
        <v>60000.0</v>
      </c>
      <c r="F529" s="141" t="s">
        <v>1180</v>
      </c>
      <c r="G529" s="1"/>
      <c r="H529" s="1"/>
      <c r="I529" s="1"/>
      <c r="J529" s="1"/>
    </row>
    <row r="530" ht="12.0" customHeight="1">
      <c r="A530" s="150" t="s">
        <v>1652</v>
      </c>
      <c r="B530" s="138" t="s">
        <v>1164</v>
      </c>
      <c r="C530" s="149">
        <v>12100.0</v>
      </c>
      <c r="D530" s="149">
        <v>11000.0</v>
      </c>
      <c r="E530" s="149">
        <v>1100.0</v>
      </c>
      <c r="F530" s="141" t="s">
        <v>1165</v>
      </c>
      <c r="G530" s="1"/>
      <c r="H530" s="1"/>
      <c r="I530" s="1"/>
      <c r="J530" s="1"/>
    </row>
    <row r="531" ht="12.0" customHeight="1">
      <c r="A531" s="150" t="s">
        <v>1652</v>
      </c>
      <c r="B531" s="138" t="s">
        <v>1164</v>
      </c>
      <c r="C531" s="149">
        <v>12100.0</v>
      </c>
      <c r="D531" s="149">
        <v>11000.0</v>
      </c>
      <c r="E531" s="149">
        <v>1100.0</v>
      </c>
      <c r="F531" s="141" t="s">
        <v>1165</v>
      </c>
      <c r="G531" s="1"/>
      <c r="H531" s="1"/>
      <c r="I531" s="1"/>
      <c r="J531" s="1"/>
    </row>
    <row r="532" ht="12.0" customHeight="1">
      <c r="A532" s="150" t="s">
        <v>1652</v>
      </c>
      <c r="B532" s="138" t="s">
        <v>1653</v>
      </c>
      <c r="C532" s="149">
        <v>550000.0</v>
      </c>
      <c r="D532" s="149">
        <v>500000.0</v>
      </c>
      <c r="E532" s="149">
        <v>50000.0</v>
      </c>
      <c r="F532" s="141" t="s">
        <v>1654</v>
      </c>
      <c r="G532" s="1"/>
      <c r="H532" s="1"/>
      <c r="I532" s="1"/>
      <c r="J532" s="1"/>
    </row>
    <row r="533" ht="12.0" customHeight="1">
      <c r="A533" s="150" t="s">
        <v>1655</v>
      </c>
      <c r="B533" s="138" t="s">
        <v>1653</v>
      </c>
      <c r="C533" s="149">
        <v>110000.0</v>
      </c>
      <c r="D533" s="149">
        <v>100000.0</v>
      </c>
      <c r="E533" s="149">
        <v>10000.0</v>
      </c>
      <c r="F533" s="141" t="s">
        <v>1654</v>
      </c>
      <c r="G533" s="1"/>
      <c r="H533" s="1"/>
      <c r="I533" s="1"/>
      <c r="J533" s="1"/>
    </row>
    <row r="534" ht="12.0" customHeight="1">
      <c r="A534" s="150" t="s">
        <v>1655</v>
      </c>
      <c r="B534" s="138" t="s">
        <v>1164</v>
      </c>
      <c r="C534" s="149">
        <v>326700.0</v>
      </c>
      <c r="D534" s="149">
        <v>297000.0</v>
      </c>
      <c r="E534" s="149">
        <v>29700.0</v>
      </c>
      <c r="F534" s="141" t="s">
        <v>1397</v>
      </c>
      <c r="G534" s="1"/>
      <c r="H534" s="1"/>
      <c r="I534" s="1"/>
      <c r="J534" s="1"/>
    </row>
    <row r="535" ht="12.0" customHeight="1">
      <c r="A535" s="150" t="s">
        <v>1656</v>
      </c>
      <c r="B535" s="138" t="s">
        <v>1175</v>
      </c>
      <c r="C535" s="149">
        <v>27500.0</v>
      </c>
      <c r="D535" s="149">
        <v>25000.0</v>
      </c>
      <c r="E535" s="149">
        <v>2500.0</v>
      </c>
      <c r="F535" s="141" t="s">
        <v>1176</v>
      </c>
      <c r="G535" s="1"/>
      <c r="H535" s="1"/>
      <c r="I535" s="1"/>
      <c r="J535" s="1"/>
    </row>
    <row r="536" ht="12.0" customHeight="1">
      <c r="A536" s="150" t="s">
        <v>1657</v>
      </c>
      <c r="B536" s="138" t="s">
        <v>1336</v>
      </c>
      <c r="C536" s="149">
        <v>567400.0</v>
      </c>
      <c r="D536" s="149">
        <v>515818.0</v>
      </c>
      <c r="E536" s="149">
        <v>51582.0</v>
      </c>
      <c r="F536" s="141" t="s">
        <v>1421</v>
      </c>
      <c r="G536" s="1"/>
      <c r="H536" s="1"/>
      <c r="I536" s="1"/>
      <c r="J536" s="1"/>
    </row>
    <row r="537" ht="12.0" customHeight="1">
      <c r="A537" s="150" t="s">
        <v>1657</v>
      </c>
      <c r="B537" s="138" t="s">
        <v>1139</v>
      </c>
      <c r="C537" s="149">
        <v>462550.0</v>
      </c>
      <c r="D537" s="149">
        <v>420500.0</v>
      </c>
      <c r="E537" s="149">
        <v>42050.0</v>
      </c>
      <c r="F537" s="141" t="s">
        <v>1658</v>
      </c>
      <c r="G537" s="1"/>
      <c r="H537" s="1"/>
      <c r="I537" s="1"/>
      <c r="J537" s="1"/>
    </row>
    <row r="538" ht="12.0" customHeight="1">
      <c r="A538" s="150" t="s">
        <v>1659</v>
      </c>
      <c r="B538" s="138" t="s">
        <v>1558</v>
      </c>
      <c r="C538" s="149">
        <v>5500000.0</v>
      </c>
      <c r="D538" s="149">
        <v>5000000.0</v>
      </c>
      <c r="E538" s="149">
        <v>500000.0</v>
      </c>
      <c r="F538" s="141" t="s">
        <v>1559</v>
      </c>
      <c r="G538" s="1"/>
      <c r="H538" s="1"/>
      <c r="I538" s="1"/>
      <c r="J538" s="1"/>
    </row>
    <row r="539" ht="12.0" customHeight="1">
      <c r="A539" s="150" t="s">
        <v>1660</v>
      </c>
      <c r="B539" s="138" t="s">
        <v>1598</v>
      </c>
      <c r="C539" s="149">
        <v>220000.0</v>
      </c>
      <c r="D539" s="149">
        <v>200000.0</v>
      </c>
      <c r="E539" s="149">
        <v>20000.0</v>
      </c>
      <c r="F539" s="141" t="s">
        <v>1229</v>
      </c>
      <c r="G539" s="1"/>
      <c r="H539" s="1"/>
      <c r="I539" s="1"/>
      <c r="J539" s="1"/>
    </row>
    <row r="540" ht="12.0" customHeight="1">
      <c r="A540" s="150" t="s">
        <v>1661</v>
      </c>
      <c r="B540" s="138" t="s">
        <v>1164</v>
      </c>
      <c r="C540" s="149">
        <v>61600.0</v>
      </c>
      <c r="D540" s="149">
        <v>56000.0</v>
      </c>
      <c r="E540" s="149">
        <v>5600.0</v>
      </c>
      <c r="F540" s="141" t="s">
        <v>1518</v>
      </c>
      <c r="G540" s="1"/>
      <c r="H540" s="1"/>
      <c r="I540" s="1"/>
      <c r="J540" s="1"/>
    </row>
    <row r="541" ht="12.0" customHeight="1">
      <c r="A541" s="150" t="s">
        <v>1662</v>
      </c>
      <c r="B541" s="138" t="s">
        <v>1646</v>
      </c>
      <c r="C541" s="149">
        <v>55000.0</v>
      </c>
      <c r="D541" s="149">
        <v>50000.0</v>
      </c>
      <c r="E541" s="149">
        <v>5000.0</v>
      </c>
      <c r="F541" s="141" t="s">
        <v>1647</v>
      </c>
      <c r="G541" s="1"/>
      <c r="H541" s="1"/>
      <c r="I541" s="1"/>
      <c r="J541" s="1"/>
    </row>
    <row r="542" ht="12.0" customHeight="1">
      <c r="A542" s="150" t="s">
        <v>1662</v>
      </c>
      <c r="B542" s="138" t="s">
        <v>769</v>
      </c>
      <c r="C542" s="149">
        <v>1.208537E7</v>
      </c>
      <c r="D542" s="149">
        <v>1.09867E7</v>
      </c>
      <c r="E542" s="149">
        <v>1098670.0</v>
      </c>
      <c r="F542" s="141" t="s">
        <v>1663</v>
      </c>
      <c r="G542" s="1"/>
      <c r="H542" s="1"/>
      <c r="I542" s="1"/>
      <c r="J542" s="1"/>
    </row>
    <row r="543" ht="12.0" customHeight="1">
      <c r="A543" s="150" t="s">
        <v>1664</v>
      </c>
      <c r="B543" s="138" t="s">
        <v>1613</v>
      </c>
      <c r="C543" s="149">
        <v>76450.0</v>
      </c>
      <c r="D543" s="149">
        <v>69500.0</v>
      </c>
      <c r="E543" s="149">
        <v>6950.0</v>
      </c>
      <c r="F543" s="141" t="s">
        <v>1665</v>
      </c>
      <c r="G543" s="1"/>
      <c r="H543" s="1"/>
      <c r="I543" s="1"/>
      <c r="J543" s="1"/>
    </row>
    <row r="544" ht="12.0" customHeight="1">
      <c r="A544" s="150" t="s">
        <v>1664</v>
      </c>
      <c r="B544" s="138" t="s">
        <v>1613</v>
      </c>
      <c r="C544" s="149">
        <v>13750.0</v>
      </c>
      <c r="D544" s="149">
        <v>12500.0</v>
      </c>
      <c r="E544" s="149">
        <v>1250.0</v>
      </c>
      <c r="F544" s="141" t="s">
        <v>1666</v>
      </c>
      <c r="G544" s="1"/>
      <c r="H544" s="1"/>
      <c r="I544" s="1"/>
      <c r="J544" s="1"/>
    </row>
    <row r="545" ht="12.0" customHeight="1">
      <c r="A545" s="150" t="s">
        <v>1664</v>
      </c>
      <c r="B545" s="138" t="s">
        <v>1595</v>
      </c>
      <c r="C545" s="149">
        <v>8000.0</v>
      </c>
      <c r="D545" s="149">
        <v>8000.0</v>
      </c>
      <c r="E545" s="149"/>
      <c r="F545" s="141" t="s">
        <v>1667</v>
      </c>
      <c r="G545" s="1"/>
      <c r="H545" s="1"/>
      <c r="I545" s="1"/>
      <c r="J545" s="1"/>
    </row>
    <row r="546" ht="12.0" customHeight="1">
      <c r="A546" s="150" t="s">
        <v>1668</v>
      </c>
      <c r="B546" s="138" t="s">
        <v>1175</v>
      </c>
      <c r="C546" s="149">
        <v>27500.0</v>
      </c>
      <c r="D546" s="149">
        <v>25000.0</v>
      </c>
      <c r="E546" s="149">
        <v>2500.0</v>
      </c>
      <c r="F546" s="141" t="s">
        <v>1176</v>
      </c>
      <c r="G546" s="1"/>
      <c r="H546" s="1"/>
      <c r="I546" s="1"/>
      <c r="J546" s="1"/>
    </row>
    <row r="547" ht="12.0" customHeight="1">
      <c r="A547" s="150" t="s">
        <v>1668</v>
      </c>
      <c r="B547" s="138" t="s">
        <v>1613</v>
      </c>
      <c r="C547" s="149">
        <v>28050.0</v>
      </c>
      <c r="D547" s="149">
        <v>25500.0</v>
      </c>
      <c r="E547" s="149">
        <v>2550.0</v>
      </c>
      <c r="F547" s="141" t="s">
        <v>1669</v>
      </c>
      <c r="G547" s="1"/>
      <c r="H547" s="1"/>
      <c r="I547" s="1"/>
      <c r="J547" s="1"/>
    </row>
    <row r="548" ht="12.0" customHeight="1">
      <c r="A548" s="150" t="s">
        <v>1670</v>
      </c>
      <c r="B548" s="138" t="s">
        <v>1164</v>
      </c>
      <c r="C548" s="149">
        <v>968000.0</v>
      </c>
      <c r="D548" s="149">
        <v>880000.0</v>
      </c>
      <c r="E548" s="149">
        <v>88000.0</v>
      </c>
      <c r="F548" s="141" t="s">
        <v>1403</v>
      </c>
      <c r="G548" s="1"/>
      <c r="H548" s="1"/>
      <c r="I548" s="1"/>
      <c r="J548" s="1"/>
    </row>
    <row r="549" ht="12.0" customHeight="1">
      <c r="A549" s="150" t="s">
        <v>1670</v>
      </c>
      <c r="B549" s="138" t="s">
        <v>1613</v>
      </c>
      <c r="C549" s="149">
        <v>87450.0</v>
      </c>
      <c r="D549" s="149">
        <v>79500.0</v>
      </c>
      <c r="E549" s="149">
        <v>7950.0</v>
      </c>
      <c r="F549" s="141" t="s">
        <v>1669</v>
      </c>
      <c r="G549" s="1"/>
      <c r="H549" s="1"/>
      <c r="I549" s="1"/>
      <c r="J549" s="1"/>
    </row>
    <row r="550" ht="12.0" customHeight="1">
      <c r="A550" s="150" t="s">
        <v>1670</v>
      </c>
      <c r="B550" s="138" t="s">
        <v>1378</v>
      </c>
      <c r="C550" s="149">
        <v>294030.0</v>
      </c>
      <c r="D550" s="149">
        <v>267300.0</v>
      </c>
      <c r="E550" s="149">
        <v>26730.0</v>
      </c>
      <c r="F550" s="141" t="s">
        <v>1379</v>
      </c>
      <c r="G550" s="1"/>
      <c r="H550" s="1"/>
      <c r="I550" s="1"/>
      <c r="J550" s="1"/>
    </row>
    <row r="551" ht="12.0" customHeight="1">
      <c r="A551" s="150" t="s">
        <v>1671</v>
      </c>
      <c r="B551" s="138" t="s">
        <v>1336</v>
      </c>
      <c r="C551" s="149">
        <v>567400.0</v>
      </c>
      <c r="D551" s="149">
        <v>515818.0</v>
      </c>
      <c r="E551" s="149">
        <v>51582.0</v>
      </c>
      <c r="F551" s="141" t="s">
        <v>1421</v>
      </c>
      <c r="G551" s="1"/>
      <c r="H551" s="1"/>
      <c r="I551" s="1"/>
      <c r="J551" s="1"/>
    </row>
    <row r="552" ht="12.0" customHeight="1">
      <c r="A552" s="150" t="s">
        <v>1671</v>
      </c>
      <c r="B552" s="138" t="s">
        <v>1139</v>
      </c>
      <c r="C552" s="149">
        <v>462550.0</v>
      </c>
      <c r="D552" s="149">
        <v>420500.0</v>
      </c>
      <c r="E552" s="149">
        <v>42050.0</v>
      </c>
      <c r="F552" s="141" t="s">
        <v>1672</v>
      </c>
      <c r="G552" s="1"/>
      <c r="H552" s="1"/>
      <c r="I552" s="1"/>
      <c r="J552" s="1"/>
    </row>
    <row r="553" ht="12.0" customHeight="1">
      <c r="A553" s="150" t="s">
        <v>1673</v>
      </c>
      <c r="B553" s="138" t="s">
        <v>1613</v>
      </c>
      <c r="C553" s="149">
        <v>55550.0</v>
      </c>
      <c r="D553" s="149">
        <v>50500.0</v>
      </c>
      <c r="E553" s="149">
        <v>5050.0</v>
      </c>
      <c r="F553" s="141" t="s">
        <v>1669</v>
      </c>
      <c r="G553" s="1"/>
      <c r="H553" s="1"/>
      <c r="I553" s="1"/>
      <c r="J553" s="1"/>
    </row>
    <row r="554" ht="12.0" customHeight="1">
      <c r="A554" s="150" t="s">
        <v>1673</v>
      </c>
      <c r="B554" s="138" t="s">
        <v>1613</v>
      </c>
      <c r="C554" s="149">
        <v>107250.0</v>
      </c>
      <c r="D554" s="149">
        <v>97500.0</v>
      </c>
      <c r="E554" s="149">
        <v>9750.0</v>
      </c>
      <c r="F554" s="141" t="s">
        <v>1669</v>
      </c>
      <c r="G554" s="1"/>
      <c r="H554" s="1"/>
      <c r="I554" s="1"/>
      <c r="J554" s="1"/>
    </row>
    <row r="555" ht="12.0" customHeight="1">
      <c r="A555" s="150">
        <v>45224.0</v>
      </c>
      <c r="B555" s="138" t="s">
        <v>1598</v>
      </c>
      <c r="C555" s="149">
        <v>220000.0</v>
      </c>
      <c r="D555" s="149">
        <v>200000.0</v>
      </c>
      <c r="E555" s="149">
        <v>20000.0</v>
      </c>
      <c r="F555" s="141" t="s">
        <v>1229</v>
      </c>
      <c r="G555" s="1"/>
      <c r="H555" s="1"/>
      <c r="I555" s="1"/>
      <c r="J555" s="1"/>
    </row>
    <row r="556" ht="12.0" customHeight="1">
      <c r="A556" s="150" t="s">
        <v>1674</v>
      </c>
      <c r="B556" s="138" t="s">
        <v>1646</v>
      </c>
      <c r="C556" s="149">
        <v>55000.0</v>
      </c>
      <c r="D556" s="149">
        <v>50000.0</v>
      </c>
      <c r="E556" s="149">
        <v>5000.0</v>
      </c>
      <c r="F556" s="141" t="s">
        <v>1647</v>
      </c>
      <c r="G556" s="1"/>
      <c r="H556" s="1"/>
      <c r="I556" s="1"/>
      <c r="J556" s="1"/>
    </row>
    <row r="557" ht="12.0" customHeight="1">
      <c r="A557" s="150" t="s">
        <v>1674</v>
      </c>
      <c r="B557" s="138" t="s">
        <v>769</v>
      </c>
      <c r="C557" s="149">
        <v>1.208537E7</v>
      </c>
      <c r="D557" s="149">
        <v>1.09867E7</v>
      </c>
      <c r="E557" s="149">
        <v>1098670.0</v>
      </c>
      <c r="F557" s="141" t="s">
        <v>1675</v>
      </c>
      <c r="G557" s="1"/>
      <c r="H557" s="1"/>
      <c r="I557" s="1"/>
      <c r="J557" s="1"/>
    </row>
    <row r="558" ht="12.0" customHeight="1">
      <c r="A558" s="150" t="s">
        <v>1676</v>
      </c>
      <c r="B558" s="138" t="s">
        <v>1179</v>
      </c>
      <c r="C558" s="149">
        <v>660000.0</v>
      </c>
      <c r="D558" s="149">
        <v>600000.0</v>
      </c>
      <c r="E558" s="149">
        <v>60000.0</v>
      </c>
      <c r="F558" s="141" t="s">
        <v>1180</v>
      </c>
      <c r="G558" s="1"/>
      <c r="H558" s="1"/>
      <c r="I558" s="1"/>
      <c r="J558" s="1"/>
    </row>
    <row r="559" ht="12.0" customHeight="1">
      <c r="A559" s="150" t="s">
        <v>1677</v>
      </c>
      <c r="B559" s="138" t="s">
        <v>1678</v>
      </c>
      <c r="C559" s="149">
        <v>1810000.0</v>
      </c>
      <c r="D559" s="149">
        <v>1645455.0</v>
      </c>
      <c r="E559" s="149">
        <v>164545.0</v>
      </c>
      <c r="F559" s="141" t="s">
        <v>1679</v>
      </c>
      <c r="G559" s="1"/>
      <c r="H559" s="1"/>
      <c r="I559" s="1"/>
      <c r="J559" s="1"/>
    </row>
    <row r="560" ht="12.0" customHeight="1">
      <c r="A560" s="150" t="s">
        <v>1680</v>
      </c>
      <c r="B560" s="138" t="s">
        <v>1175</v>
      </c>
      <c r="C560" s="149">
        <v>27500.0</v>
      </c>
      <c r="D560" s="149">
        <v>25000.0</v>
      </c>
      <c r="E560" s="149">
        <v>2500.0</v>
      </c>
      <c r="F560" s="141" t="s">
        <v>1176</v>
      </c>
      <c r="G560" s="1"/>
      <c r="H560" s="1"/>
      <c r="I560" s="1"/>
      <c r="J560" s="1"/>
    </row>
    <row r="561" ht="12.0" customHeight="1">
      <c r="A561" s="150" t="s">
        <v>1681</v>
      </c>
      <c r="B561" s="138" t="s">
        <v>1336</v>
      </c>
      <c r="C561" s="149">
        <v>567400.0</v>
      </c>
      <c r="D561" s="149">
        <v>515818.0</v>
      </c>
      <c r="E561" s="149">
        <v>51582.0</v>
      </c>
      <c r="F561" s="141" t="s">
        <v>1421</v>
      </c>
      <c r="G561" s="1"/>
      <c r="H561" s="1"/>
      <c r="I561" s="1"/>
      <c r="J561" s="1"/>
    </row>
    <row r="562" ht="12.0" customHeight="1">
      <c r="A562" s="150" t="s">
        <v>1681</v>
      </c>
      <c r="B562" s="138" t="s">
        <v>1139</v>
      </c>
      <c r="C562" s="149">
        <v>462550.0</v>
      </c>
      <c r="D562" s="149">
        <v>420500.0</v>
      </c>
      <c r="E562" s="149">
        <v>42050.0</v>
      </c>
      <c r="F562" s="141" t="s">
        <v>1682</v>
      </c>
      <c r="G562" s="1"/>
      <c r="H562" s="1"/>
      <c r="I562" s="1"/>
      <c r="J562" s="1"/>
    </row>
    <row r="563" ht="12.0" customHeight="1">
      <c r="A563" s="150" t="s">
        <v>1683</v>
      </c>
      <c r="B563" s="138" t="s">
        <v>1598</v>
      </c>
      <c r="C563" s="149">
        <v>220000.0</v>
      </c>
      <c r="D563" s="149">
        <v>200000.0</v>
      </c>
      <c r="E563" s="149">
        <v>20000.0</v>
      </c>
      <c r="F563" s="141" t="s">
        <v>1229</v>
      </c>
      <c r="G563" s="1"/>
      <c r="H563" s="1"/>
      <c r="I563" s="1"/>
      <c r="J563" s="1"/>
    </row>
    <row r="564" ht="12.0" customHeight="1">
      <c r="A564" s="150" t="s">
        <v>1684</v>
      </c>
      <c r="B564" s="138" t="s">
        <v>1646</v>
      </c>
      <c r="C564" s="149">
        <v>55000.0</v>
      </c>
      <c r="D564" s="149">
        <v>50000.0</v>
      </c>
      <c r="E564" s="149">
        <v>5000.0</v>
      </c>
      <c r="F564" s="141" t="s">
        <v>1647</v>
      </c>
      <c r="G564" s="1"/>
      <c r="H564" s="1"/>
      <c r="I564" s="1"/>
      <c r="J564" s="1"/>
    </row>
    <row r="565" ht="12.0" customHeight="1">
      <c r="A565" s="150" t="s">
        <v>1684</v>
      </c>
      <c r="B565" s="138" t="s">
        <v>769</v>
      </c>
      <c r="C565" s="149">
        <v>1.075525E7</v>
      </c>
      <c r="D565" s="149">
        <v>9777500.0</v>
      </c>
      <c r="E565" s="149">
        <v>977750.0</v>
      </c>
      <c r="F565" s="141" t="s">
        <v>1685</v>
      </c>
      <c r="G565" s="1"/>
      <c r="H565" s="1"/>
      <c r="I565" s="1"/>
      <c r="J565" s="1"/>
    </row>
    <row r="566" ht="12.0" customHeight="1">
      <c r="A566" s="150" t="s">
        <v>1686</v>
      </c>
      <c r="B566" s="138" t="s">
        <v>1179</v>
      </c>
      <c r="C566" s="149">
        <v>660000.0</v>
      </c>
      <c r="D566" s="149">
        <v>600000.0</v>
      </c>
      <c r="E566" s="149">
        <v>60000.0</v>
      </c>
      <c r="F566" s="141" t="s">
        <v>1180</v>
      </c>
      <c r="G566" s="1"/>
      <c r="H566" s="1"/>
      <c r="I566" s="1"/>
      <c r="J566" s="1"/>
    </row>
    <row r="567" ht="12.0" customHeight="1">
      <c r="A567" s="150" t="s">
        <v>1687</v>
      </c>
      <c r="B567" s="138" t="s">
        <v>1179</v>
      </c>
      <c r="C567" s="149">
        <v>660000.0</v>
      </c>
      <c r="D567" s="149">
        <v>600000.0</v>
      </c>
      <c r="E567" s="149">
        <v>60000.0</v>
      </c>
      <c r="F567" s="141" t="s">
        <v>1180</v>
      </c>
      <c r="G567" s="1" t="s">
        <v>24</v>
      </c>
      <c r="H567" s="1"/>
      <c r="I567" s="1"/>
      <c r="J567" s="1"/>
    </row>
    <row r="568" ht="12.0" customHeight="1">
      <c r="A568" s="150" t="s">
        <v>1688</v>
      </c>
      <c r="B568" s="138" t="s">
        <v>1175</v>
      </c>
      <c r="C568" s="149">
        <v>27500.0</v>
      </c>
      <c r="D568" s="149">
        <v>25000.0</v>
      </c>
      <c r="E568" s="149">
        <v>2500.0</v>
      </c>
      <c r="F568" s="141" t="s">
        <v>1176</v>
      </c>
      <c r="G568" s="127" t="s">
        <v>0</v>
      </c>
      <c r="H568" s="127" t="s">
        <v>1</v>
      </c>
      <c r="I568" s="128" t="s">
        <v>2</v>
      </c>
      <c r="J568" s="1"/>
    </row>
    <row r="569" ht="12.0" customHeight="1">
      <c r="A569" s="150" t="s">
        <v>1689</v>
      </c>
      <c r="B569" s="138" t="s">
        <v>1164</v>
      </c>
      <c r="C569" s="149">
        <v>1848000.0</v>
      </c>
      <c r="D569" s="149">
        <v>1680000.0</v>
      </c>
      <c r="E569" s="149">
        <v>168000.0</v>
      </c>
      <c r="F569" s="141" t="s">
        <v>1403</v>
      </c>
      <c r="G569" s="130">
        <f t="shared" ref="G569:I569" si="8">SUM(C439:C578)</f>
        <v>466684399</v>
      </c>
      <c r="H569" s="130">
        <f t="shared" si="8"/>
        <v>425036624</v>
      </c>
      <c r="I569" s="130">
        <f t="shared" si="8"/>
        <v>41647775</v>
      </c>
      <c r="J569" s="1"/>
    </row>
    <row r="570" ht="12.0" customHeight="1">
      <c r="A570" s="150" t="s">
        <v>1690</v>
      </c>
      <c r="B570" s="138" t="s">
        <v>1336</v>
      </c>
      <c r="C570" s="149">
        <v>567400.0</v>
      </c>
      <c r="D570" s="149">
        <v>515818.0</v>
      </c>
      <c r="E570" s="149">
        <v>51582.0</v>
      </c>
      <c r="F570" s="141" t="s">
        <v>1421</v>
      </c>
      <c r="G570" s="1"/>
      <c r="H570" s="1"/>
      <c r="I570" s="1"/>
      <c r="J570" s="1"/>
    </row>
    <row r="571" ht="12.0" customHeight="1">
      <c r="A571" s="150" t="s">
        <v>1690</v>
      </c>
      <c r="B571" s="138" t="s">
        <v>1613</v>
      </c>
      <c r="C571" s="149">
        <v>302500.0</v>
      </c>
      <c r="D571" s="149">
        <v>275000.0</v>
      </c>
      <c r="E571" s="149">
        <v>27500.0</v>
      </c>
      <c r="F571" s="141" t="s">
        <v>1691</v>
      </c>
      <c r="G571" s="1"/>
      <c r="H571" s="1"/>
      <c r="I571" s="1"/>
      <c r="J571" s="1"/>
    </row>
    <row r="572" ht="12.0" customHeight="1">
      <c r="A572" s="150" t="s">
        <v>1690</v>
      </c>
      <c r="B572" s="138" t="s">
        <v>1139</v>
      </c>
      <c r="C572" s="149">
        <v>462550.0</v>
      </c>
      <c r="D572" s="149">
        <v>420500.0</v>
      </c>
      <c r="E572" s="149">
        <v>42050.0</v>
      </c>
      <c r="F572" s="141" t="s">
        <v>1692</v>
      </c>
      <c r="G572" s="1"/>
      <c r="H572" s="1"/>
      <c r="I572" s="1"/>
      <c r="J572" s="1"/>
    </row>
    <row r="573" ht="12.0" customHeight="1">
      <c r="A573" s="150" t="s">
        <v>1690</v>
      </c>
      <c r="B573" s="138" t="s">
        <v>1693</v>
      </c>
      <c r="C573" s="149">
        <v>100000.0</v>
      </c>
      <c r="D573" s="149">
        <v>90909.0</v>
      </c>
      <c r="E573" s="149">
        <v>9091.0</v>
      </c>
      <c r="F573" s="141" t="s">
        <v>1694</v>
      </c>
      <c r="G573" s="1"/>
      <c r="H573" s="1"/>
      <c r="I573" s="1"/>
      <c r="J573" s="1"/>
    </row>
    <row r="574" ht="12.0" customHeight="1">
      <c r="A574" s="150">
        <v>45285.0</v>
      </c>
      <c r="B574" s="138" t="s">
        <v>1598</v>
      </c>
      <c r="C574" s="149">
        <v>220000.0</v>
      </c>
      <c r="D574" s="149">
        <v>200000.0</v>
      </c>
      <c r="E574" s="149">
        <v>20000.0</v>
      </c>
      <c r="F574" s="141" t="s">
        <v>1229</v>
      </c>
      <c r="G574" s="1"/>
      <c r="H574" s="1"/>
      <c r="I574" s="1"/>
      <c r="J574" s="1"/>
    </row>
    <row r="575" ht="12.0" customHeight="1">
      <c r="A575" s="150" t="s">
        <v>1695</v>
      </c>
      <c r="B575" s="138" t="s">
        <v>1609</v>
      </c>
      <c r="C575" s="149">
        <v>163480.0</v>
      </c>
      <c r="D575" s="149">
        <v>148618.0</v>
      </c>
      <c r="E575" s="149">
        <v>14862.0</v>
      </c>
      <c r="F575" s="141" t="s">
        <v>1696</v>
      </c>
      <c r="G575" s="1"/>
      <c r="H575" s="1"/>
      <c r="I575" s="1"/>
      <c r="J575" s="1"/>
    </row>
    <row r="576" ht="12.0" customHeight="1">
      <c r="A576" s="150" t="s">
        <v>856</v>
      </c>
      <c r="B576" s="138" t="s">
        <v>1646</v>
      </c>
      <c r="C576" s="149">
        <v>55000.0</v>
      </c>
      <c r="D576" s="149">
        <v>50000.0</v>
      </c>
      <c r="E576" s="149">
        <v>5000.0</v>
      </c>
      <c r="F576" s="141" t="s">
        <v>1647</v>
      </c>
      <c r="G576" s="1"/>
      <c r="H576" s="1"/>
      <c r="I576" s="1"/>
      <c r="J576" s="1"/>
    </row>
    <row r="577" ht="12.0" customHeight="1">
      <c r="A577" s="150" t="s">
        <v>856</v>
      </c>
      <c r="B577" s="138" t="s">
        <v>769</v>
      </c>
      <c r="C577" s="149">
        <v>3289000.0</v>
      </c>
      <c r="D577" s="149">
        <v>2990000.0</v>
      </c>
      <c r="E577" s="149">
        <v>299000.0</v>
      </c>
      <c r="F577" s="141" t="s">
        <v>1697</v>
      </c>
      <c r="G577" s="1"/>
      <c r="H577" s="1"/>
      <c r="I577" s="1"/>
      <c r="J577" s="1"/>
    </row>
    <row r="578" ht="12.0" customHeight="1">
      <c r="A578" s="150" t="s">
        <v>856</v>
      </c>
      <c r="B578" s="138" t="s">
        <v>769</v>
      </c>
      <c r="C578" s="149">
        <v>1.112287E7</v>
      </c>
      <c r="D578" s="149">
        <v>1.01117E7</v>
      </c>
      <c r="E578" s="149">
        <v>1011170.0</v>
      </c>
      <c r="F578" s="141" t="s">
        <v>1698</v>
      </c>
      <c r="G578" s="1"/>
      <c r="H578" s="1"/>
      <c r="I578" s="1"/>
      <c r="J578" s="1"/>
    </row>
    <row r="579" ht="12.0" customHeight="1">
      <c r="A579" s="150" t="s">
        <v>1699</v>
      </c>
      <c r="B579" s="138" t="s">
        <v>1558</v>
      </c>
      <c r="C579" s="149">
        <v>447700.0</v>
      </c>
      <c r="D579" s="149">
        <v>407000.0</v>
      </c>
      <c r="E579" s="149">
        <v>40700.0</v>
      </c>
      <c r="F579" s="141" t="s">
        <v>1700</v>
      </c>
      <c r="G579" s="1"/>
      <c r="H579" s="1"/>
      <c r="I579" s="1"/>
      <c r="J579" s="1"/>
    </row>
    <row r="580" ht="12.0" customHeight="1">
      <c r="A580" s="150" t="s">
        <v>1701</v>
      </c>
      <c r="B580" s="138" t="s">
        <v>1565</v>
      </c>
      <c r="C580" s="149">
        <v>7.85092E7</v>
      </c>
      <c r="D580" s="149">
        <v>7.1372E7</v>
      </c>
      <c r="E580" s="149">
        <v>7137200.0</v>
      </c>
      <c r="F580" s="141" t="s">
        <v>1702</v>
      </c>
      <c r="G580" s="1" t="s">
        <v>1703</v>
      </c>
      <c r="H580" s="1"/>
      <c r="I580" s="1"/>
      <c r="J580" s="1"/>
    </row>
    <row r="581" ht="12.0" customHeight="1">
      <c r="A581" s="150" t="s">
        <v>1704</v>
      </c>
      <c r="B581" s="138" t="s">
        <v>1175</v>
      </c>
      <c r="C581" s="149">
        <v>27500.0</v>
      </c>
      <c r="D581" s="149">
        <v>25000.0</v>
      </c>
      <c r="E581" s="149">
        <v>2500.0</v>
      </c>
      <c r="F581" s="141" t="s">
        <v>1176</v>
      </c>
      <c r="G581" s="1"/>
      <c r="H581" s="1"/>
      <c r="I581" s="1"/>
      <c r="J581" s="1"/>
    </row>
    <row r="582" ht="12.0" customHeight="1">
      <c r="A582" s="150" t="s">
        <v>1705</v>
      </c>
      <c r="B582" s="138" t="s">
        <v>1565</v>
      </c>
      <c r="C582" s="149">
        <v>7.24075E7</v>
      </c>
      <c r="D582" s="149">
        <v>6.5825E7</v>
      </c>
      <c r="E582" s="149">
        <v>6582500.0</v>
      </c>
      <c r="F582" s="151" t="s">
        <v>1706</v>
      </c>
      <c r="G582" s="1" t="s">
        <v>1707</v>
      </c>
      <c r="H582" s="1"/>
      <c r="I582" s="1"/>
      <c r="J582" s="1"/>
    </row>
    <row r="583" ht="12.0" customHeight="1">
      <c r="A583" s="150" t="s">
        <v>1705</v>
      </c>
      <c r="B583" s="138" t="s">
        <v>1336</v>
      </c>
      <c r="C583" s="149">
        <v>567400.0</v>
      </c>
      <c r="D583" s="149">
        <v>515818.0</v>
      </c>
      <c r="E583" s="149">
        <v>51582.0</v>
      </c>
      <c r="F583" s="141" t="s">
        <v>1421</v>
      </c>
      <c r="G583" s="1"/>
      <c r="H583" s="1"/>
      <c r="I583" s="1"/>
      <c r="J583" s="1"/>
    </row>
    <row r="584" ht="12.0" customHeight="1">
      <c r="A584" s="150" t="s">
        <v>1705</v>
      </c>
      <c r="B584" s="138" t="s">
        <v>1139</v>
      </c>
      <c r="C584" s="149">
        <v>462550.0</v>
      </c>
      <c r="D584" s="149">
        <v>420500.0</v>
      </c>
      <c r="E584" s="149">
        <v>42050.0</v>
      </c>
      <c r="F584" s="141" t="s">
        <v>1708</v>
      </c>
      <c r="G584" s="1"/>
      <c r="H584" s="1"/>
      <c r="I584" s="1"/>
      <c r="J584" s="1"/>
    </row>
    <row r="585" ht="12.0" customHeight="1">
      <c r="A585" s="150" t="s">
        <v>1709</v>
      </c>
      <c r="B585" s="138" t="s">
        <v>1164</v>
      </c>
      <c r="C585" s="149">
        <v>1.1923283E7</v>
      </c>
      <c r="D585" s="149">
        <v>1.0839348E7</v>
      </c>
      <c r="E585" s="149">
        <v>1083935.0</v>
      </c>
      <c r="F585" s="141" t="s">
        <v>1403</v>
      </c>
      <c r="G585" s="1"/>
      <c r="H585" s="1"/>
      <c r="I585" s="1"/>
      <c r="J585" s="1"/>
    </row>
    <row r="586" ht="12.0" customHeight="1">
      <c r="A586" s="150" t="s">
        <v>1709</v>
      </c>
      <c r="B586" s="138" t="s">
        <v>1164</v>
      </c>
      <c r="C586" s="149">
        <v>-1.22265E7</v>
      </c>
      <c r="D586" s="149">
        <v>-1.1115E7</v>
      </c>
      <c r="E586" s="149">
        <v>-1111500.0</v>
      </c>
      <c r="F586" s="141" t="s">
        <v>1403</v>
      </c>
      <c r="G586" s="1"/>
      <c r="H586" s="1"/>
      <c r="I586" s="1"/>
      <c r="J586" s="1"/>
    </row>
    <row r="587" ht="12.0" customHeight="1">
      <c r="A587" s="150" t="s">
        <v>1710</v>
      </c>
      <c r="B587" s="138" t="s">
        <v>1164</v>
      </c>
      <c r="C587" s="149">
        <v>1.1253217E7</v>
      </c>
      <c r="D587" s="149">
        <v>1.0230197E7</v>
      </c>
      <c r="E587" s="149">
        <v>1023020.0</v>
      </c>
      <c r="F587" s="141" t="s">
        <v>1403</v>
      </c>
      <c r="G587" s="1"/>
      <c r="H587" s="1"/>
      <c r="I587" s="1"/>
      <c r="J587" s="1"/>
    </row>
    <row r="588" ht="12.0" customHeight="1">
      <c r="A588" s="150" t="s">
        <v>1711</v>
      </c>
      <c r="B588" s="138" t="s">
        <v>1182</v>
      </c>
      <c r="C588" s="149">
        <v>55000.0</v>
      </c>
      <c r="D588" s="149">
        <v>50000.0</v>
      </c>
      <c r="E588" s="149">
        <v>5000.0</v>
      </c>
      <c r="F588" s="141" t="s">
        <v>1426</v>
      </c>
      <c r="G588" s="1"/>
      <c r="H588" s="1"/>
      <c r="I588" s="1"/>
      <c r="J588" s="1"/>
    </row>
    <row r="589" ht="12.0" customHeight="1">
      <c r="A589" s="150" t="s">
        <v>870</v>
      </c>
      <c r="B589" s="138" t="s">
        <v>1646</v>
      </c>
      <c r="C589" s="149">
        <v>55000.0</v>
      </c>
      <c r="D589" s="149">
        <v>50000.0</v>
      </c>
      <c r="E589" s="149">
        <v>5000.0</v>
      </c>
      <c r="F589" s="141" t="s">
        <v>1647</v>
      </c>
      <c r="G589" s="91">
        <v>45330.0</v>
      </c>
      <c r="H589" s="1"/>
      <c r="I589" s="1"/>
      <c r="J589" s="1"/>
    </row>
    <row r="590" ht="12.0" customHeight="1">
      <c r="A590" s="150" t="s">
        <v>870</v>
      </c>
      <c r="B590" s="138" t="s">
        <v>769</v>
      </c>
      <c r="C590" s="149">
        <v>4433000.0</v>
      </c>
      <c r="D590" s="149">
        <v>4030000.0</v>
      </c>
      <c r="E590" s="149">
        <v>403000.0</v>
      </c>
      <c r="F590" s="141" t="s">
        <v>1712</v>
      </c>
      <c r="G590" s="91">
        <v>45330.0</v>
      </c>
      <c r="H590" s="1"/>
      <c r="I590" s="1"/>
      <c r="J590" s="1"/>
    </row>
    <row r="591" ht="12.0" customHeight="1">
      <c r="A591" s="150" t="s">
        <v>870</v>
      </c>
      <c r="B591" s="138" t="s">
        <v>769</v>
      </c>
      <c r="C591" s="149">
        <v>1.075525E7</v>
      </c>
      <c r="D591" s="149">
        <v>9777500.0</v>
      </c>
      <c r="E591" s="149">
        <v>977750.0</v>
      </c>
      <c r="F591" s="141" t="s">
        <v>1713</v>
      </c>
      <c r="G591" s="91">
        <v>45330.0</v>
      </c>
      <c r="H591" s="1"/>
      <c r="I591" s="1"/>
      <c r="J591" s="1"/>
    </row>
    <row r="592" ht="12.0" customHeight="1">
      <c r="A592" s="150" t="s">
        <v>880</v>
      </c>
      <c r="B592" s="138" t="s">
        <v>1558</v>
      </c>
      <c r="C592" s="149">
        <v>385000.0</v>
      </c>
      <c r="D592" s="149">
        <v>350000.0</v>
      </c>
      <c r="E592" s="149">
        <v>35000.0</v>
      </c>
      <c r="F592" s="141" t="s">
        <v>1714</v>
      </c>
      <c r="G592" s="91">
        <v>45330.0</v>
      </c>
      <c r="H592" s="1"/>
      <c r="I592" s="1"/>
      <c r="J592" s="1"/>
    </row>
    <row r="593" ht="12.0" customHeight="1">
      <c r="A593" s="150" t="s">
        <v>1715</v>
      </c>
      <c r="B593" s="138" t="s">
        <v>1565</v>
      </c>
      <c r="C593" s="149">
        <v>2.2E7</v>
      </c>
      <c r="D593" s="149">
        <v>2.0E7</v>
      </c>
      <c r="E593" s="149">
        <v>2000000.0</v>
      </c>
      <c r="F593" s="141" t="s">
        <v>754</v>
      </c>
      <c r="G593" s="91">
        <v>45328.0</v>
      </c>
      <c r="H593" s="1"/>
      <c r="I593" s="1"/>
      <c r="J593" s="1"/>
    </row>
    <row r="594" ht="12.0" customHeight="1">
      <c r="A594" s="150" t="s">
        <v>1715</v>
      </c>
      <c r="B594" s="138" t="s">
        <v>1565</v>
      </c>
      <c r="C594" s="149">
        <v>5500000.0</v>
      </c>
      <c r="D594" s="149">
        <v>5000000.0</v>
      </c>
      <c r="E594" s="149">
        <v>500000.0</v>
      </c>
      <c r="F594" s="141" t="s">
        <v>754</v>
      </c>
      <c r="G594" s="91">
        <v>45328.0</v>
      </c>
      <c r="H594" s="1"/>
      <c r="I594" s="1"/>
      <c r="J594" s="1"/>
    </row>
    <row r="595" ht="12.0" customHeight="1">
      <c r="A595" s="150" t="s">
        <v>1716</v>
      </c>
      <c r="B595" s="138" t="s">
        <v>1179</v>
      </c>
      <c r="C595" s="149">
        <v>660000.0</v>
      </c>
      <c r="D595" s="149">
        <v>600000.0</v>
      </c>
      <c r="E595" s="149">
        <v>60000.0</v>
      </c>
      <c r="F595" s="141" t="s">
        <v>1180</v>
      </c>
      <c r="G595" s="91"/>
      <c r="H595" s="1"/>
      <c r="I595" s="1"/>
      <c r="J595" s="1"/>
    </row>
    <row r="596" ht="12.0" customHeight="1">
      <c r="A596" s="150" t="s">
        <v>1717</v>
      </c>
      <c r="B596" s="138" t="s">
        <v>1565</v>
      </c>
      <c r="C596" s="149">
        <v>7.14857E7</v>
      </c>
      <c r="D596" s="149">
        <v>6.4987E7</v>
      </c>
      <c r="E596" s="149">
        <v>6498700.0</v>
      </c>
      <c r="F596" s="141" t="s">
        <v>754</v>
      </c>
      <c r="G596" s="91">
        <v>45330.0</v>
      </c>
      <c r="H596" s="1"/>
      <c r="I596" s="1"/>
      <c r="J596" s="1"/>
    </row>
    <row r="597" ht="12.0" customHeight="1">
      <c r="A597" s="150" t="s">
        <v>1718</v>
      </c>
      <c r="B597" s="138" t="s">
        <v>1175</v>
      </c>
      <c r="C597" s="149">
        <v>27500.0</v>
      </c>
      <c r="D597" s="149">
        <v>25000.0</v>
      </c>
      <c r="E597" s="149">
        <v>2500.0</v>
      </c>
      <c r="F597" s="141" t="s">
        <v>1176</v>
      </c>
      <c r="G597" s="1"/>
      <c r="H597" s="1"/>
      <c r="I597" s="1"/>
      <c r="J597" s="1"/>
    </row>
    <row r="598" ht="12.0" customHeight="1">
      <c r="A598" s="150" t="s">
        <v>1719</v>
      </c>
      <c r="B598" s="138" t="s">
        <v>1555</v>
      </c>
      <c r="C598" s="149">
        <v>33000.0</v>
      </c>
      <c r="D598" s="149">
        <v>30000.0</v>
      </c>
      <c r="E598" s="149">
        <v>3000.0</v>
      </c>
      <c r="F598" s="141" t="s">
        <v>1556</v>
      </c>
      <c r="G598" s="1" t="s">
        <v>1720</v>
      </c>
      <c r="H598" s="1"/>
      <c r="I598" s="1"/>
      <c r="J598" s="1"/>
    </row>
    <row r="599" ht="12.0" customHeight="1">
      <c r="A599" s="150" t="s">
        <v>1721</v>
      </c>
      <c r="B599" s="138" t="s">
        <v>1336</v>
      </c>
      <c r="C599" s="149">
        <v>567400.0</v>
      </c>
      <c r="D599" s="149">
        <v>515818.0</v>
      </c>
      <c r="E599" s="149">
        <v>51582.0</v>
      </c>
      <c r="F599" s="141" t="s">
        <v>1421</v>
      </c>
      <c r="G599" s="1"/>
      <c r="H599" s="1"/>
      <c r="I599" s="1"/>
      <c r="J599" s="1"/>
    </row>
    <row r="600" ht="12.0" customHeight="1">
      <c r="A600" s="150" t="s">
        <v>1721</v>
      </c>
      <c r="B600" s="138" t="s">
        <v>1139</v>
      </c>
      <c r="C600" s="149">
        <v>287357.0</v>
      </c>
      <c r="D600" s="149">
        <v>261234.0</v>
      </c>
      <c r="E600" s="149">
        <v>26123.0</v>
      </c>
      <c r="F600" s="141" t="s">
        <v>1722</v>
      </c>
      <c r="G600" s="1"/>
      <c r="H600" s="1"/>
      <c r="I600" s="1"/>
      <c r="J600" s="1"/>
    </row>
    <row r="601" ht="12.0" customHeight="1">
      <c r="A601" s="150" t="s">
        <v>1721</v>
      </c>
      <c r="B601" s="138" t="s">
        <v>1139</v>
      </c>
      <c r="C601" s="149">
        <v>462550.0</v>
      </c>
      <c r="D601" s="149">
        <v>420500.0</v>
      </c>
      <c r="E601" s="149">
        <v>42050.0</v>
      </c>
      <c r="F601" s="141" t="s">
        <v>1723</v>
      </c>
      <c r="G601" s="1"/>
      <c r="H601" s="1"/>
      <c r="I601" s="1"/>
      <c r="J601" s="1"/>
    </row>
    <row r="602" ht="12.0" customHeight="1">
      <c r="A602" s="150" t="s">
        <v>1724</v>
      </c>
      <c r="B602" s="138" t="s">
        <v>1598</v>
      </c>
      <c r="C602" s="149">
        <v>220000.0</v>
      </c>
      <c r="D602" s="149">
        <v>200000.0</v>
      </c>
      <c r="E602" s="149">
        <v>20000.0</v>
      </c>
      <c r="F602" s="141" t="s">
        <v>1229</v>
      </c>
      <c r="G602" s="1"/>
      <c r="H602" s="1"/>
      <c r="I602" s="1"/>
      <c r="J602" s="1"/>
    </row>
    <row r="603" ht="12.0" customHeight="1">
      <c r="A603" s="150" t="s">
        <v>1725</v>
      </c>
      <c r="B603" s="138" t="s">
        <v>1565</v>
      </c>
      <c r="C603" s="149">
        <v>2.64044E8</v>
      </c>
      <c r="D603" s="149">
        <v>2.4004E8</v>
      </c>
      <c r="E603" s="149">
        <v>2.4004E7</v>
      </c>
      <c r="F603" s="141" t="s">
        <v>1726</v>
      </c>
      <c r="G603" s="1"/>
      <c r="H603" s="1"/>
      <c r="I603" s="1"/>
      <c r="J603" s="1"/>
    </row>
    <row r="604" ht="12.0" customHeight="1">
      <c r="A604" s="150" t="s">
        <v>1725</v>
      </c>
      <c r="B604" s="138" t="s">
        <v>769</v>
      </c>
      <c r="C604" s="149">
        <v>4147000.0</v>
      </c>
      <c r="D604" s="149">
        <v>3770000.0</v>
      </c>
      <c r="E604" s="149">
        <v>377000.0</v>
      </c>
      <c r="F604" s="141" t="s">
        <v>1727</v>
      </c>
      <c r="G604" s="1"/>
      <c r="H604" s="1"/>
      <c r="I604" s="1"/>
      <c r="J604" s="1"/>
    </row>
    <row r="605" ht="12.0" customHeight="1">
      <c r="A605" s="150" t="s">
        <v>1725</v>
      </c>
      <c r="B605" s="138" t="s">
        <v>769</v>
      </c>
      <c r="C605" s="149">
        <v>1.0074759E7</v>
      </c>
      <c r="D605" s="149">
        <v>9158872.0</v>
      </c>
      <c r="E605" s="149">
        <v>915887.0</v>
      </c>
      <c r="F605" s="141" t="s">
        <v>1728</v>
      </c>
      <c r="G605" s="1"/>
      <c r="H605" s="1"/>
      <c r="I605" s="1"/>
      <c r="J605" s="1"/>
    </row>
    <row r="606" ht="12.0" customHeight="1">
      <c r="A606" s="150" t="s">
        <v>1725</v>
      </c>
      <c r="B606" s="138" t="s">
        <v>1646</v>
      </c>
      <c r="C606" s="149">
        <v>55000.0</v>
      </c>
      <c r="D606" s="149">
        <v>50000.0</v>
      </c>
      <c r="E606" s="149">
        <v>5000.0</v>
      </c>
      <c r="F606" s="141" t="s">
        <v>1647</v>
      </c>
      <c r="G606" s="91">
        <v>45361.0</v>
      </c>
      <c r="H606" s="1"/>
      <c r="I606" s="1"/>
      <c r="J606" s="1"/>
    </row>
    <row r="607" ht="12.0" customHeight="1">
      <c r="A607" s="150" t="s">
        <v>1725</v>
      </c>
      <c r="B607" s="138" t="s">
        <v>1617</v>
      </c>
      <c r="C607" s="149">
        <v>85000.0</v>
      </c>
      <c r="D607" s="149">
        <v>77272.0</v>
      </c>
      <c r="E607" s="149">
        <v>7728.0</v>
      </c>
      <c r="F607" s="141" t="s">
        <v>1729</v>
      </c>
      <c r="G607" s="1" t="s">
        <v>1730</v>
      </c>
      <c r="H607" s="1"/>
      <c r="I607" s="1"/>
      <c r="J607" s="1"/>
    </row>
    <row r="608" ht="12.0" customHeight="1">
      <c r="A608" s="150" t="s">
        <v>1731</v>
      </c>
      <c r="B608" s="138" t="s">
        <v>1558</v>
      </c>
      <c r="C608" s="149">
        <v>360800.0</v>
      </c>
      <c r="D608" s="149">
        <v>328000.0</v>
      </c>
      <c r="E608" s="149">
        <v>32800.0</v>
      </c>
      <c r="F608" s="141" t="s">
        <v>1732</v>
      </c>
      <c r="G608" s="91">
        <v>45361.0</v>
      </c>
      <c r="H608" s="1"/>
      <c r="I608" s="1"/>
      <c r="J608" s="1"/>
    </row>
    <row r="609" ht="12.0" customHeight="1">
      <c r="A609" s="150" t="s">
        <v>1733</v>
      </c>
      <c r="B609" s="138" t="s">
        <v>1175</v>
      </c>
      <c r="C609" s="149">
        <v>27500.0</v>
      </c>
      <c r="D609" s="149">
        <v>25000.0</v>
      </c>
      <c r="E609" s="149">
        <v>2500.0</v>
      </c>
      <c r="F609" s="141" t="s">
        <v>1176</v>
      </c>
      <c r="G609" s="1"/>
      <c r="H609" s="1"/>
      <c r="I609" s="1"/>
      <c r="J609" s="1"/>
    </row>
    <row r="610" ht="12.0" customHeight="1">
      <c r="A610" s="150" t="s">
        <v>1733</v>
      </c>
      <c r="B610" s="138" t="s">
        <v>1565</v>
      </c>
      <c r="C610" s="149">
        <v>1.1E7</v>
      </c>
      <c r="D610" s="149">
        <v>1.0E7</v>
      </c>
      <c r="E610" s="149">
        <v>1000000.0</v>
      </c>
      <c r="F610" s="151" t="s">
        <v>1734</v>
      </c>
      <c r="G610" s="91">
        <v>45362.0</v>
      </c>
      <c r="H610" s="1"/>
      <c r="I610" s="1"/>
      <c r="J610" s="1"/>
    </row>
    <row r="611" ht="12.0" customHeight="1">
      <c r="A611" s="150" t="s">
        <v>1735</v>
      </c>
      <c r="B611" s="138" t="s">
        <v>1336</v>
      </c>
      <c r="C611" s="149">
        <v>567400.0</v>
      </c>
      <c r="D611" s="149">
        <v>515818.0</v>
      </c>
      <c r="E611" s="149">
        <v>51582.0</v>
      </c>
      <c r="F611" s="141" t="s">
        <v>1421</v>
      </c>
      <c r="G611" s="1"/>
      <c r="H611" s="1"/>
      <c r="I611" s="1"/>
      <c r="J611" s="1"/>
    </row>
    <row r="612" ht="12.0" customHeight="1">
      <c r="A612" s="150" t="s">
        <v>1735</v>
      </c>
      <c r="B612" s="138" t="s">
        <v>1139</v>
      </c>
      <c r="C612" s="149">
        <v>507100.0</v>
      </c>
      <c r="D612" s="149">
        <v>461000.0</v>
      </c>
      <c r="E612" s="149">
        <v>46100.0</v>
      </c>
      <c r="F612" s="141" t="s">
        <v>1736</v>
      </c>
      <c r="G612" s="1"/>
      <c r="H612" s="1"/>
      <c r="I612" s="1"/>
      <c r="J612" s="1"/>
    </row>
    <row r="613" ht="12.0" customHeight="1">
      <c r="A613" s="150" t="s">
        <v>1735</v>
      </c>
      <c r="B613" s="138" t="s">
        <v>1139</v>
      </c>
      <c r="C613" s="149">
        <v>462550.0</v>
      </c>
      <c r="D613" s="149">
        <v>420500.0</v>
      </c>
      <c r="E613" s="149">
        <v>42050.0</v>
      </c>
      <c r="F613" s="141" t="s">
        <v>1737</v>
      </c>
      <c r="G613" s="1"/>
      <c r="H613" s="1"/>
      <c r="I613" s="1"/>
      <c r="J613" s="1"/>
    </row>
    <row r="614" ht="12.0" customHeight="1">
      <c r="A614" s="150" t="s">
        <v>1738</v>
      </c>
      <c r="B614" s="138" t="s">
        <v>1613</v>
      </c>
      <c r="C614" s="149">
        <v>56650.0</v>
      </c>
      <c r="D614" s="149">
        <v>51500.0</v>
      </c>
      <c r="E614" s="149">
        <v>5150.0</v>
      </c>
      <c r="F614" s="141" t="s">
        <v>1665</v>
      </c>
      <c r="G614" s="1"/>
      <c r="H614" s="1"/>
      <c r="I614" s="1"/>
      <c r="J614" s="1"/>
    </row>
    <row r="615" ht="12.0" customHeight="1">
      <c r="A615" s="150" t="s">
        <v>1738</v>
      </c>
      <c r="B615" s="138" t="s">
        <v>1613</v>
      </c>
      <c r="C615" s="149">
        <v>365750.0</v>
      </c>
      <c r="D615" s="149">
        <v>332500.0</v>
      </c>
      <c r="E615" s="149">
        <v>33250.0</v>
      </c>
      <c r="F615" s="141" t="s">
        <v>1665</v>
      </c>
      <c r="G615" s="1"/>
      <c r="H615" s="1"/>
      <c r="I615" s="1"/>
      <c r="J615" s="1"/>
    </row>
    <row r="616" ht="12.0" customHeight="1">
      <c r="A616" s="150" t="s">
        <v>1738</v>
      </c>
      <c r="B616" s="138" t="s">
        <v>1693</v>
      </c>
      <c r="C616" s="149">
        <v>550000.0</v>
      </c>
      <c r="D616" s="149">
        <v>500000.0</v>
      </c>
      <c r="E616" s="149">
        <v>50000.0</v>
      </c>
      <c r="F616" s="141" t="s">
        <v>1739</v>
      </c>
      <c r="G616" s="91">
        <v>45382.0</v>
      </c>
      <c r="H616" s="1"/>
      <c r="I616" s="1"/>
      <c r="J616" s="1"/>
    </row>
    <row r="617" ht="12.0" customHeight="1">
      <c r="A617" s="150" t="s">
        <v>1740</v>
      </c>
      <c r="B617" s="138" t="s">
        <v>1598</v>
      </c>
      <c r="C617" s="149">
        <v>5364183.0</v>
      </c>
      <c r="D617" s="149">
        <v>4876530.0</v>
      </c>
      <c r="E617" s="149">
        <v>487653.0</v>
      </c>
      <c r="F617" s="141" t="s">
        <v>1249</v>
      </c>
      <c r="G617" s="1"/>
      <c r="H617" s="1"/>
      <c r="I617" s="1"/>
      <c r="J617" s="1"/>
    </row>
    <row r="618" ht="12.0" customHeight="1">
      <c r="A618" s="150" t="s">
        <v>1740</v>
      </c>
      <c r="B618" s="138" t="s">
        <v>1598</v>
      </c>
      <c r="C618" s="149">
        <v>220000.0</v>
      </c>
      <c r="D618" s="149">
        <v>200000.0</v>
      </c>
      <c r="E618" s="149">
        <v>20000.0</v>
      </c>
      <c r="F618" s="141" t="s">
        <v>1229</v>
      </c>
      <c r="G618" s="1"/>
      <c r="H618" s="1"/>
      <c r="I618" s="1"/>
      <c r="J618" s="1"/>
    </row>
    <row r="619" ht="12.0" customHeight="1">
      <c r="A619" s="150" t="s">
        <v>886</v>
      </c>
      <c r="B619" s="138" t="s">
        <v>1565</v>
      </c>
      <c r="C619" s="149">
        <v>2.30956E8</v>
      </c>
      <c r="D619" s="149">
        <v>2.0996E8</v>
      </c>
      <c r="E619" s="149">
        <v>2.0996E7</v>
      </c>
      <c r="F619" s="141" t="s">
        <v>1726</v>
      </c>
      <c r="G619" s="1"/>
      <c r="H619" s="1"/>
      <c r="I619" s="1"/>
      <c r="J619" s="1"/>
    </row>
    <row r="620" ht="12.0" customHeight="1">
      <c r="A620" s="150" t="s">
        <v>1741</v>
      </c>
      <c r="B620" s="138" t="s">
        <v>1646</v>
      </c>
      <c r="C620" s="149">
        <v>55000.0</v>
      </c>
      <c r="D620" s="149">
        <v>50000.0</v>
      </c>
      <c r="E620" s="149">
        <v>5000.0</v>
      </c>
      <c r="F620" s="141" t="s">
        <v>1647</v>
      </c>
      <c r="G620" s="91">
        <v>45392.0</v>
      </c>
      <c r="H620" s="1"/>
      <c r="I620" s="1"/>
      <c r="J620" s="1"/>
    </row>
    <row r="621" ht="12.0" customHeight="1">
      <c r="A621" s="150" t="s">
        <v>1741</v>
      </c>
      <c r="B621" s="138" t="s">
        <v>769</v>
      </c>
      <c r="C621" s="149">
        <v>4433000.0</v>
      </c>
      <c r="D621" s="149">
        <v>4030000.0</v>
      </c>
      <c r="E621" s="149">
        <v>403000.0</v>
      </c>
      <c r="F621" s="141" t="s">
        <v>1742</v>
      </c>
      <c r="G621" s="1"/>
      <c r="H621" s="1"/>
      <c r="I621" s="1"/>
      <c r="J621" s="1"/>
    </row>
    <row r="622" ht="12.0" customHeight="1">
      <c r="A622" s="150" t="s">
        <v>1741</v>
      </c>
      <c r="B622" s="138" t="s">
        <v>769</v>
      </c>
      <c r="C622" s="149">
        <v>1.0074759E7</v>
      </c>
      <c r="D622" s="149">
        <v>9158872.0</v>
      </c>
      <c r="E622" s="149">
        <v>915887.0</v>
      </c>
      <c r="F622" s="141" t="s">
        <v>1743</v>
      </c>
      <c r="G622" s="1"/>
      <c r="H622" s="1"/>
      <c r="I622" s="1"/>
      <c r="J622" s="1"/>
    </row>
    <row r="623" ht="12.0" customHeight="1">
      <c r="A623" s="150" t="s">
        <v>1744</v>
      </c>
      <c r="B623" s="138" t="s">
        <v>1179</v>
      </c>
      <c r="C623" s="149">
        <v>660000.0</v>
      </c>
      <c r="D623" s="149">
        <v>600000.0</v>
      </c>
      <c r="E623" s="149">
        <v>60000.0</v>
      </c>
      <c r="F623" s="141" t="s">
        <v>1180</v>
      </c>
      <c r="G623" s="1"/>
      <c r="H623" s="1"/>
      <c r="I623" s="1"/>
      <c r="J623" s="1"/>
    </row>
    <row r="624" ht="12.0" customHeight="1">
      <c r="A624" s="150" t="s">
        <v>1745</v>
      </c>
      <c r="B624" s="138" t="s">
        <v>1179</v>
      </c>
      <c r="C624" s="149">
        <v>660000.0</v>
      </c>
      <c r="D624" s="149">
        <v>600000.0</v>
      </c>
      <c r="E624" s="149">
        <v>60000.0</v>
      </c>
      <c r="F624" s="141" t="s">
        <v>1180</v>
      </c>
      <c r="G624" s="1"/>
      <c r="H624" s="1"/>
      <c r="I624" s="1"/>
      <c r="J624" s="1"/>
    </row>
    <row r="625" ht="12.0" customHeight="1">
      <c r="A625" s="150" t="s">
        <v>1746</v>
      </c>
      <c r="B625" s="138" t="s">
        <v>1175</v>
      </c>
      <c r="C625" s="149">
        <v>27500.0</v>
      </c>
      <c r="D625" s="149">
        <v>25000.0</v>
      </c>
      <c r="E625" s="149">
        <v>2500.0</v>
      </c>
      <c r="F625" s="141" t="s">
        <v>1176</v>
      </c>
      <c r="G625" s="1"/>
      <c r="H625" s="1"/>
      <c r="I625" s="1"/>
      <c r="J625" s="1"/>
    </row>
    <row r="626" ht="12.0" customHeight="1">
      <c r="A626" s="150" t="s">
        <v>1747</v>
      </c>
      <c r="B626" s="138" t="s">
        <v>1336</v>
      </c>
      <c r="C626" s="149">
        <v>567400.0</v>
      </c>
      <c r="D626" s="149">
        <v>515818.0</v>
      </c>
      <c r="E626" s="149">
        <v>51582.0</v>
      </c>
      <c r="F626" s="141" t="s">
        <v>1421</v>
      </c>
      <c r="G626" s="1"/>
      <c r="H626" s="1"/>
      <c r="I626" s="1"/>
      <c r="J626" s="1"/>
    </row>
    <row r="627" ht="12.0" customHeight="1">
      <c r="A627" s="150" t="s">
        <v>1747</v>
      </c>
      <c r="B627" s="138" t="s">
        <v>1139</v>
      </c>
      <c r="C627" s="149">
        <v>507100.0</v>
      </c>
      <c r="D627" s="149">
        <v>461000.0</v>
      </c>
      <c r="E627" s="149">
        <v>46100.0</v>
      </c>
      <c r="F627" s="141" t="s">
        <v>1748</v>
      </c>
      <c r="G627" s="1"/>
      <c r="H627" s="1"/>
      <c r="I627" s="1"/>
      <c r="J627" s="1"/>
    </row>
    <row r="628" ht="12.0" customHeight="1">
      <c r="A628" s="150" t="s">
        <v>1747</v>
      </c>
      <c r="B628" s="138" t="s">
        <v>1139</v>
      </c>
      <c r="C628" s="149">
        <v>462550.0</v>
      </c>
      <c r="D628" s="149">
        <v>420500.0</v>
      </c>
      <c r="E628" s="149">
        <v>42050.0</v>
      </c>
      <c r="F628" s="141" t="s">
        <v>1749</v>
      </c>
      <c r="G628" s="1"/>
      <c r="H628" s="1"/>
      <c r="I628" s="1"/>
      <c r="J628" s="1"/>
    </row>
    <row r="629" ht="12.0" customHeight="1">
      <c r="A629" s="150" t="s">
        <v>1750</v>
      </c>
      <c r="B629" s="138" t="s">
        <v>1613</v>
      </c>
      <c r="C629" s="149">
        <v>69850.0</v>
      </c>
      <c r="D629" s="149">
        <v>63500.0</v>
      </c>
      <c r="E629" s="149">
        <v>6350.0</v>
      </c>
      <c r="F629" s="141" t="s">
        <v>1751</v>
      </c>
      <c r="G629" s="1"/>
      <c r="H629" s="1"/>
      <c r="I629" s="1"/>
      <c r="J629" s="1"/>
    </row>
    <row r="630" ht="12.0" customHeight="1">
      <c r="A630" s="156" t="s">
        <v>1750</v>
      </c>
      <c r="B630" s="157" t="s">
        <v>1613</v>
      </c>
      <c r="C630" s="158">
        <v>-69850.0</v>
      </c>
      <c r="D630" s="158">
        <v>-63500.0</v>
      </c>
      <c r="E630" s="158">
        <v>-6350.0</v>
      </c>
      <c r="F630" s="159" t="s">
        <v>1752</v>
      </c>
      <c r="G630" s="1"/>
      <c r="H630" s="1"/>
      <c r="I630" s="1"/>
      <c r="J630" s="1"/>
    </row>
    <row r="631" ht="12.0" customHeight="1">
      <c r="A631" s="156" t="s">
        <v>1750</v>
      </c>
      <c r="B631" s="157" t="s">
        <v>1613</v>
      </c>
      <c r="C631" s="158">
        <v>69850.0</v>
      </c>
      <c r="D631" s="158">
        <v>63500.0</v>
      </c>
      <c r="E631" s="158">
        <v>6350.0</v>
      </c>
      <c r="F631" s="159" t="s">
        <v>1752</v>
      </c>
      <c r="G631" s="1"/>
      <c r="H631" s="1"/>
      <c r="I631" s="1"/>
      <c r="J631" s="1"/>
    </row>
    <row r="632" ht="12.0" customHeight="1">
      <c r="A632" s="150" t="s">
        <v>1753</v>
      </c>
      <c r="B632" s="138" t="s">
        <v>1585</v>
      </c>
      <c r="C632" s="149">
        <v>231000.0</v>
      </c>
      <c r="D632" s="149">
        <v>210000.0</v>
      </c>
      <c r="E632" s="149">
        <v>21000.0</v>
      </c>
      <c r="F632" s="141" t="s">
        <v>1754</v>
      </c>
      <c r="G632" s="1"/>
      <c r="H632" s="1"/>
      <c r="I632" s="1"/>
      <c r="J632" s="1"/>
    </row>
    <row r="633" ht="12.0" customHeight="1">
      <c r="A633" s="150" t="s">
        <v>1755</v>
      </c>
      <c r="B633" s="138" t="s">
        <v>1598</v>
      </c>
      <c r="C633" s="149">
        <v>220000.0</v>
      </c>
      <c r="D633" s="149">
        <v>200000.0</v>
      </c>
      <c r="E633" s="149">
        <v>20000.0</v>
      </c>
      <c r="F633" s="141" t="s">
        <v>1229</v>
      </c>
      <c r="G633" s="1"/>
      <c r="H633" s="1"/>
      <c r="I633" s="1"/>
      <c r="J633" s="1"/>
    </row>
    <row r="634" ht="12.0" customHeight="1">
      <c r="A634" s="150" t="s">
        <v>1756</v>
      </c>
      <c r="B634" s="138" t="s">
        <v>1646</v>
      </c>
      <c r="C634" s="149">
        <v>55000.0</v>
      </c>
      <c r="D634" s="149">
        <v>50000.0</v>
      </c>
      <c r="E634" s="149">
        <v>5000.0</v>
      </c>
      <c r="F634" s="141" t="s">
        <v>1647</v>
      </c>
      <c r="G634" s="91">
        <v>45422.0</v>
      </c>
      <c r="H634" s="1"/>
      <c r="I634" s="1"/>
      <c r="J634" s="1"/>
    </row>
    <row r="635" ht="12.0" customHeight="1">
      <c r="A635" s="150" t="s">
        <v>1756</v>
      </c>
      <c r="B635" s="138" t="s">
        <v>769</v>
      </c>
      <c r="C635" s="149">
        <v>1.0074759E7</v>
      </c>
      <c r="D635" s="149">
        <v>9158872.0</v>
      </c>
      <c r="E635" s="149">
        <v>915887.0</v>
      </c>
      <c r="F635" s="141" t="s">
        <v>1757</v>
      </c>
      <c r="G635" s="91">
        <v>45422.0</v>
      </c>
      <c r="H635" s="1"/>
      <c r="I635" s="1"/>
      <c r="J635" s="1"/>
    </row>
    <row r="636" ht="12.0" customHeight="1">
      <c r="A636" s="150" t="s">
        <v>1758</v>
      </c>
      <c r="B636" s="138" t="s">
        <v>1179</v>
      </c>
      <c r="C636" s="149">
        <v>660000.0</v>
      </c>
      <c r="D636" s="149">
        <v>600000.0</v>
      </c>
      <c r="E636" s="149">
        <v>60000.0</v>
      </c>
      <c r="F636" s="141" t="s">
        <v>1180</v>
      </c>
      <c r="G636" s="91"/>
      <c r="H636" s="1"/>
      <c r="I636" s="1"/>
      <c r="J636" s="1"/>
    </row>
    <row r="637" ht="12.0" customHeight="1">
      <c r="A637" s="150" t="s">
        <v>1759</v>
      </c>
      <c r="B637" s="138" t="s">
        <v>1175</v>
      </c>
      <c r="C637" s="149">
        <v>27500.0</v>
      </c>
      <c r="D637" s="149">
        <v>25000.0</v>
      </c>
      <c r="E637" s="149">
        <v>2500.0</v>
      </c>
      <c r="F637" s="141" t="s">
        <v>1176</v>
      </c>
      <c r="G637" s="1"/>
      <c r="H637" s="1"/>
      <c r="I637" s="1"/>
      <c r="J637" s="1"/>
    </row>
    <row r="638" ht="12.0" customHeight="1">
      <c r="A638" s="150" t="s">
        <v>1760</v>
      </c>
      <c r="B638" s="138" t="s">
        <v>1336</v>
      </c>
      <c r="C638" s="149">
        <v>567400.0</v>
      </c>
      <c r="D638" s="149">
        <v>515818.0</v>
      </c>
      <c r="E638" s="149">
        <v>51582.0</v>
      </c>
      <c r="F638" s="141" t="s">
        <v>1421</v>
      </c>
      <c r="G638" s="1"/>
      <c r="H638" s="1"/>
      <c r="I638" s="1"/>
      <c r="J638" s="1"/>
    </row>
    <row r="639" ht="12.0" customHeight="1">
      <c r="A639" s="150" t="s">
        <v>1760</v>
      </c>
      <c r="B639" s="138" t="s">
        <v>1139</v>
      </c>
      <c r="C639" s="149">
        <v>462550.0</v>
      </c>
      <c r="D639" s="149">
        <v>420500.0</v>
      </c>
      <c r="E639" s="149">
        <v>42050.0</v>
      </c>
      <c r="F639" s="141" t="s">
        <v>1761</v>
      </c>
      <c r="G639" s="1"/>
      <c r="H639" s="1"/>
      <c r="I639" s="1"/>
      <c r="J639" s="1"/>
    </row>
    <row r="640" ht="12.0" customHeight="1">
      <c r="A640" s="150" t="s">
        <v>1760</v>
      </c>
      <c r="B640" s="138" t="s">
        <v>1139</v>
      </c>
      <c r="C640" s="149">
        <v>507100.0</v>
      </c>
      <c r="D640" s="149">
        <v>461000.0</v>
      </c>
      <c r="E640" s="149">
        <v>46100.0</v>
      </c>
      <c r="F640" s="141" t="s">
        <v>1762</v>
      </c>
      <c r="G640" s="1"/>
      <c r="H640" s="1"/>
      <c r="I640" s="1"/>
      <c r="J640" s="1"/>
    </row>
    <row r="641" ht="12.0" customHeight="1">
      <c r="A641" s="150" t="s">
        <v>1763</v>
      </c>
      <c r="B641" s="138" t="s">
        <v>1598</v>
      </c>
      <c r="C641" s="149">
        <v>220000.0</v>
      </c>
      <c r="D641" s="149">
        <v>200000.0</v>
      </c>
      <c r="E641" s="149">
        <v>20000.0</v>
      </c>
      <c r="F641" s="141" t="s">
        <v>1229</v>
      </c>
      <c r="G641" s="1"/>
      <c r="H641" s="1"/>
      <c r="I641" s="1"/>
      <c r="J641" s="1"/>
    </row>
    <row r="642" ht="12.0" customHeight="1">
      <c r="A642" s="150" t="s">
        <v>1764</v>
      </c>
      <c r="B642" s="138" t="s">
        <v>1164</v>
      </c>
      <c r="C642" s="149">
        <v>1056000.0</v>
      </c>
      <c r="D642" s="149">
        <v>960000.0</v>
      </c>
      <c r="E642" s="149">
        <v>96000.0</v>
      </c>
      <c r="F642" s="141" t="s">
        <v>1403</v>
      </c>
      <c r="G642" s="1"/>
      <c r="H642" s="1"/>
      <c r="I642" s="1"/>
      <c r="J642" s="1"/>
    </row>
    <row r="643" ht="12.0" customHeight="1">
      <c r="A643" s="150" t="s">
        <v>1765</v>
      </c>
      <c r="B643" s="138" t="s">
        <v>769</v>
      </c>
      <c r="C643" s="149">
        <v>1.0442379E7</v>
      </c>
      <c r="D643" s="149">
        <v>9493072.0</v>
      </c>
      <c r="E643" s="149">
        <v>949307.0</v>
      </c>
      <c r="F643" s="141" t="s">
        <v>1766</v>
      </c>
      <c r="G643" s="91">
        <v>45453.0</v>
      </c>
      <c r="H643" s="1"/>
      <c r="I643" s="1"/>
      <c r="J643" s="1"/>
    </row>
    <row r="644" ht="12.0" customHeight="1">
      <c r="A644" s="150" t="s">
        <v>1767</v>
      </c>
      <c r="B644" s="138" t="s">
        <v>1613</v>
      </c>
      <c r="C644" s="149">
        <v>47850.0</v>
      </c>
      <c r="D644" s="149">
        <v>43500.0</v>
      </c>
      <c r="E644" s="149">
        <v>4350.0</v>
      </c>
      <c r="F644" s="141" t="s">
        <v>1665</v>
      </c>
      <c r="G644" s="1"/>
      <c r="H644" s="1"/>
      <c r="I644" s="1"/>
      <c r="J644" s="1"/>
    </row>
    <row r="645" ht="12.0" customHeight="1">
      <c r="A645" s="150" t="s">
        <v>1768</v>
      </c>
      <c r="B645" s="138" t="s">
        <v>1179</v>
      </c>
      <c r="C645" s="149">
        <v>660000.0</v>
      </c>
      <c r="D645" s="149">
        <v>600000.0</v>
      </c>
      <c r="E645" s="149">
        <v>60000.0</v>
      </c>
      <c r="F645" s="141" t="s">
        <v>1180</v>
      </c>
      <c r="G645" s="1"/>
      <c r="H645" s="1"/>
      <c r="I645" s="1"/>
      <c r="J645" s="1"/>
    </row>
    <row r="646" ht="12.0" customHeight="1">
      <c r="A646" s="150" t="s">
        <v>1769</v>
      </c>
      <c r="B646" s="138" t="s">
        <v>1175</v>
      </c>
      <c r="C646" s="149">
        <v>27500.0</v>
      </c>
      <c r="D646" s="149">
        <v>25000.0</v>
      </c>
      <c r="E646" s="149">
        <v>2500.0</v>
      </c>
      <c r="F646" s="141" t="s">
        <v>1176</v>
      </c>
      <c r="G646" s="1"/>
      <c r="H646" s="1"/>
      <c r="I646" s="1"/>
      <c r="J646" s="1"/>
    </row>
    <row r="647" ht="12.0" customHeight="1">
      <c r="A647" s="150" t="s">
        <v>1770</v>
      </c>
      <c r="B647" s="138" t="s">
        <v>1336</v>
      </c>
      <c r="C647" s="149">
        <v>567400.0</v>
      </c>
      <c r="D647" s="149">
        <v>515818.0</v>
      </c>
      <c r="E647" s="149">
        <v>51582.0</v>
      </c>
      <c r="F647" s="141" t="s">
        <v>1421</v>
      </c>
      <c r="G647" s="1"/>
      <c r="H647" s="1"/>
      <c r="I647" s="1"/>
      <c r="J647" s="1"/>
    </row>
    <row r="648" ht="12.0" customHeight="1">
      <c r="A648" s="150" t="s">
        <v>1770</v>
      </c>
      <c r="B648" s="138" t="s">
        <v>1139</v>
      </c>
      <c r="C648" s="149">
        <v>462550.0</v>
      </c>
      <c r="D648" s="149">
        <v>420500.0</v>
      </c>
      <c r="E648" s="149">
        <v>42050.0</v>
      </c>
      <c r="F648" s="141" t="s">
        <v>1771</v>
      </c>
      <c r="G648" s="1"/>
      <c r="H648" s="1"/>
      <c r="I648" s="1"/>
      <c r="J648" s="1"/>
    </row>
    <row r="649" ht="12.0" customHeight="1">
      <c r="A649" s="150" t="s">
        <v>1770</v>
      </c>
      <c r="B649" s="138" t="s">
        <v>1139</v>
      </c>
      <c r="C649" s="149">
        <v>507100.0</v>
      </c>
      <c r="D649" s="149">
        <v>461000.0</v>
      </c>
      <c r="E649" s="149">
        <v>46100.0</v>
      </c>
      <c r="F649" s="141" t="s">
        <v>1772</v>
      </c>
      <c r="G649" s="1"/>
      <c r="H649" s="1"/>
      <c r="I649" s="1"/>
      <c r="J649" s="1"/>
    </row>
    <row r="650" ht="12.0" customHeight="1">
      <c r="A650" s="150" t="s">
        <v>1773</v>
      </c>
      <c r="B650" s="138" t="s">
        <v>1598</v>
      </c>
      <c r="C650" s="149">
        <v>220000.0</v>
      </c>
      <c r="D650" s="149">
        <v>200000.0</v>
      </c>
      <c r="E650" s="149">
        <v>20000.0</v>
      </c>
      <c r="F650" s="141" t="s">
        <v>1229</v>
      </c>
      <c r="G650" s="1"/>
      <c r="H650" s="1"/>
      <c r="I650" s="1"/>
      <c r="J650" s="1"/>
    </row>
    <row r="651" ht="12.0" customHeight="1">
      <c r="A651" s="150" t="s">
        <v>1774</v>
      </c>
      <c r="B651" s="138" t="s">
        <v>1139</v>
      </c>
      <c r="C651" s="149">
        <v>215857.0</v>
      </c>
      <c r="D651" s="149">
        <v>196234.0</v>
      </c>
      <c r="E651" s="149">
        <v>19623.0</v>
      </c>
      <c r="F651" s="141" t="s">
        <v>1142</v>
      </c>
      <c r="G651" s="1"/>
      <c r="H651" s="1"/>
      <c r="I651" s="1"/>
      <c r="J651" s="1"/>
    </row>
    <row r="652" ht="12.0" customHeight="1">
      <c r="A652" s="150" t="s">
        <v>1775</v>
      </c>
      <c r="B652" s="138" t="s">
        <v>769</v>
      </c>
      <c r="C652" s="149">
        <v>1.0074759E7</v>
      </c>
      <c r="D652" s="149">
        <v>9158872.0</v>
      </c>
      <c r="E652" s="149">
        <v>915887.0</v>
      </c>
      <c r="F652" s="141" t="s">
        <v>1776</v>
      </c>
      <c r="G652" s="91">
        <v>45483.0</v>
      </c>
      <c r="H652" s="1"/>
      <c r="I652" s="1"/>
      <c r="J652" s="1"/>
    </row>
    <row r="653" ht="12.0" customHeight="1">
      <c r="A653" s="150" t="s">
        <v>1775</v>
      </c>
      <c r="B653" s="138" t="s">
        <v>1565</v>
      </c>
      <c r="C653" s="149">
        <v>3.3E7</v>
      </c>
      <c r="D653" s="149">
        <v>3.0E7</v>
      </c>
      <c r="E653" s="149">
        <v>3000000.0</v>
      </c>
      <c r="F653" s="141" t="s">
        <v>1777</v>
      </c>
      <c r="G653" s="91">
        <v>45483.0</v>
      </c>
      <c r="H653" s="1"/>
      <c r="I653" s="1"/>
      <c r="J653" s="1"/>
    </row>
    <row r="654" ht="12.0" customHeight="1">
      <c r="A654" s="150">
        <v>45479.0</v>
      </c>
      <c r="B654" s="138" t="s">
        <v>1179</v>
      </c>
      <c r="C654" s="149">
        <v>660000.0</v>
      </c>
      <c r="D654" s="149">
        <v>600000.0</v>
      </c>
      <c r="E654" s="149">
        <v>60000.0</v>
      </c>
      <c r="F654" s="141" t="s">
        <v>1180</v>
      </c>
      <c r="G654" s="91"/>
      <c r="H654" s="1"/>
      <c r="I654" s="1"/>
      <c r="J654" s="1"/>
    </row>
    <row r="655" ht="12.0" customHeight="1">
      <c r="A655" s="150" t="s">
        <v>1778</v>
      </c>
      <c r="B655" s="138" t="s">
        <v>1779</v>
      </c>
      <c r="C655" s="149">
        <v>1000000.0</v>
      </c>
      <c r="D655" s="149">
        <v>909091.0</v>
      </c>
      <c r="E655" s="149">
        <v>90909.0</v>
      </c>
      <c r="F655" s="141" t="s">
        <v>1780</v>
      </c>
      <c r="G655" s="1"/>
      <c r="H655" s="1"/>
      <c r="I655" s="1"/>
      <c r="J655" s="1"/>
    </row>
    <row r="656" ht="12.0" customHeight="1">
      <c r="A656" s="150" t="s">
        <v>1781</v>
      </c>
      <c r="B656" s="138" t="s">
        <v>1175</v>
      </c>
      <c r="C656" s="149">
        <v>27500.0</v>
      </c>
      <c r="D656" s="149">
        <v>25000.0</v>
      </c>
      <c r="E656" s="149">
        <v>2500.0</v>
      </c>
      <c r="F656" s="141" t="s">
        <v>1176</v>
      </c>
      <c r="G656" s="1"/>
      <c r="H656" s="1"/>
      <c r="I656" s="1"/>
      <c r="J656" s="1"/>
    </row>
    <row r="657" ht="12.0" customHeight="1">
      <c r="A657" s="150" t="s">
        <v>1782</v>
      </c>
      <c r="B657" s="138" t="s">
        <v>1336</v>
      </c>
      <c r="C657" s="149">
        <v>567400.0</v>
      </c>
      <c r="D657" s="149">
        <v>515818.0</v>
      </c>
      <c r="E657" s="149">
        <v>51582.0</v>
      </c>
      <c r="F657" s="141" t="s">
        <v>1421</v>
      </c>
      <c r="G657" s="1"/>
      <c r="H657" s="1"/>
      <c r="I657" s="1"/>
      <c r="J657" s="1"/>
    </row>
    <row r="658" ht="12.0" customHeight="1">
      <c r="A658" s="150" t="s">
        <v>1782</v>
      </c>
      <c r="B658" s="138" t="s">
        <v>1139</v>
      </c>
      <c r="C658" s="149">
        <v>507100.0</v>
      </c>
      <c r="D658" s="149">
        <v>461000.0</v>
      </c>
      <c r="E658" s="149">
        <v>46100.0</v>
      </c>
      <c r="F658" s="141" t="s">
        <v>1783</v>
      </c>
      <c r="G658" s="1"/>
      <c r="H658" s="1"/>
      <c r="I658" s="1"/>
      <c r="J658" s="1"/>
    </row>
    <row r="659" ht="12.0" customHeight="1">
      <c r="A659" s="150">
        <v>45498.0</v>
      </c>
      <c r="B659" s="138" t="s">
        <v>1598</v>
      </c>
      <c r="C659" s="149">
        <v>220000.0</v>
      </c>
      <c r="D659" s="149">
        <v>200000.0</v>
      </c>
      <c r="E659" s="149">
        <v>20000.0</v>
      </c>
      <c r="F659" s="141" t="s">
        <v>1229</v>
      </c>
      <c r="G659" s="1"/>
      <c r="H659" s="1"/>
      <c r="I659" s="1"/>
      <c r="J659" s="1"/>
    </row>
    <row r="660" ht="12.0" customHeight="1">
      <c r="A660" s="150" t="s">
        <v>1784</v>
      </c>
      <c r="B660" s="138" t="s">
        <v>769</v>
      </c>
      <c r="C660" s="149">
        <v>1.0074759E7</v>
      </c>
      <c r="D660" s="149">
        <v>9158872.0</v>
      </c>
      <c r="E660" s="149">
        <v>915887.0</v>
      </c>
      <c r="F660" s="141" t="s">
        <v>1785</v>
      </c>
      <c r="G660" s="91">
        <v>45513.0</v>
      </c>
      <c r="H660" s="1"/>
      <c r="I660" s="1"/>
      <c r="J660" s="1"/>
    </row>
    <row r="661" ht="12.0" customHeight="1">
      <c r="A661" s="150">
        <v>45510.0</v>
      </c>
      <c r="B661" s="153" t="s">
        <v>1179</v>
      </c>
      <c r="C661" s="149">
        <v>660000.0</v>
      </c>
      <c r="D661" s="149">
        <v>600000.0</v>
      </c>
      <c r="E661" s="149">
        <v>60000.0</v>
      </c>
      <c r="F661" s="153" t="s">
        <v>1180</v>
      </c>
      <c r="G661" s="91"/>
      <c r="H661" s="1"/>
      <c r="I661" s="1"/>
      <c r="J661" s="1"/>
    </row>
    <row r="662" ht="12.0" customHeight="1">
      <c r="A662" s="150" t="s">
        <v>1786</v>
      </c>
      <c r="B662" s="153" t="s">
        <v>1565</v>
      </c>
      <c r="C662" s="149">
        <v>6.7304875E7</v>
      </c>
      <c r="D662" s="149">
        <v>6.118625E7</v>
      </c>
      <c r="E662" s="149">
        <v>6118625.0</v>
      </c>
      <c r="F662" s="153" t="s">
        <v>1777</v>
      </c>
      <c r="G662" s="91">
        <v>45513.0</v>
      </c>
      <c r="H662" s="1"/>
      <c r="I662" s="1"/>
      <c r="J662" s="1"/>
    </row>
    <row r="663" ht="12.0" customHeight="1">
      <c r="A663" s="150" t="s">
        <v>1787</v>
      </c>
      <c r="B663" s="153" t="s">
        <v>1175</v>
      </c>
      <c r="C663" s="149">
        <v>27500.0</v>
      </c>
      <c r="D663" s="149">
        <v>25000.0</v>
      </c>
      <c r="E663" s="149">
        <v>2500.0</v>
      </c>
      <c r="F663" s="141" t="s">
        <v>1176</v>
      </c>
      <c r="G663" s="1"/>
      <c r="H663" s="1"/>
      <c r="I663" s="1"/>
      <c r="J663" s="1"/>
    </row>
    <row r="664" ht="12.0" customHeight="1">
      <c r="A664" s="150" t="s">
        <v>1788</v>
      </c>
      <c r="B664" s="153" t="s">
        <v>1565</v>
      </c>
      <c r="C664" s="149">
        <v>4950000.0</v>
      </c>
      <c r="D664" s="149">
        <v>4500000.0</v>
      </c>
      <c r="E664" s="149">
        <v>450000.0</v>
      </c>
      <c r="F664" s="153" t="s">
        <v>1777</v>
      </c>
      <c r="G664" s="91">
        <v>45516.0</v>
      </c>
      <c r="H664" s="1"/>
      <c r="I664" s="1"/>
      <c r="J664" s="1"/>
    </row>
    <row r="665" ht="12.0" customHeight="1">
      <c r="A665" s="150" t="s">
        <v>1789</v>
      </c>
      <c r="B665" s="138" t="s">
        <v>1790</v>
      </c>
      <c r="C665" s="149">
        <v>22880.0</v>
      </c>
      <c r="D665" s="149">
        <v>20800.0</v>
      </c>
      <c r="E665" s="149">
        <v>2080.0</v>
      </c>
      <c r="F665" s="141" t="s">
        <v>1791</v>
      </c>
      <c r="G665" s="1"/>
      <c r="H665" s="1"/>
      <c r="I665" s="1"/>
      <c r="J665" s="1"/>
    </row>
    <row r="666" ht="12.0" customHeight="1">
      <c r="A666" s="150" t="s">
        <v>1792</v>
      </c>
      <c r="B666" s="138" t="s">
        <v>1336</v>
      </c>
      <c r="C666" s="149">
        <v>567400.0</v>
      </c>
      <c r="D666" s="149">
        <v>515818.0</v>
      </c>
      <c r="E666" s="149">
        <v>51582.0</v>
      </c>
      <c r="F666" s="141" t="s">
        <v>1421</v>
      </c>
      <c r="G666" s="1"/>
      <c r="H666" s="1"/>
      <c r="I666" s="1"/>
      <c r="J666" s="1"/>
    </row>
    <row r="667" ht="12.0" customHeight="1">
      <c r="A667" s="150" t="s">
        <v>1792</v>
      </c>
      <c r="B667" s="138" t="s">
        <v>1139</v>
      </c>
      <c r="C667" s="149">
        <v>507100.0</v>
      </c>
      <c r="D667" s="149">
        <v>461000.0</v>
      </c>
      <c r="E667" s="149">
        <v>46100.0</v>
      </c>
      <c r="F667" s="141" t="s">
        <v>1793</v>
      </c>
      <c r="G667" s="1"/>
      <c r="H667" s="1"/>
      <c r="I667" s="1"/>
      <c r="J667" s="1"/>
    </row>
    <row r="668" ht="12.0" customHeight="1">
      <c r="A668" s="150" t="s">
        <v>1794</v>
      </c>
      <c r="B668" s="138" t="s">
        <v>1609</v>
      </c>
      <c r="C668" s="149">
        <v>-217724.0</v>
      </c>
      <c r="D668" s="149">
        <v>-197931.0</v>
      </c>
      <c r="E668" s="149">
        <v>-19793.0</v>
      </c>
      <c r="F668" s="141" t="s">
        <v>1629</v>
      </c>
      <c r="G668" s="1"/>
      <c r="H668" s="1"/>
      <c r="I668" s="1"/>
      <c r="J668" s="1"/>
    </row>
    <row r="669" ht="12.0" customHeight="1">
      <c r="A669" s="150" t="s">
        <v>1795</v>
      </c>
      <c r="B669" s="138" t="s">
        <v>1598</v>
      </c>
      <c r="C669" s="149">
        <v>220000.0</v>
      </c>
      <c r="D669" s="149">
        <v>200000.0</v>
      </c>
      <c r="E669" s="149">
        <v>20000.0</v>
      </c>
      <c r="F669" s="141" t="s">
        <v>1229</v>
      </c>
      <c r="G669" s="1"/>
      <c r="H669" s="1"/>
      <c r="I669" s="1"/>
      <c r="J669" s="1"/>
    </row>
    <row r="670" ht="12.0" customHeight="1">
      <c r="A670" s="150" t="s">
        <v>1796</v>
      </c>
      <c r="B670" s="138" t="s">
        <v>769</v>
      </c>
      <c r="C670" s="149">
        <v>1.0074759E7</v>
      </c>
      <c r="D670" s="149">
        <v>9158872.0</v>
      </c>
      <c r="E670" s="149">
        <v>915887.0</v>
      </c>
      <c r="F670" s="141" t="s">
        <v>1797</v>
      </c>
      <c r="G670" s="1"/>
      <c r="H670" s="1"/>
      <c r="I670" s="1"/>
      <c r="J670" s="1"/>
    </row>
    <row r="671" ht="12.0" customHeight="1">
      <c r="A671" s="150" t="s">
        <v>1798</v>
      </c>
      <c r="B671" s="138" t="s">
        <v>1799</v>
      </c>
      <c r="C671" s="149">
        <v>9.2477E7</v>
      </c>
      <c r="D671" s="149">
        <v>8.407E7</v>
      </c>
      <c r="E671" s="149">
        <v>8407000.0</v>
      </c>
      <c r="F671" s="141" t="s">
        <v>1800</v>
      </c>
      <c r="G671" s="1"/>
      <c r="H671" s="1"/>
      <c r="I671" s="1"/>
      <c r="J671" s="1"/>
    </row>
    <row r="672" ht="12.0" customHeight="1">
      <c r="A672" s="150" t="s">
        <v>1801</v>
      </c>
      <c r="B672" s="138" t="s">
        <v>1179</v>
      </c>
      <c r="C672" s="149">
        <v>660000.0</v>
      </c>
      <c r="D672" s="149">
        <v>600000.0</v>
      </c>
      <c r="E672" s="149">
        <v>60000.0</v>
      </c>
      <c r="F672" s="141" t="s">
        <v>1180</v>
      </c>
      <c r="G672" s="1"/>
      <c r="H672" s="1"/>
      <c r="I672" s="1"/>
      <c r="J672" s="1"/>
    </row>
    <row r="673" ht="12.0" customHeight="1">
      <c r="A673" s="150">
        <v>45545.0</v>
      </c>
      <c r="B673" s="138" t="s">
        <v>1565</v>
      </c>
      <c r="C673" s="149">
        <v>3.924338E7</v>
      </c>
      <c r="D673" s="149">
        <v>3.56758E7</v>
      </c>
      <c r="E673" s="149">
        <v>3567580.0</v>
      </c>
      <c r="F673" s="141" t="s">
        <v>1802</v>
      </c>
      <c r="G673" s="91">
        <v>45562.0</v>
      </c>
      <c r="H673" s="1"/>
      <c r="I673" s="1"/>
      <c r="J673" s="1"/>
    </row>
    <row r="674" ht="12.0" customHeight="1">
      <c r="A674" s="150">
        <v>45545.0</v>
      </c>
      <c r="B674" s="138" t="s">
        <v>1565</v>
      </c>
      <c r="C674" s="149">
        <v>4.345E7</v>
      </c>
      <c r="D674" s="149">
        <v>3.95E7</v>
      </c>
      <c r="E674" s="149">
        <v>3950000.0</v>
      </c>
      <c r="F674" s="141" t="s">
        <v>1803</v>
      </c>
      <c r="G674" s="91">
        <v>45545.0</v>
      </c>
      <c r="H674" s="1"/>
      <c r="I674" s="1"/>
      <c r="J674" s="1"/>
    </row>
    <row r="675" ht="12.0" customHeight="1">
      <c r="A675" s="150">
        <v>45545.0</v>
      </c>
      <c r="B675" s="138" t="s">
        <v>1565</v>
      </c>
      <c r="C675" s="149">
        <v>2.09E7</v>
      </c>
      <c r="D675" s="149">
        <v>1.9E7</v>
      </c>
      <c r="E675" s="149">
        <v>1900000.0</v>
      </c>
      <c r="F675" s="141" t="s">
        <v>1804</v>
      </c>
      <c r="G675" s="91">
        <v>45545.0</v>
      </c>
      <c r="H675" s="1"/>
      <c r="I675" s="1"/>
      <c r="J675" s="1"/>
    </row>
    <row r="676" ht="12.0" customHeight="1">
      <c r="A676" s="150">
        <v>45546.0</v>
      </c>
      <c r="B676" s="138" t="s">
        <v>1175</v>
      </c>
      <c r="C676" s="149">
        <v>27500.0</v>
      </c>
      <c r="D676" s="149">
        <v>25000.0</v>
      </c>
      <c r="E676" s="149">
        <v>2500.0</v>
      </c>
      <c r="F676" s="141" t="s">
        <v>1176</v>
      </c>
      <c r="G676" s="1"/>
      <c r="H676" s="1"/>
      <c r="I676" s="1"/>
      <c r="J676" s="1"/>
    </row>
    <row r="677" ht="12.0" customHeight="1">
      <c r="A677" s="150" t="s">
        <v>1805</v>
      </c>
      <c r="B677" s="138" t="s">
        <v>1336</v>
      </c>
      <c r="C677" s="149">
        <v>567400.0</v>
      </c>
      <c r="D677" s="149">
        <v>515818.0</v>
      </c>
      <c r="E677" s="149">
        <v>51582.0</v>
      </c>
      <c r="F677" s="141" t="s">
        <v>1421</v>
      </c>
      <c r="G677" s="1"/>
      <c r="H677" s="1"/>
      <c r="I677" s="1"/>
      <c r="J677" s="1"/>
    </row>
    <row r="678" ht="12.0" customHeight="1">
      <c r="A678" s="150" t="s">
        <v>1805</v>
      </c>
      <c r="B678" s="138" t="s">
        <v>1139</v>
      </c>
      <c r="C678" s="149">
        <v>507100.0</v>
      </c>
      <c r="D678" s="149">
        <v>461000.0</v>
      </c>
      <c r="E678" s="149">
        <v>46100.0</v>
      </c>
      <c r="F678" s="141" t="s">
        <v>1806</v>
      </c>
      <c r="G678" s="1"/>
      <c r="H678" s="1"/>
      <c r="I678" s="1"/>
      <c r="J678" s="1"/>
    </row>
    <row r="679" ht="12.0" customHeight="1">
      <c r="A679" s="150" t="s">
        <v>1807</v>
      </c>
      <c r="B679" s="138" t="s">
        <v>1808</v>
      </c>
      <c r="C679" s="149">
        <v>220000.0</v>
      </c>
      <c r="D679" s="149">
        <v>200000.0</v>
      </c>
      <c r="E679" s="149">
        <v>20000.0</v>
      </c>
      <c r="F679" s="141" t="s">
        <v>1229</v>
      </c>
      <c r="G679" s="1"/>
      <c r="H679" s="1"/>
      <c r="I679" s="1"/>
      <c r="J679" s="1"/>
    </row>
    <row r="680" ht="12.0" customHeight="1">
      <c r="A680" s="150" t="s">
        <v>923</v>
      </c>
      <c r="B680" s="138" t="s">
        <v>1565</v>
      </c>
      <c r="C680" s="149">
        <v>3.3275E7</v>
      </c>
      <c r="D680" s="149">
        <v>3.025E7</v>
      </c>
      <c r="E680" s="149">
        <v>3025000.0</v>
      </c>
      <c r="F680" s="141" t="s">
        <v>1809</v>
      </c>
      <c r="G680" s="91">
        <v>45575.0</v>
      </c>
      <c r="H680" s="1"/>
      <c r="I680" s="1"/>
      <c r="J680" s="1"/>
    </row>
    <row r="681" ht="12.0" customHeight="1">
      <c r="A681" s="150" t="s">
        <v>923</v>
      </c>
      <c r="B681" s="138" t="s">
        <v>1810</v>
      </c>
      <c r="C681" s="149">
        <v>38000.0</v>
      </c>
      <c r="D681" s="149">
        <v>34545.0</v>
      </c>
      <c r="E681" s="149">
        <v>3455.0</v>
      </c>
      <c r="F681" s="141" t="s">
        <v>1433</v>
      </c>
      <c r="G681" s="1"/>
      <c r="H681" s="1"/>
      <c r="I681" s="1"/>
      <c r="J681" s="1"/>
    </row>
    <row r="682" ht="12.0" customHeight="1">
      <c r="A682" s="150" t="s">
        <v>923</v>
      </c>
      <c r="B682" s="138" t="s">
        <v>769</v>
      </c>
      <c r="C682" s="149">
        <v>1.0074759E7</v>
      </c>
      <c r="D682" s="149">
        <v>9158872.0</v>
      </c>
      <c r="E682" s="149">
        <v>915887.0</v>
      </c>
      <c r="F682" s="141" t="s">
        <v>1811</v>
      </c>
      <c r="G682" s="1"/>
      <c r="H682" s="1"/>
      <c r="I682" s="1"/>
      <c r="J682" s="1"/>
    </row>
    <row r="683" ht="12.0" customHeight="1">
      <c r="A683" s="150" t="s">
        <v>1812</v>
      </c>
      <c r="B683" s="138" t="s">
        <v>1779</v>
      </c>
      <c r="C683" s="149">
        <v>1607000.0</v>
      </c>
      <c r="D683" s="149">
        <v>1460909.0</v>
      </c>
      <c r="E683" s="149">
        <v>146091.0</v>
      </c>
      <c r="F683" s="141" t="s">
        <v>1813</v>
      </c>
      <c r="G683" s="1"/>
      <c r="H683" s="1"/>
      <c r="I683" s="1"/>
      <c r="J683" s="1"/>
    </row>
    <row r="684" ht="12.0" customHeight="1">
      <c r="A684" s="150" t="s">
        <v>1814</v>
      </c>
      <c r="B684" s="138" t="s">
        <v>1779</v>
      </c>
      <c r="C684" s="149">
        <v>220000.0</v>
      </c>
      <c r="D684" s="149">
        <v>200000.0</v>
      </c>
      <c r="E684" s="149">
        <v>20000.0</v>
      </c>
      <c r="F684" s="141" t="s">
        <v>1815</v>
      </c>
      <c r="G684" s="1"/>
      <c r="H684" s="1"/>
      <c r="I684" s="1"/>
      <c r="J684" s="1"/>
    </row>
    <row r="685" ht="12.0" customHeight="1">
      <c r="A685" s="150" t="s">
        <v>1816</v>
      </c>
      <c r="B685" s="138" t="s">
        <v>1378</v>
      </c>
      <c r="C685" s="149">
        <v>14300.0</v>
      </c>
      <c r="D685" s="149">
        <v>13000.0</v>
      </c>
      <c r="E685" s="149">
        <v>1300.0</v>
      </c>
      <c r="F685" s="141" t="s">
        <v>1379</v>
      </c>
      <c r="G685" s="1"/>
      <c r="H685" s="1"/>
      <c r="I685" s="1"/>
      <c r="J685" s="1"/>
    </row>
    <row r="686" ht="12.0" customHeight="1">
      <c r="A686" s="150">
        <v>45571.0</v>
      </c>
      <c r="B686" s="138" t="s">
        <v>1179</v>
      </c>
      <c r="C686" s="149">
        <v>660000.0</v>
      </c>
      <c r="D686" s="149">
        <v>600000.0</v>
      </c>
      <c r="E686" s="149">
        <v>60000.0</v>
      </c>
      <c r="F686" s="141" t="s">
        <v>1180</v>
      </c>
      <c r="G686" s="1"/>
      <c r="H686" s="1"/>
      <c r="I686" s="1"/>
      <c r="J686" s="1"/>
    </row>
    <row r="687" ht="12.0" customHeight="1">
      <c r="A687" s="150" t="s">
        <v>1817</v>
      </c>
      <c r="B687" s="138" t="s">
        <v>1779</v>
      </c>
      <c r="C687" s="149">
        <v>220000.0</v>
      </c>
      <c r="D687" s="149">
        <v>200000.0</v>
      </c>
      <c r="E687" s="149">
        <v>20000.0</v>
      </c>
      <c r="F687" s="141" t="s">
        <v>1818</v>
      </c>
      <c r="G687" s="1"/>
      <c r="H687" s="1"/>
      <c r="I687" s="1"/>
      <c r="J687" s="1"/>
    </row>
    <row r="688" ht="12.0" customHeight="1">
      <c r="A688" s="150" t="s">
        <v>1819</v>
      </c>
      <c r="B688" s="138" t="s">
        <v>1820</v>
      </c>
      <c r="C688" s="149">
        <v>330000.0</v>
      </c>
      <c r="D688" s="149">
        <v>300000.0</v>
      </c>
      <c r="E688" s="149">
        <v>30000.0</v>
      </c>
      <c r="F688" s="141" t="s">
        <v>1821</v>
      </c>
      <c r="G688" s="1"/>
      <c r="H688" s="1"/>
      <c r="I688" s="1"/>
      <c r="J688" s="1"/>
    </row>
    <row r="689" ht="12.0" customHeight="1">
      <c r="A689" s="150" t="s">
        <v>1822</v>
      </c>
      <c r="B689" s="138" t="s">
        <v>1175</v>
      </c>
      <c r="C689" s="149">
        <v>27500.0</v>
      </c>
      <c r="D689" s="149">
        <v>25000.0</v>
      </c>
      <c r="E689" s="149">
        <v>2500.0</v>
      </c>
      <c r="F689" s="141" t="s">
        <v>1176</v>
      </c>
      <c r="G689" s="1"/>
      <c r="H689" s="1"/>
      <c r="I689" s="1"/>
      <c r="J689" s="1"/>
    </row>
    <row r="690" ht="12.0" customHeight="1">
      <c r="A690" s="150" t="s">
        <v>1823</v>
      </c>
      <c r="B690" s="153" t="s">
        <v>1336</v>
      </c>
      <c r="C690" s="149">
        <v>567400.0</v>
      </c>
      <c r="D690" s="149">
        <v>515818.0</v>
      </c>
      <c r="E690" s="149">
        <v>51582.0</v>
      </c>
      <c r="F690" s="151" t="s">
        <v>1421</v>
      </c>
      <c r="G690" s="1"/>
      <c r="H690" s="1"/>
      <c r="I690" s="1"/>
      <c r="J690" s="1"/>
    </row>
    <row r="691" ht="12.0" customHeight="1">
      <c r="A691" s="150" t="s">
        <v>1823</v>
      </c>
      <c r="B691" s="153" t="s">
        <v>1139</v>
      </c>
      <c r="C691" s="149">
        <v>507100.0</v>
      </c>
      <c r="D691" s="149">
        <v>461000.0</v>
      </c>
      <c r="E691" s="149">
        <v>46100.0</v>
      </c>
      <c r="F691" s="151" t="s">
        <v>1824</v>
      </c>
      <c r="G691" s="1"/>
      <c r="H691" s="1"/>
      <c r="I691" s="1"/>
      <c r="J691" s="1"/>
    </row>
    <row r="692" ht="12.0" customHeight="1">
      <c r="A692" s="150" t="s">
        <v>1825</v>
      </c>
      <c r="B692" s="138" t="s">
        <v>1826</v>
      </c>
      <c r="C692" s="149">
        <v>880000.0</v>
      </c>
      <c r="D692" s="149">
        <v>800000.0</v>
      </c>
      <c r="E692" s="149">
        <v>80000.0</v>
      </c>
      <c r="F692" s="141" t="s">
        <v>1827</v>
      </c>
      <c r="G692" s="91">
        <v>45596.0</v>
      </c>
      <c r="H692" s="1"/>
      <c r="I692" s="1"/>
      <c r="J692" s="1"/>
    </row>
    <row r="693" ht="12.0" customHeight="1">
      <c r="A693" s="150">
        <v>45586.0</v>
      </c>
      <c r="B693" s="153" t="s">
        <v>1828</v>
      </c>
      <c r="C693" s="149">
        <v>2.0E7</v>
      </c>
      <c r="D693" s="149">
        <v>1.8181818E7</v>
      </c>
      <c r="E693" s="149">
        <v>1818182.0</v>
      </c>
      <c r="F693" s="151" t="s">
        <v>1829</v>
      </c>
      <c r="G693" s="91">
        <v>45586.0</v>
      </c>
      <c r="H693" s="1"/>
      <c r="I693" s="1"/>
      <c r="J693" s="1"/>
    </row>
    <row r="694" ht="12.0" customHeight="1">
      <c r="A694" s="150" t="s">
        <v>1830</v>
      </c>
      <c r="B694" s="138" t="s">
        <v>1808</v>
      </c>
      <c r="C694" s="149">
        <v>275000.0</v>
      </c>
      <c r="D694" s="149">
        <v>250000.0</v>
      </c>
      <c r="E694" s="149">
        <v>25000.0</v>
      </c>
      <c r="F694" s="151" t="s">
        <v>1229</v>
      </c>
      <c r="G694" s="91"/>
      <c r="H694" s="1"/>
      <c r="I694" s="1"/>
      <c r="J694" s="1"/>
    </row>
    <row r="695" ht="12.0" customHeight="1">
      <c r="A695" s="150" t="s">
        <v>1831</v>
      </c>
      <c r="B695" s="153" t="s">
        <v>1613</v>
      </c>
      <c r="C695" s="149">
        <v>95150.0</v>
      </c>
      <c r="D695" s="149">
        <v>86500.0</v>
      </c>
      <c r="E695" s="149">
        <v>8650.0</v>
      </c>
      <c r="F695" s="151" t="s">
        <v>1832</v>
      </c>
      <c r="G695" s="91"/>
      <c r="H695" s="1"/>
      <c r="I695" s="1"/>
      <c r="J695" s="1"/>
    </row>
    <row r="696" ht="12.0" customHeight="1">
      <c r="A696" s="150" t="s">
        <v>1833</v>
      </c>
      <c r="B696" s="138" t="s">
        <v>769</v>
      </c>
      <c r="C696" s="149">
        <v>1.0074759E7</v>
      </c>
      <c r="D696" s="149">
        <v>9158872.0</v>
      </c>
      <c r="E696" s="149">
        <v>915887.0</v>
      </c>
      <c r="F696" s="141" t="s">
        <v>1834</v>
      </c>
      <c r="G696" s="91">
        <v>45604.0</v>
      </c>
      <c r="H696" s="1"/>
      <c r="I696" s="1"/>
      <c r="J696" s="1"/>
    </row>
    <row r="697" ht="12.0" customHeight="1">
      <c r="A697" s="150" t="s">
        <v>1833</v>
      </c>
      <c r="B697" s="138" t="s">
        <v>1799</v>
      </c>
      <c r="C697" s="149">
        <v>2.174775E7</v>
      </c>
      <c r="D697" s="149">
        <v>1.977068E7</v>
      </c>
      <c r="E697" s="149">
        <v>1977070.0</v>
      </c>
      <c r="F697" s="141" t="s">
        <v>1802</v>
      </c>
      <c r="G697" s="91">
        <v>45596.0</v>
      </c>
      <c r="H697" s="1"/>
      <c r="I697" s="1"/>
      <c r="J697" s="1"/>
    </row>
    <row r="698" ht="12.0" customHeight="1">
      <c r="A698" s="150" t="s">
        <v>1835</v>
      </c>
      <c r="B698" s="138" t="s">
        <v>1836</v>
      </c>
      <c r="C698" s="149">
        <v>218000.0</v>
      </c>
      <c r="D698" s="149">
        <v>198182.0</v>
      </c>
      <c r="E698" s="149">
        <v>19818.0</v>
      </c>
      <c r="F698" s="141" t="s">
        <v>1837</v>
      </c>
      <c r="G698" s="91"/>
      <c r="H698" s="1"/>
      <c r="I698" s="1"/>
      <c r="J698" s="1"/>
    </row>
    <row r="699" ht="12.0" customHeight="1">
      <c r="A699" s="150" t="s">
        <v>1838</v>
      </c>
      <c r="B699" s="138" t="s">
        <v>1799</v>
      </c>
      <c r="C699" s="149">
        <v>5599000.0</v>
      </c>
      <c r="D699" s="149">
        <v>5090000.0</v>
      </c>
      <c r="E699" s="149">
        <v>509000.0</v>
      </c>
      <c r="F699" s="141" t="s">
        <v>1839</v>
      </c>
      <c r="G699" s="91">
        <v>45602.0</v>
      </c>
      <c r="H699" s="1"/>
      <c r="I699" s="1"/>
      <c r="J699" s="1"/>
    </row>
    <row r="700" ht="12.0" customHeight="1">
      <c r="A700" s="150" t="s">
        <v>1840</v>
      </c>
      <c r="B700" s="138" t="s">
        <v>1799</v>
      </c>
      <c r="C700" s="149">
        <v>4.987664E7</v>
      </c>
      <c r="D700" s="149">
        <v>4.53424E7</v>
      </c>
      <c r="E700" s="149">
        <v>4534240.0</v>
      </c>
      <c r="F700" s="141" t="s">
        <v>1841</v>
      </c>
      <c r="G700" s="91">
        <v>45616.0</v>
      </c>
      <c r="H700" s="1"/>
      <c r="I700" s="1"/>
      <c r="J700" s="1"/>
    </row>
    <row r="701" ht="12.0" customHeight="1">
      <c r="A701" s="150" t="s">
        <v>1840</v>
      </c>
      <c r="B701" s="138" t="s">
        <v>1799</v>
      </c>
      <c r="C701" s="149">
        <v>2.73625E7</v>
      </c>
      <c r="D701" s="149">
        <v>2.4875E7</v>
      </c>
      <c r="E701" s="149">
        <v>2487500.0</v>
      </c>
      <c r="F701" s="141" t="s">
        <v>1842</v>
      </c>
      <c r="G701" s="91">
        <v>45604.0</v>
      </c>
      <c r="H701" s="1"/>
      <c r="I701" s="1"/>
      <c r="J701" s="1"/>
    </row>
    <row r="702" ht="12.0" customHeight="1">
      <c r="A702" s="150" t="s">
        <v>1840</v>
      </c>
      <c r="B702" s="138" t="s">
        <v>1609</v>
      </c>
      <c r="C702" s="149">
        <v>382800.0</v>
      </c>
      <c r="D702" s="149">
        <v>348000.0</v>
      </c>
      <c r="E702" s="149">
        <v>34800.0</v>
      </c>
      <c r="F702" s="141" t="s">
        <v>1843</v>
      </c>
      <c r="G702" s="1"/>
      <c r="H702" s="1"/>
      <c r="I702" s="1"/>
      <c r="J702" s="1"/>
    </row>
    <row r="703" ht="12.0" customHeight="1">
      <c r="A703" s="150" t="s">
        <v>1840</v>
      </c>
      <c r="B703" s="138" t="s">
        <v>1810</v>
      </c>
      <c r="C703" s="149">
        <v>57000.0</v>
      </c>
      <c r="D703" s="149">
        <v>51818.0</v>
      </c>
      <c r="E703" s="149">
        <v>5182.0</v>
      </c>
      <c r="F703" s="141" t="s">
        <v>1433</v>
      </c>
      <c r="G703" s="1"/>
      <c r="H703" s="1"/>
      <c r="I703" s="1"/>
      <c r="J703" s="1"/>
    </row>
    <row r="704" ht="12.0" customHeight="1">
      <c r="A704" s="150" t="s">
        <v>1844</v>
      </c>
      <c r="B704" s="138" t="s">
        <v>1175</v>
      </c>
      <c r="C704" s="149">
        <v>27500.0</v>
      </c>
      <c r="D704" s="149">
        <v>25000.0</v>
      </c>
      <c r="E704" s="149">
        <v>2500.0</v>
      </c>
      <c r="F704" s="141" t="s">
        <v>1176</v>
      </c>
      <c r="G704" s="1"/>
      <c r="H704" s="1"/>
      <c r="I704" s="1"/>
      <c r="J704" s="1"/>
    </row>
    <row r="705" ht="12.0" customHeight="1">
      <c r="A705" s="150" t="s">
        <v>1845</v>
      </c>
      <c r="B705" s="138" t="s">
        <v>1336</v>
      </c>
      <c r="C705" s="149">
        <v>567400.0</v>
      </c>
      <c r="D705" s="149">
        <v>515818.0</v>
      </c>
      <c r="E705" s="149">
        <v>51582.0</v>
      </c>
      <c r="F705" s="141" t="s">
        <v>1421</v>
      </c>
      <c r="G705" s="1"/>
      <c r="H705" s="1"/>
      <c r="I705" s="1"/>
      <c r="J705" s="1"/>
    </row>
    <row r="706" ht="12.0" customHeight="1">
      <c r="A706" s="150" t="s">
        <v>1845</v>
      </c>
      <c r="B706" s="138" t="s">
        <v>1613</v>
      </c>
      <c r="C706" s="149">
        <v>59937.0</v>
      </c>
      <c r="D706" s="149">
        <v>54488.0</v>
      </c>
      <c r="E706" s="149">
        <v>5449.0</v>
      </c>
      <c r="F706" s="141" t="s">
        <v>1665</v>
      </c>
      <c r="G706" s="1"/>
      <c r="H706" s="1"/>
      <c r="I706" s="1"/>
      <c r="J706" s="1"/>
    </row>
    <row r="707" ht="12.0" customHeight="1">
      <c r="A707" s="150" t="s">
        <v>1845</v>
      </c>
      <c r="B707" s="138" t="s">
        <v>1139</v>
      </c>
      <c r="C707" s="149">
        <v>507100.0</v>
      </c>
      <c r="D707" s="149">
        <v>461000.0</v>
      </c>
      <c r="E707" s="149">
        <v>46100.0</v>
      </c>
      <c r="F707" s="141" t="s">
        <v>1846</v>
      </c>
      <c r="G707" s="1"/>
      <c r="H707" s="1"/>
      <c r="I707" s="1"/>
      <c r="J707" s="1"/>
    </row>
    <row r="708" ht="12.0" customHeight="1">
      <c r="A708" s="150" t="s">
        <v>1847</v>
      </c>
      <c r="B708" s="138" t="s">
        <v>1808</v>
      </c>
      <c r="C708" s="149">
        <v>275000.0</v>
      </c>
      <c r="D708" s="149">
        <v>250000.0</v>
      </c>
      <c r="E708" s="149">
        <v>25000.0</v>
      </c>
      <c r="F708" s="141" t="s">
        <v>1848</v>
      </c>
      <c r="G708" s="1"/>
      <c r="H708" s="1"/>
      <c r="I708" s="1"/>
      <c r="J708" s="1"/>
    </row>
    <row r="709" ht="12.0" customHeight="1">
      <c r="A709" s="150" t="s">
        <v>965</v>
      </c>
      <c r="B709" s="138" t="s">
        <v>1646</v>
      </c>
      <c r="C709" s="149">
        <v>55000.0</v>
      </c>
      <c r="D709" s="149">
        <v>50000.0</v>
      </c>
      <c r="E709" s="149">
        <v>5000.0</v>
      </c>
      <c r="F709" s="141" t="s">
        <v>1647</v>
      </c>
      <c r="G709" s="1"/>
      <c r="H709" s="1"/>
      <c r="I709" s="1"/>
      <c r="J709" s="1"/>
    </row>
    <row r="710" ht="12.0" customHeight="1">
      <c r="A710" s="150" t="s">
        <v>965</v>
      </c>
      <c r="B710" s="138" t="s">
        <v>769</v>
      </c>
      <c r="C710" s="149">
        <v>1.0074759E7</v>
      </c>
      <c r="D710" s="149">
        <v>9158872.0</v>
      </c>
      <c r="E710" s="149">
        <v>915887.0</v>
      </c>
      <c r="F710" s="141" t="s">
        <v>1849</v>
      </c>
      <c r="G710" s="1"/>
      <c r="H710" s="1"/>
      <c r="I710" s="1"/>
      <c r="J710" s="1"/>
    </row>
    <row r="711" ht="12.0" customHeight="1">
      <c r="A711" s="150">
        <v>45627.0</v>
      </c>
      <c r="B711" s="138" t="s">
        <v>1179</v>
      </c>
      <c r="C711" s="149">
        <v>660000.0</v>
      </c>
      <c r="D711" s="149">
        <v>600000.0</v>
      </c>
      <c r="E711" s="149">
        <v>60000.0</v>
      </c>
      <c r="F711" s="141" t="s">
        <v>1180</v>
      </c>
      <c r="G711" s="91">
        <v>45636.0</v>
      </c>
      <c r="H711" s="1"/>
      <c r="I711" s="1"/>
      <c r="J711" s="1"/>
    </row>
    <row r="712" ht="12.0" customHeight="1">
      <c r="A712" s="150">
        <v>45632.0</v>
      </c>
      <c r="B712" s="138" t="s">
        <v>1179</v>
      </c>
      <c r="C712" s="149">
        <v>660000.0</v>
      </c>
      <c r="D712" s="149">
        <v>600000.0</v>
      </c>
      <c r="E712" s="149">
        <v>60000.0</v>
      </c>
      <c r="F712" s="141" t="s">
        <v>1180</v>
      </c>
      <c r="G712" s="1"/>
      <c r="H712" s="1"/>
      <c r="I712" s="1"/>
      <c r="J712" s="1"/>
    </row>
    <row r="713" ht="12.0" customHeight="1">
      <c r="A713" s="150">
        <v>45636.0</v>
      </c>
      <c r="B713" s="138" t="s">
        <v>1850</v>
      </c>
      <c r="C713" s="149">
        <f>D713+E713</f>
        <v>21587500</v>
      </c>
      <c r="D713" s="149">
        <v>1.9625E7</v>
      </c>
      <c r="E713" s="149">
        <f>D713*0.1</f>
        <v>1962500</v>
      </c>
      <c r="F713" s="141" t="s">
        <v>1851</v>
      </c>
      <c r="G713" s="91">
        <v>46001.0</v>
      </c>
      <c r="H713" s="1"/>
      <c r="I713" s="1"/>
      <c r="J713" s="1"/>
    </row>
    <row r="714" ht="12.0" customHeight="1">
      <c r="A714" s="150" t="s">
        <v>1852</v>
      </c>
      <c r="B714" s="138" t="s">
        <v>1175</v>
      </c>
      <c r="C714" s="149">
        <v>27500.0</v>
      </c>
      <c r="D714" s="149">
        <v>25000.0</v>
      </c>
      <c r="E714" s="149">
        <v>2500.0</v>
      </c>
      <c r="F714" s="141" t="s">
        <v>1176</v>
      </c>
      <c r="G714" s="1"/>
      <c r="H714" s="1"/>
      <c r="I714" s="1"/>
      <c r="J714" s="1"/>
    </row>
    <row r="715" ht="12.0" customHeight="1">
      <c r="A715" s="150" t="s">
        <v>980</v>
      </c>
      <c r="B715" s="138" t="s">
        <v>1336</v>
      </c>
      <c r="C715" s="149">
        <v>567400.0</v>
      </c>
      <c r="D715" s="149">
        <v>515818.0</v>
      </c>
      <c r="E715" s="149">
        <v>51582.0</v>
      </c>
      <c r="F715" s="141" t="s">
        <v>1421</v>
      </c>
      <c r="G715" s="1"/>
      <c r="H715" s="1"/>
      <c r="I715" s="1"/>
      <c r="J715" s="1"/>
    </row>
    <row r="716" ht="12.0" customHeight="1">
      <c r="A716" s="150" t="s">
        <v>980</v>
      </c>
      <c r="B716" s="138" t="s">
        <v>1139</v>
      </c>
      <c r="C716" s="149">
        <v>507100.0</v>
      </c>
      <c r="D716" s="149">
        <v>461000.0</v>
      </c>
      <c r="E716" s="149">
        <v>46100.0</v>
      </c>
      <c r="F716" s="141" t="s">
        <v>1853</v>
      </c>
      <c r="G716" s="1" t="s">
        <v>25</v>
      </c>
      <c r="H716" s="1"/>
      <c r="I716" s="1"/>
      <c r="J716" s="1"/>
    </row>
    <row r="717" ht="12.0" customHeight="1">
      <c r="A717" s="150" t="s">
        <v>1854</v>
      </c>
      <c r="B717" s="138" t="s">
        <v>1164</v>
      </c>
      <c r="C717" s="149">
        <v>1.55E7</v>
      </c>
      <c r="D717" s="149">
        <v>1.4090909E7</v>
      </c>
      <c r="E717" s="149">
        <v>1409091.0</v>
      </c>
      <c r="F717" s="141" t="s">
        <v>1403</v>
      </c>
      <c r="G717" s="127" t="s">
        <v>0</v>
      </c>
      <c r="H717" s="127" t="s">
        <v>1</v>
      </c>
      <c r="I717" s="128" t="s">
        <v>2</v>
      </c>
      <c r="J717" s="1"/>
    </row>
    <row r="718" ht="12.0" customHeight="1">
      <c r="A718" s="150" t="s">
        <v>982</v>
      </c>
      <c r="B718" s="138" t="s">
        <v>1808</v>
      </c>
      <c r="C718" s="149">
        <v>275000.0</v>
      </c>
      <c r="D718" s="149">
        <v>250000.0</v>
      </c>
      <c r="E718" s="149">
        <v>25000.0</v>
      </c>
      <c r="F718" s="141" t="s">
        <v>1848</v>
      </c>
      <c r="G718" s="130">
        <f t="shared" ref="G718:I718" si="9">SUM(C579:C718)</f>
        <v>1427652945</v>
      </c>
      <c r="H718" s="130">
        <f t="shared" si="9"/>
        <v>1297866310</v>
      </c>
      <c r="I718" s="130">
        <f t="shared" si="9"/>
        <v>129786635</v>
      </c>
      <c r="J718" s="1"/>
    </row>
    <row r="719" ht="12.0" customHeight="1">
      <c r="A719" s="150" t="s">
        <v>1855</v>
      </c>
      <c r="B719" s="138" t="s">
        <v>769</v>
      </c>
      <c r="C719" s="149">
        <v>1.2721359E7</v>
      </c>
      <c r="D719" s="149">
        <v>1.1564872E7</v>
      </c>
      <c r="E719" s="149">
        <v>1156487.0</v>
      </c>
      <c r="F719" s="141" t="s">
        <v>1856</v>
      </c>
      <c r="G719" s="1"/>
      <c r="H719" s="1"/>
      <c r="I719" s="1"/>
      <c r="J719" s="1"/>
    </row>
    <row r="720" ht="12.0" customHeight="1">
      <c r="A720" s="150" t="s">
        <v>1855</v>
      </c>
      <c r="B720" s="138" t="s">
        <v>1799</v>
      </c>
      <c r="C720" s="149">
        <v>3.413916E7</v>
      </c>
      <c r="D720" s="149">
        <v>3.10356E7</v>
      </c>
      <c r="E720" s="149">
        <v>3103560.0</v>
      </c>
      <c r="F720" s="141" t="s">
        <v>1857</v>
      </c>
      <c r="G720" s="160" t="s">
        <v>1858</v>
      </c>
      <c r="J720" s="1"/>
    </row>
    <row r="721" ht="12.0" customHeight="1">
      <c r="A721" s="150" t="s">
        <v>1859</v>
      </c>
      <c r="B721" s="138" t="s">
        <v>1799</v>
      </c>
      <c r="C721" s="149">
        <v>5.950406E7</v>
      </c>
      <c r="D721" s="149">
        <v>5.40946E7</v>
      </c>
      <c r="E721" s="149">
        <v>5409460.0</v>
      </c>
      <c r="F721" s="141" t="s">
        <v>1860</v>
      </c>
      <c r="G721" s="160" t="s">
        <v>1858</v>
      </c>
      <c r="J721" s="1"/>
    </row>
    <row r="722" ht="12.0" customHeight="1">
      <c r="A722" s="150" t="s">
        <v>1861</v>
      </c>
      <c r="B722" s="138" t="s">
        <v>1179</v>
      </c>
      <c r="C722" s="149">
        <v>660000.0</v>
      </c>
      <c r="D722" s="149">
        <v>600000.0</v>
      </c>
      <c r="E722" s="149">
        <v>60000.0</v>
      </c>
      <c r="F722" s="141" t="s">
        <v>1180</v>
      </c>
      <c r="J722" s="1"/>
    </row>
    <row r="723" ht="12.0" customHeight="1">
      <c r="A723" s="150" t="s">
        <v>1862</v>
      </c>
      <c r="B723" s="138" t="s">
        <v>1799</v>
      </c>
      <c r="C723" s="149">
        <v>1.2635678E8</v>
      </c>
      <c r="D723" s="149">
        <v>1.148698E8</v>
      </c>
      <c r="E723" s="149">
        <v>1.148698E7</v>
      </c>
      <c r="F723" s="141" t="s">
        <v>1863</v>
      </c>
      <c r="G723" s="161">
        <v>45665.0</v>
      </c>
      <c r="J723" s="1"/>
    </row>
    <row r="724" ht="12.0" customHeight="1">
      <c r="A724" s="150" t="s">
        <v>1864</v>
      </c>
      <c r="B724" s="138" t="s">
        <v>1865</v>
      </c>
      <c r="C724" s="149">
        <v>120120.0</v>
      </c>
      <c r="D724" s="149">
        <v>109200.0</v>
      </c>
      <c r="E724" s="149">
        <v>10920.0</v>
      </c>
      <c r="F724" s="141" t="s">
        <v>1866</v>
      </c>
      <c r="J724" s="1"/>
    </row>
    <row r="725" ht="12.0" customHeight="1">
      <c r="A725" s="150" t="s">
        <v>1867</v>
      </c>
      <c r="B725" s="138" t="s">
        <v>1175</v>
      </c>
      <c r="C725" s="149">
        <v>27500.0</v>
      </c>
      <c r="D725" s="149">
        <v>25000.0</v>
      </c>
      <c r="E725" s="149">
        <v>2500.0</v>
      </c>
      <c r="F725" s="141" t="s">
        <v>1176</v>
      </c>
      <c r="J725" s="1"/>
    </row>
    <row r="726" ht="12.0" customHeight="1">
      <c r="A726" s="150" t="s">
        <v>1868</v>
      </c>
      <c r="B726" s="138" t="s">
        <v>1336</v>
      </c>
      <c r="C726" s="149">
        <v>567400.0</v>
      </c>
      <c r="D726" s="149">
        <v>515818.0</v>
      </c>
      <c r="E726" s="149">
        <v>51582.0</v>
      </c>
      <c r="F726" s="141" t="s">
        <v>1421</v>
      </c>
      <c r="G726" s="162" t="s">
        <v>34</v>
      </c>
      <c r="J726" s="1"/>
    </row>
    <row r="727" ht="12.0" customHeight="1">
      <c r="A727" s="150" t="s">
        <v>1868</v>
      </c>
      <c r="B727" s="138" t="s">
        <v>1139</v>
      </c>
      <c r="C727" s="149">
        <v>507100.0</v>
      </c>
      <c r="D727" s="149">
        <v>461000.0</v>
      </c>
      <c r="E727" s="149">
        <v>46100.0</v>
      </c>
      <c r="F727" s="141" t="s">
        <v>1869</v>
      </c>
      <c r="G727" s="161" t="s">
        <v>34</v>
      </c>
      <c r="J727" s="1"/>
    </row>
    <row r="728" ht="12.0" customHeight="1">
      <c r="A728" s="150" t="s">
        <v>1868</v>
      </c>
      <c r="B728" s="138" t="s">
        <v>1799</v>
      </c>
      <c r="C728" s="149">
        <v>5.6118736E7</v>
      </c>
      <c r="D728" s="149">
        <v>5.1017033E7</v>
      </c>
      <c r="E728" s="149">
        <v>5101703.0</v>
      </c>
      <c r="F728" s="141" t="s">
        <v>1870</v>
      </c>
      <c r="G728" s="161">
        <v>45672.0</v>
      </c>
      <c r="J728" s="1"/>
    </row>
    <row r="729" ht="12.0" customHeight="1">
      <c r="A729" s="150" t="s">
        <v>995</v>
      </c>
      <c r="B729" s="138" t="s">
        <v>1871</v>
      </c>
      <c r="C729" s="149">
        <v>321200.0</v>
      </c>
      <c r="D729" s="149">
        <v>292000.0</v>
      </c>
      <c r="E729" s="149">
        <v>29200.0</v>
      </c>
      <c r="F729" s="141" t="s">
        <v>1872</v>
      </c>
      <c r="G729" s="162" t="s">
        <v>34</v>
      </c>
      <c r="J729" s="1"/>
    </row>
    <row r="730" ht="12.0" customHeight="1">
      <c r="A730" s="150" t="s">
        <v>995</v>
      </c>
      <c r="B730" s="138" t="s">
        <v>1810</v>
      </c>
      <c r="C730" s="149">
        <v>19000.0</v>
      </c>
      <c r="D730" s="149">
        <v>17273.0</v>
      </c>
      <c r="E730" s="149">
        <v>1727.0</v>
      </c>
      <c r="F730" s="141" t="s">
        <v>1433</v>
      </c>
      <c r="J730" s="1"/>
    </row>
    <row r="731" ht="12.0" customHeight="1">
      <c r="A731" s="150" t="s">
        <v>995</v>
      </c>
      <c r="B731" s="138" t="s">
        <v>1182</v>
      </c>
      <c r="C731" s="149">
        <v>55000.0</v>
      </c>
      <c r="D731" s="149">
        <v>50000.0</v>
      </c>
      <c r="E731" s="149">
        <v>5000.0</v>
      </c>
      <c r="F731" s="141" t="s">
        <v>1426</v>
      </c>
      <c r="J731" s="1"/>
    </row>
    <row r="732" ht="12.0" customHeight="1">
      <c r="A732" s="150" t="s">
        <v>995</v>
      </c>
      <c r="B732" s="138" t="s">
        <v>1873</v>
      </c>
      <c r="C732" s="149">
        <v>770000.0</v>
      </c>
      <c r="D732" s="149">
        <v>700000.0</v>
      </c>
      <c r="E732" s="149">
        <v>70000.0</v>
      </c>
      <c r="F732" s="141" t="s">
        <v>1874</v>
      </c>
      <c r="J732" s="1"/>
    </row>
    <row r="733" ht="12.0" customHeight="1">
      <c r="A733" s="150" t="s">
        <v>1875</v>
      </c>
      <c r="B733" s="138" t="s">
        <v>1808</v>
      </c>
      <c r="C733" s="149">
        <v>275000.0</v>
      </c>
      <c r="D733" s="149">
        <v>250000.0</v>
      </c>
      <c r="E733" s="149">
        <v>25000.0</v>
      </c>
      <c r="F733" s="141" t="s">
        <v>1848</v>
      </c>
      <c r="J733" s="1"/>
    </row>
    <row r="734" ht="12.0" customHeight="1">
      <c r="A734" s="150" t="s">
        <v>1011</v>
      </c>
      <c r="B734" s="138" t="s">
        <v>1799</v>
      </c>
      <c r="C734" s="149">
        <v>3.102E7</v>
      </c>
      <c r="D734" s="149">
        <v>2.82E7</v>
      </c>
      <c r="E734" s="149">
        <v>2820000.0</v>
      </c>
      <c r="F734" s="141" t="s">
        <v>1876</v>
      </c>
      <c r="G734" s="161">
        <v>45698.0</v>
      </c>
      <c r="J734" s="1"/>
    </row>
    <row r="735" ht="12.0" customHeight="1">
      <c r="A735" s="150" t="s">
        <v>1011</v>
      </c>
      <c r="B735" s="138" t="s">
        <v>769</v>
      </c>
      <c r="C735" s="149">
        <v>1.210418E7</v>
      </c>
      <c r="D735" s="149">
        <v>1.10038E7</v>
      </c>
      <c r="E735" s="149">
        <v>1100380.0</v>
      </c>
      <c r="F735" s="141" t="s">
        <v>1877</v>
      </c>
      <c r="J735" s="1"/>
    </row>
    <row r="736" ht="12.0" customHeight="1">
      <c r="A736" s="150" t="s">
        <v>1011</v>
      </c>
      <c r="B736" s="138" t="s">
        <v>1023</v>
      </c>
      <c r="C736" s="149">
        <v>770000.0</v>
      </c>
      <c r="D736" s="149">
        <v>700000.0</v>
      </c>
      <c r="E736" s="149">
        <v>70000.0</v>
      </c>
      <c r="F736" s="141" t="s">
        <v>1878</v>
      </c>
      <c r="J736" s="1"/>
    </row>
    <row r="737" ht="12.0" customHeight="1">
      <c r="A737" s="150" t="s">
        <v>1879</v>
      </c>
      <c r="B737" s="138" t="s">
        <v>1880</v>
      </c>
      <c r="C737" s="149">
        <v>31934.0</v>
      </c>
      <c r="D737" s="149">
        <v>29031.0</v>
      </c>
      <c r="E737" s="149">
        <v>2903.0</v>
      </c>
      <c r="F737" s="141" t="s">
        <v>1881</v>
      </c>
      <c r="J737" s="1"/>
    </row>
    <row r="738" ht="12.0" customHeight="1">
      <c r="A738" s="150" t="s">
        <v>1882</v>
      </c>
      <c r="B738" s="138" t="s">
        <v>1799</v>
      </c>
      <c r="C738" s="149">
        <v>6.173464E7</v>
      </c>
      <c r="D738" s="149">
        <v>5.61224E7</v>
      </c>
      <c r="E738" s="149">
        <v>5612240.0</v>
      </c>
      <c r="F738" s="141" t="s">
        <v>1883</v>
      </c>
      <c r="G738" s="161">
        <v>45705.0</v>
      </c>
      <c r="J738" s="1"/>
    </row>
    <row r="739" ht="12.0" customHeight="1">
      <c r="A739" s="150" t="s">
        <v>1882</v>
      </c>
      <c r="B739" s="138" t="s">
        <v>1884</v>
      </c>
      <c r="C739" s="149">
        <v>4.510911E7</v>
      </c>
      <c r="D739" s="149">
        <v>4.100829E7</v>
      </c>
      <c r="E739" s="149">
        <v>4100820.0</v>
      </c>
      <c r="F739" s="141" t="s">
        <v>1885</v>
      </c>
      <c r="G739" s="161">
        <v>45688.0</v>
      </c>
      <c r="J739" s="1"/>
    </row>
    <row r="740" ht="12.0" customHeight="1">
      <c r="A740" s="150" t="s">
        <v>1886</v>
      </c>
      <c r="B740" s="138" t="s">
        <v>1175</v>
      </c>
      <c r="C740" s="149">
        <v>27500.0</v>
      </c>
      <c r="D740" s="149">
        <v>25000.0</v>
      </c>
      <c r="E740" s="149">
        <v>2500.0</v>
      </c>
      <c r="F740" s="141" t="s">
        <v>1176</v>
      </c>
      <c r="J740" s="1"/>
    </row>
    <row r="741" ht="12.0" customHeight="1">
      <c r="A741" s="150" t="s">
        <v>1887</v>
      </c>
      <c r="B741" s="138" t="s">
        <v>1336</v>
      </c>
      <c r="C741" s="149">
        <v>567400.0</v>
      </c>
      <c r="D741" s="149">
        <v>515818.0</v>
      </c>
      <c r="E741" s="149">
        <v>51582.0</v>
      </c>
      <c r="F741" s="141" t="s">
        <v>1421</v>
      </c>
      <c r="J741" s="1"/>
    </row>
    <row r="742" ht="12.0" customHeight="1">
      <c r="A742" s="150" t="s">
        <v>1887</v>
      </c>
      <c r="B742" s="138" t="s">
        <v>1139</v>
      </c>
      <c r="C742" s="149">
        <v>507100.0</v>
      </c>
      <c r="D742" s="149">
        <v>461000.0</v>
      </c>
      <c r="E742" s="149">
        <v>46100.0</v>
      </c>
      <c r="F742" s="141" t="s">
        <v>1888</v>
      </c>
      <c r="J742" s="1"/>
    </row>
    <row r="743" ht="12.0" customHeight="1">
      <c r="A743" s="150" t="s">
        <v>1889</v>
      </c>
      <c r="B743" s="138" t="s">
        <v>1890</v>
      </c>
      <c r="C743" s="149">
        <v>37200.0</v>
      </c>
      <c r="D743" s="149">
        <v>33818.0</v>
      </c>
      <c r="E743" s="149">
        <v>3382.0</v>
      </c>
      <c r="F743" s="141" t="s">
        <v>1891</v>
      </c>
      <c r="J743" s="1"/>
    </row>
    <row r="744" ht="12.0" customHeight="1">
      <c r="A744" s="150" t="s">
        <v>1892</v>
      </c>
      <c r="B744" s="138" t="s">
        <v>1873</v>
      </c>
      <c r="C744" s="149">
        <v>770000.0</v>
      </c>
      <c r="D744" s="149">
        <v>700000.0</v>
      </c>
      <c r="E744" s="149">
        <v>70000.0</v>
      </c>
      <c r="F744" s="141" t="s">
        <v>1893</v>
      </c>
      <c r="G744" s="161"/>
      <c r="J744" s="1"/>
    </row>
    <row r="745" ht="12.0" customHeight="1">
      <c r="A745" s="150" t="s">
        <v>1894</v>
      </c>
      <c r="B745" s="138" t="s">
        <v>1799</v>
      </c>
      <c r="C745" s="149">
        <v>2.1164E7</v>
      </c>
      <c r="D745" s="149">
        <v>1.924E7</v>
      </c>
      <c r="E745" s="149">
        <v>1924000.0</v>
      </c>
      <c r="F745" s="141" t="s">
        <v>1895</v>
      </c>
      <c r="G745" s="161">
        <v>45712.0</v>
      </c>
      <c r="J745" s="1"/>
    </row>
    <row r="746" ht="12.0" customHeight="1">
      <c r="A746" s="150" t="s">
        <v>1896</v>
      </c>
      <c r="B746" s="138" t="s">
        <v>1808</v>
      </c>
      <c r="C746" s="149">
        <v>275000.0</v>
      </c>
      <c r="D746" s="149">
        <v>250000.0</v>
      </c>
      <c r="E746" s="149">
        <v>25000.0</v>
      </c>
      <c r="F746" s="141" t="s">
        <v>1848</v>
      </c>
      <c r="G746" s="161"/>
      <c r="J746" s="1"/>
    </row>
    <row r="747" ht="12.0" customHeight="1">
      <c r="A747" s="150" t="s">
        <v>1034</v>
      </c>
      <c r="B747" s="138" t="s">
        <v>1897</v>
      </c>
      <c r="C747" s="149">
        <v>39851.0</v>
      </c>
      <c r="D747" s="149">
        <v>36229.0</v>
      </c>
      <c r="E747" s="149">
        <v>3622.0</v>
      </c>
      <c r="F747" s="141" t="s">
        <v>1898</v>
      </c>
      <c r="J747" s="1"/>
    </row>
    <row r="748" ht="12.0" customHeight="1">
      <c r="A748" s="150" t="s">
        <v>1034</v>
      </c>
      <c r="B748" s="138" t="s">
        <v>1897</v>
      </c>
      <c r="C748" s="149">
        <v>6465.0</v>
      </c>
      <c r="D748" s="149">
        <v>5878.0</v>
      </c>
      <c r="E748" s="149">
        <v>587.0</v>
      </c>
      <c r="F748" s="141" t="s">
        <v>1898</v>
      </c>
      <c r="J748" s="1"/>
    </row>
    <row r="749" ht="12.0" customHeight="1">
      <c r="A749" s="150" t="s">
        <v>1034</v>
      </c>
      <c r="B749" s="138" t="s">
        <v>1799</v>
      </c>
      <c r="C749" s="149">
        <v>2.141293E7</v>
      </c>
      <c r="D749" s="149">
        <v>1.94663E7</v>
      </c>
      <c r="E749" s="149">
        <v>1946630.0</v>
      </c>
      <c r="F749" s="141" t="s">
        <v>1899</v>
      </c>
      <c r="G749" s="161">
        <v>45733.0</v>
      </c>
      <c r="H749" s="163"/>
      <c r="J749" s="1"/>
    </row>
    <row r="750" ht="12.0" customHeight="1">
      <c r="A750" s="150" t="s">
        <v>1034</v>
      </c>
      <c r="B750" s="138" t="s">
        <v>1799</v>
      </c>
      <c r="C750" s="149">
        <v>1.6038E7</v>
      </c>
      <c r="D750" s="149">
        <v>1.458E7</v>
      </c>
      <c r="E750" s="149">
        <v>1458000.0</v>
      </c>
      <c r="F750" s="141" t="s">
        <v>1900</v>
      </c>
      <c r="G750" s="161">
        <v>45733.0</v>
      </c>
      <c r="H750" s="163"/>
      <c r="J750" s="1"/>
    </row>
    <row r="751" ht="12.0" customHeight="1">
      <c r="A751" s="150" t="s">
        <v>1034</v>
      </c>
      <c r="B751" s="138" t="s">
        <v>769</v>
      </c>
      <c r="C751" s="149">
        <v>9908360.0</v>
      </c>
      <c r="D751" s="149">
        <v>9007600.0</v>
      </c>
      <c r="E751" s="149">
        <v>900760.0</v>
      </c>
      <c r="F751" s="141" t="s">
        <v>1901</v>
      </c>
      <c r="J751" s="1"/>
    </row>
    <row r="752" ht="12.0" customHeight="1">
      <c r="A752" s="150" t="s">
        <v>1034</v>
      </c>
      <c r="B752" s="138" t="s">
        <v>1023</v>
      </c>
      <c r="C752" s="149">
        <v>770000.0</v>
      </c>
      <c r="D752" s="149">
        <v>700000.0</v>
      </c>
      <c r="E752" s="149">
        <v>70000.0</v>
      </c>
      <c r="F752" s="141" t="s">
        <v>1902</v>
      </c>
      <c r="J752" s="1"/>
    </row>
    <row r="753" ht="12.0" customHeight="1">
      <c r="A753" s="150" t="s">
        <v>1903</v>
      </c>
      <c r="B753" s="138" t="s">
        <v>1179</v>
      </c>
      <c r="C753" s="149">
        <v>660000.0</v>
      </c>
      <c r="D753" s="149">
        <v>600000.0</v>
      </c>
      <c r="E753" s="149">
        <v>60000.0</v>
      </c>
      <c r="F753" s="141" t="s">
        <v>1180</v>
      </c>
      <c r="G753" s="160"/>
      <c r="J753" s="1"/>
    </row>
    <row r="754" ht="12.0" customHeight="1">
      <c r="A754" s="150" t="s">
        <v>1904</v>
      </c>
      <c r="B754" s="138" t="s">
        <v>1880</v>
      </c>
      <c r="C754" s="149">
        <v>33000.0</v>
      </c>
      <c r="D754" s="149">
        <v>30000.0</v>
      </c>
      <c r="E754" s="149">
        <v>3000.0</v>
      </c>
      <c r="F754" s="141" t="s">
        <v>1881</v>
      </c>
      <c r="G754" s="160"/>
      <c r="J754" s="1"/>
    </row>
    <row r="755" ht="12.0" customHeight="1">
      <c r="A755" s="150" t="s">
        <v>1905</v>
      </c>
      <c r="B755" s="138" t="s">
        <v>1179</v>
      </c>
      <c r="C755" s="149">
        <v>660000.0</v>
      </c>
      <c r="D755" s="149">
        <v>600000.0</v>
      </c>
      <c r="E755" s="149">
        <v>60000.0</v>
      </c>
      <c r="F755" s="141" t="s">
        <v>1180</v>
      </c>
      <c r="G755" s="160"/>
      <c r="J755" s="1"/>
    </row>
    <row r="756" ht="12.0" customHeight="1">
      <c r="A756" s="150" t="s">
        <v>1906</v>
      </c>
      <c r="B756" s="138" t="s">
        <v>1799</v>
      </c>
      <c r="C756" s="149">
        <v>5.5E7</v>
      </c>
      <c r="D756" s="149">
        <v>5.0E7</v>
      </c>
      <c r="E756" s="149">
        <v>5000000.0</v>
      </c>
      <c r="F756" s="141" t="s">
        <v>1907</v>
      </c>
      <c r="G756" s="160" t="s">
        <v>1858</v>
      </c>
      <c r="J756" s="1"/>
    </row>
    <row r="757" ht="12.0" customHeight="1">
      <c r="A757" s="150" t="s">
        <v>1908</v>
      </c>
      <c r="B757" s="138" t="s">
        <v>1175</v>
      </c>
      <c r="C757" s="149">
        <v>27500.0</v>
      </c>
      <c r="D757" s="149">
        <v>25000.0</v>
      </c>
      <c r="E757" s="149">
        <v>2500.0</v>
      </c>
      <c r="F757" s="141" t="s">
        <v>1176</v>
      </c>
      <c r="J757" s="1"/>
    </row>
    <row r="758" ht="12.0" customHeight="1">
      <c r="A758" s="150" t="s">
        <v>1909</v>
      </c>
      <c r="B758" s="138" t="s">
        <v>1336</v>
      </c>
      <c r="C758" s="149">
        <v>567400.0</v>
      </c>
      <c r="D758" s="149">
        <v>515818.0</v>
      </c>
      <c r="E758" s="149">
        <v>51582.0</v>
      </c>
      <c r="F758" s="141" t="s">
        <v>1421</v>
      </c>
      <c r="J758" s="1"/>
    </row>
    <row r="759" ht="12.0" customHeight="1">
      <c r="A759" s="150" t="s">
        <v>1909</v>
      </c>
      <c r="B759" s="138" t="s">
        <v>1139</v>
      </c>
      <c r="C759" s="149">
        <v>507100.0</v>
      </c>
      <c r="D759" s="149">
        <v>461000.0</v>
      </c>
      <c r="E759" s="149">
        <v>46100.0</v>
      </c>
      <c r="F759" s="141" t="s">
        <v>1910</v>
      </c>
      <c r="J759" s="1"/>
    </row>
    <row r="760" ht="12.0" customHeight="1">
      <c r="A760" s="150" t="s">
        <v>1911</v>
      </c>
      <c r="B760" s="138" t="s">
        <v>1890</v>
      </c>
      <c r="C760" s="149">
        <v>122930.0</v>
      </c>
      <c r="D760" s="149">
        <v>111755.0</v>
      </c>
      <c r="E760" s="149">
        <v>11175.0</v>
      </c>
      <c r="F760" s="141" t="s">
        <v>1912</v>
      </c>
      <c r="J760" s="1"/>
    </row>
    <row r="761" ht="12.0" customHeight="1">
      <c r="A761" s="150" t="s">
        <v>1911</v>
      </c>
      <c r="B761" s="138" t="s">
        <v>1799</v>
      </c>
      <c r="C761" s="149">
        <v>1.4042688E7</v>
      </c>
      <c r="D761" s="149">
        <v>1.276608E7</v>
      </c>
      <c r="E761" s="149">
        <v>1276608.0</v>
      </c>
      <c r="F761" s="141" t="s">
        <v>1913</v>
      </c>
      <c r="G761" s="161">
        <v>45747.0</v>
      </c>
      <c r="J761" s="1"/>
    </row>
    <row r="762" ht="12.0" customHeight="1">
      <c r="A762" s="150" t="s">
        <v>1911</v>
      </c>
      <c r="B762" s="138" t="s">
        <v>1799</v>
      </c>
      <c r="C762" s="149">
        <v>-1.4042688E7</v>
      </c>
      <c r="D762" s="149">
        <v>-1.276608E7</v>
      </c>
      <c r="E762" s="149">
        <v>-1276608.0</v>
      </c>
      <c r="F762" s="141" t="s">
        <v>1914</v>
      </c>
      <c r="G762" s="161"/>
      <c r="J762" s="1"/>
    </row>
    <row r="763" ht="12.0" customHeight="1">
      <c r="A763" s="150" t="s">
        <v>1915</v>
      </c>
      <c r="B763" s="138" t="s">
        <v>1873</v>
      </c>
      <c r="C763" s="149">
        <v>770000.0</v>
      </c>
      <c r="D763" s="149">
        <v>700000.0</v>
      </c>
      <c r="E763" s="149">
        <v>70000.0</v>
      </c>
      <c r="F763" s="141" t="s">
        <v>1893</v>
      </c>
      <c r="G763" s="161"/>
      <c r="J763" s="1"/>
    </row>
    <row r="764" ht="12.0" customHeight="1">
      <c r="A764" s="150" t="s">
        <v>1916</v>
      </c>
      <c r="B764" s="138" t="s">
        <v>1808</v>
      </c>
      <c r="C764" s="149">
        <v>275000.0</v>
      </c>
      <c r="D764" s="149">
        <v>250000.0</v>
      </c>
      <c r="E764" s="149">
        <v>25000.0</v>
      </c>
      <c r="F764" s="141" t="s">
        <v>1848</v>
      </c>
      <c r="G764" s="161"/>
      <c r="J764" s="1"/>
    </row>
    <row r="765" ht="12.0" customHeight="1">
      <c r="A765" s="150" t="s">
        <v>1917</v>
      </c>
      <c r="B765" s="138" t="s">
        <v>1897</v>
      </c>
      <c r="C765" s="149">
        <v>179918.0</v>
      </c>
      <c r="D765" s="149">
        <v>163562.0</v>
      </c>
      <c r="E765" s="149">
        <v>16356.0</v>
      </c>
      <c r="F765" s="141" t="s">
        <v>1898</v>
      </c>
      <c r="G765" s="161"/>
      <c r="J765" s="1"/>
    </row>
    <row r="766" ht="12.0" customHeight="1">
      <c r="A766" s="150" t="s">
        <v>1917</v>
      </c>
      <c r="B766" s="138" t="s">
        <v>1897</v>
      </c>
      <c r="C766" s="149">
        <v>270546.0</v>
      </c>
      <c r="D766" s="149">
        <v>245951.0</v>
      </c>
      <c r="E766" s="149">
        <v>24595.0</v>
      </c>
      <c r="F766" s="141" t="s">
        <v>1898</v>
      </c>
      <c r="J766" s="1"/>
    </row>
    <row r="767" ht="12.0" customHeight="1">
      <c r="A767" s="150" t="s">
        <v>1917</v>
      </c>
      <c r="B767" s="138" t="s">
        <v>1646</v>
      </c>
      <c r="C767" s="149">
        <v>55000.0</v>
      </c>
      <c r="D767" s="149">
        <v>50000.0</v>
      </c>
      <c r="E767" s="149">
        <v>5000.0</v>
      </c>
      <c r="F767" s="141" t="s">
        <v>1647</v>
      </c>
      <c r="G767" s="161"/>
      <c r="J767" s="1"/>
    </row>
    <row r="768" ht="12.0" customHeight="1">
      <c r="A768" s="150" t="s">
        <v>1917</v>
      </c>
      <c r="B768" s="138" t="s">
        <v>1799</v>
      </c>
      <c r="C768" s="149">
        <v>4.7611388E7</v>
      </c>
      <c r="D768" s="149">
        <v>4.328308E7</v>
      </c>
      <c r="E768" s="149">
        <v>4328308.0</v>
      </c>
      <c r="F768" s="141" t="s">
        <v>1918</v>
      </c>
      <c r="G768" s="161" t="s">
        <v>1919</v>
      </c>
      <c r="J768" s="1"/>
    </row>
    <row r="769" ht="12.0" customHeight="1">
      <c r="A769" s="150" t="s">
        <v>1917</v>
      </c>
      <c r="B769" s="138" t="s">
        <v>769</v>
      </c>
      <c r="C769" s="149">
        <v>1.100627E7</v>
      </c>
      <c r="D769" s="149">
        <v>1.00057E7</v>
      </c>
      <c r="E769" s="149">
        <v>1000570.0</v>
      </c>
      <c r="F769" s="141" t="s">
        <v>1920</v>
      </c>
      <c r="J769" s="1"/>
    </row>
    <row r="770" ht="12.0" customHeight="1">
      <c r="A770" s="150" t="s">
        <v>1917</v>
      </c>
      <c r="B770" s="138" t="s">
        <v>1023</v>
      </c>
      <c r="C770" s="149">
        <v>770000.0</v>
      </c>
      <c r="D770" s="149">
        <v>700000.0</v>
      </c>
      <c r="E770" s="149">
        <v>70000.0</v>
      </c>
      <c r="F770" s="141" t="s">
        <v>1921</v>
      </c>
      <c r="G770" s="161">
        <v>45747.0</v>
      </c>
      <c r="J770" s="1"/>
    </row>
    <row r="771" ht="12.0" customHeight="1">
      <c r="A771" s="150" t="s">
        <v>1922</v>
      </c>
      <c r="B771" s="138" t="s">
        <v>1880</v>
      </c>
      <c r="C771" s="149">
        <v>52159.0</v>
      </c>
      <c r="D771" s="149">
        <v>47418.0</v>
      </c>
      <c r="E771" s="149">
        <v>4741.0</v>
      </c>
      <c r="F771" s="141" t="s">
        <v>1881</v>
      </c>
      <c r="G771" s="161"/>
      <c r="J771" s="1"/>
    </row>
    <row r="772" ht="12.0" customHeight="1">
      <c r="A772" s="150" t="s">
        <v>1923</v>
      </c>
      <c r="B772" s="138" t="s">
        <v>1808</v>
      </c>
      <c r="C772" s="149">
        <v>6115717.0</v>
      </c>
      <c r="D772" s="149">
        <v>5559743.0</v>
      </c>
      <c r="E772" s="149">
        <v>555974.0</v>
      </c>
      <c r="F772" s="141" t="s">
        <v>1573</v>
      </c>
      <c r="G772" s="161"/>
      <c r="J772" s="1"/>
    </row>
    <row r="773" ht="12.0" customHeight="1">
      <c r="A773" s="150" t="s">
        <v>1924</v>
      </c>
      <c r="B773" s="138" t="s">
        <v>1175</v>
      </c>
      <c r="C773" s="149">
        <v>27500.0</v>
      </c>
      <c r="D773" s="149">
        <v>25000.0</v>
      </c>
      <c r="E773" s="149">
        <v>2500.0</v>
      </c>
      <c r="F773" s="141" t="s">
        <v>1176</v>
      </c>
      <c r="G773" s="164"/>
      <c r="J773" s="1"/>
    </row>
    <row r="774" ht="12.0" customHeight="1">
      <c r="A774" s="150" t="s">
        <v>1925</v>
      </c>
      <c r="B774" s="138" t="s">
        <v>1336</v>
      </c>
      <c r="C774" s="149">
        <v>567400.0</v>
      </c>
      <c r="D774" s="149">
        <v>515818.0</v>
      </c>
      <c r="E774" s="149">
        <v>51582.0</v>
      </c>
      <c r="F774" s="141" t="s">
        <v>1421</v>
      </c>
      <c r="J774" s="1"/>
    </row>
    <row r="775" ht="12.0" customHeight="1">
      <c r="A775" s="150" t="s">
        <v>1925</v>
      </c>
      <c r="B775" s="138" t="s">
        <v>1139</v>
      </c>
      <c r="C775" s="149">
        <v>507100.0</v>
      </c>
      <c r="D775" s="149">
        <v>461000.0</v>
      </c>
      <c r="E775" s="149">
        <v>46100.0</v>
      </c>
      <c r="F775" s="141" t="s">
        <v>1926</v>
      </c>
      <c r="J775" s="1"/>
    </row>
    <row r="776" ht="12.0" customHeight="1">
      <c r="A776" s="150" t="s">
        <v>1927</v>
      </c>
      <c r="B776" s="138" t="s">
        <v>1890</v>
      </c>
      <c r="C776" s="149">
        <v>131440.0</v>
      </c>
      <c r="D776" s="149">
        <v>119491.0</v>
      </c>
      <c r="E776" s="149">
        <v>11949.0</v>
      </c>
      <c r="F776" s="141" t="s">
        <v>1928</v>
      </c>
      <c r="J776" s="1"/>
    </row>
    <row r="777" ht="12.0" customHeight="1">
      <c r="A777" s="150" t="s">
        <v>1929</v>
      </c>
      <c r="B777" s="138" t="s">
        <v>1873</v>
      </c>
      <c r="C777" s="149">
        <v>770000.0</v>
      </c>
      <c r="D777" s="149">
        <v>700000.0</v>
      </c>
      <c r="E777" s="149">
        <v>70000.0</v>
      </c>
      <c r="F777" s="141" t="s">
        <v>1893</v>
      </c>
      <c r="J777" s="1"/>
    </row>
    <row r="778" ht="12.0" customHeight="1">
      <c r="A778" s="150" t="s">
        <v>1930</v>
      </c>
      <c r="B778" s="138" t="s">
        <v>1931</v>
      </c>
      <c r="C778" s="149">
        <v>3795000.0</v>
      </c>
      <c r="D778" s="149">
        <v>3450000.0</v>
      </c>
      <c r="E778" s="149">
        <v>345000.0</v>
      </c>
      <c r="F778" s="141" t="s">
        <v>1932</v>
      </c>
      <c r="G778" s="161">
        <v>45803.0</v>
      </c>
      <c r="J778" s="1"/>
    </row>
    <row r="779" ht="12.0" customHeight="1">
      <c r="A779" s="150" t="s">
        <v>1933</v>
      </c>
      <c r="B779" s="138" t="s">
        <v>1808</v>
      </c>
      <c r="C779" s="149">
        <v>275000.0</v>
      </c>
      <c r="D779" s="149">
        <v>250000.0</v>
      </c>
      <c r="E779" s="149">
        <v>25000.0</v>
      </c>
      <c r="F779" s="141" t="s">
        <v>1848</v>
      </c>
      <c r="J779" s="1"/>
    </row>
    <row r="780" ht="12.0" customHeight="1">
      <c r="A780" s="150" t="s">
        <v>1934</v>
      </c>
      <c r="B780" s="138" t="s">
        <v>1897</v>
      </c>
      <c r="C780" s="149">
        <v>9814.0</v>
      </c>
      <c r="D780" s="149">
        <v>8922.0</v>
      </c>
      <c r="E780" s="149">
        <v>892.0</v>
      </c>
      <c r="F780" s="141" t="s">
        <v>1898</v>
      </c>
      <c r="J780" s="1"/>
    </row>
    <row r="781" ht="12.0" customHeight="1">
      <c r="A781" s="150" t="s">
        <v>1934</v>
      </c>
      <c r="B781" s="138" t="s">
        <v>1897</v>
      </c>
      <c r="C781" s="149">
        <v>3129.0</v>
      </c>
      <c r="D781" s="149">
        <v>2845.0</v>
      </c>
      <c r="E781" s="149">
        <v>284.0</v>
      </c>
      <c r="F781" s="141" t="s">
        <v>1898</v>
      </c>
      <c r="J781" s="1"/>
    </row>
    <row r="782" ht="12.0" customHeight="1">
      <c r="A782" s="150" t="s">
        <v>1934</v>
      </c>
      <c r="B782" s="138" t="s">
        <v>1897</v>
      </c>
      <c r="C782" s="149">
        <v>51032.0</v>
      </c>
      <c r="D782" s="149">
        <v>46393.0</v>
      </c>
      <c r="E782" s="149">
        <v>4639.0</v>
      </c>
      <c r="F782" s="141" t="s">
        <v>1898</v>
      </c>
      <c r="J782" s="1"/>
    </row>
    <row r="783" ht="12.0" customHeight="1">
      <c r="A783" s="150" t="s">
        <v>1934</v>
      </c>
      <c r="B783" s="138" t="s">
        <v>1897</v>
      </c>
      <c r="C783" s="149">
        <v>22068.0</v>
      </c>
      <c r="D783" s="149">
        <v>20062.0</v>
      </c>
      <c r="E783" s="149">
        <v>2006.0</v>
      </c>
      <c r="F783" s="141" t="s">
        <v>1898</v>
      </c>
      <c r="J783" s="1"/>
    </row>
    <row r="784" ht="12.0" customHeight="1">
      <c r="A784" s="150" t="s">
        <v>1934</v>
      </c>
      <c r="B784" s="138" t="s">
        <v>1897</v>
      </c>
      <c r="C784" s="149">
        <v>45463.0</v>
      </c>
      <c r="D784" s="149">
        <v>41330.0</v>
      </c>
      <c r="E784" s="149">
        <v>4133.0</v>
      </c>
      <c r="F784" s="141" t="s">
        <v>1898</v>
      </c>
      <c r="J784" s="1"/>
    </row>
    <row r="785" ht="12.0" customHeight="1">
      <c r="A785" s="150" t="s">
        <v>1934</v>
      </c>
      <c r="B785" s="138" t="s">
        <v>1897</v>
      </c>
      <c r="C785" s="149">
        <v>29866.0</v>
      </c>
      <c r="D785" s="149">
        <v>27151.0</v>
      </c>
      <c r="E785" s="149">
        <v>2715.0</v>
      </c>
      <c r="F785" s="141" t="s">
        <v>1898</v>
      </c>
      <c r="J785" s="1"/>
    </row>
    <row r="786" ht="12.0" customHeight="1">
      <c r="A786" s="150" t="s">
        <v>1934</v>
      </c>
      <c r="B786" s="138" t="s">
        <v>769</v>
      </c>
      <c r="C786" s="149">
        <v>9908360.0</v>
      </c>
      <c r="D786" s="149">
        <v>9007600.0</v>
      </c>
      <c r="E786" s="149">
        <v>900760.0</v>
      </c>
      <c r="F786" s="141" t="s">
        <v>1935</v>
      </c>
      <c r="J786" s="1"/>
    </row>
    <row r="787" ht="12.0" customHeight="1">
      <c r="A787" s="150" t="s">
        <v>1934</v>
      </c>
      <c r="B787" s="138" t="s">
        <v>1023</v>
      </c>
      <c r="C787" s="149">
        <v>770000.0</v>
      </c>
      <c r="D787" s="149">
        <v>700000.0</v>
      </c>
      <c r="E787" s="149">
        <v>70000.0</v>
      </c>
      <c r="F787" s="141" t="s">
        <v>1936</v>
      </c>
      <c r="J787" s="1"/>
    </row>
    <row r="788" ht="12.0" customHeight="1">
      <c r="A788" s="150" t="s">
        <v>1937</v>
      </c>
      <c r="B788" s="138" t="s">
        <v>1179</v>
      </c>
      <c r="C788" s="149">
        <v>660000.0</v>
      </c>
      <c r="D788" s="149">
        <v>600000.0</v>
      </c>
      <c r="E788" s="149">
        <v>60000.0</v>
      </c>
      <c r="F788" s="141" t="s">
        <v>1180</v>
      </c>
      <c r="J788" s="1"/>
    </row>
    <row r="789" ht="12.0" customHeight="1">
      <c r="A789" s="150" t="s">
        <v>1938</v>
      </c>
      <c r="B789" s="138" t="s">
        <v>1880</v>
      </c>
      <c r="C789" s="149">
        <v>66000.0</v>
      </c>
      <c r="D789" s="149">
        <v>60000.0</v>
      </c>
      <c r="E789" s="149">
        <v>6000.0</v>
      </c>
      <c r="F789" s="141" t="s">
        <v>1881</v>
      </c>
      <c r="J789" s="1"/>
    </row>
    <row r="790" ht="12.0" customHeight="1">
      <c r="A790" s="150" t="s">
        <v>1939</v>
      </c>
      <c r="B790" s="138" t="s">
        <v>1179</v>
      </c>
      <c r="C790" s="149">
        <v>660000.0</v>
      </c>
      <c r="D790" s="149">
        <v>600000.0</v>
      </c>
      <c r="E790" s="149">
        <v>60000.0</v>
      </c>
      <c r="F790" s="141" t="s">
        <v>1180</v>
      </c>
      <c r="J790" s="1"/>
    </row>
    <row r="791" ht="12.0" customHeight="1">
      <c r="A791" s="150" t="s">
        <v>1940</v>
      </c>
      <c r="B791" s="138" t="s">
        <v>1175</v>
      </c>
      <c r="C791" s="149">
        <v>27500.0</v>
      </c>
      <c r="D791" s="149">
        <v>25000.0</v>
      </c>
      <c r="E791" s="149">
        <v>2500.0</v>
      </c>
      <c r="F791" s="141" t="s">
        <v>1176</v>
      </c>
      <c r="J791" s="1"/>
    </row>
    <row r="792" ht="12.0" customHeight="1">
      <c r="A792" s="150" t="s">
        <v>1941</v>
      </c>
      <c r="B792" s="138" t="s">
        <v>1336</v>
      </c>
      <c r="C792" s="149">
        <v>567400.0</v>
      </c>
      <c r="D792" s="149">
        <v>515818.0</v>
      </c>
      <c r="E792" s="149">
        <v>51582.0</v>
      </c>
      <c r="F792" s="141" t="s">
        <v>1421</v>
      </c>
      <c r="J792" s="1"/>
    </row>
    <row r="793" ht="12.0" customHeight="1">
      <c r="A793" s="150" t="s">
        <v>1941</v>
      </c>
      <c r="B793" s="138" t="s">
        <v>1139</v>
      </c>
      <c r="C793" s="149">
        <v>507100.0</v>
      </c>
      <c r="D793" s="149">
        <v>461000.0</v>
      </c>
      <c r="E793" s="149">
        <v>46100.0</v>
      </c>
      <c r="F793" s="141" t="s">
        <v>1942</v>
      </c>
      <c r="J793" s="1"/>
    </row>
    <row r="794" ht="12.0" customHeight="1">
      <c r="A794" s="150" t="s">
        <v>1943</v>
      </c>
      <c r="B794" s="138" t="s">
        <v>1890</v>
      </c>
      <c r="C794" s="149">
        <v>131510.0</v>
      </c>
      <c r="D794" s="149">
        <v>119555.0</v>
      </c>
      <c r="E794" s="149">
        <v>11955.0</v>
      </c>
      <c r="F794" s="141" t="s">
        <v>1944</v>
      </c>
      <c r="J794" s="1"/>
    </row>
    <row r="795" ht="12.0" customHeight="1">
      <c r="A795" s="150" t="s">
        <v>1945</v>
      </c>
      <c r="B795" s="138" t="s">
        <v>1873</v>
      </c>
      <c r="C795" s="149">
        <v>770000.0</v>
      </c>
      <c r="D795" s="149">
        <v>700000.0</v>
      </c>
      <c r="E795" s="149">
        <v>70000.0</v>
      </c>
      <c r="F795" s="141" t="s">
        <v>1893</v>
      </c>
      <c r="J795" s="1"/>
    </row>
    <row r="796" ht="12.0" customHeight="1">
      <c r="A796" s="150" t="s">
        <v>1946</v>
      </c>
      <c r="B796" s="138" t="s">
        <v>1947</v>
      </c>
      <c r="C796" s="149">
        <v>5500.0</v>
      </c>
      <c r="D796" s="149">
        <v>5000.0</v>
      </c>
      <c r="E796" s="149">
        <v>500.0</v>
      </c>
      <c r="F796" s="141" t="s">
        <v>1948</v>
      </c>
      <c r="J796" s="1"/>
    </row>
    <row r="797" ht="12.0" customHeight="1">
      <c r="A797" s="150" t="s">
        <v>1949</v>
      </c>
      <c r="B797" s="138" t="s">
        <v>1808</v>
      </c>
      <c r="C797" s="149">
        <v>275000.0</v>
      </c>
      <c r="D797" s="149">
        <v>250000.0</v>
      </c>
      <c r="E797" s="149">
        <v>25000.0</v>
      </c>
      <c r="F797" s="141" t="s">
        <v>1848</v>
      </c>
      <c r="J797" s="1"/>
    </row>
    <row r="798" ht="12.0" customHeight="1">
      <c r="A798" s="150" t="s">
        <v>1950</v>
      </c>
      <c r="B798" s="138" t="s">
        <v>1951</v>
      </c>
      <c r="C798" s="149">
        <v>5500.0</v>
      </c>
      <c r="D798" s="149">
        <v>5000.0</v>
      </c>
      <c r="E798" s="149">
        <v>500.0</v>
      </c>
      <c r="F798" s="141" t="s">
        <v>1952</v>
      </c>
      <c r="J798" s="1"/>
    </row>
    <row r="799" ht="12.0" customHeight="1">
      <c r="A799" s="150" t="s">
        <v>1953</v>
      </c>
      <c r="B799" s="138" t="s">
        <v>1954</v>
      </c>
      <c r="C799" s="149">
        <v>7370.0</v>
      </c>
      <c r="D799" s="149">
        <v>6700.0</v>
      </c>
      <c r="E799" s="149">
        <v>670.0</v>
      </c>
      <c r="F799" s="141" t="s">
        <v>1955</v>
      </c>
      <c r="J799" s="1"/>
    </row>
    <row r="800" ht="12.0" customHeight="1">
      <c r="A800" s="150" t="s">
        <v>1953</v>
      </c>
      <c r="B800" s="138" t="s">
        <v>1023</v>
      </c>
      <c r="C800" s="149">
        <v>770000.0</v>
      </c>
      <c r="D800" s="149">
        <v>700000.0</v>
      </c>
      <c r="E800" s="149">
        <v>70000.0</v>
      </c>
      <c r="F800" s="141" t="s">
        <v>1956</v>
      </c>
      <c r="J800" s="1"/>
    </row>
    <row r="801" ht="12.0" customHeight="1">
      <c r="A801" s="150" t="s">
        <v>1957</v>
      </c>
      <c r="B801" s="138" t="s">
        <v>1897</v>
      </c>
      <c r="C801" s="149">
        <v>56600.0</v>
      </c>
      <c r="D801" s="149">
        <v>51455.0</v>
      </c>
      <c r="E801" s="149">
        <v>5145.0</v>
      </c>
      <c r="F801" s="141" t="s">
        <v>1898</v>
      </c>
      <c r="J801" s="1"/>
    </row>
    <row r="802" ht="12.0" customHeight="1">
      <c r="A802" s="150" t="s">
        <v>1957</v>
      </c>
      <c r="B802" s="138" t="s">
        <v>1897</v>
      </c>
      <c r="C802" s="149">
        <v>9813.0</v>
      </c>
      <c r="D802" s="149">
        <v>8921.0</v>
      </c>
      <c r="E802" s="149">
        <v>892.0</v>
      </c>
      <c r="F802" s="141" t="s">
        <v>1898</v>
      </c>
      <c r="J802" s="1"/>
    </row>
    <row r="803" ht="12.0" customHeight="1">
      <c r="A803" s="150" t="s">
        <v>1957</v>
      </c>
      <c r="B803" s="138" t="s">
        <v>1897</v>
      </c>
      <c r="C803" s="149">
        <v>44346.0</v>
      </c>
      <c r="D803" s="149">
        <v>40315.0</v>
      </c>
      <c r="E803" s="149">
        <v>4031.0</v>
      </c>
      <c r="F803" s="141" t="s">
        <v>1898</v>
      </c>
      <c r="J803" s="1"/>
    </row>
    <row r="804" ht="12.0" customHeight="1">
      <c r="A804" s="150" t="s">
        <v>1957</v>
      </c>
      <c r="B804" s="138" t="s">
        <v>1897</v>
      </c>
      <c r="C804" s="149">
        <v>24294.0</v>
      </c>
      <c r="D804" s="149">
        <v>22086.0</v>
      </c>
      <c r="E804" s="149">
        <v>2208.0</v>
      </c>
      <c r="F804" s="141" t="s">
        <v>1898</v>
      </c>
      <c r="J804" s="1"/>
    </row>
    <row r="805" ht="12.0" customHeight="1">
      <c r="A805" s="150" t="s">
        <v>1957</v>
      </c>
      <c r="B805" s="138" t="s">
        <v>1897</v>
      </c>
      <c r="C805" s="149">
        <v>22067.0</v>
      </c>
      <c r="D805" s="149">
        <v>20061.0</v>
      </c>
      <c r="E805" s="149">
        <v>2006.0</v>
      </c>
      <c r="F805" s="141" t="s">
        <v>1898</v>
      </c>
      <c r="J805" s="1"/>
    </row>
    <row r="806" ht="12.0" customHeight="1">
      <c r="A806" s="150" t="s">
        <v>1957</v>
      </c>
      <c r="B806" s="138" t="s">
        <v>1897</v>
      </c>
      <c r="C806" s="149">
        <v>2015.0</v>
      </c>
      <c r="D806" s="149">
        <v>1832.0</v>
      </c>
      <c r="E806" s="149">
        <v>183.0</v>
      </c>
      <c r="F806" s="141" t="s">
        <v>1898</v>
      </c>
      <c r="J806" s="1"/>
    </row>
    <row r="807" ht="12.0" customHeight="1">
      <c r="A807" s="150" t="s">
        <v>1957</v>
      </c>
      <c r="B807" s="138" t="s">
        <v>769</v>
      </c>
      <c r="C807" s="149">
        <v>1.247015E7</v>
      </c>
      <c r="D807" s="149">
        <v>1.13365E7</v>
      </c>
      <c r="E807" s="149">
        <v>1133650.0</v>
      </c>
      <c r="F807" s="141" t="s">
        <v>1958</v>
      </c>
      <c r="J807" s="1"/>
    </row>
    <row r="808" ht="12.0" customHeight="1">
      <c r="A808" s="150" t="s">
        <v>1959</v>
      </c>
      <c r="B808" s="138" t="s">
        <v>1960</v>
      </c>
      <c r="C808" s="149">
        <v>3691.0</v>
      </c>
      <c r="D808" s="149">
        <v>3356.0</v>
      </c>
      <c r="E808" s="149">
        <v>335.0</v>
      </c>
      <c r="F808" s="141" t="s">
        <v>1961</v>
      </c>
      <c r="J808" s="1"/>
    </row>
    <row r="809" ht="12.0" customHeight="1">
      <c r="A809" s="150" t="s">
        <v>1959</v>
      </c>
      <c r="B809" s="138" t="s">
        <v>1960</v>
      </c>
      <c r="C809" s="149">
        <v>1766.0</v>
      </c>
      <c r="D809" s="149">
        <v>1606.0</v>
      </c>
      <c r="E809" s="149">
        <v>160.0</v>
      </c>
      <c r="F809" s="141" t="s">
        <v>1962</v>
      </c>
      <c r="J809" s="1"/>
    </row>
    <row r="810" ht="12.0" customHeight="1">
      <c r="A810" s="150" t="s">
        <v>1963</v>
      </c>
      <c r="B810" s="138" t="s">
        <v>1964</v>
      </c>
      <c r="C810" s="149">
        <v>4186.0</v>
      </c>
      <c r="D810" s="149">
        <v>3806.0</v>
      </c>
      <c r="E810" s="149">
        <v>380.0</v>
      </c>
      <c r="F810" s="141" t="s">
        <v>1965</v>
      </c>
      <c r="J810" s="1"/>
    </row>
    <row r="811" ht="12.0" customHeight="1">
      <c r="A811" s="150" t="s">
        <v>1963</v>
      </c>
      <c r="B811" s="138" t="s">
        <v>1966</v>
      </c>
      <c r="C811" s="149">
        <v>369953.0</v>
      </c>
      <c r="D811" s="149">
        <v>336321.0</v>
      </c>
      <c r="E811" s="149">
        <v>33632.0</v>
      </c>
      <c r="F811" s="141" t="s">
        <v>1967</v>
      </c>
      <c r="J811" s="1"/>
    </row>
    <row r="812" ht="12.0" customHeight="1">
      <c r="A812" s="150" t="s">
        <v>1968</v>
      </c>
      <c r="B812" s="138" t="s">
        <v>1880</v>
      </c>
      <c r="C812" s="149">
        <v>66000.0</v>
      </c>
      <c r="D812" s="149">
        <v>60000.0</v>
      </c>
      <c r="E812" s="149">
        <v>6000.0</v>
      </c>
      <c r="F812" s="141" t="s">
        <v>1881</v>
      </c>
      <c r="J812" s="1"/>
    </row>
    <row r="813" ht="12.0" customHeight="1">
      <c r="A813" s="150" t="s">
        <v>1969</v>
      </c>
      <c r="B813" s="138" t="s">
        <v>1179</v>
      </c>
      <c r="C813" s="149">
        <v>660000.0</v>
      </c>
      <c r="D813" s="149">
        <v>600000.0</v>
      </c>
      <c r="E813" s="149">
        <v>60000.0</v>
      </c>
      <c r="F813" s="141" t="s">
        <v>1180</v>
      </c>
      <c r="J813" s="1"/>
    </row>
    <row r="814" ht="12.0" customHeight="1">
      <c r="A814" s="150" t="s">
        <v>1970</v>
      </c>
      <c r="B814" s="138" t="s">
        <v>1175</v>
      </c>
      <c r="C814" s="149">
        <v>38500.0</v>
      </c>
      <c r="D814" s="149">
        <v>35000.0</v>
      </c>
      <c r="E814" s="149">
        <v>3500.0</v>
      </c>
      <c r="F814" s="141" t="s">
        <v>1971</v>
      </c>
      <c r="J814" s="1"/>
    </row>
    <row r="815" ht="12.0" customHeight="1">
      <c r="A815" s="150" t="s">
        <v>1972</v>
      </c>
      <c r="B815" s="138" t="s">
        <v>1973</v>
      </c>
      <c r="C815" s="149">
        <v>275000.0</v>
      </c>
      <c r="D815" s="149">
        <v>250000.0</v>
      </c>
      <c r="E815" s="149">
        <v>25000.0</v>
      </c>
      <c r="F815" s="141" t="s">
        <v>1974</v>
      </c>
      <c r="J815" s="1"/>
    </row>
    <row r="816" ht="12.0" customHeight="1">
      <c r="A816" s="150" t="s">
        <v>1975</v>
      </c>
      <c r="B816" s="138" t="s">
        <v>1175</v>
      </c>
      <c r="C816" s="149">
        <v>27500.0</v>
      </c>
      <c r="D816" s="149">
        <v>25000.0</v>
      </c>
      <c r="E816" s="149">
        <v>2500.0</v>
      </c>
      <c r="F816" s="141" t="s">
        <v>1176</v>
      </c>
      <c r="J816" s="1"/>
    </row>
    <row r="817" ht="12.0" customHeight="1">
      <c r="A817" s="150" t="s">
        <v>1975</v>
      </c>
      <c r="B817" s="138" t="s">
        <v>1378</v>
      </c>
      <c r="C817" s="149">
        <v>15400.0</v>
      </c>
      <c r="D817" s="149">
        <v>14000.0</v>
      </c>
      <c r="E817" s="149">
        <v>1400.0</v>
      </c>
      <c r="F817" s="141" t="s">
        <v>1379</v>
      </c>
      <c r="J817" s="1"/>
    </row>
    <row r="818" ht="12.0" customHeight="1">
      <c r="A818" s="150" t="s">
        <v>1976</v>
      </c>
      <c r="B818" s="138" t="s">
        <v>1973</v>
      </c>
      <c r="C818" s="149">
        <v>-110000.0</v>
      </c>
      <c r="D818" s="149">
        <v>-100000.0</v>
      </c>
      <c r="E818" s="149">
        <v>-10000.0</v>
      </c>
      <c r="F818" s="141" t="s">
        <v>1974</v>
      </c>
      <c r="J818" s="1"/>
    </row>
    <row r="819" ht="12.0" customHeight="1">
      <c r="A819" s="150" t="s">
        <v>1977</v>
      </c>
      <c r="B819" s="138" t="s">
        <v>1139</v>
      </c>
      <c r="C819" s="149">
        <v>507100.0</v>
      </c>
      <c r="D819" s="149">
        <v>461000.0</v>
      </c>
      <c r="E819" s="149">
        <v>46100.0</v>
      </c>
      <c r="F819" s="141" t="s">
        <v>1978</v>
      </c>
      <c r="J819" s="1"/>
    </row>
    <row r="820" ht="12.0" customHeight="1">
      <c r="A820" s="150" t="s">
        <v>1979</v>
      </c>
      <c r="B820" s="138" t="s">
        <v>1890</v>
      </c>
      <c r="C820" s="149">
        <v>127570.0</v>
      </c>
      <c r="D820" s="149">
        <v>115973.0</v>
      </c>
      <c r="E820" s="149">
        <v>11597.0</v>
      </c>
      <c r="F820" s="141" t="s">
        <v>1980</v>
      </c>
      <c r="J820" s="1"/>
    </row>
    <row r="821" ht="12.0" customHeight="1">
      <c r="A821" s="150" t="s">
        <v>1981</v>
      </c>
      <c r="B821" s="138" t="s">
        <v>1873</v>
      </c>
      <c r="C821" s="149">
        <v>770000.0</v>
      </c>
      <c r="D821" s="149">
        <v>700000.0</v>
      </c>
      <c r="E821" s="149">
        <v>70000.0</v>
      </c>
      <c r="F821" s="141" t="s">
        <v>1893</v>
      </c>
      <c r="J821" s="1"/>
    </row>
    <row r="822" ht="12.0" customHeight="1">
      <c r="A822" s="150" t="s">
        <v>1982</v>
      </c>
      <c r="B822" s="138" t="s">
        <v>1336</v>
      </c>
      <c r="C822" s="149">
        <v>567400.0</v>
      </c>
      <c r="D822" s="149">
        <v>515818.0</v>
      </c>
      <c r="E822" s="149">
        <v>51582.0</v>
      </c>
      <c r="F822" s="141" t="s">
        <v>1421</v>
      </c>
      <c r="J822" s="1"/>
    </row>
    <row r="823" ht="12.0" customHeight="1">
      <c r="A823" s="150" t="s">
        <v>1983</v>
      </c>
      <c r="B823" s="138" t="s">
        <v>1984</v>
      </c>
      <c r="C823" s="149">
        <v>275000.0</v>
      </c>
      <c r="D823" s="149">
        <v>250000.0</v>
      </c>
      <c r="E823" s="149">
        <v>25000.0</v>
      </c>
      <c r="F823" s="141" t="s">
        <v>1848</v>
      </c>
      <c r="J823" s="1"/>
    </row>
    <row r="824" ht="12.0" customHeight="1">
      <c r="A824" s="150" t="s">
        <v>1983</v>
      </c>
      <c r="B824" s="138" t="s">
        <v>1081</v>
      </c>
      <c r="C824" s="149">
        <v>1650000.0</v>
      </c>
      <c r="D824" s="149">
        <v>1500000.0</v>
      </c>
      <c r="E824" s="149">
        <v>150000.0</v>
      </c>
      <c r="F824" s="141" t="s">
        <v>1985</v>
      </c>
      <c r="J824" s="1"/>
    </row>
    <row r="825" ht="12.0" customHeight="1">
      <c r="A825" s="150" t="s">
        <v>1986</v>
      </c>
      <c r="B825" s="138" t="s">
        <v>1613</v>
      </c>
      <c r="C825" s="149">
        <v>15400.0</v>
      </c>
      <c r="D825" s="149">
        <v>14000.0</v>
      </c>
      <c r="E825" s="149">
        <v>1400.0</v>
      </c>
      <c r="F825" s="141" t="s">
        <v>1987</v>
      </c>
      <c r="J825" s="1"/>
    </row>
    <row r="826" ht="12.0" customHeight="1">
      <c r="A826" s="150" t="s">
        <v>1988</v>
      </c>
      <c r="B826" s="138" t="s">
        <v>1897</v>
      </c>
      <c r="C826" s="149">
        <v>46456.0</v>
      </c>
      <c r="D826" s="149">
        <v>42233.0</v>
      </c>
      <c r="E826" s="149">
        <v>4223.0</v>
      </c>
      <c r="F826" s="141" t="s">
        <v>1898</v>
      </c>
      <c r="J826" s="1"/>
    </row>
    <row r="827" ht="12.0" customHeight="1">
      <c r="A827" s="150" t="s">
        <v>1988</v>
      </c>
      <c r="B827" s="138" t="s">
        <v>1897</v>
      </c>
      <c r="C827" s="149">
        <v>8679.0</v>
      </c>
      <c r="D827" s="149">
        <v>7890.0</v>
      </c>
      <c r="E827" s="149">
        <v>789.0</v>
      </c>
      <c r="F827" s="141" t="s">
        <v>1898</v>
      </c>
      <c r="J827" s="1"/>
    </row>
    <row r="828" ht="12.0" customHeight="1">
      <c r="A828" s="150" t="s">
        <v>1988</v>
      </c>
      <c r="B828" s="138" t="s">
        <v>1897</v>
      </c>
      <c r="C828" s="149">
        <v>52011.0</v>
      </c>
      <c r="D828" s="149">
        <v>47283.0</v>
      </c>
      <c r="E828" s="149">
        <v>4728.0</v>
      </c>
      <c r="F828" s="141" t="s">
        <v>1898</v>
      </c>
      <c r="J828" s="1"/>
    </row>
    <row r="829" ht="12.0" customHeight="1">
      <c r="A829" s="150" t="s">
        <v>1988</v>
      </c>
      <c r="B829" s="138" t="s">
        <v>1897</v>
      </c>
      <c r="C829" s="149">
        <v>20901.0</v>
      </c>
      <c r="D829" s="149">
        <v>19001.0</v>
      </c>
      <c r="E829" s="149">
        <v>1900.0</v>
      </c>
      <c r="F829" s="141" t="s">
        <v>1898</v>
      </c>
      <c r="J829" s="1"/>
    </row>
    <row r="830" ht="12.0" customHeight="1">
      <c r="A830" s="150" t="s">
        <v>1988</v>
      </c>
      <c r="B830" s="138" t="s">
        <v>1897</v>
      </c>
      <c r="C830" s="149">
        <v>5346.0</v>
      </c>
      <c r="D830" s="149">
        <v>4860.0</v>
      </c>
      <c r="E830" s="149">
        <v>486.0</v>
      </c>
      <c r="F830" s="141" t="s">
        <v>1898</v>
      </c>
      <c r="J830" s="1"/>
    </row>
    <row r="831" ht="12.0" customHeight="1">
      <c r="A831" s="150" t="s">
        <v>1988</v>
      </c>
      <c r="B831" s="138" t="s">
        <v>1897</v>
      </c>
      <c r="C831" s="149">
        <v>4235.0</v>
      </c>
      <c r="D831" s="149">
        <v>3850.0</v>
      </c>
      <c r="E831" s="149">
        <v>385.0</v>
      </c>
      <c r="F831" s="141" t="s">
        <v>1898</v>
      </c>
      <c r="J831" s="1"/>
    </row>
    <row r="832" ht="12.0" customHeight="1">
      <c r="A832" s="150" t="s">
        <v>1988</v>
      </c>
      <c r="B832" s="138" t="s">
        <v>1989</v>
      </c>
      <c r="C832" s="149">
        <v>21450.0</v>
      </c>
      <c r="D832" s="149">
        <v>19500.0</v>
      </c>
      <c r="E832" s="149">
        <v>1950.0</v>
      </c>
      <c r="F832" s="141" t="s">
        <v>1990</v>
      </c>
      <c r="J832" s="1"/>
    </row>
    <row r="833" ht="12.0" customHeight="1">
      <c r="A833" s="150" t="s">
        <v>1988</v>
      </c>
      <c r="B833" s="138" t="s">
        <v>769</v>
      </c>
      <c r="C833" s="149">
        <v>1.100627E7</v>
      </c>
      <c r="D833" s="149">
        <v>1.00057E7</v>
      </c>
      <c r="E833" s="149">
        <v>1000570.0</v>
      </c>
      <c r="F833" s="141" t="s">
        <v>1991</v>
      </c>
      <c r="G833" s="20" t="s">
        <v>1992</v>
      </c>
      <c r="J833" s="1"/>
    </row>
    <row r="834" ht="12.0" customHeight="1">
      <c r="A834" s="150" t="s">
        <v>1988</v>
      </c>
      <c r="B834" s="138" t="s">
        <v>1081</v>
      </c>
      <c r="C834" s="149">
        <v>336000.0</v>
      </c>
      <c r="D834" s="149">
        <v>305455.0</v>
      </c>
      <c r="E834" s="149">
        <v>30545.0</v>
      </c>
      <c r="F834" s="141" t="s">
        <v>1993</v>
      </c>
      <c r="J834" s="1"/>
    </row>
    <row r="835" ht="12.0" customHeight="1">
      <c r="A835" s="150" t="s">
        <v>1988</v>
      </c>
      <c r="B835" s="138" t="s">
        <v>1023</v>
      </c>
      <c r="C835" s="149">
        <v>770000.0</v>
      </c>
      <c r="D835" s="149">
        <v>700000.0</v>
      </c>
      <c r="E835" s="149">
        <v>70000.0</v>
      </c>
      <c r="F835" s="141" t="s">
        <v>1994</v>
      </c>
      <c r="J835" s="1"/>
    </row>
    <row r="836" ht="12.0" customHeight="1">
      <c r="A836" s="150" t="s">
        <v>1995</v>
      </c>
      <c r="B836" s="138" t="s">
        <v>1960</v>
      </c>
      <c r="C836" s="149">
        <v>3300.0</v>
      </c>
      <c r="D836" s="149">
        <v>3000.0</v>
      </c>
      <c r="E836" s="149">
        <v>300.0</v>
      </c>
      <c r="F836" s="141" t="s">
        <v>1961</v>
      </c>
      <c r="J836" s="1"/>
    </row>
    <row r="837" ht="12.0" customHeight="1">
      <c r="A837" s="150" t="s">
        <v>1995</v>
      </c>
      <c r="B837" s="138" t="s">
        <v>1960</v>
      </c>
      <c r="C837" s="149">
        <v>3428.0</v>
      </c>
      <c r="D837" s="149">
        <v>3117.0</v>
      </c>
      <c r="E837" s="149">
        <v>311.0</v>
      </c>
      <c r="F837" s="141" t="s">
        <v>1962</v>
      </c>
      <c r="J837" s="1"/>
    </row>
    <row r="838" ht="12.0" customHeight="1">
      <c r="A838" s="150" t="s">
        <v>1996</v>
      </c>
      <c r="B838" s="138" t="s">
        <v>1964</v>
      </c>
      <c r="C838" s="149">
        <v>16500.0</v>
      </c>
      <c r="D838" s="149">
        <v>15000.0</v>
      </c>
      <c r="E838" s="149">
        <v>1500.0</v>
      </c>
      <c r="F838" s="141" t="s">
        <v>1997</v>
      </c>
      <c r="J838" s="1"/>
    </row>
    <row r="839" ht="12.0" customHeight="1">
      <c r="A839" s="150" t="s">
        <v>1998</v>
      </c>
      <c r="B839" s="138" t="s">
        <v>1880</v>
      </c>
      <c r="C839" s="149">
        <v>66000.0</v>
      </c>
      <c r="D839" s="149">
        <v>60000.0</v>
      </c>
      <c r="E839" s="149">
        <v>6000.0</v>
      </c>
      <c r="F839" s="141" t="s">
        <v>1881</v>
      </c>
      <c r="J839" s="1"/>
    </row>
    <row r="840" ht="12.0" customHeight="1">
      <c r="A840" s="150" t="s">
        <v>1998</v>
      </c>
      <c r="B840" s="138" t="s">
        <v>1880</v>
      </c>
      <c r="C840" s="149">
        <v>6966.0</v>
      </c>
      <c r="D840" s="149">
        <v>6333.0</v>
      </c>
      <c r="E840" s="149">
        <v>633.0</v>
      </c>
      <c r="F840" s="141" t="s">
        <v>1999</v>
      </c>
      <c r="J840" s="1"/>
    </row>
    <row r="841" ht="12.0" customHeight="1">
      <c r="A841" s="150" t="s">
        <v>2000</v>
      </c>
      <c r="B841" s="138" t="s">
        <v>1179</v>
      </c>
      <c r="C841" s="149">
        <v>660000.0</v>
      </c>
      <c r="D841" s="149">
        <v>600000.0</v>
      </c>
      <c r="E841" s="149">
        <v>60000.0</v>
      </c>
      <c r="F841" s="141" t="s">
        <v>1180</v>
      </c>
      <c r="J841" s="1"/>
    </row>
    <row r="842" ht="12.0" customHeight="1">
      <c r="A842" s="150" t="s">
        <v>2001</v>
      </c>
      <c r="B842" s="138" t="s">
        <v>1175</v>
      </c>
      <c r="C842" s="149">
        <v>38500.0</v>
      </c>
      <c r="D842" s="149">
        <v>35000.0</v>
      </c>
      <c r="E842" s="149">
        <v>3500.0</v>
      </c>
      <c r="F842" s="141" t="s">
        <v>1176</v>
      </c>
      <c r="J842" s="1"/>
    </row>
    <row r="843" ht="12.0" customHeight="1">
      <c r="A843" s="150" t="s">
        <v>2002</v>
      </c>
      <c r="B843" s="138" t="s">
        <v>1175</v>
      </c>
      <c r="C843" s="149">
        <v>27500.0</v>
      </c>
      <c r="D843" s="149">
        <v>25000.0</v>
      </c>
      <c r="E843" s="149">
        <v>2500.0</v>
      </c>
      <c r="F843" s="141" t="s">
        <v>1176</v>
      </c>
      <c r="J843" s="1"/>
    </row>
    <row r="844" ht="12.0" customHeight="1">
      <c r="A844" s="150" t="s">
        <v>2003</v>
      </c>
      <c r="B844" s="138" t="s">
        <v>1336</v>
      </c>
      <c r="C844" s="149">
        <v>437200.0</v>
      </c>
      <c r="D844" s="149">
        <v>397455.0</v>
      </c>
      <c r="E844" s="149">
        <v>39745.0</v>
      </c>
      <c r="F844" s="141" t="s">
        <v>2004</v>
      </c>
      <c r="J844" s="1"/>
    </row>
    <row r="845" ht="12.0" customHeight="1">
      <c r="A845" s="150" t="s">
        <v>2003</v>
      </c>
      <c r="B845" s="138" t="s">
        <v>1139</v>
      </c>
      <c r="C845" s="149">
        <v>507100.0</v>
      </c>
      <c r="D845" s="149">
        <v>461000.0</v>
      </c>
      <c r="E845" s="149">
        <v>46100.0</v>
      </c>
      <c r="F845" s="141" t="s">
        <v>2005</v>
      </c>
      <c r="J845" s="1"/>
    </row>
    <row r="846" ht="12.0" customHeight="1">
      <c r="A846" s="150" t="s">
        <v>2006</v>
      </c>
      <c r="B846" s="138" t="s">
        <v>2007</v>
      </c>
      <c r="C846" s="149">
        <v>1.5345E8</v>
      </c>
      <c r="D846" s="149">
        <v>1.395E8</v>
      </c>
      <c r="E846" s="149">
        <v>1.395E7</v>
      </c>
      <c r="F846" s="141" t="s">
        <v>2008</v>
      </c>
      <c r="J846" s="1"/>
    </row>
    <row r="847" ht="12.0" customHeight="1">
      <c r="A847" s="150" t="s">
        <v>2009</v>
      </c>
      <c r="B847" s="138" t="s">
        <v>1873</v>
      </c>
      <c r="C847" s="149">
        <v>770000.0</v>
      </c>
      <c r="D847" s="149">
        <v>700000.0</v>
      </c>
      <c r="E847" s="149">
        <v>70000.0</v>
      </c>
      <c r="F847" s="141" t="s">
        <v>1893</v>
      </c>
      <c r="J847" s="1"/>
    </row>
    <row r="848" ht="12.0" customHeight="1">
      <c r="A848" s="150" t="s">
        <v>2010</v>
      </c>
      <c r="B848" s="138" t="s">
        <v>1890</v>
      </c>
      <c r="C848" s="149">
        <v>141410.0</v>
      </c>
      <c r="D848" s="149">
        <v>128555.0</v>
      </c>
      <c r="E848" s="149">
        <v>12855.0</v>
      </c>
      <c r="F848" s="141" t="s">
        <v>2011</v>
      </c>
      <c r="J848" s="1"/>
    </row>
    <row r="849" ht="12.0" customHeight="1">
      <c r="A849" s="150" t="s">
        <v>2012</v>
      </c>
      <c r="B849" s="138" t="s">
        <v>2007</v>
      </c>
      <c r="C849" s="149">
        <v>440000.0</v>
      </c>
      <c r="D849" s="149">
        <v>400000.0</v>
      </c>
      <c r="E849" s="149">
        <v>40000.0</v>
      </c>
      <c r="F849" s="141" t="s">
        <v>2013</v>
      </c>
      <c r="J849" s="1"/>
    </row>
    <row r="850" ht="12.0" customHeight="1">
      <c r="A850" s="150" t="s">
        <v>2012</v>
      </c>
      <c r="B850" s="138" t="s">
        <v>1081</v>
      </c>
      <c r="C850" s="149">
        <v>1650000.0</v>
      </c>
      <c r="D850" s="149">
        <v>1500000.0</v>
      </c>
      <c r="E850" s="149">
        <v>150000.0</v>
      </c>
      <c r="F850" s="141" t="s">
        <v>2014</v>
      </c>
      <c r="J850" s="1"/>
    </row>
    <row r="851" ht="12.0" customHeight="1">
      <c r="A851" s="150" t="s">
        <v>2012</v>
      </c>
      <c r="B851" s="138" t="s">
        <v>2015</v>
      </c>
      <c r="C851" s="149">
        <v>275000.0</v>
      </c>
      <c r="D851" s="149">
        <v>250000.0</v>
      </c>
      <c r="E851" s="149">
        <v>25000.0</v>
      </c>
      <c r="F851" s="141" t="s">
        <v>1848</v>
      </c>
      <c r="J851" s="1"/>
    </row>
    <row r="852" ht="12.0" customHeight="1">
      <c r="A852" s="150" t="s">
        <v>2016</v>
      </c>
      <c r="B852" s="138" t="s">
        <v>1989</v>
      </c>
      <c r="C852" s="149">
        <v>21450.0</v>
      </c>
      <c r="D852" s="149">
        <v>19500.0</v>
      </c>
      <c r="E852" s="149">
        <v>1950.0</v>
      </c>
      <c r="F852" s="141" t="s">
        <v>1990</v>
      </c>
      <c r="J852" s="1"/>
    </row>
    <row r="853" ht="12.0" customHeight="1">
      <c r="A853" s="150" t="s">
        <v>1070</v>
      </c>
      <c r="B853" s="138" t="s">
        <v>1897</v>
      </c>
      <c r="C853" s="149">
        <v>76728.0</v>
      </c>
      <c r="D853" s="149">
        <v>69753.0</v>
      </c>
      <c r="E853" s="149">
        <v>6975.0</v>
      </c>
      <c r="F853" s="141" t="s">
        <v>1898</v>
      </c>
      <c r="J853" s="1"/>
    </row>
    <row r="854" ht="12.0" customHeight="1">
      <c r="A854" s="150" t="s">
        <v>1070</v>
      </c>
      <c r="B854" s="138" t="s">
        <v>1897</v>
      </c>
      <c r="C854" s="149">
        <v>119009.0</v>
      </c>
      <c r="D854" s="149">
        <v>108190.0</v>
      </c>
      <c r="E854" s="149">
        <v>10819.0</v>
      </c>
      <c r="F854" s="141" t="s">
        <v>1898</v>
      </c>
      <c r="J854" s="1"/>
    </row>
    <row r="855" ht="12.0" customHeight="1">
      <c r="A855" s="150" t="s">
        <v>1070</v>
      </c>
      <c r="B855" s="138" t="s">
        <v>1897</v>
      </c>
      <c r="C855" s="149">
        <v>22206.0</v>
      </c>
      <c r="D855" s="149">
        <v>20188.0</v>
      </c>
      <c r="E855" s="149">
        <v>2018.0</v>
      </c>
      <c r="F855" s="141" t="s">
        <v>1898</v>
      </c>
      <c r="J855" s="1"/>
    </row>
    <row r="856" ht="12.0" customHeight="1">
      <c r="A856" s="150" t="s">
        <v>1070</v>
      </c>
      <c r="B856" s="138" t="s">
        <v>1897</v>
      </c>
      <c r="C856" s="149">
        <v>13305.0</v>
      </c>
      <c r="D856" s="149">
        <v>12096.0</v>
      </c>
      <c r="E856" s="149">
        <v>1209.0</v>
      </c>
      <c r="F856" s="141" t="s">
        <v>1898</v>
      </c>
      <c r="J856" s="1"/>
    </row>
    <row r="857" ht="12.0" customHeight="1">
      <c r="A857" s="150" t="s">
        <v>1070</v>
      </c>
      <c r="B857" s="138" t="s">
        <v>1897</v>
      </c>
      <c r="C857" s="149">
        <v>53362.0</v>
      </c>
      <c r="D857" s="149">
        <v>48511.0</v>
      </c>
      <c r="E857" s="149">
        <v>4851.0</v>
      </c>
      <c r="F857" s="141" t="s">
        <v>1898</v>
      </c>
      <c r="J857" s="1"/>
    </row>
    <row r="858" ht="12.0" customHeight="1">
      <c r="A858" s="150" t="s">
        <v>1070</v>
      </c>
      <c r="B858" s="138" t="s">
        <v>1897</v>
      </c>
      <c r="C858" s="149">
        <v>4404.0</v>
      </c>
      <c r="D858" s="149">
        <v>4004.0</v>
      </c>
      <c r="E858" s="149">
        <v>400.0</v>
      </c>
      <c r="F858" s="141" t="s">
        <v>1898</v>
      </c>
      <c r="J858" s="1"/>
    </row>
    <row r="859" ht="12.0" customHeight="1">
      <c r="A859" s="150" t="s">
        <v>1070</v>
      </c>
      <c r="B859" s="138" t="s">
        <v>2017</v>
      </c>
      <c r="C859" s="149">
        <v>8971083.0</v>
      </c>
      <c r="D859" s="149">
        <v>8155530.0</v>
      </c>
      <c r="E859" s="149">
        <v>815553.0</v>
      </c>
      <c r="F859" s="141" t="s">
        <v>2018</v>
      </c>
      <c r="G859" s="161">
        <v>45877.0</v>
      </c>
      <c r="J859" s="1"/>
    </row>
    <row r="860" ht="12.0" customHeight="1">
      <c r="A860" s="150" t="s">
        <v>1070</v>
      </c>
      <c r="B860" s="138" t="s">
        <v>2017</v>
      </c>
      <c r="C860" s="149">
        <v>9.469724E7</v>
      </c>
      <c r="D860" s="149">
        <v>8.60884E7</v>
      </c>
      <c r="E860" s="149">
        <v>8608840.0</v>
      </c>
      <c r="F860" s="141" t="s">
        <v>2019</v>
      </c>
      <c r="G860" s="161">
        <v>45882.0</v>
      </c>
      <c r="J860" s="1"/>
    </row>
    <row r="861" ht="12.0" customHeight="1">
      <c r="A861" s="150" t="s">
        <v>1070</v>
      </c>
      <c r="B861" s="138" t="s">
        <v>1081</v>
      </c>
      <c r="C861" s="149">
        <v>384000.0</v>
      </c>
      <c r="D861" s="149">
        <v>349091.0</v>
      </c>
      <c r="E861" s="149">
        <v>34909.0</v>
      </c>
      <c r="F861" s="141" t="s">
        <v>2020</v>
      </c>
      <c r="J861" s="1"/>
    </row>
    <row r="862" ht="12.0" customHeight="1">
      <c r="A862" s="150" t="s">
        <v>1070</v>
      </c>
      <c r="B862" s="138" t="s">
        <v>769</v>
      </c>
      <c r="C862" s="149">
        <v>9908360.0</v>
      </c>
      <c r="D862" s="149">
        <v>9007600.0</v>
      </c>
      <c r="E862" s="149">
        <v>900760.0</v>
      </c>
      <c r="F862" s="141" t="s">
        <v>2021</v>
      </c>
      <c r="G862" s="161">
        <v>45880.0</v>
      </c>
      <c r="J862" s="1"/>
    </row>
    <row r="863" ht="12.0" customHeight="1">
      <c r="A863" s="150" t="s">
        <v>1070</v>
      </c>
      <c r="B863" s="138" t="s">
        <v>1023</v>
      </c>
      <c r="C863" s="149">
        <v>770000.0</v>
      </c>
      <c r="D863" s="149">
        <v>700000.0</v>
      </c>
      <c r="E863" s="149">
        <v>70000.0</v>
      </c>
      <c r="F863" s="141" t="s">
        <v>2022</v>
      </c>
      <c r="J863" s="1"/>
    </row>
    <row r="864" ht="12.0" customHeight="1">
      <c r="A864" s="150" t="s">
        <v>2023</v>
      </c>
      <c r="B864" s="138" t="s">
        <v>2017</v>
      </c>
      <c r="C864" s="149">
        <v>1.4919432E7</v>
      </c>
      <c r="D864" s="149">
        <v>1.356312E7</v>
      </c>
      <c r="E864" s="149">
        <v>1356312.0</v>
      </c>
      <c r="F864" s="141" t="s">
        <v>2024</v>
      </c>
      <c r="G864" s="161">
        <v>45882.0</v>
      </c>
      <c r="J864" s="1"/>
    </row>
    <row r="865" ht="12.0" customHeight="1">
      <c r="A865" s="150" t="s">
        <v>2023</v>
      </c>
      <c r="B865" s="138" t="s">
        <v>1960</v>
      </c>
      <c r="C865" s="149">
        <v>11920.0</v>
      </c>
      <c r="D865" s="149">
        <v>10837.0</v>
      </c>
      <c r="E865" s="149">
        <v>1083.0</v>
      </c>
      <c r="F865" s="141" t="s">
        <v>1962</v>
      </c>
      <c r="G865" s="161"/>
      <c r="J865" s="1"/>
    </row>
    <row r="866" ht="12.0" customHeight="1">
      <c r="A866" s="150" t="s">
        <v>2023</v>
      </c>
      <c r="B866" s="138" t="s">
        <v>1960</v>
      </c>
      <c r="C866" s="149">
        <v>8800.0</v>
      </c>
      <c r="D866" s="149">
        <v>8000.0</v>
      </c>
      <c r="E866" s="149">
        <v>800.0</v>
      </c>
      <c r="F866" s="141" t="s">
        <v>1961</v>
      </c>
      <c r="G866" s="161"/>
      <c r="J866" s="1"/>
    </row>
    <row r="867" ht="12.0" customHeight="1">
      <c r="A867" s="150" t="s">
        <v>2025</v>
      </c>
      <c r="B867" s="138" t="s">
        <v>1964</v>
      </c>
      <c r="C867" s="149">
        <v>95419.0</v>
      </c>
      <c r="D867" s="149">
        <v>86745.0</v>
      </c>
      <c r="E867" s="149">
        <v>8674.0</v>
      </c>
      <c r="F867" s="141" t="s">
        <v>2026</v>
      </c>
      <c r="G867" s="161"/>
      <c r="J867" s="1"/>
    </row>
    <row r="868" ht="12.0" customHeight="1">
      <c r="A868" s="150" t="s">
        <v>2027</v>
      </c>
      <c r="B868" s="138" t="s">
        <v>1880</v>
      </c>
      <c r="C868" s="149">
        <v>66000.0</v>
      </c>
      <c r="D868" s="149">
        <v>60000.0</v>
      </c>
      <c r="E868" s="149">
        <v>6000.0</v>
      </c>
      <c r="F868" s="141" t="s">
        <v>1881</v>
      </c>
      <c r="G868" s="161"/>
      <c r="J868" s="1"/>
    </row>
    <row r="869" ht="12.0" customHeight="1">
      <c r="A869" s="150" t="s">
        <v>2027</v>
      </c>
      <c r="B869" s="138" t="s">
        <v>1880</v>
      </c>
      <c r="C869" s="149">
        <v>11000.0</v>
      </c>
      <c r="D869" s="149">
        <v>10000.0</v>
      </c>
      <c r="E869" s="149">
        <v>1000.0</v>
      </c>
      <c r="F869" s="141" t="s">
        <v>1999</v>
      </c>
      <c r="G869" s="161"/>
      <c r="J869" s="1"/>
    </row>
    <row r="870" ht="12.0" customHeight="1">
      <c r="A870" s="150" t="s">
        <v>2028</v>
      </c>
      <c r="B870" s="138" t="s">
        <v>1179</v>
      </c>
      <c r="C870" s="149">
        <v>660000.0</v>
      </c>
      <c r="D870" s="149">
        <v>600000.0</v>
      </c>
      <c r="E870" s="149">
        <v>60000.0</v>
      </c>
      <c r="F870" s="141" t="s">
        <v>1180</v>
      </c>
      <c r="G870" s="161"/>
      <c r="J870" s="1"/>
    </row>
    <row r="871" ht="12.0" customHeight="1">
      <c r="A871" s="150" t="s">
        <v>2029</v>
      </c>
      <c r="B871" s="138" t="s">
        <v>1175</v>
      </c>
      <c r="C871" s="149">
        <v>38500.0</v>
      </c>
      <c r="D871" s="149">
        <v>35000.0</v>
      </c>
      <c r="E871" s="149">
        <v>3500.0</v>
      </c>
      <c r="F871" s="141" t="s">
        <v>1176</v>
      </c>
      <c r="J871" s="1"/>
    </row>
    <row r="872" ht="12.0" customHeight="1">
      <c r="A872" s="150" t="s">
        <v>2030</v>
      </c>
      <c r="B872" s="138" t="s">
        <v>1175</v>
      </c>
      <c r="C872" s="149">
        <v>27500.0</v>
      </c>
      <c r="D872" s="149">
        <v>25000.0</v>
      </c>
      <c r="E872" s="149">
        <v>2500.0</v>
      </c>
      <c r="F872" s="141" t="s">
        <v>1176</v>
      </c>
      <c r="J872" s="1"/>
    </row>
    <row r="873" ht="12.0" customHeight="1">
      <c r="A873" s="150" t="s">
        <v>2030</v>
      </c>
      <c r="B873" s="138" t="s">
        <v>2017</v>
      </c>
      <c r="C873" s="149">
        <v>1.936192E7</v>
      </c>
      <c r="D873" s="149">
        <v>1.7601746E7</v>
      </c>
      <c r="E873" s="149">
        <v>1760174.0</v>
      </c>
      <c r="F873" s="141" t="s">
        <v>2031</v>
      </c>
      <c r="G873" s="161">
        <v>45882.0</v>
      </c>
      <c r="J873" s="1"/>
    </row>
    <row r="874" ht="12.0" customHeight="1">
      <c r="A874" s="150" t="s">
        <v>2032</v>
      </c>
      <c r="B874" s="138" t="s">
        <v>1336</v>
      </c>
      <c r="C874" s="149">
        <v>437200.0</v>
      </c>
      <c r="D874" s="149">
        <v>397455.0</v>
      </c>
      <c r="E874" s="149">
        <v>39745.0</v>
      </c>
      <c r="F874" s="141" t="s">
        <v>1421</v>
      </c>
      <c r="J874" s="1"/>
    </row>
    <row r="875" ht="12.0" customHeight="1">
      <c r="A875" s="150" t="s">
        <v>2032</v>
      </c>
      <c r="B875" s="138" t="s">
        <v>1139</v>
      </c>
      <c r="C875" s="149">
        <v>507100.0</v>
      </c>
      <c r="D875" s="149">
        <v>461000.0</v>
      </c>
      <c r="E875" s="149">
        <v>46100.0</v>
      </c>
      <c r="F875" s="141" t="s">
        <v>2033</v>
      </c>
      <c r="J875" s="1"/>
    </row>
    <row r="876" ht="12.0" customHeight="1">
      <c r="A876" s="150" t="s">
        <v>2034</v>
      </c>
      <c r="B876" s="138" t="s">
        <v>1890</v>
      </c>
      <c r="C876" s="149">
        <v>189990.0</v>
      </c>
      <c r="D876" s="149">
        <v>172718.0</v>
      </c>
      <c r="E876" s="149">
        <v>17272.0</v>
      </c>
      <c r="F876" s="141" t="s">
        <v>2035</v>
      </c>
      <c r="J876" s="1"/>
    </row>
    <row r="877" ht="12.0" customHeight="1">
      <c r="A877" s="150" t="s">
        <v>2034</v>
      </c>
      <c r="B877" s="138" t="s">
        <v>2017</v>
      </c>
      <c r="C877" s="149">
        <v>1.7595182E7</v>
      </c>
      <c r="D877" s="149">
        <v>1.599562E7</v>
      </c>
      <c r="E877" s="149">
        <v>1599562.0</v>
      </c>
      <c r="F877" s="141" t="s">
        <v>2036</v>
      </c>
      <c r="G877" s="20" t="s">
        <v>2037</v>
      </c>
      <c r="J877" s="1"/>
    </row>
    <row r="878" ht="12.0" customHeight="1">
      <c r="A878" s="150" t="s">
        <v>2038</v>
      </c>
      <c r="B878" s="138" t="s">
        <v>1873</v>
      </c>
      <c r="C878" s="149">
        <v>770000.0</v>
      </c>
      <c r="D878" s="149">
        <v>700000.0</v>
      </c>
      <c r="E878" s="149">
        <v>70000.0</v>
      </c>
      <c r="F878" s="141" t="s">
        <v>1893</v>
      </c>
      <c r="G878" s="20"/>
      <c r="J878" s="1"/>
    </row>
    <row r="879" ht="12.0" customHeight="1">
      <c r="A879" s="150" t="s">
        <v>2039</v>
      </c>
      <c r="B879" s="138" t="s">
        <v>2007</v>
      </c>
      <c r="C879" s="149">
        <v>440000.0</v>
      </c>
      <c r="D879" s="149">
        <v>400000.0</v>
      </c>
      <c r="E879" s="149">
        <v>40000.0</v>
      </c>
      <c r="F879" s="141" t="s">
        <v>2013</v>
      </c>
      <c r="J879" s="1"/>
    </row>
    <row r="880" ht="12.0" customHeight="1">
      <c r="A880" s="150" t="s">
        <v>2039</v>
      </c>
      <c r="B880" s="138" t="s">
        <v>1808</v>
      </c>
      <c r="C880" s="149">
        <v>275000.0</v>
      </c>
      <c r="D880" s="149">
        <v>250000.0</v>
      </c>
      <c r="E880" s="149">
        <v>25000.0</v>
      </c>
      <c r="F880" s="141" t="s">
        <v>1848</v>
      </c>
      <c r="J880" s="1"/>
    </row>
    <row r="881" ht="12.0" customHeight="1">
      <c r="A881" s="150" t="s">
        <v>2039</v>
      </c>
      <c r="B881" s="138" t="s">
        <v>2017</v>
      </c>
      <c r="C881" s="149">
        <v>1.503931E7</v>
      </c>
      <c r="D881" s="149">
        <v>1.36721E7</v>
      </c>
      <c r="E881" s="149">
        <v>1367210.0</v>
      </c>
      <c r="F881" s="141" t="s">
        <v>2040</v>
      </c>
      <c r="G881" s="161">
        <v>45898.0</v>
      </c>
      <c r="J881" s="1"/>
    </row>
    <row r="882" ht="12.0" customHeight="1">
      <c r="A882" s="150" t="s">
        <v>2039</v>
      </c>
      <c r="B882" s="138" t="s">
        <v>1081</v>
      </c>
      <c r="C882" s="149">
        <v>1650000.0</v>
      </c>
      <c r="D882" s="149">
        <v>1500000.0</v>
      </c>
      <c r="E882" s="149">
        <v>150000.0</v>
      </c>
      <c r="F882" s="141" t="s">
        <v>2041</v>
      </c>
      <c r="J882" s="1"/>
    </row>
    <row r="883" ht="12.0" customHeight="1">
      <c r="A883" s="150" t="s">
        <v>2042</v>
      </c>
      <c r="B883" s="138" t="s">
        <v>1989</v>
      </c>
      <c r="C883" s="149">
        <v>21450.0</v>
      </c>
      <c r="D883" s="149">
        <v>19500.0</v>
      </c>
      <c r="E883" s="149">
        <v>1950.0</v>
      </c>
      <c r="F883" s="141" t="s">
        <v>1990</v>
      </c>
      <c r="J883" s="1"/>
    </row>
    <row r="884" ht="12.0" customHeight="1">
      <c r="A884" s="150" t="s">
        <v>2043</v>
      </c>
      <c r="B884" s="138" t="s">
        <v>1023</v>
      </c>
      <c r="C884" s="149">
        <v>770000.0</v>
      </c>
      <c r="D884" s="149">
        <v>700000.0</v>
      </c>
      <c r="E884" s="149">
        <v>70000.0</v>
      </c>
      <c r="F884" s="141" t="s">
        <v>2044</v>
      </c>
      <c r="J884" s="1"/>
    </row>
    <row r="885" ht="12.0" customHeight="1">
      <c r="A885" s="150">
        <v>45900.0</v>
      </c>
      <c r="B885" s="138" t="s">
        <v>1897</v>
      </c>
      <c r="C885" s="149">
        <v>1100.0</v>
      </c>
      <c r="D885" s="149">
        <v>1000.0</v>
      </c>
      <c r="E885" s="149">
        <v>100.0</v>
      </c>
      <c r="F885" s="141" t="s">
        <v>1898</v>
      </c>
      <c r="J885" s="1"/>
    </row>
    <row r="886" ht="12.0" customHeight="1">
      <c r="A886" s="150">
        <v>45900.0</v>
      </c>
      <c r="B886" s="138" t="s">
        <v>1897</v>
      </c>
      <c r="C886" s="149">
        <v>15576.0</v>
      </c>
      <c r="D886" s="149">
        <v>14160.0</v>
      </c>
      <c r="E886" s="149">
        <v>1416.0</v>
      </c>
      <c r="F886" s="141" t="s">
        <v>1898</v>
      </c>
      <c r="J886" s="1"/>
    </row>
    <row r="887" ht="12.0" customHeight="1">
      <c r="A887" s="150">
        <v>45900.0</v>
      </c>
      <c r="B887" s="138" t="s">
        <v>1897</v>
      </c>
      <c r="C887" s="149">
        <v>12235.0</v>
      </c>
      <c r="D887" s="149">
        <v>11123.0</v>
      </c>
      <c r="E887" s="149">
        <v>1112.0</v>
      </c>
      <c r="F887" s="141" t="s">
        <v>1898</v>
      </c>
      <c r="J887" s="1"/>
    </row>
    <row r="888" ht="12.0" customHeight="1">
      <c r="A888" s="150">
        <v>45900.0</v>
      </c>
      <c r="B888" s="138" t="s">
        <v>1897</v>
      </c>
      <c r="C888" s="149">
        <v>13348.0</v>
      </c>
      <c r="D888" s="149">
        <v>12135.0</v>
      </c>
      <c r="E888" s="149">
        <v>1213.0</v>
      </c>
      <c r="F888" s="141" t="s">
        <v>1898</v>
      </c>
      <c r="J888" s="1"/>
    </row>
    <row r="889" ht="12.0" customHeight="1">
      <c r="A889" s="150">
        <v>45900.0</v>
      </c>
      <c r="B889" s="138" t="s">
        <v>1897</v>
      </c>
      <c r="C889" s="149">
        <v>25598.0</v>
      </c>
      <c r="D889" s="149">
        <v>23271.0</v>
      </c>
      <c r="E889" s="149">
        <v>2327.0</v>
      </c>
      <c r="F889" s="141" t="s">
        <v>1898</v>
      </c>
      <c r="J889" s="1"/>
    </row>
    <row r="890" ht="12.0" customHeight="1">
      <c r="A890" s="150">
        <v>45900.0</v>
      </c>
      <c r="B890" s="138" t="s">
        <v>1897</v>
      </c>
      <c r="C890" s="149">
        <v>3326.0</v>
      </c>
      <c r="D890" s="149">
        <v>3024.0</v>
      </c>
      <c r="E890" s="149">
        <v>302.0</v>
      </c>
      <c r="F890" s="141" t="s">
        <v>1898</v>
      </c>
      <c r="J890" s="1"/>
    </row>
    <row r="891" ht="12.0" customHeight="1">
      <c r="A891" s="150">
        <v>45900.0</v>
      </c>
      <c r="B891" s="138" t="s">
        <v>769</v>
      </c>
      <c r="C891" s="149">
        <f>D891+E891</f>
        <v>11006270</v>
      </c>
      <c r="D891" s="149">
        <v>1.00057E7</v>
      </c>
      <c r="E891" s="149">
        <v>1000570.0</v>
      </c>
      <c r="F891" s="151" t="s">
        <v>2045</v>
      </c>
      <c r="J891" s="1"/>
    </row>
    <row r="892" ht="12.0" customHeight="1">
      <c r="A892" s="150" t="s">
        <v>2046</v>
      </c>
      <c r="B892" s="138" t="s">
        <v>2047</v>
      </c>
      <c r="C892" s="149">
        <v>8800000.0</v>
      </c>
      <c r="D892" s="149">
        <v>8000000.0</v>
      </c>
      <c r="E892" s="149">
        <v>800000.0</v>
      </c>
      <c r="F892" s="141" t="s">
        <v>2048</v>
      </c>
      <c r="J892" s="1"/>
    </row>
    <row r="893" ht="12.0" customHeight="1">
      <c r="A893" s="150" t="s">
        <v>2046</v>
      </c>
      <c r="B893" s="138" t="s">
        <v>1081</v>
      </c>
      <c r="C893" s="149">
        <v>504000.0</v>
      </c>
      <c r="D893" s="149">
        <v>458182.0</v>
      </c>
      <c r="E893" s="149">
        <v>45818.0</v>
      </c>
      <c r="F893" s="141" t="s">
        <v>2049</v>
      </c>
      <c r="J893" s="1"/>
    </row>
    <row r="894" ht="12.0" customHeight="1">
      <c r="A894" s="150" t="s">
        <v>2050</v>
      </c>
      <c r="B894" s="138" t="s">
        <v>2017</v>
      </c>
      <c r="C894" s="149">
        <v>1.267376E8</v>
      </c>
      <c r="D894" s="149">
        <v>1.15216E8</v>
      </c>
      <c r="E894" s="149">
        <v>1.15216E7</v>
      </c>
      <c r="F894" s="141" t="s">
        <v>2051</v>
      </c>
      <c r="G894" s="161">
        <v>45912.0</v>
      </c>
      <c r="J894" s="1"/>
    </row>
    <row r="895" ht="12.0" customHeight="1">
      <c r="A895" s="150" t="s">
        <v>2052</v>
      </c>
      <c r="B895" s="138" t="s">
        <v>1960</v>
      </c>
      <c r="C895" s="149">
        <v>11486.0</v>
      </c>
      <c r="D895" s="149">
        <v>10442.0</v>
      </c>
      <c r="E895" s="149">
        <v>1044.0</v>
      </c>
      <c r="F895" s="141" t="s">
        <v>1962</v>
      </c>
      <c r="G895" s="161"/>
      <c r="J895" s="1"/>
    </row>
    <row r="896" ht="12.0" customHeight="1">
      <c r="A896" s="150" t="s">
        <v>2052</v>
      </c>
      <c r="B896" s="138" t="s">
        <v>1960</v>
      </c>
      <c r="C896" s="149">
        <v>8800.0</v>
      </c>
      <c r="D896" s="149">
        <v>8000.0</v>
      </c>
      <c r="E896" s="149">
        <v>800.0</v>
      </c>
      <c r="F896" s="141" t="s">
        <v>1961</v>
      </c>
      <c r="G896" s="161"/>
      <c r="J896" s="1"/>
    </row>
    <row r="897" ht="12.0" customHeight="1">
      <c r="A897" s="150" t="s">
        <v>2053</v>
      </c>
      <c r="B897" s="138" t="s">
        <v>1964</v>
      </c>
      <c r="C897" s="149">
        <v>99000.0</v>
      </c>
      <c r="D897" s="149">
        <v>90000.0</v>
      </c>
      <c r="E897" s="149">
        <v>9000.0</v>
      </c>
      <c r="F897" s="141" t="s">
        <v>2054</v>
      </c>
      <c r="G897" s="161"/>
      <c r="J897" s="1"/>
    </row>
    <row r="898" ht="12.0" customHeight="1">
      <c r="A898" s="150" t="s">
        <v>2055</v>
      </c>
      <c r="B898" s="138" t="s">
        <v>1880</v>
      </c>
      <c r="C898" s="149">
        <v>66000.0</v>
      </c>
      <c r="D898" s="149">
        <v>60000.0</v>
      </c>
      <c r="E898" s="149">
        <v>6000.0</v>
      </c>
      <c r="F898" s="141" t="s">
        <v>1881</v>
      </c>
      <c r="G898" s="161"/>
      <c r="J898" s="1"/>
    </row>
    <row r="899" ht="12.0" customHeight="1">
      <c r="A899" s="150" t="s">
        <v>2055</v>
      </c>
      <c r="B899" s="138" t="s">
        <v>1880</v>
      </c>
      <c r="C899" s="149">
        <v>11000.0</v>
      </c>
      <c r="D899" s="149">
        <v>10000.0</v>
      </c>
      <c r="E899" s="149">
        <v>1000.0</v>
      </c>
      <c r="F899" s="141" t="s">
        <v>1999</v>
      </c>
      <c r="G899" s="161"/>
      <c r="J899" s="1"/>
    </row>
    <row r="900" ht="12.0" customHeight="1">
      <c r="A900" s="150" t="s">
        <v>2056</v>
      </c>
      <c r="B900" s="138" t="s">
        <v>1179</v>
      </c>
      <c r="C900" s="149">
        <v>660000.0</v>
      </c>
      <c r="D900" s="149">
        <v>600000.0</v>
      </c>
      <c r="E900" s="149">
        <v>60000.0</v>
      </c>
      <c r="F900" s="141" t="s">
        <v>1180</v>
      </c>
      <c r="G900" s="161"/>
      <c r="J900" s="1"/>
    </row>
    <row r="901" ht="12.0" customHeight="1">
      <c r="A901" s="150" t="s">
        <v>2057</v>
      </c>
      <c r="B901" s="138" t="s">
        <v>2017</v>
      </c>
      <c r="C901" s="149">
        <v>1.195458E7</v>
      </c>
      <c r="D901" s="149">
        <v>1.08678E7</v>
      </c>
      <c r="E901" s="149">
        <v>1086780.0</v>
      </c>
      <c r="F901" s="141" t="s">
        <v>2024</v>
      </c>
      <c r="G901" s="161">
        <v>45912.0</v>
      </c>
      <c r="J901" s="1"/>
    </row>
    <row r="902" ht="12.0" customHeight="1">
      <c r="A902" s="150" t="s">
        <v>2058</v>
      </c>
      <c r="B902" s="138" t="s">
        <v>1175</v>
      </c>
      <c r="C902" s="149">
        <v>38500.0</v>
      </c>
      <c r="D902" s="149">
        <v>35000.0</v>
      </c>
      <c r="E902" s="149">
        <v>3500.0</v>
      </c>
      <c r="F902" s="141" t="s">
        <v>1176</v>
      </c>
      <c r="G902" s="161"/>
      <c r="J902" s="1"/>
    </row>
    <row r="903" ht="12.0" customHeight="1">
      <c r="A903" s="150" t="s">
        <v>2059</v>
      </c>
      <c r="B903" s="138" t="s">
        <v>2017</v>
      </c>
      <c r="C903" s="149">
        <v>2.93942E7</v>
      </c>
      <c r="D903" s="149">
        <v>2.6722E7</v>
      </c>
      <c r="E903" s="149">
        <v>2672200.0</v>
      </c>
      <c r="F903" s="141" t="s">
        <v>2060</v>
      </c>
      <c r="G903" s="161">
        <v>45912.0</v>
      </c>
      <c r="J903" s="1"/>
    </row>
    <row r="904" ht="12.0" customHeight="1">
      <c r="A904" s="150" t="s">
        <v>2061</v>
      </c>
      <c r="B904" s="138" t="s">
        <v>1175</v>
      </c>
      <c r="C904" s="149">
        <v>27500.0</v>
      </c>
      <c r="D904" s="149">
        <v>25000.0</v>
      </c>
      <c r="E904" s="149">
        <v>2500.0</v>
      </c>
      <c r="F904" s="141" t="s">
        <v>1176</v>
      </c>
      <c r="J904" s="1"/>
    </row>
    <row r="905" ht="12.0" customHeight="1">
      <c r="A905" s="150" t="s">
        <v>2062</v>
      </c>
      <c r="B905" s="138" t="s">
        <v>2063</v>
      </c>
      <c r="C905" s="149">
        <v>1540000.0</v>
      </c>
      <c r="D905" s="149">
        <v>1400000.0</v>
      </c>
      <c r="E905" s="149">
        <v>140000.0</v>
      </c>
      <c r="F905" s="141" t="s">
        <v>2064</v>
      </c>
      <c r="G905" s="161">
        <v>45943.0</v>
      </c>
      <c r="J905" s="1"/>
    </row>
    <row r="906" ht="12.0" customHeight="1">
      <c r="A906" s="150" t="s">
        <v>2065</v>
      </c>
      <c r="B906" s="138" t="s">
        <v>2017</v>
      </c>
      <c r="C906" s="149">
        <v>1.765973E7</v>
      </c>
      <c r="D906" s="149">
        <v>1.60543E7</v>
      </c>
      <c r="E906" s="149">
        <v>1605430.0</v>
      </c>
      <c r="F906" s="141" t="s">
        <v>2066</v>
      </c>
      <c r="G906" s="161">
        <v>45926.0</v>
      </c>
      <c r="J906" s="1"/>
    </row>
    <row r="907" ht="12.0" customHeight="1">
      <c r="A907" s="150" t="s">
        <v>2067</v>
      </c>
      <c r="B907" s="138" t="s">
        <v>2017</v>
      </c>
      <c r="C907" s="149">
        <v>2.315786E7</v>
      </c>
      <c r="D907" s="149">
        <v>2.10526E7</v>
      </c>
      <c r="E907" s="149">
        <v>2105260.0</v>
      </c>
      <c r="F907" s="141" t="s">
        <v>2060</v>
      </c>
      <c r="G907" s="161">
        <v>45919.0</v>
      </c>
      <c r="J907" s="1"/>
    </row>
    <row r="908" ht="12.0" customHeight="1">
      <c r="A908" s="150" t="s">
        <v>2067</v>
      </c>
      <c r="B908" s="138" t="s">
        <v>1336</v>
      </c>
      <c r="C908" s="149">
        <v>437200.0</v>
      </c>
      <c r="D908" s="149">
        <v>397455.0</v>
      </c>
      <c r="E908" s="149">
        <v>39745.0</v>
      </c>
      <c r="F908" s="141" t="s">
        <v>1421</v>
      </c>
      <c r="G908" s="161"/>
      <c r="J908" s="1"/>
    </row>
    <row r="909" ht="12.0" customHeight="1">
      <c r="A909" s="150" t="s">
        <v>2067</v>
      </c>
      <c r="B909" s="138" t="s">
        <v>1139</v>
      </c>
      <c r="C909" s="149">
        <v>507100.0</v>
      </c>
      <c r="D909" s="149">
        <v>461000.0</v>
      </c>
      <c r="E909" s="149">
        <v>46100.0</v>
      </c>
      <c r="F909" s="141" t="s">
        <v>2068</v>
      </c>
      <c r="G909" s="161"/>
      <c r="J909" s="1"/>
    </row>
    <row r="910" ht="12.0" customHeight="1">
      <c r="A910" s="150" t="s">
        <v>2067</v>
      </c>
      <c r="B910" s="138" t="s">
        <v>2069</v>
      </c>
      <c r="C910" s="149">
        <v>220000.0</v>
      </c>
      <c r="D910" s="149">
        <v>200000.0</v>
      </c>
      <c r="E910" s="149">
        <v>20000.0</v>
      </c>
      <c r="F910" s="141" t="s">
        <v>2070</v>
      </c>
      <c r="G910" s="161"/>
      <c r="J910" s="1"/>
    </row>
    <row r="911" ht="12.0" customHeight="1">
      <c r="A911" s="150" t="s">
        <v>2067</v>
      </c>
      <c r="B911" s="138" t="s">
        <v>1826</v>
      </c>
      <c r="C911" s="149">
        <v>990000.0</v>
      </c>
      <c r="D911" s="149">
        <v>900000.0</v>
      </c>
      <c r="E911" s="149">
        <v>90000.0</v>
      </c>
      <c r="F911" s="141" t="s">
        <v>2071</v>
      </c>
      <c r="G911" s="161">
        <v>45943.0</v>
      </c>
      <c r="J911" s="1"/>
    </row>
    <row r="912" ht="12.0" customHeight="1">
      <c r="A912" s="150" t="s">
        <v>2072</v>
      </c>
      <c r="B912" s="138" t="s">
        <v>2017</v>
      </c>
      <c r="C912" s="149">
        <v>5.160837E7</v>
      </c>
      <c r="D912" s="149">
        <v>4.69167E7</v>
      </c>
      <c r="E912" s="149">
        <v>4691670.0</v>
      </c>
      <c r="F912" s="141" t="s">
        <v>2019</v>
      </c>
      <c r="G912" s="161" t="s">
        <v>2073</v>
      </c>
      <c r="J912" s="1"/>
    </row>
    <row r="913" ht="12.0" customHeight="1">
      <c r="A913" s="150" t="s">
        <v>2072</v>
      </c>
      <c r="B913" s="138" t="s">
        <v>2017</v>
      </c>
      <c r="C913" s="165">
        <v>-5.160837E7</v>
      </c>
      <c r="D913" s="165">
        <v>-4.69167E7</v>
      </c>
      <c r="E913" s="165">
        <v>-4691670.0</v>
      </c>
      <c r="F913" s="141" t="s">
        <v>2019</v>
      </c>
      <c r="G913" s="166" t="s">
        <v>2074</v>
      </c>
      <c r="J913" s="1"/>
    </row>
    <row r="914" ht="12.0" customHeight="1">
      <c r="A914" s="150" t="s">
        <v>2075</v>
      </c>
      <c r="B914" s="138" t="s">
        <v>1890</v>
      </c>
      <c r="C914" s="149">
        <v>189330.0</v>
      </c>
      <c r="D914" s="149">
        <v>172118.0</v>
      </c>
      <c r="E914" s="149">
        <v>17212.0</v>
      </c>
      <c r="F914" s="141" t="s">
        <v>2076</v>
      </c>
      <c r="G914" s="161"/>
      <c r="J914" s="1"/>
    </row>
    <row r="915" ht="12.0" customHeight="1">
      <c r="A915" s="150" t="s">
        <v>2077</v>
      </c>
      <c r="B915" s="138" t="s">
        <v>1873</v>
      </c>
      <c r="C915" s="149">
        <v>770000.0</v>
      </c>
      <c r="D915" s="149">
        <v>700000.0</v>
      </c>
      <c r="E915" s="149">
        <v>70000.0</v>
      </c>
      <c r="F915" s="141" t="s">
        <v>1893</v>
      </c>
      <c r="G915" s="161"/>
      <c r="J915" s="1"/>
    </row>
    <row r="916" ht="12.0" customHeight="1">
      <c r="A916" s="150" t="s">
        <v>2078</v>
      </c>
      <c r="B916" s="138" t="s">
        <v>1808</v>
      </c>
      <c r="C916" s="149">
        <v>275000.0</v>
      </c>
      <c r="D916" s="149">
        <v>250000.0</v>
      </c>
      <c r="E916" s="149">
        <v>25000.0</v>
      </c>
      <c r="F916" s="141" t="s">
        <v>1848</v>
      </c>
      <c r="G916" s="161"/>
      <c r="J916" s="1"/>
    </row>
    <row r="917" ht="12.0" customHeight="1">
      <c r="A917" s="150" t="s">
        <v>2078</v>
      </c>
      <c r="B917" s="138" t="s">
        <v>2007</v>
      </c>
      <c r="C917" s="149">
        <v>440000.0</v>
      </c>
      <c r="D917" s="149">
        <v>400000.0</v>
      </c>
      <c r="E917" s="149">
        <v>40000.0</v>
      </c>
      <c r="F917" s="141" t="s">
        <v>2013</v>
      </c>
      <c r="G917" s="161"/>
      <c r="J917" s="1"/>
    </row>
    <row r="918" ht="12.0" customHeight="1">
      <c r="A918" s="150" t="s">
        <v>2078</v>
      </c>
      <c r="B918" s="138" t="s">
        <v>1081</v>
      </c>
      <c r="C918" s="149">
        <v>1650000.0</v>
      </c>
      <c r="D918" s="149">
        <v>1500000.0</v>
      </c>
      <c r="E918" s="149">
        <v>150000.0</v>
      </c>
      <c r="F918" s="141" t="s">
        <v>2079</v>
      </c>
      <c r="G918" s="161"/>
      <c r="J918" s="1"/>
    </row>
    <row r="919" ht="12.0" customHeight="1">
      <c r="A919" s="150" t="s">
        <v>2080</v>
      </c>
      <c r="B919" s="138" t="s">
        <v>2017</v>
      </c>
      <c r="C919" s="149">
        <v>1.4730034E7</v>
      </c>
      <c r="D919" s="149">
        <v>1.339094E7</v>
      </c>
      <c r="E919" s="149">
        <v>1339094.0</v>
      </c>
      <c r="F919" s="141" t="s">
        <v>2066</v>
      </c>
      <c r="G919" s="161">
        <v>45932.0</v>
      </c>
      <c r="J919" s="1"/>
    </row>
    <row r="920" ht="12.0" customHeight="1">
      <c r="A920" s="150" t="s">
        <v>2080</v>
      </c>
      <c r="B920" s="138" t="s">
        <v>2017</v>
      </c>
      <c r="C920" s="149">
        <v>2.8644E7</v>
      </c>
      <c r="D920" s="149">
        <v>2.604E7</v>
      </c>
      <c r="E920" s="149">
        <v>2604000.0</v>
      </c>
      <c r="F920" s="141" t="s">
        <v>2060</v>
      </c>
      <c r="G920" s="161">
        <v>45926.0</v>
      </c>
      <c r="J920" s="1"/>
    </row>
    <row r="921" ht="12.0" customHeight="1">
      <c r="A921" s="150" t="s">
        <v>2081</v>
      </c>
      <c r="B921" s="138" t="s">
        <v>2017</v>
      </c>
      <c r="C921" s="149">
        <v>2.97814E7</v>
      </c>
      <c r="D921" s="149">
        <v>2.7074E7</v>
      </c>
      <c r="E921" s="149">
        <v>2707400.0</v>
      </c>
      <c r="F921" s="141" t="s">
        <v>2060</v>
      </c>
      <c r="G921" s="161">
        <v>45932.0</v>
      </c>
      <c r="J921" s="1"/>
    </row>
    <row r="922" ht="12.0" customHeight="1">
      <c r="A922" s="150" t="s">
        <v>2081</v>
      </c>
      <c r="B922" s="138" t="s">
        <v>2017</v>
      </c>
      <c r="C922" s="149">
        <v>1.8196706E7</v>
      </c>
      <c r="D922" s="149">
        <v>1.654246E7</v>
      </c>
      <c r="E922" s="149">
        <v>1654246.0</v>
      </c>
      <c r="F922" s="141" t="s">
        <v>2024</v>
      </c>
      <c r="G922" s="161">
        <v>45947.0</v>
      </c>
      <c r="J922" s="1"/>
    </row>
    <row r="923" ht="12.0" customHeight="1">
      <c r="A923" s="150" t="s">
        <v>1080</v>
      </c>
      <c r="B923" s="138" t="s">
        <v>1897</v>
      </c>
      <c r="C923" s="149">
        <v>1100.0</v>
      </c>
      <c r="D923" s="149">
        <v>1000.0</v>
      </c>
      <c r="E923" s="149">
        <v>100.0</v>
      </c>
      <c r="F923" s="141" t="s">
        <v>1898</v>
      </c>
      <c r="G923" s="161"/>
      <c r="J923" s="1"/>
    </row>
    <row r="924" ht="12.0" customHeight="1">
      <c r="A924" s="150" t="s">
        <v>1080</v>
      </c>
      <c r="B924" s="138" t="s">
        <v>1897</v>
      </c>
      <c r="C924" s="149">
        <v>5560.0</v>
      </c>
      <c r="D924" s="149">
        <v>5055.0</v>
      </c>
      <c r="E924" s="149">
        <v>505.0</v>
      </c>
      <c r="F924" s="141" t="s">
        <v>1898</v>
      </c>
      <c r="G924" s="161"/>
      <c r="J924" s="1"/>
    </row>
    <row r="925" ht="12.0" customHeight="1">
      <c r="A925" s="150" t="s">
        <v>1080</v>
      </c>
      <c r="B925" s="138" t="s">
        <v>1897</v>
      </c>
      <c r="C925" s="149">
        <v>13367.0</v>
      </c>
      <c r="D925" s="149">
        <v>12152.0</v>
      </c>
      <c r="E925" s="149">
        <v>1215.0</v>
      </c>
      <c r="F925" s="141" t="s">
        <v>1898</v>
      </c>
      <c r="G925" s="161"/>
      <c r="J925" s="1"/>
    </row>
    <row r="926" ht="12.0" customHeight="1">
      <c r="A926" s="150" t="s">
        <v>1080</v>
      </c>
      <c r="B926" s="138" t="s">
        <v>1897</v>
      </c>
      <c r="C926" s="149">
        <v>13367.0</v>
      </c>
      <c r="D926" s="149">
        <v>12152.0</v>
      </c>
      <c r="E926" s="149">
        <v>1215.0</v>
      </c>
      <c r="F926" s="141" t="s">
        <v>1898</v>
      </c>
      <c r="G926" s="161"/>
      <c r="J926" s="1"/>
    </row>
    <row r="927" ht="12.0" customHeight="1">
      <c r="A927" s="150" t="s">
        <v>1080</v>
      </c>
      <c r="B927" s="138" t="s">
        <v>1897</v>
      </c>
      <c r="C927" s="149">
        <v>33441.0</v>
      </c>
      <c r="D927" s="149">
        <v>30401.0</v>
      </c>
      <c r="E927" s="149">
        <v>3040.0</v>
      </c>
      <c r="F927" s="141" t="s">
        <v>1898</v>
      </c>
      <c r="G927" s="161"/>
      <c r="J927" s="1"/>
    </row>
    <row r="928" ht="12.0" customHeight="1">
      <c r="A928" s="150" t="s">
        <v>1080</v>
      </c>
      <c r="B928" s="138" t="s">
        <v>1897</v>
      </c>
      <c r="C928" s="149">
        <v>5560.0</v>
      </c>
      <c r="D928" s="149">
        <v>5055.0</v>
      </c>
      <c r="E928" s="149">
        <v>505.0</v>
      </c>
      <c r="F928" s="141" t="s">
        <v>1898</v>
      </c>
      <c r="G928" s="161"/>
      <c r="J928" s="1"/>
    </row>
    <row r="929" ht="12.0" customHeight="1">
      <c r="A929" s="150" t="s">
        <v>1080</v>
      </c>
      <c r="B929" s="138" t="s">
        <v>1081</v>
      </c>
      <c r="C929" s="149">
        <v>564000.0</v>
      </c>
      <c r="D929" s="149">
        <v>512727.0</v>
      </c>
      <c r="E929" s="149">
        <v>51273.0</v>
      </c>
      <c r="F929" s="141" t="s">
        <v>2082</v>
      </c>
      <c r="J929" s="1"/>
    </row>
    <row r="930" ht="12.0" customHeight="1">
      <c r="A930" s="150" t="s">
        <v>1080</v>
      </c>
      <c r="B930" s="138" t="s">
        <v>1989</v>
      </c>
      <c r="C930" s="149">
        <v>21450.0</v>
      </c>
      <c r="D930" s="149">
        <v>19500.0</v>
      </c>
      <c r="E930" s="149">
        <v>1950.0</v>
      </c>
      <c r="F930" s="141" t="s">
        <v>1990</v>
      </c>
      <c r="J930" s="1"/>
    </row>
    <row r="931" ht="12.0" customHeight="1">
      <c r="A931" s="150" t="s">
        <v>1080</v>
      </c>
      <c r="B931" s="138" t="s">
        <v>769</v>
      </c>
      <c r="C931" s="149">
        <v>9908360.0</v>
      </c>
      <c r="D931" s="149">
        <v>9007600.0</v>
      </c>
      <c r="E931" s="149">
        <v>900760.0</v>
      </c>
      <c r="F931" s="141" t="s">
        <v>2083</v>
      </c>
      <c r="J931" s="1"/>
    </row>
    <row r="932" ht="12.0" customHeight="1">
      <c r="A932" s="150">
        <v>45930.0</v>
      </c>
      <c r="B932" s="138" t="s">
        <v>2017</v>
      </c>
      <c r="C932" s="149">
        <f>D932+E932</f>
        <v>35895200</v>
      </c>
      <c r="D932" s="149">
        <v>3.2632E7</v>
      </c>
      <c r="E932" s="149">
        <v>3263200.0</v>
      </c>
      <c r="F932" s="141" t="s">
        <v>2084</v>
      </c>
      <c r="G932" s="161">
        <v>45908.0</v>
      </c>
      <c r="H932" s="20" t="s">
        <v>2085</v>
      </c>
      <c r="J932" s="1"/>
    </row>
    <row r="933" ht="12.0" customHeight="1">
      <c r="A933" s="150" t="s">
        <v>2086</v>
      </c>
      <c r="B933" s="138" t="s">
        <v>1960</v>
      </c>
      <c r="C933" s="149">
        <v>10382.0</v>
      </c>
      <c r="D933" s="149">
        <v>9439.0</v>
      </c>
      <c r="E933" s="149">
        <v>943.0</v>
      </c>
      <c r="F933" s="141" t="s">
        <v>1962</v>
      </c>
      <c r="G933" s="161"/>
      <c r="J933" s="1"/>
    </row>
    <row r="934" ht="12.0" customHeight="1">
      <c r="A934" s="150" t="s">
        <v>2086</v>
      </c>
      <c r="B934" s="138" t="s">
        <v>1960</v>
      </c>
      <c r="C934" s="149">
        <v>8800.0</v>
      </c>
      <c r="D934" s="149">
        <v>8000.0</v>
      </c>
      <c r="E934" s="149">
        <v>800.0</v>
      </c>
      <c r="F934" s="141" t="s">
        <v>1961</v>
      </c>
      <c r="G934" s="161"/>
      <c r="J934" s="1"/>
    </row>
    <row r="935" ht="12.0" customHeight="1">
      <c r="A935" s="150" t="s">
        <v>2087</v>
      </c>
      <c r="B935" s="138" t="s">
        <v>1964</v>
      </c>
      <c r="C935" s="149">
        <v>99000.0</v>
      </c>
      <c r="D935" s="149">
        <v>90000.0</v>
      </c>
      <c r="E935" s="149">
        <v>9000.0</v>
      </c>
      <c r="F935" s="141" t="s">
        <v>2088</v>
      </c>
      <c r="G935" s="161"/>
      <c r="J935" s="1"/>
    </row>
    <row r="936" ht="12.0" customHeight="1">
      <c r="A936" s="150" t="s">
        <v>2089</v>
      </c>
      <c r="B936" s="138" t="s">
        <v>1880</v>
      </c>
      <c r="C936" s="149">
        <v>66000.0</v>
      </c>
      <c r="D936" s="149">
        <v>60000.0</v>
      </c>
      <c r="E936" s="149">
        <v>6000.0</v>
      </c>
      <c r="F936" s="141" t="s">
        <v>1881</v>
      </c>
      <c r="G936" s="161"/>
      <c r="J936" s="1"/>
    </row>
    <row r="937" ht="12.0" customHeight="1">
      <c r="A937" s="150" t="s">
        <v>2089</v>
      </c>
      <c r="B937" s="138" t="s">
        <v>1880</v>
      </c>
      <c r="C937" s="149">
        <v>11000.0</v>
      </c>
      <c r="D937" s="149">
        <v>10000.0</v>
      </c>
      <c r="E937" s="149">
        <v>1000.0</v>
      </c>
      <c r="F937" s="141" t="s">
        <v>1999</v>
      </c>
      <c r="G937" s="161"/>
      <c r="J937" s="1"/>
    </row>
    <row r="938" ht="12.0" customHeight="1">
      <c r="A938" s="150" t="s">
        <v>2090</v>
      </c>
      <c r="B938" s="138" t="s">
        <v>2017</v>
      </c>
      <c r="C938" s="149">
        <v>7325274.0</v>
      </c>
      <c r="D938" s="149">
        <v>6659340.0</v>
      </c>
      <c r="E938" s="149">
        <v>665934.0</v>
      </c>
      <c r="F938" s="141" t="s">
        <v>2066</v>
      </c>
      <c r="G938" s="161">
        <v>45940.0</v>
      </c>
      <c r="J938" s="1"/>
    </row>
    <row r="939" ht="12.0" customHeight="1">
      <c r="A939" s="150" t="s">
        <v>2091</v>
      </c>
      <c r="B939" s="138" t="s">
        <v>1175</v>
      </c>
      <c r="C939" s="149">
        <v>38500.0</v>
      </c>
      <c r="D939" s="149">
        <v>35000.0</v>
      </c>
      <c r="E939" s="149">
        <v>3500.0</v>
      </c>
      <c r="F939" s="141" t="s">
        <v>1176</v>
      </c>
      <c r="J939" s="1"/>
    </row>
    <row r="940" ht="12.0" customHeight="1">
      <c r="A940" s="150">
        <v>45940.0</v>
      </c>
      <c r="B940" s="138" t="s">
        <v>2017</v>
      </c>
      <c r="C940" s="149">
        <f>D940+E940</f>
        <v>22550000</v>
      </c>
      <c r="D940" s="149">
        <v>2.05E7</v>
      </c>
      <c r="E940" s="149">
        <v>2050000.0</v>
      </c>
      <c r="F940" s="141" t="s">
        <v>2092</v>
      </c>
      <c r="G940" s="161">
        <v>45945.0</v>
      </c>
      <c r="J940" s="1"/>
    </row>
    <row r="941" ht="12.0" customHeight="1">
      <c r="A941" s="141" t="s">
        <v>2093</v>
      </c>
      <c r="B941" s="141" t="s">
        <v>1175</v>
      </c>
      <c r="C941" s="149">
        <v>27500.0</v>
      </c>
      <c r="D941" s="149">
        <v>25000.0</v>
      </c>
      <c r="E941" s="149">
        <v>2500.0</v>
      </c>
      <c r="F941" s="141" t="s">
        <v>1176</v>
      </c>
      <c r="G941" s="161"/>
      <c r="J941" s="1"/>
    </row>
    <row r="942" ht="12.0" customHeight="1">
      <c r="A942" s="150" t="s">
        <v>2094</v>
      </c>
      <c r="B942" s="138" t="s">
        <v>2017</v>
      </c>
      <c r="C942" s="149">
        <v>1.2510922E7</v>
      </c>
      <c r="D942" s="149">
        <v>1.1373566E7</v>
      </c>
      <c r="E942" s="149">
        <v>1137356.0</v>
      </c>
      <c r="F942" s="141" t="s">
        <v>2066</v>
      </c>
      <c r="G942" s="161">
        <v>45947.0</v>
      </c>
      <c r="J942" s="1"/>
    </row>
    <row r="943" ht="12.0" customHeight="1">
      <c r="A943" s="150" t="s">
        <v>2094</v>
      </c>
      <c r="B943" s="138" t="s">
        <v>2017</v>
      </c>
      <c r="C943" s="149">
        <f>D943+E943</f>
        <v>37572700</v>
      </c>
      <c r="D943" s="149">
        <v>3.4157E7</v>
      </c>
      <c r="E943" s="149">
        <v>3415700.0</v>
      </c>
      <c r="F943" s="141" t="s">
        <v>2095</v>
      </c>
      <c r="G943" s="161">
        <v>45947.0</v>
      </c>
      <c r="J943" s="1"/>
    </row>
    <row r="944" ht="12.0" customHeight="1">
      <c r="A944" s="150" t="s">
        <v>2096</v>
      </c>
      <c r="B944" s="138" t="s">
        <v>1336</v>
      </c>
      <c r="C944" s="149">
        <v>437200.0</v>
      </c>
      <c r="D944" s="149">
        <v>397455.0</v>
      </c>
      <c r="E944" s="149">
        <v>39745.0</v>
      </c>
      <c r="F944" s="141" t="s">
        <v>1421</v>
      </c>
      <c r="G944" s="161"/>
      <c r="J944" s="1"/>
    </row>
    <row r="945" ht="12.0" customHeight="1">
      <c r="A945" s="150" t="s">
        <v>2096</v>
      </c>
      <c r="B945" s="138" t="s">
        <v>1139</v>
      </c>
      <c r="C945" s="149">
        <v>507100.0</v>
      </c>
      <c r="D945" s="149">
        <v>461000.0</v>
      </c>
      <c r="E945" s="149">
        <v>46100.0</v>
      </c>
      <c r="F945" s="141" t="s">
        <v>2097</v>
      </c>
      <c r="G945" s="161"/>
      <c r="J945" s="1"/>
    </row>
    <row r="946" ht="12.0" customHeight="1">
      <c r="A946" s="150" t="s">
        <v>2098</v>
      </c>
      <c r="B946" s="138" t="s">
        <v>1890</v>
      </c>
      <c r="C946" s="149">
        <v>205080.0</v>
      </c>
      <c r="D946" s="149">
        <v>186436.0</v>
      </c>
      <c r="E946" s="149">
        <v>18644.0</v>
      </c>
      <c r="F946" s="141" t="s">
        <v>2099</v>
      </c>
      <c r="G946" s="161"/>
      <c r="J946" s="1"/>
    </row>
    <row r="947" ht="12.0" customHeight="1">
      <c r="A947" s="150" t="s">
        <v>2100</v>
      </c>
      <c r="B947" s="138" t="s">
        <v>1873</v>
      </c>
      <c r="C947" s="149">
        <v>770000.0</v>
      </c>
      <c r="D947" s="149">
        <v>700000.0</v>
      </c>
      <c r="E947" s="149">
        <v>70000.0</v>
      </c>
      <c r="F947" s="141" t="s">
        <v>1893</v>
      </c>
      <c r="G947" s="161"/>
      <c r="J947" s="1"/>
    </row>
    <row r="948" ht="12.0" customHeight="1">
      <c r="A948" s="150" t="s">
        <v>2101</v>
      </c>
      <c r="B948" s="138" t="s">
        <v>2017</v>
      </c>
      <c r="C948" s="149">
        <v>2.10738E7</v>
      </c>
      <c r="D948" s="149">
        <v>1.9158E7</v>
      </c>
      <c r="E948" s="149">
        <v>1915800.0</v>
      </c>
      <c r="F948" s="141" t="s">
        <v>2060</v>
      </c>
      <c r="G948" s="161">
        <v>45954.0</v>
      </c>
      <c r="J948" s="1"/>
    </row>
    <row r="949" ht="12.0" customHeight="1">
      <c r="A949" s="150" t="s">
        <v>2101</v>
      </c>
      <c r="B949" s="138" t="s">
        <v>2017</v>
      </c>
      <c r="C949" s="149">
        <v>1.090859E7</v>
      </c>
      <c r="D949" s="149">
        <v>9916900.0</v>
      </c>
      <c r="E949" s="149">
        <v>991690.0</v>
      </c>
      <c r="F949" s="141" t="s">
        <v>2066</v>
      </c>
      <c r="G949" s="161">
        <v>45954.0</v>
      </c>
      <c r="J949" s="1"/>
    </row>
    <row r="950" ht="12.0" customHeight="1">
      <c r="A950" s="150" t="s">
        <v>2102</v>
      </c>
      <c r="B950" s="138" t="s">
        <v>2103</v>
      </c>
      <c r="C950" s="149">
        <v>3300000.0</v>
      </c>
      <c r="D950" s="149">
        <v>3000000.0</v>
      </c>
      <c r="E950" s="149">
        <v>300000.0</v>
      </c>
      <c r="F950" s="141" t="s">
        <v>2104</v>
      </c>
      <c r="G950" s="161">
        <v>46034.0</v>
      </c>
      <c r="J950" s="1"/>
    </row>
    <row r="951" ht="12.0" customHeight="1">
      <c r="A951" s="150" t="s">
        <v>2105</v>
      </c>
      <c r="B951" s="138" t="s">
        <v>1808</v>
      </c>
      <c r="C951" s="149">
        <v>275000.0</v>
      </c>
      <c r="D951" s="149">
        <v>250000.0</v>
      </c>
      <c r="E951" s="149">
        <v>25000.0</v>
      </c>
      <c r="F951" s="141" t="s">
        <v>1848</v>
      </c>
      <c r="J951" s="1"/>
    </row>
    <row r="952" ht="12.0" customHeight="1">
      <c r="A952" s="150" t="s">
        <v>2105</v>
      </c>
      <c r="B952" s="138" t="s">
        <v>2007</v>
      </c>
      <c r="C952" s="149">
        <v>440000.0</v>
      </c>
      <c r="D952" s="149">
        <v>400000.0</v>
      </c>
      <c r="E952" s="149">
        <v>40000.0</v>
      </c>
      <c r="F952" s="141" t="s">
        <v>2013</v>
      </c>
      <c r="J952" s="1"/>
    </row>
    <row r="953" ht="12.0" customHeight="1">
      <c r="A953" s="150" t="s">
        <v>2105</v>
      </c>
      <c r="B953" s="138" t="s">
        <v>1081</v>
      </c>
      <c r="C953" s="149">
        <v>1650000.0</v>
      </c>
      <c r="D953" s="149">
        <v>1500000.0</v>
      </c>
      <c r="E953" s="149">
        <v>150000.0</v>
      </c>
      <c r="F953" s="141" t="s">
        <v>2106</v>
      </c>
      <c r="J953" s="1"/>
    </row>
    <row r="954" ht="12.0" customHeight="1">
      <c r="A954" s="150" t="s">
        <v>2107</v>
      </c>
      <c r="B954" s="138" t="s">
        <v>2017</v>
      </c>
      <c r="C954" s="149">
        <v>2.3075822E7</v>
      </c>
      <c r="D954" s="149">
        <v>2.097802E7</v>
      </c>
      <c r="E954" s="149">
        <v>2097802.0</v>
      </c>
      <c r="F954" s="141" t="s">
        <v>2024</v>
      </c>
      <c r="G954" s="161">
        <v>45961.0</v>
      </c>
      <c r="J954" s="1"/>
    </row>
    <row r="955" ht="12.0" customHeight="1">
      <c r="A955" s="150" t="s">
        <v>2107</v>
      </c>
      <c r="B955" s="138" t="s">
        <v>2017</v>
      </c>
      <c r="C955" s="149">
        <v>2.66904E7</v>
      </c>
      <c r="D955" s="149">
        <v>2.4264E7</v>
      </c>
      <c r="E955" s="149">
        <v>2426400.0</v>
      </c>
      <c r="F955" s="141" t="s">
        <v>2060</v>
      </c>
      <c r="G955" s="161">
        <v>45961.0</v>
      </c>
      <c r="J955" s="1"/>
    </row>
    <row r="956" ht="12.0" customHeight="1">
      <c r="A956" s="150" t="s">
        <v>2108</v>
      </c>
      <c r="B956" s="138" t="s">
        <v>1989</v>
      </c>
      <c r="C956" s="149">
        <v>21450.0</v>
      </c>
      <c r="D956" s="149">
        <v>19500.0</v>
      </c>
      <c r="E956" s="149">
        <v>1950.0</v>
      </c>
      <c r="F956" s="141" t="s">
        <v>1990</v>
      </c>
      <c r="J956" s="1"/>
    </row>
    <row r="957" ht="12.0" customHeight="1">
      <c r="A957" s="150" t="s">
        <v>1090</v>
      </c>
      <c r="B957" s="138" t="s">
        <v>1897</v>
      </c>
      <c r="C957" s="149">
        <v>12326.0</v>
      </c>
      <c r="D957" s="149">
        <v>11206.0</v>
      </c>
      <c r="E957" s="149">
        <v>1120.0</v>
      </c>
      <c r="F957" s="141" t="s">
        <v>1898</v>
      </c>
      <c r="J957" s="1"/>
    </row>
    <row r="958" ht="12.0" customHeight="1">
      <c r="A958" s="150" t="s">
        <v>1090</v>
      </c>
      <c r="B958" s="138" t="s">
        <v>1897</v>
      </c>
      <c r="C958" s="149">
        <v>13459.0</v>
      </c>
      <c r="D958" s="149">
        <v>12236.0</v>
      </c>
      <c r="E958" s="149">
        <v>1223.0</v>
      </c>
      <c r="F958" s="141" t="s">
        <v>1898</v>
      </c>
      <c r="J958" s="1"/>
    </row>
    <row r="959" ht="12.0" customHeight="1">
      <c r="A959" s="150" t="s">
        <v>1090</v>
      </c>
      <c r="B959" s="138" t="s">
        <v>1897</v>
      </c>
      <c r="C959" s="149">
        <v>24697.0</v>
      </c>
      <c r="D959" s="149">
        <v>22452.0</v>
      </c>
      <c r="E959" s="149">
        <v>2245.0</v>
      </c>
      <c r="F959" s="141" t="s">
        <v>1898</v>
      </c>
      <c r="J959" s="1"/>
    </row>
    <row r="960" ht="12.0" customHeight="1">
      <c r="A960" s="150" t="s">
        <v>1090</v>
      </c>
      <c r="B960" s="138" t="s">
        <v>1897</v>
      </c>
      <c r="C960" s="149">
        <v>4470.0</v>
      </c>
      <c r="D960" s="149">
        <v>4064.0</v>
      </c>
      <c r="E960" s="149">
        <v>406.0</v>
      </c>
      <c r="F960" s="141" t="s">
        <v>1898</v>
      </c>
      <c r="J960" s="1"/>
    </row>
    <row r="961" ht="12.0" customHeight="1">
      <c r="A961" s="150" t="s">
        <v>1090</v>
      </c>
      <c r="B961" s="138" t="s">
        <v>1897</v>
      </c>
      <c r="C961" s="149">
        <v>48294.0</v>
      </c>
      <c r="D961" s="149">
        <v>43904.0</v>
      </c>
      <c r="E961" s="149">
        <v>4390.0</v>
      </c>
      <c r="F961" s="141" t="s">
        <v>1898</v>
      </c>
      <c r="J961" s="1"/>
    </row>
    <row r="962" ht="12.0" customHeight="1">
      <c r="A962" s="150" t="s">
        <v>1090</v>
      </c>
      <c r="B962" s="138" t="s">
        <v>1897</v>
      </c>
      <c r="C962" s="149">
        <v>40428.0</v>
      </c>
      <c r="D962" s="149">
        <v>36753.0</v>
      </c>
      <c r="E962" s="149">
        <v>3675.0</v>
      </c>
      <c r="F962" s="141" t="s">
        <v>1898</v>
      </c>
      <c r="J962" s="1"/>
    </row>
    <row r="963" ht="12.0" customHeight="1">
      <c r="A963" s="150" t="s">
        <v>1090</v>
      </c>
      <c r="B963" s="138" t="s">
        <v>1897</v>
      </c>
      <c r="C963" s="149">
        <v>76376.0</v>
      </c>
      <c r="D963" s="149">
        <v>69433.0</v>
      </c>
      <c r="E963" s="149">
        <v>6943.0</v>
      </c>
      <c r="F963" s="141" t="s">
        <v>1898</v>
      </c>
      <c r="J963" s="1"/>
    </row>
    <row r="964" ht="12.0" customHeight="1">
      <c r="A964" s="150" t="s">
        <v>1090</v>
      </c>
      <c r="B964" s="138" t="s">
        <v>2017</v>
      </c>
      <c r="C964" s="149">
        <f t="shared" ref="C964:C965" si="10">D964+E964</f>
        <v>25290694</v>
      </c>
      <c r="D964" s="149">
        <v>2.299154E7</v>
      </c>
      <c r="E964" s="149">
        <v>2299154.0</v>
      </c>
      <c r="F964" s="141" t="s">
        <v>2024</v>
      </c>
      <c r="G964" s="161">
        <v>45971.0</v>
      </c>
      <c r="J964" s="1"/>
    </row>
    <row r="965" ht="12.0" customHeight="1">
      <c r="A965" s="150" t="s">
        <v>1090</v>
      </c>
      <c r="B965" s="138" t="s">
        <v>2017</v>
      </c>
      <c r="C965" s="149">
        <f t="shared" si="10"/>
        <v>37192100</v>
      </c>
      <c r="D965" s="149">
        <v>3.3811E7</v>
      </c>
      <c r="E965" s="149">
        <v>3381100.0</v>
      </c>
      <c r="F965" s="141" t="s">
        <v>2060</v>
      </c>
      <c r="G965" s="161">
        <v>45968.0</v>
      </c>
      <c r="J965" s="1"/>
    </row>
    <row r="966" ht="12.0" customHeight="1">
      <c r="A966" s="150" t="s">
        <v>1090</v>
      </c>
      <c r="B966" s="138" t="s">
        <v>1081</v>
      </c>
      <c r="C966" s="149">
        <v>582000.0</v>
      </c>
      <c r="D966" s="149">
        <v>529091.0</v>
      </c>
      <c r="E966" s="149">
        <v>52909.0</v>
      </c>
      <c r="F966" s="141" t="s">
        <v>2109</v>
      </c>
      <c r="G966" s="161"/>
      <c r="J966" s="1"/>
    </row>
    <row r="967" ht="12.0" customHeight="1">
      <c r="A967" s="150" t="s">
        <v>1090</v>
      </c>
      <c r="B967" s="138" t="s">
        <v>769</v>
      </c>
      <c r="C967" s="149">
        <v>1.173821E7</v>
      </c>
      <c r="D967" s="149">
        <v>1.06711E7</v>
      </c>
      <c r="E967" s="149">
        <v>1067110.0</v>
      </c>
      <c r="F967" s="141" t="s">
        <v>2110</v>
      </c>
      <c r="G967" s="161"/>
      <c r="J967" s="1"/>
    </row>
    <row r="968" ht="12.0" customHeight="1">
      <c r="A968" s="150" t="s">
        <v>2111</v>
      </c>
      <c r="B968" s="138" t="s">
        <v>1179</v>
      </c>
      <c r="C968" s="149">
        <v>660000.0</v>
      </c>
      <c r="D968" s="149">
        <v>600000.0</v>
      </c>
      <c r="E968" s="149">
        <v>60000.0</v>
      </c>
      <c r="F968" s="141" t="s">
        <v>1180</v>
      </c>
      <c r="G968" s="161"/>
      <c r="J968" s="1"/>
    </row>
    <row r="969" ht="12.0" customHeight="1">
      <c r="A969" s="150" t="s">
        <v>2112</v>
      </c>
      <c r="B969" s="138" t="s">
        <v>1960</v>
      </c>
      <c r="C969" s="149">
        <v>8800.0</v>
      </c>
      <c r="D969" s="149">
        <v>8000.0</v>
      </c>
      <c r="E969" s="149">
        <v>800.0</v>
      </c>
      <c r="F969" s="141" t="s">
        <v>1961</v>
      </c>
      <c r="G969" s="161"/>
      <c r="J969" s="1"/>
    </row>
    <row r="970" ht="12.0" customHeight="1">
      <c r="A970" s="150" t="s">
        <v>2112</v>
      </c>
      <c r="B970" s="138" t="s">
        <v>1960</v>
      </c>
      <c r="C970" s="149">
        <v>11257.0</v>
      </c>
      <c r="D970" s="149">
        <v>10234.0</v>
      </c>
      <c r="E970" s="149">
        <v>1023.0</v>
      </c>
      <c r="F970" s="141" t="s">
        <v>1962</v>
      </c>
      <c r="G970" s="161"/>
      <c r="J970" s="1"/>
    </row>
    <row r="971" ht="12.0" customHeight="1">
      <c r="A971" s="150" t="s">
        <v>1092</v>
      </c>
      <c r="B971" s="138" t="s">
        <v>1964</v>
      </c>
      <c r="C971" s="149">
        <v>99000.0</v>
      </c>
      <c r="D971" s="149">
        <v>90000.0</v>
      </c>
      <c r="E971" s="149">
        <v>9000.0</v>
      </c>
      <c r="F971" s="141" t="s">
        <v>2113</v>
      </c>
      <c r="G971" s="161"/>
      <c r="J971" s="1"/>
    </row>
    <row r="972" ht="12.0" customHeight="1">
      <c r="A972" s="150" t="s">
        <v>2114</v>
      </c>
      <c r="B972" s="138" t="s">
        <v>1880</v>
      </c>
      <c r="C972" s="149">
        <v>11000.0</v>
      </c>
      <c r="D972" s="149">
        <v>10000.0</v>
      </c>
      <c r="E972" s="149">
        <v>1000.0</v>
      </c>
      <c r="F972" s="141" t="s">
        <v>1999</v>
      </c>
      <c r="G972" s="161"/>
      <c r="J972" s="1"/>
    </row>
    <row r="973" ht="12.0" customHeight="1">
      <c r="A973" s="150" t="s">
        <v>2114</v>
      </c>
      <c r="B973" s="138" t="s">
        <v>1880</v>
      </c>
      <c r="C973" s="149">
        <v>66000.0</v>
      </c>
      <c r="D973" s="149">
        <v>60000.0</v>
      </c>
      <c r="E973" s="149">
        <v>6000.0</v>
      </c>
      <c r="F973" s="141" t="s">
        <v>1881</v>
      </c>
      <c r="G973" s="161"/>
      <c r="J973" s="1"/>
    </row>
    <row r="974" ht="12.0" customHeight="1">
      <c r="A974" s="150" t="s">
        <v>2115</v>
      </c>
      <c r="B974" s="138" t="s">
        <v>1179</v>
      </c>
      <c r="C974" s="149">
        <v>660000.0</v>
      </c>
      <c r="D974" s="149">
        <v>600000.0</v>
      </c>
      <c r="E974" s="149">
        <v>60000.0</v>
      </c>
      <c r="F974" s="141" t="s">
        <v>1180</v>
      </c>
      <c r="G974" s="161"/>
      <c r="J974" s="1"/>
    </row>
    <row r="975" ht="12.0" customHeight="1">
      <c r="A975" s="150" t="s">
        <v>2116</v>
      </c>
      <c r="B975" s="138" t="s">
        <v>1175</v>
      </c>
      <c r="C975" s="149">
        <v>38500.0</v>
      </c>
      <c r="D975" s="149">
        <v>35000.0</v>
      </c>
      <c r="E975" s="149">
        <v>3500.0</v>
      </c>
      <c r="F975" s="141" t="s">
        <v>1176</v>
      </c>
      <c r="J975" s="1"/>
    </row>
    <row r="976" ht="12.0" customHeight="1">
      <c r="A976" s="150" t="s">
        <v>2117</v>
      </c>
      <c r="B976" s="138" t="s">
        <v>1613</v>
      </c>
      <c r="C976" s="149">
        <v>99550.0</v>
      </c>
      <c r="D976" s="149">
        <v>90500.0</v>
      </c>
      <c r="E976" s="149">
        <v>9050.0</v>
      </c>
      <c r="F976" s="141" t="s">
        <v>1832</v>
      </c>
      <c r="J976" s="1"/>
    </row>
    <row r="977" ht="12.0" customHeight="1">
      <c r="A977" s="150" t="s">
        <v>2118</v>
      </c>
      <c r="B977" s="138" t="s">
        <v>1175</v>
      </c>
      <c r="C977" s="149">
        <v>27500.0</v>
      </c>
      <c r="D977" s="149">
        <v>25000.0</v>
      </c>
      <c r="E977" s="149">
        <v>2500.0</v>
      </c>
      <c r="F977" s="141" t="s">
        <v>1176</v>
      </c>
      <c r="J977" s="1"/>
    </row>
    <row r="978" ht="12.0" customHeight="1">
      <c r="A978" s="150" t="s">
        <v>2119</v>
      </c>
      <c r="B978" s="138" t="s">
        <v>1336</v>
      </c>
      <c r="C978" s="149">
        <v>437200.0</v>
      </c>
      <c r="D978" s="149">
        <v>397455.0</v>
      </c>
      <c r="E978" s="149">
        <v>39745.0</v>
      </c>
      <c r="F978" s="141" t="s">
        <v>1421</v>
      </c>
      <c r="J978" s="1"/>
    </row>
    <row r="979" ht="12.0" customHeight="1">
      <c r="A979" s="150" t="s">
        <v>2119</v>
      </c>
      <c r="B979" s="138" t="s">
        <v>1139</v>
      </c>
      <c r="C979" s="149">
        <v>507100.0</v>
      </c>
      <c r="D979" s="149">
        <v>461000.0</v>
      </c>
      <c r="E979" s="149">
        <v>46100.0</v>
      </c>
      <c r="F979" s="141" t="s">
        <v>2120</v>
      </c>
      <c r="J979" s="1"/>
    </row>
    <row r="980" ht="12.0" customHeight="1">
      <c r="A980" s="150" t="s">
        <v>2121</v>
      </c>
      <c r="B980" s="138" t="s">
        <v>1890</v>
      </c>
      <c r="C980" s="149">
        <v>138000.0</v>
      </c>
      <c r="D980" s="149">
        <v>125455.0</v>
      </c>
      <c r="E980" s="149">
        <v>12545.0</v>
      </c>
      <c r="F980" s="141" t="s">
        <v>2122</v>
      </c>
      <c r="J980" s="1"/>
    </row>
    <row r="981" ht="12.0" customHeight="1">
      <c r="A981" s="150">
        <v>45980.0</v>
      </c>
      <c r="B981" s="138" t="s">
        <v>1873</v>
      </c>
      <c r="C981" s="149">
        <v>770000.0</v>
      </c>
      <c r="D981" s="149">
        <v>700000.0</v>
      </c>
      <c r="E981" s="149">
        <v>70000.0</v>
      </c>
      <c r="F981" s="141" t="s">
        <v>1893</v>
      </c>
      <c r="J981" s="1"/>
    </row>
    <row r="982" ht="12.0" customHeight="1">
      <c r="A982" s="150" t="s">
        <v>2123</v>
      </c>
      <c r="B982" s="138" t="s">
        <v>1613</v>
      </c>
      <c r="C982" s="149">
        <v>3850.0</v>
      </c>
      <c r="D982" s="149">
        <v>3500.0</v>
      </c>
      <c r="E982" s="149">
        <v>350.0</v>
      </c>
      <c r="F982" s="141" t="s">
        <v>1832</v>
      </c>
      <c r="J982" s="1"/>
    </row>
    <row r="983" ht="12.0" customHeight="1">
      <c r="A983" s="150" t="s">
        <v>2124</v>
      </c>
      <c r="B983" s="138" t="s">
        <v>1808</v>
      </c>
      <c r="C983" s="149">
        <v>275000.0</v>
      </c>
      <c r="D983" s="149">
        <v>250000.0</v>
      </c>
      <c r="E983" s="149">
        <v>25000.0</v>
      </c>
      <c r="F983" s="151" t="s">
        <v>1848</v>
      </c>
      <c r="J983" s="1"/>
    </row>
    <row r="984" ht="12.0" customHeight="1">
      <c r="A984" s="150" t="s">
        <v>2124</v>
      </c>
      <c r="B984" s="138" t="s">
        <v>2007</v>
      </c>
      <c r="C984" s="149">
        <v>440000.0</v>
      </c>
      <c r="D984" s="149">
        <v>400000.0</v>
      </c>
      <c r="E984" s="149">
        <v>40000.0</v>
      </c>
      <c r="F984" s="141" t="s">
        <v>2013</v>
      </c>
      <c r="J984" s="1"/>
    </row>
    <row r="985" ht="12.0" customHeight="1">
      <c r="A985" s="150" t="s">
        <v>2124</v>
      </c>
      <c r="B985" s="138" t="s">
        <v>1081</v>
      </c>
      <c r="C985" s="149">
        <v>1650000.0</v>
      </c>
      <c r="D985" s="149">
        <v>1500000.0</v>
      </c>
      <c r="E985" s="149">
        <v>150000.0</v>
      </c>
      <c r="F985" s="141" t="s">
        <v>2125</v>
      </c>
      <c r="G985" s="161">
        <v>46001.0</v>
      </c>
      <c r="J985" s="1"/>
    </row>
    <row r="986" ht="12.0" customHeight="1">
      <c r="A986" s="150" t="s">
        <v>2126</v>
      </c>
      <c r="B986" s="138" t="s">
        <v>1613</v>
      </c>
      <c r="C986" s="149">
        <v>48400.0</v>
      </c>
      <c r="D986" s="149">
        <v>44000.0</v>
      </c>
      <c r="E986" s="149">
        <v>4400.0</v>
      </c>
      <c r="F986" s="141" t="s">
        <v>1832</v>
      </c>
      <c r="J986" s="1"/>
    </row>
    <row r="987" ht="12.0" customHeight="1">
      <c r="A987" s="150" t="s">
        <v>2127</v>
      </c>
      <c r="B987" s="138" t="s">
        <v>1989</v>
      </c>
      <c r="C987" s="149">
        <v>21450.0</v>
      </c>
      <c r="D987" s="149">
        <v>19500.0</v>
      </c>
      <c r="E987" s="149">
        <v>1950.0</v>
      </c>
      <c r="F987" s="141" t="s">
        <v>1990</v>
      </c>
      <c r="J987" s="1"/>
    </row>
    <row r="988" ht="12.0" customHeight="1">
      <c r="A988" s="150" t="s">
        <v>1097</v>
      </c>
      <c r="B988" s="138" t="s">
        <v>1897</v>
      </c>
      <c r="C988" s="149">
        <v>50492.0</v>
      </c>
      <c r="D988" s="149">
        <v>45902.0</v>
      </c>
      <c r="E988" s="149">
        <v>4590.0</v>
      </c>
      <c r="F988" s="141" t="s">
        <v>1898</v>
      </c>
      <c r="J988" s="1"/>
    </row>
    <row r="989" ht="12.0" customHeight="1">
      <c r="A989" s="150" t="s">
        <v>1097</v>
      </c>
      <c r="B989" s="138" t="s">
        <v>1897</v>
      </c>
      <c r="C989" s="149">
        <v>40388.0</v>
      </c>
      <c r="D989" s="149">
        <v>36717.0</v>
      </c>
      <c r="E989" s="149">
        <v>3671.0</v>
      </c>
      <c r="F989" s="141" t="s">
        <v>1898</v>
      </c>
      <c r="J989" s="1"/>
    </row>
    <row r="990" ht="12.0" customHeight="1">
      <c r="A990" s="150" t="s">
        <v>1097</v>
      </c>
      <c r="B990" s="138" t="s">
        <v>1897</v>
      </c>
      <c r="C990" s="149">
        <v>54982.0</v>
      </c>
      <c r="D990" s="149">
        <v>49984.0</v>
      </c>
      <c r="E990" s="149">
        <v>4998.0</v>
      </c>
      <c r="F990" s="141" t="s">
        <v>1898</v>
      </c>
      <c r="J990" s="1"/>
    </row>
    <row r="991" ht="12.0" customHeight="1">
      <c r="A991" s="150" t="s">
        <v>1097</v>
      </c>
      <c r="B991" s="138" t="s">
        <v>1897</v>
      </c>
      <c r="C991" s="149">
        <v>40388.0</v>
      </c>
      <c r="D991" s="149">
        <v>36717.0</v>
      </c>
      <c r="E991" s="149">
        <v>3671.0</v>
      </c>
      <c r="F991" s="141" t="s">
        <v>1898</v>
      </c>
      <c r="J991" s="1"/>
    </row>
    <row r="992" ht="12.0" customHeight="1">
      <c r="A992" s="150" t="s">
        <v>1097</v>
      </c>
      <c r="B992" s="138" t="s">
        <v>1897</v>
      </c>
      <c r="C992" s="149">
        <v>53859.0</v>
      </c>
      <c r="D992" s="149">
        <v>48963.0</v>
      </c>
      <c r="E992" s="149">
        <v>4896.0</v>
      </c>
      <c r="F992" s="141" t="s">
        <v>1898</v>
      </c>
      <c r="J992" s="1"/>
    </row>
    <row r="993" ht="12.0" customHeight="1">
      <c r="A993" s="150" t="s">
        <v>1097</v>
      </c>
      <c r="B993" s="138" t="s">
        <v>1897</v>
      </c>
      <c r="C993" s="149">
        <v>6712.0</v>
      </c>
      <c r="D993" s="149">
        <v>6102.0</v>
      </c>
      <c r="E993" s="149">
        <v>610.0</v>
      </c>
      <c r="F993" s="141" t="s">
        <v>1898</v>
      </c>
      <c r="J993" s="1"/>
    </row>
    <row r="994" ht="12.0" customHeight="1">
      <c r="A994" s="150" t="s">
        <v>1097</v>
      </c>
      <c r="B994" s="138" t="s">
        <v>1081</v>
      </c>
      <c r="C994" s="149">
        <v>774000.0</v>
      </c>
      <c r="D994" s="149">
        <v>703637.0</v>
      </c>
      <c r="E994" s="149">
        <v>70363.0</v>
      </c>
      <c r="F994" s="141" t="s">
        <v>2128</v>
      </c>
      <c r="G994" s="161">
        <v>45996.0</v>
      </c>
      <c r="J994" s="1"/>
    </row>
    <row r="995" ht="12.0" customHeight="1">
      <c r="A995" s="150" t="s">
        <v>1097</v>
      </c>
      <c r="B995" s="138" t="s">
        <v>769</v>
      </c>
      <c r="C995" s="149">
        <v>1.06403E7</v>
      </c>
      <c r="D995" s="149">
        <v>9673000.0</v>
      </c>
      <c r="E995" s="149">
        <v>967300.0</v>
      </c>
      <c r="F995" s="141" t="s">
        <v>2129</v>
      </c>
      <c r="J995" s="1"/>
    </row>
    <row r="996" ht="12.0" customHeight="1">
      <c r="A996" s="150" t="s">
        <v>2130</v>
      </c>
      <c r="B996" s="138" t="s">
        <v>1960</v>
      </c>
      <c r="C996" s="149">
        <v>8800.0</v>
      </c>
      <c r="D996" s="149">
        <v>8000.0</v>
      </c>
      <c r="E996" s="149">
        <v>800.0</v>
      </c>
      <c r="F996" s="141" t="s">
        <v>1961</v>
      </c>
      <c r="J996" s="1"/>
    </row>
    <row r="997" ht="12.0" customHeight="1">
      <c r="A997" s="150" t="s">
        <v>2130</v>
      </c>
      <c r="B997" s="138" t="s">
        <v>1960</v>
      </c>
      <c r="C997" s="149">
        <v>11640.0</v>
      </c>
      <c r="D997" s="149">
        <v>10582.0</v>
      </c>
      <c r="E997" s="149">
        <v>1058.0</v>
      </c>
      <c r="F997" s="141" t="s">
        <v>1962</v>
      </c>
      <c r="J997" s="1"/>
    </row>
    <row r="998" ht="12.0" customHeight="1">
      <c r="A998" s="150" t="s">
        <v>2131</v>
      </c>
      <c r="B998" s="138" t="s">
        <v>1964</v>
      </c>
      <c r="C998" s="149">
        <v>99000.0</v>
      </c>
      <c r="D998" s="149">
        <v>90000.0</v>
      </c>
      <c r="E998" s="149">
        <v>9000.0</v>
      </c>
      <c r="F998" s="141" t="s">
        <v>2132</v>
      </c>
      <c r="J998" s="1"/>
    </row>
    <row r="999" ht="12.0" customHeight="1">
      <c r="A999" s="150" t="s">
        <v>1103</v>
      </c>
      <c r="B999" s="138" t="s">
        <v>1880</v>
      </c>
      <c r="C999" s="149">
        <v>66000.0</v>
      </c>
      <c r="D999" s="149">
        <v>60000.0</v>
      </c>
      <c r="E999" s="149">
        <v>6000.0</v>
      </c>
      <c r="F999" s="141" t="s">
        <v>1881</v>
      </c>
      <c r="J999" s="1"/>
    </row>
    <row r="1000" ht="12.0" customHeight="1">
      <c r="A1000" s="150" t="s">
        <v>1103</v>
      </c>
      <c r="B1000" s="138" t="s">
        <v>1880</v>
      </c>
      <c r="C1000" s="149">
        <v>11000.0</v>
      </c>
      <c r="D1000" s="149">
        <v>10000.0</v>
      </c>
      <c r="E1000" s="149">
        <v>1000.0</v>
      </c>
      <c r="F1000" s="141" t="s">
        <v>1999</v>
      </c>
      <c r="J1000" s="1"/>
    </row>
    <row r="1001" ht="12.0" customHeight="1">
      <c r="A1001" s="150" t="s">
        <v>2133</v>
      </c>
      <c r="B1001" s="138" t="s">
        <v>1179</v>
      </c>
      <c r="C1001" s="149">
        <v>660000.0</v>
      </c>
      <c r="D1001" s="149">
        <v>600000.0</v>
      </c>
      <c r="E1001" s="149">
        <v>60000.0</v>
      </c>
      <c r="F1001" s="141" t="s">
        <v>1180</v>
      </c>
      <c r="J1001" s="1"/>
    </row>
    <row r="1002" ht="12.0" customHeight="1">
      <c r="A1002" s="150" t="s">
        <v>2134</v>
      </c>
      <c r="B1002" s="138" t="s">
        <v>1175</v>
      </c>
      <c r="C1002" s="149">
        <v>38500.0</v>
      </c>
      <c r="D1002" s="149">
        <v>35000.0</v>
      </c>
      <c r="E1002" s="149">
        <v>3500.0</v>
      </c>
      <c r="F1002" s="141" t="s">
        <v>1176</v>
      </c>
      <c r="J1002" s="1"/>
    </row>
    <row r="1003" ht="12.0" customHeight="1">
      <c r="A1003" s="150" t="s">
        <v>2135</v>
      </c>
      <c r="B1003" s="138" t="s">
        <v>1175</v>
      </c>
      <c r="C1003" s="149">
        <v>27500.0</v>
      </c>
      <c r="D1003" s="149">
        <v>25000.0</v>
      </c>
      <c r="E1003" s="149">
        <v>2500.0</v>
      </c>
      <c r="F1003" s="141" t="s">
        <v>1176</v>
      </c>
      <c r="J1003" s="1"/>
    </row>
    <row r="1004" ht="12.0" customHeight="1">
      <c r="A1004" s="150" t="s">
        <v>2136</v>
      </c>
      <c r="B1004" s="138" t="s">
        <v>1336</v>
      </c>
      <c r="C1004" s="149">
        <v>437200.0</v>
      </c>
      <c r="D1004" s="149">
        <v>397455.0</v>
      </c>
      <c r="E1004" s="149">
        <v>39745.0</v>
      </c>
      <c r="F1004" s="141" t="s">
        <v>1421</v>
      </c>
      <c r="J1004" s="1"/>
    </row>
    <row r="1005" ht="12.0" customHeight="1">
      <c r="A1005" s="150" t="s">
        <v>2136</v>
      </c>
      <c r="B1005" s="138" t="s">
        <v>1139</v>
      </c>
      <c r="C1005" s="149">
        <v>507100.0</v>
      </c>
      <c r="D1005" s="149">
        <v>461000.0</v>
      </c>
      <c r="E1005" s="149">
        <v>46100.0</v>
      </c>
      <c r="F1005" s="141" t="s">
        <v>2137</v>
      </c>
      <c r="J1005" s="1"/>
    </row>
    <row r="1006" ht="12.0" customHeight="1">
      <c r="A1006" s="150" t="s">
        <v>2138</v>
      </c>
      <c r="B1006" s="138" t="s">
        <v>1890</v>
      </c>
      <c r="C1006" s="149">
        <v>135450.0</v>
      </c>
      <c r="D1006" s="149">
        <v>123136.0</v>
      </c>
      <c r="E1006" s="149">
        <v>12314.0</v>
      </c>
      <c r="F1006" s="141" t="s">
        <v>2139</v>
      </c>
      <c r="J1006" s="1"/>
    </row>
    <row r="1007" ht="12.0" customHeight="1">
      <c r="A1007" s="150" t="s">
        <v>2140</v>
      </c>
      <c r="B1007" s="138" t="s">
        <v>2141</v>
      </c>
      <c r="C1007" s="149">
        <v>330000.0</v>
      </c>
      <c r="D1007" s="149">
        <v>300000.0</v>
      </c>
      <c r="E1007" s="149">
        <v>30000.0</v>
      </c>
      <c r="F1007" s="141" t="s">
        <v>2142</v>
      </c>
      <c r="J1007" s="1"/>
    </row>
    <row r="1008" ht="12.0" customHeight="1">
      <c r="A1008" s="150" t="s">
        <v>2143</v>
      </c>
      <c r="B1008" s="138" t="s">
        <v>1164</v>
      </c>
      <c r="C1008" s="149">
        <v>1.01E7</v>
      </c>
      <c r="D1008" s="149">
        <v>9181818.0</v>
      </c>
      <c r="E1008" s="149">
        <v>918182.0</v>
      </c>
      <c r="F1008" s="141" t="s">
        <v>1403</v>
      </c>
      <c r="J1008" s="1"/>
    </row>
    <row r="1009" ht="12.0" customHeight="1">
      <c r="A1009" s="150" t="s">
        <v>2144</v>
      </c>
      <c r="B1009" s="138" t="s">
        <v>1873</v>
      </c>
      <c r="C1009" s="149">
        <v>770000.0</v>
      </c>
      <c r="D1009" s="149">
        <v>700000.0</v>
      </c>
      <c r="E1009" s="149">
        <v>70000.0</v>
      </c>
      <c r="F1009" s="141" t="s">
        <v>1893</v>
      </c>
      <c r="J1009" s="1"/>
    </row>
    <row r="1010" ht="12.0" customHeight="1">
      <c r="A1010" s="150" t="s">
        <v>2145</v>
      </c>
      <c r="B1010" s="138" t="s">
        <v>1808</v>
      </c>
      <c r="C1010" s="149">
        <v>275000.0</v>
      </c>
      <c r="D1010" s="149">
        <v>250000.0</v>
      </c>
      <c r="E1010" s="149">
        <v>25000.0</v>
      </c>
      <c r="F1010" s="141" t="s">
        <v>1848</v>
      </c>
      <c r="J1010" s="1"/>
    </row>
    <row r="1011" ht="12.0" customHeight="1">
      <c r="A1011" s="150" t="s">
        <v>2145</v>
      </c>
      <c r="B1011" s="138" t="s">
        <v>2007</v>
      </c>
      <c r="C1011" s="149">
        <v>440000.0</v>
      </c>
      <c r="D1011" s="149">
        <v>400000.0</v>
      </c>
      <c r="E1011" s="149">
        <v>40000.0</v>
      </c>
      <c r="F1011" s="141" t="s">
        <v>2013</v>
      </c>
      <c r="J1011" s="1"/>
    </row>
    <row r="1012" ht="12.0" customHeight="1">
      <c r="A1012" s="150" t="s">
        <v>2145</v>
      </c>
      <c r="B1012" s="138" t="s">
        <v>1081</v>
      </c>
      <c r="C1012" s="149">
        <v>1650000.0</v>
      </c>
      <c r="D1012" s="149">
        <v>1500000.0</v>
      </c>
      <c r="E1012" s="149">
        <v>150000.0</v>
      </c>
      <c r="F1012" s="141" t="s">
        <v>2146</v>
      </c>
      <c r="J1012" s="1"/>
    </row>
    <row r="1013" ht="12.0" customHeight="1">
      <c r="A1013" s="150" t="s">
        <v>2147</v>
      </c>
      <c r="B1013" s="138" t="s">
        <v>1989</v>
      </c>
      <c r="C1013" s="149">
        <v>28600.0</v>
      </c>
      <c r="D1013" s="149">
        <v>26000.0</v>
      </c>
      <c r="E1013" s="149">
        <v>2600.0</v>
      </c>
      <c r="F1013" s="141" t="s">
        <v>1990</v>
      </c>
      <c r="J1013" s="1"/>
    </row>
    <row r="1014" ht="12.0" customHeight="1">
      <c r="A1014" s="150" t="s">
        <v>1112</v>
      </c>
      <c r="B1014" s="138" t="s">
        <v>1897</v>
      </c>
      <c r="C1014" s="149">
        <v>65833.0</v>
      </c>
      <c r="D1014" s="149">
        <v>59849.0</v>
      </c>
      <c r="E1014" s="149">
        <v>5984.0</v>
      </c>
      <c r="F1014" s="141" t="s">
        <v>1898</v>
      </c>
      <c r="J1014" s="1"/>
    </row>
    <row r="1015" ht="12.0" customHeight="1">
      <c r="A1015" s="150" t="s">
        <v>1112</v>
      </c>
      <c r="B1015" s="138" t="s">
        <v>1897</v>
      </c>
      <c r="C1015" s="149">
        <v>52440.0</v>
      </c>
      <c r="D1015" s="149">
        <v>47673.0</v>
      </c>
      <c r="E1015" s="149">
        <v>4767.0</v>
      </c>
      <c r="F1015" s="141" t="s">
        <v>1898</v>
      </c>
      <c r="J1015" s="1"/>
    </row>
    <row r="1016" ht="12.0" customHeight="1">
      <c r="A1016" s="150" t="s">
        <v>1112</v>
      </c>
      <c r="B1016" s="138" t="s">
        <v>1897</v>
      </c>
      <c r="C1016" s="149">
        <v>124987.0</v>
      </c>
      <c r="D1016" s="149">
        <v>113625.0</v>
      </c>
      <c r="E1016" s="149">
        <v>11362.0</v>
      </c>
      <c r="F1016" s="141" t="s">
        <v>1898</v>
      </c>
      <c r="J1016" s="1"/>
    </row>
    <row r="1017" ht="12.0" customHeight="1">
      <c r="A1017" s="150" t="s">
        <v>1112</v>
      </c>
      <c r="B1017" s="138" t="s">
        <v>1897</v>
      </c>
      <c r="C1017" s="149">
        <v>121639.0</v>
      </c>
      <c r="D1017" s="149">
        <v>110581.0</v>
      </c>
      <c r="E1017" s="149">
        <v>11058.0</v>
      </c>
      <c r="F1017" s="141" t="s">
        <v>1898</v>
      </c>
      <c r="J1017" s="1"/>
    </row>
    <row r="1018" ht="12.0" customHeight="1">
      <c r="A1018" s="150" t="s">
        <v>1112</v>
      </c>
      <c r="B1018" s="138" t="s">
        <v>1897</v>
      </c>
      <c r="C1018" s="149">
        <v>87039.0</v>
      </c>
      <c r="D1018" s="149">
        <v>79127.0</v>
      </c>
      <c r="E1018" s="149">
        <v>7912.0</v>
      </c>
      <c r="F1018" s="141" t="s">
        <v>1898</v>
      </c>
      <c r="J1018" s="1"/>
    </row>
    <row r="1019" ht="12.0" customHeight="1">
      <c r="A1019" s="150" t="s">
        <v>1112</v>
      </c>
      <c r="B1019" s="138" t="s">
        <v>1897</v>
      </c>
      <c r="C1019" s="149">
        <v>5563.0</v>
      </c>
      <c r="D1019" s="149">
        <v>5058.0</v>
      </c>
      <c r="E1019" s="149">
        <v>505.0</v>
      </c>
      <c r="F1019" s="141" t="s">
        <v>1898</v>
      </c>
      <c r="J1019" s="1"/>
    </row>
    <row r="1020" ht="12.0" customHeight="1">
      <c r="A1020" s="150" t="s">
        <v>1112</v>
      </c>
      <c r="B1020" s="138" t="s">
        <v>1081</v>
      </c>
      <c r="C1020" s="149">
        <v>678000.0</v>
      </c>
      <c r="D1020" s="149">
        <v>616364.0</v>
      </c>
      <c r="E1020" s="149">
        <v>61636.0</v>
      </c>
      <c r="F1020" s="141" t="s">
        <v>2148</v>
      </c>
      <c r="G1020" s="1" t="s">
        <v>26</v>
      </c>
      <c r="H1020" s="1"/>
      <c r="I1020" s="1"/>
      <c r="J1020" s="1"/>
    </row>
    <row r="1021" ht="12.0" customHeight="1">
      <c r="A1021" s="150" t="s">
        <v>1112</v>
      </c>
      <c r="B1021" s="138" t="s">
        <v>769</v>
      </c>
      <c r="C1021" s="149">
        <v>1.4967561E7</v>
      </c>
      <c r="D1021" s="149">
        <v>1.3606874E7</v>
      </c>
      <c r="E1021" s="149">
        <v>1360687.0</v>
      </c>
      <c r="F1021" s="141" t="s">
        <v>2149</v>
      </c>
      <c r="G1021" s="127" t="s">
        <v>0</v>
      </c>
      <c r="H1021" s="127" t="s">
        <v>1</v>
      </c>
      <c r="I1021" s="128" t="s">
        <v>2</v>
      </c>
      <c r="J1021" s="1"/>
    </row>
    <row r="1022" ht="12.0" customHeight="1">
      <c r="A1022" s="150"/>
      <c r="B1022" s="138"/>
      <c r="C1022" s="149"/>
      <c r="D1022" s="149"/>
      <c r="E1022" s="149"/>
      <c r="F1022" s="141"/>
      <c r="G1022" s="130">
        <f t="shared" ref="G1022:I1022" si="11">SUM(C719:C1022)</f>
        <v>1706070976</v>
      </c>
      <c r="H1022" s="130">
        <f t="shared" si="11"/>
        <v>1550973653</v>
      </c>
      <c r="I1022" s="130">
        <f t="shared" si="11"/>
        <v>155097323</v>
      </c>
      <c r="J1022" s="1"/>
    </row>
    <row r="1023" ht="12.0" customHeight="1">
      <c r="A1023" s="150" t="s">
        <v>2150</v>
      </c>
      <c r="B1023" s="138" t="s">
        <v>1960</v>
      </c>
      <c r="C1023" s="149">
        <v>8800.0</v>
      </c>
      <c r="D1023" s="149">
        <v>8000.0</v>
      </c>
      <c r="E1023" s="149">
        <v>800.0</v>
      </c>
      <c r="F1023" s="141" t="s">
        <v>1961</v>
      </c>
      <c r="J1023" s="1"/>
    </row>
    <row r="1024" ht="12.0" customHeight="1">
      <c r="A1024" s="150" t="s">
        <v>2150</v>
      </c>
      <c r="B1024" s="138" t="s">
        <v>1960</v>
      </c>
      <c r="C1024" s="149">
        <v>11326.0</v>
      </c>
      <c r="D1024" s="149">
        <v>10297.0</v>
      </c>
      <c r="E1024" s="149">
        <v>1029.0</v>
      </c>
      <c r="F1024" s="141" t="s">
        <v>1962</v>
      </c>
      <c r="J1024" s="1"/>
    </row>
    <row r="1025" ht="12.0" customHeight="1">
      <c r="A1025" s="150" t="s">
        <v>1116</v>
      </c>
      <c r="B1025" s="138" t="s">
        <v>1964</v>
      </c>
      <c r="C1025" s="149">
        <v>99000.0</v>
      </c>
      <c r="D1025" s="149">
        <v>90000.0</v>
      </c>
      <c r="E1025" s="149">
        <v>9000.0</v>
      </c>
      <c r="F1025" s="141" t="s">
        <v>2151</v>
      </c>
      <c r="J1025" s="1"/>
    </row>
    <row r="1026" ht="12.0" customHeight="1">
      <c r="A1026" s="150" t="s">
        <v>2152</v>
      </c>
      <c r="B1026" s="138" t="s">
        <v>2017</v>
      </c>
      <c r="C1026" s="149">
        <v>7353918.0</v>
      </c>
      <c r="D1026" s="149">
        <v>6685380.0</v>
      </c>
      <c r="E1026" s="149">
        <v>668538.0</v>
      </c>
      <c r="F1026" s="141" t="s">
        <v>2153</v>
      </c>
      <c r="G1026" s="161">
        <v>46031.0</v>
      </c>
      <c r="J1026" s="1"/>
    </row>
    <row r="1027" ht="12.0" customHeight="1">
      <c r="A1027" s="150" t="s">
        <v>2152</v>
      </c>
      <c r="B1027" s="138" t="s">
        <v>2017</v>
      </c>
      <c r="C1027" s="149">
        <v>4.84627E7</v>
      </c>
      <c r="D1027" s="149">
        <v>4.4057E7</v>
      </c>
      <c r="E1027" s="149">
        <v>4405700.0</v>
      </c>
      <c r="F1027" s="141" t="s">
        <v>2154</v>
      </c>
      <c r="G1027" s="161">
        <v>46031.0</v>
      </c>
      <c r="J1027" s="1"/>
    </row>
    <row r="1028" ht="12.0" customHeight="1">
      <c r="A1028" s="150" t="s">
        <v>2152</v>
      </c>
      <c r="B1028" s="138" t="s">
        <v>1880</v>
      </c>
      <c r="C1028" s="149">
        <v>66000.0</v>
      </c>
      <c r="D1028" s="149">
        <v>60000.0</v>
      </c>
      <c r="E1028" s="149">
        <v>6000.0</v>
      </c>
      <c r="F1028" s="141" t="s">
        <v>1881</v>
      </c>
      <c r="J1028" s="1"/>
    </row>
    <row r="1029" ht="12.0" customHeight="1">
      <c r="A1029" s="150" t="s">
        <v>2152</v>
      </c>
      <c r="B1029" s="138" t="s">
        <v>1880</v>
      </c>
      <c r="C1029" s="149">
        <v>11000.0</v>
      </c>
      <c r="D1029" s="149">
        <v>10000.0</v>
      </c>
      <c r="E1029" s="149">
        <v>1000.0</v>
      </c>
      <c r="F1029" s="141" t="s">
        <v>1999</v>
      </c>
      <c r="J1029" s="1"/>
    </row>
    <row r="1030" ht="12.0" customHeight="1">
      <c r="A1030" s="150" t="s">
        <v>2155</v>
      </c>
      <c r="B1030" s="138" t="s">
        <v>1175</v>
      </c>
      <c r="C1030" s="149">
        <v>38500.0</v>
      </c>
      <c r="D1030" s="149">
        <v>35000.0</v>
      </c>
      <c r="E1030" s="149">
        <v>3500.0</v>
      </c>
      <c r="F1030" s="141" t="s">
        <v>1176</v>
      </c>
      <c r="J1030" s="1"/>
    </row>
    <row r="1031" ht="12.0" customHeight="1">
      <c r="A1031" s="150" t="s">
        <v>2156</v>
      </c>
      <c r="B1031" s="138" t="s">
        <v>1175</v>
      </c>
      <c r="C1031" s="149">
        <v>27500.0</v>
      </c>
      <c r="D1031" s="149">
        <v>25000.0</v>
      </c>
      <c r="E1031" s="149">
        <v>2500.0</v>
      </c>
      <c r="F1031" s="141" t="s">
        <v>1176</v>
      </c>
      <c r="J1031" s="1"/>
    </row>
    <row r="1032" ht="12.0" customHeight="1">
      <c r="A1032" s="150" t="s">
        <v>2157</v>
      </c>
      <c r="B1032" s="138" t="s">
        <v>1336</v>
      </c>
      <c r="C1032" s="149">
        <v>437200.0</v>
      </c>
      <c r="D1032" s="149">
        <v>397455.0</v>
      </c>
      <c r="E1032" s="149">
        <v>39745.0</v>
      </c>
      <c r="F1032" s="141" t="s">
        <v>1421</v>
      </c>
      <c r="J1032" s="1"/>
    </row>
    <row r="1033" ht="12.0" customHeight="1">
      <c r="A1033" s="150" t="s">
        <v>2157</v>
      </c>
      <c r="B1033" s="138" t="s">
        <v>1139</v>
      </c>
      <c r="C1033" s="149">
        <v>507100.0</v>
      </c>
      <c r="D1033" s="149">
        <v>461000.0</v>
      </c>
      <c r="E1033" s="149">
        <v>46100.0</v>
      </c>
      <c r="F1033" s="141" t="s">
        <v>2158</v>
      </c>
      <c r="J1033" s="1"/>
    </row>
    <row r="1034" ht="12.0" customHeight="1">
      <c r="A1034" s="150" t="s">
        <v>2159</v>
      </c>
      <c r="B1034" s="138" t="s">
        <v>1890</v>
      </c>
      <c r="C1034" s="149">
        <v>129630.0</v>
      </c>
      <c r="D1034" s="149">
        <v>117845.0</v>
      </c>
      <c r="E1034" s="149">
        <v>11785.0</v>
      </c>
      <c r="F1034" s="141" t="s">
        <v>2160</v>
      </c>
      <c r="J1034" s="1"/>
    </row>
    <row r="1035" ht="12.0" customHeight="1">
      <c r="A1035" s="150" t="s">
        <v>1118</v>
      </c>
      <c r="B1035" s="138" t="s">
        <v>2007</v>
      </c>
      <c r="C1035" s="149">
        <v>440000.0</v>
      </c>
      <c r="D1035" s="149">
        <v>400000.0</v>
      </c>
      <c r="E1035" s="149">
        <v>40000.0</v>
      </c>
      <c r="F1035" s="141" t="s">
        <v>2013</v>
      </c>
      <c r="J1035" s="1"/>
    </row>
    <row r="1036" ht="12.0" customHeight="1">
      <c r="A1036" s="150" t="s">
        <v>1118</v>
      </c>
      <c r="B1036" s="138" t="s">
        <v>1081</v>
      </c>
      <c r="C1036" s="149">
        <v>1650000.0</v>
      </c>
      <c r="D1036" s="149">
        <v>1500000.0</v>
      </c>
      <c r="E1036" s="149">
        <v>150000.0</v>
      </c>
      <c r="F1036" s="141" t="s">
        <v>2161</v>
      </c>
      <c r="J1036" s="1"/>
    </row>
    <row r="1037" ht="12.0" customHeight="1">
      <c r="A1037" s="150" t="s">
        <v>1118</v>
      </c>
      <c r="B1037" s="138" t="s">
        <v>1808</v>
      </c>
      <c r="C1037" s="149">
        <v>275000.0</v>
      </c>
      <c r="D1037" s="149">
        <v>250000.0</v>
      </c>
      <c r="E1037" s="149">
        <v>25000.0</v>
      </c>
      <c r="F1037" s="141" t="s">
        <v>1848</v>
      </c>
      <c r="J1037" s="1"/>
    </row>
    <row r="1038" ht="12.0" customHeight="1">
      <c r="A1038" s="150" t="s">
        <v>2162</v>
      </c>
      <c r="B1038" s="138" t="s">
        <v>2017</v>
      </c>
      <c r="C1038" s="149">
        <v>3.42144E7</v>
      </c>
      <c r="D1038" s="149">
        <v>3.1104E7</v>
      </c>
      <c r="E1038" s="149">
        <v>3110400.0</v>
      </c>
      <c r="F1038" s="141" t="s">
        <v>2163</v>
      </c>
      <c r="G1038" s="20" t="s">
        <v>2164</v>
      </c>
      <c r="J1038" s="1"/>
    </row>
    <row r="1039" ht="12.0" customHeight="1">
      <c r="A1039" s="150" t="s">
        <v>2162</v>
      </c>
      <c r="B1039" s="138" t="s">
        <v>2017</v>
      </c>
      <c r="C1039" s="149">
        <v>3.42694E7</v>
      </c>
      <c r="D1039" s="149">
        <v>3.1154E7</v>
      </c>
      <c r="E1039" s="149">
        <v>3115400.0</v>
      </c>
      <c r="F1039" s="141" t="s">
        <v>2165</v>
      </c>
      <c r="G1039" s="20" t="s">
        <v>2166</v>
      </c>
      <c r="J1039" s="1"/>
    </row>
    <row r="1040" ht="12.0" customHeight="1">
      <c r="A1040" s="150" t="s">
        <v>2162</v>
      </c>
      <c r="B1040" s="138" t="s">
        <v>2017</v>
      </c>
      <c r="C1040" s="149">
        <v>3578102.0</v>
      </c>
      <c r="D1040" s="149">
        <v>3252820.0</v>
      </c>
      <c r="E1040" s="149">
        <v>325282.0</v>
      </c>
      <c r="F1040" s="141" t="s">
        <v>2167</v>
      </c>
      <c r="G1040" s="161">
        <v>46048.0</v>
      </c>
      <c r="J1040" s="1"/>
    </row>
    <row r="1041" ht="12.0" customHeight="1">
      <c r="A1041" s="150" t="s">
        <v>2168</v>
      </c>
      <c r="B1041" s="138" t="s">
        <v>1989</v>
      </c>
      <c r="C1041" s="149">
        <v>21450.0</v>
      </c>
      <c r="D1041" s="149">
        <v>19500.0</v>
      </c>
      <c r="E1041" s="149">
        <v>1950.0</v>
      </c>
      <c r="F1041" s="141" t="s">
        <v>1990</v>
      </c>
      <c r="J1041" s="1"/>
    </row>
    <row r="1042" ht="12.0" customHeight="1">
      <c r="A1042" s="150" t="s">
        <v>2169</v>
      </c>
      <c r="B1042" s="138" t="s">
        <v>2017</v>
      </c>
      <c r="C1042" s="149">
        <v>4294290.0</v>
      </c>
      <c r="D1042" s="149">
        <v>3903900.0</v>
      </c>
      <c r="E1042" s="149">
        <v>390390.0</v>
      </c>
      <c r="F1042" s="141" t="s">
        <v>2170</v>
      </c>
      <c r="G1042" s="161">
        <v>46057.0</v>
      </c>
      <c r="J1042" s="1"/>
    </row>
    <row r="1043" ht="12.0" customHeight="1">
      <c r="A1043" s="150" t="s">
        <v>2169</v>
      </c>
      <c r="B1043" s="138" t="s">
        <v>2017</v>
      </c>
      <c r="C1043" s="149">
        <v>3.63572E7</v>
      </c>
      <c r="D1043" s="149">
        <v>3.3052E7</v>
      </c>
      <c r="E1043" s="149">
        <v>3305200.0</v>
      </c>
      <c r="F1043" s="141" t="s">
        <v>2171</v>
      </c>
      <c r="G1043" s="161">
        <v>46052.0</v>
      </c>
      <c r="J1043" s="1"/>
    </row>
    <row r="1044" ht="12.0" customHeight="1">
      <c r="A1044" s="150" t="s">
        <v>2172</v>
      </c>
      <c r="B1044" s="138" t="s">
        <v>2017</v>
      </c>
      <c r="C1044" s="149">
        <v>9747612.0</v>
      </c>
      <c r="D1044" s="149">
        <v>8861466.0</v>
      </c>
      <c r="E1044" s="149">
        <v>886146.0</v>
      </c>
      <c r="F1044" s="141" t="s">
        <v>2173</v>
      </c>
      <c r="G1044" s="161">
        <v>46063.0</v>
      </c>
      <c r="J1044" s="1"/>
    </row>
    <row r="1045" ht="15.0" customHeight="1">
      <c r="A1045" s="150" t="s">
        <v>2172</v>
      </c>
      <c r="B1045" s="138" t="s">
        <v>2017</v>
      </c>
      <c r="C1045" s="149">
        <v>3.11476E7</v>
      </c>
      <c r="D1045" s="149">
        <v>2.8316E7</v>
      </c>
      <c r="E1045" s="149">
        <v>2831600.0</v>
      </c>
      <c r="F1045" s="141" t="s">
        <v>2154</v>
      </c>
      <c r="G1045" s="161">
        <v>46059.0</v>
      </c>
      <c r="J1045" s="1"/>
    </row>
    <row r="1046" ht="15.0" customHeight="1">
      <c r="A1046" s="150" t="s">
        <v>2172</v>
      </c>
      <c r="B1046" s="138" t="s">
        <v>1897</v>
      </c>
      <c r="C1046" s="149">
        <v>82610.0</v>
      </c>
      <c r="D1046" s="149">
        <v>75100.0</v>
      </c>
      <c r="E1046" s="149">
        <v>7510.0</v>
      </c>
      <c r="F1046" s="141" t="s">
        <v>1898</v>
      </c>
      <c r="G1046" s="161"/>
      <c r="J1046" s="1"/>
    </row>
    <row r="1047" ht="15.0" customHeight="1">
      <c r="A1047" s="150" t="s">
        <v>2172</v>
      </c>
      <c r="B1047" s="138" t="s">
        <v>1897</v>
      </c>
      <c r="C1047" s="149">
        <v>62511.0</v>
      </c>
      <c r="D1047" s="149">
        <v>56829.0</v>
      </c>
      <c r="E1047" s="149">
        <v>5682.0</v>
      </c>
      <c r="F1047" s="141" t="s">
        <v>1898</v>
      </c>
      <c r="G1047" s="161"/>
      <c r="J1047" s="1"/>
    </row>
    <row r="1048" ht="15.0" customHeight="1">
      <c r="A1048" s="150" t="s">
        <v>2172</v>
      </c>
      <c r="B1048" s="138" t="s">
        <v>1897</v>
      </c>
      <c r="C1048" s="149">
        <v>151838.0</v>
      </c>
      <c r="D1048" s="149">
        <v>138035.0</v>
      </c>
      <c r="E1048" s="149">
        <v>13803.0</v>
      </c>
      <c r="F1048" s="141" t="s">
        <v>1898</v>
      </c>
      <c r="G1048" s="161"/>
      <c r="J1048" s="1"/>
    </row>
    <row r="1049" ht="15.0" customHeight="1">
      <c r="A1049" s="150" t="s">
        <v>2172</v>
      </c>
      <c r="B1049" s="138" t="s">
        <v>1897</v>
      </c>
      <c r="C1049" s="149">
        <v>184219.0</v>
      </c>
      <c r="D1049" s="149">
        <v>167472.0</v>
      </c>
      <c r="E1049" s="149">
        <v>16747.0</v>
      </c>
      <c r="F1049" s="141" t="s">
        <v>1898</v>
      </c>
      <c r="G1049" s="161"/>
      <c r="J1049" s="1"/>
    </row>
    <row r="1050" ht="15.0" customHeight="1">
      <c r="A1050" s="150" t="s">
        <v>2172</v>
      </c>
      <c r="B1050" s="138" t="s">
        <v>1897</v>
      </c>
      <c r="C1050" s="149">
        <v>10032.0</v>
      </c>
      <c r="D1050" s="149">
        <v>9120.0</v>
      </c>
      <c r="E1050" s="149">
        <v>912.0</v>
      </c>
      <c r="F1050" s="141" t="s">
        <v>1898</v>
      </c>
      <c r="G1050" s="161"/>
      <c r="J1050" s="1"/>
    </row>
    <row r="1051" ht="15.0" customHeight="1">
      <c r="A1051" s="150" t="s">
        <v>2172</v>
      </c>
      <c r="B1051" s="138" t="s">
        <v>1897</v>
      </c>
      <c r="C1051" s="149">
        <v>5566.0</v>
      </c>
      <c r="D1051" s="149">
        <v>5060.0</v>
      </c>
      <c r="E1051" s="149">
        <v>506.0</v>
      </c>
      <c r="F1051" s="141" t="s">
        <v>1898</v>
      </c>
      <c r="G1051" s="161"/>
      <c r="J1051" s="1"/>
    </row>
    <row r="1052" ht="12.0" customHeight="1">
      <c r="A1052" s="150" t="s">
        <v>2172</v>
      </c>
      <c r="B1052" s="138" t="s">
        <v>1081</v>
      </c>
      <c r="C1052" s="149">
        <v>432000.0</v>
      </c>
      <c r="D1052" s="149">
        <v>392728.0</v>
      </c>
      <c r="E1052" s="149">
        <v>39272.0</v>
      </c>
      <c r="F1052" s="141" t="s">
        <v>2174</v>
      </c>
      <c r="J1052" s="1"/>
    </row>
    <row r="1053" ht="12.0" customHeight="1">
      <c r="A1053" s="150" t="s">
        <v>2175</v>
      </c>
      <c r="B1053" s="138" t="s">
        <v>1260</v>
      </c>
      <c r="C1053" s="149">
        <v>220000.0</v>
      </c>
      <c r="D1053" s="149">
        <v>200000.0</v>
      </c>
      <c r="E1053" s="149">
        <v>20000.0</v>
      </c>
      <c r="F1053" s="141" t="s">
        <v>1158</v>
      </c>
      <c r="J1053" s="1"/>
    </row>
    <row r="1054" ht="12.0" customHeight="1">
      <c r="A1054" s="150" t="s">
        <v>1122</v>
      </c>
      <c r="B1054" s="138" t="s">
        <v>1960</v>
      </c>
      <c r="C1054" s="149">
        <v>8800.0</v>
      </c>
      <c r="D1054" s="149">
        <v>8000.0</v>
      </c>
      <c r="E1054" s="149">
        <v>800.0</v>
      </c>
      <c r="F1054" s="141" t="s">
        <v>1961</v>
      </c>
      <c r="J1054" s="1"/>
    </row>
    <row r="1055" ht="12.0" customHeight="1">
      <c r="A1055" s="150" t="s">
        <v>1122</v>
      </c>
      <c r="B1055" s="138" t="s">
        <v>1960</v>
      </c>
      <c r="C1055" s="149">
        <v>11332.0</v>
      </c>
      <c r="D1055" s="149">
        <v>10302.0</v>
      </c>
      <c r="E1055" s="149">
        <v>1030.0</v>
      </c>
      <c r="F1055" s="141" t="s">
        <v>1962</v>
      </c>
      <c r="J1055" s="1"/>
    </row>
    <row r="1056" ht="12.0" customHeight="1">
      <c r="A1056" s="150">
        <v>46057.0</v>
      </c>
      <c r="B1056" s="138" t="s">
        <v>1964</v>
      </c>
      <c r="C1056" s="149">
        <v>99000.0</v>
      </c>
      <c r="D1056" s="149">
        <v>90000.0</v>
      </c>
      <c r="E1056" s="149">
        <v>9000.0</v>
      </c>
      <c r="F1056" s="141" t="s">
        <v>2176</v>
      </c>
      <c r="J1056" s="1"/>
    </row>
    <row r="1057" ht="12.0" customHeight="1">
      <c r="A1057" s="150" t="s">
        <v>2177</v>
      </c>
      <c r="B1057" s="138" t="s">
        <v>1880</v>
      </c>
      <c r="C1057" s="149">
        <v>11000.0</v>
      </c>
      <c r="D1057" s="149">
        <v>10000.0</v>
      </c>
      <c r="E1057" s="149">
        <v>1000.0</v>
      </c>
      <c r="F1057" s="141" t="s">
        <v>1999</v>
      </c>
      <c r="J1057" s="1"/>
    </row>
    <row r="1058" ht="12.0" customHeight="1">
      <c r="A1058" s="150" t="s">
        <v>2177</v>
      </c>
      <c r="B1058" s="138" t="s">
        <v>1880</v>
      </c>
      <c r="C1058" s="149">
        <v>66000.0</v>
      </c>
      <c r="D1058" s="149">
        <v>60000.0</v>
      </c>
      <c r="E1058" s="149">
        <v>6000.0</v>
      </c>
      <c r="F1058" s="141" t="s">
        <v>1881</v>
      </c>
      <c r="J1058" s="1"/>
    </row>
    <row r="1059" ht="12.0" customHeight="1">
      <c r="A1059" s="150" t="s">
        <v>2178</v>
      </c>
      <c r="B1059" s="138" t="s">
        <v>1175</v>
      </c>
      <c r="C1059" s="149">
        <v>38500.0</v>
      </c>
      <c r="D1059" s="149">
        <v>35000.0</v>
      </c>
      <c r="E1059" s="149">
        <v>3500.0</v>
      </c>
      <c r="F1059" s="141" t="s">
        <v>1176</v>
      </c>
      <c r="J1059" s="1"/>
    </row>
    <row r="1060" ht="12.0" customHeight="1">
      <c r="A1060" s="150" t="s">
        <v>2178</v>
      </c>
      <c r="B1060" s="138" t="s">
        <v>2017</v>
      </c>
      <c r="C1060" s="149">
        <v>1.4053424E7</v>
      </c>
      <c r="D1060" s="149">
        <v>1.277584E7</v>
      </c>
      <c r="E1060" s="149">
        <v>1277584.0</v>
      </c>
      <c r="F1060" s="141" t="s">
        <v>2173</v>
      </c>
      <c r="G1060" s="161">
        <v>46066.0</v>
      </c>
      <c r="J1060" s="1"/>
    </row>
    <row r="1061" ht="12.0" customHeight="1">
      <c r="A1061" s="150" t="s">
        <v>2178</v>
      </c>
      <c r="B1061" s="138" t="s">
        <v>2017</v>
      </c>
      <c r="C1061" s="149">
        <v>3.624225E7</v>
      </c>
      <c r="D1061" s="149">
        <v>3.29475E7</v>
      </c>
      <c r="E1061" s="149">
        <v>3294750.0</v>
      </c>
      <c r="F1061" s="141" t="s">
        <v>2179</v>
      </c>
      <c r="G1061" s="161">
        <v>46066.0</v>
      </c>
      <c r="J1061" s="1"/>
    </row>
    <row r="1062" ht="12.0" customHeight="1">
      <c r="A1062" s="150" t="s">
        <v>2180</v>
      </c>
      <c r="B1062" s="138" t="s">
        <v>1175</v>
      </c>
      <c r="C1062" s="149">
        <v>27500.0</v>
      </c>
      <c r="D1062" s="149">
        <v>25000.0</v>
      </c>
      <c r="E1062" s="149">
        <v>2500.0</v>
      </c>
      <c r="F1062" s="141" t="s">
        <v>1176</v>
      </c>
      <c r="J1062" s="1"/>
    </row>
    <row r="1063" ht="12.0" customHeight="1">
      <c r="A1063" s="150" t="s">
        <v>1125</v>
      </c>
      <c r="B1063" s="138" t="s">
        <v>1336</v>
      </c>
      <c r="C1063" s="149">
        <v>437200.0</v>
      </c>
      <c r="D1063" s="149">
        <v>397455.0</v>
      </c>
      <c r="E1063" s="149">
        <v>39745.0</v>
      </c>
      <c r="F1063" s="141" t="s">
        <v>1421</v>
      </c>
      <c r="J1063" s="1"/>
    </row>
    <row r="1064" ht="12.0" customHeight="1">
      <c r="A1064" s="150" t="s">
        <v>1125</v>
      </c>
      <c r="B1064" s="138" t="s">
        <v>1139</v>
      </c>
      <c r="C1064" s="149">
        <v>507100.0</v>
      </c>
      <c r="D1064" s="149">
        <v>461000.0</v>
      </c>
      <c r="E1064" s="149">
        <v>46100.0</v>
      </c>
      <c r="F1064" s="141" t="s">
        <v>2181</v>
      </c>
      <c r="J1064" s="1"/>
    </row>
    <row r="1065" ht="12.0" customHeight="1">
      <c r="A1065" s="150" t="s">
        <v>2182</v>
      </c>
      <c r="B1065" s="138" t="s">
        <v>2017</v>
      </c>
      <c r="C1065" s="149">
        <v>2.964214E7</v>
      </c>
      <c r="D1065" s="149">
        <v>2.69474E7</v>
      </c>
      <c r="E1065" s="149">
        <v>2694740.0</v>
      </c>
      <c r="F1065" s="141" t="s">
        <v>2154</v>
      </c>
      <c r="G1065" s="161">
        <v>46076.0</v>
      </c>
      <c r="J1065" s="1"/>
    </row>
    <row r="1066" ht="12.0" customHeight="1">
      <c r="A1066" s="150" t="s">
        <v>2182</v>
      </c>
      <c r="B1066" s="138" t="s">
        <v>2017</v>
      </c>
      <c r="C1066" s="149">
        <v>7653140.0</v>
      </c>
      <c r="D1066" s="149">
        <v>6957400.0</v>
      </c>
      <c r="E1066" s="149">
        <v>695740.0</v>
      </c>
      <c r="F1066" s="141" t="s">
        <v>2173</v>
      </c>
      <c r="G1066" s="161">
        <v>46076.0</v>
      </c>
      <c r="J1066" s="1"/>
    </row>
    <row r="1067" ht="12.0" customHeight="1">
      <c r="A1067" s="150" t="s">
        <v>2183</v>
      </c>
      <c r="B1067" s="138" t="s">
        <v>1023</v>
      </c>
      <c r="C1067" s="149">
        <v>1375658.0</v>
      </c>
      <c r="D1067" s="149">
        <v>1250598.0</v>
      </c>
      <c r="E1067" s="149">
        <v>125060.0</v>
      </c>
      <c r="F1067" s="141" t="s">
        <v>2184</v>
      </c>
      <c r="J1067" s="1"/>
    </row>
    <row r="1068" ht="12.0" customHeight="1">
      <c r="A1068" s="150" t="s">
        <v>2185</v>
      </c>
      <c r="B1068" s="138" t="s">
        <v>1890</v>
      </c>
      <c r="C1068" s="149">
        <v>75580.0</v>
      </c>
      <c r="D1068" s="149">
        <v>68709.0</v>
      </c>
      <c r="E1068" s="149">
        <v>6871.0</v>
      </c>
      <c r="F1068" s="141" t="s">
        <v>2186</v>
      </c>
      <c r="J1068" s="1"/>
    </row>
    <row r="1069" ht="12.0" customHeight="1">
      <c r="A1069" s="150" t="s">
        <v>2187</v>
      </c>
      <c r="B1069" s="138" t="s">
        <v>2017</v>
      </c>
      <c r="C1069" s="149">
        <v>1.479005E7</v>
      </c>
      <c r="D1069" s="149">
        <v>1.34455E7</v>
      </c>
      <c r="E1069" s="149">
        <v>1344550.0</v>
      </c>
      <c r="F1069" s="141" t="s">
        <v>2173</v>
      </c>
      <c r="G1069" s="161">
        <v>46085.0</v>
      </c>
      <c r="J1069" s="1"/>
    </row>
    <row r="1070" ht="12.0" customHeight="1">
      <c r="A1070" s="150" t="s">
        <v>2187</v>
      </c>
      <c r="B1070" s="138" t="s">
        <v>2017</v>
      </c>
      <c r="C1070" s="149">
        <v>5.78952E7</v>
      </c>
      <c r="D1070" s="149">
        <v>5.2632E7</v>
      </c>
      <c r="E1070" s="149">
        <v>5263200.0</v>
      </c>
      <c r="F1070" s="141" t="s">
        <v>2154</v>
      </c>
      <c r="G1070" s="161">
        <v>46094.0</v>
      </c>
      <c r="J1070" s="1"/>
    </row>
    <row r="1071" ht="12.0" customHeight="1">
      <c r="A1071" s="150" t="s">
        <v>2188</v>
      </c>
      <c r="B1071" s="138" t="s">
        <v>1989</v>
      </c>
      <c r="C1071" s="149">
        <v>21450.0</v>
      </c>
      <c r="D1071" s="149">
        <v>19500.0</v>
      </c>
      <c r="E1071" s="149">
        <v>1950.0</v>
      </c>
      <c r="F1071" s="141" t="s">
        <v>1990</v>
      </c>
      <c r="J1071" s="1"/>
    </row>
    <row r="1072" ht="12.0" customHeight="1">
      <c r="A1072" s="150" t="s">
        <v>2188</v>
      </c>
      <c r="B1072" s="138" t="s">
        <v>2141</v>
      </c>
      <c r="C1072" s="149">
        <v>170500.0</v>
      </c>
      <c r="D1072" s="149">
        <v>155000.0</v>
      </c>
      <c r="E1072" s="149">
        <v>15500.0</v>
      </c>
      <c r="F1072" s="141" t="s">
        <v>2142</v>
      </c>
      <c r="J1072" s="1"/>
    </row>
    <row r="1073" ht="12.0" customHeight="1">
      <c r="A1073" s="150" t="s">
        <v>2189</v>
      </c>
      <c r="B1073" s="138" t="s">
        <v>1808</v>
      </c>
      <c r="C1073" s="149">
        <v>275000.0</v>
      </c>
      <c r="D1073" s="149">
        <v>250000.0</v>
      </c>
      <c r="E1073" s="149">
        <v>25000.0</v>
      </c>
      <c r="F1073" s="141" t="s">
        <v>1848</v>
      </c>
      <c r="J1073" s="1"/>
    </row>
    <row r="1074" ht="12.0" customHeight="1">
      <c r="A1074" s="150" t="s">
        <v>2189</v>
      </c>
      <c r="B1074" s="138" t="s">
        <v>2007</v>
      </c>
      <c r="C1074" s="149">
        <v>440000.0</v>
      </c>
      <c r="D1074" s="149">
        <v>400000.0</v>
      </c>
      <c r="E1074" s="149">
        <v>40000.0</v>
      </c>
      <c r="F1074" s="141" t="s">
        <v>2013</v>
      </c>
      <c r="J1074" s="1"/>
    </row>
    <row r="1075" ht="12.0" customHeight="1">
      <c r="A1075" s="150" t="s">
        <v>2189</v>
      </c>
      <c r="B1075" s="138" t="s">
        <v>1081</v>
      </c>
      <c r="C1075" s="149">
        <v>1650000.0</v>
      </c>
      <c r="D1075" s="149">
        <v>1500000.0</v>
      </c>
      <c r="E1075" s="149">
        <v>150000.0</v>
      </c>
      <c r="F1075" s="141" t="s">
        <v>2190</v>
      </c>
      <c r="J1075" s="1"/>
    </row>
    <row r="1076" ht="12.0" customHeight="1">
      <c r="A1076" s="150" t="s">
        <v>1127</v>
      </c>
      <c r="B1076" s="138" t="s">
        <v>1897</v>
      </c>
      <c r="C1076" s="149">
        <v>59451.0</v>
      </c>
      <c r="D1076" s="149">
        <v>54047.0</v>
      </c>
      <c r="E1076" s="149">
        <v>5404.0</v>
      </c>
      <c r="F1076" s="141" t="s">
        <v>1898</v>
      </c>
      <c r="J1076" s="1"/>
    </row>
    <row r="1077" ht="12.0" customHeight="1">
      <c r="A1077" s="150" t="s">
        <v>1127</v>
      </c>
      <c r="B1077" s="138" t="s">
        <v>1897</v>
      </c>
      <c r="C1077" s="149">
        <v>67306.0</v>
      </c>
      <c r="D1077" s="149">
        <v>61188.0</v>
      </c>
      <c r="E1077" s="149">
        <v>6118.0</v>
      </c>
      <c r="F1077" s="141" t="s">
        <v>1898</v>
      </c>
      <c r="J1077" s="1"/>
    </row>
    <row r="1078" ht="12.0" customHeight="1">
      <c r="A1078" s="150" t="s">
        <v>1127</v>
      </c>
      <c r="B1078" s="138" t="s">
        <v>1897</v>
      </c>
      <c r="C1078" s="149">
        <v>1100.0</v>
      </c>
      <c r="D1078" s="149">
        <v>1000.0</v>
      </c>
      <c r="E1078" s="149">
        <v>100.0</v>
      </c>
      <c r="F1078" s="141" t="s">
        <v>1898</v>
      </c>
      <c r="J1078" s="1"/>
    </row>
    <row r="1079" ht="12.0" customHeight="1">
      <c r="A1079" s="150" t="s">
        <v>1127</v>
      </c>
      <c r="B1079" s="138" t="s">
        <v>1897</v>
      </c>
      <c r="C1079" s="149">
        <v>185134.0</v>
      </c>
      <c r="D1079" s="149">
        <v>168304.0</v>
      </c>
      <c r="E1079" s="149">
        <v>16830.0</v>
      </c>
      <c r="F1079" s="141" t="s">
        <v>1898</v>
      </c>
      <c r="J1079" s="1"/>
    </row>
    <row r="1080" ht="12.0" customHeight="1">
      <c r="A1080" s="150" t="s">
        <v>1127</v>
      </c>
      <c r="B1080" s="138" t="s">
        <v>1897</v>
      </c>
      <c r="C1080" s="149">
        <v>12321.0</v>
      </c>
      <c r="D1080" s="149">
        <v>11201.0</v>
      </c>
      <c r="E1080" s="149">
        <v>1120.0</v>
      </c>
      <c r="F1080" s="141" t="s">
        <v>1898</v>
      </c>
      <c r="J1080" s="1"/>
    </row>
    <row r="1081" ht="12.0" customHeight="1">
      <c r="A1081" s="150" t="s">
        <v>1127</v>
      </c>
      <c r="B1081" s="138" t="s">
        <v>1897</v>
      </c>
      <c r="C1081" s="149">
        <v>6710.0</v>
      </c>
      <c r="D1081" s="149">
        <v>6100.0</v>
      </c>
      <c r="E1081" s="149">
        <v>610.0</v>
      </c>
      <c r="F1081" s="141" t="s">
        <v>1898</v>
      </c>
      <c r="J1081" s="1"/>
    </row>
    <row r="1082" ht="12.0" customHeight="1">
      <c r="A1082" s="150" t="s">
        <v>1127</v>
      </c>
      <c r="B1082" s="138" t="s">
        <v>2007</v>
      </c>
      <c r="C1082" s="149">
        <v>2.97E7</v>
      </c>
      <c r="D1082" s="149">
        <v>2.7E7</v>
      </c>
      <c r="E1082" s="149">
        <v>2700000.0</v>
      </c>
      <c r="F1082" s="141" t="s">
        <v>2191</v>
      </c>
      <c r="J1082" s="1"/>
    </row>
    <row r="1083" ht="12.0" customHeight="1">
      <c r="A1083" s="150" t="s">
        <v>1127</v>
      </c>
      <c r="B1083" s="138" t="s">
        <v>2017</v>
      </c>
      <c r="C1083" s="149">
        <v>7041936.0</v>
      </c>
      <c r="D1083" s="149">
        <v>6401760.0</v>
      </c>
      <c r="E1083" s="149">
        <v>640176.0</v>
      </c>
      <c r="F1083" s="141" t="s">
        <v>2173</v>
      </c>
      <c r="G1083" s="20" t="s">
        <v>2192</v>
      </c>
      <c r="J1083" s="1"/>
    </row>
    <row r="1084" ht="12.0" customHeight="1">
      <c r="A1084" s="150" t="s">
        <v>1127</v>
      </c>
      <c r="B1084" s="138" t="s">
        <v>2017</v>
      </c>
      <c r="C1084" s="149">
        <v>4.233273E7</v>
      </c>
      <c r="D1084" s="149">
        <v>3.84843E7</v>
      </c>
      <c r="E1084" s="149">
        <v>3848430.0</v>
      </c>
      <c r="F1084" s="141" t="s">
        <v>2154</v>
      </c>
      <c r="G1084" s="161">
        <v>46094.0</v>
      </c>
      <c r="J1084" s="1"/>
    </row>
    <row r="1085" ht="12.0" customHeight="1">
      <c r="A1085" s="150" t="s">
        <v>1127</v>
      </c>
      <c r="B1085" s="138" t="s">
        <v>1081</v>
      </c>
      <c r="C1085" s="149">
        <v>312000.0</v>
      </c>
      <c r="D1085" s="149">
        <v>283636.0</v>
      </c>
      <c r="E1085" s="149">
        <v>28364.0</v>
      </c>
      <c r="F1085" s="141" t="s">
        <v>2193</v>
      </c>
      <c r="J1085" s="1"/>
    </row>
    <row r="1086" ht="12.0" customHeight="1">
      <c r="A1086" s="150" t="s">
        <v>1132</v>
      </c>
      <c r="B1086" s="138" t="s">
        <v>2194</v>
      </c>
      <c r="C1086" s="149">
        <v>2640000.0</v>
      </c>
      <c r="D1086" s="149">
        <v>2400000.0</v>
      </c>
      <c r="E1086" s="149">
        <v>240000.0</v>
      </c>
      <c r="F1086" s="141" t="s">
        <v>2195</v>
      </c>
      <c r="J1086" s="1"/>
    </row>
    <row r="1087" ht="12.0" customHeight="1">
      <c r="A1087" s="150" t="s">
        <v>2196</v>
      </c>
      <c r="B1087" s="138" t="s">
        <v>1175</v>
      </c>
      <c r="C1087" s="149">
        <v>38500.0</v>
      </c>
      <c r="D1087" s="149">
        <v>35000.0</v>
      </c>
      <c r="E1087" s="149">
        <v>3500.0</v>
      </c>
      <c r="F1087" s="141" t="s">
        <v>1176</v>
      </c>
      <c r="J1087" s="1"/>
    </row>
    <row r="1088" ht="12.0" customHeight="1">
      <c r="A1088" s="150" t="s">
        <v>2196</v>
      </c>
      <c r="B1088" s="138" t="s">
        <v>2017</v>
      </c>
      <c r="C1088" s="149">
        <v>2.11431E7</v>
      </c>
      <c r="D1088" s="149">
        <v>1.9221E7</v>
      </c>
      <c r="E1088" s="149">
        <v>1922100.0</v>
      </c>
      <c r="F1088" s="141" t="s">
        <v>2154</v>
      </c>
      <c r="G1088" s="161">
        <v>46094.0</v>
      </c>
      <c r="J1088" s="1"/>
    </row>
    <row r="1089" ht="12.0" customHeight="1">
      <c r="A1089" s="150" t="s">
        <v>2196</v>
      </c>
      <c r="B1089" s="138" t="s">
        <v>2017</v>
      </c>
      <c r="C1089" s="149">
        <v>8085660.0</v>
      </c>
      <c r="D1089" s="149">
        <v>7350600.0</v>
      </c>
      <c r="E1089" s="149">
        <v>735060.0</v>
      </c>
      <c r="F1089" s="141" t="s">
        <v>2173</v>
      </c>
      <c r="G1089" s="161">
        <v>46094.0</v>
      </c>
      <c r="J1089" s="1"/>
    </row>
    <row r="1090" ht="12.0" customHeight="1">
      <c r="A1090" s="150">
        <v>46092.0</v>
      </c>
      <c r="B1090" s="138" t="s">
        <v>1175</v>
      </c>
      <c r="C1090" s="149">
        <v>27500.0</v>
      </c>
      <c r="D1090" s="149">
        <v>25000.0</v>
      </c>
      <c r="E1090" s="149">
        <v>2500.0</v>
      </c>
      <c r="F1090" s="141" t="s">
        <v>1176</v>
      </c>
      <c r="J1090" s="1"/>
    </row>
    <row r="1091" ht="12.0" customHeight="1">
      <c r="A1091" s="150" t="s">
        <v>2197</v>
      </c>
      <c r="B1091" s="138" t="s">
        <v>1179</v>
      </c>
      <c r="C1091" s="149">
        <v>660000.0</v>
      </c>
      <c r="D1091" s="149">
        <v>600000.0</v>
      </c>
      <c r="E1091" s="149">
        <v>60000.0</v>
      </c>
      <c r="F1091" s="141" t="s">
        <v>2198</v>
      </c>
      <c r="J1091" s="1"/>
    </row>
    <row r="1092" ht="12.0" customHeight="1">
      <c r="A1092" s="150" t="s">
        <v>2197</v>
      </c>
      <c r="B1092" s="138" t="s">
        <v>1179</v>
      </c>
      <c r="C1092" s="149">
        <v>660000.0</v>
      </c>
      <c r="D1092" s="149">
        <v>600000.0</v>
      </c>
      <c r="E1092" s="149">
        <v>60000.0</v>
      </c>
      <c r="F1092" s="141" t="s">
        <v>2199</v>
      </c>
      <c r="J1092" s="1"/>
    </row>
    <row r="1093" ht="12.0" customHeight="1">
      <c r="A1093" s="150"/>
      <c r="B1093" s="138"/>
      <c r="C1093" s="149"/>
      <c r="D1093" s="149"/>
      <c r="E1093" s="149"/>
      <c r="F1093" s="141"/>
      <c r="J1093" s="1"/>
    </row>
    <row r="1094" ht="12.0" customHeight="1">
      <c r="A1094" s="150"/>
      <c r="B1094" s="138"/>
      <c r="C1094" s="149"/>
      <c r="D1094" s="149"/>
      <c r="E1094" s="149"/>
      <c r="F1094" s="141"/>
      <c r="J1094" s="1"/>
    </row>
    <row r="1095" ht="12.0" customHeight="1">
      <c r="A1095" s="150"/>
      <c r="B1095" s="138"/>
      <c r="C1095" s="149"/>
      <c r="D1095" s="149"/>
      <c r="E1095" s="149"/>
      <c r="F1095" s="141"/>
      <c r="J1095" s="1"/>
    </row>
    <row r="1096" ht="12.0" customHeight="1">
      <c r="A1096" s="150"/>
      <c r="B1096" s="138"/>
      <c r="C1096" s="149"/>
      <c r="D1096" s="149"/>
      <c r="E1096" s="149"/>
      <c r="F1096" s="141"/>
      <c r="J1096" s="1"/>
    </row>
    <row r="1097" ht="12.0" customHeight="1">
      <c r="A1097" s="150"/>
      <c r="B1097" s="138"/>
      <c r="C1097" s="149"/>
      <c r="D1097" s="149"/>
      <c r="E1097" s="149"/>
      <c r="F1097" s="141"/>
      <c r="J1097" s="1"/>
    </row>
    <row r="1098" ht="12.0" customHeight="1">
      <c r="A1098" s="150"/>
      <c r="B1098" s="138"/>
      <c r="C1098" s="149"/>
      <c r="D1098" s="149"/>
      <c r="E1098" s="149"/>
      <c r="F1098" s="141"/>
      <c r="J1098" s="1"/>
    </row>
    <row r="1099" ht="12.0" customHeight="1">
      <c r="A1099" s="150"/>
      <c r="B1099" s="138"/>
      <c r="C1099" s="149"/>
      <c r="D1099" s="149"/>
      <c r="E1099" s="149"/>
      <c r="F1099" s="141"/>
      <c r="J1099" s="1"/>
    </row>
    <row r="1100" ht="12.0" customHeight="1">
      <c r="A1100" s="150"/>
      <c r="B1100" s="138"/>
      <c r="C1100" s="149"/>
      <c r="D1100" s="149"/>
      <c r="E1100" s="149"/>
      <c r="F1100" s="141"/>
      <c r="J1100" s="1"/>
    </row>
    <row r="1101" ht="12.0" customHeight="1">
      <c r="A1101" s="150"/>
      <c r="B1101" s="138"/>
      <c r="C1101" s="149"/>
      <c r="D1101" s="149"/>
      <c r="E1101" s="149"/>
      <c r="F1101" s="141"/>
      <c r="J1101" s="1"/>
    </row>
    <row r="1102" ht="12.0" customHeight="1">
      <c r="A1102" s="150"/>
      <c r="B1102" s="138"/>
      <c r="C1102" s="149"/>
      <c r="D1102" s="149"/>
      <c r="E1102" s="149"/>
      <c r="F1102" s="141"/>
      <c r="J1102" s="1"/>
    </row>
    <row r="1103" ht="12.0" customHeight="1">
      <c r="A1103" s="150"/>
      <c r="B1103" s="138"/>
      <c r="C1103" s="149"/>
      <c r="D1103" s="149"/>
      <c r="E1103" s="149"/>
      <c r="F1103" s="141"/>
      <c r="J1103" s="1"/>
    </row>
    <row r="1104" ht="12.0" customHeight="1">
      <c r="A1104" s="150"/>
      <c r="B1104" s="138"/>
      <c r="C1104" s="149"/>
      <c r="D1104" s="149"/>
      <c r="E1104" s="149"/>
      <c r="F1104" s="141"/>
      <c r="J1104" s="1"/>
    </row>
    <row r="1105" ht="12.0" customHeight="1">
      <c r="A1105" s="150"/>
      <c r="B1105" s="138"/>
      <c r="C1105" s="149"/>
      <c r="D1105" s="149"/>
      <c r="E1105" s="149"/>
      <c r="F1105" s="141"/>
      <c r="J1105" s="1"/>
    </row>
    <row r="1106" ht="12.0" customHeight="1">
      <c r="A1106" s="150"/>
      <c r="B1106" s="138"/>
      <c r="C1106" s="149"/>
      <c r="D1106" s="149"/>
      <c r="E1106" s="149"/>
      <c r="F1106" s="141"/>
      <c r="J1106" s="1"/>
    </row>
    <row r="1107" ht="12.0" customHeight="1">
      <c r="A1107" s="150"/>
      <c r="B1107" s="138"/>
      <c r="C1107" s="149"/>
      <c r="D1107" s="149"/>
      <c r="E1107" s="149"/>
      <c r="F1107" s="141"/>
      <c r="J1107" s="1"/>
    </row>
    <row r="1108" ht="12.0" customHeight="1">
      <c r="A1108" s="150"/>
      <c r="B1108" s="138"/>
      <c r="C1108" s="149"/>
      <c r="D1108" s="149"/>
      <c r="E1108" s="149"/>
      <c r="F1108" s="141"/>
      <c r="J1108" s="1"/>
    </row>
    <row r="1109" ht="12.0" customHeight="1">
      <c r="A1109" s="150"/>
      <c r="B1109" s="138"/>
      <c r="C1109" s="149"/>
      <c r="D1109" s="149"/>
      <c r="E1109" s="149"/>
      <c r="F1109" s="141"/>
      <c r="J1109" s="1"/>
    </row>
    <row r="1110" ht="12.0" customHeight="1">
      <c r="A1110" s="150"/>
      <c r="B1110" s="138"/>
      <c r="C1110" s="149"/>
      <c r="D1110" s="149"/>
      <c r="E1110" s="149"/>
      <c r="F1110" s="141"/>
      <c r="J1110" s="1"/>
    </row>
    <row r="1111" ht="12.0" customHeight="1">
      <c r="A1111" s="150"/>
      <c r="B1111" s="138"/>
      <c r="C1111" s="149"/>
      <c r="D1111" s="149"/>
      <c r="E1111" s="149"/>
      <c r="F1111" s="141"/>
      <c r="J1111" s="1"/>
    </row>
    <row r="1112" ht="12.0" customHeight="1">
      <c r="A1112" s="150"/>
      <c r="B1112" s="138"/>
      <c r="C1112" s="149"/>
      <c r="D1112" s="149"/>
      <c r="E1112" s="149"/>
      <c r="F1112" s="141"/>
      <c r="J1112" s="1"/>
    </row>
    <row r="1113" ht="12.0" customHeight="1">
      <c r="A1113" s="150"/>
      <c r="B1113" s="138"/>
      <c r="C1113" s="149"/>
      <c r="D1113" s="149"/>
      <c r="E1113" s="149"/>
      <c r="F1113" s="141"/>
      <c r="J1113" s="1"/>
    </row>
    <row r="1114" ht="12.0" customHeight="1">
      <c r="A1114" s="150"/>
      <c r="B1114" s="138"/>
      <c r="C1114" s="149"/>
      <c r="D1114" s="149"/>
      <c r="E1114" s="149"/>
      <c r="F1114" s="141"/>
      <c r="J1114" s="1"/>
    </row>
    <row r="1115" ht="12.0" customHeight="1">
      <c r="A1115" s="150"/>
      <c r="B1115" s="138"/>
      <c r="C1115" s="149"/>
      <c r="D1115" s="149"/>
      <c r="E1115" s="149"/>
      <c r="F1115" s="141"/>
      <c r="J1115" s="1"/>
    </row>
    <row r="1116" ht="12.0" customHeight="1">
      <c r="A1116" s="150"/>
      <c r="B1116" s="138"/>
      <c r="C1116" s="149"/>
      <c r="D1116" s="149"/>
      <c r="E1116" s="149"/>
      <c r="F1116" s="141"/>
      <c r="J1116" s="1"/>
    </row>
    <row r="1117" ht="12.0" customHeight="1">
      <c r="A1117" s="150"/>
      <c r="B1117" s="138"/>
      <c r="C1117" s="149"/>
      <c r="D1117" s="149"/>
      <c r="E1117" s="149"/>
      <c r="F1117" s="141"/>
      <c r="J1117" s="1"/>
    </row>
    <row r="1118" ht="12.0" customHeight="1">
      <c r="A1118" s="150"/>
      <c r="B1118" s="138"/>
      <c r="C1118" s="149"/>
      <c r="D1118" s="149"/>
      <c r="E1118" s="149"/>
      <c r="F1118" s="141"/>
      <c r="J1118" s="1"/>
    </row>
    <row r="1119" ht="12.0" customHeight="1">
      <c r="A1119" s="150"/>
      <c r="B1119" s="138"/>
      <c r="C1119" s="149"/>
      <c r="D1119" s="149"/>
      <c r="E1119" s="149"/>
      <c r="F1119" s="141"/>
      <c r="J1119" s="1"/>
    </row>
    <row r="1120" ht="12.0" customHeight="1">
      <c r="A1120" s="150"/>
      <c r="B1120" s="138"/>
      <c r="C1120" s="149"/>
      <c r="D1120" s="149"/>
      <c r="E1120" s="149"/>
      <c r="F1120" s="141"/>
      <c r="J1120" s="1"/>
    </row>
    <row r="1121" ht="12.0" customHeight="1">
      <c r="A1121" s="150"/>
      <c r="B1121" s="138"/>
      <c r="C1121" s="149"/>
      <c r="D1121" s="149"/>
      <c r="E1121" s="149"/>
      <c r="F1121" s="141"/>
      <c r="J1121" s="1"/>
    </row>
    <row r="1122" ht="12.0" customHeight="1">
      <c r="A1122" s="150"/>
      <c r="B1122" s="138"/>
      <c r="C1122" s="149"/>
      <c r="D1122" s="149"/>
      <c r="E1122" s="149"/>
      <c r="F1122" s="141"/>
      <c r="J1122" s="1"/>
    </row>
    <row r="1123" ht="12.0" customHeight="1">
      <c r="A1123" s="150"/>
      <c r="B1123" s="138"/>
      <c r="C1123" s="149"/>
      <c r="D1123" s="149"/>
      <c r="E1123" s="149"/>
      <c r="F1123" s="141"/>
      <c r="J1123" s="1"/>
    </row>
    <row r="1124" ht="12.0" customHeight="1">
      <c r="A1124" s="150"/>
      <c r="B1124" s="138"/>
      <c r="C1124" s="149"/>
      <c r="D1124" s="149"/>
      <c r="E1124" s="149"/>
      <c r="F1124" s="141"/>
      <c r="J1124" s="1"/>
    </row>
    <row r="1125" ht="12.0" customHeight="1">
      <c r="A1125" s="150"/>
      <c r="B1125" s="138"/>
      <c r="C1125" s="149"/>
      <c r="D1125" s="149"/>
      <c r="E1125" s="149"/>
      <c r="F1125" s="141"/>
      <c r="J1125" s="1"/>
    </row>
    <row r="1126" ht="12.0" customHeight="1">
      <c r="A1126" s="150"/>
      <c r="B1126" s="138"/>
      <c r="C1126" s="149"/>
      <c r="D1126" s="149"/>
      <c r="E1126" s="149"/>
      <c r="F1126" s="141"/>
      <c r="J1126" s="1"/>
    </row>
    <row r="1127" ht="12.0" customHeight="1">
      <c r="A1127" s="150"/>
      <c r="B1127" s="138"/>
      <c r="C1127" s="149"/>
      <c r="D1127" s="149"/>
      <c r="E1127" s="149"/>
      <c r="F1127" s="141"/>
      <c r="J1127" s="1"/>
    </row>
    <row r="1128" ht="12.0" customHeight="1">
      <c r="A1128" s="150"/>
      <c r="B1128" s="138"/>
      <c r="C1128" s="149"/>
      <c r="D1128" s="149"/>
      <c r="E1128" s="149"/>
      <c r="F1128" s="141"/>
      <c r="J1128" s="1"/>
    </row>
    <row r="1129" ht="12.0" customHeight="1">
      <c r="A1129" s="150"/>
      <c r="B1129" s="138"/>
      <c r="C1129" s="149"/>
      <c r="D1129" s="149"/>
      <c r="E1129" s="149"/>
      <c r="F1129" s="141"/>
      <c r="J1129" s="1"/>
    </row>
    <row r="1130" ht="12.0" customHeight="1">
      <c r="A1130" s="150"/>
      <c r="B1130" s="138"/>
      <c r="C1130" s="149"/>
      <c r="D1130" s="149"/>
      <c r="E1130" s="149"/>
      <c r="F1130" s="141"/>
      <c r="J1130" s="1"/>
    </row>
    <row r="1131" ht="12.0" customHeight="1">
      <c r="A1131" s="150"/>
      <c r="B1131" s="138"/>
      <c r="C1131" s="149"/>
      <c r="D1131" s="149"/>
      <c r="E1131" s="149"/>
      <c r="F1131" s="141"/>
      <c r="J1131" s="1"/>
    </row>
    <row r="1132" ht="12.0" customHeight="1">
      <c r="A1132" s="150"/>
      <c r="B1132" s="138"/>
      <c r="C1132" s="149"/>
      <c r="D1132" s="149"/>
      <c r="E1132" s="149"/>
      <c r="F1132" s="141"/>
      <c r="J1132" s="1"/>
    </row>
    <row r="1133" ht="12.0" customHeight="1">
      <c r="A1133" s="150"/>
      <c r="B1133" s="138"/>
      <c r="C1133" s="149"/>
      <c r="D1133" s="149"/>
      <c r="E1133" s="149"/>
      <c r="F1133" s="141"/>
      <c r="J1133" s="1"/>
    </row>
    <row r="1134" ht="12.0" customHeight="1">
      <c r="A1134" s="150"/>
      <c r="B1134" s="138"/>
      <c r="C1134" s="149"/>
      <c r="D1134" s="149"/>
      <c r="E1134" s="149"/>
      <c r="F1134" s="141"/>
      <c r="J1134" s="1"/>
    </row>
    <row r="1135" ht="12.0" customHeight="1">
      <c r="A1135" s="150"/>
      <c r="B1135" s="138"/>
      <c r="C1135" s="149"/>
      <c r="D1135" s="149"/>
      <c r="E1135" s="149"/>
      <c r="F1135" s="141"/>
      <c r="J1135" s="1"/>
    </row>
    <row r="1136" ht="12.0" customHeight="1">
      <c r="A1136" s="150"/>
      <c r="B1136" s="138"/>
      <c r="C1136" s="149"/>
      <c r="D1136" s="149"/>
      <c r="E1136" s="149"/>
      <c r="F1136" s="141"/>
      <c r="J1136" s="1"/>
    </row>
    <row r="1137" ht="12.0" customHeight="1">
      <c r="A1137" s="150"/>
      <c r="B1137" s="138"/>
      <c r="C1137" s="149"/>
      <c r="D1137" s="149"/>
      <c r="E1137" s="149"/>
      <c r="F1137" s="141"/>
      <c r="J1137" s="1"/>
    </row>
    <row r="1138" ht="12.0" customHeight="1">
      <c r="A1138" s="150"/>
      <c r="B1138" s="138"/>
      <c r="C1138" s="149"/>
      <c r="D1138" s="149"/>
      <c r="E1138" s="149"/>
      <c r="F1138" s="141"/>
      <c r="J1138" s="1"/>
    </row>
    <row r="1139" ht="12.0" customHeight="1">
      <c r="A1139" s="150"/>
      <c r="B1139" s="138"/>
      <c r="C1139" s="149"/>
      <c r="D1139" s="149"/>
      <c r="E1139" s="149"/>
      <c r="F1139" s="141"/>
      <c r="J1139" s="1"/>
    </row>
    <row r="1140" ht="12.0" customHeight="1">
      <c r="A1140" s="150"/>
      <c r="B1140" s="138"/>
      <c r="C1140" s="149"/>
      <c r="D1140" s="149"/>
      <c r="E1140" s="149"/>
      <c r="F1140" s="141"/>
      <c r="J1140" s="1"/>
    </row>
    <row r="1141" ht="12.0" customHeight="1">
      <c r="A1141" s="150"/>
      <c r="B1141" s="138"/>
      <c r="C1141" s="149"/>
      <c r="D1141" s="149"/>
      <c r="E1141" s="149"/>
      <c r="F1141" s="141"/>
      <c r="J1141" s="1"/>
    </row>
    <row r="1142" ht="12.0" customHeight="1">
      <c r="A1142" s="150"/>
      <c r="B1142" s="138"/>
      <c r="C1142" s="149"/>
      <c r="D1142" s="149"/>
      <c r="E1142" s="149"/>
      <c r="F1142" s="141"/>
      <c r="J1142" s="1"/>
    </row>
  </sheetData>
  <autoFilter ref="$A$5:$J$1087"/>
  <mergeCells count="2">
    <mergeCell ref="A3:J3"/>
    <mergeCell ref="A4:F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6.71"/>
    <col customWidth="1" min="5" max="15" width="15.71"/>
    <col customWidth="1" min="16" max="26" width="19.71"/>
  </cols>
  <sheetData>
    <row r="1" ht="27.75" customHeight="1">
      <c r="A1" s="167">
        <v>46101.0</v>
      </c>
      <c r="L1" s="168"/>
      <c r="M1" s="169"/>
      <c r="N1" s="170"/>
    </row>
    <row r="2" ht="14.25" customHeight="1">
      <c r="A2" s="171" t="s">
        <v>2200</v>
      </c>
      <c r="B2" s="172" t="s">
        <v>3</v>
      </c>
      <c r="C2" s="173" t="s">
        <v>54</v>
      </c>
      <c r="D2" s="172" t="s">
        <v>2</v>
      </c>
      <c r="E2" s="174"/>
      <c r="F2" s="83"/>
      <c r="G2" s="83"/>
      <c r="H2" s="83"/>
      <c r="I2" s="175" t="s">
        <v>2201</v>
      </c>
      <c r="J2" s="175" t="s">
        <v>2202</v>
      </c>
      <c r="K2" s="176"/>
      <c r="L2" s="177"/>
      <c r="M2" s="169"/>
      <c r="N2" s="176"/>
    </row>
    <row r="3" ht="14.25" customHeight="1">
      <c r="A3" s="178"/>
      <c r="B3" s="179">
        <f>'미입금(휴먼)'!D2</f>
        <v>27002375</v>
      </c>
      <c r="C3" s="180">
        <f>'미입금(휴먼)'!E2</f>
        <v>25000770</v>
      </c>
      <c r="D3" s="179">
        <f>'미입금(휴먼)'!F2</f>
        <v>2001605</v>
      </c>
      <c r="E3" s="174"/>
      <c r="F3" s="181" t="s">
        <v>2203</v>
      </c>
      <c r="G3" s="14"/>
      <c r="H3" s="76" t="s">
        <v>2204</v>
      </c>
      <c r="I3" s="50" t="s">
        <v>2205</v>
      </c>
      <c r="J3" s="182" t="s">
        <v>2206</v>
      </c>
      <c r="K3" s="61" t="s">
        <v>2207</v>
      </c>
      <c r="L3" s="176" t="s">
        <v>2208</v>
      </c>
      <c r="M3" s="117"/>
      <c r="N3" s="118"/>
    </row>
    <row r="4" ht="14.25" customHeight="1">
      <c r="A4" s="183"/>
      <c r="B4" s="184"/>
      <c r="C4" s="184"/>
      <c r="D4" s="184"/>
      <c r="E4" s="174"/>
      <c r="F4" s="185" t="s">
        <v>25</v>
      </c>
      <c r="G4" s="186" t="s">
        <v>2209</v>
      </c>
      <c r="H4" s="187">
        <v>4.97534662E8</v>
      </c>
      <c r="I4" s="186">
        <v>1.33127272E8</v>
      </c>
      <c r="J4" s="188">
        <v>-3.6447141E8</v>
      </c>
      <c r="K4" s="189"/>
      <c r="L4" s="190">
        <v>3.6447141E8</v>
      </c>
      <c r="M4" s="117" t="s">
        <v>25</v>
      </c>
      <c r="N4" s="118"/>
    </row>
    <row r="5" ht="14.25" customHeight="1">
      <c r="A5" s="191"/>
      <c r="B5" s="95" t="s">
        <v>3</v>
      </c>
      <c r="C5" s="192" t="s">
        <v>54</v>
      </c>
      <c r="D5" s="95" t="s">
        <v>2</v>
      </c>
      <c r="E5" s="174"/>
      <c r="F5" s="193" t="s">
        <v>26</v>
      </c>
      <c r="G5" s="194" t="s">
        <v>2210</v>
      </c>
      <c r="H5" s="195">
        <v>1.14878031E8</v>
      </c>
      <c r="I5" s="194">
        <v>5.6719521E7</v>
      </c>
      <c r="J5" s="196">
        <v>-5.815851E7</v>
      </c>
      <c r="K5" s="189"/>
      <c r="L5" s="190">
        <f>58158510</f>
        <v>58158510</v>
      </c>
      <c r="M5" s="117"/>
      <c r="N5" s="118"/>
    </row>
    <row r="6" ht="14.25" customHeight="1">
      <c r="A6" s="191" t="s">
        <v>25</v>
      </c>
      <c r="B6" s="34">
        <f>'매출(휴먼)'!I3961+'매출(휴먼)'!I3902+'매출(휴먼)'!I3846+'매출(휴먼)'!I3805+'매출(휴먼)'!I3754+'매출(휴먼)'!I3709+'매출(휴먼)'!I3664+'매출(휴먼)'!I3615+'매출(휴먼)'!I3567+'매출(휴먼)'!I3521+'매출(휴먼)'!I3472+'매출(휴먼)'!I3426</f>
        <v>5818001769</v>
      </c>
      <c r="C6" s="34">
        <f>'매출(휴먼)'!J3961+'매출(휴먼)'!J3902+'매출(휴먼)'!J3846+'매출(휴먼)'!J3805+'매출(휴먼)'!J3754+'매출(휴먼)'!J3709+'매출(휴먼)'!J3664+'매출(휴먼)'!J3615+'매출(휴먼)'!J3567+'매출(휴먼)'!J3521+'매출(휴먼)'!J3472+'매출(휴먼)'!J3426</f>
        <v>5324478103</v>
      </c>
      <c r="D6" s="34">
        <f>'매출(휴먼)'!K3961+'매출(휴먼)'!K3902+'매출(휴먼)'!K3846+'매출(휴먼)'!K3805+'매출(휴먼)'!K3754+'매출(휴먼)'!K3709+'매출(휴먼)'!K3664+'매출(휴먼)'!K3615+'매출(휴먼)'!K3567+'매출(휴먼)'!K3521+'매출(휴먼)'!K3472+'매출(휴먼)'!K3426</f>
        <v>493523666</v>
      </c>
      <c r="E6" s="174"/>
      <c r="F6" s="197"/>
      <c r="G6" s="194" t="s">
        <v>2211</v>
      </c>
      <c r="H6" s="195">
        <v>3.7373919E7</v>
      </c>
      <c r="I6" s="194">
        <v>5261299.0</v>
      </c>
      <c r="J6" s="195">
        <f>-32312720-186760-46070-6180</f>
        <v>-32551730</v>
      </c>
      <c r="K6" s="189"/>
      <c r="L6" s="190">
        <f>18000000+3490790+10186870</f>
        <v>31677660</v>
      </c>
      <c r="M6" s="117" t="s">
        <v>2212</v>
      </c>
      <c r="N6" s="118">
        <f>J6+L6</f>
        <v>-874070</v>
      </c>
      <c r="O6" s="198"/>
    </row>
    <row r="7" ht="14.25" customHeight="1">
      <c r="A7" s="191" t="s">
        <v>26</v>
      </c>
      <c r="B7" s="34">
        <f>'매출(휴먼)'!I4237+'매출(휴먼)'!I4218+'매출(휴먼)'!I4199+'매출(휴먼)'!I4182+'매출(휴먼)'!I4161+'매출(휴먼)'!I4144+'매출(휴먼)'!I4131+'매출(휴먼)'!I4122+'매출(휴먼)'!I4112+'매출(휴먼)'!I4097+'매출(휴먼)'!I4055+'매출(휴먼)'!I4005</f>
        <v>3902546135</v>
      </c>
      <c r="C7" s="34">
        <f>'매출(휴먼)'!J4237+'매출(휴먼)'!J4218+'매출(휴먼)'!J4199+'매출(휴먼)'!J4182+'매출(휴먼)'!J4161+'매출(휴먼)'!J4144+'매출(휴먼)'!J4131+'매출(휴먼)'!J4122+'매출(휴먼)'!J4112+'매출(휴먼)'!J4097+'매출(휴먼)'!J4055+'매출(휴먼)'!J4005</f>
        <v>3563807712</v>
      </c>
      <c r="D7" s="34">
        <f>'매출(휴먼)'!K4237+'매출(휴먼)'!K4218+'매출(휴먼)'!K4199+'매출(휴먼)'!K4182+'매출(휴먼)'!K4161+'매출(휴먼)'!K4144+'매출(휴먼)'!K4131+'매출(휴먼)'!K4122+'매출(휴먼)'!K4112+'매출(휴먼)'!K4097+'매출(휴먼)'!K4055+'매출(휴먼)'!K4005</f>
        <v>338738423</v>
      </c>
      <c r="E7" s="174"/>
      <c r="F7" s="197"/>
      <c r="G7" s="194" t="s">
        <v>2213</v>
      </c>
      <c r="H7" s="195">
        <v>9.2090052E7</v>
      </c>
      <c r="I7" s="194">
        <v>6.5588142E7</v>
      </c>
      <c r="J7" s="195">
        <f>-27463940-161840-98260-17340</f>
        <v>-27741380</v>
      </c>
      <c r="K7" s="189"/>
      <c r="L7" s="190"/>
      <c r="M7" s="115"/>
      <c r="N7" s="118"/>
    </row>
    <row r="8" ht="14.25" customHeight="1">
      <c r="A8" s="191" t="s">
        <v>2214</v>
      </c>
      <c r="B8" s="34">
        <f>'매출(휴먼)'!I4249</f>
        <v>296082731</v>
      </c>
      <c r="C8" s="34">
        <f>'매출(휴먼)'!J4249</f>
        <v>269618612</v>
      </c>
      <c r="D8" s="34">
        <f>'매출(휴먼)'!K4249</f>
        <v>26464119</v>
      </c>
      <c r="E8" s="174"/>
      <c r="F8" s="199"/>
      <c r="G8" s="200" t="s">
        <v>2215</v>
      </c>
      <c r="H8" s="201">
        <v>1.11898832E8</v>
      </c>
      <c r="I8" s="200">
        <v>2.6720911E7</v>
      </c>
      <c r="J8" s="201">
        <f>-85230490-693770</f>
        <v>-85924260</v>
      </c>
      <c r="K8" s="189"/>
      <c r="L8" s="190"/>
      <c r="M8" s="117"/>
      <c r="N8" s="118"/>
    </row>
    <row r="9" ht="14.25" customHeight="1">
      <c r="A9" s="191" t="s">
        <v>2216</v>
      </c>
      <c r="B9" s="34">
        <f>'매출(휴먼)'!I4261</f>
        <v>306137986</v>
      </c>
      <c r="C9" s="34">
        <f>'매출(휴먼)'!J4261</f>
        <v>278760606</v>
      </c>
      <c r="D9" s="34">
        <f>'매출(휴먼)'!K4261</f>
        <v>27377380</v>
      </c>
      <c r="E9" s="174"/>
      <c r="F9" s="83"/>
      <c r="G9" s="83"/>
      <c r="H9" s="175">
        <f t="shared" ref="H9:J9" si="1">SUM(H5:H8)</f>
        <v>356240834</v>
      </c>
      <c r="I9" s="175">
        <f t="shared" si="1"/>
        <v>154289873</v>
      </c>
      <c r="J9" s="175">
        <f t="shared" si="1"/>
        <v>-204375880</v>
      </c>
      <c r="K9" s="202">
        <f>SUM(J4:L8)</f>
        <v>-114539710</v>
      </c>
      <c r="L9" s="190"/>
      <c r="M9" s="117"/>
      <c r="N9" s="118"/>
    </row>
    <row r="10" ht="14.25" customHeight="1">
      <c r="A10" s="191" t="s">
        <v>2217</v>
      </c>
      <c r="B10" s="34">
        <f>'매출(휴먼)'!I4274</f>
        <v>106640736</v>
      </c>
      <c r="C10" s="34">
        <f>'매출(휴먼)'!J4274</f>
        <v>97399280</v>
      </c>
      <c r="D10" s="34">
        <f>'매출(휴먼)'!K4274</f>
        <v>9241456</v>
      </c>
      <c r="E10" s="203"/>
      <c r="F10" s="193" t="s">
        <v>27</v>
      </c>
      <c r="G10" s="204" t="s">
        <v>2210</v>
      </c>
      <c r="H10" s="205">
        <f>'매출(휴먼)'!K4249+'매출(휴먼)'!K4261+'매출(휴먼)'!K4274</f>
        <v>63082955</v>
      </c>
      <c r="I10" s="206">
        <f>SUM('매입계산서(휴먼)'!E1023:E1113)</f>
        <v>44796429</v>
      </c>
      <c r="J10" s="205">
        <f>I10-H10</f>
        <v>-18286526</v>
      </c>
      <c r="K10" s="118"/>
      <c r="L10" s="190"/>
      <c r="M10" s="117"/>
      <c r="N10" s="118"/>
    </row>
    <row r="11" ht="14.25" customHeight="1">
      <c r="A11" s="191" t="s">
        <v>2218</v>
      </c>
      <c r="B11" s="34"/>
      <c r="D11" s="34"/>
      <c r="E11" s="174"/>
      <c r="F11" s="197"/>
      <c r="G11" s="194" t="s">
        <v>2211</v>
      </c>
      <c r="H11" s="195"/>
      <c r="I11" s="195"/>
      <c r="J11" s="195"/>
      <c r="K11" s="189"/>
      <c r="L11" s="190"/>
      <c r="M11" s="117"/>
      <c r="N11" s="118"/>
    </row>
    <row r="12" ht="14.25" customHeight="1">
      <c r="A12" s="191" t="s">
        <v>2219</v>
      </c>
      <c r="B12" s="34"/>
      <c r="C12" s="34"/>
      <c r="D12" s="34"/>
      <c r="E12" s="174"/>
      <c r="F12" s="197"/>
      <c r="G12" s="194" t="s">
        <v>2213</v>
      </c>
      <c r="H12" s="195"/>
      <c r="I12" s="195"/>
      <c r="J12" s="195"/>
      <c r="K12" s="189"/>
      <c r="L12" s="190"/>
      <c r="M12" s="115"/>
      <c r="N12" s="118"/>
    </row>
    <row r="13" ht="14.25" customHeight="1">
      <c r="A13" s="191" t="s">
        <v>2220</v>
      </c>
      <c r="B13" s="34"/>
      <c r="C13" s="34"/>
      <c r="D13" s="34"/>
      <c r="E13" s="174"/>
      <c r="F13" s="199"/>
      <c r="G13" s="200" t="s">
        <v>2215</v>
      </c>
      <c r="H13" s="195"/>
      <c r="I13" s="194"/>
      <c r="J13" s="201"/>
      <c r="K13" s="190"/>
      <c r="L13" s="190"/>
      <c r="M13" s="117"/>
      <c r="N13" s="118"/>
    </row>
    <row r="14" ht="14.25" customHeight="1">
      <c r="A14" s="191" t="s">
        <v>2221</v>
      </c>
      <c r="B14" s="34"/>
      <c r="C14" s="34"/>
      <c r="D14" s="34"/>
      <c r="E14" s="174"/>
      <c r="F14" s="83"/>
      <c r="G14" s="83"/>
      <c r="H14" s="207">
        <f t="shared" ref="H14:J14" si="2">SUM(H10:H13)</f>
        <v>63082955</v>
      </c>
      <c r="I14" s="208">
        <f t="shared" si="2"/>
        <v>44796429</v>
      </c>
      <c r="J14" s="201">
        <f t="shared" si="2"/>
        <v>-18286526</v>
      </c>
      <c r="K14" s="202">
        <f>SUM(J10:L13)</f>
        <v>-18286526</v>
      </c>
      <c r="L14" s="190"/>
      <c r="M14" s="117"/>
      <c r="N14" s="176"/>
    </row>
    <row r="15" ht="14.25" customHeight="1">
      <c r="A15" s="191" t="s">
        <v>2222</v>
      </c>
      <c r="B15" s="34"/>
      <c r="C15" s="34"/>
      <c r="D15" s="34"/>
      <c r="E15" s="174"/>
      <c r="F15" s="209"/>
      <c r="G15" s="209"/>
      <c r="H15" s="29" t="s">
        <v>2223</v>
      </c>
      <c r="I15" s="29"/>
      <c r="J15" s="118"/>
      <c r="K15" s="189"/>
      <c r="L15" s="190"/>
      <c r="M15" s="210"/>
      <c r="N15" s="176"/>
    </row>
    <row r="16" ht="14.25" customHeight="1">
      <c r="A16" s="191" t="s">
        <v>2224</v>
      </c>
      <c r="B16" s="34"/>
      <c r="C16" s="34"/>
      <c r="D16" s="34"/>
      <c r="E16" s="174"/>
      <c r="F16" s="209"/>
      <c r="G16" s="211"/>
      <c r="H16" s="29"/>
      <c r="I16" s="29"/>
      <c r="J16" s="118"/>
      <c r="K16" s="189"/>
      <c r="L16" s="190"/>
      <c r="M16" s="210"/>
      <c r="N16" s="190"/>
    </row>
    <row r="17" ht="14.25" customHeight="1">
      <c r="A17" s="191" t="s">
        <v>2225</v>
      </c>
      <c r="B17" s="34"/>
      <c r="C17" s="34"/>
      <c r="D17" s="34"/>
      <c r="E17" s="212"/>
      <c r="F17" s="213"/>
      <c r="G17" s="214" t="s">
        <v>2226</v>
      </c>
      <c r="H17" s="214">
        <f>B3</f>
        <v>27002375</v>
      </c>
      <c r="I17" s="214"/>
      <c r="J17" s="175"/>
      <c r="K17" s="189"/>
      <c r="L17" s="215"/>
      <c r="M17" s="117"/>
      <c r="N17" s="190"/>
    </row>
    <row r="18" ht="14.25" customHeight="1">
      <c r="A18" s="191" t="s">
        <v>2227</v>
      </c>
      <c r="B18" s="34"/>
      <c r="C18" s="34"/>
      <c r="D18" s="34"/>
      <c r="E18" s="174"/>
      <c r="F18" s="213"/>
      <c r="G18" s="214" t="s">
        <v>2228</v>
      </c>
      <c r="H18" s="216">
        <f>'3월'!J1</f>
        <v>-39575875</v>
      </c>
      <c r="I18" s="214"/>
      <c r="J18" s="175"/>
      <c r="K18" s="189"/>
      <c r="L18" s="217"/>
      <c r="M18" s="117"/>
      <c r="N18" s="190"/>
    </row>
    <row r="19" ht="14.25" customHeight="1">
      <c r="A19" s="191" t="s">
        <v>2229</v>
      </c>
      <c r="B19" s="167"/>
      <c r="C19" s="218"/>
      <c r="D19" s="167"/>
      <c r="E19" s="219" t="s">
        <v>750</v>
      </c>
      <c r="F19" s="220" t="s">
        <v>2230</v>
      </c>
      <c r="G19" s="214"/>
      <c r="H19" s="221">
        <f>SUM(H17:H18)</f>
        <v>-12573500</v>
      </c>
      <c r="I19" s="213"/>
      <c r="J19" s="175"/>
      <c r="K19" s="189"/>
      <c r="L19" s="217"/>
      <c r="M19" s="117"/>
      <c r="N19" s="190"/>
    </row>
    <row r="20" ht="14.25" customHeight="1">
      <c r="A20" s="222" t="s">
        <v>2231</v>
      </c>
      <c r="B20" s="55" t="s">
        <v>2232</v>
      </c>
      <c r="C20" s="89" t="s">
        <v>2233</v>
      </c>
      <c r="D20" s="223"/>
      <c r="E20" s="224"/>
      <c r="F20" s="220">
        <v>6.4118E7</v>
      </c>
      <c r="G20" s="214" t="s">
        <v>2234</v>
      </c>
      <c r="H20" s="214">
        <f>(F20+F21)*1.1</f>
        <v>70529800</v>
      </c>
      <c r="I20" s="225" t="s">
        <v>2235</v>
      </c>
      <c r="J20" s="175"/>
      <c r="K20" s="189"/>
      <c r="L20" s="217"/>
      <c r="M20" s="117"/>
      <c r="N20" s="190"/>
    </row>
    <row r="21" ht="14.25" customHeight="1">
      <c r="A21" s="175" t="s">
        <v>413</v>
      </c>
      <c r="B21" s="226">
        <f t="shared" ref="B21:B23" si="3">SUM(B66:C66)</f>
        <v>247411052</v>
      </c>
      <c r="C21" s="227">
        <f t="shared" ref="C21:C22" si="4">F66-B21</f>
        <v>22798641</v>
      </c>
      <c r="D21" s="175"/>
      <c r="E21" s="179"/>
      <c r="F21" s="220"/>
      <c r="G21" s="228" t="s">
        <v>2203</v>
      </c>
      <c r="H21" s="216">
        <f>SUM(K9+K14)</f>
        <v>-132826236</v>
      </c>
      <c r="I21" s="213"/>
      <c r="J21" s="175"/>
      <c r="K21" s="190"/>
      <c r="L21" s="217"/>
      <c r="M21" s="117"/>
      <c r="N21" s="190"/>
    </row>
    <row r="22" ht="14.25" customHeight="1">
      <c r="A22" s="175" t="s">
        <v>310</v>
      </c>
      <c r="B22" s="226">
        <f t="shared" si="3"/>
        <v>251919726</v>
      </c>
      <c r="C22" s="227">
        <f t="shared" si="4"/>
        <v>26840880</v>
      </c>
      <c r="D22" s="175"/>
      <c r="E22" s="34"/>
      <c r="F22" s="220"/>
      <c r="G22" s="214"/>
      <c r="H22" s="221">
        <f>SUM(H19:H21)</f>
        <v>-74869936</v>
      </c>
      <c r="I22" s="214"/>
      <c r="J22" s="175"/>
      <c r="K22" s="176"/>
      <c r="L22" s="215"/>
      <c r="M22" s="117"/>
      <c r="N22" s="190"/>
    </row>
    <row r="23" ht="14.25" customHeight="1">
      <c r="A23" s="175" t="s">
        <v>326</v>
      </c>
      <c r="B23" s="226">
        <f t="shared" si="3"/>
        <v>128598560</v>
      </c>
      <c r="C23" s="227">
        <f>F68+F20-B23</f>
        <v>42160176</v>
      </c>
      <c r="D23" s="175"/>
      <c r="E23" s="34"/>
      <c r="F23" s="118"/>
      <c r="G23" s="175"/>
      <c r="H23" s="175"/>
      <c r="I23" s="175"/>
      <c r="J23" s="175"/>
      <c r="K23" s="176"/>
      <c r="L23" s="215"/>
      <c r="M23" s="117"/>
      <c r="N23" s="190"/>
    </row>
    <row r="24" ht="14.25" customHeight="1">
      <c r="A24" s="83"/>
      <c r="B24" s="83"/>
      <c r="C24" s="83"/>
      <c r="D24" s="175"/>
      <c r="E24" s="34"/>
      <c r="F24" s="118"/>
      <c r="G24" s="175"/>
      <c r="H24" s="175"/>
      <c r="I24" s="175"/>
      <c r="J24" s="175"/>
      <c r="K24" s="176"/>
      <c r="L24" s="215"/>
      <c r="M24" s="117"/>
      <c r="N24" s="190"/>
    </row>
    <row r="25" ht="14.25" customHeight="1">
      <c r="A25" s="83"/>
      <c r="B25" s="73" t="s">
        <v>2236</v>
      </c>
      <c r="C25" s="13"/>
      <c r="D25" s="14"/>
      <c r="E25" s="229"/>
      <c r="F25" s="73" t="s">
        <v>2237</v>
      </c>
      <c r="G25" s="13"/>
      <c r="H25" s="13"/>
      <c r="I25" s="14"/>
      <c r="J25" s="174"/>
      <c r="K25" s="176"/>
      <c r="L25" s="230"/>
      <c r="M25" s="169"/>
      <c r="N25" s="176"/>
    </row>
    <row r="26" ht="14.25" customHeight="1">
      <c r="A26" s="175"/>
      <c r="B26" s="23" t="s">
        <v>1095</v>
      </c>
      <c r="C26" s="231" t="s">
        <v>2238</v>
      </c>
      <c r="D26" s="232" t="s">
        <v>2239</v>
      </c>
      <c r="E26" s="233"/>
      <c r="F26" s="23" t="s">
        <v>2240</v>
      </c>
      <c r="G26" s="234" t="s">
        <v>2241</v>
      </c>
      <c r="H26" s="235" t="s">
        <v>2242</v>
      </c>
      <c r="I26" s="50" t="s">
        <v>2243</v>
      </c>
      <c r="J26" s="28"/>
      <c r="K26" s="23" t="s">
        <v>2244</v>
      </c>
      <c r="L26" s="236" t="s">
        <v>2245</v>
      </c>
      <c r="M26" s="26" t="s">
        <v>2246</v>
      </c>
      <c r="N26" s="170"/>
    </row>
    <row r="27" ht="14.25" hidden="1" customHeight="1">
      <c r="A27" s="184" t="s">
        <v>2247</v>
      </c>
      <c r="B27" s="237" t="str">
        <f t="shared" ref="B27:B38" si="5">#REF!</f>
        <v>#REF!</v>
      </c>
      <c r="C27" s="237" t="str">
        <f t="shared" ref="C27:C37" si="6">#REF!+#REF!+#REF!</f>
        <v>#REF!</v>
      </c>
      <c r="D27" s="238" t="str">
        <f t="shared" ref="D27:D38" si="7">F27-(B27+C27)</f>
        <v>#REF!</v>
      </c>
      <c r="E27" s="239"/>
      <c r="F27" s="238">
        <f>'매출(휴먼)'!J2784</f>
        <v>305389386</v>
      </c>
      <c r="G27" s="238" t="str">
        <f t="shared" ref="G27:G38" si="8">SUM(K27:M27)</f>
        <v>#REF!</v>
      </c>
      <c r="H27" s="240" t="str">
        <f t="shared" ref="H27:H38" si="9">F27-G27</f>
        <v>#REF!</v>
      </c>
      <c r="I27" s="241">
        <f t="shared" ref="I27:I38" si="10">F27*7%</f>
        <v>21377257.02</v>
      </c>
      <c r="J27" s="34" t="str">
        <f t="shared" ref="J27:J38" si="11">H27-I27</f>
        <v>#REF!</v>
      </c>
      <c r="K27" s="241" t="str">
        <f t="shared" ref="K27:K38" si="12">B27+C27</f>
        <v>#REF!</v>
      </c>
      <c r="L27" s="241" t="str">
        <f>SUM('[1]매입계산서(채움)'!D400:D410)</f>
        <v>#REF!</v>
      </c>
      <c r="M27" s="242">
        <f>'월별사용내역'!R87</f>
        <v>19600000</v>
      </c>
      <c r="N27" s="243" t="s">
        <v>413</v>
      </c>
    </row>
    <row r="28" ht="14.25" hidden="1" customHeight="1">
      <c r="A28" s="184" t="s">
        <v>310</v>
      </c>
      <c r="B28" s="244" t="str">
        <f t="shared" si="5"/>
        <v>#REF!</v>
      </c>
      <c r="C28" s="244" t="str">
        <f t="shared" si="6"/>
        <v>#REF!</v>
      </c>
      <c r="D28" s="245" t="str">
        <f t="shared" si="7"/>
        <v>#REF!</v>
      </c>
      <c r="E28" s="174"/>
      <c r="F28" s="246">
        <f>'매출(휴먼)'!J2836</f>
        <v>255106371</v>
      </c>
      <c r="G28" s="245" t="str">
        <f t="shared" si="8"/>
        <v>#REF!</v>
      </c>
      <c r="H28" s="34" t="str">
        <f t="shared" si="9"/>
        <v>#REF!</v>
      </c>
      <c r="I28" s="244">
        <f t="shared" si="10"/>
        <v>17857445.97</v>
      </c>
      <c r="J28" s="34" t="str">
        <f t="shared" si="11"/>
        <v>#REF!</v>
      </c>
      <c r="K28" s="244" t="str">
        <f t="shared" si="12"/>
        <v>#REF!</v>
      </c>
      <c r="L28" s="244" t="str">
        <f>SUM('[1]매입계산서(채움)'!D411:D418)</f>
        <v>#REF!</v>
      </c>
      <c r="M28" s="242">
        <f>'월별사용내역'!R88</f>
        <v>20000000</v>
      </c>
      <c r="N28" s="243" t="s">
        <v>310</v>
      </c>
    </row>
    <row r="29" ht="14.25" hidden="1" customHeight="1">
      <c r="A29" s="184" t="s">
        <v>326</v>
      </c>
      <c r="B29" s="244" t="str">
        <f t="shared" si="5"/>
        <v>#REF!</v>
      </c>
      <c r="C29" s="244" t="str">
        <f t="shared" si="6"/>
        <v>#REF!</v>
      </c>
      <c r="D29" s="245" t="str">
        <f t="shared" si="7"/>
        <v>#REF!</v>
      </c>
      <c r="E29" s="174"/>
      <c r="F29" s="246">
        <f>'매출(휴먼)'!J2888</f>
        <v>284243190</v>
      </c>
      <c r="G29" s="245" t="str">
        <f t="shared" si="8"/>
        <v>#REF!</v>
      </c>
      <c r="H29" s="34" t="str">
        <f t="shared" si="9"/>
        <v>#REF!</v>
      </c>
      <c r="I29" s="244">
        <f t="shared" si="10"/>
        <v>19897023.3</v>
      </c>
      <c r="J29" s="34" t="str">
        <f t="shared" si="11"/>
        <v>#REF!</v>
      </c>
      <c r="K29" s="244" t="str">
        <f t="shared" si="12"/>
        <v>#REF!</v>
      </c>
      <c r="L29" s="244" t="str">
        <f>SUM('[1]매입계산서(채움)'!D419:D433)</f>
        <v>#REF!</v>
      </c>
      <c r="M29" s="242">
        <f>'월별사용내역'!R89</f>
        <v>20658340</v>
      </c>
      <c r="N29" s="243" t="s">
        <v>326</v>
      </c>
    </row>
    <row r="30" ht="14.25" hidden="1" customHeight="1">
      <c r="A30" s="184" t="s">
        <v>52</v>
      </c>
      <c r="B30" s="244" t="str">
        <f t="shared" si="5"/>
        <v>#REF!</v>
      </c>
      <c r="C30" s="244" t="str">
        <f t="shared" si="6"/>
        <v>#REF!</v>
      </c>
      <c r="D30" s="245" t="str">
        <f t="shared" si="7"/>
        <v>#REF!</v>
      </c>
      <c r="E30" s="174"/>
      <c r="F30" s="246">
        <f>'매출(휴먼)'!J2938</f>
        <v>295389880</v>
      </c>
      <c r="G30" s="245" t="str">
        <f t="shared" si="8"/>
        <v>#REF!</v>
      </c>
      <c r="H30" s="34" t="str">
        <f t="shared" si="9"/>
        <v>#REF!</v>
      </c>
      <c r="I30" s="244">
        <f t="shared" si="10"/>
        <v>20677291.6</v>
      </c>
      <c r="J30" s="34" t="str">
        <f t="shared" si="11"/>
        <v>#REF!</v>
      </c>
      <c r="K30" s="244" t="str">
        <f t="shared" si="12"/>
        <v>#REF!</v>
      </c>
      <c r="L30" s="244" t="str">
        <f>SUM('[1]매입계산서(채움)'!D434:D445)</f>
        <v>#REF!</v>
      </c>
      <c r="M30" s="242">
        <f>'월별사용내역'!R90</f>
        <v>10900000</v>
      </c>
      <c r="N30" s="243" t="s">
        <v>52</v>
      </c>
    </row>
    <row r="31" ht="14.25" hidden="1" customHeight="1">
      <c r="A31" s="184" t="s">
        <v>69</v>
      </c>
      <c r="B31" s="244" t="str">
        <f t="shared" si="5"/>
        <v>#REF!</v>
      </c>
      <c r="C31" s="244" t="str">
        <f t="shared" si="6"/>
        <v>#REF!</v>
      </c>
      <c r="D31" s="245" t="str">
        <f t="shared" si="7"/>
        <v>#REF!</v>
      </c>
      <c r="E31" s="174"/>
      <c r="F31" s="246">
        <f>'매출(휴먼)'!J2988</f>
        <v>354306200</v>
      </c>
      <c r="G31" s="245" t="str">
        <f t="shared" si="8"/>
        <v>#REF!</v>
      </c>
      <c r="H31" s="34" t="str">
        <f t="shared" si="9"/>
        <v>#REF!</v>
      </c>
      <c r="I31" s="244">
        <f t="shared" si="10"/>
        <v>24801434</v>
      </c>
      <c r="J31" s="34" t="str">
        <f t="shared" si="11"/>
        <v>#REF!</v>
      </c>
      <c r="K31" s="244" t="str">
        <f t="shared" si="12"/>
        <v>#REF!</v>
      </c>
      <c r="L31" s="244" t="str">
        <f>SUM('[1]매입계산서(채움)'!D446:D453)</f>
        <v>#REF!</v>
      </c>
      <c r="M31" s="242">
        <f>'월별사용내역'!R91</f>
        <v>15600000</v>
      </c>
      <c r="N31" s="243" t="s">
        <v>69</v>
      </c>
    </row>
    <row r="32" ht="14.25" hidden="1" customHeight="1">
      <c r="A32" s="184" t="s">
        <v>77</v>
      </c>
      <c r="B32" s="244" t="str">
        <f t="shared" si="5"/>
        <v>#REF!</v>
      </c>
      <c r="C32" s="244" t="str">
        <f t="shared" si="6"/>
        <v>#REF!</v>
      </c>
      <c r="D32" s="245" t="str">
        <f t="shared" si="7"/>
        <v>#REF!</v>
      </c>
      <c r="E32" s="174"/>
      <c r="F32" s="245">
        <f>'매출(휴먼)'!J3054</f>
        <v>335424790</v>
      </c>
      <c r="G32" s="245" t="str">
        <f t="shared" si="8"/>
        <v>#REF!</v>
      </c>
      <c r="H32" s="34" t="str">
        <f t="shared" si="9"/>
        <v>#REF!</v>
      </c>
      <c r="I32" s="244">
        <f t="shared" si="10"/>
        <v>23479735.3</v>
      </c>
      <c r="J32" s="34" t="str">
        <f t="shared" si="11"/>
        <v>#REF!</v>
      </c>
      <c r="K32" s="244" t="str">
        <f t="shared" si="12"/>
        <v>#REF!</v>
      </c>
      <c r="L32" s="244" t="str">
        <f>SUM('[1]매입계산서(채움)'!D454:D465)</f>
        <v>#REF!</v>
      </c>
      <c r="M32" s="242">
        <f>'월별사용내역'!R92</f>
        <v>13354270</v>
      </c>
      <c r="N32" s="243" t="s">
        <v>77</v>
      </c>
    </row>
    <row r="33" ht="14.25" hidden="1" customHeight="1">
      <c r="A33" s="184" t="s">
        <v>94</v>
      </c>
      <c r="B33" s="244" t="str">
        <f t="shared" si="5"/>
        <v>#REF!</v>
      </c>
      <c r="C33" s="244" t="str">
        <f t="shared" si="6"/>
        <v>#REF!</v>
      </c>
      <c r="D33" s="245" t="str">
        <f t="shared" si="7"/>
        <v>#REF!</v>
      </c>
      <c r="E33" s="174"/>
      <c r="F33" s="245">
        <f>'매출(휴먼)'!J3111</f>
        <v>349793060</v>
      </c>
      <c r="G33" s="245" t="str">
        <f t="shared" si="8"/>
        <v>#REF!</v>
      </c>
      <c r="H33" s="34" t="str">
        <f t="shared" si="9"/>
        <v>#REF!</v>
      </c>
      <c r="I33" s="244">
        <f t="shared" si="10"/>
        <v>24485514.2</v>
      </c>
      <c r="J33" s="34" t="str">
        <f t="shared" si="11"/>
        <v>#REF!</v>
      </c>
      <c r="K33" s="244" t="str">
        <f t="shared" si="12"/>
        <v>#REF!</v>
      </c>
      <c r="L33" s="244" t="str">
        <f>SUM('[1]매입계산서(채움)'!D466:D479)</f>
        <v>#REF!</v>
      </c>
      <c r="M33" s="242">
        <f>'월별사용내역'!R93</f>
        <v>15877620</v>
      </c>
      <c r="N33" s="243" t="s">
        <v>94</v>
      </c>
    </row>
    <row r="34" ht="14.25" hidden="1" customHeight="1">
      <c r="A34" s="184" t="s">
        <v>123</v>
      </c>
      <c r="B34" s="244" t="str">
        <f t="shared" si="5"/>
        <v>#REF!</v>
      </c>
      <c r="C34" s="244" t="str">
        <f t="shared" si="6"/>
        <v>#REF!</v>
      </c>
      <c r="D34" s="245" t="str">
        <f t="shared" si="7"/>
        <v>#REF!</v>
      </c>
      <c r="E34" s="174"/>
      <c r="F34" s="245">
        <f>'매출(휴먼)'!J3163</f>
        <v>387148781</v>
      </c>
      <c r="G34" s="245" t="str">
        <f t="shared" si="8"/>
        <v>#REF!</v>
      </c>
      <c r="H34" s="34" t="str">
        <f t="shared" si="9"/>
        <v>#REF!</v>
      </c>
      <c r="I34" s="244">
        <f t="shared" si="10"/>
        <v>27100414.67</v>
      </c>
      <c r="J34" s="34" t="str">
        <f t="shared" si="11"/>
        <v>#REF!</v>
      </c>
      <c r="K34" s="244" t="str">
        <f t="shared" si="12"/>
        <v>#REF!</v>
      </c>
      <c r="L34" s="244" t="str">
        <f>SUM('[1]매입계산서(채움)'!D480:D487)</f>
        <v>#REF!</v>
      </c>
      <c r="M34" s="242">
        <f>'월별사용내역'!R94</f>
        <v>15700000</v>
      </c>
      <c r="N34" s="243" t="s">
        <v>123</v>
      </c>
    </row>
    <row r="35" ht="14.25" hidden="1" customHeight="1">
      <c r="A35" s="184" t="s">
        <v>164</v>
      </c>
      <c r="B35" s="244" t="str">
        <f t="shared" si="5"/>
        <v>#REF!</v>
      </c>
      <c r="C35" s="244" t="str">
        <f t="shared" si="6"/>
        <v>#REF!</v>
      </c>
      <c r="D35" s="245" t="str">
        <f t="shared" si="7"/>
        <v>#REF!</v>
      </c>
      <c r="E35" s="174"/>
      <c r="F35" s="245">
        <f>'매출(휴먼)'!J3213</f>
        <v>305326350</v>
      </c>
      <c r="G35" s="245" t="str">
        <f t="shared" si="8"/>
        <v>#REF!</v>
      </c>
      <c r="H35" s="34" t="str">
        <f t="shared" si="9"/>
        <v>#REF!</v>
      </c>
      <c r="I35" s="244">
        <f t="shared" si="10"/>
        <v>21372844.5</v>
      </c>
      <c r="J35" s="34" t="str">
        <f t="shared" si="11"/>
        <v>#REF!</v>
      </c>
      <c r="K35" s="244" t="str">
        <f t="shared" si="12"/>
        <v>#REF!</v>
      </c>
      <c r="L35" s="244" t="str">
        <f>SUM('[1]매입계산서(채움)'!D488:D503)</f>
        <v>#REF!</v>
      </c>
      <c r="M35" s="242">
        <f>'월별사용내역'!R95</f>
        <v>16250000</v>
      </c>
      <c r="N35" s="243" t="s">
        <v>164</v>
      </c>
    </row>
    <row r="36" ht="14.25" hidden="1" customHeight="1">
      <c r="A36" s="184" t="s">
        <v>205</v>
      </c>
      <c r="B36" s="244" t="str">
        <f t="shared" si="5"/>
        <v>#REF!</v>
      </c>
      <c r="C36" s="244" t="str">
        <f t="shared" si="6"/>
        <v>#REF!</v>
      </c>
      <c r="D36" s="245" t="str">
        <f t="shared" si="7"/>
        <v>#REF!</v>
      </c>
      <c r="E36" s="174"/>
      <c r="F36" s="245">
        <f>'매출(휴먼)'!J3265</f>
        <v>336582300</v>
      </c>
      <c r="G36" s="245" t="str">
        <f t="shared" si="8"/>
        <v>#REF!</v>
      </c>
      <c r="H36" s="34" t="str">
        <f t="shared" si="9"/>
        <v>#REF!</v>
      </c>
      <c r="I36" s="244">
        <f t="shared" si="10"/>
        <v>23560761</v>
      </c>
      <c r="J36" s="34" t="str">
        <f t="shared" si="11"/>
        <v>#REF!</v>
      </c>
      <c r="K36" s="244" t="str">
        <f t="shared" si="12"/>
        <v>#REF!</v>
      </c>
      <c r="L36" s="244" t="str">
        <f>SUM('[1]매입계산서(채움)'!D504:D518)</f>
        <v>#REF!</v>
      </c>
      <c r="M36" s="242">
        <f>'월별사용내역'!R96</f>
        <v>13100000</v>
      </c>
      <c r="N36" s="243" t="s">
        <v>205</v>
      </c>
    </row>
    <row r="37" ht="14.25" hidden="1" customHeight="1">
      <c r="A37" s="184" t="s">
        <v>239</v>
      </c>
      <c r="B37" s="244" t="str">
        <f t="shared" si="5"/>
        <v>#REF!</v>
      </c>
      <c r="C37" s="246" t="str">
        <f t="shared" si="6"/>
        <v>#REF!</v>
      </c>
      <c r="D37" s="245" t="str">
        <f t="shared" si="7"/>
        <v>#REF!</v>
      </c>
      <c r="E37" s="174"/>
      <c r="F37" s="245">
        <f>'매출(휴먼)'!J3315</f>
        <v>313027650</v>
      </c>
      <c r="G37" s="245" t="str">
        <f t="shared" si="8"/>
        <v>#REF!</v>
      </c>
      <c r="H37" s="34" t="str">
        <f t="shared" si="9"/>
        <v>#REF!</v>
      </c>
      <c r="I37" s="244">
        <f t="shared" si="10"/>
        <v>21911935.5</v>
      </c>
      <c r="J37" s="34" t="str">
        <f t="shared" si="11"/>
        <v>#REF!</v>
      </c>
      <c r="K37" s="244" t="str">
        <f t="shared" si="12"/>
        <v>#REF!</v>
      </c>
      <c r="L37" s="244" t="str">
        <f>SUM('[1]매입계산서(채움)'!D519:D526)</f>
        <v>#REF!</v>
      </c>
      <c r="M37" s="242">
        <f>'월별사용내역'!R97</f>
        <v>13400000</v>
      </c>
      <c r="N37" s="243" t="s">
        <v>239</v>
      </c>
    </row>
    <row r="38" ht="14.25" hidden="1" customHeight="1">
      <c r="A38" s="184" t="s">
        <v>265</v>
      </c>
      <c r="B38" s="247" t="str">
        <f t="shared" si="5"/>
        <v>#REF!</v>
      </c>
      <c r="C38" s="248" t="str">
        <f>#REF!+#REF!+#REF!+#REF!</f>
        <v>#REF!</v>
      </c>
      <c r="D38" s="248" t="str">
        <f t="shared" si="7"/>
        <v>#REF!</v>
      </c>
      <c r="E38" s="174"/>
      <c r="F38" s="248">
        <f>'매출(휴먼)'!J3373</f>
        <v>605812230</v>
      </c>
      <c r="G38" s="248" t="str">
        <f t="shared" si="8"/>
        <v>#REF!</v>
      </c>
      <c r="H38" s="39" t="str">
        <f t="shared" si="9"/>
        <v>#REF!</v>
      </c>
      <c r="I38" s="247">
        <f t="shared" si="10"/>
        <v>42406856.1</v>
      </c>
      <c r="J38" s="34" t="str">
        <f t="shared" si="11"/>
        <v>#REF!</v>
      </c>
      <c r="K38" s="247" t="str">
        <f t="shared" si="12"/>
        <v>#REF!</v>
      </c>
      <c r="L38" s="247" t="str">
        <f>SUM('[1]매입계산서(채움)'!D527:D539)</f>
        <v>#REF!</v>
      </c>
      <c r="M38" s="249">
        <f>'월별사용내역'!R98</f>
        <v>13300000</v>
      </c>
      <c r="N38" s="243" t="s">
        <v>265</v>
      </c>
    </row>
    <row r="39" ht="14.25" hidden="1" customHeight="1">
      <c r="A39" s="174"/>
      <c r="B39" s="34" t="s">
        <v>2248</v>
      </c>
      <c r="C39" s="34" t="s">
        <v>2249</v>
      </c>
      <c r="D39" s="34"/>
      <c r="E39" s="174"/>
      <c r="F39" s="174"/>
      <c r="G39" s="174" t="s">
        <v>2250</v>
      </c>
      <c r="H39" s="174"/>
      <c r="I39" s="34" t="s">
        <v>2251</v>
      </c>
      <c r="J39" s="34" t="str">
        <f>SUM(J27:J38)</f>
        <v>#REF!</v>
      </c>
      <c r="K39" s="250"/>
      <c r="L39" s="250"/>
      <c r="M39" s="34"/>
      <c r="N39" s="179"/>
    </row>
    <row r="40" ht="14.25" hidden="1" customHeight="1">
      <c r="A40" s="184" t="s">
        <v>2252</v>
      </c>
      <c r="B40" s="205" t="str">
        <f>#REF!+#REF!+#REF!</f>
        <v>#REF!</v>
      </c>
      <c r="C40" s="205" t="str">
        <f t="shared" ref="C40:C51" si="13">#REF!+#REF!+#REF!+#REF!</f>
        <v>#REF!</v>
      </c>
      <c r="D40" s="238" t="str">
        <f t="shared" ref="D40:D45" si="14">F40-(B40+C40)</f>
        <v>#REF!</v>
      </c>
      <c r="E40" s="174"/>
      <c r="F40" s="251">
        <f>'매출(휴먼)'!J3426</f>
        <v>353878670</v>
      </c>
      <c r="G40" s="238" t="str">
        <f t="shared" ref="G40:G51" si="15">SUM(K40:M40)</f>
        <v>#REF!</v>
      </c>
      <c r="H40" s="238" t="str">
        <f t="shared" ref="H40:H51" si="16">F40-G40</f>
        <v>#REF!</v>
      </c>
      <c r="I40" s="241">
        <f t="shared" ref="I40:I51" si="17">F40*7%</f>
        <v>24771506.9</v>
      </c>
      <c r="J40" s="34" t="str">
        <f t="shared" ref="J40:J51" si="18">H40-I40</f>
        <v>#REF!</v>
      </c>
      <c r="K40" s="241" t="str">
        <f t="shared" ref="K40:K51" si="19">B40+C40</f>
        <v>#REF!</v>
      </c>
      <c r="L40" s="241">
        <f>SUM('매입계산서(휴먼)'!D579:D591)</f>
        <v>162427363</v>
      </c>
      <c r="M40" s="252">
        <f>'월별사용내역'!R100</f>
        <v>13600000</v>
      </c>
      <c r="N40" s="243" t="s">
        <v>413</v>
      </c>
    </row>
    <row r="41" ht="14.25" hidden="1" customHeight="1">
      <c r="A41" s="184" t="s">
        <v>310</v>
      </c>
      <c r="B41" s="195" t="str">
        <f t="shared" ref="B41:B51" si="20">#REF!</f>
        <v>#REF!</v>
      </c>
      <c r="C41" s="195" t="str">
        <f t="shared" si="13"/>
        <v>#REF!</v>
      </c>
      <c r="D41" s="245" t="str">
        <f t="shared" si="14"/>
        <v>#REF!</v>
      </c>
      <c r="E41" s="174"/>
      <c r="F41" s="253">
        <f>'매출(휴먼)'!J3472</f>
        <v>317366392</v>
      </c>
      <c r="G41" s="245" t="str">
        <f t="shared" si="15"/>
        <v>#REF!</v>
      </c>
      <c r="H41" s="245" t="str">
        <f t="shared" si="16"/>
        <v>#REF!</v>
      </c>
      <c r="I41" s="244">
        <f t="shared" si="17"/>
        <v>22215647.44</v>
      </c>
      <c r="J41" s="34" t="str">
        <f t="shared" si="18"/>
        <v>#REF!</v>
      </c>
      <c r="K41" s="244" t="str">
        <f t="shared" si="19"/>
        <v>#REF!</v>
      </c>
      <c r="L41" s="244">
        <f>SUM('매입계산서(휴먼)'!D592:D607)</f>
        <v>345485696</v>
      </c>
      <c r="M41" s="242">
        <f>'월별사용내역'!R101</f>
        <v>23141937</v>
      </c>
      <c r="N41" s="243" t="s">
        <v>310</v>
      </c>
    </row>
    <row r="42" ht="14.25" hidden="1" customHeight="1">
      <c r="A42" s="184" t="s">
        <v>326</v>
      </c>
      <c r="B42" s="195" t="str">
        <f t="shared" si="20"/>
        <v>#REF!</v>
      </c>
      <c r="C42" s="195" t="str">
        <f t="shared" si="13"/>
        <v>#REF!</v>
      </c>
      <c r="D42" s="245" t="str">
        <f t="shared" si="14"/>
        <v>#REF!</v>
      </c>
      <c r="E42" s="174"/>
      <c r="F42" s="253">
        <f>'매출(휴먼)'!J3521</f>
        <v>311986062</v>
      </c>
      <c r="G42" s="245" t="str">
        <f t="shared" si="15"/>
        <v>#REF!</v>
      </c>
      <c r="H42" s="245" t="str">
        <f t="shared" si="16"/>
        <v>#REF!</v>
      </c>
      <c r="I42" s="244">
        <f t="shared" si="17"/>
        <v>21839024.34</v>
      </c>
      <c r="J42" s="34" t="str">
        <f t="shared" si="18"/>
        <v>#REF!</v>
      </c>
      <c r="K42" s="244" t="str">
        <f t="shared" si="19"/>
        <v>#REF!</v>
      </c>
      <c r="L42" s="244">
        <f>SUM('매입계산서(휴먼)'!D608:D622)</f>
        <v>240909720</v>
      </c>
      <c r="M42" s="242">
        <f>'월별사용내역'!R102</f>
        <v>21318700</v>
      </c>
      <c r="N42" s="243" t="s">
        <v>326</v>
      </c>
    </row>
    <row r="43" ht="14.25" hidden="1" customHeight="1">
      <c r="A43" s="184" t="s">
        <v>52</v>
      </c>
      <c r="B43" s="195" t="str">
        <f t="shared" si="20"/>
        <v>#REF!</v>
      </c>
      <c r="C43" s="195" t="str">
        <f t="shared" si="13"/>
        <v>#REF!</v>
      </c>
      <c r="D43" s="245" t="str">
        <f t="shared" si="14"/>
        <v>#REF!</v>
      </c>
      <c r="E43" s="174"/>
      <c r="F43" s="253">
        <f>'매출(휴먼)'!J3567</f>
        <v>323090232</v>
      </c>
      <c r="G43" s="245" t="str">
        <f t="shared" si="15"/>
        <v>#REF!</v>
      </c>
      <c r="H43" s="245" t="str">
        <f t="shared" si="16"/>
        <v>#REF!</v>
      </c>
      <c r="I43" s="244">
        <f t="shared" si="17"/>
        <v>22616316.24</v>
      </c>
      <c r="J43" s="34" t="str">
        <f t="shared" si="18"/>
        <v>#REF!</v>
      </c>
      <c r="K43" s="244" t="str">
        <f t="shared" si="19"/>
        <v>#REF!</v>
      </c>
      <c r="L43" s="244">
        <f>SUM('매입계산서(휴먼)'!D623:D635)</f>
        <v>12304690</v>
      </c>
      <c r="M43" s="242">
        <f>'월별사용내역'!R103</f>
        <v>22858340</v>
      </c>
      <c r="N43" s="243" t="s">
        <v>52</v>
      </c>
    </row>
    <row r="44" ht="14.25" hidden="1" customHeight="1">
      <c r="A44" s="184" t="s">
        <v>69</v>
      </c>
      <c r="B44" s="195" t="str">
        <f t="shared" si="20"/>
        <v>#REF!</v>
      </c>
      <c r="C44" s="195" t="str">
        <f t="shared" si="13"/>
        <v>#REF!</v>
      </c>
      <c r="D44" s="245" t="str">
        <f t="shared" si="14"/>
        <v>#REF!</v>
      </c>
      <c r="E44" s="174"/>
      <c r="F44" s="253">
        <f>'매출(휴먼)'!J3615</f>
        <v>361378376</v>
      </c>
      <c r="G44" s="245" t="str">
        <f t="shared" si="15"/>
        <v>#REF!</v>
      </c>
      <c r="H44" s="245" t="str">
        <f t="shared" si="16"/>
        <v>#REF!</v>
      </c>
      <c r="I44" s="244">
        <f t="shared" si="17"/>
        <v>25296486.32</v>
      </c>
      <c r="J44" s="34" t="str">
        <f t="shared" si="18"/>
        <v>#REF!</v>
      </c>
      <c r="K44" s="244" t="str">
        <f t="shared" si="19"/>
        <v>#REF!</v>
      </c>
      <c r="L44" s="244">
        <f>SUM('매입계산서(휴먼)'!D636:D643)</f>
        <v>12675390</v>
      </c>
      <c r="M44" s="242">
        <f>'월별사용내역'!R104</f>
        <v>19600000</v>
      </c>
      <c r="N44" s="243" t="s">
        <v>69</v>
      </c>
    </row>
    <row r="45" ht="14.25" hidden="1" customHeight="1">
      <c r="A45" s="184" t="s">
        <v>77</v>
      </c>
      <c r="B45" s="195" t="str">
        <f t="shared" si="20"/>
        <v>#REF!</v>
      </c>
      <c r="C45" s="195" t="str">
        <f t="shared" si="13"/>
        <v>#REF!</v>
      </c>
      <c r="D45" s="245" t="str">
        <f t="shared" si="14"/>
        <v>#REF!</v>
      </c>
      <c r="E45" s="174"/>
      <c r="F45" s="253">
        <f>'매출(휴먼)'!J3664</f>
        <v>345161227</v>
      </c>
      <c r="G45" s="245" t="str">
        <f t="shared" si="15"/>
        <v>#REF!</v>
      </c>
      <c r="H45" s="245" t="str">
        <f t="shared" si="16"/>
        <v>#REF!</v>
      </c>
      <c r="I45" s="244">
        <f t="shared" si="17"/>
        <v>24161285.89</v>
      </c>
      <c r="J45" s="34" t="str">
        <f t="shared" si="18"/>
        <v>#REF!</v>
      </c>
      <c r="K45" s="244" t="str">
        <f t="shared" si="19"/>
        <v>#REF!</v>
      </c>
      <c r="L45" s="244">
        <f>SUM('매입계산서(휴먼)'!D644:D653)</f>
        <v>41620924</v>
      </c>
      <c r="M45" s="242">
        <f>'월별사용내역'!R105</f>
        <v>15400000</v>
      </c>
      <c r="N45" s="243" t="s">
        <v>77</v>
      </c>
    </row>
    <row r="46" ht="14.25" hidden="1" customHeight="1">
      <c r="A46" s="184" t="s">
        <v>94</v>
      </c>
      <c r="B46" s="195" t="str">
        <f t="shared" si="20"/>
        <v>#REF!</v>
      </c>
      <c r="C46" s="195" t="str">
        <f t="shared" si="13"/>
        <v>#REF!</v>
      </c>
      <c r="D46" s="245" t="str">
        <f>F46-(B46+C46)-'매출(휴먼)'!C3699</f>
        <v>#REF!</v>
      </c>
      <c r="E46" s="174"/>
      <c r="F46" s="253">
        <f>'매출(휴먼)'!J3709</f>
        <v>452866942</v>
      </c>
      <c r="G46" s="245" t="str">
        <f t="shared" si="15"/>
        <v>#REF!</v>
      </c>
      <c r="H46" s="245" t="str">
        <f t="shared" si="16"/>
        <v>#REF!</v>
      </c>
      <c r="I46" s="244">
        <f t="shared" si="17"/>
        <v>31700685.94</v>
      </c>
      <c r="J46" s="34" t="str">
        <f t="shared" si="18"/>
        <v>#REF!</v>
      </c>
      <c r="K46" s="244" t="str">
        <f t="shared" si="19"/>
        <v>#REF!</v>
      </c>
      <c r="L46" s="244">
        <f>SUM('매입계산서(휴먼)'!D654:D660)</f>
        <v>11869781</v>
      </c>
      <c r="M46" s="242">
        <f>'월별사용내역'!R106</f>
        <v>17900000</v>
      </c>
      <c r="N46" s="243" t="s">
        <v>94</v>
      </c>
    </row>
    <row r="47" ht="14.25" hidden="1" customHeight="1">
      <c r="A47" s="184" t="s">
        <v>123</v>
      </c>
      <c r="B47" s="195" t="str">
        <f t="shared" si="20"/>
        <v>#REF!</v>
      </c>
      <c r="C47" s="195" t="str">
        <f t="shared" si="13"/>
        <v>#REF!</v>
      </c>
      <c r="D47" s="245" t="str">
        <f>F47-(B47+C47)-'매출(휴먼)'!C3711-'매출(휴먼)'!C3755</f>
        <v>#REF!</v>
      </c>
      <c r="E47" s="174"/>
      <c r="F47" s="253">
        <f>'매출(휴먼)'!J3754</f>
        <v>533467815</v>
      </c>
      <c r="G47" s="245" t="str">
        <f t="shared" si="15"/>
        <v>#REF!</v>
      </c>
      <c r="H47" s="245" t="str">
        <f t="shared" si="16"/>
        <v>#REF!</v>
      </c>
      <c r="I47" s="244">
        <f t="shared" si="17"/>
        <v>37342747.05</v>
      </c>
      <c r="J47" s="34" t="str">
        <f t="shared" si="18"/>
        <v>#REF!</v>
      </c>
      <c r="K47" s="244" t="str">
        <f t="shared" si="19"/>
        <v>#REF!</v>
      </c>
      <c r="L47" s="244">
        <f>SUM('매입계산서(휴먼)'!D661:D670)</f>
        <v>76469809</v>
      </c>
      <c r="M47" s="242">
        <f>'월별사용내역'!R107</f>
        <v>15600000</v>
      </c>
      <c r="N47" s="243" t="s">
        <v>123</v>
      </c>
    </row>
    <row r="48" ht="14.25" hidden="1" customHeight="1">
      <c r="A48" s="184" t="s">
        <v>164</v>
      </c>
      <c r="B48" s="195" t="str">
        <f t="shared" si="20"/>
        <v>#REF!</v>
      </c>
      <c r="C48" s="195" t="str">
        <f t="shared" si="13"/>
        <v>#REF!</v>
      </c>
      <c r="D48" s="245" t="str">
        <f>F48-(B48+C48)-'매출(휴먼)'!C3756-'매출(휴먼)'!C3757-'매출(휴먼)'!C3804-'매출(휴먼)'!C3805</f>
        <v>#REF!</v>
      </c>
      <c r="E48" s="174"/>
      <c r="F48" s="253">
        <f>'매출(휴먼)'!I3805</f>
        <v>532326523</v>
      </c>
      <c r="G48" s="245" t="str">
        <f t="shared" si="15"/>
        <v>#REF!</v>
      </c>
      <c r="H48" s="245" t="str">
        <f t="shared" si="16"/>
        <v>#REF!</v>
      </c>
      <c r="I48" s="244">
        <f t="shared" si="17"/>
        <v>37262856.61</v>
      </c>
      <c r="J48" s="34" t="str">
        <f t="shared" si="18"/>
        <v>#REF!</v>
      </c>
      <c r="K48" s="244" t="str">
        <f t="shared" si="19"/>
        <v>#REF!</v>
      </c>
      <c r="L48" s="244">
        <f>SUM('매입계산서(휴먼)'!D671:D684)</f>
        <v>221151944</v>
      </c>
      <c r="M48" s="242">
        <f>'월별사용내역'!R108</f>
        <v>17000000</v>
      </c>
      <c r="N48" s="243" t="s">
        <v>164</v>
      </c>
    </row>
    <row r="49" ht="14.25" hidden="1" customHeight="1">
      <c r="A49" s="184" t="s">
        <v>205</v>
      </c>
      <c r="B49" s="195" t="str">
        <f t="shared" si="20"/>
        <v>#REF!</v>
      </c>
      <c r="C49" s="195" t="str">
        <f t="shared" si="13"/>
        <v>#REF!</v>
      </c>
      <c r="D49" s="245" t="str">
        <f>F49-(B49+C49)-'매출(휴먼)'!C3834-'매출(휴먼)'!C3835</f>
        <v>#REF!</v>
      </c>
      <c r="E49" s="174"/>
      <c r="F49" s="253">
        <f>'매출(휴먼)'!I3846</f>
        <v>395786701</v>
      </c>
      <c r="G49" s="245" t="str">
        <f t="shared" si="15"/>
        <v>#REF!</v>
      </c>
      <c r="H49" s="245" t="str">
        <f t="shared" si="16"/>
        <v>#REF!</v>
      </c>
      <c r="I49" s="244">
        <f t="shared" si="17"/>
        <v>27705069.07</v>
      </c>
      <c r="J49" s="34" t="str">
        <f t="shared" si="18"/>
        <v>#REF!</v>
      </c>
      <c r="K49" s="244" t="str">
        <f t="shared" si="19"/>
        <v>#REF!</v>
      </c>
      <c r="L49" s="244">
        <f>SUM('매입계산서(휴먼)'!D685:D697)</f>
        <v>50362688</v>
      </c>
      <c r="M49" s="242">
        <f>'월별사용내역'!R109</f>
        <v>15000000</v>
      </c>
      <c r="N49" s="243" t="s">
        <v>205</v>
      </c>
    </row>
    <row r="50" ht="14.25" hidden="1" customHeight="1">
      <c r="A50" s="184" t="s">
        <v>239</v>
      </c>
      <c r="B50" s="195" t="str">
        <f t="shared" si="20"/>
        <v>#REF!</v>
      </c>
      <c r="C50" s="195" t="str">
        <f t="shared" si="13"/>
        <v>#REF!</v>
      </c>
      <c r="D50" s="245" t="str">
        <f>F50-(B50+C50)-'매출(휴먼)'!C3883-'매출(휴먼)'!C3884-'매출(휴먼)'!C3885-'매출(휴먼)'!C3886-'매출(휴먼)'!C3887-'매출(휴먼)'!C3888-'매출(휴먼)'!C3889-'매출(휴먼)'!C3890-'매출(휴먼)'!C3891-'매출(휴먼)'!C3892-'매출(휴먼)'!C3893-'매출(휴먼)'!C3880-'매출(휴먼)'!C3881</f>
        <v>#REF!</v>
      </c>
      <c r="E50" s="174"/>
      <c r="F50" s="253">
        <f>'매출(휴먼)'!I3902</f>
        <v>864109338</v>
      </c>
      <c r="G50" s="245" t="str">
        <f t="shared" si="15"/>
        <v>#REF!</v>
      </c>
      <c r="H50" s="245" t="str">
        <f t="shared" si="16"/>
        <v>#REF!</v>
      </c>
      <c r="I50" s="244">
        <f t="shared" si="17"/>
        <v>60487653.66</v>
      </c>
      <c r="J50" s="34" t="str">
        <f t="shared" si="18"/>
        <v>#REF!</v>
      </c>
      <c r="K50" s="244" t="str">
        <f t="shared" si="19"/>
        <v>#REF!</v>
      </c>
      <c r="L50" s="244">
        <f>SUM('매입계산서(휴먼)'!D698:D710)</f>
        <v>86420578</v>
      </c>
      <c r="M50" s="242">
        <f>'월별사용내역'!R110</f>
        <v>18000000</v>
      </c>
      <c r="N50" s="243" t="s">
        <v>239</v>
      </c>
    </row>
    <row r="51" ht="14.25" hidden="1" customHeight="1">
      <c r="A51" s="184" t="s">
        <v>265</v>
      </c>
      <c r="B51" s="201" t="str">
        <f t="shared" si="20"/>
        <v>#REF!</v>
      </c>
      <c r="C51" s="201" t="str">
        <f t="shared" si="13"/>
        <v>#REF!</v>
      </c>
      <c r="D51" s="248" t="str">
        <f>F51-(B51+C51)-'매출(휴먼)'!C3917-'매출(휴먼)'!C3918-'매출(휴먼)'!C3919-'매출(휴먼)'!C3920-'매출(휴먼)'!C3921-'매출(휴먼)'!C3922-'매출(휴먼)'!C3927-'매출(휴먼)'!C3928-'매출(휴먼)'!C3929-'매출(휴먼)'!C3930-'매출(휴먼)'!C3948-'매출(휴먼)'!C3949</f>
        <v>#REF!</v>
      </c>
      <c r="E51" s="174"/>
      <c r="F51" s="254">
        <f>'매출(휴먼)'!I3961</f>
        <v>753613119</v>
      </c>
      <c r="G51" s="248" t="str">
        <f t="shared" si="15"/>
        <v>#REF!</v>
      </c>
      <c r="H51" s="248" t="str">
        <f t="shared" si="16"/>
        <v>#REF!</v>
      </c>
      <c r="I51" s="247">
        <f t="shared" si="17"/>
        <v>52752918.33</v>
      </c>
      <c r="J51" s="39" t="str">
        <f t="shared" si="18"/>
        <v>#REF!</v>
      </c>
      <c r="K51" s="247" t="str">
        <f t="shared" si="19"/>
        <v>#REF!</v>
      </c>
      <c r="L51" s="247">
        <f>SUM('매입계산서(휴먼)'!D711:D718)</f>
        <v>36167727</v>
      </c>
      <c r="M51" s="249">
        <f>'월별사용내역'!R111</f>
        <v>18000000</v>
      </c>
      <c r="N51" s="243" t="s">
        <v>265</v>
      </c>
    </row>
    <row r="52" ht="14.25" hidden="1" customHeight="1">
      <c r="A52" s="83"/>
      <c r="B52" s="175" t="s">
        <v>2253</v>
      </c>
      <c r="C52" s="83" t="s">
        <v>2254</v>
      </c>
      <c r="D52" s="175"/>
      <c r="E52" s="174"/>
      <c r="F52" s="174"/>
      <c r="G52" s="174" t="s">
        <v>2250</v>
      </c>
      <c r="H52" s="174"/>
      <c r="I52" s="34" t="s">
        <v>2251</v>
      </c>
      <c r="J52" s="34" t="str">
        <f>SUM(J40:J51)</f>
        <v>#REF!</v>
      </c>
      <c r="K52" s="250"/>
      <c r="L52" s="250"/>
      <c r="M52" s="34"/>
      <c r="N52" s="170"/>
    </row>
    <row r="53" ht="14.25" customHeight="1">
      <c r="A53" s="184" t="s">
        <v>2255</v>
      </c>
      <c r="B53" s="205">
        <f>'2025년'!L95</f>
        <v>274974130</v>
      </c>
      <c r="C53" s="205">
        <f>'2025년'!L60+'2025년'!L97+'2025년'!L98+'2025년'!L99</f>
        <v>24734000</v>
      </c>
      <c r="D53" s="238">
        <f>F53-(B53+C53)-'매출(휴먼)'!C3995-'매출(휴먼)'!C3996</f>
        <v>41672207</v>
      </c>
      <c r="E53" s="174"/>
      <c r="F53" s="251">
        <f>'매출(휴먼)'!J4005</f>
        <v>440681517</v>
      </c>
      <c r="G53" s="238">
        <f t="shared" ref="G53:G64" si="21">SUM(K53:M53)</f>
        <v>624814126</v>
      </c>
      <c r="H53" s="238">
        <f t="shared" ref="H53:H64" si="22">F53-G53</f>
        <v>-184132609</v>
      </c>
      <c r="I53" s="241">
        <f t="shared" ref="I53:I64" si="23">F53*7%</f>
        <v>30847706.19</v>
      </c>
      <c r="J53" s="238">
        <f t="shared" ref="J53:J64" si="24">H53-I53</f>
        <v>-214980315.2</v>
      </c>
      <c r="K53" s="241">
        <f t="shared" ref="K53:K64" si="25">B53+C53</f>
        <v>299708130</v>
      </c>
      <c r="L53" s="241">
        <f>SUM('매입계산서(휴먼)'!D719:D736)</f>
        <v>305505996</v>
      </c>
      <c r="M53" s="252">
        <f>'월별사용내역'!R113</f>
        <v>19600000</v>
      </c>
      <c r="N53" s="243" t="s">
        <v>413</v>
      </c>
    </row>
    <row r="54" ht="14.25" customHeight="1">
      <c r="A54" s="184" t="s">
        <v>310</v>
      </c>
      <c r="B54" s="195">
        <f>'2025년'!L265</f>
        <v>205227346</v>
      </c>
      <c r="C54" s="195">
        <f>'2025년'!L230+'2025년'!L267+'2025년'!L268+'2025년'!L269</f>
        <v>17973360</v>
      </c>
      <c r="D54" s="245">
        <f>F54-(B54+C54)-'매출(휴먼)'!D4012-'매출(휴먼)'!D4020-'매출(휴먼)'!D4039-'매출(휴먼)'!D4049-'매출(휴먼)'!D4050</f>
        <v>38288469</v>
      </c>
      <c r="E54" s="174"/>
      <c r="F54" s="253">
        <f>'매출(휴먼)'!J4055</f>
        <v>494324575</v>
      </c>
      <c r="G54" s="245">
        <f t="shared" si="21"/>
        <v>408703760</v>
      </c>
      <c r="H54" s="245">
        <f t="shared" si="22"/>
        <v>85620815</v>
      </c>
      <c r="I54" s="244">
        <f t="shared" si="23"/>
        <v>34602720.25</v>
      </c>
      <c r="J54" s="34">
        <f t="shared" si="24"/>
        <v>51018094.75</v>
      </c>
      <c r="K54" s="244">
        <f t="shared" si="25"/>
        <v>223200706</v>
      </c>
      <c r="L54" s="244">
        <f>SUM('매입계산서(휴먼)'!D737:D752)</f>
        <v>162181364</v>
      </c>
      <c r="M54" s="242">
        <f>'월별사용내역'!R114</f>
        <v>23321690</v>
      </c>
      <c r="N54" s="243" t="s">
        <v>310</v>
      </c>
    </row>
    <row r="55" ht="14.25" customHeight="1">
      <c r="A55" s="184" t="s">
        <v>326</v>
      </c>
      <c r="B55" s="195">
        <f>'2025년'!L450</f>
        <v>193078634</v>
      </c>
      <c r="C55" s="195">
        <f>'2025년'!L415+'2025년'!L452+'2025년'!L453+'2025년'!L454</f>
        <v>21419940</v>
      </c>
      <c r="D55" s="245">
        <f t="shared" ref="D55:D64" si="26">F55-(B55+C55)</f>
        <v>34717549</v>
      </c>
      <c r="E55" s="174"/>
      <c r="F55" s="253">
        <f>'매출(휴먼)'!J4097</f>
        <v>249216123</v>
      </c>
      <c r="G55" s="245">
        <f t="shared" si="21"/>
        <v>342960330</v>
      </c>
      <c r="H55" s="245">
        <f t="shared" si="22"/>
        <v>-93744207</v>
      </c>
      <c r="I55" s="244">
        <f t="shared" si="23"/>
        <v>17445128.61</v>
      </c>
      <c r="J55" s="34">
        <f t="shared" si="24"/>
        <v>-111189335.6</v>
      </c>
      <c r="K55" s="244">
        <f t="shared" si="25"/>
        <v>214498574</v>
      </c>
      <c r="L55" s="244">
        <f>SUM('매입계산서(휴먼)'!D753:D770)</f>
        <v>107741866</v>
      </c>
      <c r="M55" s="242">
        <f>'월별사용내역'!R115</f>
        <v>20719890</v>
      </c>
      <c r="N55" s="243" t="s">
        <v>326</v>
      </c>
    </row>
    <row r="56" ht="14.25" customHeight="1">
      <c r="A56" s="184" t="s">
        <v>52</v>
      </c>
      <c r="B56" s="195">
        <f>'2025년'!L581</f>
        <v>195915840</v>
      </c>
      <c r="C56" s="195">
        <f>'2025년'!L546+'2025년'!L583+'2025년'!L584+'2025년'!L585</f>
        <v>24751820</v>
      </c>
      <c r="D56" s="245">
        <f t="shared" si="26"/>
        <v>-69987767</v>
      </c>
      <c r="E56" s="174"/>
      <c r="F56" s="253">
        <f>'매출(휴먼)'!J4112</f>
        <v>150679893</v>
      </c>
      <c r="G56" s="245">
        <f t="shared" si="21"/>
        <v>260550433</v>
      </c>
      <c r="H56" s="245">
        <f t="shared" si="22"/>
        <v>-109870540</v>
      </c>
      <c r="I56" s="244">
        <f t="shared" si="23"/>
        <v>10547592.51</v>
      </c>
      <c r="J56" s="34">
        <f t="shared" si="24"/>
        <v>-120418132.5</v>
      </c>
      <c r="K56" s="244">
        <f t="shared" si="25"/>
        <v>220667660</v>
      </c>
      <c r="L56" s="244">
        <f>SUM('매입계산서(휴먼)'!D771:D787)</f>
        <v>20982773</v>
      </c>
      <c r="M56" s="242">
        <f>'월별사용내역'!R116</f>
        <v>18900000</v>
      </c>
      <c r="N56" s="243" t="s">
        <v>52</v>
      </c>
    </row>
    <row r="57" ht="14.25" customHeight="1">
      <c r="A57" s="184" t="s">
        <v>69</v>
      </c>
      <c r="B57" s="195">
        <f>'2025년'!L726</f>
        <v>116843180</v>
      </c>
      <c r="C57" s="195">
        <f>'2025년'!L691+'2025년'!L728+'2025년'!L729+'2025년'!L730</f>
        <v>23808150</v>
      </c>
      <c r="D57" s="245">
        <f t="shared" si="26"/>
        <v>-33549142</v>
      </c>
      <c r="E57" s="174"/>
      <c r="F57" s="253">
        <f>'매출(휴먼)'!J4122</f>
        <v>107102188</v>
      </c>
      <c r="G57" s="245">
        <f t="shared" si="21"/>
        <v>180080573</v>
      </c>
      <c r="H57" s="245">
        <f t="shared" si="22"/>
        <v>-72978385</v>
      </c>
      <c r="I57" s="244">
        <f t="shared" si="23"/>
        <v>7497153.16</v>
      </c>
      <c r="J57" s="34">
        <f t="shared" si="24"/>
        <v>-80475538.16</v>
      </c>
      <c r="K57" s="244">
        <f t="shared" si="25"/>
        <v>140651330</v>
      </c>
      <c r="L57" s="244">
        <f>SUM('매입계산서(휴먼)'!D788:D807)</f>
        <v>15529243</v>
      </c>
      <c r="M57" s="242">
        <f>'월별사용내역'!R117</f>
        <v>23900000</v>
      </c>
      <c r="N57" s="243" t="s">
        <v>69</v>
      </c>
    </row>
    <row r="58" ht="14.25" customHeight="1">
      <c r="A58" s="184" t="s">
        <v>77</v>
      </c>
      <c r="B58" s="195">
        <f>'2025년'!L837</f>
        <v>75674650</v>
      </c>
      <c r="C58" s="195">
        <f>'2025년'!L802+'2025년'!L839+'2025년'!L840+'2025년'!L841</f>
        <v>29295650</v>
      </c>
      <c r="D58" s="245">
        <f t="shared" si="26"/>
        <v>30552701</v>
      </c>
      <c r="E58" s="174"/>
      <c r="F58" s="253">
        <f>'매출(휴먼)'!J4131+'주차'!D6</f>
        <v>135523001</v>
      </c>
      <c r="G58" s="245">
        <f t="shared" si="21"/>
        <v>139211952</v>
      </c>
      <c r="H58" s="245">
        <f t="shared" si="22"/>
        <v>-3688951</v>
      </c>
      <c r="I58" s="244">
        <f t="shared" si="23"/>
        <v>9486610.07</v>
      </c>
      <c r="J58" s="34">
        <f t="shared" si="24"/>
        <v>-13175561.07</v>
      </c>
      <c r="K58" s="244">
        <f t="shared" si="25"/>
        <v>104970300</v>
      </c>
      <c r="L58" s="244">
        <f>SUM('매입계산서(휴먼)'!D808:D835)</f>
        <v>15941652</v>
      </c>
      <c r="M58" s="242">
        <f>'월별사용내역'!R118</f>
        <v>18300000</v>
      </c>
      <c r="N58" s="243" t="s">
        <v>77</v>
      </c>
    </row>
    <row r="59" ht="14.25" customHeight="1">
      <c r="A59" s="184" t="s">
        <v>94</v>
      </c>
      <c r="B59" s="195">
        <f>'2025년'!L1017</f>
        <v>176720464</v>
      </c>
      <c r="C59" s="195">
        <f>'2025년'!L982+'2025년'!L1019+'2025년'!L1020+'2025년'!L1021</f>
        <v>26581520</v>
      </c>
      <c r="D59" s="245">
        <f t="shared" si="26"/>
        <v>43596953</v>
      </c>
      <c r="E59" s="174"/>
      <c r="F59" s="253">
        <f>'매출(휴먼)'!J4144+'주차'!D12</f>
        <v>246898937</v>
      </c>
      <c r="G59" s="245">
        <f t="shared" si="21"/>
        <v>473069307</v>
      </c>
      <c r="H59" s="245">
        <f t="shared" si="22"/>
        <v>-226170370</v>
      </c>
      <c r="I59" s="244">
        <f t="shared" si="23"/>
        <v>17282925.59</v>
      </c>
      <c r="J59" s="34">
        <f t="shared" si="24"/>
        <v>-243453295.6</v>
      </c>
      <c r="K59" s="244">
        <f t="shared" si="25"/>
        <v>203301984</v>
      </c>
      <c r="L59" s="244">
        <f>SUM('매입계산서(휴먼)'!D836:D863)</f>
        <v>248667323</v>
      </c>
      <c r="M59" s="242">
        <f>'월별사용내역'!R119</f>
        <v>21100000</v>
      </c>
      <c r="N59" s="243" t="s">
        <v>94</v>
      </c>
    </row>
    <row r="60" ht="14.25" customHeight="1">
      <c r="A60" s="184" t="s">
        <v>123</v>
      </c>
      <c r="B60" s="195">
        <f>'2025년'!L1175</f>
        <v>307369766</v>
      </c>
      <c r="C60" s="195">
        <f>'2025년'!L1140+'2025년'!L1177+'2025년'!L1178+'2025년'!L1179</f>
        <v>26474020</v>
      </c>
      <c r="D60" s="245">
        <f t="shared" si="26"/>
        <v>14957602</v>
      </c>
      <c r="E60" s="174"/>
      <c r="F60" s="253">
        <f>'매출(휴먼)'!J4161+'주차'!E18</f>
        <v>348801388</v>
      </c>
      <c r="G60" s="245">
        <f t="shared" si="21"/>
        <v>436941222</v>
      </c>
      <c r="H60" s="245">
        <f t="shared" si="22"/>
        <v>-88139834</v>
      </c>
      <c r="I60" s="244">
        <f t="shared" si="23"/>
        <v>24416097.16</v>
      </c>
      <c r="J60" s="34">
        <f t="shared" si="24"/>
        <v>-112555931.2</v>
      </c>
      <c r="K60" s="244">
        <f t="shared" si="25"/>
        <v>333843786</v>
      </c>
      <c r="L60" s="244">
        <f>SUM('매입계산서(휴먼)'!D864:D893)</f>
        <v>84797436</v>
      </c>
      <c r="M60" s="242">
        <f>'월별사용내역'!R120</f>
        <v>18300000</v>
      </c>
      <c r="N60" s="243" t="s">
        <v>123</v>
      </c>
    </row>
    <row r="61" ht="14.25" customHeight="1">
      <c r="A61" s="184" t="s">
        <v>164</v>
      </c>
      <c r="B61" s="195">
        <f>'2025년'!L1384</f>
        <v>297868938</v>
      </c>
      <c r="C61" s="195">
        <f>'2025년'!L1349+'2025년'!L1386+'2025년'!L1387+'2025년'!L1388</f>
        <v>23742900</v>
      </c>
      <c r="D61" s="245">
        <f t="shared" si="26"/>
        <v>27461969</v>
      </c>
      <c r="E61" s="174"/>
      <c r="F61" s="253">
        <f>'매출(휴먼)'!J4182+'주차'!E24</f>
        <v>349073807</v>
      </c>
      <c r="G61" s="245">
        <f t="shared" si="21"/>
        <v>662328595</v>
      </c>
      <c r="H61" s="245">
        <f t="shared" si="22"/>
        <v>-313254788</v>
      </c>
      <c r="I61" s="244">
        <f t="shared" si="23"/>
        <v>24435166.49</v>
      </c>
      <c r="J61" s="34">
        <f t="shared" si="24"/>
        <v>-337689954.5</v>
      </c>
      <c r="K61" s="244">
        <f t="shared" si="25"/>
        <v>321611838</v>
      </c>
      <c r="L61" s="244">
        <f>SUM('매입계산서(휴먼)'!D894:D932)</f>
        <v>322416757</v>
      </c>
      <c r="M61" s="242">
        <f>'월별사용내역'!R121</f>
        <v>18300000</v>
      </c>
      <c r="N61" s="243" t="s">
        <v>164</v>
      </c>
    </row>
    <row r="62" ht="14.25" customHeight="1">
      <c r="A62" s="184" t="s">
        <v>205</v>
      </c>
      <c r="B62" s="195">
        <f>'2025년'!L1574</f>
        <v>210177056</v>
      </c>
      <c r="C62" s="195">
        <f>'2025년'!L1539+'2025년'!L1576+'2025년'!L1577+'2025년'!L1578</f>
        <v>23352320</v>
      </c>
      <c r="D62" s="245">
        <f t="shared" si="26"/>
        <v>18984010</v>
      </c>
      <c r="E62" s="174"/>
      <c r="F62" s="253">
        <f>'매출(휴먼)'!J4199+'주차'!E30</f>
        <v>252513386</v>
      </c>
      <c r="G62" s="245">
        <f t="shared" si="21"/>
        <v>478449151</v>
      </c>
      <c r="H62" s="245">
        <f t="shared" si="22"/>
        <v>-225935765</v>
      </c>
      <c r="I62" s="244">
        <f t="shared" si="23"/>
        <v>17675937.02</v>
      </c>
      <c r="J62" s="34">
        <f t="shared" si="24"/>
        <v>-243611702</v>
      </c>
      <c r="K62" s="244">
        <f t="shared" si="25"/>
        <v>233529376</v>
      </c>
      <c r="L62" s="244">
        <f>SUM('매입계산서(휴먼)'!D933:D967)</f>
        <v>222361435</v>
      </c>
      <c r="M62" s="242">
        <f>'월별사용내역'!R122</f>
        <v>22558340</v>
      </c>
      <c r="N62" s="243" t="s">
        <v>205</v>
      </c>
    </row>
    <row r="63" ht="14.25" customHeight="1">
      <c r="A63" s="184" t="s">
        <v>239</v>
      </c>
      <c r="B63" s="195">
        <f>'2025년'!L1744</f>
        <v>257396176</v>
      </c>
      <c r="C63" s="195">
        <f>'2025년'!L1709+'2025년'!L1746+'2025년'!L1747+'2025년'!L1748</f>
        <v>149104610</v>
      </c>
      <c r="D63" s="245">
        <f t="shared" si="26"/>
        <v>34668314</v>
      </c>
      <c r="E63" s="174"/>
      <c r="F63" s="253">
        <f>'매출(휴먼)'!J4218+'주차'!E36</f>
        <v>441169100</v>
      </c>
      <c r="G63" s="245">
        <f t="shared" si="21"/>
        <v>435931452</v>
      </c>
      <c r="H63" s="245">
        <f t="shared" si="22"/>
        <v>5237648</v>
      </c>
      <c r="I63" s="244">
        <f t="shared" si="23"/>
        <v>30881837</v>
      </c>
      <c r="J63" s="34">
        <f t="shared" si="24"/>
        <v>-25644189</v>
      </c>
      <c r="K63" s="244">
        <f t="shared" si="25"/>
        <v>406500786</v>
      </c>
      <c r="L63" s="244">
        <f>SUM('매입계산서(휴먼)'!D968:D995)</f>
        <v>16030666</v>
      </c>
      <c r="M63" s="242">
        <f>'월별사용내역'!R123</f>
        <v>13400000</v>
      </c>
      <c r="N63" s="243" t="s">
        <v>239</v>
      </c>
    </row>
    <row r="64" ht="14.25" customHeight="1">
      <c r="A64" s="184" t="s">
        <v>265</v>
      </c>
      <c r="B64" s="201">
        <f>'2025년'!L1914+'2025년'!N1881+'2025년'!N1892+'2025년'!P1913</f>
        <v>297449394</v>
      </c>
      <c r="C64" s="201">
        <f>'2025년'!L1879+'2025년'!L1916+'2025년'!L1917+'2025년'!L1918</f>
        <v>83011804</v>
      </c>
      <c r="D64" s="248">
        <f t="shared" si="26"/>
        <v>20842317</v>
      </c>
      <c r="E64" s="174"/>
      <c r="F64" s="254">
        <f>'매출(휴먼)'!J4237+'주차'!E42</f>
        <v>401303515</v>
      </c>
      <c r="G64" s="248">
        <f t="shared" si="21"/>
        <v>422678340</v>
      </c>
      <c r="H64" s="248">
        <f t="shared" si="22"/>
        <v>-21374825</v>
      </c>
      <c r="I64" s="247">
        <f t="shared" si="23"/>
        <v>28091246.05</v>
      </c>
      <c r="J64" s="39">
        <f t="shared" si="24"/>
        <v>-49466071.05</v>
      </c>
      <c r="K64" s="247">
        <f t="shared" si="25"/>
        <v>380461198</v>
      </c>
      <c r="L64" s="247">
        <f>SUM('매입계산서(휴먼)'!D996:D1022)</f>
        <v>28817142</v>
      </c>
      <c r="M64" s="249">
        <f>'월별사용내역'!R124</f>
        <v>13400000</v>
      </c>
      <c r="N64" s="243" t="s">
        <v>265</v>
      </c>
    </row>
    <row r="65" ht="14.25" customHeight="1">
      <c r="A65" s="83"/>
      <c r="B65" s="175" t="s">
        <v>2253</v>
      </c>
      <c r="C65" s="83" t="s">
        <v>2254</v>
      </c>
      <c r="D65" s="175"/>
      <c r="E65" s="174"/>
      <c r="F65" s="174"/>
      <c r="G65" s="174" t="s">
        <v>2250</v>
      </c>
      <c r="H65" s="174"/>
      <c r="I65" s="34" t="s">
        <v>2251</v>
      </c>
      <c r="J65" s="34">
        <f>SUM(J53:J64)</f>
        <v>-1501641931</v>
      </c>
      <c r="K65" s="250"/>
      <c r="L65" s="250"/>
      <c r="M65" s="34"/>
      <c r="N65" s="170"/>
    </row>
    <row r="66" ht="14.25" customHeight="1">
      <c r="A66" s="184" t="s">
        <v>2255</v>
      </c>
      <c r="B66" s="205">
        <f>'2026년'!L104+'2026년'!N71+'2026년'!N82+'2026년'!P103</f>
        <v>232694682</v>
      </c>
      <c r="C66" s="205">
        <f>'2026년'!L106+'2026년'!L107+'2026년'!L108</f>
        <v>14716370</v>
      </c>
      <c r="D66" s="238">
        <f t="shared" ref="D66:D67" si="27">F66-(B66+C66)</f>
        <v>22798641</v>
      </c>
      <c r="E66" s="174"/>
      <c r="F66" s="251">
        <f>'매출(휴먼)'!J4249+'주차'!E45</f>
        <v>270209693</v>
      </c>
      <c r="G66" s="238">
        <f t="shared" ref="G66:G77" si="28">SUM(K66:M66)</f>
        <v>455726059</v>
      </c>
      <c r="H66" s="238">
        <f t="shared" ref="H66:H77" si="29">F66-G66</f>
        <v>-185516366</v>
      </c>
      <c r="I66" s="241">
        <f t="shared" ref="I66:I77" si="30">F66*7%</f>
        <v>18914678.51</v>
      </c>
      <c r="J66" s="238">
        <f t="shared" ref="J66:J77" si="31">H66-I66</f>
        <v>-204431044.5</v>
      </c>
      <c r="K66" s="241">
        <f t="shared" ref="K66:K77" si="32">B66+C66</f>
        <v>247411052</v>
      </c>
      <c r="L66" s="241">
        <f>SUM('매입계산서(휴먼)'!D1023:D1052)</f>
        <v>194615007</v>
      </c>
      <c r="M66" s="252">
        <f>'월별사용내역'!R126</f>
        <v>13700000</v>
      </c>
      <c r="N66" s="243" t="s">
        <v>413</v>
      </c>
    </row>
    <row r="67" ht="14.25" customHeight="1">
      <c r="A67" s="184" t="s">
        <v>310</v>
      </c>
      <c r="B67" s="195">
        <f>'2026년'!L244+'2026년'!N211+'2026년'!N222+'2026년'!P243</f>
        <v>238211466</v>
      </c>
      <c r="C67" s="195">
        <f>'2026년'!L246+'2026년'!L247+'2026년'!L248</f>
        <v>13708260</v>
      </c>
      <c r="D67" s="245">
        <f t="shared" si="27"/>
        <v>26840880</v>
      </c>
      <c r="E67" s="174"/>
      <c r="F67" s="253">
        <f>'매출(휴먼)'!J4261+'주차'!E48</f>
        <v>278760606</v>
      </c>
      <c r="G67" s="245">
        <f t="shared" si="28"/>
        <v>493237466</v>
      </c>
      <c r="H67" s="245">
        <f t="shared" si="29"/>
        <v>-214476860</v>
      </c>
      <c r="I67" s="244">
        <f t="shared" si="30"/>
        <v>19513242.42</v>
      </c>
      <c r="J67" s="34">
        <f t="shared" si="31"/>
        <v>-233990102.4</v>
      </c>
      <c r="K67" s="244">
        <f t="shared" si="32"/>
        <v>251919726</v>
      </c>
      <c r="L67" s="244">
        <f>SUM('매입계산서(휴먼)'!D1053:D1085)</f>
        <v>223117740</v>
      </c>
      <c r="M67" s="242">
        <f>'월별사용내역'!R127</f>
        <v>18200000</v>
      </c>
      <c r="N67" s="243" t="s">
        <v>310</v>
      </c>
    </row>
    <row r="68" ht="14.25" customHeight="1">
      <c r="A68" s="184" t="s">
        <v>326</v>
      </c>
      <c r="B68" s="195">
        <f>'2026년'!L384+'2026년'!N351+'2026년'!N362+'2026년'!P383</f>
        <v>128598560</v>
      </c>
      <c r="C68" s="195">
        <f>'2026년'!L386+'2026년'!L387+'2026년'!L388</f>
        <v>0</v>
      </c>
      <c r="D68" s="245">
        <f>F68+F20-(B68+C68)</f>
        <v>42160176</v>
      </c>
      <c r="E68" s="174"/>
      <c r="F68" s="253">
        <f>'매출(휴먼)'!I4274+'주차'!E51</f>
        <v>106640736</v>
      </c>
      <c r="G68" s="245">
        <f t="shared" si="28"/>
        <v>173001380</v>
      </c>
      <c r="H68" s="245">
        <f t="shared" si="29"/>
        <v>-66360644</v>
      </c>
      <c r="I68" s="244">
        <f t="shared" si="30"/>
        <v>7464851.52</v>
      </c>
      <c r="J68" s="34">
        <f t="shared" si="31"/>
        <v>-73825495.52</v>
      </c>
      <c r="K68" s="244">
        <f t="shared" si="32"/>
        <v>128598560</v>
      </c>
      <c r="L68" s="244">
        <f>SUM('매입계산서(휴먼)'!D1086:D1113)</f>
        <v>30231600</v>
      </c>
      <c r="M68" s="242">
        <f>'월별사용내역'!R128</f>
        <v>14171220</v>
      </c>
      <c r="N68" s="243" t="s">
        <v>326</v>
      </c>
    </row>
    <row r="69" ht="14.25" customHeight="1">
      <c r="A69" s="184" t="s">
        <v>52</v>
      </c>
      <c r="B69" s="195"/>
      <c r="C69" s="195"/>
      <c r="D69" s="245"/>
      <c r="E69" s="174"/>
      <c r="F69" s="253"/>
      <c r="G69" s="245">
        <f t="shared" si="28"/>
        <v>0</v>
      </c>
      <c r="H69" s="245">
        <f t="shared" si="29"/>
        <v>0</v>
      </c>
      <c r="I69" s="244">
        <f t="shared" si="30"/>
        <v>0</v>
      </c>
      <c r="J69" s="34">
        <f t="shared" si="31"/>
        <v>0</v>
      </c>
      <c r="K69" s="244">
        <f t="shared" si="32"/>
        <v>0</v>
      </c>
      <c r="L69" s="244"/>
      <c r="M69" s="242" t="str">
        <f>'월별사용내역'!R129</f>
        <v/>
      </c>
      <c r="N69" s="243" t="s">
        <v>52</v>
      </c>
    </row>
    <row r="70" ht="14.25" customHeight="1">
      <c r="A70" s="184" t="s">
        <v>69</v>
      </c>
      <c r="B70" s="195"/>
      <c r="C70" s="195"/>
      <c r="D70" s="245"/>
      <c r="E70" s="174"/>
      <c r="F70" s="253"/>
      <c r="G70" s="245">
        <f t="shared" si="28"/>
        <v>0</v>
      </c>
      <c r="H70" s="245">
        <f t="shared" si="29"/>
        <v>0</v>
      </c>
      <c r="I70" s="244">
        <f t="shared" si="30"/>
        <v>0</v>
      </c>
      <c r="J70" s="34">
        <f t="shared" si="31"/>
        <v>0</v>
      </c>
      <c r="K70" s="244">
        <f t="shared" si="32"/>
        <v>0</v>
      </c>
      <c r="L70" s="244"/>
      <c r="M70" s="242" t="str">
        <f>'월별사용내역'!R130</f>
        <v/>
      </c>
      <c r="N70" s="243" t="s">
        <v>69</v>
      </c>
    </row>
    <row r="71" ht="14.25" customHeight="1">
      <c r="A71" s="184" t="s">
        <v>77</v>
      </c>
      <c r="B71" s="195"/>
      <c r="C71" s="195"/>
      <c r="D71" s="245"/>
      <c r="E71" s="174"/>
      <c r="F71" s="253"/>
      <c r="G71" s="245">
        <f t="shared" si="28"/>
        <v>0</v>
      </c>
      <c r="H71" s="245">
        <f t="shared" si="29"/>
        <v>0</v>
      </c>
      <c r="I71" s="244">
        <f t="shared" si="30"/>
        <v>0</v>
      </c>
      <c r="J71" s="34">
        <f t="shared" si="31"/>
        <v>0</v>
      </c>
      <c r="K71" s="244">
        <f t="shared" si="32"/>
        <v>0</v>
      </c>
      <c r="L71" s="244"/>
      <c r="M71" s="242" t="str">
        <f>'월별사용내역'!R131</f>
        <v/>
      </c>
      <c r="N71" s="243" t="s">
        <v>77</v>
      </c>
    </row>
    <row r="72" ht="14.25" customHeight="1">
      <c r="A72" s="184" t="s">
        <v>94</v>
      </c>
      <c r="B72" s="195"/>
      <c r="C72" s="195"/>
      <c r="D72" s="245"/>
      <c r="E72" s="174"/>
      <c r="F72" s="253"/>
      <c r="G72" s="245">
        <f t="shared" si="28"/>
        <v>0</v>
      </c>
      <c r="H72" s="245">
        <f t="shared" si="29"/>
        <v>0</v>
      </c>
      <c r="I72" s="244">
        <f t="shared" si="30"/>
        <v>0</v>
      </c>
      <c r="J72" s="34">
        <f t="shared" si="31"/>
        <v>0</v>
      </c>
      <c r="K72" s="244">
        <f t="shared" si="32"/>
        <v>0</v>
      </c>
      <c r="L72" s="244"/>
      <c r="M72" s="242" t="str">
        <f>'월별사용내역'!R132</f>
        <v/>
      </c>
      <c r="N72" s="243" t="s">
        <v>94</v>
      </c>
    </row>
    <row r="73" ht="14.25" customHeight="1">
      <c r="A73" s="184" t="s">
        <v>123</v>
      </c>
      <c r="B73" s="195"/>
      <c r="C73" s="195"/>
      <c r="D73" s="245"/>
      <c r="E73" s="174"/>
      <c r="F73" s="253"/>
      <c r="G73" s="245">
        <f t="shared" si="28"/>
        <v>0</v>
      </c>
      <c r="H73" s="245">
        <f t="shared" si="29"/>
        <v>0</v>
      </c>
      <c r="I73" s="244">
        <f t="shared" si="30"/>
        <v>0</v>
      </c>
      <c r="J73" s="34">
        <f t="shared" si="31"/>
        <v>0</v>
      </c>
      <c r="K73" s="244">
        <f t="shared" si="32"/>
        <v>0</v>
      </c>
      <c r="L73" s="244"/>
      <c r="M73" s="242" t="str">
        <f>'월별사용내역'!R133</f>
        <v/>
      </c>
      <c r="N73" s="243" t="s">
        <v>123</v>
      </c>
    </row>
    <row r="74" ht="14.25" customHeight="1">
      <c r="A74" s="184" t="s">
        <v>164</v>
      </c>
      <c r="B74" s="195"/>
      <c r="C74" s="195"/>
      <c r="D74" s="245"/>
      <c r="E74" s="174"/>
      <c r="F74" s="253"/>
      <c r="G74" s="245">
        <f t="shared" si="28"/>
        <v>0</v>
      </c>
      <c r="H74" s="245">
        <f t="shared" si="29"/>
        <v>0</v>
      </c>
      <c r="I74" s="244">
        <f t="shared" si="30"/>
        <v>0</v>
      </c>
      <c r="J74" s="34">
        <f t="shared" si="31"/>
        <v>0</v>
      </c>
      <c r="K74" s="244">
        <f t="shared" si="32"/>
        <v>0</v>
      </c>
      <c r="L74" s="244"/>
      <c r="M74" s="242" t="str">
        <f>'월별사용내역'!R134</f>
        <v/>
      </c>
      <c r="N74" s="243" t="s">
        <v>164</v>
      </c>
    </row>
    <row r="75" ht="14.25" customHeight="1">
      <c r="A75" s="184" t="s">
        <v>205</v>
      </c>
      <c r="B75" s="195"/>
      <c r="C75" s="195"/>
      <c r="D75" s="245"/>
      <c r="E75" s="174"/>
      <c r="F75" s="253"/>
      <c r="G75" s="245">
        <f t="shared" si="28"/>
        <v>0</v>
      </c>
      <c r="H75" s="245">
        <f t="shared" si="29"/>
        <v>0</v>
      </c>
      <c r="I75" s="244">
        <f t="shared" si="30"/>
        <v>0</v>
      </c>
      <c r="J75" s="34">
        <f t="shared" si="31"/>
        <v>0</v>
      </c>
      <c r="K75" s="244">
        <f t="shared" si="32"/>
        <v>0</v>
      </c>
      <c r="L75" s="244"/>
      <c r="M75" s="242" t="str">
        <f>'월별사용내역'!R135</f>
        <v/>
      </c>
      <c r="N75" s="243" t="s">
        <v>205</v>
      </c>
    </row>
    <row r="76" ht="14.25" customHeight="1">
      <c r="A76" s="184" t="s">
        <v>239</v>
      </c>
      <c r="B76" s="195"/>
      <c r="C76" s="195"/>
      <c r="D76" s="245"/>
      <c r="E76" s="174"/>
      <c r="F76" s="253"/>
      <c r="G76" s="245">
        <f t="shared" si="28"/>
        <v>0</v>
      </c>
      <c r="H76" s="245">
        <f t="shared" si="29"/>
        <v>0</v>
      </c>
      <c r="I76" s="244">
        <f t="shared" si="30"/>
        <v>0</v>
      </c>
      <c r="J76" s="34">
        <f t="shared" si="31"/>
        <v>0</v>
      </c>
      <c r="K76" s="244">
        <f t="shared" si="32"/>
        <v>0</v>
      </c>
      <c r="L76" s="244"/>
      <c r="M76" s="242" t="str">
        <f>'월별사용내역'!R136</f>
        <v/>
      </c>
      <c r="N76" s="243" t="s">
        <v>239</v>
      </c>
    </row>
    <row r="77" ht="14.25" customHeight="1">
      <c r="A77" s="184" t="s">
        <v>265</v>
      </c>
      <c r="B77" s="201"/>
      <c r="C77" s="201"/>
      <c r="D77" s="248"/>
      <c r="E77" s="174"/>
      <c r="F77" s="254">
        <f>'매출(휴먼)'!J4244+'주차'!E55</f>
        <v>0</v>
      </c>
      <c r="G77" s="248">
        <f t="shared" si="28"/>
        <v>0</v>
      </c>
      <c r="H77" s="248">
        <f t="shared" si="29"/>
        <v>0</v>
      </c>
      <c r="I77" s="247">
        <f t="shared" si="30"/>
        <v>0</v>
      </c>
      <c r="J77" s="39">
        <f t="shared" si="31"/>
        <v>0</v>
      </c>
      <c r="K77" s="247">
        <f t="shared" si="32"/>
        <v>0</v>
      </c>
      <c r="L77" s="247"/>
      <c r="M77" s="249" t="str">
        <f>'월별사용내역'!R137</f>
        <v/>
      </c>
      <c r="N77" s="243" t="s">
        <v>265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A3"/>
    <mergeCell ref="F3:G3"/>
    <mergeCell ref="F5:F8"/>
    <mergeCell ref="F10:F13"/>
    <mergeCell ref="B25:D25"/>
    <mergeCell ref="F25:I2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8.57"/>
    <col customWidth="1" min="3" max="3" width="14.57"/>
    <col customWidth="1" min="4" max="4" width="14.14"/>
    <col customWidth="1" min="5" max="6" width="13.57"/>
    <col customWidth="1" min="7" max="7" width="5.57"/>
    <col customWidth="1" min="8" max="8" width="3.71"/>
    <col customWidth="1" min="9" max="9" width="8.71"/>
    <col customWidth="1" min="10" max="10" width="13.71"/>
    <col customWidth="1" min="11" max="11" width="5.14"/>
    <col customWidth="1" min="12" max="12" width="13.71"/>
    <col customWidth="1" min="13" max="13" width="4.57"/>
    <col customWidth="1" min="14" max="14" width="12.57"/>
    <col customWidth="1" min="15" max="15" width="4.57"/>
    <col customWidth="1" min="16" max="16" width="13.71"/>
    <col customWidth="1" min="17" max="17" width="4.71"/>
    <col customWidth="1" min="18" max="18" width="13.71"/>
    <col customWidth="1" min="19" max="19" width="4.71"/>
    <col customWidth="1" min="20" max="20" width="13.71"/>
    <col customWidth="1" min="21" max="21" width="4.71"/>
    <col customWidth="1" min="22" max="22" width="13.71"/>
    <col customWidth="1" min="23" max="23" width="4.71"/>
    <col customWidth="1" min="24" max="24" width="13.71"/>
    <col customWidth="1" min="25" max="26" width="9.14"/>
  </cols>
  <sheetData>
    <row r="1" ht="15.0" customHeight="1">
      <c r="A1" s="255" t="s">
        <v>2256</v>
      </c>
      <c r="B1" s="256" t="s">
        <v>2257</v>
      </c>
      <c r="C1" s="257" t="s">
        <v>2258</v>
      </c>
      <c r="D1" s="258" t="s">
        <v>2259</v>
      </c>
      <c r="E1" s="257" t="s">
        <v>2260</v>
      </c>
      <c r="F1" s="255" t="s">
        <v>2261</v>
      </c>
      <c r="G1" s="257" t="s">
        <v>2262</v>
      </c>
      <c r="H1" s="29"/>
      <c r="I1" s="211" t="s">
        <v>2228</v>
      </c>
      <c r="J1" s="211">
        <f>L1+N1+P1+R1+T1+V1</f>
        <v>-39575875</v>
      </c>
      <c r="K1" s="28" t="s">
        <v>2263</v>
      </c>
      <c r="L1" s="34">
        <v>1073854.0</v>
      </c>
      <c r="M1" s="62" t="s">
        <v>2264</v>
      </c>
      <c r="N1" s="39">
        <f>508880+445282</f>
        <v>954162</v>
      </c>
      <c r="O1" s="99" t="s">
        <v>2265</v>
      </c>
      <c r="P1" s="39">
        <v>-4.1705207E7</v>
      </c>
      <c r="Q1" s="259" t="s">
        <v>717</v>
      </c>
      <c r="R1" s="39">
        <v>101316.0</v>
      </c>
      <c r="S1" s="260" t="s">
        <v>2266</v>
      </c>
      <c r="T1" s="39">
        <v>0.0</v>
      </c>
      <c r="U1" s="261" t="s">
        <v>633</v>
      </c>
      <c r="V1" s="39"/>
      <c r="W1" s="116"/>
      <c r="X1" s="34"/>
      <c r="Y1" s="183"/>
      <c r="Z1" s="183"/>
    </row>
    <row r="2" ht="15.0" customHeight="1">
      <c r="A2" s="29" t="s">
        <v>2267</v>
      </c>
      <c r="E2" s="175">
        <v>-5.04461413E7</v>
      </c>
      <c r="F2" s="262"/>
      <c r="G2" s="29"/>
      <c r="H2" s="118"/>
      <c r="I2" s="29"/>
      <c r="J2" s="29"/>
      <c r="K2" s="29"/>
      <c r="L2" s="34"/>
      <c r="M2" s="29"/>
      <c r="N2" s="34"/>
      <c r="O2" s="29"/>
      <c r="P2" s="34"/>
      <c r="Q2" s="116"/>
      <c r="R2" s="116"/>
      <c r="S2" s="116"/>
      <c r="T2" s="116"/>
      <c r="U2" s="28"/>
      <c r="V2" s="34"/>
      <c r="W2" s="28"/>
      <c r="X2" s="34"/>
      <c r="Y2" s="183"/>
      <c r="Z2" s="183"/>
    </row>
    <row r="3" ht="15.0" customHeight="1">
      <c r="A3" s="262">
        <v>46082.0</v>
      </c>
      <c r="B3" s="115" t="s">
        <v>2268</v>
      </c>
      <c r="C3" s="116"/>
      <c r="D3" s="116">
        <v>442452.0</v>
      </c>
      <c r="E3" s="175">
        <f t="shared" ref="E3:E102" si="1">E2+C3-D3</f>
        <v>-50888593.3</v>
      </c>
      <c r="F3" s="262"/>
      <c r="G3" s="99" t="s">
        <v>2265</v>
      </c>
      <c r="H3" s="118"/>
      <c r="I3" s="29"/>
      <c r="J3" s="29"/>
      <c r="K3" s="29"/>
      <c r="L3" s="34"/>
      <c r="M3" s="29"/>
      <c r="N3" s="34"/>
      <c r="O3" s="29"/>
      <c r="P3" s="34"/>
      <c r="Q3" s="116"/>
      <c r="R3" s="116"/>
      <c r="S3" s="116"/>
      <c r="T3" s="116"/>
      <c r="U3" s="116"/>
      <c r="V3" s="116"/>
      <c r="W3" s="116"/>
      <c r="X3" s="116"/>
      <c r="Y3" s="183"/>
      <c r="Z3" s="183"/>
    </row>
    <row r="4" ht="15.0" customHeight="1">
      <c r="A4" s="262"/>
      <c r="B4" s="115" t="s">
        <v>1095</v>
      </c>
      <c r="C4" s="116"/>
      <c r="D4" s="116">
        <v>162460.0</v>
      </c>
      <c r="E4" s="175">
        <f t="shared" si="1"/>
        <v>-51051053.3</v>
      </c>
      <c r="F4" s="262"/>
      <c r="G4" s="99" t="s">
        <v>2265</v>
      </c>
      <c r="H4" s="118"/>
      <c r="I4" s="29"/>
      <c r="J4" s="29"/>
      <c r="K4" s="29"/>
      <c r="L4" s="34"/>
      <c r="M4" s="29"/>
      <c r="N4" s="34"/>
      <c r="O4" s="29"/>
      <c r="P4" s="34"/>
      <c r="Q4" s="116"/>
      <c r="R4" s="116"/>
      <c r="S4" s="116"/>
      <c r="T4" s="116"/>
      <c r="U4" s="116"/>
      <c r="V4" s="116"/>
      <c r="W4" s="116"/>
      <c r="X4" s="116"/>
      <c r="Y4" s="183"/>
      <c r="Z4" s="183"/>
    </row>
    <row r="5" ht="15.0" customHeight="1">
      <c r="A5" s="262">
        <v>46083.0</v>
      </c>
      <c r="B5" s="115" t="s">
        <v>1095</v>
      </c>
      <c r="C5" s="116"/>
      <c r="D5" s="116">
        <v>162460.0</v>
      </c>
      <c r="E5" s="175">
        <f t="shared" si="1"/>
        <v>-51213513.3</v>
      </c>
      <c r="F5" s="262"/>
      <c r="G5" s="99" t="s">
        <v>2265</v>
      </c>
      <c r="H5" s="118"/>
      <c r="I5" s="29"/>
      <c r="J5" s="29"/>
      <c r="K5" s="29"/>
      <c r="L5" s="34"/>
      <c r="M5" s="29"/>
      <c r="N5" s="34"/>
      <c r="O5" s="29"/>
      <c r="P5" s="34"/>
      <c r="Q5" s="116"/>
      <c r="R5" s="116"/>
      <c r="S5" s="116"/>
      <c r="T5" s="116"/>
      <c r="U5" s="116"/>
      <c r="V5" s="116"/>
      <c r="W5" s="116"/>
      <c r="X5" s="116"/>
      <c r="Y5" s="183"/>
      <c r="Z5" s="183"/>
    </row>
    <row r="6" ht="15.0" customHeight="1">
      <c r="A6" s="262">
        <v>46084.0</v>
      </c>
      <c r="B6" s="115" t="s">
        <v>2269</v>
      </c>
      <c r="C6" s="116"/>
      <c r="D6" s="116">
        <v>2175285.0</v>
      </c>
      <c r="E6" s="175">
        <f t="shared" si="1"/>
        <v>-53388798.3</v>
      </c>
      <c r="F6" s="262"/>
      <c r="G6" s="259" t="s">
        <v>717</v>
      </c>
      <c r="H6" s="118"/>
      <c r="I6" s="29"/>
      <c r="J6" s="29"/>
      <c r="K6" s="29"/>
      <c r="L6" s="34"/>
      <c r="M6" s="29"/>
      <c r="N6" s="34"/>
      <c r="O6" s="29"/>
      <c r="P6" s="34"/>
      <c r="Q6" s="116"/>
      <c r="R6" s="116"/>
      <c r="S6" s="116"/>
      <c r="T6" s="116"/>
      <c r="U6" s="116"/>
      <c r="V6" s="116"/>
      <c r="W6" s="116"/>
      <c r="X6" s="116"/>
      <c r="Y6" s="183"/>
      <c r="Z6" s="183"/>
    </row>
    <row r="7" ht="15.0" customHeight="1">
      <c r="A7" s="262"/>
      <c r="B7" s="115" t="s">
        <v>2270</v>
      </c>
      <c r="C7" s="116"/>
      <c r="D7" s="116">
        <v>4391409.0</v>
      </c>
      <c r="E7" s="175">
        <f t="shared" si="1"/>
        <v>-57780207.3</v>
      </c>
      <c r="F7" s="262"/>
      <c r="G7" s="259" t="s">
        <v>717</v>
      </c>
      <c r="H7" s="118"/>
      <c r="I7" s="29"/>
      <c r="J7" s="29"/>
      <c r="K7" s="29"/>
      <c r="L7" s="34"/>
      <c r="M7" s="29"/>
      <c r="N7" s="34"/>
      <c r="O7" s="29"/>
      <c r="P7" s="34"/>
      <c r="Q7" s="116"/>
      <c r="R7" s="116"/>
      <c r="S7" s="116"/>
      <c r="T7" s="116"/>
      <c r="U7" s="116"/>
      <c r="V7" s="116"/>
      <c r="W7" s="116"/>
      <c r="X7" s="116"/>
      <c r="Y7" s="183"/>
      <c r="Z7" s="183"/>
    </row>
    <row r="8" ht="15.0" customHeight="1">
      <c r="A8" s="262"/>
      <c r="B8" s="115" t="s">
        <v>2271</v>
      </c>
      <c r="C8" s="116">
        <v>274010.0</v>
      </c>
      <c r="D8" s="116"/>
      <c r="E8" s="175">
        <f t="shared" si="1"/>
        <v>-57506197.3</v>
      </c>
      <c r="F8" s="262"/>
      <c r="G8" s="62" t="s">
        <v>2264</v>
      </c>
      <c r="H8" s="118"/>
      <c r="I8" s="29"/>
      <c r="J8" s="29"/>
      <c r="K8" s="29"/>
      <c r="L8" s="34"/>
      <c r="M8" s="29"/>
      <c r="N8" s="34"/>
      <c r="O8" s="29"/>
      <c r="P8" s="34"/>
      <c r="Q8" s="116"/>
      <c r="R8" s="116"/>
      <c r="S8" s="116"/>
      <c r="T8" s="116"/>
      <c r="U8" s="116"/>
      <c r="V8" s="116"/>
      <c r="W8" s="116"/>
      <c r="X8" s="116"/>
      <c r="Y8" s="183"/>
      <c r="Z8" s="183"/>
    </row>
    <row r="9" ht="15.0" customHeight="1">
      <c r="A9" s="262"/>
      <c r="B9" s="115" t="s">
        <v>1066</v>
      </c>
      <c r="C9" s="116">
        <v>440000.0</v>
      </c>
      <c r="D9" s="116"/>
      <c r="E9" s="175">
        <f t="shared" si="1"/>
        <v>-57066197.3</v>
      </c>
      <c r="F9" s="262"/>
      <c r="G9" s="62" t="s">
        <v>2264</v>
      </c>
      <c r="H9" s="118"/>
      <c r="I9" s="29"/>
      <c r="J9" s="29"/>
      <c r="K9" s="29"/>
      <c r="L9" s="34"/>
      <c r="M9" s="29"/>
      <c r="N9" s="34"/>
      <c r="O9" s="29"/>
      <c r="P9" s="34"/>
      <c r="Q9" s="116"/>
      <c r="R9" s="116"/>
      <c r="S9" s="116"/>
      <c r="T9" s="116"/>
      <c r="U9" s="116"/>
      <c r="V9" s="116"/>
      <c r="W9" s="116"/>
      <c r="X9" s="116"/>
      <c r="Y9" s="183"/>
      <c r="Z9" s="183"/>
    </row>
    <row r="10" ht="15.0" customHeight="1">
      <c r="A10" s="262"/>
      <c r="B10" s="115" t="s">
        <v>2272</v>
      </c>
      <c r="C10" s="116"/>
      <c r="D10" s="116">
        <v>1364653.0</v>
      </c>
      <c r="E10" s="175">
        <f t="shared" si="1"/>
        <v>-58430850.3</v>
      </c>
      <c r="F10" s="262"/>
      <c r="G10" s="99" t="s">
        <v>2265</v>
      </c>
      <c r="H10" s="118"/>
      <c r="I10" s="29"/>
      <c r="J10" s="29"/>
      <c r="K10" s="29"/>
      <c r="L10" s="34"/>
      <c r="M10" s="29"/>
      <c r="N10" s="34"/>
      <c r="O10" s="29"/>
      <c r="P10" s="34"/>
      <c r="Q10" s="116"/>
      <c r="R10" s="116"/>
      <c r="S10" s="116"/>
      <c r="T10" s="116"/>
      <c r="U10" s="116"/>
      <c r="V10" s="116"/>
      <c r="W10" s="116"/>
      <c r="X10" s="116"/>
      <c r="Y10" s="183"/>
      <c r="Z10" s="183"/>
    </row>
    <row r="11" ht="15.0" customHeight="1">
      <c r="A11" s="262">
        <v>46085.0</v>
      </c>
      <c r="B11" s="115" t="s">
        <v>2271</v>
      </c>
      <c r="C11" s="116">
        <v>450050.0</v>
      </c>
      <c r="D11" s="116"/>
      <c r="E11" s="175">
        <f t="shared" si="1"/>
        <v>-57980800.3</v>
      </c>
      <c r="F11" s="262"/>
      <c r="G11" s="62" t="s">
        <v>2264</v>
      </c>
      <c r="H11" s="118"/>
      <c r="I11" s="29"/>
      <c r="J11" s="29"/>
      <c r="K11" s="29"/>
      <c r="L11" s="34"/>
      <c r="M11" s="29"/>
      <c r="N11" s="34"/>
      <c r="O11" s="29"/>
      <c r="P11" s="34"/>
      <c r="Q11" s="116"/>
      <c r="R11" s="116"/>
      <c r="S11" s="116"/>
      <c r="T11" s="116"/>
      <c r="U11" s="116"/>
      <c r="V11" s="116"/>
      <c r="W11" s="116"/>
      <c r="X11" s="116"/>
      <c r="Y11" s="183"/>
      <c r="Z11" s="183"/>
    </row>
    <row r="12" ht="15.0" customHeight="1">
      <c r="A12" s="262"/>
      <c r="B12" s="115" t="s">
        <v>2273</v>
      </c>
      <c r="C12" s="118"/>
      <c r="D12" s="118">
        <v>30300.0</v>
      </c>
      <c r="E12" s="175">
        <f t="shared" si="1"/>
        <v>-58011100.3</v>
      </c>
      <c r="F12" s="262"/>
      <c r="G12" s="62" t="s">
        <v>2264</v>
      </c>
      <c r="H12" s="118"/>
      <c r="I12" s="29"/>
      <c r="J12" s="29"/>
      <c r="K12" s="29"/>
      <c r="L12" s="34"/>
      <c r="M12" s="29"/>
      <c r="N12" s="34"/>
      <c r="O12" s="29"/>
      <c r="P12" s="34"/>
      <c r="Q12" s="116"/>
      <c r="R12" s="116"/>
      <c r="S12" s="116"/>
      <c r="T12" s="116"/>
      <c r="U12" s="116"/>
      <c r="V12" s="116"/>
      <c r="W12" s="116"/>
      <c r="X12" s="116"/>
      <c r="Y12" s="183"/>
      <c r="Z12" s="183"/>
    </row>
    <row r="13" ht="15.0" customHeight="1">
      <c r="A13" s="262"/>
      <c r="B13" s="115" t="s">
        <v>2274</v>
      </c>
      <c r="C13" s="116"/>
      <c r="D13" s="116">
        <v>312000.0</v>
      </c>
      <c r="E13" s="175">
        <f t="shared" si="1"/>
        <v>-58323100.3</v>
      </c>
      <c r="F13" s="262"/>
      <c r="G13" s="62" t="s">
        <v>2264</v>
      </c>
      <c r="H13" s="118"/>
      <c r="I13" s="29"/>
      <c r="J13" s="29"/>
      <c r="K13" s="29"/>
      <c r="L13" s="34"/>
      <c r="M13" s="29"/>
      <c r="N13" s="34"/>
      <c r="O13" s="29"/>
      <c r="P13" s="34"/>
      <c r="Q13" s="116"/>
      <c r="R13" s="116"/>
      <c r="S13" s="116"/>
      <c r="T13" s="116"/>
      <c r="U13" s="116"/>
      <c r="V13" s="116"/>
      <c r="W13" s="116"/>
      <c r="X13" s="116"/>
      <c r="Y13" s="183"/>
      <c r="Z13" s="183"/>
    </row>
    <row r="14" ht="15.0" customHeight="1">
      <c r="A14" s="262"/>
      <c r="B14" s="115" t="s">
        <v>2275</v>
      </c>
      <c r="C14" s="116"/>
      <c r="D14" s="116">
        <v>240000.0</v>
      </c>
      <c r="E14" s="175">
        <f t="shared" si="1"/>
        <v>-58563100.3</v>
      </c>
      <c r="F14" s="262" t="s">
        <v>2276</v>
      </c>
      <c r="G14" s="62" t="s">
        <v>2264</v>
      </c>
      <c r="H14" s="118"/>
      <c r="I14" s="29"/>
      <c r="J14" s="29"/>
      <c r="K14" s="29"/>
      <c r="L14" s="34"/>
      <c r="M14" s="29"/>
      <c r="N14" s="34"/>
      <c r="O14" s="29"/>
      <c r="P14" s="34"/>
      <c r="Q14" s="116"/>
      <c r="R14" s="116"/>
      <c r="S14" s="116"/>
      <c r="T14" s="116"/>
      <c r="U14" s="116"/>
      <c r="V14" s="116"/>
      <c r="W14" s="116"/>
      <c r="X14" s="116"/>
      <c r="Y14" s="183"/>
      <c r="Z14" s="183"/>
    </row>
    <row r="15" ht="15.0" customHeight="1">
      <c r="A15" s="262"/>
      <c r="B15" s="117" t="s">
        <v>2277</v>
      </c>
      <c r="C15" s="116">
        <v>5.077325E7</v>
      </c>
      <c r="D15" s="116"/>
      <c r="E15" s="175">
        <f t="shared" si="1"/>
        <v>-7789850.3</v>
      </c>
      <c r="F15" s="262">
        <v>46075.0</v>
      </c>
      <c r="G15" s="99" t="s">
        <v>2265</v>
      </c>
      <c r="H15" s="118"/>
      <c r="I15" s="29"/>
      <c r="J15" s="29"/>
      <c r="K15" s="29"/>
      <c r="L15" s="34"/>
      <c r="M15" s="29"/>
      <c r="N15" s="34"/>
      <c r="O15" s="29"/>
      <c r="P15" s="34"/>
      <c r="Q15" s="116"/>
      <c r="R15" s="116"/>
      <c r="S15" s="116"/>
      <c r="T15" s="116"/>
      <c r="U15" s="116"/>
      <c r="V15" s="116"/>
      <c r="W15" s="116"/>
      <c r="X15" s="116"/>
      <c r="Y15" s="183"/>
      <c r="Z15" s="183"/>
    </row>
    <row r="16" ht="15.0" customHeight="1">
      <c r="A16" s="262"/>
      <c r="B16" s="115" t="s">
        <v>2278</v>
      </c>
      <c r="C16" s="118">
        <v>1.479005E7</v>
      </c>
      <c r="D16" s="118"/>
      <c r="E16" s="175">
        <f t="shared" si="1"/>
        <v>7000199.7</v>
      </c>
      <c r="F16" s="262">
        <v>46075.0</v>
      </c>
      <c r="G16" s="99" t="s">
        <v>2265</v>
      </c>
      <c r="H16" s="118"/>
      <c r="I16" s="29"/>
      <c r="J16" s="29"/>
      <c r="K16" s="29"/>
      <c r="L16" s="34"/>
      <c r="M16" s="29"/>
      <c r="N16" s="34"/>
      <c r="O16" s="29"/>
      <c r="P16" s="34"/>
      <c r="Q16" s="116"/>
      <c r="R16" s="116"/>
      <c r="S16" s="116"/>
      <c r="T16" s="116"/>
      <c r="U16" s="116"/>
      <c r="V16" s="116"/>
      <c r="W16" s="116"/>
      <c r="X16" s="116"/>
      <c r="Y16" s="183"/>
      <c r="Z16" s="183"/>
    </row>
    <row r="17" ht="15.0" customHeight="1">
      <c r="A17" s="262"/>
      <c r="B17" s="115" t="s">
        <v>2279</v>
      </c>
      <c r="C17" s="116"/>
      <c r="D17" s="175">
        <v>4.82E7</v>
      </c>
      <c r="E17" s="175">
        <f t="shared" si="1"/>
        <v>-41199800.3</v>
      </c>
      <c r="F17" s="262"/>
      <c r="G17" s="99" t="s">
        <v>2265</v>
      </c>
      <c r="H17" s="118"/>
      <c r="I17" s="29"/>
      <c r="J17" s="29"/>
      <c r="K17" s="29"/>
      <c r="L17" s="34"/>
      <c r="M17" s="29"/>
      <c r="N17" s="34"/>
      <c r="O17" s="29"/>
      <c r="P17" s="34"/>
      <c r="Q17" s="116"/>
      <c r="R17" s="116"/>
      <c r="S17" s="116"/>
      <c r="T17" s="116"/>
      <c r="U17" s="116"/>
      <c r="V17" s="116"/>
      <c r="W17" s="116"/>
      <c r="X17" s="116"/>
      <c r="Y17" s="183"/>
      <c r="Z17" s="183"/>
    </row>
    <row r="18" ht="15.0" customHeight="1">
      <c r="A18" s="262"/>
      <c r="B18" s="115" t="s">
        <v>2017</v>
      </c>
      <c r="C18" s="116"/>
      <c r="D18" s="175">
        <v>1.479005E7</v>
      </c>
      <c r="E18" s="175">
        <f t="shared" si="1"/>
        <v>-55989850.3</v>
      </c>
      <c r="F18" s="262"/>
      <c r="G18" s="99" t="s">
        <v>2265</v>
      </c>
      <c r="H18" s="118"/>
      <c r="I18" s="29"/>
      <c r="J18" s="29"/>
      <c r="K18" s="29"/>
      <c r="L18" s="34"/>
      <c r="M18" s="29"/>
      <c r="N18" s="34"/>
      <c r="O18" s="29"/>
      <c r="P18" s="34"/>
      <c r="Q18" s="116"/>
      <c r="R18" s="116"/>
      <c r="S18" s="116"/>
      <c r="T18" s="116"/>
      <c r="U18" s="116"/>
      <c r="V18" s="116"/>
      <c r="W18" s="116"/>
      <c r="X18" s="116"/>
      <c r="Y18" s="183"/>
      <c r="Z18" s="183"/>
    </row>
    <row r="19" ht="15.0" customHeight="1">
      <c r="A19" s="262">
        <v>46086.0</v>
      </c>
      <c r="B19" s="115" t="s">
        <v>2271</v>
      </c>
      <c r="C19" s="116">
        <v>1034344.0</v>
      </c>
      <c r="D19" s="116"/>
      <c r="E19" s="175">
        <f t="shared" si="1"/>
        <v>-54955506.3</v>
      </c>
      <c r="F19" s="262"/>
      <c r="G19" s="62" t="s">
        <v>2264</v>
      </c>
      <c r="H19" s="118"/>
      <c r="I19" s="29"/>
      <c r="J19" s="29"/>
      <c r="K19" s="29"/>
      <c r="L19" s="34"/>
      <c r="M19" s="29"/>
      <c r="N19" s="34"/>
      <c r="O19" s="29"/>
      <c r="P19" s="34"/>
      <c r="Q19" s="116"/>
      <c r="R19" s="116"/>
      <c r="S19" s="116"/>
      <c r="T19" s="116"/>
      <c r="U19" s="116"/>
      <c r="V19" s="116"/>
      <c r="W19" s="116"/>
      <c r="X19" s="116"/>
      <c r="Y19" s="183"/>
      <c r="Z19" s="183"/>
    </row>
    <row r="20" ht="15.0" customHeight="1">
      <c r="A20" s="262"/>
      <c r="B20" s="115" t="s">
        <v>1095</v>
      </c>
      <c r="C20" s="116"/>
      <c r="D20" s="116">
        <v>42550.0</v>
      </c>
      <c r="E20" s="175">
        <f t="shared" si="1"/>
        <v>-54998056.3</v>
      </c>
      <c r="F20" s="262"/>
      <c r="G20" s="99" t="s">
        <v>2265</v>
      </c>
      <c r="H20" s="118"/>
      <c r="I20" s="29"/>
      <c r="J20" s="29"/>
      <c r="K20" s="29"/>
      <c r="L20" s="34"/>
      <c r="M20" s="29"/>
      <c r="N20" s="34"/>
      <c r="O20" s="29"/>
      <c r="P20" s="34"/>
      <c r="Q20" s="116"/>
      <c r="R20" s="116"/>
      <c r="S20" s="116"/>
      <c r="T20" s="116"/>
      <c r="U20" s="116"/>
      <c r="V20" s="116"/>
      <c r="W20" s="116"/>
      <c r="X20" s="116"/>
      <c r="Y20" s="183"/>
      <c r="Z20" s="183"/>
    </row>
    <row r="21" ht="15.0" customHeight="1">
      <c r="A21" s="262">
        <v>46087.0</v>
      </c>
      <c r="B21" s="115" t="s">
        <v>2271</v>
      </c>
      <c r="C21" s="116">
        <v>431151.0</v>
      </c>
      <c r="D21" s="116"/>
      <c r="E21" s="175">
        <f t="shared" si="1"/>
        <v>-54566905.3</v>
      </c>
      <c r="F21" s="262"/>
      <c r="G21" s="62" t="s">
        <v>2264</v>
      </c>
      <c r="H21" s="118"/>
      <c r="I21" s="29"/>
      <c r="J21" s="29"/>
      <c r="K21" s="29"/>
      <c r="L21" s="34"/>
      <c r="M21" s="29"/>
      <c r="N21" s="34"/>
      <c r="O21" s="29"/>
      <c r="P21" s="34"/>
      <c r="Q21" s="116"/>
      <c r="R21" s="116"/>
      <c r="S21" s="116"/>
      <c r="T21" s="116"/>
      <c r="U21" s="116"/>
      <c r="V21" s="116"/>
      <c r="W21" s="116"/>
      <c r="X21" s="116"/>
      <c r="Y21" s="183"/>
      <c r="Z21" s="183"/>
    </row>
    <row r="22" ht="15.0" customHeight="1">
      <c r="A22" s="262"/>
      <c r="B22" s="115" t="s">
        <v>1095</v>
      </c>
      <c r="C22" s="116"/>
      <c r="D22" s="116">
        <v>42550.0</v>
      </c>
      <c r="E22" s="175">
        <f t="shared" si="1"/>
        <v>-54609455.3</v>
      </c>
      <c r="F22" s="262"/>
      <c r="G22" s="99" t="s">
        <v>2265</v>
      </c>
      <c r="H22" s="118"/>
      <c r="I22" s="29"/>
      <c r="J22" s="29"/>
      <c r="K22" s="29"/>
      <c r="L22" s="34"/>
      <c r="M22" s="29"/>
      <c r="N22" s="34"/>
      <c r="O22" s="29"/>
      <c r="P22" s="34"/>
      <c r="Q22" s="116"/>
      <c r="R22" s="116"/>
      <c r="S22" s="116"/>
      <c r="T22" s="116"/>
      <c r="U22" s="116"/>
      <c r="V22" s="116"/>
      <c r="W22" s="116"/>
      <c r="X22" s="116"/>
      <c r="Y22" s="183"/>
      <c r="Z22" s="183"/>
    </row>
    <row r="23" ht="15.0" customHeight="1">
      <c r="A23" s="262">
        <v>46088.0</v>
      </c>
      <c r="B23" s="115" t="s">
        <v>1095</v>
      </c>
      <c r="C23" s="116"/>
      <c r="D23" s="175">
        <v>292040.0</v>
      </c>
      <c r="E23" s="175">
        <f t="shared" si="1"/>
        <v>-54901495.3</v>
      </c>
      <c r="F23" s="262"/>
      <c r="G23" s="99" t="s">
        <v>2265</v>
      </c>
      <c r="H23" s="118"/>
      <c r="I23" s="29"/>
      <c r="J23" s="29"/>
      <c r="K23" s="29"/>
      <c r="L23" s="34"/>
      <c r="M23" s="29"/>
      <c r="N23" s="34"/>
      <c r="O23" s="29"/>
      <c r="P23" s="34"/>
      <c r="Q23" s="116"/>
      <c r="R23" s="116"/>
      <c r="S23" s="116"/>
      <c r="T23" s="116"/>
      <c r="U23" s="116"/>
      <c r="V23" s="116"/>
      <c r="W23" s="116"/>
      <c r="X23" s="116"/>
      <c r="Y23" s="183"/>
      <c r="Z23" s="183"/>
    </row>
    <row r="24" ht="15.0" customHeight="1">
      <c r="A24" s="262">
        <v>46089.0</v>
      </c>
      <c r="B24" s="115" t="s">
        <v>1095</v>
      </c>
      <c r="C24" s="116"/>
      <c r="D24" s="175">
        <v>181800.0</v>
      </c>
      <c r="E24" s="175">
        <f t="shared" si="1"/>
        <v>-55083295.3</v>
      </c>
      <c r="F24" s="262"/>
      <c r="G24" s="99" t="s">
        <v>2265</v>
      </c>
      <c r="H24" s="118"/>
      <c r="I24" s="29"/>
      <c r="J24" s="29"/>
      <c r="K24" s="29"/>
      <c r="L24" s="34"/>
      <c r="M24" s="29"/>
      <c r="N24" s="34"/>
      <c r="O24" s="29"/>
      <c r="P24" s="34"/>
      <c r="Q24" s="116"/>
      <c r="R24" s="116"/>
      <c r="S24" s="116"/>
      <c r="T24" s="116"/>
      <c r="U24" s="116"/>
      <c r="V24" s="116"/>
      <c r="W24" s="116"/>
      <c r="X24" s="116"/>
      <c r="Y24" s="183"/>
      <c r="Z24" s="183"/>
    </row>
    <row r="25" ht="15.0" customHeight="1">
      <c r="A25" s="262">
        <v>46090.0</v>
      </c>
      <c r="B25" s="115" t="s">
        <v>2271</v>
      </c>
      <c r="C25" s="116">
        <v>353551.0</v>
      </c>
      <c r="D25" s="116"/>
      <c r="E25" s="175">
        <f t="shared" si="1"/>
        <v>-54729744.3</v>
      </c>
      <c r="F25" s="262"/>
      <c r="G25" s="62" t="s">
        <v>2264</v>
      </c>
      <c r="H25" s="118"/>
      <c r="I25" s="29"/>
      <c r="J25" s="29"/>
      <c r="K25" s="29"/>
      <c r="L25" s="34"/>
      <c r="M25" s="29"/>
      <c r="N25" s="34"/>
      <c r="O25" s="29"/>
      <c r="P25" s="34"/>
      <c r="Q25" s="116"/>
      <c r="R25" s="116"/>
      <c r="S25" s="116"/>
      <c r="T25" s="116"/>
      <c r="U25" s="116"/>
      <c r="V25" s="116"/>
      <c r="W25" s="116"/>
      <c r="X25" s="116"/>
      <c r="Y25" s="183"/>
      <c r="Z25" s="183"/>
    </row>
    <row r="26" ht="15.0" customHeight="1">
      <c r="A26" s="262"/>
      <c r="B26" s="115" t="s">
        <v>2280</v>
      </c>
      <c r="C26" s="116"/>
      <c r="D26" s="116">
        <v>758837.0</v>
      </c>
      <c r="E26" s="175">
        <f t="shared" si="1"/>
        <v>-55488581.3</v>
      </c>
      <c r="F26" s="262"/>
      <c r="G26" s="62" t="s">
        <v>2264</v>
      </c>
      <c r="H26" s="118"/>
      <c r="I26" s="29"/>
      <c r="J26" s="29"/>
      <c r="K26" s="29"/>
      <c r="L26" s="34"/>
      <c r="M26" s="29"/>
      <c r="N26" s="34"/>
      <c r="O26" s="29"/>
      <c r="P26" s="34"/>
      <c r="Q26" s="116"/>
      <c r="R26" s="116"/>
      <c r="S26" s="116"/>
      <c r="T26" s="116"/>
      <c r="U26" s="116"/>
      <c r="V26" s="116"/>
      <c r="W26" s="116"/>
      <c r="X26" s="116"/>
      <c r="Y26" s="183"/>
      <c r="Z26" s="183"/>
    </row>
    <row r="27" ht="15.0" customHeight="1">
      <c r="A27" s="262"/>
      <c r="B27" s="115" t="s">
        <v>2281</v>
      </c>
      <c r="C27" s="118"/>
      <c r="D27" s="118">
        <v>38500.0</v>
      </c>
      <c r="E27" s="175">
        <f t="shared" si="1"/>
        <v>-55527081.3</v>
      </c>
      <c r="F27" s="262"/>
      <c r="G27" s="62" t="s">
        <v>2264</v>
      </c>
      <c r="H27" s="118"/>
      <c r="I27" s="29"/>
      <c r="J27" s="29"/>
      <c r="K27" s="29"/>
      <c r="L27" s="34"/>
      <c r="M27" s="29"/>
      <c r="N27" s="34"/>
      <c r="O27" s="29"/>
      <c r="P27" s="34"/>
      <c r="Q27" s="116"/>
      <c r="R27" s="116"/>
      <c r="S27" s="116"/>
      <c r="T27" s="116"/>
      <c r="U27" s="116"/>
      <c r="V27" s="116"/>
      <c r="W27" s="116"/>
      <c r="X27" s="116"/>
      <c r="Y27" s="183"/>
      <c r="Z27" s="183"/>
    </row>
    <row r="28" ht="15.0" customHeight="1">
      <c r="A28" s="262"/>
      <c r="B28" s="115" t="s">
        <v>2279</v>
      </c>
      <c r="C28" s="118"/>
      <c r="D28" s="118">
        <v>1000000.0</v>
      </c>
      <c r="E28" s="175">
        <f t="shared" si="1"/>
        <v>-56527081.3</v>
      </c>
      <c r="F28" s="262"/>
      <c r="G28" s="99" t="s">
        <v>2265</v>
      </c>
      <c r="H28" s="118"/>
      <c r="I28" s="29"/>
      <c r="J28" s="29"/>
      <c r="K28" s="29"/>
      <c r="L28" s="34"/>
      <c r="M28" s="29"/>
      <c r="N28" s="34"/>
      <c r="O28" s="29"/>
      <c r="P28" s="34"/>
      <c r="Q28" s="116"/>
      <c r="R28" s="116"/>
      <c r="S28" s="116"/>
      <c r="T28" s="116"/>
      <c r="U28" s="116"/>
      <c r="V28" s="116"/>
      <c r="W28" s="116"/>
      <c r="X28" s="116"/>
      <c r="Y28" s="183"/>
      <c r="Z28" s="183"/>
    </row>
    <row r="29" ht="15.0" customHeight="1">
      <c r="A29" s="262">
        <v>46091.0</v>
      </c>
      <c r="B29" s="115" t="s">
        <v>2271</v>
      </c>
      <c r="C29" s="116">
        <v>404189.0</v>
      </c>
      <c r="D29" s="116"/>
      <c r="E29" s="175">
        <f t="shared" si="1"/>
        <v>-56122892.3</v>
      </c>
      <c r="F29" s="262"/>
      <c r="G29" s="62" t="s">
        <v>2264</v>
      </c>
      <c r="H29" s="118"/>
      <c r="I29" s="29"/>
      <c r="J29" s="29"/>
      <c r="K29" s="29"/>
      <c r="L29" s="34"/>
      <c r="M29" s="29"/>
      <c r="N29" s="34"/>
      <c r="O29" s="29"/>
      <c r="P29" s="34"/>
      <c r="Q29" s="116"/>
      <c r="R29" s="116"/>
      <c r="S29" s="116"/>
      <c r="T29" s="116"/>
      <c r="U29" s="116"/>
      <c r="V29" s="116"/>
      <c r="W29" s="116"/>
      <c r="X29" s="116"/>
      <c r="Y29" s="183"/>
      <c r="Z29" s="183"/>
    </row>
    <row r="30" ht="15.0" customHeight="1">
      <c r="A30" s="262"/>
      <c r="B30" s="117" t="s">
        <v>2279</v>
      </c>
      <c r="C30" s="116">
        <v>2.3E7</v>
      </c>
      <c r="D30" s="118"/>
      <c r="E30" s="175">
        <f t="shared" si="1"/>
        <v>-33122892.3</v>
      </c>
      <c r="F30" s="262"/>
      <c r="G30" s="62" t="s">
        <v>2264</v>
      </c>
      <c r="H30" s="118"/>
      <c r="I30" s="29"/>
      <c r="J30" s="29"/>
      <c r="K30" s="29"/>
      <c r="L30" s="34"/>
      <c r="M30" s="29"/>
      <c r="N30" s="34"/>
      <c r="O30" s="29"/>
      <c r="P30" s="34"/>
      <c r="Q30" s="116"/>
      <c r="R30" s="116"/>
      <c r="S30" s="116"/>
      <c r="T30" s="116"/>
      <c r="U30" s="116"/>
      <c r="V30" s="116"/>
      <c r="W30" s="116"/>
      <c r="X30" s="116"/>
      <c r="Y30" s="183"/>
      <c r="Z30" s="183"/>
    </row>
    <row r="31" ht="15.0" customHeight="1">
      <c r="A31" s="262"/>
      <c r="B31" s="117" t="s">
        <v>2282</v>
      </c>
      <c r="C31" s="116"/>
      <c r="D31" s="118">
        <v>96700.0</v>
      </c>
      <c r="E31" s="175">
        <f t="shared" si="1"/>
        <v>-33219592.3</v>
      </c>
      <c r="F31" s="262"/>
      <c r="G31" s="62" t="s">
        <v>2264</v>
      </c>
      <c r="H31" s="118"/>
      <c r="I31" s="29"/>
      <c r="J31" s="29"/>
      <c r="K31" s="29"/>
      <c r="L31" s="34"/>
      <c r="M31" s="29"/>
      <c r="N31" s="34"/>
      <c r="O31" s="29"/>
      <c r="P31" s="34"/>
      <c r="Q31" s="116"/>
      <c r="R31" s="116"/>
      <c r="S31" s="116"/>
      <c r="T31" s="116"/>
      <c r="U31" s="116"/>
      <c r="V31" s="116"/>
      <c r="W31" s="116"/>
      <c r="X31" s="116"/>
      <c r="Y31" s="183"/>
      <c r="Z31" s="183"/>
    </row>
    <row r="32" ht="15.0" customHeight="1">
      <c r="A32" s="262"/>
      <c r="B32" s="115" t="s">
        <v>2283</v>
      </c>
      <c r="C32" s="116"/>
      <c r="D32" s="118">
        <v>1.130414E7</v>
      </c>
      <c r="E32" s="175">
        <f t="shared" si="1"/>
        <v>-44523732.3</v>
      </c>
      <c r="F32" s="262"/>
      <c r="G32" s="62" t="s">
        <v>2264</v>
      </c>
      <c r="H32" s="118"/>
      <c r="I32" s="29"/>
      <c r="J32" s="29"/>
      <c r="K32" s="29"/>
      <c r="L32" s="34"/>
      <c r="M32" s="29"/>
      <c r="N32" s="34"/>
      <c r="O32" s="29"/>
      <c r="P32" s="34"/>
      <c r="Q32" s="116"/>
      <c r="R32" s="116"/>
      <c r="S32" s="116"/>
      <c r="T32" s="116"/>
      <c r="U32" s="116"/>
      <c r="V32" s="116"/>
      <c r="W32" s="116"/>
      <c r="X32" s="116"/>
      <c r="Y32" s="183"/>
      <c r="Z32" s="183"/>
    </row>
    <row r="33" ht="15.0" customHeight="1">
      <c r="A33" s="262"/>
      <c r="B33" s="115" t="s">
        <v>2284</v>
      </c>
      <c r="C33" s="116"/>
      <c r="D33" s="118">
        <v>1.311303E7</v>
      </c>
      <c r="E33" s="175">
        <f t="shared" si="1"/>
        <v>-57636762.3</v>
      </c>
      <c r="F33" s="262"/>
      <c r="G33" s="62" t="s">
        <v>2264</v>
      </c>
      <c r="H33" s="118"/>
      <c r="I33" s="29"/>
      <c r="J33" s="29"/>
      <c r="K33" s="29"/>
      <c r="L33" s="34"/>
      <c r="M33" s="29"/>
      <c r="N33" s="34"/>
      <c r="O33" s="29"/>
      <c r="P33" s="34"/>
      <c r="Q33" s="116"/>
      <c r="R33" s="116"/>
      <c r="S33" s="116"/>
      <c r="T33" s="116"/>
      <c r="U33" s="116"/>
      <c r="V33" s="116"/>
      <c r="W33" s="116"/>
      <c r="X33" s="116"/>
      <c r="Y33" s="183"/>
      <c r="Z33" s="183"/>
    </row>
    <row r="34" ht="15.0" customHeight="1">
      <c r="A34" s="262"/>
      <c r="B34" s="117" t="s">
        <v>2285</v>
      </c>
      <c r="C34" s="116"/>
      <c r="D34" s="116">
        <v>900.0</v>
      </c>
      <c r="E34" s="175">
        <f t="shared" si="1"/>
        <v>-57637662.3</v>
      </c>
      <c r="F34" s="262"/>
      <c r="G34" s="99" t="s">
        <v>2265</v>
      </c>
      <c r="H34" s="118"/>
      <c r="I34" s="29"/>
      <c r="J34" s="29"/>
      <c r="K34" s="29"/>
      <c r="L34" s="34"/>
      <c r="M34" s="29"/>
      <c r="N34" s="34"/>
      <c r="O34" s="29"/>
      <c r="P34" s="34"/>
      <c r="Q34" s="116"/>
      <c r="R34" s="116"/>
      <c r="S34" s="116"/>
      <c r="T34" s="116"/>
      <c r="U34" s="116"/>
      <c r="V34" s="116"/>
      <c r="W34" s="116"/>
      <c r="X34" s="116"/>
      <c r="Y34" s="183"/>
      <c r="Z34" s="183"/>
    </row>
    <row r="35" ht="15.0" customHeight="1">
      <c r="A35" s="262"/>
      <c r="B35" s="115" t="s">
        <v>2279</v>
      </c>
      <c r="C35" s="116">
        <v>2.4E7</v>
      </c>
      <c r="D35" s="118"/>
      <c r="E35" s="175">
        <f t="shared" si="1"/>
        <v>-33637662.3</v>
      </c>
      <c r="F35" s="262"/>
      <c r="G35" s="28" t="s">
        <v>2263</v>
      </c>
      <c r="H35" s="118"/>
      <c r="I35" s="29"/>
      <c r="J35" s="29"/>
      <c r="K35" s="29"/>
      <c r="L35" s="34"/>
      <c r="M35" s="29"/>
      <c r="N35" s="34"/>
      <c r="O35" s="29"/>
      <c r="P35" s="34"/>
      <c r="Q35" s="116"/>
      <c r="R35" s="116"/>
      <c r="S35" s="116"/>
      <c r="T35" s="116"/>
      <c r="U35" s="116"/>
      <c r="V35" s="116"/>
      <c r="W35" s="116"/>
      <c r="X35" s="116"/>
      <c r="Y35" s="183"/>
      <c r="Z35" s="183"/>
    </row>
    <row r="36" ht="15.0" customHeight="1">
      <c r="A36" s="262"/>
      <c r="B36" s="117" t="s">
        <v>2286</v>
      </c>
      <c r="C36" s="116"/>
      <c r="D36" s="118">
        <v>900.0</v>
      </c>
      <c r="E36" s="175">
        <f t="shared" si="1"/>
        <v>-33638562.3</v>
      </c>
      <c r="F36" s="262"/>
      <c r="G36" s="28" t="s">
        <v>2263</v>
      </c>
      <c r="H36" s="118"/>
      <c r="I36" s="29"/>
      <c r="J36" s="29"/>
      <c r="K36" s="29"/>
      <c r="L36" s="34"/>
      <c r="M36" s="29"/>
      <c r="N36" s="34"/>
      <c r="O36" s="29"/>
      <c r="P36" s="34"/>
      <c r="Q36" s="116"/>
      <c r="R36" s="116"/>
      <c r="S36" s="116"/>
      <c r="T36" s="116"/>
      <c r="U36" s="116"/>
      <c r="V36" s="116"/>
      <c r="W36" s="116"/>
      <c r="X36" s="116"/>
      <c r="Y36" s="183"/>
      <c r="Z36" s="183"/>
    </row>
    <row r="37" ht="15.0" customHeight="1">
      <c r="A37" s="262"/>
      <c r="B37" s="115" t="s">
        <v>2287</v>
      </c>
      <c r="C37" s="116"/>
      <c r="D37" s="116">
        <v>8300000.0</v>
      </c>
      <c r="E37" s="175">
        <f t="shared" si="1"/>
        <v>-41938562.3</v>
      </c>
      <c r="F37" s="262"/>
      <c r="G37" s="28" t="s">
        <v>2263</v>
      </c>
      <c r="H37" s="118"/>
      <c r="I37" s="29"/>
      <c r="J37" s="29"/>
      <c r="K37" s="29"/>
      <c r="L37" s="34"/>
      <c r="M37" s="29"/>
      <c r="N37" s="34"/>
      <c r="O37" s="29"/>
      <c r="P37" s="34"/>
      <c r="Q37" s="116"/>
      <c r="R37" s="116"/>
      <c r="S37" s="116"/>
      <c r="T37" s="116"/>
      <c r="U37" s="116"/>
      <c r="V37" s="116"/>
      <c r="W37" s="116"/>
      <c r="X37" s="116"/>
      <c r="Y37" s="183"/>
      <c r="Z37" s="183"/>
    </row>
    <row r="38" ht="15.0" customHeight="1">
      <c r="A38" s="262"/>
      <c r="B38" s="115" t="s">
        <v>2288</v>
      </c>
      <c r="C38" s="116"/>
      <c r="D38" s="116">
        <v>4897760.0</v>
      </c>
      <c r="E38" s="175">
        <f t="shared" si="1"/>
        <v>-46836322.3</v>
      </c>
      <c r="F38" s="262"/>
      <c r="G38" s="28" t="s">
        <v>2263</v>
      </c>
      <c r="H38" s="118"/>
      <c r="I38" s="29"/>
      <c r="J38" s="29"/>
      <c r="K38" s="29"/>
      <c r="L38" s="34"/>
      <c r="M38" s="29"/>
      <c r="N38" s="34"/>
      <c r="O38" s="29"/>
      <c r="P38" s="34"/>
      <c r="Q38" s="116"/>
      <c r="R38" s="116"/>
      <c r="S38" s="116"/>
      <c r="T38" s="116"/>
      <c r="U38" s="116"/>
      <c r="V38" s="116"/>
      <c r="W38" s="116"/>
      <c r="X38" s="116"/>
      <c r="Y38" s="183"/>
      <c r="Z38" s="183"/>
    </row>
    <row r="39" ht="15.0" customHeight="1">
      <c r="A39" s="262"/>
      <c r="B39" s="115" t="s">
        <v>2289</v>
      </c>
      <c r="C39" s="118"/>
      <c r="D39" s="118">
        <v>2722110.0</v>
      </c>
      <c r="E39" s="175">
        <f t="shared" si="1"/>
        <v>-49558432.3</v>
      </c>
      <c r="F39" s="262"/>
      <c r="G39" s="28" t="s">
        <v>2263</v>
      </c>
      <c r="H39" s="118"/>
      <c r="I39" s="29"/>
      <c r="J39" s="29"/>
      <c r="K39" s="29"/>
      <c r="L39" s="34"/>
      <c r="M39" s="29"/>
      <c r="N39" s="34"/>
      <c r="O39" s="29"/>
      <c r="P39" s="34"/>
      <c r="Q39" s="116"/>
      <c r="R39" s="116"/>
      <c r="S39" s="116"/>
      <c r="T39" s="116"/>
      <c r="U39" s="116"/>
      <c r="V39" s="116"/>
      <c r="W39" s="116"/>
      <c r="X39" s="116"/>
      <c r="Y39" s="183"/>
      <c r="Z39" s="183"/>
    </row>
    <row r="40" ht="15.0" customHeight="1">
      <c r="A40" s="262"/>
      <c r="B40" s="115" t="s">
        <v>2290</v>
      </c>
      <c r="C40" s="116"/>
      <c r="D40" s="116">
        <v>200000.0</v>
      </c>
      <c r="E40" s="175">
        <f t="shared" si="1"/>
        <v>-49758432.3</v>
      </c>
      <c r="F40" s="262"/>
      <c r="G40" s="28" t="s">
        <v>2263</v>
      </c>
      <c r="H40" s="118"/>
      <c r="I40" s="29"/>
      <c r="J40" s="29"/>
      <c r="K40" s="29"/>
      <c r="L40" s="34"/>
      <c r="M40" s="29"/>
      <c r="N40" s="34"/>
      <c r="O40" s="29"/>
      <c r="P40" s="34"/>
      <c r="Q40" s="116"/>
      <c r="R40" s="116"/>
      <c r="S40" s="116"/>
      <c r="T40" s="116"/>
      <c r="U40" s="116"/>
      <c r="V40" s="116"/>
      <c r="W40" s="116"/>
      <c r="X40" s="116"/>
      <c r="Y40" s="183"/>
      <c r="Z40" s="183"/>
    </row>
    <row r="41" ht="15.0" customHeight="1">
      <c r="A41" s="262"/>
      <c r="B41" s="115" t="s">
        <v>2291</v>
      </c>
      <c r="C41" s="118"/>
      <c r="D41" s="118">
        <v>390930.0</v>
      </c>
      <c r="E41" s="175">
        <f t="shared" si="1"/>
        <v>-50149362.3</v>
      </c>
      <c r="F41" s="262"/>
      <c r="G41" s="28" t="s">
        <v>2263</v>
      </c>
      <c r="H41" s="118"/>
      <c r="I41" s="29"/>
      <c r="J41" s="29"/>
      <c r="K41" s="29"/>
      <c r="L41" s="34"/>
      <c r="M41" s="29"/>
      <c r="N41" s="34"/>
      <c r="O41" s="29"/>
      <c r="P41" s="34"/>
      <c r="Q41" s="116"/>
      <c r="R41" s="116"/>
      <c r="S41" s="116"/>
      <c r="T41" s="116"/>
      <c r="U41" s="116"/>
      <c r="V41" s="116"/>
      <c r="W41" s="116"/>
      <c r="X41" s="116"/>
      <c r="Y41" s="183"/>
      <c r="Z41" s="183"/>
    </row>
    <row r="42" ht="15.0" customHeight="1">
      <c r="A42" s="262"/>
      <c r="B42" s="115" t="s">
        <v>2292</v>
      </c>
      <c r="C42" s="118"/>
      <c r="D42" s="118">
        <v>39390.0</v>
      </c>
      <c r="E42" s="175">
        <f t="shared" si="1"/>
        <v>-50188752.3</v>
      </c>
      <c r="F42" s="262"/>
      <c r="G42" s="28" t="s">
        <v>2263</v>
      </c>
      <c r="H42" s="118"/>
      <c r="I42" s="29"/>
      <c r="J42" s="29"/>
      <c r="K42" s="29"/>
      <c r="L42" s="34"/>
      <c r="M42" s="29"/>
      <c r="N42" s="34"/>
      <c r="O42" s="29"/>
      <c r="P42" s="34"/>
      <c r="Q42" s="116"/>
      <c r="R42" s="116"/>
      <c r="S42" s="116"/>
      <c r="T42" s="116"/>
      <c r="U42" s="116"/>
      <c r="V42" s="116"/>
      <c r="W42" s="116"/>
      <c r="X42" s="116"/>
      <c r="Y42" s="183"/>
      <c r="Z42" s="183"/>
    </row>
    <row r="43" ht="15.0" customHeight="1">
      <c r="A43" s="262"/>
      <c r="B43" s="115" t="s">
        <v>2293</v>
      </c>
      <c r="C43" s="118"/>
      <c r="D43" s="118">
        <v>3038320.0</v>
      </c>
      <c r="E43" s="175">
        <f t="shared" si="1"/>
        <v>-53227072.3</v>
      </c>
      <c r="F43" s="262"/>
      <c r="G43" s="28" t="s">
        <v>2263</v>
      </c>
      <c r="H43" s="118"/>
      <c r="I43" s="29"/>
      <c r="J43" s="29"/>
      <c r="K43" s="29"/>
      <c r="L43" s="34"/>
      <c r="M43" s="29"/>
      <c r="N43" s="34"/>
      <c r="O43" s="29"/>
      <c r="P43" s="34"/>
      <c r="Q43" s="116"/>
      <c r="R43" s="116"/>
      <c r="S43" s="116"/>
      <c r="T43" s="116"/>
      <c r="U43" s="116"/>
      <c r="V43" s="116"/>
      <c r="W43" s="116"/>
      <c r="X43" s="116"/>
      <c r="Y43" s="183"/>
      <c r="Z43" s="183"/>
    </row>
    <row r="44" ht="15.0" customHeight="1">
      <c r="A44" s="262"/>
      <c r="B44" s="115" t="s">
        <v>2294</v>
      </c>
      <c r="C44" s="118"/>
      <c r="D44" s="118">
        <v>3143420.0</v>
      </c>
      <c r="E44" s="175">
        <f t="shared" si="1"/>
        <v>-56370492.3</v>
      </c>
      <c r="F44" s="262"/>
      <c r="G44" s="28" t="s">
        <v>2263</v>
      </c>
      <c r="H44" s="118"/>
      <c r="I44" s="29"/>
      <c r="J44" s="29"/>
      <c r="K44" s="29"/>
      <c r="L44" s="34"/>
      <c r="M44" s="29"/>
      <c r="N44" s="34"/>
      <c r="O44" s="29"/>
      <c r="P44" s="34"/>
      <c r="Q44" s="116"/>
      <c r="R44" s="116"/>
      <c r="S44" s="116"/>
      <c r="T44" s="116"/>
      <c r="U44" s="116"/>
      <c r="V44" s="116"/>
      <c r="W44" s="116"/>
      <c r="X44" s="116"/>
      <c r="Y44" s="183"/>
      <c r="Z44" s="183"/>
    </row>
    <row r="45" ht="15.0" customHeight="1">
      <c r="A45" s="262"/>
      <c r="B45" s="115" t="s">
        <v>2295</v>
      </c>
      <c r="C45" s="118"/>
      <c r="D45" s="118">
        <v>131800.0</v>
      </c>
      <c r="E45" s="175">
        <f t="shared" si="1"/>
        <v>-56502292.3</v>
      </c>
      <c r="F45" s="262"/>
      <c r="G45" s="28" t="s">
        <v>2263</v>
      </c>
      <c r="H45" s="118"/>
      <c r="I45" s="29"/>
      <c r="J45" s="29"/>
      <c r="K45" s="29"/>
      <c r="L45" s="34"/>
      <c r="M45" s="29"/>
      <c r="N45" s="34"/>
      <c r="O45" s="29"/>
      <c r="P45" s="34"/>
      <c r="Q45" s="116"/>
      <c r="R45" s="116"/>
      <c r="S45" s="116"/>
      <c r="T45" s="116"/>
      <c r="U45" s="116"/>
      <c r="V45" s="116"/>
      <c r="W45" s="116"/>
      <c r="X45" s="116"/>
      <c r="Y45" s="183"/>
      <c r="Z45" s="183"/>
    </row>
    <row r="46" ht="15.0" customHeight="1">
      <c r="A46" s="262"/>
      <c r="B46" s="115" t="s">
        <v>2296</v>
      </c>
      <c r="C46" s="118"/>
      <c r="D46" s="118">
        <v>284700.0</v>
      </c>
      <c r="E46" s="175">
        <f t="shared" si="1"/>
        <v>-56786992.3</v>
      </c>
      <c r="F46" s="262"/>
      <c r="G46" s="28" t="s">
        <v>2263</v>
      </c>
      <c r="H46" s="118"/>
      <c r="I46" s="29"/>
      <c r="J46" s="29"/>
      <c r="K46" s="29"/>
      <c r="L46" s="34"/>
      <c r="M46" s="29"/>
      <c r="N46" s="34"/>
      <c r="O46" s="29"/>
      <c r="P46" s="34"/>
      <c r="Q46" s="116"/>
      <c r="R46" s="116"/>
      <c r="S46" s="116"/>
      <c r="T46" s="116"/>
      <c r="U46" s="116"/>
      <c r="V46" s="116"/>
      <c r="W46" s="116"/>
      <c r="X46" s="116"/>
      <c r="Y46" s="183"/>
      <c r="Z46" s="183"/>
    </row>
    <row r="47" ht="15.0" customHeight="1">
      <c r="A47" s="262"/>
      <c r="B47" s="115" t="s">
        <v>2297</v>
      </c>
      <c r="C47" s="118"/>
      <c r="D47" s="118">
        <v>585780.0</v>
      </c>
      <c r="E47" s="175">
        <f t="shared" si="1"/>
        <v>-57372772.3</v>
      </c>
      <c r="F47" s="262"/>
      <c r="G47" s="28" t="s">
        <v>2263</v>
      </c>
      <c r="H47" s="118"/>
      <c r="I47" s="29"/>
      <c r="J47" s="29"/>
      <c r="K47" s="29"/>
      <c r="L47" s="34"/>
      <c r="M47" s="29"/>
      <c r="N47" s="34"/>
      <c r="O47" s="29"/>
      <c r="P47" s="34"/>
      <c r="Q47" s="116"/>
      <c r="R47" s="116"/>
      <c r="S47" s="116"/>
      <c r="T47" s="116"/>
      <c r="U47" s="116"/>
      <c r="V47" s="116"/>
      <c r="W47" s="116"/>
      <c r="X47" s="116"/>
      <c r="Y47" s="183"/>
      <c r="Z47" s="183"/>
    </row>
    <row r="48" ht="15.0" customHeight="1">
      <c r="A48" s="262">
        <v>46092.0</v>
      </c>
      <c r="B48" s="115" t="s">
        <v>2271</v>
      </c>
      <c r="C48" s="116">
        <v>789483.0</v>
      </c>
      <c r="D48" s="116"/>
      <c r="E48" s="175">
        <f t="shared" si="1"/>
        <v>-56583289.3</v>
      </c>
      <c r="F48" s="262"/>
      <c r="G48" s="62" t="s">
        <v>2264</v>
      </c>
      <c r="H48" s="118"/>
      <c r="I48" s="29"/>
      <c r="J48" s="29"/>
      <c r="K48" s="29"/>
      <c r="L48" s="34"/>
      <c r="M48" s="29"/>
      <c r="N48" s="34"/>
      <c r="O48" s="29"/>
      <c r="P48" s="34"/>
      <c r="Q48" s="116"/>
      <c r="R48" s="116"/>
      <c r="S48" s="116"/>
      <c r="T48" s="116"/>
      <c r="U48" s="116"/>
      <c r="V48" s="116"/>
      <c r="W48" s="116"/>
      <c r="X48" s="116"/>
      <c r="Y48" s="183"/>
      <c r="Z48" s="183"/>
    </row>
    <row r="49" ht="15.0" customHeight="1">
      <c r="A49" s="262"/>
      <c r="B49" s="115" t="s">
        <v>1133</v>
      </c>
      <c r="C49" s="116">
        <v>2867260.0</v>
      </c>
      <c r="D49" s="116"/>
      <c r="E49" s="175">
        <f t="shared" si="1"/>
        <v>-53716029.3</v>
      </c>
      <c r="F49" s="262"/>
      <c r="G49" s="28" t="s">
        <v>2263</v>
      </c>
      <c r="H49" s="118"/>
      <c r="I49" s="262"/>
      <c r="J49" s="115"/>
      <c r="K49" s="116"/>
      <c r="L49" s="116"/>
      <c r="M49" s="174"/>
      <c r="N49" s="116"/>
      <c r="O49" s="116"/>
      <c r="P49" s="174"/>
      <c r="Q49" s="116"/>
      <c r="R49" s="116"/>
      <c r="S49" s="116"/>
      <c r="T49" s="116"/>
      <c r="U49" s="116"/>
      <c r="V49" s="116"/>
      <c r="W49" s="116"/>
      <c r="X49" s="116"/>
      <c r="Y49" s="183"/>
      <c r="Z49" s="183"/>
    </row>
    <row r="50" ht="15.0" customHeight="1">
      <c r="A50" s="262"/>
      <c r="B50" s="117" t="s">
        <v>2279</v>
      </c>
      <c r="C50" s="116">
        <v>2000000.0</v>
      </c>
      <c r="D50" s="116"/>
      <c r="E50" s="175">
        <f t="shared" si="1"/>
        <v>-51716029.3</v>
      </c>
      <c r="F50" s="262"/>
      <c r="G50" s="28" t="s">
        <v>2263</v>
      </c>
      <c r="H50" s="118"/>
      <c r="I50" s="29"/>
      <c r="J50" s="118"/>
      <c r="K50" s="174"/>
      <c r="L50" s="263"/>
      <c r="M50" s="174"/>
      <c r="N50" s="174"/>
      <c r="O50" s="116"/>
      <c r="P50" s="174"/>
      <c r="Q50" s="116"/>
      <c r="R50" s="116"/>
      <c r="S50" s="116"/>
      <c r="T50" s="116"/>
      <c r="U50" s="116"/>
      <c r="V50" s="116"/>
      <c r="W50" s="116"/>
      <c r="X50" s="116"/>
      <c r="Y50" s="183"/>
      <c r="Z50" s="183"/>
    </row>
    <row r="51" ht="15.0" customHeight="1">
      <c r="A51" s="262"/>
      <c r="B51" s="115" t="s">
        <v>2298</v>
      </c>
      <c r="C51" s="118"/>
      <c r="D51" s="118">
        <v>5000000.0</v>
      </c>
      <c r="E51" s="175">
        <f t="shared" si="1"/>
        <v>-56716029.3</v>
      </c>
      <c r="F51" s="262" t="s">
        <v>2299</v>
      </c>
      <c r="G51" s="28" t="s">
        <v>2263</v>
      </c>
      <c r="H51" s="118"/>
      <c r="I51" s="29"/>
      <c r="J51" s="118"/>
      <c r="K51" s="174"/>
      <c r="L51" s="263"/>
      <c r="M51" s="174"/>
      <c r="N51" s="174"/>
      <c r="O51" s="116"/>
      <c r="P51" s="174"/>
      <c r="Q51" s="116"/>
      <c r="R51" s="116"/>
      <c r="S51" s="116"/>
      <c r="T51" s="116"/>
      <c r="U51" s="116"/>
      <c r="V51" s="116"/>
      <c r="W51" s="116"/>
      <c r="X51" s="116"/>
      <c r="Y51" s="183"/>
      <c r="Z51" s="183"/>
    </row>
    <row r="52" ht="15.0" customHeight="1">
      <c r="A52" s="262"/>
      <c r="B52" s="117" t="s">
        <v>2300</v>
      </c>
      <c r="C52" s="116"/>
      <c r="D52" s="116">
        <v>27500.0</v>
      </c>
      <c r="E52" s="175">
        <f t="shared" si="1"/>
        <v>-56743529.3</v>
      </c>
      <c r="F52" s="262"/>
      <c r="G52" s="28" t="s">
        <v>2263</v>
      </c>
      <c r="H52" s="118"/>
      <c r="I52" s="29"/>
      <c r="J52" s="118"/>
      <c r="K52" s="174"/>
      <c r="L52" s="263"/>
      <c r="M52" s="174"/>
      <c r="N52" s="174"/>
      <c r="O52" s="116"/>
      <c r="P52" s="174"/>
      <c r="Q52" s="116"/>
      <c r="R52" s="116"/>
      <c r="S52" s="116"/>
      <c r="T52" s="116"/>
      <c r="U52" s="116"/>
      <c r="V52" s="116"/>
      <c r="W52" s="116"/>
      <c r="X52" s="116"/>
      <c r="Y52" s="183"/>
      <c r="Z52" s="183"/>
    </row>
    <row r="53" ht="15.0" customHeight="1">
      <c r="A53" s="262">
        <v>46093.0</v>
      </c>
      <c r="B53" s="115" t="s">
        <v>2271</v>
      </c>
      <c r="C53" s="116">
        <v>552515.0</v>
      </c>
      <c r="D53" s="116"/>
      <c r="E53" s="175">
        <f t="shared" si="1"/>
        <v>-56191014.3</v>
      </c>
      <c r="F53" s="262"/>
      <c r="G53" s="62" t="s">
        <v>2264</v>
      </c>
      <c r="H53" s="118"/>
      <c r="I53" s="29"/>
      <c r="J53" s="29"/>
      <c r="K53" s="34"/>
      <c r="L53" s="29"/>
      <c r="M53" s="34"/>
      <c r="N53" s="174"/>
      <c r="O53" s="116"/>
      <c r="P53" s="174"/>
      <c r="Q53" s="116"/>
      <c r="R53" s="116"/>
      <c r="S53" s="116"/>
      <c r="T53" s="116"/>
      <c r="U53" s="116"/>
      <c r="V53" s="116"/>
      <c r="W53" s="116"/>
      <c r="X53" s="116"/>
      <c r="Y53" s="183"/>
      <c r="Z53" s="183"/>
    </row>
    <row r="54" ht="15.0" customHeight="1">
      <c r="A54" s="262">
        <v>46094.0</v>
      </c>
      <c r="B54" s="115" t="s">
        <v>2271</v>
      </c>
      <c r="C54" s="116">
        <v>490291.0</v>
      </c>
      <c r="D54" s="116"/>
      <c r="E54" s="175">
        <f t="shared" si="1"/>
        <v>-55700723.3</v>
      </c>
      <c r="F54" s="262"/>
      <c r="G54" s="62" t="s">
        <v>2264</v>
      </c>
      <c r="H54" s="118"/>
      <c r="I54" s="29"/>
      <c r="J54" s="29"/>
      <c r="K54" s="34"/>
      <c r="L54" s="29"/>
      <c r="M54" s="34"/>
      <c r="N54" s="174"/>
      <c r="O54" s="116"/>
      <c r="P54" s="174"/>
      <c r="Q54" s="116"/>
      <c r="R54" s="116"/>
      <c r="S54" s="116"/>
      <c r="T54" s="116"/>
      <c r="U54" s="116"/>
      <c r="V54" s="116"/>
      <c r="W54" s="116"/>
      <c r="X54" s="116"/>
      <c r="Y54" s="183"/>
      <c r="Z54" s="183"/>
    </row>
    <row r="55" ht="15.0" customHeight="1">
      <c r="A55" s="262"/>
      <c r="B55" s="115" t="s">
        <v>2301</v>
      </c>
      <c r="C55" s="118"/>
      <c r="D55" s="118">
        <v>14141.0</v>
      </c>
      <c r="E55" s="175">
        <f t="shared" si="1"/>
        <v>-55714864.3</v>
      </c>
      <c r="F55" s="262"/>
      <c r="G55" s="62" t="s">
        <v>2264</v>
      </c>
      <c r="H55" s="118"/>
      <c r="I55" s="29"/>
      <c r="J55" s="29"/>
      <c r="K55" s="34"/>
      <c r="L55" s="29"/>
      <c r="M55" s="34"/>
      <c r="N55" s="174"/>
      <c r="O55" s="116"/>
      <c r="P55" s="174"/>
      <c r="Q55" s="116"/>
      <c r="R55" s="116"/>
      <c r="S55" s="116"/>
      <c r="T55" s="116"/>
      <c r="U55" s="116"/>
      <c r="V55" s="116"/>
      <c r="W55" s="116"/>
      <c r="X55" s="116"/>
      <c r="Y55" s="183"/>
      <c r="Z55" s="183"/>
    </row>
    <row r="56" ht="15.0" customHeight="1">
      <c r="A56" s="262"/>
      <c r="B56" s="115" t="s">
        <v>2278</v>
      </c>
      <c r="C56" s="118">
        <v>8085660.0</v>
      </c>
      <c r="D56" s="118"/>
      <c r="E56" s="175">
        <f t="shared" si="1"/>
        <v>-47629204.3</v>
      </c>
      <c r="F56" s="262">
        <v>46089.0</v>
      </c>
      <c r="G56" s="99" t="s">
        <v>2265</v>
      </c>
      <c r="H56" s="118"/>
      <c r="I56" s="29"/>
      <c r="J56" s="29"/>
      <c r="K56" s="34"/>
      <c r="L56" s="29"/>
      <c r="M56" s="34"/>
      <c r="N56" s="116"/>
      <c r="O56" s="116"/>
      <c r="P56" s="174"/>
      <c r="Q56" s="116"/>
      <c r="R56" s="116"/>
      <c r="S56" s="116"/>
      <c r="T56" s="116"/>
      <c r="U56" s="116"/>
      <c r="V56" s="116"/>
      <c r="W56" s="116"/>
      <c r="X56" s="116"/>
      <c r="Y56" s="183"/>
      <c r="Z56" s="183"/>
    </row>
    <row r="57" ht="15.0" customHeight="1">
      <c r="A57" s="262"/>
      <c r="B57" s="115" t="s">
        <v>2277</v>
      </c>
      <c r="C57" s="118">
        <v>1.841246E7</v>
      </c>
      <c r="D57" s="118"/>
      <c r="E57" s="175">
        <f t="shared" si="1"/>
        <v>-29216744.3</v>
      </c>
      <c r="F57" s="262">
        <v>46089.0</v>
      </c>
      <c r="G57" s="99" t="s">
        <v>2265</v>
      </c>
      <c r="H57" s="118"/>
      <c r="I57" s="29"/>
      <c r="J57" s="29"/>
      <c r="K57" s="34"/>
      <c r="L57" s="29"/>
      <c r="M57" s="34"/>
      <c r="N57" s="174"/>
      <c r="O57" s="116"/>
      <c r="P57" s="174"/>
      <c r="Q57" s="116"/>
      <c r="R57" s="116"/>
      <c r="S57" s="116"/>
      <c r="T57" s="116"/>
      <c r="U57" s="116"/>
      <c r="V57" s="116"/>
      <c r="W57" s="116"/>
      <c r="X57" s="116"/>
      <c r="Y57" s="183"/>
      <c r="Z57" s="183"/>
    </row>
    <row r="58" ht="15.0" customHeight="1">
      <c r="A58" s="262"/>
      <c r="B58" s="115" t="s">
        <v>2302</v>
      </c>
      <c r="C58" s="116"/>
      <c r="D58" s="116">
        <v>6634760.0</v>
      </c>
      <c r="E58" s="175">
        <f t="shared" si="1"/>
        <v>-35851504.3</v>
      </c>
      <c r="F58" s="262"/>
      <c r="G58" s="99" t="s">
        <v>2265</v>
      </c>
      <c r="H58" s="118"/>
      <c r="I58" s="29"/>
      <c r="J58" s="29"/>
      <c r="K58" s="34"/>
      <c r="L58" s="29"/>
      <c r="M58" s="34"/>
      <c r="N58" s="174"/>
      <c r="O58" s="116"/>
      <c r="P58" s="174"/>
      <c r="Q58" s="116"/>
      <c r="R58" s="116"/>
      <c r="S58" s="116"/>
      <c r="T58" s="116"/>
      <c r="U58" s="116"/>
      <c r="V58" s="116"/>
      <c r="W58" s="116"/>
      <c r="X58" s="116"/>
      <c r="Y58" s="183"/>
      <c r="Z58" s="183"/>
    </row>
    <row r="59" ht="15.0" customHeight="1">
      <c r="A59" s="262"/>
      <c r="B59" s="115" t="s">
        <v>2279</v>
      </c>
      <c r="C59" s="118"/>
      <c r="D59" s="118">
        <v>1.2E7</v>
      </c>
      <c r="E59" s="175">
        <f t="shared" si="1"/>
        <v>-47851504.3</v>
      </c>
      <c r="F59" s="262"/>
      <c r="G59" s="99" t="s">
        <v>2265</v>
      </c>
      <c r="H59" s="118"/>
      <c r="I59" s="29"/>
      <c r="J59" s="29"/>
      <c r="K59" s="34"/>
      <c r="L59" s="29"/>
      <c r="M59" s="34"/>
      <c r="N59" s="174"/>
      <c r="O59" s="116"/>
      <c r="P59" s="174"/>
      <c r="Q59" s="116"/>
      <c r="R59" s="116"/>
      <c r="S59" s="116"/>
      <c r="T59" s="116"/>
      <c r="U59" s="116"/>
      <c r="V59" s="116"/>
      <c r="W59" s="116"/>
      <c r="X59" s="116"/>
      <c r="Y59" s="183"/>
      <c r="Z59" s="183"/>
    </row>
    <row r="60" ht="15.0" customHeight="1">
      <c r="A60" s="262"/>
      <c r="B60" s="115" t="s">
        <v>711</v>
      </c>
      <c r="C60" s="118">
        <v>1.01783E8</v>
      </c>
      <c r="D60" s="118"/>
      <c r="E60" s="175">
        <f t="shared" si="1"/>
        <v>53931495.7</v>
      </c>
      <c r="F60" s="262">
        <v>46081.0</v>
      </c>
      <c r="G60" s="28" t="s">
        <v>2263</v>
      </c>
      <c r="H60" s="118"/>
      <c r="I60" s="29"/>
      <c r="J60" s="116"/>
      <c r="K60" s="116"/>
      <c r="L60" s="174"/>
      <c r="M60" s="174"/>
      <c r="N60" s="174"/>
      <c r="O60" s="116"/>
      <c r="P60" s="174"/>
      <c r="Q60" s="116"/>
      <c r="R60" s="116"/>
      <c r="S60" s="116"/>
      <c r="T60" s="116"/>
      <c r="U60" s="116"/>
      <c r="V60" s="116"/>
      <c r="W60" s="116"/>
      <c r="X60" s="116"/>
      <c r="Y60" s="183"/>
      <c r="Z60" s="183"/>
    </row>
    <row r="61" ht="15.0" customHeight="1">
      <c r="A61" s="262"/>
      <c r="B61" s="115" t="s">
        <v>2303</v>
      </c>
      <c r="C61" s="118"/>
      <c r="D61" s="118">
        <v>4000000.0</v>
      </c>
      <c r="E61" s="175">
        <f t="shared" si="1"/>
        <v>49931495.7</v>
      </c>
      <c r="F61" s="262"/>
      <c r="G61" s="28" t="s">
        <v>2263</v>
      </c>
      <c r="H61" s="118"/>
      <c r="I61" s="29"/>
      <c r="J61" s="116"/>
      <c r="K61" s="116"/>
      <c r="L61" s="174"/>
      <c r="M61" s="174"/>
      <c r="N61" s="174"/>
      <c r="O61" s="116"/>
      <c r="P61" s="174"/>
      <c r="Q61" s="116"/>
      <c r="R61" s="116"/>
      <c r="S61" s="116"/>
      <c r="T61" s="116"/>
      <c r="U61" s="116"/>
      <c r="V61" s="116"/>
      <c r="W61" s="116"/>
      <c r="X61" s="116"/>
      <c r="Y61" s="183"/>
      <c r="Z61" s="183"/>
    </row>
    <row r="62" ht="15.0" customHeight="1">
      <c r="A62" s="262"/>
      <c r="B62" s="115" t="s">
        <v>2304</v>
      </c>
      <c r="C62" s="116"/>
      <c r="D62" s="116">
        <v>5871220.0</v>
      </c>
      <c r="E62" s="175">
        <f t="shared" si="1"/>
        <v>44060275.7</v>
      </c>
      <c r="F62" s="262"/>
      <c r="G62" s="28" t="s">
        <v>2263</v>
      </c>
      <c r="H62" s="118"/>
      <c r="I62" s="29"/>
      <c r="J62" s="264"/>
      <c r="K62" s="116"/>
      <c r="L62" s="118"/>
      <c r="M62" s="117"/>
      <c r="N62" s="174"/>
      <c r="O62" s="116"/>
      <c r="P62" s="174"/>
      <c r="Q62" s="116"/>
      <c r="R62" s="116"/>
      <c r="S62" s="116"/>
      <c r="T62" s="116"/>
      <c r="U62" s="116"/>
      <c r="V62" s="116"/>
      <c r="W62" s="116"/>
      <c r="X62" s="116"/>
      <c r="Y62" s="183"/>
      <c r="Z62" s="183"/>
    </row>
    <row r="63" ht="15.0" customHeight="1">
      <c r="A63" s="262"/>
      <c r="B63" s="115" t="s">
        <v>2305</v>
      </c>
      <c r="C63" s="116"/>
      <c r="D63" s="118">
        <v>300000.0</v>
      </c>
      <c r="E63" s="175">
        <f t="shared" si="1"/>
        <v>43760275.7</v>
      </c>
      <c r="F63" s="262"/>
      <c r="G63" s="28" t="s">
        <v>2263</v>
      </c>
      <c r="H63" s="118"/>
      <c r="I63" s="29" t="s">
        <v>2306</v>
      </c>
      <c r="J63" s="116">
        <v>2900000.0</v>
      </c>
      <c r="K63" s="116"/>
      <c r="L63" s="265"/>
      <c r="M63" s="115"/>
      <c r="N63" s="174"/>
      <c r="O63" s="116"/>
      <c r="P63" s="174"/>
      <c r="Q63" s="116"/>
      <c r="R63" s="116"/>
      <c r="S63" s="116"/>
      <c r="T63" s="116"/>
      <c r="U63" s="116"/>
      <c r="V63" s="116"/>
      <c r="W63" s="116"/>
      <c r="X63" s="116"/>
      <c r="Y63" s="183"/>
      <c r="Z63" s="183"/>
    </row>
    <row r="64" ht="15.0" customHeight="1">
      <c r="A64" s="262"/>
      <c r="B64" s="115" t="s">
        <v>2279</v>
      </c>
      <c r="C64" s="118">
        <v>5.0E7</v>
      </c>
      <c r="D64" s="118"/>
      <c r="E64" s="175">
        <f t="shared" si="1"/>
        <v>93760275.7</v>
      </c>
      <c r="F64" s="262"/>
      <c r="G64" s="28" t="s">
        <v>2263</v>
      </c>
      <c r="H64" s="118"/>
      <c r="I64" s="29" t="s">
        <v>2307</v>
      </c>
      <c r="J64" s="264">
        <v>2700000.0</v>
      </c>
      <c r="K64" s="116"/>
      <c r="L64" s="116"/>
      <c r="M64" s="115"/>
      <c r="N64" s="174"/>
      <c r="O64" s="116"/>
      <c r="P64" s="174"/>
      <c r="Q64" s="116"/>
      <c r="R64" s="116"/>
      <c r="S64" s="116"/>
      <c r="T64" s="116"/>
      <c r="U64" s="116"/>
      <c r="V64" s="116"/>
      <c r="W64" s="116"/>
      <c r="X64" s="116"/>
      <c r="Y64" s="183"/>
      <c r="Z64" s="183"/>
    </row>
    <row r="65" ht="15.0" customHeight="1">
      <c r="A65" s="262"/>
      <c r="B65" s="115" t="s">
        <v>2298</v>
      </c>
      <c r="C65" s="118"/>
      <c r="D65" s="118">
        <v>5.78952E7</v>
      </c>
      <c r="E65" s="175">
        <f t="shared" si="1"/>
        <v>35865075.7</v>
      </c>
      <c r="F65" s="262"/>
      <c r="G65" s="28" t="s">
        <v>2263</v>
      </c>
      <c r="H65" s="118"/>
      <c r="I65" s="29" t="s">
        <v>2308</v>
      </c>
      <c r="J65" s="265">
        <v>2700000.0</v>
      </c>
      <c r="K65" s="116"/>
      <c r="L65" s="116"/>
      <c r="M65" s="117"/>
      <c r="N65" s="174"/>
      <c r="O65" s="116"/>
      <c r="P65" s="174"/>
      <c r="Q65" s="116"/>
      <c r="R65" s="116"/>
      <c r="S65" s="116"/>
      <c r="T65" s="116"/>
      <c r="U65" s="116"/>
      <c r="V65" s="116"/>
      <c r="W65" s="116"/>
      <c r="X65" s="116"/>
      <c r="Y65" s="183"/>
      <c r="Z65" s="183"/>
    </row>
    <row r="66" ht="15.0" customHeight="1">
      <c r="A66" s="262"/>
      <c r="B66" s="115" t="s">
        <v>2298</v>
      </c>
      <c r="C66" s="118"/>
      <c r="D66" s="118">
        <v>2041936.0</v>
      </c>
      <c r="E66" s="175">
        <f t="shared" si="1"/>
        <v>33823139.7</v>
      </c>
      <c r="F66" s="262"/>
      <c r="G66" s="28" t="s">
        <v>2263</v>
      </c>
      <c r="H66" s="118"/>
      <c r="I66" s="29" t="s">
        <v>2309</v>
      </c>
      <c r="J66" s="116">
        <v>3100000.0</v>
      </c>
      <c r="K66" s="116"/>
      <c r="L66" s="116"/>
      <c r="M66" s="117"/>
      <c r="N66" s="174"/>
      <c r="O66" s="116"/>
      <c r="P66" s="174"/>
      <c r="Q66" s="116"/>
      <c r="R66" s="116"/>
      <c r="S66" s="116"/>
      <c r="T66" s="116"/>
      <c r="U66" s="116"/>
      <c r="V66" s="116"/>
      <c r="W66" s="116"/>
      <c r="X66" s="116"/>
      <c r="Y66" s="183"/>
      <c r="Z66" s="183"/>
    </row>
    <row r="67" ht="15.0" customHeight="1">
      <c r="A67" s="262"/>
      <c r="B67" s="115" t="s">
        <v>2298</v>
      </c>
      <c r="C67" s="118"/>
      <c r="D67" s="118">
        <v>8085660.0</v>
      </c>
      <c r="E67" s="175">
        <f t="shared" si="1"/>
        <v>25737479.7</v>
      </c>
      <c r="F67" s="262"/>
      <c r="G67" s="28" t="s">
        <v>2263</v>
      </c>
      <c r="H67" s="118"/>
      <c r="I67" s="29" t="s">
        <v>2310</v>
      </c>
      <c r="J67" s="116">
        <v>2700000.0</v>
      </c>
      <c r="K67" s="116"/>
      <c r="L67" s="265"/>
      <c r="M67" s="115"/>
      <c r="N67" s="174"/>
      <c r="O67" s="116"/>
      <c r="P67" s="174"/>
      <c r="Q67" s="116"/>
      <c r="R67" s="116"/>
      <c r="S67" s="116"/>
      <c r="T67" s="116"/>
      <c r="U67" s="116"/>
      <c r="V67" s="116"/>
      <c r="W67" s="116"/>
      <c r="X67" s="116"/>
      <c r="Y67" s="183"/>
      <c r="Z67" s="183"/>
    </row>
    <row r="68" ht="15.0" customHeight="1">
      <c r="A68" s="262"/>
      <c r="B68" s="115" t="s">
        <v>2298</v>
      </c>
      <c r="C68" s="116"/>
      <c r="D68" s="116">
        <v>4.233273E7</v>
      </c>
      <c r="E68" s="175">
        <f t="shared" si="1"/>
        <v>-16595250.3</v>
      </c>
      <c r="F68" s="262"/>
      <c r="G68" s="28" t="s">
        <v>2263</v>
      </c>
      <c r="H68" s="118"/>
      <c r="I68" s="266" t="s">
        <v>2311</v>
      </c>
      <c r="J68" s="267">
        <f>SUM(J60:J67)</f>
        <v>14100000</v>
      </c>
      <c r="K68" s="116"/>
      <c r="L68" s="116"/>
      <c r="M68" s="174"/>
      <c r="N68" s="174"/>
      <c r="O68" s="116"/>
      <c r="P68" s="174"/>
      <c r="Q68" s="116"/>
      <c r="R68" s="116"/>
      <c r="S68" s="116"/>
      <c r="T68" s="116"/>
      <c r="U68" s="116"/>
      <c r="V68" s="116"/>
      <c r="W68" s="116"/>
      <c r="X68" s="116"/>
      <c r="Y68" s="183"/>
      <c r="Z68" s="183"/>
    </row>
    <row r="69" ht="15.0" customHeight="1">
      <c r="A69" s="262"/>
      <c r="B69" s="115" t="s">
        <v>2298</v>
      </c>
      <c r="C69" s="118"/>
      <c r="D69" s="118">
        <v>2.11431E7</v>
      </c>
      <c r="E69" s="175">
        <f t="shared" si="1"/>
        <v>-37738350.3</v>
      </c>
      <c r="F69" s="262"/>
      <c r="G69" s="28" t="s">
        <v>2263</v>
      </c>
      <c r="H69" s="118"/>
      <c r="I69" s="29"/>
      <c r="J69" s="118"/>
      <c r="K69" s="116"/>
      <c r="L69" s="263"/>
      <c r="M69" s="174"/>
      <c r="N69" s="174"/>
      <c r="O69" s="116"/>
      <c r="P69" s="174"/>
      <c r="Q69" s="116"/>
      <c r="R69" s="116"/>
      <c r="S69" s="116"/>
      <c r="T69" s="116"/>
      <c r="U69" s="116"/>
      <c r="V69" s="116"/>
      <c r="W69" s="116"/>
      <c r="X69" s="116"/>
      <c r="Y69" s="183"/>
      <c r="Z69" s="183"/>
    </row>
    <row r="70" ht="15.0" customHeight="1">
      <c r="A70" s="262"/>
      <c r="B70" s="115" t="s">
        <v>1095</v>
      </c>
      <c r="C70" s="116"/>
      <c r="D70" s="116">
        <v>42550.0</v>
      </c>
      <c r="E70" s="175">
        <f t="shared" si="1"/>
        <v>-37780900.3</v>
      </c>
      <c r="F70" s="262"/>
      <c r="G70" s="99" t="s">
        <v>2265</v>
      </c>
      <c r="H70" s="118"/>
      <c r="I70" s="29"/>
      <c r="J70" s="118"/>
      <c r="K70" s="116"/>
      <c r="L70" s="263"/>
      <c r="M70" s="174"/>
      <c r="N70" s="174"/>
      <c r="O70" s="116"/>
      <c r="P70" s="174"/>
      <c r="Q70" s="116"/>
      <c r="R70" s="116"/>
      <c r="S70" s="116"/>
      <c r="T70" s="116"/>
      <c r="U70" s="116"/>
      <c r="V70" s="116"/>
      <c r="W70" s="116"/>
      <c r="X70" s="116"/>
      <c r="Y70" s="183"/>
      <c r="Z70" s="183"/>
    </row>
    <row r="71" ht="15.0" customHeight="1">
      <c r="A71" s="262">
        <v>46095.0</v>
      </c>
      <c r="B71" s="115" t="s">
        <v>2312</v>
      </c>
      <c r="C71" s="118"/>
      <c r="D71" s="118">
        <v>6708260.0</v>
      </c>
      <c r="E71" s="175">
        <f t="shared" si="1"/>
        <v>-44489160.3</v>
      </c>
      <c r="F71" s="262"/>
      <c r="G71" s="28" t="s">
        <v>2263</v>
      </c>
      <c r="H71" s="118"/>
      <c r="I71" s="29"/>
      <c r="J71" s="118"/>
      <c r="K71" s="116"/>
      <c r="L71" s="263"/>
      <c r="M71" s="174"/>
      <c r="N71" s="174"/>
      <c r="O71" s="116"/>
      <c r="P71" s="174"/>
      <c r="Q71" s="116"/>
      <c r="R71" s="116"/>
      <c r="S71" s="116"/>
      <c r="T71" s="116"/>
      <c r="U71" s="116"/>
      <c r="V71" s="116"/>
      <c r="W71" s="116"/>
      <c r="X71" s="116"/>
      <c r="Y71" s="183"/>
      <c r="Z71" s="183"/>
    </row>
    <row r="72" ht="15.0" customHeight="1">
      <c r="A72" s="262"/>
      <c r="B72" s="115" t="s">
        <v>2313</v>
      </c>
      <c r="C72" s="118"/>
      <c r="D72" s="118">
        <v>2000000.0</v>
      </c>
      <c r="E72" s="175">
        <f t="shared" si="1"/>
        <v>-46489160.3</v>
      </c>
      <c r="F72" s="262"/>
      <c r="G72" s="28" t="s">
        <v>2263</v>
      </c>
      <c r="H72" s="118"/>
      <c r="I72" s="266" t="s">
        <v>2314</v>
      </c>
      <c r="J72" s="267">
        <f>SUM(J69:J71)</f>
        <v>0</v>
      </c>
      <c r="K72" s="116"/>
      <c r="L72" s="263"/>
      <c r="M72" s="174"/>
      <c r="N72" s="174"/>
      <c r="O72" s="116"/>
      <c r="P72" s="174"/>
      <c r="Q72" s="116"/>
      <c r="R72" s="116"/>
      <c r="S72" s="116"/>
      <c r="T72" s="116"/>
      <c r="U72" s="116"/>
      <c r="V72" s="116"/>
      <c r="W72" s="116"/>
      <c r="X72" s="116"/>
      <c r="Y72" s="183"/>
      <c r="Z72" s="183"/>
    </row>
    <row r="73" ht="15.0" customHeight="1">
      <c r="A73" s="262"/>
      <c r="B73" s="115" t="s">
        <v>1095</v>
      </c>
      <c r="C73" s="116"/>
      <c r="D73" s="116">
        <v>81230.0</v>
      </c>
      <c r="E73" s="175">
        <f t="shared" si="1"/>
        <v>-46570390.3</v>
      </c>
      <c r="F73" s="262"/>
      <c r="G73" s="62" t="s">
        <v>2264</v>
      </c>
      <c r="H73" s="118"/>
      <c r="I73" s="29"/>
      <c r="J73" s="118"/>
      <c r="K73" s="116"/>
      <c r="L73" s="263"/>
      <c r="M73" s="174"/>
      <c r="N73" s="174"/>
      <c r="O73" s="116"/>
      <c r="P73" s="174"/>
      <c r="Q73" s="116"/>
      <c r="R73" s="116"/>
      <c r="S73" s="116"/>
      <c r="T73" s="116"/>
      <c r="U73" s="116"/>
      <c r="V73" s="116"/>
      <c r="W73" s="116"/>
      <c r="X73" s="116"/>
      <c r="Y73" s="183"/>
      <c r="Z73" s="183"/>
    </row>
    <row r="74" ht="15.0" customHeight="1">
      <c r="A74" s="262"/>
      <c r="B74" s="115" t="s">
        <v>1095</v>
      </c>
      <c r="C74" s="116"/>
      <c r="D74" s="116">
        <v>201140.0</v>
      </c>
      <c r="E74" s="175">
        <f t="shared" si="1"/>
        <v>-46771530.3</v>
      </c>
      <c r="F74" s="262"/>
      <c r="G74" s="99" t="s">
        <v>2265</v>
      </c>
      <c r="H74" s="118"/>
      <c r="I74" s="29" t="s">
        <v>2307</v>
      </c>
      <c r="J74" s="118">
        <v>0.0</v>
      </c>
      <c r="K74" s="116">
        <v>716.0</v>
      </c>
      <c r="L74" s="174"/>
      <c r="M74" s="174"/>
      <c r="N74" s="174"/>
      <c r="O74" s="116"/>
      <c r="P74" s="174"/>
      <c r="Q74" s="116"/>
      <c r="R74" s="116"/>
      <c r="S74" s="116"/>
      <c r="T74" s="116"/>
      <c r="U74" s="116"/>
      <c r="V74" s="116"/>
      <c r="W74" s="116"/>
      <c r="X74" s="116"/>
      <c r="Y74" s="183"/>
      <c r="Z74" s="183"/>
    </row>
    <row r="75" ht="15.0" customHeight="1">
      <c r="A75" s="262">
        <v>46096.0</v>
      </c>
      <c r="B75" s="115" t="s">
        <v>1095</v>
      </c>
      <c r="C75" s="116"/>
      <c r="D75" s="118">
        <v>181800.0</v>
      </c>
      <c r="E75" s="175">
        <f t="shared" si="1"/>
        <v>-46953330.3</v>
      </c>
      <c r="F75" s="262"/>
      <c r="G75" s="99" t="s">
        <v>2265</v>
      </c>
      <c r="H75" s="118"/>
      <c r="I75" s="29" t="s">
        <v>2308</v>
      </c>
      <c r="J75" s="118">
        <v>0.0</v>
      </c>
      <c r="K75" s="116">
        <v>232.0</v>
      </c>
      <c r="L75" s="174">
        <v>4000000.0</v>
      </c>
      <c r="M75" s="174" t="s">
        <v>2315</v>
      </c>
      <c r="N75" s="174"/>
      <c r="O75" s="116"/>
      <c r="P75" s="174"/>
      <c r="Q75" s="116"/>
      <c r="R75" s="116"/>
      <c r="S75" s="116"/>
      <c r="T75" s="116"/>
      <c r="U75" s="116"/>
      <c r="V75" s="116"/>
      <c r="W75" s="116"/>
      <c r="X75" s="116"/>
      <c r="Y75" s="183"/>
      <c r="Z75" s="183"/>
    </row>
    <row r="76" ht="15.0" customHeight="1">
      <c r="A76" s="262">
        <v>46097.0</v>
      </c>
      <c r="B76" s="115" t="s">
        <v>2277</v>
      </c>
      <c r="C76" s="116">
        <v>4.2791045E7</v>
      </c>
      <c r="D76" s="118"/>
      <c r="E76" s="175">
        <f t="shared" si="1"/>
        <v>-4162285.3</v>
      </c>
      <c r="F76" s="262">
        <v>46082.0</v>
      </c>
      <c r="G76" s="99" t="s">
        <v>2265</v>
      </c>
      <c r="H76" s="118"/>
      <c r="I76" s="266" t="s">
        <v>2316</v>
      </c>
      <c r="J76" s="267">
        <f>SUM(J73:J75)</f>
        <v>0</v>
      </c>
      <c r="K76" s="116"/>
      <c r="L76" s="174">
        <f>J68+J72</f>
        <v>14100000</v>
      </c>
      <c r="M76" s="174" t="s">
        <v>2246</v>
      </c>
      <c r="N76" s="174"/>
      <c r="O76" s="116"/>
      <c r="P76" s="174"/>
      <c r="Q76" s="116"/>
      <c r="R76" s="116"/>
      <c r="S76" s="116"/>
      <c r="T76" s="116"/>
      <c r="U76" s="116"/>
      <c r="V76" s="116"/>
      <c r="W76" s="116"/>
      <c r="X76" s="116"/>
      <c r="Y76" s="183"/>
      <c r="Z76" s="183"/>
    </row>
    <row r="77" ht="15.0" customHeight="1">
      <c r="A77" s="262"/>
      <c r="B77" s="115" t="s">
        <v>2317</v>
      </c>
      <c r="C77" s="116"/>
      <c r="D77" s="116">
        <v>430000.0</v>
      </c>
      <c r="E77" s="175">
        <f t="shared" si="1"/>
        <v>-4592285.3</v>
      </c>
      <c r="F77" s="262" t="s">
        <v>2318</v>
      </c>
      <c r="G77" s="99" t="s">
        <v>2265</v>
      </c>
      <c r="H77" s="118"/>
      <c r="I77" s="268"/>
      <c r="J77" s="116"/>
      <c r="K77" s="116"/>
      <c r="L77" s="174">
        <f>J80+J86+J95+J103</f>
        <v>18924010</v>
      </c>
      <c r="M77" s="174" t="s">
        <v>2319</v>
      </c>
      <c r="N77" s="174"/>
      <c r="O77" s="116"/>
      <c r="P77" s="174"/>
      <c r="Q77" s="116"/>
      <c r="R77" s="116"/>
      <c r="S77" s="116"/>
      <c r="T77" s="116"/>
      <c r="U77" s="116"/>
      <c r="V77" s="116"/>
      <c r="W77" s="116"/>
      <c r="X77" s="116"/>
      <c r="Y77" s="183"/>
      <c r="Z77" s="183"/>
    </row>
    <row r="78" ht="15.0" customHeight="1">
      <c r="A78" s="262"/>
      <c r="B78" s="115" t="s">
        <v>2320</v>
      </c>
      <c r="C78" s="116"/>
      <c r="D78" s="118">
        <v>400000.0</v>
      </c>
      <c r="E78" s="175">
        <f t="shared" si="1"/>
        <v>-4992285.3</v>
      </c>
      <c r="F78" s="262" t="s">
        <v>2318</v>
      </c>
      <c r="G78" s="99" t="s">
        <v>2265</v>
      </c>
      <c r="H78" s="118"/>
      <c r="I78" s="268" t="s">
        <v>2321</v>
      </c>
      <c r="J78" s="269">
        <v>2401440.0</v>
      </c>
      <c r="K78" s="116"/>
      <c r="L78" s="174">
        <f>SUM(L75:L77)</f>
        <v>37024010</v>
      </c>
      <c r="M78" s="174" t="s">
        <v>3</v>
      </c>
      <c r="N78" s="174"/>
      <c r="O78" s="116"/>
      <c r="P78" s="174"/>
      <c r="Q78" s="116"/>
      <c r="R78" s="116"/>
      <c r="S78" s="116"/>
      <c r="T78" s="116"/>
      <c r="U78" s="116"/>
      <c r="V78" s="116"/>
      <c r="W78" s="116"/>
      <c r="X78" s="116"/>
      <c r="Y78" s="183"/>
      <c r="Z78" s="183"/>
    </row>
    <row r="79" ht="15.0" customHeight="1">
      <c r="A79" s="262"/>
      <c r="B79" s="115" t="s">
        <v>2322</v>
      </c>
      <c r="C79" s="116"/>
      <c r="D79" s="116">
        <v>400000.0</v>
      </c>
      <c r="E79" s="175">
        <f t="shared" si="1"/>
        <v>-5392285.3</v>
      </c>
      <c r="F79" s="262" t="s">
        <v>2318</v>
      </c>
      <c r="G79" s="99" t="s">
        <v>2265</v>
      </c>
      <c r="H79" s="118"/>
      <c r="I79" s="268" t="s">
        <v>2323</v>
      </c>
      <c r="J79" s="269">
        <v>2496320.0</v>
      </c>
      <c r="K79" s="116"/>
      <c r="L79" s="174"/>
      <c r="M79" s="174"/>
      <c r="N79" s="174"/>
      <c r="O79" s="116"/>
      <c r="P79" s="174"/>
      <c r="Q79" s="116"/>
      <c r="R79" s="116"/>
      <c r="S79" s="116"/>
      <c r="T79" s="116"/>
      <c r="U79" s="116"/>
      <c r="V79" s="116"/>
      <c r="W79" s="116"/>
      <c r="X79" s="116"/>
      <c r="Y79" s="183"/>
      <c r="Z79" s="183"/>
    </row>
    <row r="80" ht="15.0" customHeight="1">
      <c r="A80" s="262"/>
      <c r="B80" s="115" t="s">
        <v>2324</v>
      </c>
      <c r="C80" s="116"/>
      <c r="D80" s="118">
        <v>400000.0</v>
      </c>
      <c r="E80" s="175">
        <f t="shared" si="1"/>
        <v>-5792285.3</v>
      </c>
      <c r="F80" s="262" t="s">
        <v>2318</v>
      </c>
      <c r="G80" s="99" t="s">
        <v>2265</v>
      </c>
      <c r="H80" s="118"/>
      <c r="I80" s="266" t="s">
        <v>2325</v>
      </c>
      <c r="J80" s="267">
        <f>SUM(J77:J79)</f>
        <v>4897760</v>
      </c>
      <c r="K80" s="116"/>
      <c r="L80" s="174"/>
      <c r="M80" s="174"/>
      <c r="N80" s="174"/>
      <c r="O80" s="116"/>
      <c r="P80" s="174"/>
      <c r="Q80" s="116"/>
      <c r="R80" s="116"/>
      <c r="S80" s="116"/>
      <c r="T80" s="116"/>
      <c r="U80" s="116"/>
      <c r="V80" s="116"/>
      <c r="W80" s="116"/>
      <c r="X80" s="116"/>
      <c r="Y80" s="183"/>
      <c r="Z80" s="183"/>
    </row>
    <row r="81" ht="15.0" customHeight="1">
      <c r="A81" s="262"/>
      <c r="B81" s="115" t="s">
        <v>2326</v>
      </c>
      <c r="C81" s="116"/>
      <c r="D81" s="118">
        <v>400000.0</v>
      </c>
      <c r="E81" s="175">
        <f t="shared" si="1"/>
        <v>-6192285.3</v>
      </c>
      <c r="F81" s="262" t="s">
        <v>2318</v>
      </c>
      <c r="G81" s="99" t="s">
        <v>2265</v>
      </c>
      <c r="H81" s="123"/>
      <c r="I81" s="268"/>
      <c r="J81" s="265"/>
      <c r="K81" s="116"/>
      <c r="L81" s="174"/>
      <c r="M81" s="174"/>
      <c r="N81" s="174"/>
      <c r="O81" s="116"/>
      <c r="P81" s="174"/>
      <c r="Q81" s="116"/>
      <c r="R81" s="116"/>
      <c r="S81" s="116"/>
      <c r="T81" s="116"/>
      <c r="U81" s="116"/>
      <c r="V81" s="116"/>
      <c r="W81" s="116"/>
      <c r="X81" s="116"/>
      <c r="Y81" s="183"/>
      <c r="Z81" s="183"/>
    </row>
    <row r="82" ht="15.0" customHeight="1">
      <c r="A82" s="262"/>
      <c r="B82" s="115" t="s">
        <v>2322</v>
      </c>
      <c r="C82" s="116"/>
      <c r="D82" s="116">
        <v>420000.0</v>
      </c>
      <c r="E82" s="175">
        <f t="shared" si="1"/>
        <v>-6612285.3</v>
      </c>
      <c r="F82" s="262" t="s">
        <v>2318</v>
      </c>
      <c r="G82" s="99" t="s">
        <v>2265</v>
      </c>
      <c r="H82" s="118"/>
      <c r="I82" s="268"/>
      <c r="J82" s="116"/>
      <c r="K82" s="116"/>
      <c r="L82" s="269"/>
      <c r="M82" s="174"/>
      <c r="N82" s="174"/>
      <c r="O82" s="116"/>
      <c r="P82" s="174"/>
      <c r="Q82" s="116"/>
      <c r="R82" s="116"/>
      <c r="S82" s="116"/>
      <c r="T82" s="116"/>
      <c r="U82" s="116"/>
      <c r="V82" s="116"/>
      <c r="W82" s="116"/>
      <c r="X82" s="116"/>
      <c r="Y82" s="183"/>
      <c r="Z82" s="183"/>
    </row>
    <row r="83" ht="15.0" customHeight="1">
      <c r="A83" s="262"/>
      <c r="B83" s="115" t="s">
        <v>2279</v>
      </c>
      <c r="C83" s="116"/>
      <c r="D83" s="118">
        <v>5000000.0</v>
      </c>
      <c r="E83" s="175">
        <f t="shared" si="1"/>
        <v>-11612285.3</v>
      </c>
      <c r="F83" s="262" t="s">
        <v>2327</v>
      </c>
      <c r="G83" s="99" t="s">
        <v>2265</v>
      </c>
      <c r="H83" s="118"/>
      <c r="I83" s="268"/>
      <c r="J83" s="116"/>
      <c r="K83" s="116"/>
      <c r="L83" s="269"/>
      <c r="M83" s="174"/>
      <c r="N83" s="174"/>
      <c r="O83" s="116"/>
      <c r="P83" s="174"/>
      <c r="Q83" s="116"/>
      <c r="R83" s="116"/>
      <c r="S83" s="116"/>
      <c r="T83" s="116"/>
      <c r="U83" s="116"/>
      <c r="V83" s="116"/>
      <c r="W83" s="116"/>
      <c r="X83" s="116"/>
      <c r="Y83" s="183"/>
      <c r="Z83" s="183"/>
    </row>
    <row r="84" ht="15.0" customHeight="1">
      <c r="A84" s="262"/>
      <c r="B84" s="115" t="s">
        <v>2328</v>
      </c>
      <c r="C84" s="116"/>
      <c r="D84" s="116">
        <v>3490790.0</v>
      </c>
      <c r="E84" s="175">
        <f t="shared" si="1"/>
        <v>-15103075.3</v>
      </c>
      <c r="F84" s="262"/>
      <c r="G84" s="99" t="s">
        <v>2265</v>
      </c>
      <c r="H84" s="118"/>
      <c r="I84" s="268" t="s">
        <v>2329</v>
      </c>
      <c r="J84" s="116">
        <v>2234070.0</v>
      </c>
      <c r="K84" s="116"/>
      <c r="L84" s="269"/>
      <c r="M84" s="34"/>
      <c r="N84" s="174"/>
      <c r="O84" s="116"/>
      <c r="P84" s="174"/>
      <c r="Q84" s="116"/>
      <c r="R84" s="116"/>
      <c r="S84" s="116"/>
      <c r="T84" s="116"/>
      <c r="U84" s="116"/>
      <c r="V84" s="116"/>
      <c r="W84" s="116"/>
      <c r="X84" s="116"/>
      <c r="Y84" s="183"/>
      <c r="Z84" s="183"/>
    </row>
    <row r="85" ht="15.0" customHeight="1">
      <c r="A85" s="262"/>
      <c r="B85" s="117" t="s">
        <v>2330</v>
      </c>
      <c r="C85" s="116">
        <v>370.0</v>
      </c>
      <c r="D85" s="116"/>
      <c r="E85" s="175">
        <f t="shared" si="1"/>
        <v>-15102705.3</v>
      </c>
      <c r="F85" s="262"/>
      <c r="G85" s="28" t="s">
        <v>2263</v>
      </c>
      <c r="H85" s="118"/>
      <c r="I85" s="268" t="s">
        <v>2331</v>
      </c>
      <c r="J85" s="116">
        <v>488040.0</v>
      </c>
      <c r="K85" s="116"/>
      <c r="L85" s="269"/>
      <c r="M85" s="34"/>
      <c r="N85" s="174"/>
      <c r="O85" s="116"/>
      <c r="P85" s="174"/>
      <c r="Q85" s="116"/>
      <c r="R85" s="116"/>
      <c r="S85" s="116"/>
      <c r="T85" s="116"/>
      <c r="U85" s="116"/>
      <c r="V85" s="116"/>
      <c r="W85" s="116"/>
      <c r="X85" s="116"/>
      <c r="Y85" s="183"/>
      <c r="Z85" s="183"/>
    </row>
    <row r="86" ht="15.0" customHeight="1">
      <c r="A86" s="262"/>
      <c r="B86" s="117" t="s">
        <v>2332</v>
      </c>
      <c r="C86" s="116"/>
      <c r="D86" s="116">
        <v>437200.0</v>
      </c>
      <c r="E86" s="175">
        <f t="shared" si="1"/>
        <v>-15539905.3</v>
      </c>
      <c r="F86" s="262"/>
      <c r="G86" s="28" t="s">
        <v>2263</v>
      </c>
      <c r="H86" s="118"/>
      <c r="I86" s="266" t="s">
        <v>2333</v>
      </c>
      <c r="J86" s="267">
        <f>SUM(J82:L85)</f>
        <v>2722110</v>
      </c>
      <c r="K86" s="116"/>
      <c r="L86" s="269"/>
      <c r="M86" s="34"/>
      <c r="N86" s="174"/>
      <c r="O86" s="116"/>
      <c r="P86" s="174"/>
      <c r="Q86" s="116"/>
      <c r="R86" s="116"/>
      <c r="S86" s="116"/>
      <c r="T86" s="116"/>
      <c r="U86" s="116"/>
      <c r="V86" s="116"/>
      <c r="W86" s="116"/>
      <c r="X86" s="116"/>
      <c r="Y86" s="183"/>
      <c r="Z86" s="183"/>
    </row>
    <row r="87" ht="15.0" customHeight="1">
      <c r="A87" s="262"/>
      <c r="B87" s="117" t="s">
        <v>2334</v>
      </c>
      <c r="C87" s="116"/>
      <c r="D87" s="116">
        <v>507100.0</v>
      </c>
      <c r="E87" s="175">
        <f t="shared" si="1"/>
        <v>-16047005.3</v>
      </c>
      <c r="F87" s="262"/>
      <c r="G87" s="28" t="s">
        <v>2263</v>
      </c>
      <c r="H87" s="118"/>
      <c r="I87" s="268" t="s">
        <v>2335</v>
      </c>
      <c r="J87" s="174">
        <v>821430.0</v>
      </c>
      <c r="K87" s="116"/>
      <c r="L87" s="269"/>
      <c r="M87" s="34"/>
      <c r="N87" s="174"/>
      <c r="O87" s="116"/>
      <c r="P87" s="174"/>
      <c r="Q87" s="116"/>
      <c r="R87" s="116"/>
      <c r="S87" s="116"/>
      <c r="T87" s="116"/>
      <c r="U87" s="116"/>
      <c r="V87" s="116"/>
      <c r="W87" s="116"/>
      <c r="X87" s="116"/>
      <c r="Y87" s="183"/>
      <c r="Z87" s="183"/>
    </row>
    <row r="88" ht="15.0" customHeight="1">
      <c r="A88" s="262"/>
      <c r="B88" s="117" t="s">
        <v>2336</v>
      </c>
      <c r="C88" s="116"/>
      <c r="D88" s="116">
        <v>1275107.0</v>
      </c>
      <c r="E88" s="175">
        <f t="shared" si="1"/>
        <v>-17322112.3</v>
      </c>
      <c r="F88" s="262"/>
      <c r="G88" s="28" t="s">
        <v>2263</v>
      </c>
      <c r="H88" s="118"/>
      <c r="I88" s="268" t="s">
        <v>2337</v>
      </c>
      <c r="J88" s="269">
        <v>1019850.0</v>
      </c>
      <c r="K88" s="34"/>
      <c r="L88" s="174"/>
      <c r="M88" s="34"/>
      <c r="N88" s="174"/>
      <c r="O88" s="116"/>
      <c r="P88" s="174"/>
      <c r="Q88" s="116"/>
      <c r="R88" s="116"/>
      <c r="S88" s="116"/>
      <c r="T88" s="116"/>
      <c r="U88" s="116"/>
      <c r="V88" s="116"/>
      <c r="W88" s="116"/>
      <c r="X88" s="116"/>
      <c r="Y88" s="183"/>
      <c r="Z88" s="183"/>
    </row>
    <row r="89" ht="15.0" customHeight="1">
      <c r="A89" s="262"/>
      <c r="B89" s="117" t="s">
        <v>2338</v>
      </c>
      <c r="C89" s="116"/>
      <c r="D89" s="116">
        <v>3633280.0</v>
      </c>
      <c r="E89" s="175">
        <f t="shared" si="1"/>
        <v>-20955392.3</v>
      </c>
      <c r="F89" s="262"/>
      <c r="G89" s="28" t="s">
        <v>2263</v>
      </c>
      <c r="H89" s="118"/>
      <c r="I89" s="268" t="s">
        <v>2339</v>
      </c>
      <c r="J89" s="269">
        <v>1001490.0</v>
      </c>
      <c r="K89" s="34"/>
      <c r="L89" s="174"/>
      <c r="M89" s="34"/>
      <c r="N89" s="174"/>
      <c r="O89" s="116"/>
      <c r="P89" s="174"/>
      <c r="Q89" s="116"/>
      <c r="R89" s="116"/>
      <c r="S89" s="116"/>
      <c r="T89" s="116"/>
      <c r="U89" s="116"/>
      <c r="V89" s="116"/>
      <c r="W89" s="116"/>
      <c r="X89" s="116"/>
      <c r="Y89" s="183"/>
      <c r="Z89" s="183"/>
    </row>
    <row r="90" ht="15.0" customHeight="1">
      <c r="A90" s="262"/>
      <c r="B90" s="115" t="s">
        <v>2338</v>
      </c>
      <c r="C90" s="116"/>
      <c r="D90" s="116">
        <v>12800.0</v>
      </c>
      <c r="E90" s="175">
        <f t="shared" si="1"/>
        <v>-20968192.3</v>
      </c>
      <c r="F90" s="262"/>
      <c r="G90" s="28" t="s">
        <v>2263</v>
      </c>
      <c r="H90" s="118"/>
      <c r="I90" s="268" t="s">
        <v>2340</v>
      </c>
      <c r="J90" s="269">
        <v>2053160.0</v>
      </c>
      <c r="K90" s="34"/>
      <c r="L90" s="174"/>
      <c r="M90" s="34"/>
      <c r="N90" s="174"/>
      <c r="O90" s="116"/>
      <c r="P90" s="174"/>
      <c r="Q90" s="116"/>
      <c r="R90" s="116"/>
      <c r="S90" s="116"/>
      <c r="T90" s="116"/>
      <c r="U90" s="116"/>
      <c r="V90" s="116"/>
      <c r="W90" s="116"/>
      <c r="X90" s="116"/>
      <c r="Y90" s="183"/>
      <c r="Z90" s="183"/>
    </row>
    <row r="91" ht="15.0" customHeight="1">
      <c r="A91" s="262"/>
      <c r="B91" s="115" t="s">
        <v>2338</v>
      </c>
      <c r="C91" s="116"/>
      <c r="D91" s="118">
        <v>1751591.0</v>
      </c>
      <c r="E91" s="175">
        <f t="shared" si="1"/>
        <v>-22719783.3</v>
      </c>
      <c r="F91" s="262"/>
      <c r="G91" s="28" t="s">
        <v>2263</v>
      </c>
      <c r="H91" s="118"/>
      <c r="I91" s="268" t="s">
        <v>2341</v>
      </c>
      <c r="J91" s="269">
        <v>3092010.0</v>
      </c>
      <c r="K91" s="34"/>
      <c r="L91" s="174"/>
      <c r="M91" s="174"/>
      <c r="N91" s="174"/>
      <c r="O91" s="116"/>
      <c r="P91" s="174"/>
      <c r="Q91" s="116"/>
      <c r="R91" s="116"/>
      <c r="S91" s="116"/>
      <c r="T91" s="116"/>
      <c r="U91" s="116"/>
      <c r="V91" s="116"/>
      <c r="W91" s="116"/>
      <c r="X91" s="116"/>
      <c r="Y91" s="183"/>
      <c r="Z91" s="183"/>
    </row>
    <row r="92" ht="15.0" customHeight="1">
      <c r="A92" s="262"/>
      <c r="B92" s="115" t="s">
        <v>2271</v>
      </c>
      <c r="C92" s="116">
        <v>397168.0</v>
      </c>
      <c r="D92" s="116"/>
      <c r="E92" s="175">
        <f t="shared" si="1"/>
        <v>-22322615.3</v>
      </c>
      <c r="F92" s="262"/>
      <c r="G92" s="62" t="s">
        <v>2264</v>
      </c>
      <c r="H92" s="118"/>
      <c r="I92" s="268" t="s">
        <v>2342</v>
      </c>
      <c r="J92" s="269">
        <v>363590.0</v>
      </c>
      <c r="K92" s="34"/>
      <c r="L92" s="174"/>
      <c r="M92" s="174"/>
      <c r="N92" s="174"/>
      <c r="O92" s="116"/>
      <c r="P92" s="174"/>
      <c r="Q92" s="116"/>
      <c r="R92" s="116"/>
      <c r="S92" s="116"/>
      <c r="T92" s="116"/>
      <c r="U92" s="116"/>
      <c r="V92" s="116"/>
      <c r="W92" s="116"/>
      <c r="X92" s="116"/>
      <c r="Y92" s="183"/>
      <c r="Z92" s="183"/>
    </row>
    <row r="93" ht="15.0" customHeight="1">
      <c r="A93" s="262">
        <v>46098.0</v>
      </c>
      <c r="B93" s="115" t="s">
        <v>2271</v>
      </c>
      <c r="C93" s="116">
        <v>513751.0</v>
      </c>
      <c r="D93" s="116"/>
      <c r="E93" s="175">
        <f t="shared" si="1"/>
        <v>-21808864.3</v>
      </c>
      <c r="F93" s="262"/>
      <c r="G93" s="62" t="s">
        <v>2264</v>
      </c>
      <c r="H93" s="118"/>
      <c r="I93" s="268" t="s">
        <v>2343</v>
      </c>
      <c r="J93" s="269">
        <v>2131180.0</v>
      </c>
      <c r="K93" s="34"/>
      <c r="L93" s="174"/>
      <c r="M93" s="174"/>
      <c r="N93" s="174"/>
      <c r="O93" s="116"/>
      <c r="P93" s="174"/>
      <c r="Q93" s="116"/>
      <c r="R93" s="116"/>
      <c r="S93" s="116"/>
      <c r="T93" s="116"/>
      <c r="U93" s="116"/>
      <c r="V93" s="116"/>
      <c r="W93" s="116"/>
      <c r="X93" s="116"/>
      <c r="Y93" s="183"/>
      <c r="Z93" s="183"/>
    </row>
    <row r="94" ht="15.0" customHeight="1">
      <c r="A94" s="262">
        <v>46099.0</v>
      </c>
      <c r="B94" s="115" t="s">
        <v>2271</v>
      </c>
      <c r="C94" s="116">
        <v>893396.0</v>
      </c>
      <c r="D94" s="116"/>
      <c r="E94" s="175">
        <f t="shared" si="1"/>
        <v>-20915468.3</v>
      </c>
      <c r="F94" s="262"/>
      <c r="G94" s="62" t="s">
        <v>2264</v>
      </c>
      <c r="H94" s="118"/>
      <c r="I94" s="268" t="s">
        <v>2344</v>
      </c>
      <c r="J94" s="269">
        <v>821430.0</v>
      </c>
      <c r="K94" s="34"/>
      <c r="L94" s="174"/>
      <c r="M94" s="174"/>
      <c r="N94" s="174"/>
      <c r="O94" s="116"/>
      <c r="P94" s="174"/>
      <c r="Q94" s="116"/>
      <c r="R94" s="116"/>
      <c r="S94" s="116"/>
      <c r="T94" s="116"/>
      <c r="U94" s="116"/>
      <c r="V94" s="116"/>
      <c r="W94" s="116"/>
      <c r="X94" s="116"/>
      <c r="Y94" s="183"/>
      <c r="Z94" s="183"/>
    </row>
    <row r="95" ht="15.0" customHeight="1">
      <c r="A95" s="262"/>
      <c r="B95" s="115" t="s">
        <v>2278</v>
      </c>
      <c r="C95" s="116">
        <v>7041936.0</v>
      </c>
      <c r="D95" s="116"/>
      <c r="E95" s="175">
        <f t="shared" si="1"/>
        <v>-13873532.3</v>
      </c>
      <c r="F95" s="262">
        <v>46082.0</v>
      </c>
      <c r="G95" s="99" t="s">
        <v>2265</v>
      </c>
      <c r="H95" s="118"/>
      <c r="I95" s="266" t="s">
        <v>2345</v>
      </c>
      <c r="J95" s="267">
        <f>SUM(J87:J94)</f>
        <v>11304140</v>
      </c>
      <c r="K95" s="116"/>
      <c r="L95" s="174"/>
      <c r="M95" s="174"/>
      <c r="N95" s="174"/>
      <c r="O95" s="116"/>
      <c r="P95" s="174"/>
      <c r="Q95" s="116"/>
      <c r="R95" s="116"/>
      <c r="S95" s="116"/>
      <c r="T95" s="116"/>
      <c r="U95" s="116"/>
      <c r="V95" s="116"/>
      <c r="W95" s="116"/>
      <c r="X95" s="116"/>
      <c r="Y95" s="183"/>
      <c r="Z95" s="183"/>
    </row>
    <row r="96" ht="15.0" customHeight="1">
      <c r="A96" s="262">
        <v>46100.0</v>
      </c>
      <c r="B96" s="115" t="s">
        <v>2271</v>
      </c>
      <c r="C96" s="116">
        <v>447797.0</v>
      </c>
      <c r="D96" s="116"/>
      <c r="E96" s="175">
        <f t="shared" si="1"/>
        <v>-13425735.3</v>
      </c>
      <c r="F96" s="262"/>
      <c r="G96" s="62" t="s">
        <v>2264</v>
      </c>
      <c r="H96" s="118"/>
      <c r="I96" s="29"/>
      <c r="J96" s="116"/>
      <c r="K96" s="116"/>
      <c r="L96" s="174"/>
      <c r="M96" s="174"/>
      <c r="N96" s="174"/>
      <c r="O96" s="116"/>
      <c r="P96" s="174"/>
      <c r="Q96" s="116"/>
      <c r="R96" s="116"/>
      <c r="S96" s="116"/>
      <c r="T96" s="116"/>
      <c r="U96" s="116"/>
      <c r="V96" s="116"/>
      <c r="W96" s="116"/>
      <c r="X96" s="116"/>
      <c r="Y96" s="183"/>
      <c r="Z96" s="183"/>
    </row>
    <row r="97" ht="15.0" customHeight="1">
      <c r="A97" s="262"/>
      <c r="B97" s="115" t="s">
        <v>2328</v>
      </c>
      <c r="C97" s="116"/>
      <c r="D97" s="118">
        <v>1.018687E7</v>
      </c>
      <c r="E97" s="175">
        <f t="shared" si="1"/>
        <v>-23612605.3</v>
      </c>
      <c r="F97" s="262"/>
      <c r="G97" s="99" t="s">
        <v>2265</v>
      </c>
      <c r="H97" s="118"/>
      <c r="I97" s="29"/>
      <c r="J97" s="174"/>
      <c r="K97" s="116"/>
      <c r="L97" s="174"/>
      <c r="M97" s="174"/>
      <c r="N97" s="174"/>
      <c r="O97" s="116"/>
      <c r="P97" s="174"/>
      <c r="Q97" s="116"/>
      <c r="R97" s="116"/>
      <c r="S97" s="116"/>
      <c r="T97" s="116"/>
      <c r="U97" s="116"/>
      <c r="V97" s="116"/>
      <c r="W97" s="116"/>
      <c r="X97" s="116"/>
      <c r="Y97" s="183"/>
      <c r="Z97" s="183"/>
    </row>
    <row r="98" ht="15.0" customHeight="1">
      <c r="A98" s="262"/>
      <c r="B98" s="115" t="s">
        <v>1095</v>
      </c>
      <c r="C98" s="265"/>
      <c r="D98" s="175">
        <v>61890.0</v>
      </c>
      <c r="E98" s="175">
        <f t="shared" si="1"/>
        <v>-23674495.3</v>
      </c>
      <c r="F98" s="262"/>
      <c r="G98" s="99" t="s">
        <v>2265</v>
      </c>
      <c r="H98" s="118"/>
      <c r="I98" s="29"/>
      <c r="J98" s="174"/>
      <c r="K98" s="116"/>
      <c r="L98" s="174"/>
      <c r="M98" s="174"/>
      <c r="N98" s="174"/>
      <c r="O98" s="116"/>
      <c r="P98" s="174"/>
      <c r="Q98" s="116"/>
      <c r="R98" s="116"/>
      <c r="S98" s="116"/>
      <c r="T98" s="116"/>
      <c r="U98" s="116"/>
      <c r="V98" s="116"/>
      <c r="W98" s="116"/>
      <c r="X98" s="116"/>
      <c r="Y98" s="183"/>
      <c r="Z98" s="183"/>
    </row>
    <row r="99" ht="15.0" customHeight="1">
      <c r="A99" s="262">
        <v>46101.0</v>
      </c>
      <c r="B99" s="117" t="s">
        <v>2346</v>
      </c>
      <c r="C99" s="265"/>
      <c r="D99" s="118">
        <v>67246.0</v>
      </c>
      <c r="E99" s="175">
        <f t="shared" si="1"/>
        <v>-23741741.3</v>
      </c>
      <c r="F99" s="262"/>
      <c r="G99" s="28" t="s">
        <v>2263</v>
      </c>
      <c r="H99" s="118"/>
      <c r="I99" s="29"/>
      <c r="J99" s="174"/>
      <c r="K99" s="116"/>
      <c r="L99" s="174"/>
      <c r="M99" s="174"/>
      <c r="N99" s="174"/>
      <c r="O99" s="116"/>
      <c r="P99" s="174"/>
      <c r="Q99" s="116"/>
      <c r="R99" s="116"/>
      <c r="S99" s="116"/>
      <c r="T99" s="116"/>
      <c r="U99" s="116"/>
      <c r="V99" s="116"/>
      <c r="W99" s="116"/>
      <c r="X99" s="116"/>
      <c r="Y99" s="183"/>
      <c r="Z99" s="183"/>
    </row>
    <row r="100" ht="15.0" customHeight="1">
      <c r="A100" s="262"/>
      <c r="B100" s="115" t="s">
        <v>2271</v>
      </c>
      <c r="C100" s="116">
        <v>507856.0</v>
      </c>
      <c r="D100" s="116"/>
      <c r="E100" s="175">
        <f t="shared" si="1"/>
        <v>-23233885.3</v>
      </c>
      <c r="F100" s="262"/>
      <c r="G100" s="62" t="s">
        <v>2264</v>
      </c>
      <c r="H100" s="118"/>
      <c r="I100" s="29"/>
      <c r="J100" s="174"/>
      <c r="K100" s="116"/>
      <c r="L100" s="174"/>
      <c r="M100" s="174"/>
      <c r="N100" s="174"/>
      <c r="O100" s="116"/>
      <c r="P100" s="174"/>
      <c r="Q100" s="116"/>
      <c r="R100" s="116"/>
      <c r="S100" s="116"/>
      <c r="T100" s="116"/>
      <c r="U100" s="116"/>
      <c r="V100" s="116"/>
      <c r="W100" s="116"/>
      <c r="X100" s="116"/>
      <c r="Y100" s="183"/>
      <c r="Z100" s="183"/>
    </row>
    <row r="101" ht="15.0" customHeight="1">
      <c r="A101" s="262"/>
      <c r="B101" s="115" t="s">
        <v>2347</v>
      </c>
      <c r="C101" s="116"/>
      <c r="D101" s="118">
        <v>1.595519E7</v>
      </c>
      <c r="E101" s="175">
        <f t="shared" si="1"/>
        <v>-39189075.3</v>
      </c>
      <c r="F101" s="262"/>
      <c r="G101" s="62" t="s">
        <v>2264</v>
      </c>
      <c r="H101" s="118"/>
      <c r="I101" s="29"/>
      <c r="J101" s="174"/>
      <c r="K101" s="116"/>
      <c r="L101" s="174"/>
      <c r="M101" s="29"/>
      <c r="N101" s="116"/>
      <c r="O101" s="116"/>
      <c r="P101" s="174"/>
      <c r="Q101" s="116"/>
      <c r="R101" s="116"/>
      <c r="S101" s="116"/>
      <c r="T101" s="116"/>
      <c r="U101" s="116"/>
      <c r="V101" s="116"/>
      <c r="W101" s="116"/>
      <c r="X101" s="116"/>
      <c r="Y101" s="183"/>
      <c r="Z101" s="183"/>
    </row>
    <row r="102" ht="15.0" customHeight="1">
      <c r="A102" s="262"/>
      <c r="B102" s="117" t="s">
        <v>2282</v>
      </c>
      <c r="C102" s="265"/>
      <c r="D102" s="118">
        <v>386800.0</v>
      </c>
      <c r="E102" s="175">
        <f t="shared" si="1"/>
        <v>-39575875.3</v>
      </c>
      <c r="F102" s="262"/>
      <c r="G102" s="62" t="s">
        <v>2264</v>
      </c>
      <c r="H102" s="118"/>
      <c r="I102" s="29"/>
      <c r="J102" s="174"/>
      <c r="K102" s="116"/>
      <c r="L102" s="174"/>
      <c r="M102" s="29"/>
      <c r="N102" s="116"/>
      <c r="O102" s="116"/>
      <c r="P102" s="174"/>
      <c r="Q102" s="116"/>
      <c r="R102" s="116"/>
      <c r="S102" s="116"/>
      <c r="T102" s="116"/>
      <c r="U102" s="116"/>
      <c r="V102" s="116"/>
      <c r="W102" s="116"/>
      <c r="X102" s="116"/>
      <c r="Y102" s="183"/>
      <c r="Z102" s="183"/>
    </row>
    <row r="103" ht="15.0" customHeight="1">
      <c r="A103" s="262"/>
      <c r="B103" s="115"/>
      <c r="C103" s="265"/>
      <c r="D103" s="118"/>
      <c r="E103" s="175"/>
      <c r="F103" s="262"/>
      <c r="G103" s="62"/>
      <c r="H103" s="118"/>
      <c r="I103" s="266"/>
      <c r="J103" s="267">
        <f>SUM(J97:L102)</f>
        <v>0</v>
      </c>
      <c r="K103" s="116"/>
      <c r="L103" s="174"/>
      <c r="M103" s="29"/>
      <c r="N103" s="116"/>
      <c r="O103" s="116"/>
      <c r="P103" s="174"/>
      <c r="Q103" s="116"/>
      <c r="R103" s="116"/>
      <c r="S103" s="116"/>
      <c r="T103" s="116"/>
      <c r="U103" s="116"/>
      <c r="V103" s="116"/>
      <c r="W103" s="116"/>
      <c r="X103" s="116"/>
      <c r="Y103" s="183"/>
      <c r="Z103" s="183"/>
    </row>
    <row r="104" ht="15.0" customHeight="1">
      <c r="A104" s="262"/>
      <c r="B104" s="115"/>
      <c r="C104" s="265"/>
      <c r="D104" s="118"/>
      <c r="E104" s="175"/>
      <c r="F104" s="20"/>
      <c r="G104" s="62"/>
      <c r="H104" s="118"/>
      <c r="I104" s="29"/>
      <c r="J104" s="118"/>
      <c r="K104" s="116"/>
      <c r="L104" s="174"/>
      <c r="M104" s="174"/>
      <c r="N104" s="174"/>
      <c r="O104" s="116"/>
      <c r="P104" s="174"/>
      <c r="Q104" s="116"/>
      <c r="R104" s="116"/>
      <c r="S104" s="116"/>
      <c r="T104" s="116"/>
      <c r="U104" s="116"/>
      <c r="V104" s="116"/>
      <c r="W104" s="116"/>
      <c r="X104" s="116"/>
      <c r="Y104" s="183"/>
      <c r="Z104" s="183"/>
    </row>
    <row r="105" ht="15.0" customHeight="1">
      <c r="A105" s="262"/>
      <c r="B105" s="117"/>
      <c r="C105" s="118"/>
      <c r="D105" s="118"/>
      <c r="E105" s="175"/>
      <c r="F105" s="262"/>
      <c r="G105" s="28"/>
      <c r="H105" s="118"/>
      <c r="I105" s="29"/>
      <c r="J105" s="118"/>
      <c r="K105" s="116"/>
      <c r="L105" s="118"/>
      <c r="M105" s="174"/>
      <c r="N105" s="174"/>
      <c r="O105" s="116"/>
      <c r="P105" s="174"/>
      <c r="Q105" s="116"/>
      <c r="R105" s="116"/>
      <c r="S105" s="116"/>
      <c r="T105" s="116"/>
      <c r="U105" s="116"/>
      <c r="V105" s="116"/>
      <c r="W105" s="116"/>
      <c r="X105" s="116"/>
      <c r="Y105" s="183"/>
      <c r="Z105" s="183"/>
    </row>
    <row r="106" ht="15.0" customHeight="1">
      <c r="A106" s="262"/>
      <c r="B106" s="115" t="s">
        <v>2348</v>
      </c>
      <c r="C106" s="265"/>
      <c r="D106" s="118"/>
      <c r="E106" s="175"/>
      <c r="F106" s="262"/>
      <c r="G106" s="28"/>
      <c r="H106" s="118"/>
      <c r="I106" s="118"/>
      <c r="J106" s="118"/>
      <c r="K106" s="116"/>
      <c r="L106" s="174"/>
      <c r="M106" s="174"/>
      <c r="N106" s="174"/>
      <c r="O106" s="116"/>
      <c r="P106" s="174"/>
      <c r="Q106" s="116"/>
      <c r="R106" s="116"/>
      <c r="S106" s="116"/>
      <c r="T106" s="116"/>
      <c r="U106" s="116"/>
      <c r="V106" s="116"/>
      <c r="W106" s="116"/>
      <c r="X106" s="116"/>
      <c r="Y106" s="183"/>
      <c r="Z106" s="183"/>
    </row>
    <row r="107" ht="15.0" customHeight="1">
      <c r="A107" s="262"/>
      <c r="B107" s="115" t="s">
        <v>2349</v>
      </c>
      <c r="C107" s="116"/>
      <c r="D107" s="118"/>
      <c r="E107" s="175"/>
      <c r="F107" s="270"/>
      <c r="G107" s="28"/>
      <c r="H107" s="118"/>
      <c r="I107" s="118"/>
      <c r="J107" s="271">
        <v>800000.0</v>
      </c>
      <c r="K107" s="116" t="s">
        <v>2350</v>
      </c>
      <c r="L107" s="174"/>
      <c r="M107" s="174"/>
      <c r="N107" s="174" t="s">
        <v>2351</v>
      </c>
      <c r="O107" s="116"/>
      <c r="P107" s="174"/>
      <c r="Q107" s="116"/>
      <c r="R107" s="116"/>
      <c r="S107" s="116"/>
      <c r="T107" s="116"/>
      <c r="U107" s="116"/>
      <c r="V107" s="116"/>
      <c r="W107" s="116"/>
      <c r="X107" s="116"/>
      <c r="Y107" s="183"/>
      <c r="Z107" s="183"/>
    </row>
    <row r="108" ht="15.0" customHeight="1">
      <c r="A108" s="262"/>
      <c r="B108" s="117" t="s">
        <v>2352</v>
      </c>
      <c r="C108" s="116"/>
      <c r="D108" s="116"/>
      <c r="E108" s="175"/>
      <c r="F108" s="262"/>
      <c r="G108" s="29"/>
      <c r="H108" s="118"/>
      <c r="I108" s="118"/>
      <c r="J108" s="271">
        <v>4000000.0</v>
      </c>
      <c r="K108" s="116" t="s">
        <v>2353</v>
      </c>
      <c r="L108" s="174"/>
      <c r="M108" s="174"/>
      <c r="N108" s="174">
        <v>4500000.0</v>
      </c>
      <c r="O108" s="116" t="s">
        <v>2354</v>
      </c>
      <c r="P108" s="174"/>
      <c r="Q108" s="116"/>
      <c r="R108" s="116"/>
      <c r="S108" s="116"/>
      <c r="T108" s="116"/>
      <c r="U108" s="116"/>
      <c r="V108" s="116"/>
      <c r="W108" s="116"/>
      <c r="X108" s="116"/>
      <c r="Y108" s="183"/>
      <c r="Z108" s="183"/>
    </row>
    <row r="109" ht="15.0" customHeight="1">
      <c r="A109" s="262"/>
      <c r="B109" s="117"/>
      <c r="C109" s="116"/>
      <c r="D109" s="118"/>
      <c r="E109" s="175"/>
      <c r="F109" s="270"/>
      <c r="G109" s="62"/>
      <c r="H109" s="118"/>
      <c r="I109" s="118"/>
      <c r="J109" s="271">
        <f>J68</f>
        <v>14100000</v>
      </c>
      <c r="K109" s="116" t="s">
        <v>2355</v>
      </c>
      <c r="L109" s="174"/>
      <c r="M109" s="174"/>
      <c r="N109" s="174">
        <v>2200000.0</v>
      </c>
      <c r="O109" s="116" t="s">
        <v>2356</v>
      </c>
      <c r="P109" s="174"/>
      <c r="Q109" s="116"/>
      <c r="R109" s="116"/>
      <c r="S109" s="116"/>
      <c r="T109" s="116"/>
      <c r="U109" s="116"/>
      <c r="V109" s="116"/>
      <c r="W109" s="116"/>
      <c r="X109" s="116"/>
      <c r="Y109" s="183"/>
      <c r="Z109" s="183"/>
    </row>
    <row r="110" ht="15.0" customHeight="1">
      <c r="A110" s="262"/>
      <c r="B110" s="117"/>
      <c r="C110" s="116"/>
      <c r="D110" s="118"/>
      <c r="E110" s="175"/>
      <c r="F110" s="270"/>
      <c r="G110" s="62"/>
      <c r="H110" s="118"/>
      <c r="I110" s="118"/>
      <c r="J110" s="118">
        <f>J72</f>
        <v>0</v>
      </c>
      <c r="K110" s="116" t="s">
        <v>2357</v>
      </c>
      <c r="L110" s="174"/>
      <c r="M110" s="174"/>
      <c r="N110" s="174"/>
      <c r="O110" s="116"/>
      <c r="P110" s="174"/>
      <c r="Q110" s="116"/>
      <c r="R110" s="116"/>
      <c r="S110" s="116"/>
      <c r="T110" s="116"/>
      <c r="U110" s="116"/>
      <c r="V110" s="116"/>
      <c r="W110" s="116"/>
      <c r="X110" s="116"/>
      <c r="Y110" s="183"/>
      <c r="Z110" s="183"/>
    </row>
    <row r="111" ht="15.0" customHeight="1">
      <c r="A111" s="262"/>
      <c r="B111" s="117"/>
      <c r="C111" s="116"/>
      <c r="D111" s="116"/>
      <c r="E111" s="175"/>
      <c r="F111" s="262"/>
      <c r="G111" s="29"/>
      <c r="H111" s="118"/>
      <c r="I111" s="29"/>
      <c r="J111" s="118">
        <f>J76</f>
        <v>0</v>
      </c>
      <c r="K111" s="116" t="s">
        <v>2358</v>
      </c>
      <c r="L111" s="174"/>
      <c r="M111" s="174"/>
      <c r="N111" s="174" t="s">
        <v>1567</v>
      </c>
      <c r="O111" s="116"/>
      <c r="P111" s="174"/>
      <c r="Q111" s="116"/>
      <c r="R111" s="116"/>
      <c r="S111" s="116"/>
      <c r="T111" s="116"/>
      <c r="U111" s="116"/>
      <c r="V111" s="116"/>
      <c r="W111" s="116"/>
      <c r="X111" s="116"/>
      <c r="Y111" s="183"/>
      <c r="Z111" s="183"/>
    </row>
    <row r="112" ht="15.0" customHeight="1">
      <c r="A112" s="262"/>
      <c r="B112" s="115"/>
      <c r="C112" s="116"/>
      <c r="D112" s="118"/>
      <c r="E112" s="175"/>
      <c r="F112" s="270"/>
      <c r="G112" s="62"/>
      <c r="H112" s="118"/>
      <c r="I112" s="29"/>
      <c r="J112" s="271">
        <v>200000.0</v>
      </c>
      <c r="K112" s="116" t="s">
        <v>2359</v>
      </c>
      <c r="L112" s="174"/>
      <c r="M112" s="174"/>
      <c r="N112" s="272">
        <v>7000000.0</v>
      </c>
      <c r="O112" s="116" t="s">
        <v>2360</v>
      </c>
      <c r="P112" s="174"/>
      <c r="Q112" s="116"/>
      <c r="R112" s="116"/>
      <c r="S112" s="116"/>
      <c r="T112" s="116"/>
      <c r="U112" s="116"/>
      <c r="V112" s="116"/>
      <c r="W112" s="116"/>
      <c r="X112" s="116"/>
      <c r="Y112" s="183"/>
      <c r="Z112" s="183"/>
    </row>
    <row r="113" ht="15.0" customHeight="1">
      <c r="A113" s="262"/>
      <c r="B113" s="115"/>
      <c r="C113" s="116"/>
      <c r="D113" s="118"/>
      <c r="E113" s="175"/>
      <c r="F113" s="262"/>
      <c r="G113" s="62"/>
      <c r="H113" s="118"/>
      <c r="I113" s="29"/>
      <c r="J113" s="271">
        <f>0+390930+39390</f>
        <v>430320</v>
      </c>
      <c r="K113" s="116" t="s">
        <v>2361</v>
      </c>
      <c r="L113" s="174"/>
      <c r="M113" s="174"/>
      <c r="N113" s="174">
        <v>1200000.0</v>
      </c>
      <c r="O113" s="116" t="s">
        <v>2362</v>
      </c>
      <c r="P113" s="174"/>
      <c r="Q113" s="116"/>
      <c r="R113" s="116"/>
      <c r="S113" s="116"/>
      <c r="T113" s="116"/>
      <c r="U113" s="116"/>
      <c r="V113" s="116"/>
      <c r="W113" s="116"/>
      <c r="X113" s="116"/>
      <c r="Y113" s="183"/>
      <c r="Z113" s="183"/>
    </row>
    <row r="114" ht="15.0" customHeight="1">
      <c r="A114" s="262"/>
      <c r="B114" s="115"/>
      <c r="C114" s="116"/>
      <c r="D114" s="118"/>
      <c r="E114" s="175"/>
      <c r="F114" s="270"/>
      <c r="G114" s="62"/>
      <c r="H114" s="118"/>
      <c r="I114" s="29"/>
      <c r="J114" s="271">
        <f>3038320+3143420+284950+132050+600000</f>
        <v>7198740</v>
      </c>
      <c r="K114" s="116" t="s">
        <v>2363</v>
      </c>
      <c r="L114" s="174"/>
      <c r="M114" s="174"/>
      <c r="N114" s="174"/>
      <c r="O114" s="116"/>
      <c r="P114" s="174"/>
      <c r="Q114" s="116"/>
      <c r="R114" s="116"/>
      <c r="S114" s="116"/>
      <c r="T114" s="116"/>
      <c r="U114" s="116"/>
      <c r="V114" s="116"/>
      <c r="W114" s="116"/>
      <c r="X114" s="116"/>
      <c r="Y114" s="183"/>
      <c r="Z114" s="183"/>
    </row>
    <row r="115" ht="15.0" customHeight="1">
      <c r="A115" s="262"/>
      <c r="B115" s="115"/>
      <c r="C115" s="116"/>
      <c r="D115" s="118"/>
      <c r="E115" s="175"/>
      <c r="F115" s="270"/>
      <c r="G115" s="28"/>
      <c r="H115" s="118"/>
      <c r="I115" s="29"/>
      <c r="J115" s="271">
        <v>300000.0</v>
      </c>
      <c r="K115" s="116" t="s">
        <v>2364</v>
      </c>
      <c r="L115" s="174"/>
      <c r="M115" s="174"/>
      <c r="N115" s="118">
        <v>900000.0</v>
      </c>
      <c r="O115" s="116" t="s">
        <v>2365</v>
      </c>
      <c r="P115" s="174"/>
      <c r="Q115" s="116"/>
      <c r="R115" s="116"/>
      <c r="S115" s="116"/>
      <c r="T115" s="116"/>
      <c r="U115" s="116"/>
      <c r="V115" s="116"/>
      <c r="W115" s="116"/>
      <c r="X115" s="116"/>
      <c r="Y115" s="183"/>
      <c r="Z115" s="183"/>
    </row>
    <row r="116" ht="15.0" customHeight="1">
      <c r="A116" s="262"/>
      <c r="B116" s="115"/>
      <c r="C116" s="116"/>
      <c r="D116" s="118"/>
      <c r="E116" s="175"/>
      <c r="F116" s="262"/>
      <c r="G116" s="29"/>
      <c r="H116" s="118"/>
      <c r="I116" s="29"/>
      <c r="J116" s="271">
        <v>5397671.0</v>
      </c>
      <c r="K116" s="116" t="s">
        <v>2366</v>
      </c>
      <c r="L116" s="174"/>
      <c r="M116" s="174"/>
      <c r="N116" s="174">
        <v>1400000.0</v>
      </c>
      <c r="O116" s="116" t="s">
        <v>2367</v>
      </c>
      <c r="P116" s="174"/>
      <c r="Q116" s="116"/>
      <c r="R116" s="116"/>
      <c r="S116" s="116"/>
      <c r="T116" s="116"/>
      <c r="U116" s="116"/>
      <c r="V116" s="116"/>
      <c r="W116" s="116"/>
      <c r="X116" s="116"/>
      <c r="Y116" s="183"/>
      <c r="Z116" s="183"/>
    </row>
    <row r="117" ht="15.0" customHeight="1">
      <c r="A117" s="262"/>
      <c r="B117" s="115"/>
      <c r="C117" s="116"/>
      <c r="D117" s="118"/>
      <c r="E117" s="175"/>
      <c r="F117" s="262"/>
      <c r="G117" s="29"/>
      <c r="H117" s="118"/>
      <c r="I117" s="29"/>
      <c r="J117" s="271">
        <v>950000.0</v>
      </c>
      <c r="K117" s="116" t="s">
        <v>2368</v>
      </c>
      <c r="L117" s="174"/>
      <c r="M117" s="174"/>
      <c r="N117" s="174"/>
      <c r="O117" s="116"/>
      <c r="P117" s="174"/>
      <c r="Q117" s="116"/>
      <c r="R117" s="116"/>
      <c r="S117" s="116"/>
      <c r="T117" s="116"/>
      <c r="U117" s="116"/>
      <c r="V117" s="116"/>
      <c r="W117" s="116"/>
      <c r="X117" s="116"/>
      <c r="Y117" s="183"/>
      <c r="Z117" s="183"/>
    </row>
    <row r="118" ht="15.0" customHeight="1">
      <c r="A118" s="262"/>
      <c r="B118" s="115"/>
      <c r="C118" s="116"/>
      <c r="D118" s="116"/>
      <c r="E118" s="175"/>
      <c r="F118" s="262"/>
      <c r="G118" s="29"/>
      <c r="H118" s="118"/>
      <c r="I118" s="29"/>
      <c r="J118" s="271">
        <v>1300000.0</v>
      </c>
      <c r="K118" s="116" t="s">
        <v>2369</v>
      </c>
      <c r="L118" s="174"/>
      <c r="M118" s="174"/>
      <c r="N118" s="34"/>
      <c r="O118" s="116"/>
      <c r="P118" s="174"/>
      <c r="Q118" s="116"/>
      <c r="R118" s="116"/>
      <c r="S118" s="116"/>
      <c r="T118" s="116"/>
      <c r="U118" s="116"/>
      <c r="V118" s="116"/>
      <c r="W118" s="116"/>
      <c r="X118" s="116"/>
      <c r="Y118" s="183"/>
      <c r="Z118" s="183"/>
    </row>
    <row r="119" ht="15.0" customHeight="1">
      <c r="A119" s="262"/>
      <c r="B119" s="115"/>
      <c r="C119" s="116"/>
      <c r="D119" s="118"/>
      <c r="E119" s="175"/>
      <c r="F119" s="262"/>
      <c r="G119" s="29"/>
      <c r="H119" s="118"/>
      <c r="I119" s="29"/>
      <c r="J119" s="118">
        <v>4078680.0</v>
      </c>
      <c r="K119" s="116" t="s">
        <v>2370</v>
      </c>
      <c r="L119" s="174"/>
      <c r="M119" s="174"/>
      <c r="N119" s="34"/>
      <c r="O119" s="116"/>
      <c r="P119" s="174"/>
      <c r="Q119" s="116"/>
      <c r="R119" s="116"/>
      <c r="S119" s="116"/>
      <c r="T119" s="116"/>
      <c r="U119" s="116"/>
      <c r="V119" s="116"/>
      <c r="W119" s="116"/>
      <c r="X119" s="116"/>
      <c r="Y119" s="183"/>
      <c r="Z119" s="183"/>
    </row>
    <row r="120" ht="15.0" customHeight="1">
      <c r="A120" s="262"/>
      <c r="B120" s="115"/>
      <c r="C120" s="116"/>
      <c r="D120" s="116"/>
      <c r="E120" s="175"/>
      <c r="F120" s="262"/>
      <c r="G120" s="29"/>
      <c r="H120" s="118"/>
      <c r="I120" s="29"/>
      <c r="J120" s="118">
        <v>300000.0</v>
      </c>
      <c r="K120" s="116" t="s">
        <v>2371</v>
      </c>
      <c r="L120" s="174"/>
      <c r="M120" s="174"/>
      <c r="N120" s="34"/>
      <c r="O120" s="116"/>
      <c r="P120" s="174"/>
      <c r="Q120" s="116"/>
      <c r="R120" s="116"/>
      <c r="S120" s="116"/>
      <c r="T120" s="116"/>
      <c r="U120" s="116"/>
      <c r="V120" s="116"/>
      <c r="W120" s="116"/>
      <c r="X120" s="116"/>
      <c r="Y120" s="183"/>
      <c r="Z120" s="183"/>
    </row>
    <row r="121" ht="15.0" customHeight="1">
      <c r="A121" s="262"/>
      <c r="B121" s="115"/>
      <c r="C121" s="116"/>
      <c r="D121" s="118"/>
      <c r="E121" s="175"/>
      <c r="F121" s="270"/>
      <c r="G121" s="62"/>
      <c r="H121" s="118"/>
      <c r="I121" s="29"/>
      <c r="J121" s="118">
        <v>1520400.0</v>
      </c>
      <c r="K121" s="116" t="s">
        <v>2372</v>
      </c>
      <c r="L121" s="174"/>
      <c r="M121" s="174"/>
      <c r="N121" s="34"/>
      <c r="O121" s="116"/>
      <c r="P121" s="174"/>
      <c r="Q121" s="116"/>
      <c r="R121" s="116"/>
      <c r="S121" s="116"/>
      <c r="T121" s="116"/>
      <c r="U121" s="116"/>
      <c r="V121" s="116"/>
      <c r="W121" s="116"/>
      <c r="X121" s="116"/>
      <c r="Y121" s="183"/>
      <c r="Z121" s="183"/>
    </row>
    <row r="122" ht="15.0" customHeight="1">
      <c r="A122" s="262"/>
      <c r="B122" s="115"/>
      <c r="C122" s="116"/>
      <c r="D122" s="118"/>
      <c r="E122" s="175"/>
      <c r="F122" s="262"/>
      <c r="G122" s="62"/>
      <c r="H122" s="118"/>
      <c r="I122" s="29"/>
      <c r="J122" s="116">
        <v>1000000.0</v>
      </c>
      <c r="K122" s="116" t="s">
        <v>2373</v>
      </c>
      <c r="L122" s="174"/>
      <c r="M122" s="174"/>
      <c r="N122" s="34"/>
      <c r="O122" s="116"/>
      <c r="P122" s="174"/>
      <c r="Q122" s="116"/>
      <c r="R122" s="116"/>
      <c r="S122" s="116"/>
      <c r="T122" s="116"/>
      <c r="U122" s="116"/>
      <c r="V122" s="116"/>
      <c r="W122" s="116"/>
      <c r="X122" s="116"/>
      <c r="Y122" s="183"/>
      <c r="Z122" s="183"/>
    </row>
    <row r="123" ht="15.0" customHeight="1">
      <c r="A123" s="262"/>
      <c r="B123" s="115"/>
      <c r="C123" s="116"/>
      <c r="D123" s="118"/>
      <c r="E123" s="175"/>
      <c r="F123" s="262"/>
      <c r="G123" s="29"/>
      <c r="H123" s="118"/>
      <c r="I123" s="29"/>
      <c r="J123" s="264">
        <v>275000.0</v>
      </c>
      <c r="K123" s="116" t="s">
        <v>2374</v>
      </c>
      <c r="L123" s="174"/>
      <c r="M123" s="174"/>
      <c r="N123" s="174"/>
      <c r="O123" s="116"/>
      <c r="P123" s="174"/>
      <c r="Q123" s="116"/>
      <c r="R123" s="116"/>
      <c r="S123" s="116"/>
      <c r="T123" s="116"/>
      <c r="U123" s="116"/>
      <c r="V123" s="116"/>
      <c r="W123" s="116"/>
      <c r="X123" s="116"/>
      <c r="Y123" s="183"/>
      <c r="Z123" s="183"/>
    </row>
    <row r="124" ht="15.0" customHeight="1">
      <c r="A124" s="262"/>
      <c r="B124" s="117"/>
      <c r="C124" s="116"/>
      <c r="D124" s="116"/>
      <c r="E124" s="175"/>
      <c r="F124" s="262"/>
      <c r="G124" s="29"/>
      <c r="H124" s="118"/>
      <c r="I124" s="29"/>
      <c r="J124" s="264">
        <v>3100000.0</v>
      </c>
      <c r="K124" s="116" t="s">
        <v>2375</v>
      </c>
      <c r="L124" s="174"/>
      <c r="M124" s="174"/>
      <c r="N124" s="174"/>
      <c r="O124" s="116"/>
      <c r="P124" s="174"/>
      <c r="Q124" s="116"/>
      <c r="R124" s="116"/>
      <c r="S124" s="116"/>
      <c r="T124" s="116"/>
      <c r="U124" s="116"/>
      <c r="V124" s="116"/>
      <c r="W124" s="116"/>
      <c r="X124" s="116"/>
      <c r="Y124" s="183"/>
      <c r="Z124" s="183"/>
    </row>
    <row r="125" ht="15.0" customHeight="1">
      <c r="A125" s="262"/>
      <c r="B125" s="117"/>
      <c r="C125" s="116"/>
      <c r="D125" s="116"/>
      <c r="E125" s="175"/>
      <c r="F125" s="262"/>
      <c r="G125" s="29"/>
      <c r="H125" s="118"/>
      <c r="I125" s="29"/>
      <c r="J125" s="273">
        <f>SUM(J106:J124)+N108+N109+N112+N113+N114+N115</f>
        <v>60750811</v>
      </c>
      <c r="K125" s="116"/>
      <c r="L125" s="174"/>
      <c r="M125" s="174"/>
      <c r="N125" s="174"/>
      <c r="O125" s="116"/>
      <c r="P125" s="174"/>
      <c r="Q125" s="116"/>
      <c r="R125" s="116"/>
      <c r="S125" s="116"/>
      <c r="T125" s="116"/>
      <c r="U125" s="116"/>
      <c r="V125" s="116"/>
      <c r="W125" s="116"/>
      <c r="X125" s="116"/>
      <c r="Y125" s="183"/>
      <c r="Z125" s="183"/>
    </row>
    <row r="126" ht="15.0" customHeight="1">
      <c r="A126" s="262"/>
      <c r="B126" s="117"/>
      <c r="C126" s="118"/>
      <c r="D126" s="118"/>
      <c r="E126" s="175"/>
      <c r="F126" s="262"/>
      <c r="G126" s="28"/>
      <c r="H126" s="118"/>
      <c r="I126" s="118"/>
      <c r="J126" s="264"/>
      <c r="K126" s="116"/>
      <c r="L126" s="174"/>
      <c r="M126" s="174"/>
      <c r="N126" s="174"/>
      <c r="O126" s="116"/>
      <c r="P126" s="174"/>
      <c r="Q126" s="116"/>
      <c r="R126" s="116"/>
      <c r="S126" s="116"/>
      <c r="T126" s="116"/>
      <c r="U126" s="116"/>
      <c r="V126" s="116"/>
      <c r="W126" s="116"/>
      <c r="X126" s="116"/>
      <c r="Y126" s="183"/>
      <c r="Z126" s="183"/>
    </row>
    <row r="127" ht="15.0" customHeight="1">
      <c r="A127" s="262"/>
      <c r="B127" s="115"/>
      <c r="C127" s="116"/>
      <c r="D127" s="118"/>
      <c r="E127" s="175"/>
      <c r="F127" s="262"/>
      <c r="G127" s="62"/>
      <c r="H127" s="118"/>
      <c r="I127" s="118"/>
      <c r="J127" s="118"/>
      <c r="K127" s="116" t="s">
        <v>2376</v>
      </c>
      <c r="L127" s="174"/>
      <c r="M127" s="174"/>
      <c r="N127" s="174"/>
      <c r="O127" s="116"/>
      <c r="P127" s="174"/>
      <c r="Q127" s="116"/>
      <c r="R127" s="116"/>
      <c r="S127" s="116"/>
      <c r="T127" s="116"/>
      <c r="U127" s="116"/>
      <c r="V127" s="116"/>
      <c r="W127" s="116"/>
      <c r="X127" s="116"/>
      <c r="Y127" s="183"/>
      <c r="Z127" s="183"/>
    </row>
    <row r="128" ht="15.0" customHeight="1">
      <c r="A128" s="262"/>
      <c r="B128" s="115"/>
      <c r="C128" s="116"/>
      <c r="D128" s="118"/>
      <c r="E128" s="175"/>
      <c r="F128" s="262"/>
      <c r="G128" s="62"/>
      <c r="H128" s="118"/>
      <c r="I128" s="29"/>
      <c r="J128" s="118"/>
      <c r="K128" s="116"/>
      <c r="L128" s="174"/>
      <c r="M128" s="174"/>
      <c r="N128" s="174"/>
      <c r="O128" s="116"/>
      <c r="P128" s="174"/>
      <c r="Q128" s="116"/>
      <c r="R128" s="116"/>
      <c r="S128" s="116"/>
      <c r="T128" s="116"/>
      <c r="U128" s="116"/>
      <c r="V128" s="116"/>
      <c r="W128" s="116"/>
      <c r="X128" s="116"/>
      <c r="Y128" s="183"/>
      <c r="Z128" s="183"/>
    </row>
    <row r="129" ht="15.0" customHeight="1">
      <c r="A129" s="262"/>
      <c r="B129" s="115"/>
      <c r="C129" s="116"/>
      <c r="D129" s="116"/>
      <c r="E129" s="175"/>
      <c r="F129" s="262"/>
      <c r="G129" s="29"/>
      <c r="H129" s="118"/>
      <c r="I129" s="29"/>
      <c r="J129" s="118"/>
      <c r="K129" s="116" t="s">
        <v>2377</v>
      </c>
      <c r="L129" s="174"/>
      <c r="M129" s="174"/>
      <c r="N129" s="174"/>
      <c r="O129" s="116"/>
      <c r="P129" s="174"/>
      <c r="Q129" s="116"/>
      <c r="R129" s="116"/>
      <c r="S129" s="116"/>
      <c r="T129" s="116"/>
      <c r="U129" s="116"/>
      <c r="V129" s="116"/>
      <c r="W129" s="116"/>
      <c r="X129" s="116"/>
      <c r="Y129" s="183"/>
      <c r="Z129" s="183"/>
    </row>
    <row r="130" ht="15.0" customHeight="1">
      <c r="A130" s="262"/>
      <c r="B130" s="115"/>
      <c r="C130" s="116"/>
      <c r="D130" s="116"/>
      <c r="E130" s="175"/>
      <c r="F130" s="262"/>
      <c r="G130" s="28"/>
      <c r="H130" s="118"/>
      <c r="I130" s="29"/>
      <c r="J130" s="118"/>
      <c r="K130" s="116"/>
      <c r="L130" s="174"/>
      <c r="M130" s="174"/>
      <c r="N130" s="174"/>
      <c r="O130" s="116"/>
      <c r="P130" s="174"/>
      <c r="Q130" s="116"/>
      <c r="R130" s="116"/>
      <c r="S130" s="116"/>
      <c r="T130" s="116"/>
      <c r="U130" s="116"/>
      <c r="V130" s="116"/>
      <c r="W130" s="116"/>
      <c r="X130" s="116"/>
      <c r="Y130" s="183"/>
      <c r="Z130" s="183"/>
    </row>
    <row r="131" ht="15.0" customHeight="1">
      <c r="A131" s="262"/>
      <c r="B131" s="115"/>
      <c r="C131" s="116"/>
      <c r="D131" s="118"/>
      <c r="E131" s="175"/>
      <c r="F131" s="270"/>
      <c r="G131" s="29"/>
      <c r="H131" s="118"/>
      <c r="I131" s="29"/>
      <c r="J131" s="118"/>
      <c r="K131" s="116"/>
      <c r="L131" s="174"/>
      <c r="M131" s="174"/>
      <c r="N131" s="174"/>
      <c r="O131" s="116"/>
      <c r="P131" s="174"/>
      <c r="Q131" s="116"/>
      <c r="R131" s="116"/>
      <c r="S131" s="116"/>
      <c r="T131" s="116"/>
      <c r="U131" s="116"/>
      <c r="V131" s="116"/>
      <c r="W131" s="116"/>
      <c r="X131" s="116"/>
      <c r="Y131" s="183"/>
      <c r="Z131" s="183"/>
    </row>
    <row r="132" ht="15.0" customHeight="1">
      <c r="A132" s="262"/>
      <c r="B132" s="115"/>
      <c r="C132" s="116"/>
      <c r="D132" s="118"/>
      <c r="E132" s="175"/>
      <c r="F132" s="270"/>
      <c r="G132" s="62"/>
      <c r="H132" s="118"/>
      <c r="I132" s="29"/>
      <c r="J132" s="118"/>
      <c r="K132" s="116"/>
      <c r="L132" s="174"/>
      <c r="M132" s="174"/>
      <c r="N132" s="174"/>
      <c r="O132" s="116"/>
      <c r="P132" s="174"/>
      <c r="Q132" s="116"/>
      <c r="R132" s="116"/>
      <c r="S132" s="116"/>
      <c r="T132" s="116"/>
      <c r="U132" s="116"/>
      <c r="V132" s="116"/>
      <c r="W132" s="116"/>
      <c r="X132" s="116"/>
      <c r="Y132" s="183"/>
      <c r="Z132" s="183"/>
    </row>
    <row r="133" ht="15.0" customHeight="1">
      <c r="A133" s="262"/>
      <c r="B133" s="115"/>
      <c r="C133" s="116"/>
      <c r="D133" s="118"/>
      <c r="E133" s="175"/>
      <c r="F133" s="262"/>
      <c r="G133" s="62"/>
      <c r="H133" s="118"/>
      <c r="I133" s="29"/>
      <c r="J133" s="118"/>
      <c r="K133" s="116"/>
      <c r="L133" s="174"/>
      <c r="M133" s="174"/>
      <c r="N133" s="174"/>
      <c r="O133" s="116"/>
      <c r="P133" s="174"/>
      <c r="Q133" s="116"/>
      <c r="R133" s="116"/>
      <c r="S133" s="116"/>
      <c r="T133" s="116"/>
      <c r="U133" s="116"/>
      <c r="V133" s="116"/>
      <c r="W133" s="116"/>
      <c r="X133" s="116"/>
      <c r="Y133" s="183"/>
      <c r="Z133" s="183"/>
    </row>
    <row r="134" ht="15.0" customHeight="1">
      <c r="A134" s="262"/>
      <c r="B134" s="115"/>
      <c r="C134" s="118"/>
      <c r="D134" s="118"/>
      <c r="E134" s="175"/>
      <c r="F134" s="262"/>
      <c r="G134" s="29"/>
      <c r="H134" s="118"/>
      <c r="I134" s="29"/>
      <c r="J134" s="118"/>
      <c r="K134" s="116"/>
      <c r="L134" s="174"/>
      <c r="M134" s="174"/>
      <c r="N134" s="174"/>
      <c r="O134" s="116"/>
      <c r="P134" s="174"/>
      <c r="Q134" s="116"/>
      <c r="R134" s="116"/>
      <c r="S134" s="116"/>
      <c r="T134" s="116"/>
      <c r="U134" s="116"/>
      <c r="V134" s="116"/>
      <c r="W134" s="116"/>
      <c r="X134" s="116"/>
      <c r="Y134" s="183"/>
      <c r="Z134" s="183"/>
    </row>
    <row r="135" ht="15.0" customHeight="1">
      <c r="A135" s="262"/>
      <c r="B135" s="117"/>
      <c r="C135" s="116"/>
      <c r="D135" s="116"/>
      <c r="E135" s="175"/>
      <c r="F135" s="262"/>
      <c r="G135" s="28"/>
      <c r="H135" s="118"/>
      <c r="I135" s="29"/>
      <c r="J135" s="118"/>
      <c r="K135" s="116"/>
      <c r="L135" s="174"/>
      <c r="M135" s="174"/>
      <c r="N135" s="174"/>
      <c r="O135" s="116"/>
      <c r="P135" s="174"/>
      <c r="Q135" s="116"/>
      <c r="R135" s="116"/>
      <c r="S135" s="116"/>
      <c r="T135" s="116"/>
      <c r="U135" s="116"/>
      <c r="V135" s="116"/>
      <c r="W135" s="116"/>
      <c r="X135" s="116"/>
      <c r="Y135" s="183"/>
      <c r="Z135" s="183"/>
    </row>
    <row r="136" ht="15.0" customHeight="1">
      <c r="A136" s="262"/>
      <c r="B136" s="117"/>
      <c r="C136" s="118"/>
      <c r="D136" s="118"/>
      <c r="E136" s="175"/>
      <c r="F136" s="262"/>
      <c r="G136" s="28"/>
      <c r="H136" s="118"/>
      <c r="I136" s="83"/>
      <c r="J136" s="118"/>
      <c r="K136" s="116"/>
      <c r="L136" s="174"/>
      <c r="M136" s="174"/>
      <c r="N136" s="174"/>
      <c r="O136" s="116"/>
      <c r="P136" s="174"/>
      <c r="Q136" s="116"/>
      <c r="R136" s="116"/>
      <c r="S136" s="116"/>
      <c r="T136" s="116"/>
      <c r="U136" s="116"/>
      <c r="V136" s="116"/>
      <c r="W136" s="116"/>
      <c r="X136" s="116"/>
      <c r="Y136" s="183"/>
      <c r="Z136" s="183"/>
    </row>
    <row r="137" ht="15.0" customHeight="1">
      <c r="A137" s="262"/>
      <c r="B137" s="115"/>
      <c r="C137" s="116"/>
      <c r="D137" s="118"/>
      <c r="E137" s="175"/>
      <c r="F137" s="274"/>
      <c r="G137" s="28"/>
      <c r="H137" s="118"/>
      <c r="I137" s="83"/>
      <c r="J137" s="118"/>
      <c r="K137" s="116"/>
      <c r="L137" s="174"/>
      <c r="M137" s="174"/>
      <c r="N137" s="174"/>
      <c r="O137" s="116"/>
      <c r="P137" s="174"/>
      <c r="Q137" s="116"/>
      <c r="R137" s="116"/>
      <c r="S137" s="116"/>
      <c r="T137" s="116"/>
      <c r="U137" s="116"/>
      <c r="V137" s="116"/>
      <c r="W137" s="116"/>
      <c r="X137" s="116"/>
      <c r="Y137" s="183"/>
      <c r="Z137" s="183"/>
    </row>
    <row r="138" ht="15.0" customHeight="1">
      <c r="A138" s="262"/>
      <c r="B138" s="115"/>
      <c r="C138" s="118"/>
      <c r="D138" s="118"/>
      <c r="E138" s="175"/>
      <c r="F138" s="274"/>
      <c r="G138" s="28"/>
      <c r="H138" s="118"/>
      <c r="I138" s="83"/>
      <c r="J138" s="118"/>
      <c r="K138" s="116"/>
      <c r="L138" s="174"/>
      <c r="M138" s="174"/>
      <c r="N138" s="174"/>
      <c r="O138" s="116"/>
      <c r="P138" s="174"/>
      <c r="Q138" s="116"/>
      <c r="R138" s="116"/>
      <c r="S138" s="116"/>
      <c r="T138" s="116"/>
      <c r="U138" s="116"/>
      <c r="V138" s="116"/>
      <c r="W138" s="116"/>
      <c r="X138" s="116"/>
      <c r="Y138" s="183"/>
      <c r="Z138" s="183"/>
    </row>
    <row r="139" ht="15.0" customHeight="1">
      <c r="A139" s="262"/>
      <c r="B139" s="115"/>
      <c r="C139" s="118"/>
      <c r="D139" s="118"/>
      <c r="E139" s="175"/>
      <c r="F139" s="274"/>
      <c r="G139" s="28"/>
      <c r="H139" s="118"/>
      <c r="I139" s="83"/>
      <c r="J139" s="118"/>
      <c r="K139" s="116"/>
      <c r="L139" s="174"/>
      <c r="M139" s="174"/>
      <c r="N139" s="174"/>
      <c r="O139" s="116"/>
      <c r="P139" s="174"/>
      <c r="Q139" s="116"/>
      <c r="R139" s="116"/>
      <c r="S139" s="116"/>
      <c r="T139" s="116"/>
      <c r="U139" s="116"/>
      <c r="V139" s="116"/>
      <c r="W139" s="116"/>
      <c r="X139" s="116"/>
      <c r="Y139" s="183"/>
      <c r="Z139" s="183"/>
    </row>
    <row r="140" ht="15.0" customHeight="1">
      <c r="A140" s="262"/>
      <c r="B140" s="116"/>
      <c r="C140" s="116"/>
      <c r="D140" s="116"/>
      <c r="E140" s="175"/>
      <c r="F140" s="274"/>
      <c r="G140" s="28"/>
      <c r="H140" s="118"/>
      <c r="I140" s="83"/>
      <c r="J140" s="118"/>
      <c r="K140" s="116"/>
      <c r="L140" s="174"/>
      <c r="M140" s="174"/>
      <c r="N140" s="174"/>
      <c r="O140" s="116"/>
      <c r="P140" s="174"/>
      <c r="Q140" s="116"/>
      <c r="R140" s="116"/>
      <c r="S140" s="116"/>
      <c r="T140" s="116"/>
      <c r="U140" s="116"/>
      <c r="V140" s="116"/>
      <c r="W140" s="116"/>
      <c r="X140" s="116"/>
      <c r="Y140" s="183"/>
      <c r="Z140" s="183"/>
    </row>
    <row r="141" ht="15.0" customHeight="1">
      <c r="A141" s="262"/>
      <c r="B141" s="117"/>
      <c r="C141" s="116"/>
      <c r="D141" s="118"/>
      <c r="E141" s="175"/>
      <c r="F141" s="274"/>
      <c r="G141" s="28"/>
      <c r="H141" s="118"/>
      <c r="I141" s="83"/>
      <c r="J141" s="118"/>
      <c r="K141" s="116"/>
      <c r="L141" s="174"/>
      <c r="M141" s="174"/>
      <c r="N141" s="174"/>
      <c r="O141" s="116"/>
      <c r="P141" s="174"/>
      <c r="Q141" s="116"/>
      <c r="R141" s="116"/>
      <c r="S141" s="116"/>
      <c r="T141" s="116"/>
      <c r="U141" s="116"/>
      <c r="V141" s="116"/>
      <c r="W141" s="116"/>
      <c r="X141" s="116"/>
      <c r="Y141" s="183"/>
      <c r="Z141" s="183"/>
    </row>
    <row r="142" ht="15.0" customHeight="1">
      <c r="A142" s="262"/>
      <c r="B142" s="115"/>
      <c r="C142" s="118"/>
      <c r="D142" s="118"/>
      <c r="E142" s="175"/>
      <c r="F142" s="274"/>
      <c r="G142" s="28"/>
      <c r="H142" s="118"/>
      <c r="I142" s="83"/>
      <c r="J142" s="118"/>
      <c r="K142" s="116"/>
      <c r="L142" s="174"/>
      <c r="M142" s="174"/>
      <c r="N142" s="174"/>
      <c r="O142" s="116"/>
      <c r="P142" s="174"/>
      <c r="Q142" s="116"/>
      <c r="R142" s="116"/>
      <c r="S142" s="116"/>
      <c r="T142" s="116"/>
      <c r="U142" s="116"/>
      <c r="V142" s="116"/>
      <c r="W142" s="116"/>
      <c r="X142" s="116"/>
      <c r="Y142" s="183"/>
      <c r="Z142" s="183"/>
    </row>
    <row r="143" ht="15.0" customHeight="1">
      <c r="A143" s="262"/>
      <c r="B143" s="115"/>
      <c r="C143" s="118"/>
      <c r="D143" s="118"/>
      <c r="E143" s="175"/>
      <c r="F143" s="262"/>
      <c r="G143" s="28"/>
      <c r="H143" s="118"/>
      <c r="I143" s="83"/>
      <c r="J143" s="118"/>
      <c r="K143" s="116"/>
      <c r="L143" s="174"/>
      <c r="M143" s="174"/>
      <c r="N143" s="174"/>
      <c r="O143" s="116"/>
      <c r="P143" s="174"/>
      <c r="Q143" s="116"/>
      <c r="R143" s="116"/>
      <c r="S143" s="116"/>
      <c r="T143" s="116"/>
      <c r="U143" s="116"/>
      <c r="V143" s="116"/>
      <c r="W143" s="116"/>
      <c r="X143" s="116"/>
      <c r="Y143" s="183"/>
      <c r="Z143" s="183"/>
    </row>
    <row r="144" ht="15.0" customHeight="1">
      <c r="A144" s="262"/>
      <c r="B144" s="115"/>
      <c r="C144" s="116"/>
      <c r="D144" s="264"/>
      <c r="E144" s="175"/>
      <c r="F144" s="262"/>
      <c r="G144" s="28"/>
      <c r="H144" s="118"/>
      <c r="I144" s="83"/>
      <c r="J144" s="118"/>
      <c r="K144" s="116"/>
      <c r="L144" s="174"/>
      <c r="M144" s="174"/>
      <c r="N144" s="174"/>
      <c r="O144" s="116"/>
      <c r="P144" s="174"/>
      <c r="Q144" s="116"/>
      <c r="R144" s="116"/>
      <c r="S144" s="116"/>
      <c r="T144" s="116"/>
      <c r="U144" s="116"/>
      <c r="V144" s="116"/>
      <c r="W144" s="116"/>
      <c r="X144" s="116"/>
      <c r="Y144" s="183"/>
      <c r="Z144" s="183"/>
    </row>
    <row r="145" ht="15.0" customHeight="1">
      <c r="A145" s="262"/>
      <c r="B145" s="115"/>
      <c r="C145" s="116"/>
      <c r="D145" s="264"/>
      <c r="E145" s="175"/>
      <c r="F145" s="262"/>
      <c r="G145" s="28"/>
      <c r="H145" s="118"/>
      <c r="I145" s="83"/>
      <c r="J145" s="118"/>
      <c r="K145" s="116"/>
      <c r="L145" s="174"/>
      <c r="M145" s="174"/>
      <c r="N145" s="174"/>
      <c r="O145" s="116"/>
      <c r="P145" s="174"/>
      <c r="Q145" s="116"/>
      <c r="R145" s="116"/>
      <c r="S145" s="116"/>
      <c r="T145" s="116"/>
      <c r="U145" s="116"/>
      <c r="V145" s="116"/>
      <c r="W145" s="116"/>
      <c r="X145" s="116"/>
      <c r="Y145" s="183"/>
      <c r="Z145" s="183"/>
    </row>
    <row r="146" ht="15.0" customHeight="1">
      <c r="A146" s="262"/>
      <c r="B146" s="115"/>
      <c r="C146" s="116"/>
      <c r="D146" s="264"/>
      <c r="E146" s="175"/>
      <c r="F146" s="262"/>
      <c r="G146" s="28"/>
      <c r="H146" s="118"/>
      <c r="I146" s="83"/>
      <c r="J146" s="118"/>
      <c r="K146" s="116"/>
      <c r="L146" s="174"/>
      <c r="M146" s="174"/>
      <c r="N146" s="174"/>
      <c r="O146" s="116"/>
      <c r="P146" s="174"/>
      <c r="Q146" s="116"/>
      <c r="R146" s="116"/>
      <c r="S146" s="116"/>
      <c r="T146" s="116"/>
      <c r="U146" s="116"/>
      <c r="V146" s="116"/>
      <c r="W146" s="116"/>
      <c r="X146" s="116"/>
      <c r="Y146" s="183"/>
      <c r="Z146" s="183"/>
    </row>
    <row r="147" ht="15.0" customHeight="1">
      <c r="A147" s="262"/>
      <c r="B147" s="115"/>
      <c r="C147" s="116"/>
      <c r="D147" s="264"/>
      <c r="E147" s="175"/>
      <c r="F147" s="262"/>
      <c r="G147" s="28"/>
      <c r="H147" s="118"/>
      <c r="I147" s="83"/>
      <c r="J147" s="118"/>
      <c r="K147" s="116"/>
      <c r="L147" s="174"/>
      <c r="M147" s="174"/>
      <c r="N147" s="174"/>
      <c r="O147" s="116"/>
      <c r="P147" s="174"/>
      <c r="Q147" s="116"/>
      <c r="R147" s="116"/>
      <c r="S147" s="116"/>
      <c r="T147" s="116"/>
      <c r="U147" s="116"/>
      <c r="V147" s="116"/>
      <c r="W147" s="116"/>
      <c r="X147" s="116"/>
      <c r="Y147" s="183"/>
      <c r="Z147" s="183"/>
    </row>
    <row r="148" ht="15.0" customHeight="1">
      <c r="A148" s="262"/>
      <c r="B148" s="115"/>
      <c r="C148" s="116"/>
      <c r="D148" s="264"/>
      <c r="E148" s="175"/>
      <c r="F148" s="262"/>
      <c r="G148" s="28"/>
      <c r="H148" s="118"/>
      <c r="I148" s="83"/>
      <c r="J148" s="118"/>
      <c r="K148" s="116"/>
      <c r="L148" s="174"/>
      <c r="M148" s="174"/>
      <c r="N148" s="174"/>
      <c r="O148" s="116"/>
      <c r="P148" s="174"/>
      <c r="Q148" s="116"/>
      <c r="R148" s="116"/>
      <c r="S148" s="116"/>
      <c r="T148" s="116"/>
      <c r="U148" s="116"/>
      <c r="V148" s="116"/>
      <c r="W148" s="116"/>
      <c r="X148" s="116"/>
      <c r="Y148" s="183"/>
      <c r="Z148" s="183"/>
    </row>
    <row r="149" ht="15.0" customHeight="1">
      <c r="A149" s="262"/>
      <c r="B149" s="115"/>
      <c r="C149" s="116"/>
      <c r="D149" s="264"/>
      <c r="E149" s="175"/>
      <c r="F149" s="262"/>
      <c r="G149" s="28"/>
      <c r="H149" s="118"/>
      <c r="I149" s="83"/>
      <c r="J149" s="118"/>
      <c r="K149" s="116"/>
      <c r="L149" s="174"/>
      <c r="M149" s="174"/>
      <c r="N149" s="174"/>
      <c r="O149" s="116"/>
      <c r="P149" s="174"/>
      <c r="Q149" s="116"/>
      <c r="R149" s="116"/>
      <c r="S149" s="116"/>
      <c r="T149" s="116"/>
      <c r="U149" s="116"/>
      <c r="V149" s="116"/>
      <c r="W149" s="116"/>
      <c r="X149" s="116"/>
      <c r="Y149" s="183"/>
      <c r="Z149" s="183"/>
    </row>
    <row r="150" ht="15.0" customHeight="1">
      <c r="A150" s="262"/>
      <c r="B150" s="115"/>
      <c r="C150" s="116"/>
      <c r="D150" s="264"/>
      <c r="E150" s="175"/>
      <c r="F150" s="262"/>
      <c r="G150" s="28"/>
      <c r="H150" s="118"/>
      <c r="I150" s="83"/>
      <c r="J150" s="118"/>
      <c r="K150" s="116"/>
      <c r="L150" s="174"/>
      <c r="M150" s="174"/>
      <c r="N150" s="174"/>
      <c r="O150" s="116"/>
      <c r="P150" s="174"/>
      <c r="Q150" s="116"/>
      <c r="R150" s="116"/>
      <c r="S150" s="116"/>
      <c r="T150" s="116"/>
      <c r="U150" s="116"/>
      <c r="V150" s="116"/>
      <c r="W150" s="116"/>
      <c r="X150" s="116"/>
      <c r="Y150" s="183"/>
      <c r="Z150" s="183"/>
    </row>
    <row r="151" ht="15.0" customHeight="1">
      <c r="A151" s="262"/>
      <c r="B151" s="115"/>
      <c r="C151" s="116"/>
      <c r="D151" s="118"/>
      <c r="E151" s="175"/>
      <c r="F151" s="270"/>
      <c r="G151" s="62"/>
      <c r="H151" s="118"/>
      <c r="I151" s="83"/>
      <c r="J151" s="118"/>
      <c r="K151" s="116"/>
      <c r="L151" s="174"/>
      <c r="M151" s="174"/>
      <c r="N151" s="174"/>
      <c r="O151" s="116"/>
      <c r="P151" s="174"/>
      <c r="Q151" s="116"/>
      <c r="R151" s="116"/>
      <c r="S151" s="116"/>
      <c r="T151" s="116"/>
      <c r="U151" s="116"/>
      <c r="V151" s="116"/>
      <c r="W151" s="116"/>
      <c r="X151" s="116"/>
      <c r="Y151" s="183"/>
      <c r="Z151" s="183"/>
    </row>
    <row r="152" ht="15.0" customHeight="1">
      <c r="A152" s="262"/>
      <c r="B152" s="115"/>
      <c r="C152" s="118"/>
      <c r="D152" s="118"/>
      <c r="E152" s="175"/>
      <c r="F152" s="262"/>
      <c r="G152" s="29"/>
      <c r="H152" s="118"/>
      <c r="I152" s="83"/>
      <c r="J152" s="118"/>
      <c r="K152" s="116"/>
      <c r="L152" s="174"/>
      <c r="M152" s="174"/>
      <c r="N152" s="174"/>
      <c r="O152" s="116"/>
      <c r="P152" s="174"/>
      <c r="Q152" s="116"/>
      <c r="R152" s="116"/>
      <c r="S152" s="116"/>
      <c r="T152" s="116"/>
      <c r="U152" s="116"/>
      <c r="V152" s="116"/>
      <c r="W152" s="116"/>
      <c r="X152" s="116"/>
      <c r="Y152" s="183"/>
      <c r="Z152" s="183"/>
    </row>
    <row r="153" ht="15.0" customHeight="1">
      <c r="A153" s="262"/>
      <c r="B153" s="115"/>
      <c r="C153" s="118"/>
      <c r="D153" s="118"/>
      <c r="E153" s="175"/>
      <c r="F153" s="262"/>
      <c r="G153" s="29"/>
      <c r="H153" s="118"/>
      <c r="I153" s="83"/>
      <c r="J153" s="118"/>
      <c r="K153" s="116"/>
      <c r="L153" s="174"/>
      <c r="M153" s="174"/>
      <c r="N153" s="174"/>
      <c r="O153" s="116"/>
      <c r="P153" s="174"/>
      <c r="Q153" s="116"/>
      <c r="R153" s="116"/>
      <c r="S153" s="116"/>
      <c r="T153" s="116"/>
      <c r="U153" s="116"/>
      <c r="V153" s="116"/>
      <c r="W153" s="116"/>
      <c r="X153" s="116"/>
      <c r="Y153" s="183"/>
      <c r="Z153" s="183"/>
    </row>
    <row r="154" ht="15.0" customHeight="1">
      <c r="A154" s="262"/>
      <c r="B154" s="115"/>
      <c r="C154" s="118"/>
      <c r="D154" s="118"/>
      <c r="E154" s="175"/>
      <c r="F154" s="262"/>
      <c r="G154" s="29"/>
      <c r="H154" s="118"/>
      <c r="I154" s="83"/>
      <c r="J154" s="118"/>
      <c r="K154" s="116"/>
      <c r="L154" s="174"/>
      <c r="M154" s="174"/>
      <c r="N154" s="174"/>
      <c r="O154" s="116"/>
      <c r="P154" s="174"/>
      <c r="Q154" s="116"/>
      <c r="R154" s="116"/>
      <c r="S154" s="116"/>
      <c r="T154" s="116"/>
      <c r="U154" s="116"/>
      <c r="V154" s="116"/>
      <c r="W154" s="116"/>
      <c r="X154" s="116"/>
      <c r="Y154" s="183"/>
      <c r="Z154" s="183"/>
    </row>
    <row r="155" ht="15.0" customHeight="1">
      <c r="A155" s="262"/>
      <c r="B155" s="115"/>
      <c r="C155" s="116"/>
      <c r="D155" s="118"/>
      <c r="E155" s="175"/>
      <c r="F155" s="262"/>
      <c r="G155" s="62"/>
      <c r="H155" s="118"/>
      <c r="I155" s="83"/>
      <c r="J155" s="118"/>
      <c r="K155" s="116"/>
      <c r="L155" s="174"/>
      <c r="M155" s="174"/>
      <c r="N155" s="174"/>
      <c r="O155" s="116"/>
      <c r="P155" s="174"/>
      <c r="Q155" s="116"/>
      <c r="R155" s="116"/>
      <c r="S155" s="116"/>
      <c r="T155" s="116"/>
      <c r="U155" s="116"/>
      <c r="V155" s="116"/>
      <c r="W155" s="116"/>
      <c r="X155" s="116"/>
      <c r="Y155" s="183"/>
      <c r="Z155" s="183"/>
    </row>
    <row r="156" ht="15.0" customHeight="1">
      <c r="A156" s="262"/>
      <c r="B156" s="117"/>
      <c r="C156" s="116"/>
      <c r="D156" s="116"/>
      <c r="E156" s="175"/>
      <c r="F156" s="262"/>
      <c r="G156" s="62"/>
      <c r="H156" s="118"/>
      <c r="I156" s="83"/>
      <c r="J156" s="118"/>
      <c r="K156" s="116"/>
      <c r="L156" s="174"/>
      <c r="M156" s="174"/>
      <c r="N156" s="174"/>
      <c r="O156" s="116"/>
      <c r="P156" s="174"/>
      <c r="Q156" s="116"/>
      <c r="R156" s="116"/>
      <c r="S156" s="116"/>
      <c r="T156" s="116"/>
      <c r="U156" s="116"/>
      <c r="V156" s="116"/>
      <c r="W156" s="116"/>
      <c r="X156" s="116"/>
      <c r="Y156" s="183"/>
      <c r="Z156" s="183"/>
    </row>
    <row r="157" ht="15.0" customHeight="1">
      <c r="A157" s="262"/>
      <c r="B157" s="115"/>
      <c r="C157" s="116"/>
      <c r="D157" s="118"/>
      <c r="E157" s="175"/>
      <c r="F157" s="262"/>
      <c r="G157" s="62"/>
      <c r="H157" s="118"/>
      <c r="I157" s="83"/>
      <c r="J157" s="118"/>
      <c r="K157" s="116"/>
      <c r="L157" s="174"/>
      <c r="M157" s="174"/>
      <c r="N157" s="174"/>
      <c r="O157" s="116"/>
      <c r="P157" s="174"/>
      <c r="Q157" s="116"/>
      <c r="R157" s="116"/>
      <c r="S157" s="116"/>
      <c r="T157" s="116"/>
      <c r="U157" s="116"/>
      <c r="V157" s="116"/>
      <c r="W157" s="116"/>
      <c r="X157" s="116"/>
      <c r="Y157" s="183"/>
      <c r="Z157" s="183"/>
    </row>
    <row r="158" ht="15.0" customHeight="1">
      <c r="A158" s="262"/>
      <c r="B158" s="115"/>
      <c r="C158" s="116"/>
      <c r="D158" s="118"/>
      <c r="E158" s="175"/>
      <c r="F158" s="262"/>
      <c r="G158" s="62"/>
      <c r="H158" s="118"/>
      <c r="I158" s="83"/>
      <c r="J158" s="118"/>
      <c r="K158" s="116"/>
      <c r="L158" s="174"/>
      <c r="M158" s="174"/>
      <c r="N158" s="174"/>
      <c r="O158" s="116"/>
      <c r="P158" s="174"/>
      <c r="Q158" s="116"/>
      <c r="R158" s="116"/>
      <c r="S158" s="116"/>
      <c r="T158" s="116"/>
      <c r="U158" s="116"/>
      <c r="V158" s="116"/>
      <c r="W158" s="116"/>
      <c r="X158" s="116"/>
      <c r="Y158" s="183"/>
      <c r="Z158" s="183"/>
    </row>
    <row r="159" ht="15.0" customHeight="1">
      <c r="A159" s="262"/>
      <c r="B159" s="115"/>
      <c r="C159" s="118"/>
      <c r="D159" s="118"/>
      <c r="E159" s="175"/>
      <c r="F159" s="262"/>
      <c r="G159" s="62"/>
      <c r="H159" s="118"/>
      <c r="I159" s="83"/>
      <c r="J159" s="118"/>
      <c r="K159" s="116"/>
      <c r="L159" s="174"/>
      <c r="M159" s="174"/>
      <c r="N159" s="174"/>
      <c r="O159" s="116"/>
      <c r="P159" s="174"/>
      <c r="Q159" s="116"/>
      <c r="R159" s="116"/>
      <c r="S159" s="116"/>
      <c r="T159" s="116"/>
      <c r="U159" s="116"/>
      <c r="V159" s="116"/>
      <c r="W159" s="116"/>
      <c r="X159" s="116"/>
      <c r="Y159" s="183"/>
      <c r="Z159" s="183"/>
    </row>
    <row r="160" ht="15.0" customHeight="1">
      <c r="A160" s="262"/>
      <c r="B160" s="115"/>
      <c r="C160" s="116"/>
      <c r="D160" s="118"/>
      <c r="E160" s="175"/>
      <c r="F160" s="262"/>
      <c r="G160" s="62"/>
      <c r="H160" s="118"/>
      <c r="I160" s="83"/>
      <c r="J160" s="118"/>
      <c r="K160" s="116"/>
      <c r="L160" s="174"/>
      <c r="M160" s="174"/>
      <c r="N160" s="174"/>
      <c r="O160" s="116"/>
      <c r="P160" s="174"/>
      <c r="Q160" s="116"/>
      <c r="R160" s="116"/>
      <c r="S160" s="116"/>
      <c r="T160" s="116"/>
      <c r="U160" s="116"/>
      <c r="V160" s="116"/>
      <c r="W160" s="116"/>
      <c r="X160" s="116"/>
      <c r="Y160" s="183"/>
      <c r="Z160" s="183"/>
    </row>
    <row r="161" ht="15.0" customHeight="1">
      <c r="A161" s="262"/>
      <c r="B161" s="115"/>
      <c r="C161" s="116"/>
      <c r="D161" s="118"/>
      <c r="E161" s="175"/>
      <c r="F161" s="262"/>
      <c r="G161" s="62"/>
      <c r="H161" s="118"/>
      <c r="I161" s="83"/>
      <c r="J161" s="118"/>
      <c r="K161" s="116"/>
      <c r="L161" s="174"/>
      <c r="M161" s="174"/>
      <c r="N161" s="174"/>
      <c r="O161" s="116"/>
      <c r="P161" s="174"/>
      <c r="Q161" s="116"/>
      <c r="R161" s="116"/>
      <c r="S161" s="116"/>
      <c r="T161" s="116"/>
      <c r="U161" s="116"/>
      <c r="V161" s="116"/>
      <c r="W161" s="116"/>
      <c r="X161" s="116"/>
      <c r="Y161" s="183"/>
      <c r="Z161" s="183"/>
    </row>
    <row r="162" ht="15.0" customHeight="1">
      <c r="A162" s="262"/>
      <c r="B162" s="115"/>
      <c r="C162" s="116"/>
      <c r="D162" s="118"/>
      <c r="E162" s="175"/>
      <c r="F162" s="262"/>
      <c r="G162" s="29"/>
      <c r="H162" s="118"/>
      <c r="I162" s="83"/>
      <c r="J162" s="118"/>
      <c r="K162" s="116"/>
      <c r="L162" s="174"/>
      <c r="M162" s="174"/>
      <c r="N162" s="174"/>
      <c r="O162" s="116"/>
      <c r="P162" s="174"/>
      <c r="Q162" s="116"/>
      <c r="R162" s="116"/>
      <c r="S162" s="116"/>
      <c r="T162" s="116"/>
      <c r="U162" s="116"/>
      <c r="V162" s="116"/>
      <c r="W162" s="116"/>
      <c r="X162" s="116"/>
      <c r="Y162" s="183"/>
      <c r="Z162" s="183"/>
    </row>
    <row r="163" ht="15.0" customHeight="1">
      <c r="A163" s="262"/>
      <c r="B163" s="115"/>
      <c r="C163" s="116"/>
      <c r="D163" s="118"/>
      <c r="E163" s="175"/>
      <c r="F163" s="262"/>
      <c r="G163" s="62"/>
      <c r="H163" s="118"/>
      <c r="I163" s="83"/>
      <c r="J163" s="118"/>
      <c r="K163" s="116"/>
      <c r="L163" s="174"/>
      <c r="M163" s="174"/>
      <c r="N163" s="174"/>
      <c r="O163" s="116"/>
      <c r="P163" s="174"/>
      <c r="Q163" s="116"/>
      <c r="R163" s="116"/>
      <c r="S163" s="116"/>
      <c r="T163" s="116"/>
      <c r="U163" s="116"/>
      <c r="V163" s="116"/>
      <c r="W163" s="116"/>
      <c r="X163" s="116"/>
      <c r="Y163" s="183"/>
      <c r="Z163" s="183"/>
    </row>
    <row r="164" ht="15.0" customHeight="1">
      <c r="A164" s="262"/>
      <c r="B164" s="115"/>
      <c r="C164" s="116"/>
      <c r="D164" s="118"/>
      <c r="E164" s="175"/>
      <c r="F164" s="262"/>
      <c r="G164" s="62"/>
      <c r="H164" s="118"/>
      <c r="I164" s="83"/>
      <c r="J164" s="118"/>
      <c r="K164" s="116"/>
      <c r="L164" s="174"/>
      <c r="M164" s="174"/>
      <c r="N164" s="174"/>
      <c r="O164" s="116"/>
      <c r="P164" s="174"/>
      <c r="Q164" s="116"/>
      <c r="R164" s="116"/>
      <c r="S164" s="116"/>
      <c r="T164" s="116"/>
      <c r="U164" s="116"/>
      <c r="V164" s="116"/>
      <c r="W164" s="116"/>
      <c r="X164" s="116"/>
      <c r="Y164" s="183"/>
      <c r="Z164" s="183"/>
    </row>
    <row r="165" ht="15.0" customHeight="1">
      <c r="A165" s="262"/>
      <c r="B165" s="115"/>
      <c r="C165" s="116"/>
      <c r="D165" s="118"/>
      <c r="E165" s="175"/>
      <c r="F165" s="262"/>
      <c r="G165" s="62"/>
      <c r="H165" s="118"/>
      <c r="I165" s="83"/>
      <c r="J165" s="118"/>
      <c r="K165" s="116"/>
      <c r="L165" s="174"/>
      <c r="M165" s="174"/>
      <c r="N165" s="174"/>
      <c r="O165" s="116"/>
      <c r="P165" s="174"/>
      <c r="Q165" s="116"/>
      <c r="R165" s="116"/>
      <c r="S165" s="116"/>
      <c r="T165" s="116"/>
      <c r="U165" s="116"/>
      <c r="V165" s="116"/>
      <c r="W165" s="116"/>
      <c r="X165" s="116"/>
      <c r="Y165" s="183"/>
      <c r="Z165" s="183"/>
    </row>
    <row r="166" ht="15.0" customHeight="1">
      <c r="A166" s="262"/>
      <c r="B166" s="117"/>
      <c r="C166" s="116"/>
      <c r="D166" s="118"/>
      <c r="E166" s="175"/>
      <c r="F166" s="262"/>
      <c r="G166" s="62"/>
      <c r="H166" s="118"/>
      <c r="I166" s="83"/>
      <c r="J166" s="118"/>
      <c r="K166" s="116"/>
      <c r="L166" s="174"/>
      <c r="M166" s="174"/>
      <c r="N166" s="174"/>
      <c r="O166" s="116"/>
      <c r="P166" s="174"/>
      <c r="Q166" s="116"/>
      <c r="R166" s="116"/>
      <c r="S166" s="116"/>
      <c r="T166" s="116"/>
      <c r="U166" s="116"/>
      <c r="V166" s="116"/>
      <c r="W166" s="116"/>
      <c r="X166" s="116"/>
      <c r="Y166" s="183"/>
      <c r="Z166" s="183"/>
    </row>
    <row r="167" ht="15.0" customHeight="1">
      <c r="A167" s="262"/>
      <c r="B167" s="117"/>
      <c r="C167" s="116"/>
      <c r="D167" s="118"/>
      <c r="E167" s="175"/>
      <c r="F167" s="262"/>
      <c r="G167" s="62"/>
      <c r="H167" s="118"/>
      <c r="I167" s="83"/>
      <c r="J167" s="118"/>
      <c r="K167" s="116"/>
      <c r="L167" s="174"/>
      <c r="M167" s="174"/>
      <c r="N167" s="174"/>
      <c r="O167" s="116"/>
      <c r="P167" s="174"/>
      <c r="Q167" s="116"/>
      <c r="R167" s="116"/>
      <c r="S167" s="116"/>
      <c r="T167" s="116"/>
      <c r="U167" s="116"/>
      <c r="V167" s="116"/>
      <c r="W167" s="116"/>
      <c r="X167" s="116"/>
      <c r="Y167" s="183"/>
      <c r="Z167" s="183"/>
    </row>
    <row r="168" ht="15.0" customHeight="1">
      <c r="A168" s="262"/>
      <c r="B168" s="117"/>
      <c r="C168" s="116"/>
      <c r="D168" s="118"/>
      <c r="E168" s="175"/>
      <c r="F168" s="262"/>
      <c r="G168" s="29"/>
      <c r="H168" s="118"/>
      <c r="I168" s="83"/>
      <c r="J168" s="118"/>
      <c r="K168" s="116"/>
      <c r="L168" s="174"/>
      <c r="M168" s="174"/>
      <c r="N168" s="174"/>
      <c r="O168" s="116"/>
      <c r="P168" s="174"/>
      <c r="Q168" s="116"/>
      <c r="R168" s="116"/>
      <c r="S168" s="116"/>
      <c r="T168" s="116"/>
      <c r="U168" s="116"/>
      <c r="V168" s="116"/>
      <c r="W168" s="116"/>
      <c r="X168" s="116"/>
      <c r="Y168" s="183"/>
      <c r="Z168" s="183"/>
    </row>
    <row r="169" ht="15.0" customHeight="1">
      <c r="A169" s="262"/>
      <c r="B169" s="117"/>
      <c r="C169" s="116"/>
      <c r="D169" s="118"/>
      <c r="E169" s="175"/>
      <c r="F169" s="262"/>
      <c r="G169" s="29"/>
      <c r="H169" s="118"/>
      <c r="I169" s="83"/>
      <c r="J169" s="118"/>
      <c r="K169" s="116"/>
      <c r="L169" s="174"/>
      <c r="M169" s="174"/>
      <c r="N169" s="174"/>
      <c r="O169" s="116"/>
      <c r="P169" s="174"/>
      <c r="Q169" s="116"/>
      <c r="R169" s="116"/>
      <c r="S169" s="116"/>
      <c r="T169" s="116"/>
      <c r="U169" s="116"/>
      <c r="V169" s="116"/>
      <c r="W169" s="116"/>
      <c r="X169" s="116"/>
      <c r="Y169" s="183"/>
      <c r="Z169" s="183"/>
    </row>
    <row r="170" ht="15.0" customHeight="1">
      <c r="A170" s="262"/>
      <c r="B170" s="117"/>
      <c r="C170" s="116"/>
      <c r="D170" s="118"/>
      <c r="E170" s="175"/>
      <c r="F170" s="262"/>
      <c r="G170" s="29"/>
      <c r="H170" s="118"/>
      <c r="I170" s="83"/>
      <c r="J170" s="118"/>
      <c r="K170" s="116"/>
      <c r="L170" s="174"/>
      <c r="M170" s="174"/>
      <c r="N170" s="174"/>
      <c r="O170" s="116"/>
      <c r="P170" s="174"/>
      <c r="Q170" s="116"/>
      <c r="R170" s="116"/>
      <c r="S170" s="116"/>
      <c r="T170" s="116"/>
      <c r="U170" s="116"/>
      <c r="V170" s="116"/>
      <c r="W170" s="116"/>
      <c r="X170" s="116"/>
      <c r="Y170" s="183"/>
      <c r="Z170" s="183"/>
    </row>
    <row r="171" ht="15.0" customHeight="1">
      <c r="A171" s="262"/>
      <c r="B171" s="117"/>
      <c r="C171" s="116"/>
      <c r="D171" s="118"/>
      <c r="E171" s="175"/>
      <c r="F171" s="262"/>
      <c r="G171" s="29"/>
      <c r="H171" s="118"/>
      <c r="I171" s="83"/>
      <c r="J171" s="118"/>
      <c r="K171" s="116"/>
      <c r="L171" s="174"/>
      <c r="M171" s="174"/>
      <c r="N171" s="174"/>
      <c r="O171" s="116"/>
      <c r="P171" s="174"/>
      <c r="Q171" s="116"/>
      <c r="R171" s="116"/>
      <c r="S171" s="116"/>
      <c r="T171" s="116"/>
      <c r="U171" s="116"/>
      <c r="V171" s="116"/>
      <c r="W171" s="116"/>
      <c r="X171" s="116"/>
      <c r="Y171" s="183"/>
      <c r="Z171" s="183"/>
    </row>
    <row r="172" ht="15.0" customHeight="1">
      <c r="A172" s="262"/>
      <c r="B172" s="115"/>
      <c r="C172" s="116"/>
      <c r="D172" s="118"/>
      <c r="E172" s="175"/>
      <c r="F172" s="262"/>
      <c r="G172" s="29"/>
      <c r="H172" s="118"/>
      <c r="I172" s="83"/>
      <c r="J172" s="118"/>
      <c r="K172" s="116"/>
      <c r="L172" s="174"/>
      <c r="M172" s="174"/>
      <c r="N172" s="174"/>
      <c r="O172" s="116"/>
      <c r="P172" s="174"/>
      <c r="Q172" s="116"/>
      <c r="R172" s="116"/>
      <c r="S172" s="116"/>
      <c r="T172" s="116"/>
      <c r="U172" s="116"/>
      <c r="V172" s="116"/>
      <c r="W172" s="116"/>
      <c r="X172" s="116"/>
      <c r="Y172" s="183"/>
      <c r="Z172" s="183"/>
    </row>
    <row r="173" ht="15.0" customHeight="1">
      <c r="A173" s="262"/>
      <c r="B173" s="115"/>
      <c r="C173" s="116"/>
      <c r="D173" s="116"/>
      <c r="E173" s="175"/>
      <c r="F173" s="262"/>
      <c r="G173" s="29"/>
      <c r="H173" s="118"/>
      <c r="I173" s="83"/>
      <c r="J173" s="118"/>
      <c r="K173" s="116"/>
      <c r="L173" s="174"/>
      <c r="M173" s="174"/>
      <c r="N173" s="174"/>
      <c r="O173" s="116"/>
      <c r="P173" s="174"/>
      <c r="Q173" s="116"/>
      <c r="R173" s="116"/>
      <c r="S173" s="116"/>
      <c r="T173" s="116"/>
      <c r="U173" s="116"/>
      <c r="V173" s="116"/>
      <c r="W173" s="116"/>
      <c r="X173" s="116"/>
      <c r="Y173" s="183"/>
      <c r="Z173" s="183"/>
    </row>
    <row r="174" ht="15.0" customHeight="1">
      <c r="A174" s="262"/>
      <c r="B174" s="115"/>
      <c r="C174" s="116"/>
      <c r="D174" s="116"/>
      <c r="E174" s="175"/>
      <c r="F174" s="262"/>
      <c r="G174" s="29"/>
      <c r="H174" s="118"/>
      <c r="I174" s="83"/>
      <c r="J174" s="118"/>
      <c r="K174" s="116"/>
      <c r="L174" s="174"/>
      <c r="M174" s="174"/>
      <c r="N174" s="174"/>
      <c r="O174" s="116"/>
      <c r="P174" s="174"/>
      <c r="Q174" s="116"/>
      <c r="R174" s="116"/>
      <c r="S174" s="116"/>
      <c r="T174" s="116"/>
      <c r="U174" s="116"/>
      <c r="V174" s="116"/>
      <c r="W174" s="116"/>
      <c r="X174" s="116"/>
      <c r="Y174" s="183"/>
      <c r="Z174" s="183"/>
    </row>
    <row r="175" ht="15.0" customHeight="1">
      <c r="A175" s="262"/>
      <c r="B175" s="115"/>
      <c r="C175" s="116"/>
      <c r="D175" s="116"/>
      <c r="E175" s="175"/>
      <c r="F175" s="262"/>
      <c r="G175" s="29"/>
      <c r="H175" s="118"/>
      <c r="I175" s="83"/>
      <c r="J175" s="118"/>
      <c r="K175" s="116"/>
      <c r="L175" s="174"/>
      <c r="M175" s="174"/>
      <c r="N175" s="174"/>
      <c r="O175" s="116"/>
      <c r="P175" s="174"/>
      <c r="Q175" s="116"/>
      <c r="R175" s="116"/>
      <c r="S175" s="116"/>
      <c r="T175" s="116"/>
      <c r="U175" s="116"/>
      <c r="V175" s="116"/>
      <c r="W175" s="116"/>
      <c r="X175" s="116"/>
      <c r="Y175" s="183"/>
      <c r="Z175" s="183"/>
    </row>
    <row r="176" ht="15.0" customHeight="1">
      <c r="A176" s="262"/>
      <c r="B176" s="117"/>
      <c r="C176" s="116"/>
      <c r="D176" s="116"/>
      <c r="E176" s="175"/>
      <c r="F176" s="262"/>
      <c r="G176" s="29"/>
      <c r="H176" s="118"/>
      <c r="I176" s="83"/>
      <c r="J176" s="118"/>
      <c r="K176" s="116"/>
      <c r="L176" s="174"/>
      <c r="M176" s="174"/>
      <c r="N176" s="174"/>
      <c r="O176" s="116"/>
      <c r="P176" s="174"/>
      <c r="Q176" s="116"/>
      <c r="R176" s="116"/>
      <c r="S176" s="116"/>
      <c r="T176" s="116"/>
      <c r="U176" s="116"/>
      <c r="V176" s="116"/>
      <c r="W176" s="116"/>
      <c r="X176" s="116"/>
      <c r="Y176" s="183"/>
      <c r="Z176" s="183"/>
    </row>
    <row r="177" ht="15.0" customHeight="1">
      <c r="A177" s="262"/>
      <c r="B177" s="117"/>
      <c r="C177" s="116"/>
      <c r="D177" s="118"/>
      <c r="E177" s="175"/>
      <c r="F177" s="262"/>
      <c r="G177" s="29"/>
      <c r="H177" s="118"/>
      <c r="I177" s="83"/>
      <c r="J177" s="118"/>
      <c r="K177" s="116"/>
      <c r="L177" s="174"/>
      <c r="M177" s="174"/>
      <c r="N177" s="174"/>
      <c r="O177" s="116"/>
      <c r="P177" s="174"/>
      <c r="Q177" s="116"/>
      <c r="R177" s="116"/>
      <c r="S177" s="116"/>
      <c r="T177" s="116"/>
      <c r="U177" s="116"/>
      <c r="V177" s="116"/>
      <c r="W177" s="116"/>
      <c r="X177" s="116"/>
      <c r="Y177" s="183"/>
      <c r="Z177" s="183"/>
    </row>
    <row r="178" ht="15.0" customHeight="1">
      <c r="A178" s="262"/>
      <c r="B178" s="115"/>
      <c r="C178" s="116"/>
      <c r="D178" s="116"/>
      <c r="E178" s="175"/>
      <c r="F178" s="262"/>
      <c r="G178" s="29"/>
      <c r="H178" s="118"/>
      <c r="I178" s="83"/>
      <c r="J178" s="118"/>
      <c r="K178" s="116"/>
      <c r="L178" s="174"/>
      <c r="M178" s="174"/>
      <c r="N178" s="174"/>
      <c r="O178" s="116"/>
      <c r="P178" s="174"/>
      <c r="Q178" s="116"/>
      <c r="R178" s="116"/>
      <c r="S178" s="116"/>
      <c r="T178" s="116"/>
      <c r="U178" s="116"/>
      <c r="V178" s="116"/>
      <c r="W178" s="116"/>
      <c r="X178" s="116"/>
      <c r="Y178" s="183"/>
      <c r="Z178" s="183"/>
    </row>
    <row r="179" ht="15.0" customHeight="1">
      <c r="A179" s="262"/>
      <c r="B179" s="115"/>
      <c r="C179" s="116"/>
      <c r="D179" s="116"/>
      <c r="E179" s="175"/>
      <c r="F179" s="262"/>
      <c r="G179" s="28"/>
      <c r="H179" s="118"/>
      <c r="I179" s="83"/>
      <c r="J179" s="118"/>
      <c r="K179" s="116"/>
      <c r="L179" s="174"/>
      <c r="M179" s="174"/>
      <c r="N179" s="174"/>
      <c r="O179" s="116"/>
      <c r="P179" s="174"/>
      <c r="Q179" s="116"/>
      <c r="R179" s="116"/>
      <c r="S179" s="116"/>
      <c r="T179" s="116"/>
      <c r="U179" s="116"/>
      <c r="V179" s="116"/>
      <c r="W179" s="116"/>
      <c r="X179" s="116"/>
      <c r="Y179" s="183"/>
      <c r="Z179" s="183"/>
    </row>
    <row r="180" ht="15.0" customHeight="1">
      <c r="A180" s="262"/>
      <c r="B180" s="115"/>
      <c r="C180" s="116"/>
      <c r="D180" s="116"/>
      <c r="E180" s="175"/>
      <c r="F180" s="262"/>
      <c r="G180" s="62"/>
      <c r="H180" s="118"/>
      <c r="I180" s="83"/>
      <c r="J180" s="118"/>
      <c r="K180" s="116"/>
      <c r="L180" s="174"/>
      <c r="M180" s="174"/>
      <c r="N180" s="174"/>
      <c r="O180" s="116"/>
      <c r="P180" s="174"/>
      <c r="Q180" s="116"/>
      <c r="R180" s="116"/>
      <c r="S180" s="116"/>
      <c r="T180" s="116"/>
      <c r="U180" s="116"/>
      <c r="V180" s="116"/>
      <c r="W180" s="116"/>
      <c r="X180" s="116"/>
      <c r="Y180" s="183"/>
      <c r="Z180" s="183"/>
    </row>
    <row r="181" ht="15.0" customHeight="1">
      <c r="A181" s="262"/>
      <c r="B181" s="117"/>
      <c r="C181" s="116"/>
      <c r="D181" s="264"/>
      <c r="E181" s="175"/>
      <c r="F181" s="262"/>
      <c r="G181" s="28"/>
      <c r="H181" s="118"/>
      <c r="I181" s="83"/>
      <c r="J181" s="118"/>
      <c r="K181" s="116"/>
      <c r="L181" s="174"/>
      <c r="M181" s="174"/>
      <c r="N181" s="174"/>
      <c r="O181" s="116"/>
      <c r="P181" s="174"/>
      <c r="Q181" s="116"/>
      <c r="R181" s="116"/>
      <c r="S181" s="116"/>
      <c r="T181" s="116"/>
      <c r="U181" s="116"/>
      <c r="V181" s="116"/>
      <c r="W181" s="116"/>
      <c r="X181" s="116"/>
      <c r="Y181" s="183"/>
      <c r="Z181" s="183"/>
    </row>
    <row r="182" ht="15.0" customHeight="1">
      <c r="A182" s="262"/>
      <c r="B182" s="117"/>
      <c r="C182" s="118"/>
      <c r="D182" s="118"/>
      <c r="E182" s="175"/>
      <c r="F182" s="262"/>
      <c r="G182" s="28"/>
      <c r="H182" s="118"/>
      <c r="I182" s="83"/>
      <c r="J182" s="118"/>
      <c r="K182" s="116"/>
      <c r="L182" s="174"/>
      <c r="M182" s="174"/>
      <c r="N182" s="174"/>
      <c r="O182" s="116"/>
      <c r="P182" s="174"/>
      <c r="Q182" s="116"/>
      <c r="R182" s="116"/>
      <c r="S182" s="116"/>
      <c r="T182" s="116"/>
      <c r="U182" s="116"/>
      <c r="V182" s="116"/>
      <c r="W182" s="116"/>
      <c r="X182" s="116"/>
      <c r="Y182" s="183"/>
      <c r="Z182" s="183"/>
    </row>
    <row r="183" ht="15.0" customHeight="1">
      <c r="A183" s="262"/>
      <c r="B183" s="115"/>
      <c r="C183" s="116"/>
      <c r="D183" s="116"/>
      <c r="E183" s="175"/>
      <c r="F183" s="262"/>
      <c r="G183" s="28"/>
      <c r="H183" s="118"/>
      <c r="I183" s="83"/>
      <c r="J183" s="118"/>
      <c r="K183" s="116"/>
      <c r="L183" s="174"/>
      <c r="M183" s="174"/>
      <c r="N183" s="174"/>
      <c r="O183" s="116"/>
      <c r="P183" s="174"/>
      <c r="Q183" s="116"/>
      <c r="R183" s="116"/>
      <c r="S183" s="116"/>
      <c r="T183" s="116"/>
      <c r="U183" s="116"/>
      <c r="V183" s="116"/>
      <c r="W183" s="116"/>
      <c r="X183" s="116"/>
      <c r="Y183" s="183"/>
      <c r="Z183" s="183"/>
    </row>
    <row r="184" ht="15.0" customHeight="1">
      <c r="A184" s="262"/>
      <c r="B184" s="115"/>
      <c r="C184" s="116"/>
      <c r="D184" s="118"/>
      <c r="E184" s="175"/>
      <c r="F184" s="262"/>
      <c r="G184" s="62"/>
      <c r="H184" s="118"/>
      <c r="I184" s="83"/>
      <c r="J184" s="118"/>
      <c r="K184" s="116"/>
      <c r="L184" s="174"/>
      <c r="M184" s="174"/>
      <c r="N184" s="174"/>
      <c r="O184" s="116"/>
      <c r="P184" s="174"/>
      <c r="Q184" s="116"/>
      <c r="R184" s="116"/>
      <c r="S184" s="116"/>
      <c r="T184" s="116"/>
      <c r="U184" s="116"/>
      <c r="V184" s="116"/>
      <c r="W184" s="116"/>
      <c r="X184" s="116"/>
      <c r="Y184" s="183"/>
      <c r="Z184" s="183"/>
    </row>
    <row r="185" ht="15.0" customHeight="1">
      <c r="A185" s="262"/>
      <c r="B185" s="115"/>
      <c r="C185" s="116"/>
      <c r="D185" s="118"/>
      <c r="E185" s="175"/>
      <c r="F185" s="262"/>
      <c r="G185" s="28"/>
      <c r="H185" s="118"/>
      <c r="I185" s="83"/>
      <c r="J185" s="118"/>
      <c r="K185" s="116"/>
      <c r="L185" s="174"/>
      <c r="M185" s="174"/>
      <c r="N185" s="174"/>
      <c r="O185" s="116"/>
      <c r="P185" s="174"/>
      <c r="Q185" s="116"/>
      <c r="R185" s="116"/>
      <c r="S185" s="116"/>
      <c r="T185" s="116"/>
      <c r="U185" s="116"/>
      <c r="V185" s="116"/>
      <c r="W185" s="116"/>
      <c r="X185" s="116"/>
      <c r="Y185" s="183"/>
      <c r="Z185" s="183"/>
    </row>
    <row r="186" ht="15.0" customHeight="1">
      <c r="A186" s="262"/>
      <c r="B186" s="115"/>
      <c r="C186" s="116"/>
      <c r="D186" s="264"/>
      <c r="E186" s="175"/>
      <c r="F186" s="262"/>
      <c r="G186" s="29"/>
      <c r="H186" s="118"/>
      <c r="I186" s="83"/>
      <c r="J186" s="118"/>
      <c r="K186" s="116"/>
      <c r="L186" s="174"/>
      <c r="M186" s="174"/>
      <c r="N186" s="174"/>
      <c r="O186" s="116"/>
      <c r="P186" s="174"/>
      <c r="Q186" s="116"/>
      <c r="R186" s="116"/>
      <c r="S186" s="116"/>
      <c r="T186" s="116"/>
      <c r="U186" s="116"/>
      <c r="V186" s="116"/>
      <c r="W186" s="116"/>
      <c r="X186" s="116"/>
      <c r="Y186" s="183"/>
      <c r="Z186" s="183"/>
    </row>
    <row r="187" ht="15.0" customHeight="1">
      <c r="A187" s="262"/>
      <c r="B187" s="115"/>
      <c r="C187" s="118"/>
      <c r="D187" s="118"/>
      <c r="E187" s="175"/>
      <c r="F187" s="262"/>
      <c r="G187" s="29"/>
      <c r="H187" s="118"/>
      <c r="I187" s="83"/>
      <c r="J187" s="118"/>
      <c r="K187" s="116"/>
      <c r="L187" s="174"/>
      <c r="M187" s="174"/>
      <c r="N187" s="174"/>
      <c r="O187" s="116"/>
      <c r="P187" s="174"/>
      <c r="Q187" s="116"/>
      <c r="R187" s="116"/>
      <c r="S187" s="116"/>
      <c r="T187" s="116"/>
      <c r="U187" s="116"/>
      <c r="V187" s="116"/>
      <c r="W187" s="116"/>
      <c r="X187" s="116"/>
      <c r="Y187" s="183"/>
      <c r="Z187" s="183"/>
    </row>
    <row r="188" ht="15.0" customHeight="1">
      <c r="A188" s="262"/>
      <c r="B188" s="115"/>
      <c r="C188" s="118"/>
      <c r="D188" s="118"/>
      <c r="E188" s="175"/>
      <c r="F188" s="262"/>
      <c r="G188" s="29"/>
      <c r="H188" s="118"/>
      <c r="I188" s="83"/>
      <c r="J188" s="118"/>
      <c r="K188" s="116"/>
      <c r="L188" s="174"/>
      <c r="M188" s="174"/>
      <c r="N188" s="174"/>
      <c r="O188" s="116"/>
      <c r="P188" s="174"/>
      <c r="Q188" s="116"/>
      <c r="R188" s="116"/>
      <c r="S188" s="116"/>
      <c r="T188" s="116"/>
      <c r="U188" s="116"/>
      <c r="V188" s="116"/>
      <c r="W188" s="116"/>
      <c r="X188" s="116"/>
      <c r="Y188" s="183"/>
      <c r="Z188" s="183"/>
    </row>
    <row r="189" ht="15.0" customHeight="1">
      <c r="A189" s="262"/>
      <c r="B189" s="115"/>
      <c r="C189" s="118"/>
      <c r="D189" s="118"/>
      <c r="E189" s="175"/>
      <c r="F189" s="262"/>
      <c r="G189" s="29"/>
      <c r="H189" s="118"/>
      <c r="I189" s="83"/>
      <c r="J189" s="118"/>
      <c r="K189" s="116"/>
      <c r="L189" s="174"/>
      <c r="M189" s="174"/>
      <c r="N189" s="174"/>
      <c r="O189" s="116"/>
      <c r="P189" s="174"/>
      <c r="Q189" s="116"/>
      <c r="R189" s="116"/>
      <c r="S189" s="116"/>
      <c r="T189" s="116"/>
      <c r="U189" s="116"/>
      <c r="V189" s="116"/>
      <c r="W189" s="116"/>
      <c r="X189" s="116"/>
      <c r="Y189" s="183"/>
      <c r="Z189" s="183"/>
    </row>
    <row r="190" ht="15.0" customHeight="1">
      <c r="A190" s="262"/>
      <c r="B190" s="115"/>
      <c r="C190" s="118"/>
      <c r="D190" s="118"/>
      <c r="E190" s="175"/>
      <c r="F190" s="262"/>
      <c r="G190" s="29"/>
      <c r="H190" s="118"/>
      <c r="I190" s="83"/>
      <c r="J190" s="118"/>
      <c r="K190" s="116"/>
      <c r="L190" s="174"/>
      <c r="M190" s="174"/>
      <c r="N190" s="174"/>
      <c r="O190" s="116"/>
      <c r="P190" s="174"/>
      <c r="Q190" s="116"/>
      <c r="R190" s="116"/>
      <c r="S190" s="116"/>
      <c r="T190" s="116"/>
      <c r="U190" s="116"/>
      <c r="V190" s="116"/>
      <c r="W190" s="116"/>
      <c r="X190" s="116"/>
      <c r="Y190" s="183"/>
      <c r="Z190" s="183"/>
    </row>
    <row r="191" ht="15.0" customHeight="1">
      <c r="A191" s="262"/>
      <c r="B191" s="115"/>
      <c r="C191" s="118"/>
      <c r="D191" s="118"/>
      <c r="E191" s="175"/>
      <c r="F191" s="262"/>
      <c r="G191" s="29"/>
      <c r="H191" s="118"/>
      <c r="I191" s="83"/>
      <c r="J191" s="118"/>
      <c r="K191" s="116"/>
      <c r="L191" s="174"/>
      <c r="M191" s="174"/>
      <c r="N191" s="174"/>
      <c r="O191" s="116"/>
      <c r="P191" s="174"/>
      <c r="Q191" s="116"/>
      <c r="R191" s="116"/>
      <c r="S191" s="116"/>
      <c r="T191" s="116"/>
      <c r="U191" s="116"/>
      <c r="V191" s="116"/>
      <c r="W191" s="116"/>
      <c r="X191" s="116"/>
      <c r="Y191" s="183"/>
      <c r="Z191" s="183"/>
    </row>
    <row r="192" ht="15.0" customHeight="1">
      <c r="A192" s="262"/>
      <c r="B192" s="116"/>
      <c r="C192" s="116"/>
      <c r="D192" s="116"/>
      <c r="E192" s="175"/>
      <c r="F192" s="262"/>
      <c r="G192" s="29"/>
      <c r="H192" s="118"/>
      <c r="I192" s="83"/>
      <c r="J192" s="118"/>
      <c r="K192" s="116"/>
      <c r="L192" s="174"/>
      <c r="M192" s="174"/>
      <c r="N192" s="174"/>
      <c r="O192" s="116"/>
      <c r="P192" s="174"/>
      <c r="Q192" s="116"/>
      <c r="R192" s="116"/>
      <c r="S192" s="116"/>
      <c r="T192" s="116"/>
      <c r="U192" s="116"/>
      <c r="V192" s="116"/>
      <c r="W192" s="116"/>
      <c r="X192" s="116"/>
      <c r="Y192" s="183"/>
      <c r="Z192" s="183"/>
    </row>
    <row r="193" ht="15.0" customHeight="1">
      <c r="A193" s="262"/>
      <c r="B193" s="117"/>
      <c r="C193" s="116"/>
      <c r="D193" s="118"/>
      <c r="E193" s="175"/>
      <c r="F193" s="262"/>
      <c r="G193" s="29"/>
      <c r="H193" s="118"/>
      <c r="I193" s="83"/>
      <c r="J193" s="118"/>
      <c r="K193" s="116"/>
      <c r="L193" s="174"/>
      <c r="M193" s="174"/>
      <c r="N193" s="174"/>
      <c r="O193" s="116"/>
      <c r="P193" s="174"/>
      <c r="Q193" s="116"/>
      <c r="R193" s="116"/>
      <c r="S193" s="116"/>
      <c r="T193" s="116"/>
      <c r="U193" s="116"/>
      <c r="V193" s="116"/>
      <c r="W193" s="116"/>
      <c r="X193" s="116"/>
      <c r="Y193" s="183"/>
      <c r="Z193" s="183"/>
    </row>
    <row r="194" ht="15.0" customHeight="1">
      <c r="A194" s="262"/>
      <c r="B194" s="117"/>
      <c r="C194" s="116"/>
      <c r="D194" s="118"/>
      <c r="E194" s="175"/>
      <c r="F194" s="262"/>
      <c r="G194" s="29"/>
      <c r="H194" s="118"/>
      <c r="I194" s="83"/>
      <c r="J194" s="118"/>
      <c r="K194" s="116"/>
      <c r="L194" s="174"/>
      <c r="M194" s="174"/>
      <c r="N194" s="174"/>
      <c r="O194" s="116"/>
      <c r="P194" s="174"/>
      <c r="Q194" s="116"/>
      <c r="R194" s="116"/>
      <c r="S194" s="116"/>
      <c r="T194" s="116"/>
      <c r="U194" s="116"/>
      <c r="V194" s="116"/>
      <c r="W194" s="116"/>
      <c r="X194" s="116"/>
      <c r="Y194" s="183"/>
      <c r="Z194" s="183"/>
    </row>
    <row r="195" ht="15.0" customHeight="1">
      <c r="A195" s="262"/>
      <c r="B195" s="115"/>
      <c r="C195" s="116"/>
      <c r="D195" s="118"/>
      <c r="E195" s="175"/>
      <c r="F195" s="262"/>
      <c r="G195" s="62"/>
      <c r="H195" s="118"/>
      <c r="I195" s="83"/>
      <c r="J195" s="118"/>
      <c r="K195" s="116"/>
      <c r="L195" s="174"/>
      <c r="M195" s="174"/>
      <c r="N195" s="174"/>
      <c r="O195" s="116"/>
      <c r="P195" s="174"/>
      <c r="Q195" s="116"/>
      <c r="R195" s="116"/>
      <c r="S195" s="116"/>
      <c r="T195" s="116"/>
      <c r="U195" s="116"/>
      <c r="V195" s="116"/>
      <c r="W195" s="116"/>
      <c r="X195" s="116"/>
      <c r="Y195" s="183"/>
      <c r="Z195" s="183"/>
    </row>
    <row r="196" ht="15.0" customHeight="1">
      <c r="A196" s="262"/>
      <c r="B196" s="115"/>
      <c r="C196" s="116"/>
      <c r="D196" s="116"/>
      <c r="E196" s="175"/>
      <c r="F196" s="262"/>
      <c r="G196" s="62"/>
      <c r="H196" s="118"/>
      <c r="I196" s="83"/>
      <c r="J196" s="118"/>
      <c r="K196" s="116"/>
      <c r="L196" s="174"/>
      <c r="M196" s="174"/>
      <c r="N196" s="174"/>
      <c r="O196" s="116"/>
      <c r="P196" s="174"/>
      <c r="Q196" s="116"/>
      <c r="R196" s="116"/>
      <c r="S196" s="116"/>
      <c r="T196" s="116"/>
      <c r="U196" s="116"/>
      <c r="V196" s="116"/>
      <c r="W196" s="116"/>
      <c r="X196" s="116"/>
      <c r="Y196" s="183"/>
      <c r="Z196" s="183"/>
    </row>
    <row r="197" ht="15.0" customHeight="1">
      <c r="A197" s="262"/>
      <c r="B197" s="115"/>
      <c r="C197" s="116"/>
      <c r="D197" s="118"/>
      <c r="E197" s="175"/>
      <c r="F197" s="262"/>
      <c r="G197" s="28"/>
      <c r="H197" s="118"/>
      <c r="I197" s="83"/>
      <c r="J197" s="118"/>
      <c r="K197" s="116"/>
      <c r="L197" s="174"/>
      <c r="M197" s="174"/>
      <c r="N197" s="174"/>
      <c r="O197" s="116"/>
      <c r="P197" s="174"/>
      <c r="Q197" s="116"/>
      <c r="R197" s="116"/>
      <c r="S197" s="116"/>
      <c r="T197" s="116"/>
      <c r="U197" s="116"/>
      <c r="V197" s="116"/>
      <c r="W197" s="116"/>
      <c r="X197" s="116"/>
      <c r="Y197" s="183"/>
      <c r="Z197" s="183"/>
    </row>
    <row r="198" ht="15.0" customHeight="1">
      <c r="A198" s="262"/>
      <c r="B198" s="115"/>
      <c r="C198" s="116"/>
      <c r="D198" s="118"/>
      <c r="E198" s="175"/>
      <c r="F198" s="262"/>
      <c r="G198" s="62"/>
      <c r="H198" s="118"/>
      <c r="I198" s="83"/>
      <c r="J198" s="118"/>
      <c r="K198" s="116"/>
      <c r="L198" s="174"/>
      <c r="M198" s="174"/>
      <c r="N198" s="174"/>
      <c r="O198" s="116"/>
      <c r="P198" s="174"/>
      <c r="Q198" s="116"/>
      <c r="R198" s="116"/>
      <c r="S198" s="116"/>
      <c r="T198" s="116"/>
      <c r="U198" s="116"/>
      <c r="V198" s="116"/>
      <c r="W198" s="116"/>
      <c r="X198" s="116"/>
      <c r="Y198" s="183"/>
      <c r="Z198" s="183"/>
    </row>
    <row r="199" ht="15.0" customHeight="1">
      <c r="A199" s="262"/>
      <c r="B199" s="115"/>
      <c r="C199" s="116"/>
      <c r="D199" s="118"/>
      <c r="E199" s="175"/>
      <c r="F199" s="262"/>
      <c r="G199" s="62"/>
      <c r="H199" s="118"/>
      <c r="I199" s="83"/>
      <c r="J199" s="118"/>
      <c r="K199" s="116"/>
      <c r="L199" s="174"/>
      <c r="M199" s="174"/>
      <c r="N199" s="174"/>
      <c r="O199" s="116"/>
      <c r="P199" s="174"/>
      <c r="Q199" s="116"/>
      <c r="R199" s="116"/>
      <c r="S199" s="116"/>
      <c r="T199" s="116"/>
      <c r="U199" s="116"/>
      <c r="V199" s="116"/>
      <c r="W199" s="116"/>
      <c r="X199" s="116"/>
      <c r="Y199" s="183"/>
      <c r="Z199" s="183"/>
    </row>
    <row r="200" ht="15.0" customHeight="1">
      <c r="A200" s="262"/>
      <c r="B200" s="115"/>
      <c r="C200" s="116"/>
      <c r="D200" s="118"/>
      <c r="E200" s="175"/>
      <c r="F200" s="262"/>
      <c r="G200" s="28"/>
      <c r="H200" s="118"/>
      <c r="I200" s="83"/>
      <c r="J200" s="118"/>
      <c r="K200" s="116"/>
      <c r="L200" s="174"/>
      <c r="M200" s="174"/>
      <c r="N200" s="174"/>
      <c r="O200" s="116"/>
      <c r="P200" s="174"/>
      <c r="Q200" s="116"/>
      <c r="R200" s="116"/>
      <c r="S200" s="116"/>
      <c r="T200" s="116"/>
      <c r="U200" s="116"/>
      <c r="V200" s="116"/>
      <c r="W200" s="116"/>
      <c r="X200" s="116"/>
      <c r="Y200" s="183"/>
      <c r="Z200" s="183"/>
    </row>
    <row r="201" ht="15.0" customHeight="1">
      <c r="A201" s="262"/>
      <c r="B201" s="115"/>
      <c r="C201" s="116"/>
      <c r="D201" s="116"/>
      <c r="E201" s="175"/>
      <c r="F201" s="262"/>
      <c r="G201" s="29"/>
      <c r="H201" s="118"/>
      <c r="I201" s="83"/>
      <c r="J201" s="118"/>
      <c r="K201" s="116"/>
      <c r="L201" s="174"/>
      <c r="M201" s="174"/>
      <c r="N201" s="174"/>
      <c r="O201" s="116"/>
      <c r="P201" s="174"/>
      <c r="Q201" s="116"/>
      <c r="R201" s="116"/>
      <c r="S201" s="116"/>
      <c r="T201" s="116"/>
      <c r="U201" s="116"/>
      <c r="V201" s="116"/>
      <c r="W201" s="116"/>
      <c r="X201" s="116"/>
      <c r="Y201" s="183"/>
      <c r="Z201" s="183"/>
    </row>
    <row r="202" ht="15.0" customHeight="1">
      <c r="A202" s="262"/>
      <c r="B202" s="115"/>
      <c r="C202" s="116"/>
      <c r="D202" s="116"/>
      <c r="E202" s="175"/>
      <c r="F202" s="262"/>
      <c r="G202" s="29"/>
      <c r="H202" s="118"/>
      <c r="I202" s="83"/>
      <c r="J202" s="118"/>
      <c r="K202" s="116"/>
      <c r="L202" s="174"/>
      <c r="M202" s="174"/>
      <c r="N202" s="174"/>
      <c r="O202" s="116"/>
      <c r="P202" s="174"/>
      <c r="Q202" s="116"/>
      <c r="R202" s="116"/>
      <c r="S202" s="116"/>
      <c r="T202" s="116"/>
      <c r="U202" s="116"/>
      <c r="V202" s="116"/>
      <c r="W202" s="116"/>
      <c r="X202" s="116"/>
      <c r="Y202" s="183"/>
      <c r="Z202" s="183"/>
    </row>
    <row r="203" ht="15.0" customHeight="1">
      <c r="A203" s="262"/>
      <c r="B203" s="115"/>
      <c r="C203" s="116"/>
      <c r="D203" s="116"/>
      <c r="E203" s="175"/>
      <c r="F203" s="262"/>
      <c r="G203" s="29"/>
      <c r="H203" s="118"/>
      <c r="I203" s="83"/>
      <c r="J203" s="118"/>
      <c r="K203" s="116"/>
      <c r="L203" s="174"/>
      <c r="M203" s="174"/>
      <c r="N203" s="174"/>
      <c r="O203" s="116"/>
      <c r="P203" s="174"/>
      <c r="Q203" s="116"/>
      <c r="R203" s="116"/>
      <c r="S203" s="116"/>
      <c r="T203" s="116"/>
      <c r="U203" s="116"/>
      <c r="V203" s="116"/>
      <c r="W203" s="116"/>
      <c r="X203" s="116"/>
      <c r="Y203" s="183"/>
      <c r="Z203" s="183"/>
    </row>
    <row r="204" ht="15.0" customHeight="1">
      <c r="A204" s="262"/>
      <c r="B204" s="115"/>
      <c r="C204" s="116"/>
      <c r="D204" s="116"/>
      <c r="E204" s="175"/>
      <c r="F204" s="262"/>
      <c r="G204" s="29"/>
      <c r="H204" s="118"/>
      <c r="I204" s="83"/>
      <c r="J204" s="118"/>
      <c r="K204" s="116"/>
      <c r="L204" s="174"/>
      <c r="M204" s="174"/>
      <c r="N204" s="174"/>
      <c r="O204" s="116"/>
      <c r="P204" s="174"/>
      <c r="Q204" s="116"/>
      <c r="R204" s="116"/>
      <c r="S204" s="116"/>
      <c r="T204" s="116"/>
      <c r="U204" s="116"/>
      <c r="V204" s="116"/>
      <c r="W204" s="116"/>
      <c r="X204" s="116"/>
      <c r="Y204" s="183"/>
      <c r="Z204" s="183"/>
    </row>
    <row r="205" ht="15.0" customHeight="1">
      <c r="A205" s="262"/>
      <c r="B205" s="115"/>
      <c r="C205" s="116"/>
      <c r="D205" s="116"/>
      <c r="E205" s="175"/>
      <c r="F205" s="262"/>
      <c r="G205" s="29"/>
      <c r="H205" s="118"/>
      <c r="I205" s="83"/>
      <c r="J205" s="118"/>
      <c r="K205" s="116"/>
      <c r="L205" s="174"/>
      <c r="M205" s="174"/>
      <c r="N205" s="174"/>
      <c r="O205" s="116"/>
      <c r="P205" s="174"/>
      <c r="Q205" s="116"/>
      <c r="R205" s="116"/>
      <c r="S205" s="116"/>
      <c r="T205" s="116"/>
      <c r="U205" s="116"/>
      <c r="V205" s="116"/>
      <c r="W205" s="116"/>
      <c r="X205" s="116"/>
      <c r="Y205" s="183"/>
      <c r="Z205" s="183"/>
    </row>
    <row r="206" ht="15.0" customHeight="1">
      <c r="A206" s="262"/>
      <c r="B206" s="115"/>
      <c r="C206" s="116"/>
      <c r="D206" s="116"/>
      <c r="E206" s="175"/>
      <c r="F206" s="262"/>
      <c r="G206" s="29"/>
      <c r="H206" s="118"/>
      <c r="I206" s="83"/>
      <c r="J206" s="118"/>
      <c r="K206" s="116"/>
      <c r="L206" s="174"/>
      <c r="M206" s="174"/>
      <c r="N206" s="174"/>
      <c r="O206" s="116"/>
      <c r="P206" s="174"/>
      <c r="Q206" s="116"/>
      <c r="R206" s="116"/>
      <c r="S206" s="116"/>
      <c r="T206" s="116"/>
      <c r="U206" s="116"/>
      <c r="V206" s="116"/>
      <c r="W206" s="116"/>
      <c r="X206" s="116"/>
      <c r="Y206" s="183"/>
      <c r="Z206" s="183"/>
    </row>
    <row r="207" ht="15.0" customHeight="1">
      <c r="A207" s="262"/>
      <c r="B207" s="115"/>
      <c r="C207" s="116"/>
      <c r="D207" s="118"/>
      <c r="E207" s="175"/>
      <c r="F207" s="262"/>
      <c r="G207" s="62"/>
      <c r="H207" s="118"/>
      <c r="I207" s="83"/>
      <c r="J207" s="118"/>
      <c r="K207" s="116"/>
      <c r="L207" s="174"/>
      <c r="M207" s="174"/>
      <c r="N207" s="174"/>
      <c r="O207" s="116"/>
      <c r="P207" s="174"/>
      <c r="Q207" s="116"/>
      <c r="R207" s="116"/>
      <c r="S207" s="116"/>
      <c r="T207" s="116"/>
      <c r="U207" s="116"/>
      <c r="V207" s="116"/>
      <c r="W207" s="116"/>
      <c r="X207" s="116"/>
      <c r="Y207" s="183"/>
      <c r="Z207" s="183"/>
    </row>
    <row r="208" ht="15.0" customHeight="1">
      <c r="A208" s="262"/>
      <c r="B208" s="115"/>
      <c r="C208" s="116"/>
      <c r="D208" s="118"/>
      <c r="E208" s="175"/>
      <c r="F208" s="262"/>
      <c r="G208" s="62"/>
      <c r="H208" s="118"/>
      <c r="I208" s="83"/>
      <c r="J208" s="118"/>
      <c r="K208" s="116"/>
      <c r="L208" s="174"/>
      <c r="M208" s="174"/>
      <c r="N208" s="174"/>
      <c r="O208" s="116"/>
      <c r="P208" s="174"/>
      <c r="Q208" s="116"/>
      <c r="R208" s="116"/>
      <c r="S208" s="116"/>
      <c r="T208" s="116"/>
      <c r="U208" s="116"/>
      <c r="V208" s="116"/>
      <c r="W208" s="116"/>
      <c r="X208" s="116"/>
      <c r="Y208" s="183"/>
      <c r="Z208" s="183"/>
    </row>
    <row r="209" ht="15.0" customHeight="1">
      <c r="A209" s="262"/>
      <c r="B209" s="115"/>
      <c r="C209" s="116"/>
      <c r="D209" s="118"/>
      <c r="E209" s="175"/>
      <c r="F209" s="262"/>
      <c r="G209" s="62"/>
      <c r="H209" s="118"/>
      <c r="I209" s="83"/>
      <c r="J209" s="118"/>
      <c r="K209" s="116"/>
      <c r="L209" s="174"/>
      <c r="M209" s="174"/>
      <c r="N209" s="174"/>
      <c r="O209" s="116"/>
      <c r="P209" s="174"/>
      <c r="Q209" s="116"/>
      <c r="R209" s="116"/>
      <c r="S209" s="116"/>
      <c r="T209" s="116"/>
      <c r="U209" s="116"/>
      <c r="V209" s="116"/>
      <c r="W209" s="116"/>
      <c r="X209" s="116"/>
      <c r="Y209" s="183"/>
      <c r="Z209" s="183"/>
    </row>
    <row r="210" ht="15.0" customHeight="1">
      <c r="A210" s="262"/>
      <c r="B210" s="115"/>
      <c r="C210" s="116"/>
      <c r="D210" s="118"/>
      <c r="E210" s="175"/>
      <c r="F210" s="262"/>
      <c r="G210" s="62"/>
      <c r="H210" s="118"/>
      <c r="I210" s="83"/>
      <c r="J210" s="118"/>
      <c r="K210" s="116"/>
      <c r="L210" s="174"/>
      <c r="M210" s="174"/>
      <c r="N210" s="174"/>
      <c r="O210" s="116"/>
      <c r="P210" s="174"/>
      <c r="Q210" s="116"/>
      <c r="R210" s="116"/>
      <c r="S210" s="116"/>
      <c r="T210" s="116"/>
      <c r="U210" s="116"/>
      <c r="V210" s="116"/>
      <c r="W210" s="116"/>
      <c r="X210" s="116"/>
      <c r="Y210" s="183"/>
      <c r="Z210" s="183"/>
    </row>
    <row r="211" ht="15.0" customHeight="1">
      <c r="A211" s="262"/>
      <c r="B211" s="115"/>
      <c r="C211" s="116"/>
      <c r="D211" s="118"/>
      <c r="E211" s="175"/>
      <c r="F211" s="262"/>
      <c r="G211" s="28"/>
      <c r="H211" s="118"/>
      <c r="I211" s="83"/>
      <c r="J211" s="118"/>
      <c r="K211" s="116"/>
      <c r="L211" s="174"/>
      <c r="M211" s="174"/>
      <c r="N211" s="174"/>
      <c r="O211" s="116"/>
      <c r="P211" s="174"/>
      <c r="Q211" s="116"/>
      <c r="R211" s="116"/>
      <c r="S211" s="116"/>
      <c r="T211" s="116"/>
      <c r="U211" s="116"/>
      <c r="V211" s="116"/>
      <c r="W211" s="116"/>
      <c r="X211" s="116"/>
      <c r="Y211" s="183"/>
      <c r="Z211" s="183"/>
    </row>
    <row r="212" ht="15.0" customHeight="1">
      <c r="A212" s="262"/>
      <c r="B212" s="115"/>
      <c r="C212" s="116"/>
      <c r="D212" s="118"/>
      <c r="E212" s="175"/>
      <c r="F212" s="262"/>
      <c r="G212" s="28"/>
      <c r="H212" s="118"/>
      <c r="I212" s="83"/>
      <c r="J212" s="118"/>
      <c r="K212" s="116"/>
      <c r="L212" s="174"/>
      <c r="M212" s="174"/>
      <c r="N212" s="174"/>
      <c r="O212" s="116"/>
      <c r="P212" s="174"/>
      <c r="Q212" s="116"/>
      <c r="R212" s="116"/>
      <c r="S212" s="116"/>
      <c r="T212" s="116"/>
      <c r="U212" s="116"/>
      <c r="V212" s="116"/>
      <c r="W212" s="116"/>
      <c r="X212" s="116"/>
      <c r="Y212" s="183"/>
      <c r="Z212" s="183"/>
    </row>
    <row r="213" ht="15.0" customHeight="1">
      <c r="A213" s="262"/>
      <c r="B213" s="115"/>
      <c r="C213" s="116"/>
      <c r="D213" s="118"/>
      <c r="E213" s="175"/>
      <c r="F213" s="262"/>
      <c r="G213" s="28"/>
      <c r="H213" s="118"/>
      <c r="I213" s="83"/>
      <c r="J213" s="118"/>
      <c r="K213" s="116"/>
      <c r="L213" s="174"/>
      <c r="M213" s="174"/>
      <c r="N213" s="174"/>
      <c r="O213" s="116"/>
      <c r="P213" s="174"/>
      <c r="Q213" s="116"/>
      <c r="R213" s="116"/>
      <c r="S213" s="116"/>
      <c r="T213" s="116"/>
      <c r="U213" s="116"/>
      <c r="V213" s="116"/>
      <c r="W213" s="116"/>
      <c r="X213" s="116"/>
      <c r="Y213" s="183"/>
      <c r="Z213" s="183"/>
    </row>
    <row r="214" ht="15.0" customHeight="1">
      <c r="A214" s="262"/>
      <c r="B214" s="115"/>
      <c r="C214" s="116"/>
      <c r="D214" s="118"/>
      <c r="E214" s="175"/>
      <c r="F214" s="262"/>
      <c r="G214" s="28"/>
      <c r="H214" s="118"/>
      <c r="I214" s="83"/>
      <c r="J214" s="118"/>
      <c r="K214" s="116"/>
      <c r="L214" s="174"/>
      <c r="M214" s="174"/>
      <c r="N214" s="174"/>
      <c r="O214" s="116"/>
      <c r="P214" s="174"/>
      <c r="Q214" s="116"/>
      <c r="R214" s="116"/>
      <c r="S214" s="116"/>
      <c r="T214" s="116"/>
      <c r="U214" s="116"/>
      <c r="V214" s="116"/>
      <c r="W214" s="116"/>
      <c r="X214" s="116"/>
      <c r="Y214" s="183"/>
      <c r="Z214" s="183"/>
    </row>
    <row r="215" ht="15.0" customHeight="1">
      <c r="A215" s="262"/>
      <c r="B215" s="115"/>
      <c r="C215" s="116"/>
      <c r="D215" s="264"/>
      <c r="E215" s="175"/>
      <c r="F215" s="262"/>
      <c r="G215" s="28"/>
      <c r="H215" s="118"/>
      <c r="I215" s="83"/>
      <c r="J215" s="118"/>
      <c r="K215" s="116"/>
      <c r="L215" s="174"/>
      <c r="M215" s="174"/>
      <c r="N215" s="174"/>
      <c r="O215" s="116"/>
      <c r="P215" s="174"/>
      <c r="Q215" s="116"/>
      <c r="R215" s="116"/>
      <c r="S215" s="116"/>
      <c r="T215" s="116"/>
      <c r="U215" s="116"/>
      <c r="V215" s="116"/>
      <c r="W215" s="116"/>
      <c r="X215" s="116"/>
      <c r="Y215" s="183"/>
      <c r="Z215" s="183"/>
    </row>
    <row r="216" ht="15.0" customHeight="1">
      <c r="A216" s="262"/>
      <c r="B216" s="117"/>
      <c r="C216" s="116"/>
      <c r="D216" s="116"/>
      <c r="E216" s="175"/>
      <c r="F216" s="262"/>
      <c r="G216" s="28"/>
      <c r="H216" s="118"/>
      <c r="I216" s="83"/>
      <c r="J216" s="118"/>
      <c r="K216" s="116"/>
      <c r="L216" s="174"/>
      <c r="M216" s="174"/>
      <c r="N216" s="174"/>
      <c r="O216" s="116"/>
      <c r="P216" s="174"/>
      <c r="Q216" s="116"/>
      <c r="R216" s="116"/>
      <c r="S216" s="116"/>
      <c r="T216" s="116"/>
      <c r="U216" s="116"/>
      <c r="V216" s="116"/>
      <c r="W216" s="116"/>
      <c r="X216" s="116"/>
      <c r="Y216" s="183"/>
      <c r="Z216" s="183"/>
    </row>
    <row r="217" ht="15.0" customHeight="1">
      <c r="A217" s="262"/>
      <c r="B217" s="117"/>
      <c r="C217" s="116"/>
      <c r="D217" s="118"/>
      <c r="E217" s="175"/>
      <c r="F217" s="262"/>
      <c r="G217" s="28"/>
      <c r="H217" s="118"/>
      <c r="I217" s="83"/>
      <c r="J217" s="118"/>
      <c r="K217" s="116"/>
      <c r="L217" s="174"/>
      <c r="M217" s="174"/>
      <c r="N217" s="174"/>
      <c r="O217" s="116"/>
      <c r="P217" s="174"/>
      <c r="Q217" s="116"/>
      <c r="R217" s="116"/>
      <c r="S217" s="116"/>
      <c r="T217" s="116"/>
      <c r="U217" s="116"/>
      <c r="V217" s="116"/>
      <c r="W217" s="116"/>
      <c r="X217" s="116"/>
      <c r="Y217" s="183"/>
      <c r="Z217" s="183"/>
    </row>
    <row r="218" ht="15.0" customHeight="1">
      <c r="A218" s="262"/>
      <c r="B218" s="115"/>
      <c r="C218" s="116"/>
      <c r="D218" s="116"/>
      <c r="E218" s="175"/>
      <c r="F218" s="262"/>
      <c r="G218" s="28"/>
      <c r="H218" s="118"/>
      <c r="I218" s="83"/>
      <c r="J218" s="118"/>
      <c r="K218" s="116"/>
      <c r="L218" s="174"/>
      <c r="M218" s="174"/>
      <c r="N218" s="174"/>
      <c r="O218" s="116"/>
      <c r="P218" s="174"/>
      <c r="Q218" s="116"/>
      <c r="R218" s="116"/>
      <c r="S218" s="116"/>
      <c r="T218" s="116"/>
      <c r="U218" s="116"/>
      <c r="V218" s="116"/>
      <c r="W218" s="116"/>
      <c r="X218" s="116"/>
      <c r="Y218" s="183"/>
      <c r="Z218" s="183"/>
    </row>
    <row r="219" ht="15.0" customHeight="1">
      <c r="A219" s="262"/>
      <c r="B219" s="117"/>
      <c r="C219" s="116"/>
      <c r="D219" s="116"/>
      <c r="E219" s="175"/>
      <c r="F219" s="262"/>
      <c r="G219" s="61"/>
      <c r="H219" s="118"/>
      <c r="I219" s="83"/>
      <c r="J219" s="118"/>
      <c r="K219" s="116"/>
      <c r="L219" s="174"/>
      <c r="M219" s="174"/>
      <c r="N219" s="174"/>
      <c r="O219" s="116"/>
      <c r="P219" s="174"/>
      <c r="Q219" s="116"/>
      <c r="R219" s="116"/>
      <c r="S219" s="116"/>
      <c r="T219" s="116"/>
      <c r="U219" s="116"/>
      <c r="V219" s="116"/>
      <c r="W219" s="116"/>
      <c r="X219" s="116"/>
      <c r="Y219" s="183"/>
      <c r="Z219" s="183"/>
    </row>
    <row r="220" ht="15.0" customHeight="1">
      <c r="A220" s="262"/>
      <c r="B220" s="117"/>
      <c r="C220" s="116"/>
      <c r="D220" s="116"/>
      <c r="E220" s="175"/>
      <c r="F220" s="262"/>
      <c r="G220" s="28"/>
      <c r="H220" s="118"/>
      <c r="I220" s="83"/>
      <c r="J220" s="118"/>
      <c r="K220" s="116"/>
      <c r="L220" s="174"/>
      <c r="M220" s="174"/>
      <c r="N220" s="174"/>
      <c r="O220" s="116"/>
      <c r="P220" s="174"/>
      <c r="Q220" s="116"/>
      <c r="R220" s="116"/>
      <c r="S220" s="116"/>
      <c r="T220" s="116"/>
      <c r="U220" s="116"/>
      <c r="V220" s="116"/>
      <c r="W220" s="116"/>
      <c r="X220" s="116"/>
      <c r="Y220" s="183"/>
      <c r="Z220" s="183"/>
    </row>
    <row r="221" ht="15.0" customHeight="1">
      <c r="A221" s="262"/>
      <c r="B221" s="117"/>
      <c r="C221" s="116"/>
      <c r="D221" s="116"/>
      <c r="E221" s="175"/>
      <c r="F221" s="262"/>
      <c r="G221" s="28"/>
      <c r="H221" s="118"/>
      <c r="I221" s="83"/>
      <c r="J221" s="118"/>
      <c r="K221" s="116"/>
      <c r="L221" s="174"/>
      <c r="M221" s="174"/>
      <c r="N221" s="174"/>
      <c r="O221" s="116"/>
      <c r="P221" s="174"/>
      <c r="Q221" s="116"/>
      <c r="R221" s="116"/>
      <c r="S221" s="116"/>
      <c r="T221" s="116"/>
      <c r="U221" s="116"/>
      <c r="V221" s="116"/>
      <c r="W221" s="116"/>
      <c r="X221" s="116"/>
      <c r="Y221" s="183"/>
      <c r="Z221" s="183"/>
    </row>
    <row r="222" ht="15.0" customHeight="1">
      <c r="A222" s="262"/>
      <c r="B222" s="117"/>
      <c r="C222" s="116"/>
      <c r="D222" s="116"/>
      <c r="E222" s="175"/>
      <c r="F222" s="262"/>
      <c r="G222" s="28"/>
      <c r="H222" s="118"/>
      <c r="I222" s="83"/>
      <c r="J222" s="118"/>
      <c r="K222" s="116"/>
      <c r="L222" s="174"/>
      <c r="M222" s="174"/>
      <c r="N222" s="174"/>
      <c r="O222" s="116"/>
      <c r="P222" s="174"/>
      <c r="Q222" s="116"/>
      <c r="R222" s="116"/>
      <c r="S222" s="116"/>
      <c r="T222" s="116"/>
      <c r="U222" s="116"/>
      <c r="V222" s="116"/>
      <c r="W222" s="116"/>
      <c r="X222" s="116"/>
      <c r="Y222" s="183"/>
      <c r="Z222" s="183"/>
    </row>
    <row r="223" ht="15.0" customHeight="1">
      <c r="A223" s="262"/>
      <c r="B223" s="115"/>
      <c r="C223" s="116"/>
      <c r="D223" s="116"/>
      <c r="E223" s="175"/>
      <c r="F223" s="262"/>
      <c r="G223" s="28"/>
      <c r="H223" s="118"/>
      <c r="I223" s="83"/>
      <c r="J223" s="118"/>
      <c r="K223" s="116"/>
      <c r="L223" s="174"/>
      <c r="M223" s="174"/>
      <c r="N223" s="174"/>
      <c r="O223" s="116"/>
      <c r="P223" s="174"/>
      <c r="Q223" s="116"/>
      <c r="R223" s="116"/>
      <c r="S223" s="116"/>
      <c r="T223" s="116"/>
      <c r="U223" s="116"/>
      <c r="V223" s="116"/>
      <c r="W223" s="116"/>
      <c r="X223" s="116"/>
      <c r="Y223" s="183"/>
      <c r="Z223" s="183"/>
    </row>
    <row r="224" ht="15.0" customHeight="1">
      <c r="A224" s="262"/>
      <c r="B224" s="117"/>
      <c r="C224" s="116"/>
      <c r="D224" s="116"/>
      <c r="E224" s="175"/>
      <c r="F224" s="262"/>
      <c r="G224" s="28"/>
      <c r="H224" s="118"/>
      <c r="I224" s="83"/>
      <c r="J224" s="118"/>
      <c r="K224" s="116"/>
      <c r="L224" s="174"/>
      <c r="M224" s="174"/>
      <c r="N224" s="174"/>
      <c r="O224" s="116"/>
      <c r="P224" s="174"/>
      <c r="Q224" s="116"/>
      <c r="R224" s="116"/>
      <c r="S224" s="116"/>
      <c r="T224" s="116"/>
      <c r="U224" s="116"/>
      <c r="V224" s="116"/>
      <c r="W224" s="116"/>
      <c r="X224" s="116"/>
      <c r="Y224" s="183"/>
      <c r="Z224" s="183"/>
    </row>
    <row r="225" ht="15.0" customHeight="1">
      <c r="A225" s="262"/>
      <c r="B225" s="115"/>
      <c r="C225" s="116"/>
      <c r="D225" s="118"/>
      <c r="E225" s="175"/>
      <c r="F225" s="262"/>
      <c r="G225" s="28"/>
      <c r="H225" s="118"/>
      <c r="I225" s="83"/>
      <c r="J225" s="118"/>
      <c r="K225" s="116"/>
      <c r="L225" s="174"/>
      <c r="M225" s="174"/>
      <c r="N225" s="174"/>
      <c r="O225" s="116"/>
      <c r="P225" s="174"/>
      <c r="Q225" s="116"/>
      <c r="R225" s="116"/>
      <c r="S225" s="116"/>
      <c r="T225" s="116"/>
      <c r="U225" s="116"/>
      <c r="V225" s="116"/>
      <c r="W225" s="116"/>
      <c r="X225" s="116"/>
      <c r="Y225" s="183"/>
      <c r="Z225" s="183"/>
    </row>
    <row r="226" ht="15.0" customHeight="1">
      <c r="A226" s="262"/>
      <c r="B226" s="117"/>
      <c r="C226" s="116"/>
      <c r="D226" s="118"/>
      <c r="E226" s="175"/>
      <c r="F226" s="262"/>
      <c r="G226" s="28"/>
      <c r="H226" s="118"/>
      <c r="I226" s="83"/>
      <c r="J226" s="118"/>
      <c r="K226" s="116"/>
      <c r="L226" s="174"/>
      <c r="M226" s="174"/>
      <c r="N226" s="174"/>
      <c r="O226" s="116"/>
      <c r="P226" s="174"/>
      <c r="Q226" s="116"/>
      <c r="R226" s="116"/>
      <c r="S226" s="116"/>
      <c r="T226" s="116"/>
      <c r="U226" s="116"/>
      <c r="V226" s="116"/>
      <c r="W226" s="116"/>
      <c r="X226" s="116"/>
      <c r="Y226" s="183"/>
      <c r="Z226" s="183"/>
    </row>
    <row r="227" ht="15.0" customHeight="1">
      <c r="A227" s="262"/>
      <c r="B227" s="115"/>
      <c r="C227" s="116"/>
      <c r="D227" s="116"/>
      <c r="E227" s="175"/>
      <c r="F227" s="262"/>
      <c r="G227" s="61"/>
      <c r="H227" s="118"/>
      <c r="I227" s="83"/>
      <c r="J227" s="118"/>
      <c r="K227" s="116"/>
      <c r="L227" s="174"/>
      <c r="M227" s="174"/>
      <c r="N227" s="174"/>
      <c r="O227" s="116"/>
      <c r="P227" s="174"/>
      <c r="Q227" s="116"/>
      <c r="R227" s="116"/>
      <c r="S227" s="116"/>
      <c r="T227" s="116"/>
      <c r="U227" s="116"/>
      <c r="V227" s="116"/>
      <c r="W227" s="116"/>
      <c r="X227" s="116"/>
      <c r="Y227" s="183"/>
      <c r="Z227" s="183"/>
    </row>
    <row r="228" ht="15.0" customHeight="1">
      <c r="A228" s="262"/>
      <c r="B228" s="117"/>
      <c r="C228" s="116"/>
      <c r="D228" s="116"/>
      <c r="E228" s="175"/>
      <c r="F228" s="262"/>
      <c r="G228" s="61"/>
      <c r="H228" s="118"/>
      <c r="I228" s="83"/>
      <c r="J228" s="118"/>
      <c r="K228" s="116"/>
      <c r="L228" s="174"/>
      <c r="M228" s="174"/>
      <c r="N228" s="174"/>
      <c r="O228" s="116"/>
      <c r="P228" s="174"/>
      <c r="Q228" s="116"/>
      <c r="R228" s="116"/>
      <c r="S228" s="116"/>
      <c r="T228" s="116"/>
      <c r="U228" s="116"/>
      <c r="V228" s="116"/>
      <c r="W228" s="116"/>
      <c r="X228" s="116"/>
      <c r="Y228" s="183"/>
      <c r="Z228" s="183"/>
    </row>
    <row r="229" ht="15.0" customHeight="1">
      <c r="A229" s="262"/>
      <c r="B229" s="115"/>
      <c r="C229" s="116"/>
      <c r="D229" s="116"/>
      <c r="E229" s="175"/>
      <c r="F229" s="262"/>
      <c r="G229" s="61"/>
      <c r="H229" s="118"/>
      <c r="I229" s="83"/>
      <c r="J229" s="118"/>
      <c r="K229" s="116"/>
      <c r="L229" s="174"/>
      <c r="M229" s="174"/>
      <c r="N229" s="174"/>
      <c r="O229" s="116"/>
      <c r="P229" s="174"/>
      <c r="Q229" s="116"/>
      <c r="R229" s="116"/>
      <c r="S229" s="116"/>
      <c r="T229" s="116"/>
      <c r="U229" s="116"/>
      <c r="V229" s="116"/>
      <c r="W229" s="116"/>
      <c r="X229" s="116"/>
      <c r="Y229" s="183"/>
      <c r="Z229" s="183"/>
    </row>
    <row r="230" ht="15.0" customHeight="1">
      <c r="A230" s="262"/>
      <c r="B230" s="115"/>
      <c r="C230" s="116"/>
      <c r="D230" s="116"/>
      <c r="E230" s="175"/>
      <c r="F230" s="262"/>
      <c r="G230" s="61"/>
      <c r="H230" s="118"/>
      <c r="I230" s="83"/>
      <c r="J230" s="118"/>
      <c r="K230" s="116"/>
      <c r="L230" s="174"/>
      <c r="M230" s="174"/>
      <c r="N230" s="174"/>
      <c r="O230" s="116"/>
      <c r="P230" s="174"/>
      <c r="Q230" s="116"/>
      <c r="R230" s="116"/>
      <c r="S230" s="116"/>
      <c r="T230" s="116"/>
      <c r="U230" s="116"/>
      <c r="V230" s="116"/>
      <c r="W230" s="116"/>
      <c r="X230" s="116"/>
      <c r="Y230" s="183"/>
      <c r="Z230" s="183"/>
    </row>
    <row r="231" ht="15.0" customHeight="1">
      <c r="A231" s="262"/>
      <c r="B231" s="115"/>
      <c r="C231" s="116"/>
      <c r="D231" s="116"/>
      <c r="E231" s="175"/>
      <c r="F231" s="262"/>
      <c r="G231" s="61"/>
      <c r="H231" s="118"/>
      <c r="I231" s="83"/>
      <c r="J231" s="118"/>
      <c r="K231" s="116"/>
      <c r="L231" s="174"/>
      <c r="M231" s="174"/>
      <c r="N231" s="174"/>
      <c r="O231" s="116"/>
      <c r="P231" s="174"/>
      <c r="Q231" s="116"/>
      <c r="R231" s="116"/>
      <c r="S231" s="116"/>
      <c r="T231" s="116"/>
      <c r="U231" s="116"/>
      <c r="V231" s="116"/>
      <c r="W231" s="116"/>
      <c r="X231" s="116"/>
      <c r="Y231" s="183"/>
      <c r="Z231" s="183"/>
    </row>
    <row r="232" ht="15.0" customHeight="1">
      <c r="A232" s="262"/>
      <c r="B232" s="115"/>
      <c r="C232" s="116"/>
      <c r="D232" s="116"/>
      <c r="E232" s="175"/>
      <c r="F232" s="262"/>
      <c r="G232" s="61"/>
      <c r="H232" s="118"/>
      <c r="I232" s="83"/>
      <c r="J232" s="118"/>
      <c r="K232" s="116"/>
      <c r="L232" s="174"/>
      <c r="M232" s="174"/>
      <c r="N232" s="174"/>
      <c r="O232" s="116"/>
      <c r="P232" s="174"/>
      <c r="Q232" s="116"/>
      <c r="R232" s="116"/>
      <c r="S232" s="116"/>
      <c r="T232" s="116"/>
      <c r="U232" s="116"/>
      <c r="V232" s="116"/>
      <c r="W232" s="116"/>
      <c r="X232" s="116"/>
      <c r="Y232" s="183"/>
      <c r="Z232" s="183"/>
    </row>
    <row r="233" ht="15.0" customHeight="1">
      <c r="A233" s="262"/>
      <c r="B233" s="115"/>
      <c r="C233" s="116"/>
      <c r="D233" s="116"/>
      <c r="E233" s="175"/>
      <c r="F233" s="262"/>
      <c r="G233" s="61"/>
      <c r="H233" s="118"/>
      <c r="I233" s="83"/>
      <c r="J233" s="118"/>
      <c r="K233" s="116"/>
      <c r="L233" s="174"/>
      <c r="M233" s="174"/>
      <c r="N233" s="174"/>
      <c r="O233" s="116"/>
      <c r="P233" s="174"/>
      <c r="Q233" s="116"/>
      <c r="R233" s="116"/>
      <c r="S233" s="116"/>
      <c r="T233" s="116"/>
      <c r="U233" s="116"/>
      <c r="V233" s="116"/>
      <c r="W233" s="116"/>
      <c r="X233" s="116"/>
      <c r="Y233" s="183"/>
      <c r="Z233" s="183"/>
    </row>
    <row r="234" ht="15.0" customHeight="1">
      <c r="A234" s="262"/>
      <c r="B234" s="117"/>
      <c r="C234" s="116"/>
      <c r="D234" s="116"/>
      <c r="E234" s="175"/>
      <c r="F234" s="262"/>
      <c r="G234" s="61"/>
      <c r="H234" s="118"/>
      <c r="I234" s="83"/>
      <c r="J234" s="118"/>
      <c r="K234" s="116"/>
      <c r="L234" s="174"/>
      <c r="M234" s="174"/>
      <c r="N234" s="174"/>
      <c r="O234" s="116"/>
      <c r="P234" s="174"/>
      <c r="Q234" s="116"/>
      <c r="R234" s="116"/>
      <c r="S234" s="116"/>
      <c r="T234" s="116"/>
      <c r="U234" s="116"/>
      <c r="V234" s="116"/>
      <c r="W234" s="116"/>
      <c r="X234" s="116"/>
      <c r="Y234" s="183"/>
      <c r="Z234" s="183"/>
    </row>
    <row r="235" ht="15.0" customHeight="1">
      <c r="A235" s="262"/>
      <c r="B235" s="117"/>
      <c r="C235" s="116"/>
      <c r="D235" s="116"/>
      <c r="E235" s="175"/>
      <c r="F235" s="262"/>
      <c r="G235" s="61"/>
      <c r="H235" s="118"/>
      <c r="I235" s="83"/>
      <c r="J235" s="118"/>
      <c r="K235" s="116"/>
      <c r="L235" s="174"/>
      <c r="M235" s="174"/>
      <c r="N235" s="174"/>
      <c r="O235" s="116"/>
      <c r="P235" s="174"/>
      <c r="Q235" s="116"/>
      <c r="R235" s="116"/>
      <c r="S235" s="116"/>
      <c r="T235" s="116"/>
      <c r="U235" s="116"/>
      <c r="V235" s="116"/>
      <c r="W235" s="116"/>
      <c r="X235" s="116"/>
      <c r="Y235" s="183"/>
      <c r="Z235" s="183"/>
    </row>
    <row r="236" ht="15.0" customHeight="1">
      <c r="A236" s="262"/>
      <c r="B236" s="115"/>
      <c r="C236" s="116"/>
      <c r="D236" s="116"/>
      <c r="E236" s="175"/>
      <c r="F236" s="262"/>
      <c r="G236" s="29"/>
      <c r="H236" s="118"/>
      <c r="I236" s="83"/>
      <c r="J236" s="118"/>
      <c r="K236" s="116"/>
      <c r="L236" s="174"/>
      <c r="M236" s="174"/>
      <c r="N236" s="174"/>
      <c r="O236" s="116"/>
      <c r="P236" s="174"/>
      <c r="Q236" s="116"/>
      <c r="R236" s="116"/>
      <c r="S236" s="116"/>
      <c r="T236" s="116"/>
      <c r="U236" s="116"/>
      <c r="V236" s="116"/>
      <c r="W236" s="116"/>
      <c r="X236" s="116"/>
      <c r="Y236" s="183"/>
      <c r="Z236" s="183"/>
    </row>
    <row r="237" ht="15.0" customHeight="1">
      <c r="A237" s="262"/>
      <c r="B237" s="115"/>
      <c r="C237" s="116"/>
      <c r="D237" s="116"/>
      <c r="E237" s="175"/>
      <c r="F237" s="262"/>
      <c r="G237" s="28"/>
      <c r="H237" s="118"/>
      <c r="I237" s="83"/>
      <c r="J237" s="118"/>
      <c r="K237" s="116"/>
      <c r="L237" s="174"/>
      <c r="M237" s="174"/>
      <c r="N237" s="174"/>
      <c r="O237" s="116"/>
      <c r="P237" s="174"/>
      <c r="Q237" s="116"/>
      <c r="R237" s="116"/>
      <c r="S237" s="116"/>
      <c r="T237" s="116"/>
      <c r="U237" s="116"/>
      <c r="V237" s="116"/>
      <c r="W237" s="116"/>
      <c r="X237" s="116"/>
      <c r="Y237" s="183"/>
      <c r="Z237" s="183"/>
    </row>
    <row r="238" ht="15.0" customHeight="1">
      <c r="A238" s="262"/>
      <c r="B238" s="115"/>
      <c r="C238" s="116"/>
      <c r="D238" s="116"/>
      <c r="E238" s="175"/>
      <c r="F238" s="262"/>
      <c r="G238" s="28"/>
      <c r="H238" s="118"/>
      <c r="I238" s="83"/>
      <c r="J238" s="118"/>
      <c r="K238" s="116"/>
      <c r="L238" s="174"/>
      <c r="M238" s="174"/>
      <c r="N238" s="174"/>
      <c r="O238" s="116"/>
      <c r="P238" s="174"/>
      <c r="Q238" s="116"/>
      <c r="R238" s="116"/>
      <c r="S238" s="116"/>
      <c r="T238" s="116"/>
      <c r="U238" s="116"/>
      <c r="V238" s="116"/>
      <c r="W238" s="116"/>
      <c r="X238" s="116"/>
      <c r="Y238" s="183"/>
      <c r="Z238" s="183"/>
    </row>
    <row r="239" ht="15.0" customHeight="1">
      <c r="A239" s="262"/>
      <c r="B239" s="115"/>
      <c r="C239" s="116"/>
      <c r="D239" s="116"/>
      <c r="E239" s="175"/>
      <c r="F239" s="262"/>
      <c r="G239" s="28"/>
      <c r="H239" s="118"/>
      <c r="I239" s="83"/>
      <c r="J239" s="118"/>
      <c r="K239" s="116"/>
      <c r="L239" s="174"/>
      <c r="M239" s="174"/>
      <c r="N239" s="174"/>
      <c r="O239" s="116"/>
      <c r="P239" s="174"/>
      <c r="Q239" s="116"/>
      <c r="R239" s="116"/>
      <c r="S239" s="116"/>
      <c r="T239" s="116"/>
      <c r="U239" s="116"/>
      <c r="V239" s="116"/>
      <c r="W239" s="116"/>
      <c r="X239" s="116"/>
      <c r="Y239" s="183"/>
      <c r="Z239" s="183"/>
    </row>
    <row r="240" ht="15.0" customHeight="1">
      <c r="A240" s="262"/>
      <c r="B240" s="115"/>
      <c r="C240" s="116"/>
      <c r="D240" s="116"/>
      <c r="E240" s="175"/>
      <c r="F240" s="262"/>
      <c r="G240" s="28"/>
      <c r="H240" s="118"/>
      <c r="I240" s="83"/>
      <c r="J240" s="118"/>
      <c r="K240" s="116"/>
      <c r="L240" s="174"/>
      <c r="M240" s="174"/>
      <c r="N240" s="174"/>
      <c r="O240" s="116"/>
      <c r="P240" s="174"/>
      <c r="Q240" s="116"/>
      <c r="R240" s="116"/>
      <c r="S240" s="116"/>
      <c r="T240" s="116"/>
      <c r="U240" s="116"/>
      <c r="V240" s="116"/>
      <c r="W240" s="116"/>
      <c r="X240" s="116"/>
      <c r="Y240" s="183"/>
      <c r="Z240" s="183"/>
    </row>
    <row r="241" ht="15.0" customHeight="1">
      <c r="A241" s="262"/>
      <c r="B241" s="115"/>
      <c r="C241" s="116"/>
      <c r="D241" s="116"/>
      <c r="E241" s="175"/>
      <c r="F241" s="262"/>
      <c r="G241" s="28"/>
      <c r="H241" s="118"/>
      <c r="I241" s="83"/>
      <c r="J241" s="118"/>
      <c r="K241" s="116"/>
      <c r="L241" s="174"/>
      <c r="M241" s="174"/>
      <c r="N241" s="174"/>
      <c r="O241" s="116"/>
      <c r="P241" s="174"/>
      <c r="Q241" s="116"/>
      <c r="R241" s="116"/>
      <c r="S241" s="116"/>
      <c r="T241" s="116"/>
      <c r="U241" s="116"/>
      <c r="V241" s="116"/>
      <c r="W241" s="116"/>
      <c r="X241" s="116"/>
      <c r="Y241" s="183"/>
      <c r="Z241" s="183"/>
    </row>
    <row r="242" ht="15.0" customHeight="1">
      <c r="A242" s="262"/>
      <c r="B242" s="117"/>
      <c r="C242" s="116"/>
      <c r="D242" s="116"/>
      <c r="E242" s="175"/>
      <c r="F242" s="262"/>
      <c r="G242" s="28"/>
      <c r="H242" s="118"/>
      <c r="I242" s="83"/>
      <c r="J242" s="118"/>
      <c r="K242" s="116"/>
      <c r="L242" s="174"/>
      <c r="M242" s="174"/>
      <c r="N242" s="174"/>
      <c r="O242" s="116"/>
      <c r="P242" s="174"/>
      <c r="Q242" s="116"/>
      <c r="R242" s="116"/>
      <c r="S242" s="116"/>
      <c r="T242" s="116"/>
      <c r="U242" s="116"/>
      <c r="V242" s="116"/>
      <c r="W242" s="116"/>
      <c r="X242" s="116"/>
      <c r="Y242" s="183"/>
      <c r="Z242" s="183"/>
    </row>
    <row r="243" ht="15.0" customHeight="1">
      <c r="A243" s="262"/>
      <c r="B243" s="115"/>
      <c r="C243" s="116"/>
      <c r="D243" s="116"/>
      <c r="E243" s="175"/>
      <c r="F243" s="262"/>
      <c r="G243" s="28"/>
      <c r="H243" s="118"/>
      <c r="I243" s="83"/>
      <c r="J243" s="118"/>
      <c r="K243" s="116"/>
      <c r="L243" s="174"/>
      <c r="M243" s="174"/>
      <c r="N243" s="174"/>
      <c r="O243" s="116"/>
      <c r="P243" s="174"/>
      <c r="Q243" s="116"/>
      <c r="R243" s="116"/>
      <c r="S243" s="116"/>
      <c r="T243" s="116"/>
      <c r="U243" s="116"/>
      <c r="V243" s="116"/>
      <c r="W243" s="116"/>
      <c r="X243" s="116"/>
      <c r="Y243" s="183"/>
      <c r="Z243" s="183"/>
    </row>
    <row r="244" ht="15.0" customHeight="1">
      <c r="A244" s="262"/>
      <c r="B244" s="115"/>
      <c r="C244" s="116"/>
      <c r="D244" s="118"/>
      <c r="E244" s="175"/>
      <c r="F244" s="262"/>
      <c r="G244" s="28"/>
      <c r="H244" s="118"/>
      <c r="I244" s="83"/>
      <c r="J244" s="118"/>
      <c r="K244" s="116"/>
      <c r="L244" s="174"/>
      <c r="M244" s="174"/>
      <c r="N244" s="174"/>
      <c r="O244" s="116"/>
      <c r="P244" s="174"/>
      <c r="Q244" s="116"/>
      <c r="R244" s="116"/>
      <c r="S244" s="116"/>
      <c r="T244" s="116"/>
      <c r="U244" s="116"/>
      <c r="V244" s="116"/>
      <c r="W244" s="116"/>
      <c r="X244" s="116"/>
      <c r="Y244" s="183"/>
      <c r="Z244" s="183"/>
    </row>
    <row r="245" ht="15.0" customHeight="1">
      <c r="A245" s="262"/>
      <c r="B245" s="115"/>
      <c r="C245" s="116"/>
      <c r="D245" s="116"/>
      <c r="E245" s="175"/>
      <c r="F245" s="262"/>
      <c r="G245" s="28"/>
      <c r="H245" s="118"/>
      <c r="I245" s="83"/>
      <c r="J245" s="118"/>
      <c r="K245" s="116"/>
      <c r="L245" s="174"/>
      <c r="M245" s="174"/>
      <c r="N245" s="174"/>
      <c r="O245" s="116"/>
      <c r="P245" s="174"/>
      <c r="Q245" s="116"/>
      <c r="R245" s="116"/>
      <c r="S245" s="116"/>
      <c r="T245" s="116"/>
      <c r="U245" s="116"/>
      <c r="V245" s="116"/>
      <c r="W245" s="116"/>
      <c r="X245" s="116"/>
      <c r="Y245" s="183"/>
      <c r="Z245" s="183"/>
    </row>
    <row r="246" ht="15.0" customHeight="1">
      <c r="A246" s="262"/>
      <c r="B246" s="115"/>
      <c r="C246" s="116"/>
      <c r="D246" s="118"/>
      <c r="E246" s="175"/>
      <c r="F246" s="262"/>
      <c r="G246" s="28"/>
      <c r="H246" s="118"/>
      <c r="I246" s="83"/>
      <c r="J246" s="118"/>
      <c r="K246" s="116"/>
      <c r="L246" s="174"/>
      <c r="M246" s="174"/>
      <c r="N246" s="174"/>
      <c r="O246" s="116"/>
      <c r="P246" s="174"/>
      <c r="Q246" s="116"/>
      <c r="R246" s="116"/>
      <c r="S246" s="116"/>
      <c r="T246" s="116"/>
      <c r="U246" s="116"/>
      <c r="V246" s="116"/>
      <c r="W246" s="116"/>
      <c r="X246" s="116"/>
      <c r="Y246" s="183"/>
      <c r="Z246" s="183"/>
    </row>
    <row r="247" ht="15.0" customHeight="1">
      <c r="A247" s="262"/>
      <c r="B247" s="115"/>
      <c r="C247" s="116"/>
      <c r="D247" s="116"/>
      <c r="E247" s="175"/>
      <c r="F247" s="262"/>
      <c r="G247" s="28"/>
      <c r="H247" s="118"/>
      <c r="I247" s="83"/>
      <c r="J247" s="118"/>
      <c r="K247" s="116"/>
      <c r="L247" s="174"/>
      <c r="M247" s="174"/>
      <c r="N247" s="174"/>
      <c r="O247" s="116"/>
      <c r="P247" s="174"/>
      <c r="Q247" s="116"/>
      <c r="R247" s="116"/>
      <c r="S247" s="116"/>
      <c r="T247" s="116"/>
      <c r="U247" s="116"/>
      <c r="V247" s="116"/>
      <c r="W247" s="116"/>
      <c r="X247" s="116"/>
      <c r="Y247" s="183"/>
      <c r="Z247" s="183"/>
    </row>
    <row r="248" ht="15.0" customHeight="1">
      <c r="A248" s="262"/>
      <c r="B248" s="115"/>
      <c r="C248" s="116"/>
      <c r="D248" s="116"/>
      <c r="E248" s="175"/>
      <c r="F248" s="262"/>
      <c r="G248" s="28"/>
      <c r="H248" s="118"/>
      <c r="I248" s="83"/>
      <c r="J248" s="118"/>
      <c r="K248" s="116"/>
      <c r="L248" s="174"/>
      <c r="M248" s="174"/>
      <c r="N248" s="174"/>
      <c r="O248" s="116"/>
      <c r="P248" s="174"/>
      <c r="Q248" s="116"/>
      <c r="R248" s="116"/>
      <c r="S248" s="116"/>
      <c r="T248" s="116"/>
      <c r="U248" s="116"/>
      <c r="V248" s="116"/>
      <c r="W248" s="116"/>
      <c r="X248" s="116"/>
      <c r="Y248" s="183"/>
      <c r="Z248" s="183"/>
    </row>
    <row r="249" ht="15.0" customHeight="1">
      <c r="A249" s="262"/>
      <c r="B249" s="115"/>
      <c r="C249" s="116"/>
      <c r="D249" s="116"/>
      <c r="E249" s="175"/>
      <c r="F249" s="262"/>
      <c r="G249" s="28"/>
      <c r="H249" s="118"/>
      <c r="I249" s="83"/>
      <c r="J249" s="118"/>
      <c r="K249" s="116"/>
      <c r="L249" s="174"/>
      <c r="M249" s="174"/>
      <c r="N249" s="174"/>
      <c r="O249" s="116"/>
      <c r="P249" s="174"/>
      <c r="Q249" s="116"/>
      <c r="R249" s="116"/>
      <c r="S249" s="116"/>
      <c r="T249" s="116"/>
      <c r="U249" s="116"/>
      <c r="V249" s="116"/>
      <c r="W249" s="116"/>
      <c r="X249" s="116"/>
      <c r="Y249" s="183"/>
      <c r="Z249" s="183"/>
    </row>
    <row r="250" ht="15.0" customHeight="1">
      <c r="A250" s="262"/>
      <c r="B250" s="117"/>
      <c r="C250" s="116"/>
      <c r="D250" s="116"/>
      <c r="E250" s="175"/>
      <c r="F250" s="262"/>
      <c r="G250" s="28"/>
      <c r="H250" s="118"/>
      <c r="I250" s="83"/>
      <c r="J250" s="118"/>
      <c r="K250" s="116"/>
      <c r="L250" s="174"/>
      <c r="M250" s="174"/>
      <c r="N250" s="174"/>
      <c r="O250" s="116"/>
      <c r="P250" s="174"/>
      <c r="Q250" s="116"/>
      <c r="R250" s="116"/>
      <c r="S250" s="116"/>
      <c r="T250" s="116"/>
      <c r="U250" s="116"/>
      <c r="V250" s="116"/>
      <c r="W250" s="116"/>
      <c r="X250" s="116"/>
      <c r="Y250" s="183"/>
      <c r="Z250" s="183"/>
    </row>
    <row r="251" ht="15.0" customHeight="1">
      <c r="A251" s="262"/>
      <c r="B251" s="115"/>
      <c r="C251" s="116"/>
      <c r="D251" s="116"/>
      <c r="E251" s="175"/>
      <c r="F251" s="262"/>
      <c r="G251" s="28"/>
      <c r="H251" s="118"/>
      <c r="I251" s="83"/>
      <c r="J251" s="118"/>
      <c r="K251" s="116"/>
      <c r="L251" s="174"/>
      <c r="M251" s="174"/>
      <c r="N251" s="174"/>
      <c r="O251" s="116"/>
      <c r="P251" s="174"/>
      <c r="Q251" s="116"/>
      <c r="R251" s="116"/>
      <c r="S251" s="116"/>
      <c r="T251" s="116"/>
      <c r="U251" s="116"/>
      <c r="V251" s="116"/>
      <c r="W251" s="116"/>
      <c r="X251" s="116"/>
      <c r="Y251" s="183"/>
      <c r="Z251" s="183"/>
    </row>
    <row r="252" ht="15.0" customHeight="1">
      <c r="A252" s="262"/>
      <c r="B252" s="115"/>
      <c r="C252" s="116"/>
      <c r="D252" s="118"/>
      <c r="E252" s="175"/>
      <c r="F252" s="262"/>
      <c r="G252" s="61"/>
      <c r="H252" s="118"/>
      <c r="I252" s="83"/>
      <c r="J252" s="118"/>
      <c r="K252" s="116"/>
      <c r="L252" s="174"/>
      <c r="M252" s="174"/>
      <c r="N252" s="174"/>
      <c r="O252" s="116"/>
      <c r="P252" s="174"/>
      <c r="Q252" s="116"/>
      <c r="R252" s="116"/>
      <c r="S252" s="116"/>
      <c r="T252" s="116"/>
      <c r="U252" s="116"/>
      <c r="V252" s="116"/>
      <c r="W252" s="116"/>
      <c r="X252" s="116"/>
      <c r="Y252" s="183"/>
      <c r="Z252" s="183"/>
    </row>
    <row r="253" ht="15.0" customHeight="1">
      <c r="A253" s="262"/>
      <c r="B253" s="117"/>
      <c r="C253" s="116"/>
      <c r="D253" s="116"/>
      <c r="E253" s="175"/>
      <c r="F253" s="262"/>
      <c r="G253" s="61"/>
      <c r="H253" s="118"/>
      <c r="I253" s="83"/>
      <c r="J253" s="118"/>
      <c r="K253" s="116"/>
      <c r="L253" s="174"/>
      <c r="M253" s="174"/>
      <c r="N253" s="174"/>
      <c r="O253" s="116"/>
      <c r="P253" s="174"/>
      <c r="Q253" s="116"/>
      <c r="R253" s="116"/>
      <c r="S253" s="116"/>
      <c r="T253" s="116"/>
      <c r="U253" s="116"/>
      <c r="V253" s="116"/>
      <c r="W253" s="116"/>
      <c r="X253" s="116"/>
      <c r="Y253" s="183"/>
      <c r="Z253" s="183"/>
    </row>
    <row r="254" ht="15.0" customHeight="1">
      <c r="A254" s="262"/>
      <c r="B254" s="117"/>
      <c r="C254" s="116"/>
      <c r="D254" s="264"/>
      <c r="E254" s="175"/>
      <c r="F254" s="262"/>
      <c r="G254" s="28"/>
      <c r="H254" s="118"/>
      <c r="I254" s="83"/>
      <c r="J254" s="118"/>
      <c r="K254" s="116"/>
      <c r="L254" s="174"/>
      <c r="M254" s="174"/>
      <c r="N254" s="174"/>
      <c r="O254" s="116"/>
      <c r="P254" s="174"/>
      <c r="Q254" s="116"/>
      <c r="R254" s="116"/>
      <c r="S254" s="116"/>
      <c r="T254" s="116"/>
      <c r="U254" s="116"/>
      <c r="V254" s="116"/>
      <c r="W254" s="116"/>
      <c r="X254" s="116"/>
      <c r="Y254" s="183"/>
      <c r="Z254" s="183"/>
    </row>
    <row r="255" ht="15.0" customHeight="1">
      <c r="A255" s="262"/>
      <c r="B255" s="117"/>
      <c r="C255" s="118"/>
      <c r="D255" s="118"/>
      <c r="E255" s="175"/>
      <c r="F255" s="262"/>
      <c r="G255" s="28"/>
      <c r="H255" s="118"/>
      <c r="I255" s="83"/>
      <c r="J255" s="118"/>
      <c r="K255" s="116"/>
      <c r="L255" s="174"/>
      <c r="M255" s="174"/>
      <c r="N255" s="174"/>
      <c r="O255" s="116"/>
      <c r="P255" s="174"/>
      <c r="Q255" s="116"/>
      <c r="R255" s="116"/>
      <c r="S255" s="116"/>
      <c r="T255" s="116"/>
      <c r="U255" s="116"/>
      <c r="V255" s="116"/>
      <c r="W255" s="116"/>
      <c r="X255" s="116"/>
      <c r="Y255" s="183"/>
      <c r="Z255" s="183"/>
    </row>
    <row r="256" ht="15.0" customHeight="1">
      <c r="A256" s="262"/>
      <c r="B256" s="115"/>
      <c r="C256" s="116"/>
      <c r="D256" s="116"/>
      <c r="E256" s="175"/>
      <c r="F256" s="262"/>
      <c r="G256" s="28"/>
      <c r="H256" s="118"/>
      <c r="I256" s="83"/>
      <c r="J256" s="118"/>
      <c r="K256" s="116"/>
      <c r="L256" s="174"/>
      <c r="M256" s="174"/>
      <c r="N256" s="174"/>
      <c r="O256" s="116"/>
      <c r="P256" s="174"/>
      <c r="Q256" s="116"/>
      <c r="R256" s="116"/>
      <c r="S256" s="116"/>
      <c r="T256" s="116"/>
      <c r="U256" s="116"/>
      <c r="V256" s="116"/>
      <c r="W256" s="116"/>
      <c r="X256" s="116"/>
      <c r="Y256" s="183"/>
      <c r="Z256" s="183"/>
    </row>
    <row r="257" ht="15.0" customHeight="1">
      <c r="A257" s="262"/>
      <c r="B257" s="115"/>
      <c r="C257" s="116"/>
      <c r="D257" s="118"/>
      <c r="E257" s="175"/>
      <c r="F257" s="262"/>
      <c r="G257" s="28"/>
      <c r="H257" s="118"/>
      <c r="I257" s="83"/>
      <c r="J257" s="118"/>
      <c r="K257" s="116"/>
      <c r="L257" s="174"/>
      <c r="M257" s="174"/>
      <c r="N257" s="174"/>
      <c r="O257" s="116"/>
      <c r="P257" s="174"/>
      <c r="Q257" s="116"/>
      <c r="R257" s="116"/>
      <c r="S257" s="116"/>
      <c r="T257" s="116"/>
      <c r="U257" s="116"/>
      <c r="V257" s="116"/>
      <c r="W257" s="116"/>
      <c r="X257" s="116"/>
      <c r="Y257" s="183"/>
      <c r="Z257" s="183"/>
    </row>
    <row r="258" ht="15.0" customHeight="1">
      <c r="A258" s="262"/>
      <c r="B258" s="117"/>
      <c r="C258" s="116"/>
      <c r="D258" s="116"/>
      <c r="E258" s="175"/>
      <c r="F258" s="262"/>
      <c r="G258" s="28"/>
      <c r="H258" s="118"/>
      <c r="I258" s="83"/>
      <c r="J258" s="118"/>
      <c r="K258" s="116"/>
      <c r="L258" s="174"/>
      <c r="M258" s="174"/>
      <c r="N258" s="174"/>
      <c r="O258" s="116"/>
      <c r="P258" s="174"/>
      <c r="Q258" s="116"/>
      <c r="R258" s="116"/>
      <c r="S258" s="116"/>
      <c r="T258" s="116"/>
      <c r="U258" s="116"/>
      <c r="V258" s="116"/>
      <c r="W258" s="116"/>
      <c r="X258" s="116"/>
      <c r="Y258" s="183"/>
      <c r="Z258" s="183"/>
    </row>
    <row r="259" ht="15.0" customHeight="1">
      <c r="A259" s="262"/>
      <c r="B259" s="115"/>
      <c r="C259" s="116"/>
      <c r="D259" s="118"/>
      <c r="E259" s="175"/>
      <c r="F259" s="262"/>
      <c r="G259" s="28"/>
      <c r="H259" s="118"/>
      <c r="I259" s="83"/>
      <c r="J259" s="118"/>
      <c r="K259" s="116"/>
      <c r="L259" s="174"/>
      <c r="M259" s="174"/>
      <c r="N259" s="174"/>
      <c r="O259" s="116"/>
      <c r="P259" s="174"/>
      <c r="Q259" s="116"/>
      <c r="R259" s="116"/>
      <c r="S259" s="116"/>
      <c r="T259" s="116"/>
      <c r="U259" s="116"/>
      <c r="V259" s="116"/>
      <c r="W259" s="116"/>
      <c r="X259" s="116"/>
      <c r="Y259" s="183"/>
      <c r="Z259" s="183"/>
    </row>
    <row r="260" ht="15.0" customHeight="1">
      <c r="A260" s="262"/>
      <c r="B260" s="117"/>
      <c r="C260" s="116"/>
      <c r="D260" s="116"/>
      <c r="E260" s="175"/>
      <c r="F260" s="262"/>
      <c r="G260" s="28"/>
      <c r="H260" s="118"/>
      <c r="I260" s="83"/>
      <c r="J260" s="118"/>
      <c r="K260" s="116"/>
      <c r="L260" s="174"/>
      <c r="M260" s="174"/>
      <c r="N260" s="174"/>
      <c r="O260" s="116"/>
      <c r="P260" s="174"/>
      <c r="Q260" s="116"/>
      <c r="R260" s="116"/>
      <c r="S260" s="116"/>
      <c r="T260" s="116"/>
      <c r="U260" s="116"/>
      <c r="V260" s="116"/>
      <c r="W260" s="116"/>
      <c r="X260" s="116"/>
      <c r="Y260" s="183"/>
      <c r="Z260" s="183"/>
    </row>
    <row r="261" ht="15.0" customHeight="1">
      <c r="A261" s="262"/>
      <c r="B261" s="115"/>
      <c r="C261" s="116"/>
      <c r="D261" s="118"/>
      <c r="E261" s="175"/>
      <c r="F261" s="262"/>
      <c r="G261" s="61"/>
      <c r="H261" s="118"/>
      <c r="I261" s="83"/>
      <c r="J261" s="118"/>
      <c r="K261" s="116"/>
      <c r="L261" s="174"/>
      <c r="M261" s="174"/>
      <c r="N261" s="174"/>
      <c r="O261" s="116"/>
      <c r="P261" s="174"/>
      <c r="Q261" s="116"/>
      <c r="R261" s="116"/>
      <c r="S261" s="116"/>
      <c r="T261" s="116"/>
      <c r="U261" s="116"/>
      <c r="V261" s="116"/>
      <c r="W261" s="116"/>
      <c r="X261" s="116"/>
      <c r="Y261" s="183"/>
      <c r="Z261" s="183"/>
    </row>
    <row r="262" ht="15.0" customHeight="1">
      <c r="A262" s="262"/>
      <c r="B262" s="117"/>
      <c r="C262" s="116"/>
      <c r="D262" s="116"/>
      <c r="E262" s="175"/>
      <c r="F262" s="262"/>
      <c r="G262" s="28"/>
      <c r="H262" s="118"/>
      <c r="I262" s="83"/>
      <c r="J262" s="118"/>
      <c r="K262" s="116"/>
      <c r="L262" s="174"/>
      <c r="M262" s="174"/>
      <c r="N262" s="174"/>
      <c r="O262" s="116"/>
      <c r="P262" s="174"/>
      <c r="Q262" s="116"/>
      <c r="R262" s="116"/>
      <c r="S262" s="116"/>
      <c r="T262" s="116"/>
      <c r="U262" s="116"/>
      <c r="V262" s="116"/>
      <c r="W262" s="116"/>
      <c r="X262" s="116"/>
      <c r="Y262" s="183"/>
      <c r="Z262" s="183"/>
    </row>
    <row r="263" ht="15.0" customHeight="1">
      <c r="A263" s="262"/>
      <c r="B263" s="115"/>
      <c r="C263" s="116"/>
      <c r="D263" s="118"/>
      <c r="E263" s="175"/>
      <c r="F263" s="262"/>
      <c r="G263" s="29"/>
      <c r="H263" s="118"/>
      <c r="I263" s="83"/>
      <c r="J263" s="118"/>
      <c r="K263" s="116"/>
      <c r="L263" s="174"/>
      <c r="M263" s="174"/>
      <c r="N263" s="174"/>
      <c r="O263" s="116"/>
      <c r="P263" s="174"/>
      <c r="Q263" s="116"/>
      <c r="R263" s="116"/>
      <c r="S263" s="116"/>
      <c r="T263" s="116"/>
      <c r="U263" s="116"/>
      <c r="V263" s="116"/>
      <c r="W263" s="116"/>
      <c r="X263" s="116"/>
      <c r="Y263" s="183"/>
      <c r="Z263" s="183"/>
    </row>
    <row r="264" ht="15.0" customHeight="1">
      <c r="A264" s="262"/>
      <c r="B264" s="115"/>
      <c r="C264" s="118"/>
      <c r="D264" s="118"/>
      <c r="E264" s="175"/>
      <c r="F264" s="262"/>
      <c r="G264" s="61"/>
      <c r="H264" s="118"/>
      <c r="I264" s="83"/>
      <c r="J264" s="118"/>
      <c r="K264" s="116"/>
      <c r="L264" s="174"/>
      <c r="M264" s="174"/>
      <c r="N264" s="174"/>
      <c r="O264" s="116"/>
      <c r="P264" s="174"/>
      <c r="Q264" s="116"/>
      <c r="R264" s="116"/>
      <c r="S264" s="116"/>
      <c r="T264" s="116"/>
      <c r="U264" s="116"/>
      <c r="V264" s="116"/>
      <c r="W264" s="116"/>
      <c r="X264" s="116"/>
      <c r="Y264" s="183"/>
      <c r="Z264" s="183"/>
    </row>
    <row r="265" ht="15.0" customHeight="1">
      <c r="A265" s="262"/>
      <c r="B265" s="117"/>
      <c r="C265" s="118"/>
      <c r="D265" s="118"/>
      <c r="E265" s="175"/>
      <c r="F265" s="262"/>
      <c r="G265" s="28"/>
      <c r="H265" s="118"/>
      <c r="I265" s="83"/>
      <c r="J265" s="118"/>
      <c r="K265" s="116"/>
      <c r="L265" s="174"/>
      <c r="M265" s="174"/>
      <c r="N265" s="174"/>
      <c r="O265" s="116"/>
      <c r="P265" s="174"/>
      <c r="Q265" s="116"/>
      <c r="R265" s="116"/>
      <c r="S265" s="116"/>
      <c r="T265" s="116"/>
      <c r="U265" s="116"/>
      <c r="V265" s="116"/>
      <c r="W265" s="116"/>
      <c r="X265" s="116"/>
      <c r="Y265" s="183"/>
      <c r="Z265" s="183"/>
    </row>
    <row r="266" ht="15.0" customHeight="1">
      <c r="A266" s="262"/>
      <c r="B266" s="115"/>
      <c r="C266" s="116"/>
      <c r="D266" s="116"/>
      <c r="E266" s="175"/>
      <c r="F266" s="262"/>
      <c r="G266" s="29"/>
      <c r="H266" s="118"/>
      <c r="I266" s="83"/>
      <c r="J266" s="118"/>
      <c r="K266" s="116"/>
      <c r="L266" s="174"/>
      <c r="M266" s="174"/>
      <c r="N266" s="174"/>
      <c r="O266" s="116"/>
      <c r="P266" s="174"/>
      <c r="Q266" s="116"/>
      <c r="R266" s="116"/>
      <c r="S266" s="116"/>
      <c r="T266" s="116"/>
      <c r="U266" s="116"/>
      <c r="V266" s="116"/>
      <c r="W266" s="116"/>
      <c r="X266" s="116"/>
      <c r="Y266" s="183"/>
      <c r="Z266" s="183"/>
    </row>
    <row r="267" ht="15.0" customHeight="1">
      <c r="A267" s="262"/>
      <c r="B267" s="117"/>
      <c r="C267" s="116"/>
      <c r="D267" s="116"/>
      <c r="E267" s="175"/>
      <c r="F267" s="262"/>
      <c r="G267" s="29"/>
      <c r="H267" s="118"/>
      <c r="I267" s="83"/>
      <c r="J267" s="118"/>
      <c r="K267" s="116"/>
      <c r="L267" s="174"/>
      <c r="M267" s="174"/>
      <c r="N267" s="174"/>
      <c r="O267" s="116"/>
      <c r="P267" s="174"/>
      <c r="Q267" s="116"/>
      <c r="R267" s="116"/>
      <c r="S267" s="116"/>
      <c r="T267" s="116"/>
      <c r="U267" s="116"/>
      <c r="V267" s="116"/>
      <c r="W267" s="116"/>
      <c r="X267" s="116"/>
      <c r="Y267" s="183"/>
      <c r="Z267" s="183"/>
    </row>
    <row r="268" ht="15.0" customHeight="1">
      <c r="A268" s="262"/>
      <c r="B268" s="115"/>
      <c r="C268" s="116"/>
      <c r="D268" s="116"/>
      <c r="E268" s="175"/>
      <c r="F268" s="262"/>
      <c r="G268" s="29"/>
      <c r="H268" s="118"/>
      <c r="I268" s="83"/>
      <c r="J268" s="118"/>
      <c r="K268" s="116"/>
      <c r="L268" s="174"/>
      <c r="M268" s="174"/>
      <c r="N268" s="174"/>
      <c r="O268" s="116"/>
      <c r="P268" s="174"/>
      <c r="Q268" s="116"/>
      <c r="R268" s="116"/>
      <c r="S268" s="116"/>
      <c r="T268" s="116"/>
      <c r="U268" s="116"/>
      <c r="V268" s="116"/>
      <c r="W268" s="116"/>
      <c r="X268" s="116"/>
      <c r="Y268" s="183"/>
      <c r="Z268" s="183"/>
    </row>
    <row r="269" ht="15.0" customHeight="1">
      <c r="A269" s="262"/>
      <c r="B269" s="117"/>
      <c r="C269" s="116"/>
      <c r="D269" s="116"/>
      <c r="E269" s="175"/>
      <c r="F269" s="262"/>
      <c r="G269" s="29"/>
      <c r="H269" s="118"/>
      <c r="I269" s="83"/>
      <c r="J269" s="118"/>
      <c r="K269" s="116"/>
      <c r="L269" s="174"/>
      <c r="M269" s="174"/>
      <c r="N269" s="174"/>
      <c r="O269" s="116"/>
      <c r="P269" s="174"/>
      <c r="Q269" s="116"/>
      <c r="R269" s="116"/>
      <c r="S269" s="116"/>
      <c r="T269" s="116"/>
      <c r="U269" s="116"/>
      <c r="V269" s="116"/>
      <c r="W269" s="116"/>
      <c r="X269" s="116"/>
      <c r="Y269" s="183"/>
      <c r="Z269" s="183"/>
    </row>
    <row r="270" ht="15.0" customHeight="1">
      <c r="A270" s="262"/>
      <c r="B270" s="115"/>
      <c r="C270" s="116"/>
      <c r="D270" s="118"/>
      <c r="E270" s="175"/>
      <c r="F270" s="262"/>
      <c r="G270" s="61"/>
      <c r="H270" s="118"/>
      <c r="I270" s="83"/>
      <c r="J270" s="118"/>
      <c r="K270" s="116"/>
      <c r="L270" s="174"/>
      <c r="M270" s="174"/>
      <c r="N270" s="174"/>
      <c r="O270" s="116"/>
      <c r="P270" s="174"/>
      <c r="Q270" s="116"/>
      <c r="R270" s="116"/>
      <c r="S270" s="116"/>
      <c r="T270" s="116"/>
      <c r="U270" s="116"/>
      <c r="V270" s="116"/>
      <c r="W270" s="116"/>
      <c r="X270" s="116"/>
      <c r="Y270" s="183"/>
      <c r="Z270" s="183"/>
    </row>
    <row r="271" ht="15.0" customHeight="1">
      <c r="A271" s="262"/>
      <c r="B271" s="115"/>
      <c r="C271" s="116"/>
      <c r="D271" s="116"/>
      <c r="E271" s="175"/>
      <c r="F271" s="262"/>
      <c r="G271" s="61"/>
      <c r="H271" s="118"/>
      <c r="I271" s="83"/>
      <c r="J271" s="118"/>
      <c r="K271" s="116"/>
      <c r="L271" s="174"/>
      <c r="M271" s="174"/>
      <c r="N271" s="174"/>
      <c r="O271" s="116"/>
      <c r="P271" s="174"/>
      <c r="Q271" s="116"/>
      <c r="R271" s="116"/>
      <c r="S271" s="116"/>
      <c r="T271" s="116"/>
      <c r="U271" s="116"/>
      <c r="V271" s="116"/>
      <c r="W271" s="116"/>
      <c r="X271" s="116"/>
      <c r="Y271" s="183"/>
      <c r="Z271" s="183"/>
    </row>
    <row r="272" ht="15.0" customHeight="1">
      <c r="A272" s="262"/>
      <c r="B272" s="117"/>
      <c r="C272" s="116"/>
      <c r="D272" s="116"/>
      <c r="E272" s="175"/>
      <c r="F272" s="262"/>
      <c r="G272" s="61"/>
      <c r="H272" s="118"/>
      <c r="I272" s="83"/>
      <c r="J272" s="118"/>
      <c r="K272" s="116"/>
      <c r="L272" s="174"/>
      <c r="M272" s="174"/>
      <c r="N272" s="174"/>
      <c r="O272" s="116"/>
      <c r="P272" s="174"/>
      <c r="Q272" s="116"/>
      <c r="R272" s="116"/>
      <c r="S272" s="116"/>
      <c r="T272" s="116"/>
      <c r="U272" s="116"/>
      <c r="V272" s="116"/>
      <c r="W272" s="116"/>
      <c r="X272" s="116"/>
      <c r="Y272" s="183"/>
      <c r="Z272" s="183"/>
    </row>
    <row r="273" ht="15.0" customHeight="1">
      <c r="A273" s="262"/>
      <c r="B273" s="115"/>
      <c r="C273" s="116"/>
      <c r="D273" s="116"/>
      <c r="E273" s="175"/>
      <c r="F273" s="262"/>
      <c r="G273" s="61"/>
      <c r="H273" s="118"/>
      <c r="I273" s="83"/>
      <c r="J273" s="118"/>
      <c r="K273" s="116"/>
      <c r="L273" s="174"/>
      <c r="M273" s="174"/>
      <c r="N273" s="174"/>
      <c r="O273" s="116"/>
      <c r="P273" s="174"/>
      <c r="Q273" s="116"/>
      <c r="R273" s="116"/>
      <c r="S273" s="116"/>
      <c r="T273" s="116"/>
      <c r="U273" s="116"/>
      <c r="V273" s="116"/>
      <c r="W273" s="116"/>
      <c r="X273" s="116"/>
      <c r="Y273" s="183"/>
      <c r="Z273" s="183"/>
    </row>
    <row r="274" ht="15.0" customHeight="1">
      <c r="A274" s="262"/>
      <c r="B274" s="115"/>
      <c r="C274" s="116"/>
      <c r="D274" s="116"/>
      <c r="E274" s="175"/>
      <c r="F274" s="262"/>
      <c r="G274" s="61"/>
      <c r="H274" s="118"/>
      <c r="I274" s="83"/>
      <c r="J274" s="118"/>
      <c r="K274" s="116"/>
      <c r="L274" s="174"/>
      <c r="M274" s="174"/>
      <c r="N274" s="174"/>
      <c r="O274" s="116"/>
      <c r="P274" s="174"/>
      <c r="Q274" s="116"/>
      <c r="R274" s="116"/>
      <c r="S274" s="116"/>
      <c r="T274" s="116"/>
      <c r="U274" s="116"/>
      <c r="V274" s="116"/>
      <c r="W274" s="116"/>
      <c r="X274" s="116"/>
      <c r="Y274" s="183"/>
      <c r="Z274" s="183"/>
    </row>
    <row r="275" ht="15.0" customHeight="1">
      <c r="A275" s="262"/>
      <c r="B275" s="115"/>
      <c r="C275" s="116"/>
      <c r="D275" s="116"/>
      <c r="E275" s="175"/>
      <c r="F275" s="262"/>
      <c r="G275" s="28"/>
      <c r="H275" s="118"/>
      <c r="I275" s="83"/>
      <c r="J275" s="118"/>
      <c r="K275" s="116"/>
      <c r="L275" s="174"/>
      <c r="M275" s="174"/>
      <c r="N275" s="174"/>
      <c r="O275" s="116"/>
      <c r="P275" s="174"/>
      <c r="Q275" s="116"/>
      <c r="R275" s="116"/>
      <c r="S275" s="116"/>
      <c r="T275" s="116"/>
      <c r="U275" s="116"/>
      <c r="V275" s="116"/>
      <c r="W275" s="116"/>
      <c r="X275" s="116"/>
      <c r="Y275" s="183"/>
      <c r="Z275" s="183"/>
    </row>
    <row r="276" ht="15.0" customHeight="1">
      <c r="A276" s="262"/>
      <c r="B276" s="117"/>
      <c r="C276" s="116"/>
      <c r="D276" s="116"/>
      <c r="E276" s="175"/>
      <c r="F276" s="262"/>
      <c r="G276" s="28"/>
      <c r="H276" s="118"/>
      <c r="I276" s="83"/>
      <c r="J276" s="118"/>
      <c r="K276" s="116"/>
      <c r="L276" s="174"/>
      <c r="M276" s="174"/>
      <c r="N276" s="174"/>
      <c r="O276" s="116"/>
      <c r="P276" s="174"/>
      <c r="Q276" s="116"/>
      <c r="R276" s="116"/>
      <c r="S276" s="116"/>
      <c r="T276" s="116"/>
      <c r="U276" s="116"/>
      <c r="V276" s="116"/>
      <c r="W276" s="116"/>
      <c r="X276" s="116"/>
      <c r="Y276" s="183"/>
      <c r="Z276" s="183"/>
    </row>
    <row r="277" ht="15.0" customHeight="1">
      <c r="A277" s="262"/>
      <c r="B277" s="115"/>
      <c r="C277" s="116"/>
      <c r="D277" s="264"/>
      <c r="E277" s="175"/>
      <c r="F277" s="262"/>
      <c r="G277" s="61"/>
      <c r="H277" s="118"/>
      <c r="I277" s="83"/>
      <c r="J277" s="118"/>
      <c r="K277" s="116"/>
      <c r="L277" s="174"/>
      <c r="M277" s="174"/>
      <c r="N277" s="174"/>
      <c r="O277" s="116"/>
      <c r="P277" s="174"/>
      <c r="Q277" s="116"/>
      <c r="R277" s="116"/>
      <c r="S277" s="116"/>
      <c r="T277" s="116"/>
      <c r="U277" s="116"/>
      <c r="V277" s="116"/>
      <c r="W277" s="116"/>
      <c r="X277" s="116"/>
      <c r="Y277" s="183"/>
      <c r="Z277" s="183"/>
    </row>
    <row r="278" ht="15.0" customHeight="1">
      <c r="A278" s="262"/>
      <c r="B278" s="115"/>
      <c r="C278" s="116"/>
      <c r="D278" s="264"/>
      <c r="E278" s="175"/>
      <c r="F278" s="262"/>
      <c r="G278" s="61"/>
      <c r="H278" s="118"/>
      <c r="I278" s="83"/>
      <c r="J278" s="118"/>
      <c r="K278" s="116"/>
      <c r="L278" s="174"/>
      <c r="M278" s="174"/>
      <c r="N278" s="174"/>
      <c r="O278" s="116"/>
      <c r="P278" s="174"/>
      <c r="Q278" s="116"/>
      <c r="R278" s="116"/>
      <c r="S278" s="116"/>
      <c r="T278" s="116"/>
      <c r="U278" s="116"/>
      <c r="V278" s="116"/>
      <c r="W278" s="116"/>
      <c r="X278" s="116"/>
      <c r="Y278" s="183"/>
      <c r="Z278" s="183"/>
    </row>
    <row r="279" ht="15.0" customHeight="1">
      <c r="A279" s="262"/>
      <c r="B279" s="115"/>
      <c r="C279" s="116"/>
      <c r="D279" s="264"/>
      <c r="E279" s="175"/>
      <c r="F279" s="262"/>
      <c r="G279" s="61"/>
      <c r="H279" s="118"/>
      <c r="I279" s="83"/>
      <c r="J279" s="118"/>
      <c r="K279" s="116"/>
      <c r="L279" s="174"/>
      <c r="M279" s="174"/>
      <c r="N279" s="174"/>
      <c r="O279" s="116"/>
      <c r="P279" s="174"/>
      <c r="Q279" s="116"/>
      <c r="R279" s="116"/>
      <c r="S279" s="116"/>
      <c r="T279" s="116"/>
      <c r="U279" s="116"/>
      <c r="V279" s="116"/>
      <c r="W279" s="116"/>
      <c r="X279" s="116"/>
      <c r="Y279" s="183"/>
      <c r="Z279" s="183"/>
    </row>
    <row r="280" ht="15.0" customHeight="1">
      <c r="A280" s="262"/>
      <c r="B280" s="117"/>
      <c r="C280" s="116"/>
      <c r="D280" s="116"/>
      <c r="E280" s="175"/>
      <c r="F280" s="262"/>
      <c r="G280" s="61"/>
      <c r="H280" s="118"/>
      <c r="I280" s="83"/>
      <c r="J280" s="118"/>
      <c r="K280" s="116"/>
      <c r="L280" s="174"/>
      <c r="M280" s="174"/>
      <c r="N280" s="174"/>
      <c r="O280" s="116"/>
      <c r="P280" s="174"/>
      <c r="Q280" s="116"/>
      <c r="R280" s="116"/>
      <c r="S280" s="116"/>
      <c r="T280" s="116"/>
      <c r="U280" s="116"/>
      <c r="V280" s="116"/>
      <c r="W280" s="116"/>
      <c r="X280" s="116"/>
      <c r="Y280" s="183"/>
      <c r="Z280" s="183"/>
    </row>
    <row r="281" ht="15.0" customHeight="1">
      <c r="A281" s="262"/>
      <c r="B281" s="115"/>
      <c r="C281" s="116"/>
      <c r="D281" s="118"/>
      <c r="E281" s="175"/>
      <c r="F281" s="262"/>
      <c r="G281" s="61"/>
      <c r="H281" s="118"/>
      <c r="I281" s="83"/>
      <c r="J281" s="118"/>
      <c r="K281" s="116"/>
      <c r="L281" s="174"/>
      <c r="M281" s="174"/>
      <c r="N281" s="174"/>
      <c r="O281" s="116"/>
      <c r="P281" s="174"/>
      <c r="Q281" s="116"/>
      <c r="R281" s="116"/>
      <c r="S281" s="116"/>
      <c r="T281" s="116"/>
      <c r="U281" s="116"/>
      <c r="V281" s="116"/>
      <c r="W281" s="116"/>
      <c r="X281" s="116"/>
      <c r="Y281" s="183"/>
      <c r="Z281" s="183"/>
    </row>
    <row r="282" ht="15.0" customHeight="1">
      <c r="A282" s="262"/>
      <c r="B282" s="115"/>
      <c r="C282" s="116"/>
      <c r="D282" s="118"/>
      <c r="E282" s="175"/>
      <c r="F282" s="262"/>
      <c r="G282" s="61"/>
      <c r="H282" s="118"/>
      <c r="I282" s="83"/>
      <c r="J282" s="118"/>
      <c r="K282" s="116"/>
      <c r="L282" s="174"/>
      <c r="M282" s="174"/>
      <c r="N282" s="174"/>
      <c r="O282" s="116"/>
      <c r="P282" s="174"/>
      <c r="Q282" s="116"/>
      <c r="R282" s="116"/>
      <c r="S282" s="116"/>
      <c r="T282" s="116"/>
      <c r="U282" s="116"/>
      <c r="V282" s="116"/>
      <c r="W282" s="116"/>
      <c r="X282" s="116"/>
      <c r="Y282" s="183"/>
      <c r="Z282" s="183"/>
    </row>
    <row r="283" ht="15.0" customHeight="1">
      <c r="A283" s="262"/>
      <c r="B283" s="115"/>
      <c r="C283" s="116"/>
      <c r="D283" s="116"/>
      <c r="E283" s="175"/>
      <c r="F283" s="262"/>
      <c r="G283" s="29"/>
      <c r="H283" s="118"/>
      <c r="I283" s="83"/>
      <c r="J283" s="118"/>
      <c r="K283" s="116"/>
      <c r="L283" s="174"/>
      <c r="M283" s="174"/>
      <c r="N283" s="174"/>
      <c r="O283" s="116"/>
      <c r="P283" s="174"/>
      <c r="Q283" s="116"/>
      <c r="R283" s="116"/>
      <c r="S283" s="116"/>
      <c r="T283" s="116"/>
      <c r="U283" s="116"/>
      <c r="V283" s="116"/>
      <c r="W283" s="116"/>
      <c r="X283" s="116"/>
      <c r="Y283" s="183"/>
      <c r="Z283" s="183"/>
    </row>
    <row r="284" ht="15.0" customHeight="1">
      <c r="A284" s="262"/>
      <c r="B284" s="115"/>
      <c r="C284" s="116"/>
      <c r="D284" s="116"/>
      <c r="E284" s="175"/>
      <c r="F284" s="262"/>
      <c r="G284" s="29"/>
      <c r="H284" s="118"/>
      <c r="I284" s="83"/>
      <c r="J284" s="118"/>
      <c r="K284" s="116"/>
      <c r="L284" s="174"/>
      <c r="M284" s="174"/>
      <c r="N284" s="174"/>
      <c r="O284" s="116"/>
      <c r="P284" s="174"/>
      <c r="Q284" s="116"/>
      <c r="R284" s="116"/>
      <c r="S284" s="116"/>
      <c r="T284" s="116"/>
      <c r="U284" s="116"/>
      <c r="V284" s="116"/>
      <c r="W284" s="116"/>
      <c r="X284" s="116"/>
      <c r="Y284" s="183"/>
      <c r="Z284" s="183"/>
    </row>
    <row r="285" ht="15.0" customHeight="1">
      <c r="A285" s="262"/>
      <c r="B285" s="115"/>
      <c r="C285" s="116"/>
      <c r="D285" s="116"/>
      <c r="E285" s="175"/>
      <c r="F285" s="262"/>
      <c r="G285" s="29"/>
      <c r="H285" s="118"/>
      <c r="I285" s="83"/>
      <c r="J285" s="118"/>
      <c r="K285" s="116"/>
      <c r="L285" s="174"/>
      <c r="M285" s="174"/>
      <c r="N285" s="174"/>
      <c r="O285" s="116"/>
      <c r="P285" s="174"/>
      <c r="Q285" s="116"/>
      <c r="R285" s="116"/>
      <c r="S285" s="116"/>
      <c r="T285" s="116"/>
      <c r="U285" s="116"/>
      <c r="V285" s="116"/>
      <c r="W285" s="116"/>
      <c r="X285" s="116"/>
      <c r="Y285" s="183"/>
      <c r="Z285" s="183"/>
    </row>
    <row r="286" ht="15.0" customHeight="1">
      <c r="A286" s="262"/>
      <c r="B286" s="115"/>
      <c r="C286" s="116"/>
      <c r="D286" s="116"/>
      <c r="E286" s="175"/>
      <c r="F286" s="262"/>
      <c r="G286" s="29"/>
      <c r="H286" s="118"/>
      <c r="I286" s="83"/>
      <c r="J286" s="118"/>
      <c r="K286" s="116"/>
      <c r="L286" s="174"/>
      <c r="M286" s="174"/>
      <c r="N286" s="174"/>
      <c r="O286" s="116"/>
      <c r="P286" s="174"/>
      <c r="Q286" s="116"/>
      <c r="R286" s="116"/>
      <c r="S286" s="116"/>
      <c r="T286" s="116"/>
      <c r="U286" s="116"/>
      <c r="V286" s="116"/>
      <c r="W286" s="116"/>
      <c r="X286" s="116"/>
      <c r="Y286" s="183"/>
      <c r="Z286" s="183"/>
    </row>
    <row r="287" ht="15.0" customHeight="1">
      <c r="A287" s="262"/>
      <c r="B287" s="115"/>
      <c r="C287" s="116"/>
      <c r="D287" s="116"/>
      <c r="E287" s="175"/>
      <c r="F287" s="262"/>
      <c r="G287" s="28"/>
      <c r="H287" s="118"/>
      <c r="I287" s="83"/>
      <c r="J287" s="118"/>
      <c r="K287" s="116"/>
      <c r="L287" s="174"/>
      <c r="M287" s="174"/>
      <c r="N287" s="174"/>
      <c r="O287" s="116"/>
      <c r="P287" s="174"/>
      <c r="Q287" s="116"/>
      <c r="R287" s="116"/>
      <c r="S287" s="116"/>
      <c r="T287" s="116"/>
      <c r="U287" s="116"/>
      <c r="V287" s="116"/>
      <c r="W287" s="116"/>
      <c r="X287" s="116"/>
      <c r="Y287" s="183"/>
      <c r="Z287" s="183"/>
    </row>
    <row r="288" ht="15.0" customHeight="1">
      <c r="A288" s="262"/>
      <c r="B288" s="115"/>
      <c r="C288" s="116"/>
      <c r="D288" s="116"/>
      <c r="E288" s="175"/>
      <c r="F288" s="262"/>
      <c r="G288" s="28"/>
      <c r="H288" s="118"/>
      <c r="I288" s="83"/>
      <c r="J288" s="118"/>
      <c r="K288" s="116"/>
      <c r="L288" s="174"/>
      <c r="M288" s="174"/>
      <c r="N288" s="174"/>
      <c r="O288" s="116"/>
      <c r="P288" s="174"/>
      <c r="Q288" s="116"/>
      <c r="R288" s="116"/>
      <c r="S288" s="116"/>
      <c r="T288" s="116"/>
      <c r="U288" s="116"/>
      <c r="V288" s="116"/>
      <c r="W288" s="116"/>
      <c r="X288" s="116"/>
      <c r="Y288" s="183"/>
      <c r="Z288" s="183"/>
    </row>
    <row r="289" ht="15.0" customHeight="1">
      <c r="A289" s="262"/>
      <c r="B289" s="115"/>
      <c r="C289" s="116"/>
      <c r="D289" s="116"/>
      <c r="E289" s="175"/>
      <c r="F289" s="262"/>
      <c r="G289" s="28"/>
      <c r="H289" s="118"/>
      <c r="I289" s="83"/>
      <c r="J289" s="118"/>
      <c r="K289" s="116"/>
      <c r="L289" s="174"/>
      <c r="M289" s="174"/>
      <c r="N289" s="174"/>
      <c r="O289" s="116"/>
      <c r="P289" s="174"/>
      <c r="Q289" s="116"/>
      <c r="R289" s="116"/>
      <c r="S289" s="116"/>
      <c r="T289" s="116"/>
      <c r="U289" s="116"/>
      <c r="V289" s="116"/>
      <c r="W289" s="116"/>
      <c r="X289" s="116"/>
      <c r="Y289" s="183"/>
      <c r="Z289" s="183"/>
    </row>
    <row r="290" ht="15.0" customHeight="1">
      <c r="A290" s="262"/>
      <c r="B290" s="115"/>
      <c r="C290" s="116"/>
      <c r="D290" s="116"/>
      <c r="E290" s="175"/>
      <c r="F290" s="262"/>
      <c r="G290" s="28"/>
      <c r="H290" s="118"/>
      <c r="I290" s="83"/>
      <c r="J290" s="118"/>
      <c r="K290" s="116"/>
      <c r="L290" s="174"/>
      <c r="M290" s="174"/>
      <c r="N290" s="174"/>
      <c r="O290" s="116"/>
      <c r="P290" s="174"/>
      <c r="Q290" s="116"/>
      <c r="R290" s="116"/>
      <c r="S290" s="116"/>
      <c r="T290" s="116"/>
      <c r="U290" s="116"/>
      <c r="V290" s="116"/>
      <c r="W290" s="116"/>
      <c r="X290" s="116"/>
      <c r="Y290" s="183"/>
      <c r="Z290" s="183"/>
    </row>
    <row r="291" ht="15.0" customHeight="1">
      <c r="A291" s="262"/>
      <c r="B291" s="115"/>
      <c r="C291" s="116"/>
      <c r="D291" s="116"/>
      <c r="E291" s="175"/>
      <c r="F291" s="262"/>
      <c r="G291" s="28"/>
      <c r="H291" s="118"/>
      <c r="I291" s="83"/>
      <c r="J291" s="118"/>
      <c r="K291" s="116"/>
      <c r="L291" s="174"/>
      <c r="M291" s="174"/>
      <c r="N291" s="174"/>
      <c r="O291" s="116"/>
      <c r="P291" s="174"/>
      <c r="Q291" s="116"/>
      <c r="R291" s="116"/>
      <c r="S291" s="116"/>
      <c r="T291" s="116"/>
      <c r="U291" s="116"/>
      <c r="V291" s="116"/>
      <c r="W291" s="116"/>
      <c r="X291" s="116"/>
      <c r="Y291" s="183"/>
      <c r="Z291" s="183"/>
    </row>
    <row r="292" ht="15.0" customHeight="1">
      <c r="A292" s="262"/>
      <c r="B292" s="117"/>
      <c r="C292" s="116"/>
      <c r="D292" s="118"/>
      <c r="E292" s="175"/>
      <c r="F292" s="262"/>
      <c r="G292" s="28"/>
      <c r="H292" s="118"/>
      <c r="I292" s="83"/>
      <c r="J292" s="118"/>
      <c r="K292" s="116"/>
      <c r="L292" s="174"/>
      <c r="M292" s="174"/>
      <c r="N292" s="174"/>
      <c r="O292" s="116"/>
      <c r="P292" s="174"/>
      <c r="Q292" s="116"/>
      <c r="R292" s="116"/>
      <c r="S292" s="116"/>
      <c r="T292" s="116"/>
      <c r="U292" s="116"/>
      <c r="V292" s="116"/>
      <c r="W292" s="116"/>
      <c r="X292" s="116"/>
      <c r="Y292" s="183"/>
      <c r="Z292" s="183"/>
    </row>
    <row r="293" ht="15.0" customHeight="1">
      <c r="A293" s="262"/>
      <c r="B293" s="117"/>
      <c r="C293" s="116"/>
      <c r="D293" s="116"/>
      <c r="E293" s="175"/>
      <c r="F293" s="262"/>
      <c r="G293" s="29"/>
      <c r="H293" s="118"/>
      <c r="I293" s="83"/>
      <c r="J293" s="118"/>
      <c r="K293" s="116"/>
      <c r="L293" s="174"/>
      <c r="M293" s="174"/>
      <c r="N293" s="174"/>
      <c r="O293" s="116"/>
      <c r="P293" s="174"/>
      <c r="Q293" s="116"/>
      <c r="R293" s="116"/>
      <c r="S293" s="116"/>
      <c r="T293" s="116"/>
      <c r="U293" s="116"/>
      <c r="V293" s="116"/>
      <c r="W293" s="116"/>
      <c r="X293" s="116"/>
      <c r="Y293" s="183"/>
      <c r="Z293" s="183"/>
    </row>
    <row r="294" ht="15.0" customHeight="1">
      <c r="A294" s="262"/>
      <c r="B294" s="115"/>
      <c r="C294" s="116"/>
      <c r="D294" s="116"/>
      <c r="E294" s="175"/>
      <c r="F294" s="262"/>
      <c r="G294" s="29"/>
      <c r="H294" s="118"/>
      <c r="I294" s="83"/>
      <c r="J294" s="118"/>
      <c r="K294" s="116"/>
      <c r="L294" s="174"/>
      <c r="M294" s="174"/>
      <c r="N294" s="174"/>
      <c r="O294" s="116"/>
      <c r="P294" s="174"/>
      <c r="Q294" s="116"/>
      <c r="R294" s="116"/>
      <c r="S294" s="116"/>
      <c r="T294" s="116"/>
      <c r="U294" s="116"/>
      <c r="V294" s="116"/>
      <c r="W294" s="116"/>
      <c r="X294" s="116"/>
      <c r="Y294" s="183"/>
      <c r="Z294" s="183"/>
    </row>
    <row r="295" ht="15.0" customHeight="1">
      <c r="A295" s="262"/>
      <c r="B295" s="117"/>
      <c r="C295" s="118"/>
      <c r="D295" s="118"/>
      <c r="E295" s="175"/>
      <c r="F295" s="262"/>
      <c r="G295" s="29"/>
      <c r="H295" s="118"/>
      <c r="I295" s="83"/>
      <c r="J295" s="118"/>
      <c r="K295" s="116"/>
      <c r="L295" s="174"/>
      <c r="M295" s="174"/>
      <c r="N295" s="174"/>
      <c r="O295" s="116"/>
      <c r="P295" s="174"/>
      <c r="Q295" s="116"/>
      <c r="R295" s="116"/>
      <c r="S295" s="116"/>
      <c r="T295" s="116"/>
      <c r="U295" s="116"/>
      <c r="V295" s="116"/>
      <c r="W295" s="116"/>
      <c r="X295" s="116"/>
      <c r="Y295" s="183"/>
      <c r="Z295" s="183"/>
    </row>
    <row r="296" ht="15.0" customHeight="1">
      <c r="A296" s="262"/>
      <c r="B296" s="115"/>
      <c r="C296" s="116"/>
      <c r="D296" s="118"/>
      <c r="E296" s="175"/>
      <c r="F296" s="262"/>
      <c r="G296" s="29"/>
      <c r="H296" s="118"/>
      <c r="I296" s="83"/>
      <c r="J296" s="118"/>
      <c r="K296" s="116"/>
      <c r="L296" s="174"/>
      <c r="M296" s="174"/>
      <c r="N296" s="174"/>
      <c r="O296" s="116"/>
      <c r="P296" s="174"/>
      <c r="Q296" s="116"/>
      <c r="R296" s="116"/>
      <c r="S296" s="116"/>
      <c r="T296" s="116"/>
      <c r="U296" s="116"/>
      <c r="V296" s="116"/>
      <c r="W296" s="116"/>
      <c r="X296" s="116"/>
      <c r="Y296" s="183"/>
      <c r="Z296" s="183"/>
    </row>
    <row r="297" ht="15.0" customHeight="1">
      <c r="A297" s="262"/>
      <c r="B297" s="117"/>
      <c r="C297" s="116"/>
      <c r="D297" s="116"/>
      <c r="E297" s="175"/>
      <c r="F297" s="262"/>
      <c r="G297" s="29"/>
      <c r="H297" s="118"/>
      <c r="I297" s="83"/>
      <c r="J297" s="118"/>
      <c r="K297" s="116"/>
      <c r="L297" s="174"/>
      <c r="M297" s="174"/>
      <c r="N297" s="174"/>
      <c r="O297" s="116"/>
      <c r="P297" s="174"/>
      <c r="Q297" s="116"/>
      <c r="R297" s="116"/>
      <c r="S297" s="116"/>
      <c r="T297" s="116"/>
      <c r="U297" s="116"/>
      <c r="V297" s="116"/>
      <c r="W297" s="116"/>
      <c r="X297" s="116"/>
      <c r="Y297" s="183"/>
      <c r="Z297" s="183"/>
    </row>
    <row r="298" ht="15.0" customHeight="1">
      <c r="A298" s="262"/>
      <c r="B298" s="117"/>
      <c r="C298" s="116"/>
      <c r="D298" s="116"/>
      <c r="E298" s="175"/>
      <c r="F298" s="262"/>
      <c r="G298" s="29"/>
      <c r="H298" s="118"/>
      <c r="I298" s="83"/>
      <c r="J298" s="118"/>
      <c r="K298" s="116"/>
      <c r="L298" s="174"/>
      <c r="M298" s="174"/>
      <c r="N298" s="174"/>
      <c r="O298" s="116"/>
      <c r="P298" s="174"/>
      <c r="Q298" s="116"/>
      <c r="R298" s="116"/>
      <c r="S298" s="116"/>
      <c r="T298" s="116"/>
      <c r="U298" s="116"/>
      <c r="V298" s="116"/>
      <c r="W298" s="116"/>
      <c r="X298" s="116"/>
      <c r="Y298" s="183"/>
      <c r="Z298" s="183"/>
    </row>
    <row r="299" ht="15.0" customHeight="1">
      <c r="A299" s="262"/>
      <c r="B299" s="115"/>
      <c r="C299" s="116"/>
      <c r="D299" s="118"/>
      <c r="E299" s="175"/>
      <c r="F299" s="262"/>
      <c r="G299" s="29"/>
      <c r="H299" s="118"/>
      <c r="I299" s="83"/>
      <c r="J299" s="118"/>
      <c r="K299" s="116"/>
      <c r="L299" s="174"/>
      <c r="M299" s="174"/>
      <c r="N299" s="174"/>
      <c r="O299" s="116"/>
      <c r="P299" s="174"/>
      <c r="Q299" s="116"/>
      <c r="R299" s="116"/>
      <c r="S299" s="116"/>
      <c r="T299" s="116"/>
      <c r="U299" s="116"/>
      <c r="V299" s="116"/>
      <c r="W299" s="116"/>
      <c r="X299" s="116"/>
      <c r="Y299" s="183"/>
      <c r="Z299" s="183"/>
    </row>
    <row r="300" ht="15.0" customHeight="1">
      <c r="A300" s="262"/>
      <c r="B300" s="115"/>
      <c r="C300" s="116"/>
      <c r="D300" s="116"/>
      <c r="E300" s="175"/>
      <c r="F300" s="262"/>
      <c r="G300" s="29"/>
      <c r="H300" s="118"/>
      <c r="I300" s="83"/>
      <c r="J300" s="118"/>
      <c r="K300" s="116"/>
      <c r="L300" s="174"/>
      <c r="M300" s="174"/>
      <c r="N300" s="174"/>
      <c r="O300" s="116"/>
      <c r="P300" s="174"/>
      <c r="Q300" s="116"/>
      <c r="R300" s="116"/>
      <c r="S300" s="116"/>
      <c r="T300" s="116"/>
      <c r="U300" s="116"/>
      <c r="V300" s="116"/>
      <c r="W300" s="116"/>
      <c r="X300" s="116"/>
      <c r="Y300" s="183"/>
      <c r="Z300" s="183"/>
    </row>
    <row r="301" ht="15.0" customHeight="1">
      <c r="A301" s="262"/>
      <c r="B301" s="117"/>
      <c r="C301" s="116"/>
      <c r="D301" s="116"/>
      <c r="E301" s="175"/>
      <c r="F301" s="262"/>
      <c r="G301" s="29"/>
      <c r="H301" s="118"/>
      <c r="I301" s="83"/>
      <c r="J301" s="118"/>
      <c r="K301" s="116"/>
      <c r="L301" s="174"/>
      <c r="M301" s="174"/>
      <c r="N301" s="174"/>
      <c r="O301" s="116"/>
      <c r="P301" s="174"/>
      <c r="Q301" s="116"/>
      <c r="R301" s="116"/>
      <c r="S301" s="116"/>
      <c r="T301" s="116"/>
      <c r="U301" s="116"/>
      <c r="V301" s="116"/>
      <c r="W301" s="116"/>
      <c r="X301" s="116"/>
      <c r="Y301" s="183"/>
      <c r="Z301" s="183"/>
    </row>
    <row r="302" ht="15.0" customHeight="1">
      <c r="A302" s="262"/>
      <c r="B302" s="117"/>
      <c r="C302" s="116"/>
      <c r="D302" s="116"/>
      <c r="E302" s="175"/>
      <c r="F302" s="262"/>
      <c r="G302" s="29"/>
      <c r="H302" s="118"/>
      <c r="I302" s="83"/>
      <c r="J302" s="118"/>
      <c r="K302" s="116"/>
      <c r="L302" s="174"/>
      <c r="M302" s="174"/>
      <c r="N302" s="174"/>
      <c r="O302" s="116"/>
      <c r="P302" s="174"/>
      <c r="Q302" s="116"/>
      <c r="R302" s="116"/>
      <c r="S302" s="116"/>
      <c r="T302" s="116"/>
      <c r="U302" s="116"/>
      <c r="V302" s="116"/>
      <c r="W302" s="116"/>
      <c r="X302" s="116"/>
      <c r="Y302" s="183"/>
      <c r="Z302" s="183"/>
    </row>
    <row r="303" ht="15.0" customHeight="1">
      <c r="A303" s="262"/>
      <c r="B303" s="117"/>
      <c r="C303" s="118"/>
      <c r="D303" s="118"/>
      <c r="E303" s="175"/>
      <c r="F303" s="262"/>
      <c r="G303" s="29"/>
      <c r="H303" s="118"/>
      <c r="I303" s="83"/>
      <c r="J303" s="118"/>
      <c r="K303" s="116"/>
      <c r="L303" s="174"/>
      <c r="M303" s="174"/>
      <c r="N303" s="174"/>
      <c r="O303" s="116"/>
      <c r="P303" s="174"/>
      <c r="Q303" s="116"/>
      <c r="R303" s="116"/>
      <c r="S303" s="116"/>
      <c r="T303" s="116"/>
      <c r="U303" s="116"/>
      <c r="V303" s="116"/>
      <c r="W303" s="116"/>
      <c r="X303" s="116"/>
      <c r="Y303" s="183"/>
      <c r="Z303" s="183"/>
    </row>
    <row r="304" ht="15.0" customHeight="1">
      <c r="A304" s="262"/>
      <c r="B304" s="115"/>
      <c r="C304" s="116"/>
      <c r="D304" s="118"/>
      <c r="E304" s="175"/>
      <c r="F304" s="262"/>
      <c r="G304" s="29"/>
      <c r="H304" s="118"/>
      <c r="I304" s="83"/>
      <c r="J304" s="118"/>
      <c r="K304" s="116"/>
      <c r="L304" s="174"/>
      <c r="M304" s="174"/>
      <c r="N304" s="174"/>
      <c r="O304" s="116"/>
      <c r="P304" s="174"/>
      <c r="Q304" s="116"/>
      <c r="R304" s="116"/>
      <c r="S304" s="116"/>
      <c r="T304" s="116"/>
      <c r="U304" s="116"/>
      <c r="V304" s="116"/>
      <c r="W304" s="116"/>
      <c r="X304" s="116"/>
      <c r="Y304" s="183"/>
      <c r="Z304" s="183"/>
    </row>
    <row r="305" ht="15.0" customHeight="1">
      <c r="A305" s="262"/>
      <c r="B305" s="115"/>
      <c r="C305" s="116"/>
      <c r="D305" s="118"/>
      <c r="E305" s="175"/>
      <c r="F305" s="262"/>
      <c r="G305" s="29"/>
      <c r="H305" s="118"/>
      <c r="I305" s="83"/>
      <c r="J305" s="118"/>
      <c r="K305" s="116"/>
      <c r="L305" s="174"/>
      <c r="M305" s="174"/>
      <c r="N305" s="174"/>
      <c r="O305" s="116"/>
      <c r="P305" s="174"/>
      <c r="Q305" s="116"/>
      <c r="R305" s="116"/>
      <c r="S305" s="116"/>
      <c r="T305" s="116"/>
      <c r="U305" s="116"/>
      <c r="V305" s="116"/>
      <c r="W305" s="116"/>
      <c r="X305" s="116"/>
      <c r="Y305" s="183"/>
      <c r="Z305" s="183"/>
    </row>
    <row r="306" ht="15.0" customHeight="1">
      <c r="A306" s="262"/>
      <c r="B306" s="115"/>
      <c r="C306" s="116"/>
      <c r="D306" s="118"/>
      <c r="E306" s="175"/>
      <c r="F306" s="262"/>
      <c r="G306" s="29"/>
      <c r="H306" s="118"/>
      <c r="I306" s="83"/>
      <c r="J306" s="118"/>
      <c r="K306" s="116"/>
      <c r="L306" s="174"/>
      <c r="M306" s="174"/>
      <c r="N306" s="174"/>
      <c r="O306" s="116"/>
      <c r="P306" s="174"/>
      <c r="Q306" s="116"/>
      <c r="R306" s="116"/>
      <c r="S306" s="116"/>
      <c r="T306" s="116"/>
      <c r="U306" s="116"/>
      <c r="V306" s="116"/>
      <c r="W306" s="116"/>
      <c r="X306" s="116"/>
      <c r="Y306" s="183"/>
      <c r="Z306" s="183"/>
    </row>
    <row r="307" ht="15.0" customHeight="1">
      <c r="A307" s="262"/>
      <c r="B307" s="115"/>
      <c r="C307" s="116"/>
      <c r="D307" s="116"/>
      <c r="E307" s="175"/>
      <c r="F307" s="262"/>
      <c r="G307" s="29"/>
      <c r="H307" s="118"/>
      <c r="I307" s="83"/>
      <c r="J307" s="118"/>
      <c r="K307" s="116"/>
      <c r="L307" s="174"/>
      <c r="M307" s="174"/>
      <c r="N307" s="174"/>
      <c r="O307" s="116"/>
      <c r="P307" s="174"/>
      <c r="Q307" s="116"/>
      <c r="R307" s="116"/>
      <c r="S307" s="116"/>
      <c r="T307" s="116"/>
      <c r="U307" s="116"/>
      <c r="V307" s="116"/>
      <c r="W307" s="116"/>
      <c r="X307" s="116"/>
      <c r="Y307" s="183"/>
      <c r="Z307" s="183"/>
    </row>
    <row r="308" ht="15.0" customHeight="1">
      <c r="A308" s="262"/>
      <c r="B308" s="117"/>
      <c r="C308" s="116"/>
      <c r="D308" s="116"/>
      <c r="E308" s="175"/>
      <c r="F308" s="262"/>
      <c r="G308" s="29"/>
      <c r="H308" s="118"/>
      <c r="I308" s="83"/>
      <c r="J308" s="118"/>
      <c r="K308" s="116"/>
      <c r="L308" s="174"/>
      <c r="M308" s="174"/>
      <c r="N308" s="174"/>
      <c r="O308" s="116"/>
      <c r="P308" s="174"/>
      <c r="Q308" s="116"/>
      <c r="R308" s="116"/>
      <c r="S308" s="116"/>
      <c r="T308" s="116"/>
      <c r="U308" s="116"/>
      <c r="V308" s="116"/>
      <c r="W308" s="116"/>
      <c r="X308" s="116"/>
      <c r="Y308" s="183"/>
      <c r="Z308" s="183"/>
    </row>
    <row r="309" ht="15.0" customHeight="1">
      <c r="A309" s="262"/>
      <c r="B309" s="115"/>
      <c r="C309" s="116"/>
      <c r="D309" s="118"/>
      <c r="E309" s="175"/>
      <c r="F309" s="262"/>
      <c r="G309" s="29"/>
      <c r="H309" s="118"/>
      <c r="I309" s="83"/>
      <c r="J309" s="118"/>
      <c r="K309" s="116"/>
      <c r="L309" s="174"/>
      <c r="M309" s="174"/>
      <c r="N309" s="174"/>
      <c r="O309" s="116"/>
      <c r="P309" s="174"/>
      <c r="Q309" s="116"/>
      <c r="R309" s="116"/>
      <c r="S309" s="116"/>
      <c r="T309" s="116"/>
      <c r="U309" s="116"/>
      <c r="V309" s="116"/>
      <c r="W309" s="116"/>
      <c r="X309" s="116"/>
      <c r="Y309" s="183"/>
      <c r="Z309" s="183"/>
    </row>
    <row r="310" ht="15.0" customHeight="1">
      <c r="A310" s="262"/>
      <c r="B310" s="117"/>
      <c r="C310" s="116"/>
      <c r="D310" s="116"/>
      <c r="E310" s="175"/>
      <c r="F310" s="262"/>
      <c r="G310" s="29"/>
      <c r="H310" s="118"/>
      <c r="I310" s="83"/>
      <c r="J310" s="118"/>
      <c r="K310" s="116"/>
      <c r="L310" s="174"/>
      <c r="M310" s="174"/>
      <c r="N310" s="174"/>
      <c r="O310" s="116"/>
      <c r="P310" s="174"/>
      <c r="Q310" s="116"/>
      <c r="R310" s="116"/>
      <c r="S310" s="116"/>
      <c r="T310" s="116"/>
      <c r="U310" s="116"/>
      <c r="V310" s="116"/>
      <c r="W310" s="116"/>
      <c r="X310" s="116"/>
      <c r="Y310" s="183"/>
      <c r="Z310" s="183"/>
    </row>
    <row r="311" ht="15.0" customHeight="1">
      <c r="A311" s="262"/>
      <c r="B311" s="117"/>
      <c r="C311" s="116"/>
      <c r="D311" s="116"/>
      <c r="E311" s="175"/>
      <c r="F311" s="262"/>
      <c r="G311" s="29"/>
      <c r="H311" s="118"/>
      <c r="I311" s="83"/>
      <c r="J311" s="118"/>
      <c r="K311" s="116"/>
      <c r="L311" s="174"/>
      <c r="M311" s="174"/>
      <c r="N311" s="174"/>
      <c r="O311" s="116"/>
      <c r="P311" s="174"/>
      <c r="Q311" s="116"/>
      <c r="R311" s="116"/>
      <c r="S311" s="116"/>
      <c r="T311" s="116"/>
      <c r="U311" s="116"/>
      <c r="V311" s="116"/>
      <c r="W311" s="116"/>
      <c r="X311" s="116"/>
      <c r="Y311" s="183"/>
      <c r="Z311" s="183"/>
    </row>
    <row r="312" ht="15.0" customHeight="1">
      <c r="A312" s="262"/>
      <c r="B312" s="115"/>
      <c r="C312" s="116"/>
      <c r="D312" s="118"/>
      <c r="E312" s="175"/>
      <c r="F312" s="262"/>
      <c r="G312" s="29"/>
      <c r="H312" s="118"/>
      <c r="I312" s="83"/>
      <c r="J312" s="118"/>
      <c r="K312" s="116"/>
      <c r="L312" s="174"/>
      <c r="M312" s="174"/>
      <c r="N312" s="174"/>
      <c r="O312" s="116"/>
      <c r="P312" s="174"/>
      <c r="Q312" s="116"/>
      <c r="R312" s="116"/>
      <c r="S312" s="116"/>
      <c r="T312" s="116"/>
      <c r="U312" s="116"/>
      <c r="V312" s="116"/>
      <c r="W312" s="116"/>
      <c r="X312" s="116"/>
      <c r="Y312" s="183"/>
      <c r="Z312" s="183"/>
    </row>
    <row r="313" ht="15.0" customHeight="1">
      <c r="A313" s="262"/>
      <c r="B313" s="115"/>
      <c r="C313" s="116"/>
      <c r="D313" s="116"/>
      <c r="E313" s="175"/>
      <c r="F313" s="262"/>
      <c r="G313" s="29"/>
      <c r="H313" s="118"/>
      <c r="I313" s="83"/>
      <c r="J313" s="118"/>
      <c r="K313" s="116"/>
      <c r="L313" s="174"/>
      <c r="M313" s="174"/>
      <c r="N313" s="174"/>
      <c r="O313" s="116"/>
      <c r="P313" s="174"/>
      <c r="Q313" s="116"/>
      <c r="R313" s="116"/>
      <c r="S313" s="116"/>
      <c r="T313" s="116"/>
      <c r="U313" s="116"/>
      <c r="V313" s="116"/>
      <c r="W313" s="116"/>
      <c r="X313" s="116"/>
      <c r="Y313" s="183"/>
      <c r="Z313" s="183"/>
    </row>
    <row r="314" ht="15.0" customHeight="1">
      <c r="A314" s="262"/>
      <c r="B314" s="115"/>
      <c r="C314" s="116"/>
      <c r="D314" s="116"/>
      <c r="E314" s="175"/>
      <c r="F314" s="262"/>
      <c r="G314" s="29"/>
      <c r="H314" s="118"/>
      <c r="I314" s="83"/>
      <c r="J314" s="118"/>
      <c r="K314" s="116"/>
      <c r="L314" s="174"/>
      <c r="M314" s="174"/>
      <c r="N314" s="174"/>
      <c r="O314" s="116"/>
      <c r="P314" s="174"/>
      <c r="Q314" s="116"/>
      <c r="R314" s="116"/>
      <c r="S314" s="116"/>
      <c r="T314" s="116"/>
      <c r="U314" s="116"/>
      <c r="V314" s="116"/>
      <c r="W314" s="116"/>
      <c r="X314" s="116"/>
      <c r="Y314" s="183"/>
      <c r="Z314" s="183"/>
    </row>
    <row r="315" ht="15.0" customHeight="1">
      <c r="A315" s="262"/>
      <c r="B315" s="115"/>
      <c r="C315" s="116"/>
      <c r="D315" s="118"/>
      <c r="E315" s="175"/>
      <c r="F315" s="262"/>
      <c r="G315" s="29"/>
      <c r="H315" s="118"/>
      <c r="I315" s="83"/>
      <c r="J315" s="118"/>
      <c r="K315" s="116"/>
      <c r="L315" s="174"/>
      <c r="M315" s="174"/>
      <c r="N315" s="174"/>
      <c r="O315" s="116"/>
      <c r="P315" s="174"/>
      <c r="Q315" s="116"/>
      <c r="R315" s="116"/>
      <c r="S315" s="116"/>
      <c r="T315" s="116"/>
      <c r="U315" s="116"/>
      <c r="V315" s="116"/>
      <c r="W315" s="116"/>
      <c r="X315" s="116"/>
      <c r="Y315" s="183"/>
      <c r="Z315" s="183"/>
    </row>
    <row r="316" ht="15.0" customHeight="1">
      <c r="A316" s="262"/>
      <c r="B316" s="117"/>
      <c r="C316" s="116"/>
      <c r="D316" s="116"/>
      <c r="E316" s="175"/>
      <c r="F316" s="262"/>
      <c r="G316" s="29"/>
      <c r="H316" s="118"/>
      <c r="I316" s="83"/>
      <c r="J316" s="118"/>
      <c r="K316" s="116"/>
      <c r="L316" s="174"/>
      <c r="M316" s="174"/>
      <c r="N316" s="174"/>
      <c r="O316" s="116"/>
      <c r="P316" s="174"/>
      <c r="Q316" s="116"/>
      <c r="R316" s="116"/>
      <c r="S316" s="116"/>
      <c r="T316" s="116"/>
      <c r="U316" s="116"/>
      <c r="V316" s="116"/>
      <c r="W316" s="116"/>
      <c r="X316" s="116"/>
      <c r="Y316" s="183"/>
      <c r="Z316" s="183"/>
    </row>
    <row r="317" ht="15.0" customHeight="1">
      <c r="A317" s="262"/>
      <c r="B317" s="115"/>
      <c r="C317" s="116"/>
      <c r="D317" s="118"/>
      <c r="E317" s="175"/>
      <c r="F317" s="262"/>
      <c r="G317" s="29"/>
      <c r="H317" s="118"/>
      <c r="I317" s="83"/>
      <c r="J317" s="118"/>
      <c r="K317" s="116"/>
      <c r="L317" s="174"/>
      <c r="M317" s="174"/>
      <c r="N317" s="174"/>
      <c r="O317" s="116"/>
      <c r="P317" s="174"/>
      <c r="Q317" s="116"/>
      <c r="R317" s="116"/>
      <c r="S317" s="116"/>
      <c r="T317" s="116"/>
      <c r="U317" s="116"/>
      <c r="V317" s="116"/>
      <c r="W317" s="116"/>
      <c r="X317" s="116"/>
      <c r="Y317" s="183"/>
      <c r="Z317" s="183"/>
    </row>
    <row r="318" ht="15.0" customHeight="1">
      <c r="A318" s="262"/>
      <c r="B318" s="115"/>
      <c r="C318" s="116"/>
      <c r="D318" s="118"/>
      <c r="E318" s="175"/>
      <c r="F318" s="262"/>
      <c r="G318" s="29"/>
      <c r="H318" s="118"/>
      <c r="I318" s="83"/>
      <c r="J318" s="118"/>
      <c r="K318" s="116"/>
      <c r="L318" s="174"/>
      <c r="M318" s="174"/>
      <c r="N318" s="174"/>
      <c r="O318" s="116"/>
      <c r="P318" s="174"/>
      <c r="Q318" s="116"/>
      <c r="R318" s="116"/>
      <c r="S318" s="116"/>
      <c r="T318" s="116"/>
      <c r="U318" s="116"/>
      <c r="V318" s="116"/>
      <c r="W318" s="116"/>
      <c r="X318" s="116"/>
      <c r="Y318" s="183"/>
      <c r="Z318" s="183"/>
    </row>
    <row r="319" ht="15.0" customHeight="1">
      <c r="A319" s="262"/>
      <c r="B319" s="115"/>
      <c r="C319" s="116"/>
      <c r="D319" s="118"/>
      <c r="E319" s="175"/>
      <c r="F319" s="262"/>
      <c r="G319" s="29"/>
      <c r="H319" s="118"/>
      <c r="I319" s="83"/>
      <c r="J319" s="118"/>
      <c r="K319" s="116"/>
      <c r="L319" s="174"/>
      <c r="M319" s="174"/>
      <c r="N319" s="174"/>
      <c r="O319" s="116"/>
      <c r="P319" s="174"/>
      <c r="Q319" s="116"/>
      <c r="R319" s="116"/>
      <c r="S319" s="116"/>
      <c r="T319" s="116"/>
      <c r="U319" s="116"/>
      <c r="V319" s="116"/>
      <c r="W319" s="116"/>
      <c r="X319" s="116"/>
      <c r="Y319" s="183"/>
      <c r="Z319" s="183"/>
    </row>
    <row r="320" ht="15.0" customHeight="1">
      <c r="A320" s="262"/>
      <c r="B320" s="115"/>
      <c r="C320" s="116"/>
      <c r="D320" s="118"/>
      <c r="E320" s="175"/>
      <c r="F320" s="262"/>
      <c r="G320" s="29"/>
      <c r="H320" s="118"/>
      <c r="I320" s="83"/>
      <c r="J320" s="118"/>
      <c r="K320" s="116"/>
      <c r="L320" s="174"/>
      <c r="M320" s="174"/>
      <c r="N320" s="174"/>
      <c r="O320" s="116"/>
      <c r="P320" s="174"/>
      <c r="Q320" s="116"/>
      <c r="R320" s="116"/>
      <c r="S320" s="116"/>
      <c r="T320" s="116"/>
      <c r="U320" s="116"/>
      <c r="V320" s="116"/>
      <c r="W320" s="116"/>
      <c r="X320" s="116"/>
      <c r="Y320" s="183"/>
      <c r="Z320" s="183"/>
    </row>
    <row r="321" ht="15.0" customHeight="1">
      <c r="A321" s="262"/>
      <c r="B321" s="115"/>
      <c r="C321" s="116"/>
      <c r="D321" s="118"/>
      <c r="E321" s="175"/>
      <c r="F321" s="262"/>
      <c r="G321" s="29"/>
      <c r="H321" s="118"/>
      <c r="I321" s="83"/>
      <c r="J321" s="118"/>
      <c r="K321" s="116"/>
      <c r="L321" s="174"/>
      <c r="M321" s="174"/>
      <c r="N321" s="174"/>
      <c r="O321" s="116"/>
      <c r="P321" s="174"/>
      <c r="Q321" s="116"/>
      <c r="R321" s="116"/>
      <c r="S321" s="116"/>
      <c r="T321" s="116"/>
      <c r="U321" s="116"/>
      <c r="V321" s="116"/>
      <c r="W321" s="116"/>
      <c r="X321" s="116"/>
      <c r="Y321" s="183"/>
      <c r="Z321" s="183"/>
    </row>
    <row r="322" ht="15.0" customHeight="1">
      <c r="A322" s="262"/>
      <c r="B322" s="115"/>
      <c r="C322" s="116"/>
      <c r="D322" s="118"/>
      <c r="E322" s="175"/>
      <c r="F322" s="262"/>
      <c r="G322" s="29"/>
      <c r="H322" s="118"/>
      <c r="I322" s="83"/>
      <c r="J322" s="118"/>
      <c r="K322" s="116"/>
      <c r="L322" s="174"/>
      <c r="M322" s="174"/>
      <c r="N322" s="174"/>
      <c r="O322" s="116"/>
      <c r="P322" s="174"/>
      <c r="Q322" s="116"/>
      <c r="R322" s="116"/>
      <c r="S322" s="116"/>
      <c r="T322" s="116"/>
      <c r="U322" s="116"/>
      <c r="V322" s="116"/>
      <c r="W322" s="116"/>
      <c r="X322" s="116"/>
      <c r="Y322" s="183"/>
      <c r="Z322" s="183"/>
    </row>
    <row r="323" ht="15.0" customHeight="1">
      <c r="A323" s="262"/>
      <c r="B323" s="115"/>
      <c r="C323" s="116"/>
      <c r="D323" s="118"/>
      <c r="E323" s="175"/>
      <c r="F323" s="262"/>
      <c r="G323" s="29"/>
      <c r="H323" s="118"/>
      <c r="I323" s="83"/>
      <c r="J323" s="118"/>
      <c r="K323" s="116"/>
      <c r="L323" s="174"/>
      <c r="M323" s="174"/>
      <c r="N323" s="174"/>
      <c r="O323" s="116"/>
      <c r="P323" s="174"/>
      <c r="Q323" s="116"/>
      <c r="R323" s="116"/>
      <c r="S323" s="116"/>
      <c r="T323" s="116"/>
      <c r="U323" s="116"/>
      <c r="V323" s="116"/>
      <c r="W323" s="116"/>
      <c r="X323" s="116"/>
      <c r="Y323" s="183"/>
      <c r="Z323" s="183"/>
    </row>
    <row r="324" ht="15.0" customHeight="1">
      <c r="A324" s="262"/>
      <c r="B324" s="115"/>
      <c r="C324" s="116"/>
      <c r="D324" s="116"/>
      <c r="E324" s="175"/>
      <c r="F324" s="262"/>
      <c r="G324" s="29"/>
      <c r="H324" s="118"/>
      <c r="I324" s="83"/>
      <c r="J324" s="118"/>
      <c r="K324" s="116"/>
      <c r="L324" s="174"/>
      <c r="M324" s="174"/>
      <c r="N324" s="174"/>
      <c r="O324" s="116"/>
      <c r="P324" s="174"/>
      <c r="Q324" s="116"/>
      <c r="R324" s="116"/>
      <c r="S324" s="116"/>
      <c r="T324" s="116"/>
      <c r="U324" s="116"/>
      <c r="V324" s="116"/>
      <c r="W324" s="116"/>
      <c r="X324" s="116"/>
      <c r="Y324" s="183"/>
      <c r="Z324" s="183"/>
    </row>
    <row r="325" ht="15.0" customHeight="1">
      <c r="A325" s="262"/>
      <c r="B325" s="115"/>
      <c r="C325" s="116"/>
      <c r="D325" s="116"/>
      <c r="E325" s="175"/>
      <c r="F325" s="262"/>
      <c r="G325" s="29"/>
      <c r="H325" s="118"/>
      <c r="I325" s="83"/>
      <c r="J325" s="118"/>
      <c r="K325" s="116"/>
      <c r="L325" s="174"/>
      <c r="M325" s="174"/>
      <c r="N325" s="174"/>
      <c r="O325" s="116"/>
      <c r="P325" s="174"/>
      <c r="Q325" s="116"/>
      <c r="R325" s="116"/>
      <c r="S325" s="116"/>
      <c r="T325" s="116"/>
      <c r="U325" s="116"/>
      <c r="V325" s="116"/>
      <c r="W325" s="116"/>
      <c r="X325" s="116"/>
      <c r="Y325" s="183"/>
      <c r="Z325" s="183"/>
    </row>
    <row r="326" ht="15.0" customHeight="1">
      <c r="A326" s="262"/>
      <c r="B326" s="117"/>
      <c r="C326" s="118"/>
      <c r="D326" s="118"/>
      <c r="E326" s="175"/>
      <c r="F326" s="262"/>
      <c r="G326" s="29"/>
      <c r="H326" s="118"/>
      <c r="I326" s="83"/>
      <c r="J326" s="118"/>
      <c r="K326" s="116"/>
      <c r="L326" s="174"/>
      <c r="M326" s="174"/>
      <c r="N326" s="174"/>
      <c r="O326" s="116"/>
      <c r="P326" s="174"/>
      <c r="Q326" s="116"/>
      <c r="R326" s="116"/>
      <c r="S326" s="116"/>
      <c r="T326" s="116"/>
      <c r="U326" s="116"/>
      <c r="V326" s="116"/>
      <c r="W326" s="116"/>
      <c r="X326" s="116"/>
      <c r="Y326" s="183"/>
      <c r="Z326" s="183"/>
    </row>
    <row r="327" ht="15.0" customHeight="1">
      <c r="A327" s="262"/>
      <c r="B327" s="115"/>
      <c r="C327" s="116"/>
      <c r="D327" s="116"/>
      <c r="E327" s="175"/>
      <c r="F327" s="262"/>
      <c r="G327" s="29"/>
      <c r="H327" s="118"/>
      <c r="I327" s="83"/>
      <c r="J327" s="118"/>
      <c r="K327" s="116"/>
      <c r="L327" s="174"/>
      <c r="M327" s="174"/>
      <c r="N327" s="174"/>
      <c r="O327" s="116"/>
      <c r="P327" s="174"/>
      <c r="Q327" s="116"/>
      <c r="R327" s="116"/>
      <c r="S327" s="116"/>
      <c r="T327" s="116"/>
      <c r="U327" s="116"/>
      <c r="V327" s="116"/>
      <c r="W327" s="116"/>
      <c r="X327" s="116"/>
      <c r="Y327" s="183"/>
      <c r="Z327" s="183"/>
    </row>
    <row r="328" ht="15.0" customHeight="1">
      <c r="A328" s="262"/>
      <c r="B328" s="117"/>
      <c r="C328" s="116"/>
      <c r="D328" s="116"/>
      <c r="E328" s="175"/>
      <c r="F328" s="262"/>
      <c r="G328" s="29"/>
      <c r="H328" s="118"/>
      <c r="I328" s="83"/>
      <c r="J328" s="118"/>
      <c r="K328" s="116"/>
      <c r="L328" s="174"/>
      <c r="M328" s="174"/>
      <c r="N328" s="174"/>
      <c r="O328" s="116"/>
      <c r="P328" s="174"/>
      <c r="Q328" s="116"/>
      <c r="R328" s="116"/>
      <c r="S328" s="116"/>
      <c r="T328" s="116"/>
      <c r="U328" s="116"/>
      <c r="V328" s="116"/>
      <c r="W328" s="116"/>
      <c r="X328" s="116"/>
      <c r="Y328" s="183"/>
      <c r="Z328" s="183"/>
    </row>
    <row r="329" ht="15.0" customHeight="1">
      <c r="A329" s="262"/>
      <c r="B329" s="115"/>
      <c r="C329" s="116"/>
      <c r="D329" s="116"/>
      <c r="E329" s="175"/>
      <c r="F329" s="262"/>
      <c r="G329" s="29"/>
      <c r="H329" s="118"/>
      <c r="I329" s="83"/>
      <c r="J329" s="118"/>
      <c r="K329" s="116"/>
      <c r="L329" s="174"/>
      <c r="M329" s="174"/>
      <c r="N329" s="174"/>
      <c r="O329" s="116"/>
      <c r="P329" s="174"/>
      <c r="Q329" s="116"/>
      <c r="R329" s="116"/>
      <c r="S329" s="116"/>
      <c r="T329" s="116"/>
      <c r="U329" s="116"/>
      <c r="V329" s="116"/>
      <c r="W329" s="116"/>
      <c r="X329" s="116"/>
      <c r="Y329" s="183"/>
      <c r="Z329" s="183"/>
    </row>
    <row r="330" ht="15.75" customHeight="1">
      <c r="A330" s="183"/>
      <c r="B330" s="183"/>
      <c r="C330" s="183"/>
      <c r="D330" s="183"/>
      <c r="E330" s="183"/>
      <c r="F330" s="124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5.75" customHeight="1">
      <c r="A331" s="183"/>
      <c r="B331" s="183"/>
      <c r="C331" s="183"/>
      <c r="D331" s="183"/>
      <c r="E331" s="183"/>
      <c r="F331" s="124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5.75" customHeight="1">
      <c r="A332" s="183"/>
      <c r="B332" s="183"/>
      <c r="C332" s="183"/>
      <c r="D332" s="183"/>
      <c r="E332" s="183"/>
      <c r="F332" s="124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5.75" customHeight="1">
      <c r="A333" s="183"/>
      <c r="B333" s="183"/>
      <c r="C333" s="183"/>
      <c r="D333" s="183"/>
      <c r="E333" s="183"/>
      <c r="F333" s="124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5.75" customHeight="1">
      <c r="A334" s="183"/>
      <c r="B334" s="183"/>
      <c r="C334" s="183"/>
      <c r="D334" s="183"/>
      <c r="E334" s="183"/>
      <c r="F334" s="124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5.75" customHeight="1">
      <c r="A335" s="183"/>
      <c r="B335" s="183"/>
      <c r="C335" s="183"/>
      <c r="D335" s="183"/>
      <c r="E335" s="183"/>
      <c r="F335" s="124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5.75" customHeight="1">
      <c r="A336" s="183"/>
      <c r="B336" s="183"/>
      <c r="C336" s="183"/>
      <c r="D336" s="183"/>
      <c r="E336" s="183"/>
      <c r="F336" s="124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5.75" customHeight="1">
      <c r="A337" s="183"/>
      <c r="B337" s="183"/>
      <c r="C337" s="183"/>
      <c r="D337" s="183"/>
      <c r="E337" s="183"/>
      <c r="F337" s="124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5.75" customHeight="1">
      <c r="A338" s="183"/>
      <c r="B338" s="183"/>
      <c r="C338" s="183"/>
      <c r="D338" s="183"/>
      <c r="E338" s="183"/>
      <c r="F338" s="124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5.75" customHeight="1">
      <c r="A339" s="183"/>
      <c r="B339" s="183"/>
      <c r="C339" s="183"/>
      <c r="D339" s="183"/>
      <c r="E339" s="183"/>
      <c r="F339" s="124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5.75" customHeight="1">
      <c r="A340" s="183"/>
      <c r="B340" s="183"/>
      <c r="C340" s="183"/>
      <c r="D340" s="183"/>
      <c r="E340" s="183"/>
      <c r="F340" s="124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5.75" customHeight="1">
      <c r="A341" s="183"/>
      <c r="B341" s="183"/>
      <c r="C341" s="183"/>
      <c r="D341" s="183"/>
      <c r="E341" s="183"/>
      <c r="F341" s="124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5.75" customHeight="1">
      <c r="A342" s="183"/>
      <c r="B342" s="183"/>
      <c r="C342" s="183"/>
      <c r="D342" s="183"/>
      <c r="E342" s="183"/>
      <c r="F342" s="124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5.75" customHeight="1">
      <c r="A343" s="183"/>
      <c r="B343" s="183"/>
      <c r="C343" s="183"/>
      <c r="D343" s="183"/>
      <c r="E343" s="183"/>
      <c r="F343" s="124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5.75" customHeight="1">
      <c r="A344" s="183"/>
      <c r="B344" s="183"/>
      <c r="C344" s="183"/>
      <c r="D344" s="183"/>
      <c r="E344" s="183"/>
      <c r="F344" s="124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5.75" customHeight="1">
      <c r="A345" s="183"/>
      <c r="B345" s="183"/>
      <c r="C345" s="183"/>
      <c r="D345" s="183"/>
      <c r="E345" s="183"/>
      <c r="F345" s="124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5.75" customHeight="1">
      <c r="A346" s="183"/>
      <c r="B346" s="183"/>
      <c r="C346" s="183"/>
      <c r="D346" s="183"/>
      <c r="E346" s="183"/>
      <c r="F346" s="124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5.75" customHeight="1">
      <c r="A347" s="183"/>
      <c r="B347" s="183"/>
      <c r="C347" s="183"/>
      <c r="D347" s="183"/>
      <c r="E347" s="183"/>
      <c r="F347" s="124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5.75" customHeight="1">
      <c r="A348" s="183"/>
      <c r="B348" s="183"/>
      <c r="C348" s="183"/>
      <c r="D348" s="183"/>
      <c r="E348" s="183"/>
      <c r="F348" s="124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5.75" customHeight="1">
      <c r="A349" s="183"/>
      <c r="B349" s="183"/>
      <c r="C349" s="183"/>
      <c r="D349" s="183"/>
      <c r="E349" s="183"/>
      <c r="F349" s="124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5.75" customHeight="1">
      <c r="A350" s="183"/>
      <c r="B350" s="183"/>
      <c r="C350" s="183"/>
      <c r="D350" s="183"/>
      <c r="E350" s="183"/>
      <c r="F350" s="124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5.75" customHeight="1">
      <c r="A351" s="183"/>
      <c r="B351" s="183"/>
      <c r="C351" s="183"/>
      <c r="D351" s="183"/>
      <c r="E351" s="183"/>
      <c r="F351" s="124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5.75" customHeight="1">
      <c r="A352" s="183"/>
      <c r="B352" s="183"/>
      <c r="C352" s="183"/>
      <c r="D352" s="183"/>
      <c r="E352" s="183"/>
      <c r="F352" s="124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5.75" customHeight="1">
      <c r="A353" s="183"/>
      <c r="B353" s="183"/>
      <c r="C353" s="183"/>
      <c r="D353" s="183"/>
      <c r="E353" s="183"/>
      <c r="F353" s="124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5.75" customHeight="1">
      <c r="A354" s="183"/>
      <c r="B354" s="183"/>
      <c r="C354" s="183"/>
      <c r="D354" s="183"/>
      <c r="E354" s="183"/>
      <c r="F354" s="124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5.75" customHeight="1">
      <c r="A355" s="183"/>
      <c r="B355" s="183"/>
      <c r="C355" s="183"/>
      <c r="D355" s="183"/>
      <c r="E355" s="183"/>
      <c r="F355" s="124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5.75" customHeight="1">
      <c r="A356" s="183"/>
      <c r="B356" s="183"/>
      <c r="C356" s="183"/>
      <c r="D356" s="183"/>
      <c r="E356" s="183"/>
      <c r="F356" s="124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5.75" customHeight="1">
      <c r="A357" s="183"/>
      <c r="B357" s="183"/>
      <c r="C357" s="183"/>
      <c r="D357" s="183"/>
      <c r="E357" s="183"/>
      <c r="F357" s="124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5.75" customHeight="1">
      <c r="A358" s="183"/>
      <c r="B358" s="183"/>
      <c r="C358" s="183"/>
      <c r="D358" s="183"/>
      <c r="E358" s="183"/>
      <c r="F358" s="124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5.75" customHeight="1">
      <c r="A359" s="183"/>
      <c r="B359" s="183"/>
      <c r="C359" s="183"/>
      <c r="D359" s="183"/>
      <c r="E359" s="183"/>
      <c r="F359" s="124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5.75" customHeight="1">
      <c r="A360" s="183"/>
      <c r="B360" s="183"/>
      <c r="C360" s="183"/>
      <c r="D360" s="183"/>
      <c r="E360" s="183"/>
      <c r="F360" s="124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5.75" customHeight="1">
      <c r="A361" s="183"/>
      <c r="B361" s="183"/>
      <c r="C361" s="183"/>
      <c r="D361" s="183"/>
      <c r="E361" s="183"/>
      <c r="F361" s="124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5.75" customHeight="1">
      <c r="A362" s="183"/>
      <c r="B362" s="183"/>
      <c r="C362" s="183"/>
      <c r="D362" s="183"/>
      <c r="E362" s="183"/>
      <c r="F362" s="124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5.75" customHeight="1">
      <c r="A363" s="183"/>
      <c r="B363" s="183"/>
      <c r="C363" s="183"/>
      <c r="D363" s="183"/>
      <c r="E363" s="183"/>
      <c r="F363" s="124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5.75" customHeight="1">
      <c r="A364" s="183"/>
      <c r="B364" s="183"/>
      <c r="C364" s="183"/>
      <c r="D364" s="183"/>
      <c r="E364" s="183"/>
      <c r="F364" s="124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5.75" customHeight="1">
      <c r="A365" s="183"/>
      <c r="B365" s="183"/>
      <c r="C365" s="183"/>
      <c r="D365" s="183"/>
      <c r="E365" s="183"/>
      <c r="F365" s="124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5.75" customHeight="1">
      <c r="A366" s="183"/>
      <c r="B366" s="183"/>
      <c r="C366" s="183"/>
      <c r="D366" s="183"/>
      <c r="E366" s="183"/>
      <c r="F366" s="124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5.75" customHeight="1">
      <c r="A367" s="183"/>
      <c r="B367" s="183"/>
      <c r="C367" s="183"/>
      <c r="D367" s="183"/>
      <c r="E367" s="183"/>
      <c r="F367" s="124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5.75" customHeight="1">
      <c r="A368" s="183"/>
      <c r="B368" s="183"/>
      <c r="C368" s="183"/>
      <c r="D368" s="183"/>
      <c r="E368" s="183"/>
      <c r="F368" s="124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5.75" customHeight="1">
      <c r="A369" s="183"/>
      <c r="B369" s="183"/>
      <c r="C369" s="183"/>
      <c r="D369" s="183"/>
      <c r="E369" s="183"/>
      <c r="F369" s="124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5.75" customHeight="1">
      <c r="A370" s="183"/>
      <c r="B370" s="183"/>
      <c r="C370" s="183"/>
      <c r="D370" s="183"/>
      <c r="E370" s="183"/>
      <c r="F370" s="124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5.75" customHeight="1">
      <c r="A371" s="183"/>
      <c r="B371" s="183"/>
      <c r="C371" s="183"/>
      <c r="D371" s="183"/>
      <c r="E371" s="183"/>
      <c r="F371" s="124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5.75" customHeight="1">
      <c r="A372" s="183"/>
      <c r="B372" s="183"/>
      <c r="C372" s="183"/>
      <c r="D372" s="183"/>
      <c r="E372" s="183"/>
      <c r="F372" s="124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5.75" customHeight="1">
      <c r="A373" s="183"/>
      <c r="B373" s="183"/>
      <c r="C373" s="183"/>
      <c r="D373" s="183"/>
      <c r="E373" s="183"/>
      <c r="F373" s="124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5.75" customHeight="1">
      <c r="A374" s="183"/>
      <c r="B374" s="183"/>
      <c r="C374" s="183"/>
      <c r="D374" s="183"/>
      <c r="E374" s="183"/>
      <c r="F374" s="124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5.75" customHeight="1">
      <c r="A375" s="183"/>
      <c r="B375" s="183"/>
      <c r="C375" s="183"/>
      <c r="D375" s="183"/>
      <c r="E375" s="183"/>
      <c r="F375" s="124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5.75" customHeight="1">
      <c r="A376" s="183"/>
      <c r="B376" s="183"/>
      <c r="C376" s="183"/>
      <c r="D376" s="183"/>
      <c r="E376" s="183"/>
      <c r="F376" s="124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5.75" customHeight="1">
      <c r="A377" s="183"/>
      <c r="B377" s="183"/>
      <c r="C377" s="183"/>
      <c r="D377" s="183"/>
      <c r="E377" s="183"/>
      <c r="F377" s="124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5.75" customHeight="1">
      <c r="A378" s="183"/>
      <c r="B378" s="183"/>
      <c r="C378" s="183"/>
      <c r="D378" s="183"/>
      <c r="E378" s="183"/>
      <c r="F378" s="124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5.75" customHeight="1">
      <c r="A379" s="183"/>
      <c r="B379" s="183"/>
      <c r="C379" s="183"/>
      <c r="D379" s="183"/>
      <c r="E379" s="183"/>
      <c r="F379" s="124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5.75" customHeight="1">
      <c r="A380" s="183"/>
      <c r="B380" s="183"/>
      <c r="C380" s="183"/>
      <c r="D380" s="183"/>
      <c r="E380" s="183"/>
      <c r="F380" s="124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5.75" customHeight="1">
      <c r="A381" s="183"/>
      <c r="B381" s="183"/>
      <c r="C381" s="183"/>
      <c r="D381" s="183"/>
      <c r="E381" s="183"/>
      <c r="F381" s="124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5.75" customHeight="1">
      <c r="A382" s="183"/>
      <c r="B382" s="183"/>
      <c r="C382" s="183"/>
      <c r="D382" s="183"/>
      <c r="E382" s="183"/>
      <c r="F382" s="124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5.75" customHeight="1">
      <c r="A383" s="183"/>
      <c r="B383" s="183"/>
      <c r="C383" s="183"/>
      <c r="D383" s="183"/>
      <c r="E383" s="183"/>
      <c r="F383" s="124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5.75" customHeight="1">
      <c r="A384" s="183"/>
      <c r="B384" s="183"/>
      <c r="C384" s="183"/>
      <c r="D384" s="183"/>
      <c r="E384" s="183"/>
      <c r="F384" s="124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5.75" customHeight="1">
      <c r="A385" s="183"/>
      <c r="B385" s="183"/>
      <c r="C385" s="183"/>
      <c r="D385" s="183"/>
      <c r="E385" s="183"/>
      <c r="F385" s="124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5.75" customHeight="1">
      <c r="A386" s="183"/>
      <c r="B386" s="183"/>
      <c r="C386" s="183"/>
      <c r="D386" s="183"/>
      <c r="E386" s="183"/>
      <c r="F386" s="124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5.75" customHeight="1">
      <c r="A387" s="183"/>
      <c r="B387" s="183"/>
      <c r="C387" s="183"/>
      <c r="D387" s="183"/>
      <c r="E387" s="183"/>
      <c r="F387" s="124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5.75" customHeight="1">
      <c r="A388" s="183"/>
      <c r="B388" s="183"/>
      <c r="C388" s="183"/>
      <c r="D388" s="183"/>
      <c r="E388" s="183"/>
      <c r="F388" s="124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5.75" customHeight="1">
      <c r="A389" s="183"/>
      <c r="B389" s="183"/>
      <c r="C389" s="183"/>
      <c r="D389" s="183"/>
      <c r="E389" s="183"/>
      <c r="F389" s="124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5.75" customHeight="1">
      <c r="A390" s="183"/>
      <c r="B390" s="183"/>
      <c r="C390" s="183"/>
      <c r="D390" s="183"/>
      <c r="E390" s="183"/>
      <c r="F390" s="124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5.75" customHeight="1">
      <c r="A391" s="183"/>
      <c r="B391" s="183"/>
      <c r="C391" s="183"/>
      <c r="D391" s="183"/>
      <c r="E391" s="183"/>
      <c r="F391" s="124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5.75" customHeight="1">
      <c r="A392" s="183"/>
      <c r="B392" s="183"/>
      <c r="C392" s="183"/>
      <c r="D392" s="183"/>
      <c r="E392" s="183"/>
      <c r="F392" s="124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5.75" customHeight="1">
      <c r="A393" s="183"/>
      <c r="B393" s="183"/>
      <c r="C393" s="183"/>
      <c r="D393" s="183"/>
      <c r="E393" s="183"/>
      <c r="F393" s="124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5.75" customHeight="1">
      <c r="A394" s="183"/>
      <c r="B394" s="183"/>
      <c r="C394" s="183"/>
      <c r="D394" s="183"/>
      <c r="E394" s="183"/>
      <c r="F394" s="124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5.75" customHeight="1">
      <c r="A395" s="183"/>
      <c r="B395" s="183"/>
      <c r="C395" s="183"/>
      <c r="D395" s="183"/>
      <c r="E395" s="183"/>
      <c r="F395" s="124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5.75" customHeight="1">
      <c r="A396" s="183"/>
      <c r="B396" s="183"/>
      <c r="C396" s="183"/>
      <c r="D396" s="183"/>
      <c r="E396" s="183"/>
      <c r="F396" s="124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5.75" customHeight="1">
      <c r="A397" s="183"/>
      <c r="B397" s="183"/>
      <c r="C397" s="183"/>
      <c r="D397" s="183"/>
      <c r="E397" s="183"/>
      <c r="F397" s="124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5.75" customHeight="1">
      <c r="A398" s="183"/>
      <c r="B398" s="183"/>
      <c r="C398" s="183"/>
      <c r="D398" s="183"/>
      <c r="E398" s="183"/>
      <c r="F398" s="124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5.75" customHeight="1">
      <c r="A399" s="183"/>
      <c r="B399" s="183"/>
      <c r="C399" s="183"/>
      <c r="D399" s="183"/>
      <c r="E399" s="183"/>
      <c r="F399" s="124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5.75" customHeight="1">
      <c r="A400" s="183"/>
      <c r="B400" s="183"/>
      <c r="C400" s="183"/>
      <c r="D400" s="183"/>
      <c r="E400" s="183"/>
      <c r="F400" s="124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5.75" customHeight="1">
      <c r="A401" s="183"/>
      <c r="B401" s="183"/>
      <c r="C401" s="183"/>
      <c r="D401" s="183"/>
      <c r="E401" s="183"/>
      <c r="F401" s="124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5.75" customHeight="1">
      <c r="A402" s="183"/>
      <c r="B402" s="183"/>
      <c r="C402" s="183"/>
      <c r="D402" s="183"/>
      <c r="E402" s="183"/>
      <c r="F402" s="124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5.75" customHeight="1">
      <c r="A403" s="183"/>
      <c r="B403" s="183"/>
      <c r="C403" s="183"/>
      <c r="D403" s="183"/>
      <c r="E403" s="183"/>
      <c r="F403" s="124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5.75" customHeight="1">
      <c r="A404" s="183"/>
      <c r="B404" s="183"/>
      <c r="C404" s="183"/>
      <c r="D404" s="183"/>
      <c r="E404" s="183"/>
      <c r="F404" s="124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5.75" customHeight="1">
      <c r="A405" s="183"/>
      <c r="B405" s="183"/>
      <c r="C405" s="183"/>
      <c r="D405" s="183"/>
      <c r="E405" s="183"/>
      <c r="F405" s="124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5.75" customHeight="1">
      <c r="A406" s="183"/>
      <c r="B406" s="183"/>
      <c r="C406" s="183"/>
      <c r="D406" s="183"/>
      <c r="E406" s="183"/>
      <c r="F406" s="124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5.75" customHeight="1">
      <c r="A407" s="183"/>
      <c r="B407" s="183"/>
      <c r="C407" s="183"/>
      <c r="D407" s="183"/>
      <c r="E407" s="183"/>
      <c r="F407" s="124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5.75" customHeight="1">
      <c r="A408" s="183"/>
      <c r="B408" s="183"/>
      <c r="C408" s="183"/>
      <c r="D408" s="183"/>
      <c r="E408" s="183"/>
      <c r="F408" s="124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5.75" customHeight="1">
      <c r="A409" s="183"/>
      <c r="B409" s="183"/>
      <c r="C409" s="183"/>
      <c r="D409" s="183"/>
      <c r="E409" s="183"/>
      <c r="F409" s="124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5.75" customHeight="1">
      <c r="A410" s="183"/>
      <c r="B410" s="183"/>
      <c r="C410" s="183"/>
      <c r="D410" s="183"/>
      <c r="E410" s="183"/>
      <c r="F410" s="124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5.75" customHeight="1">
      <c r="A411" s="183"/>
      <c r="B411" s="183"/>
      <c r="C411" s="183"/>
      <c r="D411" s="183"/>
      <c r="E411" s="183"/>
      <c r="F411" s="124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5.75" customHeight="1">
      <c r="A412" s="183"/>
      <c r="B412" s="183"/>
      <c r="C412" s="183"/>
      <c r="D412" s="183"/>
      <c r="E412" s="183"/>
      <c r="F412" s="124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5.75" customHeight="1">
      <c r="A413" s="183"/>
      <c r="B413" s="183"/>
      <c r="C413" s="183"/>
      <c r="D413" s="183"/>
      <c r="E413" s="183"/>
      <c r="F413" s="124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5.75" customHeight="1">
      <c r="A414" s="183"/>
      <c r="B414" s="183"/>
      <c r="C414" s="183"/>
      <c r="D414" s="183"/>
      <c r="E414" s="183"/>
      <c r="F414" s="124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5.75" customHeight="1">
      <c r="A415" s="183"/>
      <c r="B415" s="183"/>
      <c r="C415" s="183"/>
      <c r="D415" s="183"/>
      <c r="E415" s="183"/>
      <c r="F415" s="124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5.75" customHeight="1">
      <c r="A416" s="183"/>
      <c r="B416" s="183"/>
      <c r="C416" s="183"/>
      <c r="D416" s="183"/>
      <c r="E416" s="183"/>
      <c r="F416" s="124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5.75" customHeight="1">
      <c r="A417" s="183"/>
      <c r="B417" s="183"/>
      <c r="C417" s="183"/>
      <c r="D417" s="183"/>
      <c r="E417" s="183"/>
      <c r="F417" s="124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5.75" customHeight="1">
      <c r="A418" s="183"/>
      <c r="B418" s="183"/>
      <c r="C418" s="183"/>
      <c r="D418" s="183"/>
      <c r="E418" s="183"/>
      <c r="F418" s="124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5.75" customHeight="1">
      <c r="A419" s="183"/>
      <c r="B419" s="183"/>
      <c r="C419" s="183"/>
      <c r="D419" s="183"/>
      <c r="E419" s="183"/>
      <c r="F419" s="124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5.75" customHeight="1">
      <c r="A420" s="183"/>
      <c r="B420" s="183"/>
      <c r="C420" s="183"/>
      <c r="D420" s="183"/>
      <c r="E420" s="183"/>
      <c r="F420" s="124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5.75" customHeight="1">
      <c r="A421" s="183"/>
      <c r="B421" s="183"/>
      <c r="C421" s="183"/>
      <c r="D421" s="183"/>
      <c r="E421" s="183"/>
      <c r="F421" s="124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5.75" customHeight="1">
      <c r="A422" s="183"/>
      <c r="B422" s="183"/>
      <c r="C422" s="183"/>
      <c r="D422" s="183"/>
      <c r="E422" s="183"/>
      <c r="F422" s="124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5.75" customHeight="1">
      <c r="A423" s="183"/>
      <c r="B423" s="183"/>
      <c r="C423" s="183"/>
      <c r="D423" s="183"/>
      <c r="E423" s="183"/>
      <c r="F423" s="124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5.75" customHeight="1">
      <c r="A424" s="183"/>
      <c r="B424" s="183"/>
      <c r="C424" s="183"/>
      <c r="D424" s="183"/>
      <c r="E424" s="183"/>
      <c r="F424" s="124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5.75" customHeight="1">
      <c r="A425" s="183"/>
      <c r="B425" s="183"/>
      <c r="C425" s="183"/>
      <c r="D425" s="183"/>
      <c r="E425" s="183"/>
      <c r="F425" s="124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5.75" customHeight="1">
      <c r="A426" s="183"/>
      <c r="B426" s="183"/>
      <c r="C426" s="183"/>
      <c r="D426" s="183"/>
      <c r="E426" s="183"/>
      <c r="F426" s="124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5.75" customHeight="1">
      <c r="A427" s="183"/>
      <c r="B427" s="183"/>
      <c r="C427" s="183"/>
      <c r="D427" s="183"/>
      <c r="E427" s="183"/>
      <c r="F427" s="124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5.75" customHeight="1">
      <c r="A428" s="183"/>
      <c r="B428" s="183"/>
      <c r="C428" s="183"/>
      <c r="D428" s="183"/>
      <c r="E428" s="183"/>
      <c r="F428" s="124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5.75" customHeight="1">
      <c r="A429" s="183"/>
      <c r="B429" s="183"/>
      <c r="C429" s="183"/>
      <c r="D429" s="183"/>
      <c r="E429" s="183"/>
      <c r="F429" s="124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5.75" customHeight="1">
      <c r="A430" s="183"/>
      <c r="B430" s="183"/>
      <c r="C430" s="183"/>
      <c r="D430" s="183"/>
      <c r="E430" s="183"/>
      <c r="F430" s="124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5.75" customHeight="1">
      <c r="A431" s="183"/>
      <c r="B431" s="183"/>
      <c r="C431" s="183"/>
      <c r="D431" s="183"/>
      <c r="E431" s="183"/>
      <c r="F431" s="124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5.75" customHeight="1">
      <c r="A432" s="183"/>
      <c r="B432" s="183"/>
      <c r="C432" s="183"/>
      <c r="D432" s="183"/>
      <c r="E432" s="183"/>
      <c r="F432" s="124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5.75" customHeight="1">
      <c r="A433" s="183"/>
      <c r="B433" s="183"/>
      <c r="C433" s="183"/>
      <c r="D433" s="183"/>
      <c r="E433" s="183"/>
      <c r="F433" s="124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5.75" customHeight="1">
      <c r="A434" s="183"/>
      <c r="B434" s="183"/>
      <c r="C434" s="183"/>
      <c r="D434" s="183"/>
      <c r="E434" s="183"/>
      <c r="F434" s="124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5.75" customHeight="1">
      <c r="A435" s="183"/>
      <c r="B435" s="183"/>
      <c r="C435" s="183"/>
      <c r="D435" s="183"/>
      <c r="E435" s="183"/>
      <c r="F435" s="124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5.75" customHeight="1">
      <c r="A436" s="183"/>
      <c r="B436" s="183"/>
      <c r="C436" s="183"/>
      <c r="D436" s="183"/>
      <c r="E436" s="183"/>
      <c r="F436" s="124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5.75" customHeight="1">
      <c r="A437" s="183"/>
      <c r="B437" s="183"/>
      <c r="C437" s="183"/>
      <c r="D437" s="183"/>
      <c r="E437" s="183"/>
      <c r="F437" s="124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5.75" customHeight="1">
      <c r="A438" s="183"/>
      <c r="B438" s="183"/>
      <c r="C438" s="183"/>
      <c r="D438" s="183"/>
      <c r="E438" s="183"/>
      <c r="F438" s="124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5.75" customHeight="1">
      <c r="A439" s="183"/>
      <c r="B439" s="183"/>
      <c r="C439" s="183"/>
      <c r="D439" s="183"/>
      <c r="E439" s="183"/>
      <c r="F439" s="124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5.75" customHeight="1">
      <c r="A440" s="183"/>
      <c r="B440" s="183"/>
      <c r="C440" s="183"/>
      <c r="D440" s="183"/>
      <c r="E440" s="183"/>
      <c r="F440" s="124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5.75" customHeight="1">
      <c r="A441" s="183"/>
      <c r="B441" s="183"/>
      <c r="C441" s="183"/>
      <c r="D441" s="183"/>
      <c r="E441" s="183"/>
      <c r="F441" s="124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5.75" customHeight="1">
      <c r="A442" s="183"/>
      <c r="B442" s="183"/>
      <c r="C442" s="183"/>
      <c r="D442" s="183"/>
      <c r="E442" s="183"/>
      <c r="F442" s="124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5.75" customHeight="1">
      <c r="A443" s="183"/>
      <c r="B443" s="183"/>
      <c r="C443" s="183"/>
      <c r="D443" s="183"/>
      <c r="E443" s="183"/>
      <c r="F443" s="124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5.75" customHeight="1">
      <c r="A444" s="183"/>
      <c r="B444" s="183"/>
      <c r="C444" s="183"/>
      <c r="D444" s="183"/>
      <c r="E444" s="183"/>
      <c r="F444" s="124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5.75" customHeight="1">
      <c r="A445" s="183"/>
      <c r="B445" s="183"/>
      <c r="C445" s="183"/>
      <c r="D445" s="183"/>
      <c r="E445" s="183"/>
      <c r="F445" s="124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5.75" customHeight="1">
      <c r="A446" s="183"/>
      <c r="B446" s="183"/>
      <c r="C446" s="183"/>
      <c r="D446" s="183"/>
      <c r="E446" s="183"/>
      <c r="F446" s="124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5.75" customHeight="1">
      <c r="A447" s="183"/>
      <c r="B447" s="183"/>
      <c r="C447" s="183"/>
      <c r="D447" s="183"/>
      <c r="E447" s="183"/>
      <c r="F447" s="124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5.75" customHeight="1">
      <c r="A448" s="183"/>
      <c r="B448" s="183"/>
      <c r="C448" s="183"/>
      <c r="D448" s="183"/>
      <c r="E448" s="183"/>
      <c r="F448" s="124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5.75" customHeight="1">
      <c r="A449" s="183"/>
      <c r="B449" s="183"/>
      <c r="C449" s="183"/>
      <c r="D449" s="183"/>
      <c r="E449" s="183"/>
      <c r="F449" s="124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5.75" customHeight="1">
      <c r="A450" s="183"/>
      <c r="B450" s="183"/>
      <c r="C450" s="183"/>
      <c r="D450" s="183"/>
      <c r="E450" s="183"/>
      <c r="F450" s="124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5.75" customHeight="1">
      <c r="A451" s="183"/>
      <c r="B451" s="183"/>
      <c r="C451" s="183"/>
      <c r="D451" s="183"/>
      <c r="E451" s="183"/>
      <c r="F451" s="124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5.75" customHeight="1">
      <c r="A452" s="183"/>
      <c r="B452" s="183"/>
      <c r="C452" s="183"/>
      <c r="D452" s="183"/>
      <c r="E452" s="183"/>
      <c r="F452" s="124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5.75" customHeight="1">
      <c r="A453" s="183"/>
      <c r="B453" s="183"/>
      <c r="C453" s="183"/>
      <c r="D453" s="183"/>
      <c r="E453" s="183"/>
      <c r="F453" s="124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5.75" customHeight="1">
      <c r="A454" s="183"/>
      <c r="B454" s="183"/>
      <c r="C454" s="183"/>
      <c r="D454" s="183"/>
      <c r="E454" s="183"/>
      <c r="F454" s="124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5.75" customHeight="1">
      <c r="A455" s="183"/>
      <c r="B455" s="183"/>
      <c r="C455" s="183"/>
      <c r="D455" s="183"/>
      <c r="E455" s="183"/>
      <c r="F455" s="124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5.75" customHeight="1">
      <c r="A456" s="183"/>
      <c r="B456" s="183"/>
      <c r="C456" s="183"/>
      <c r="D456" s="183"/>
      <c r="E456" s="183"/>
      <c r="F456" s="124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5.75" customHeight="1">
      <c r="A457" s="183"/>
      <c r="B457" s="183"/>
      <c r="C457" s="183"/>
      <c r="D457" s="183"/>
      <c r="E457" s="183"/>
      <c r="F457" s="124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5.75" customHeight="1">
      <c r="A458" s="183"/>
      <c r="B458" s="183"/>
      <c r="C458" s="183"/>
      <c r="D458" s="183"/>
      <c r="E458" s="183"/>
      <c r="F458" s="124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5.75" customHeight="1">
      <c r="A459" s="183"/>
      <c r="B459" s="183"/>
      <c r="C459" s="183"/>
      <c r="D459" s="183"/>
      <c r="E459" s="183"/>
      <c r="F459" s="124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5.75" customHeight="1">
      <c r="A460" s="183"/>
      <c r="B460" s="183"/>
      <c r="C460" s="183"/>
      <c r="D460" s="183"/>
      <c r="E460" s="183"/>
      <c r="F460" s="124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5.75" customHeight="1">
      <c r="A461" s="183"/>
      <c r="B461" s="183"/>
      <c r="C461" s="183"/>
      <c r="D461" s="183"/>
      <c r="E461" s="183"/>
      <c r="F461" s="124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5.75" customHeight="1">
      <c r="A462" s="183"/>
      <c r="B462" s="183"/>
      <c r="C462" s="183"/>
      <c r="D462" s="183"/>
      <c r="E462" s="183"/>
      <c r="F462" s="124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5.75" customHeight="1">
      <c r="A463" s="183"/>
      <c r="B463" s="183"/>
      <c r="C463" s="183"/>
      <c r="D463" s="183"/>
      <c r="E463" s="183"/>
      <c r="F463" s="124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5.75" customHeight="1">
      <c r="A464" s="183"/>
      <c r="B464" s="183"/>
      <c r="C464" s="183"/>
      <c r="D464" s="183"/>
      <c r="E464" s="183"/>
      <c r="F464" s="124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5.75" customHeight="1">
      <c r="A465" s="183"/>
      <c r="B465" s="183"/>
      <c r="C465" s="183"/>
      <c r="D465" s="183"/>
      <c r="E465" s="183"/>
      <c r="F465" s="124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5.75" customHeight="1">
      <c r="A466" s="183"/>
      <c r="B466" s="183"/>
      <c r="C466" s="183"/>
      <c r="D466" s="183"/>
      <c r="E466" s="183"/>
      <c r="F466" s="124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5.75" customHeight="1">
      <c r="A467" s="183"/>
      <c r="B467" s="183"/>
      <c r="C467" s="183"/>
      <c r="D467" s="183"/>
      <c r="E467" s="183"/>
      <c r="F467" s="124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5.75" customHeight="1">
      <c r="A468" s="183"/>
      <c r="B468" s="183"/>
      <c r="C468" s="183"/>
      <c r="D468" s="183"/>
      <c r="E468" s="183"/>
      <c r="F468" s="124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5.75" customHeight="1">
      <c r="A469" s="183"/>
      <c r="B469" s="183"/>
      <c r="C469" s="183"/>
      <c r="D469" s="183"/>
      <c r="E469" s="183"/>
      <c r="F469" s="124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5.75" customHeight="1">
      <c r="A470" s="183"/>
      <c r="B470" s="183"/>
      <c r="C470" s="183"/>
      <c r="D470" s="183"/>
      <c r="E470" s="183"/>
      <c r="F470" s="124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5.75" customHeight="1">
      <c r="A471" s="183"/>
      <c r="B471" s="183"/>
      <c r="C471" s="183"/>
      <c r="D471" s="183"/>
      <c r="E471" s="183"/>
      <c r="F471" s="124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5.75" customHeight="1">
      <c r="A472" s="183"/>
      <c r="B472" s="183"/>
      <c r="C472" s="183"/>
      <c r="D472" s="183"/>
      <c r="E472" s="183"/>
      <c r="F472" s="124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5.75" customHeight="1">
      <c r="A473" s="183"/>
      <c r="B473" s="183"/>
      <c r="C473" s="183"/>
      <c r="D473" s="183"/>
      <c r="E473" s="183"/>
      <c r="F473" s="124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5.75" customHeight="1">
      <c r="A474" s="183"/>
      <c r="B474" s="183"/>
      <c r="C474" s="183"/>
      <c r="D474" s="183"/>
      <c r="E474" s="183"/>
      <c r="F474" s="124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5.75" customHeight="1">
      <c r="A475" s="183"/>
      <c r="B475" s="183"/>
      <c r="C475" s="183"/>
      <c r="D475" s="183"/>
      <c r="E475" s="183"/>
      <c r="F475" s="124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5.75" customHeight="1">
      <c r="A476" s="183"/>
      <c r="B476" s="183"/>
      <c r="C476" s="183"/>
      <c r="D476" s="183"/>
      <c r="E476" s="183"/>
      <c r="F476" s="124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5.75" customHeight="1">
      <c r="A477" s="183"/>
      <c r="B477" s="183"/>
      <c r="C477" s="183"/>
      <c r="D477" s="183"/>
      <c r="E477" s="183"/>
      <c r="F477" s="124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5.75" customHeight="1">
      <c r="A478" s="183"/>
      <c r="B478" s="183"/>
      <c r="C478" s="183"/>
      <c r="D478" s="183"/>
      <c r="E478" s="183"/>
      <c r="F478" s="124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5.75" customHeight="1">
      <c r="A479" s="183"/>
      <c r="B479" s="183"/>
      <c r="C479" s="183"/>
      <c r="D479" s="183"/>
      <c r="E479" s="183"/>
      <c r="F479" s="124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5.75" customHeight="1">
      <c r="A480" s="183"/>
      <c r="B480" s="183"/>
      <c r="C480" s="183"/>
      <c r="D480" s="183"/>
      <c r="E480" s="183"/>
      <c r="F480" s="124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5.75" customHeight="1">
      <c r="A481" s="183"/>
      <c r="B481" s="183"/>
      <c r="C481" s="183"/>
      <c r="D481" s="183"/>
      <c r="E481" s="183"/>
      <c r="F481" s="124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5.75" customHeight="1">
      <c r="A482" s="183"/>
      <c r="B482" s="183"/>
      <c r="C482" s="183"/>
      <c r="D482" s="183"/>
      <c r="E482" s="183"/>
      <c r="F482" s="124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5.75" customHeight="1">
      <c r="A483" s="183"/>
      <c r="B483" s="183"/>
      <c r="C483" s="183"/>
      <c r="D483" s="183"/>
      <c r="E483" s="183"/>
      <c r="F483" s="124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5.75" customHeight="1">
      <c r="A484" s="183"/>
      <c r="B484" s="183"/>
      <c r="C484" s="183"/>
      <c r="D484" s="183"/>
      <c r="E484" s="183"/>
      <c r="F484" s="124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5.75" customHeight="1">
      <c r="A485" s="183"/>
      <c r="B485" s="183"/>
      <c r="C485" s="183"/>
      <c r="D485" s="183"/>
      <c r="E485" s="183"/>
      <c r="F485" s="124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5.75" customHeight="1">
      <c r="A486" s="183"/>
      <c r="B486" s="183"/>
      <c r="C486" s="183"/>
      <c r="D486" s="183"/>
      <c r="E486" s="183"/>
      <c r="F486" s="124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5.75" customHeight="1">
      <c r="A487" s="183"/>
      <c r="B487" s="183"/>
      <c r="C487" s="183"/>
      <c r="D487" s="183"/>
      <c r="E487" s="183"/>
      <c r="F487" s="124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5.75" customHeight="1">
      <c r="A488" s="183"/>
      <c r="B488" s="183"/>
      <c r="C488" s="183"/>
      <c r="D488" s="183"/>
      <c r="E488" s="183"/>
      <c r="F488" s="124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5.75" customHeight="1">
      <c r="A489" s="183"/>
      <c r="B489" s="183"/>
      <c r="C489" s="183"/>
      <c r="D489" s="183"/>
      <c r="E489" s="183"/>
      <c r="F489" s="124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5.75" customHeight="1">
      <c r="A490" s="183"/>
      <c r="B490" s="183"/>
      <c r="C490" s="183"/>
      <c r="D490" s="183"/>
      <c r="E490" s="183"/>
      <c r="F490" s="124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5.75" customHeight="1">
      <c r="A491" s="183"/>
      <c r="B491" s="183"/>
      <c r="C491" s="183"/>
      <c r="D491" s="183"/>
      <c r="E491" s="183"/>
      <c r="F491" s="124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5.75" customHeight="1">
      <c r="A492" s="183"/>
      <c r="B492" s="183"/>
      <c r="C492" s="183"/>
      <c r="D492" s="183"/>
      <c r="E492" s="183"/>
      <c r="F492" s="124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5.75" customHeight="1">
      <c r="A493" s="183"/>
      <c r="B493" s="183"/>
      <c r="C493" s="183"/>
      <c r="D493" s="183"/>
      <c r="E493" s="183"/>
      <c r="F493" s="124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5.75" customHeight="1">
      <c r="A494" s="183"/>
      <c r="B494" s="183"/>
      <c r="C494" s="183"/>
      <c r="D494" s="183"/>
      <c r="E494" s="183"/>
      <c r="F494" s="124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5.75" customHeight="1">
      <c r="A495" s="183"/>
      <c r="B495" s="183"/>
      <c r="C495" s="183"/>
      <c r="D495" s="183"/>
      <c r="E495" s="183"/>
      <c r="F495" s="124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5.75" customHeight="1">
      <c r="A496" s="183"/>
      <c r="B496" s="183"/>
      <c r="C496" s="183"/>
      <c r="D496" s="183"/>
      <c r="E496" s="183"/>
      <c r="F496" s="124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5.75" customHeight="1">
      <c r="A497" s="183"/>
      <c r="B497" s="183"/>
      <c r="C497" s="183"/>
      <c r="D497" s="183"/>
      <c r="E497" s="183"/>
      <c r="F497" s="124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5.75" customHeight="1">
      <c r="A498" s="183"/>
      <c r="B498" s="183"/>
      <c r="C498" s="183"/>
      <c r="D498" s="183"/>
      <c r="E498" s="183"/>
      <c r="F498" s="124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5.75" customHeight="1">
      <c r="A499" s="183"/>
      <c r="B499" s="183"/>
      <c r="C499" s="183"/>
      <c r="D499" s="183"/>
      <c r="E499" s="183"/>
      <c r="F499" s="124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5.75" customHeight="1">
      <c r="A500" s="183"/>
      <c r="B500" s="183"/>
      <c r="C500" s="183"/>
      <c r="D500" s="183"/>
      <c r="E500" s="183"/>
      <c r="F500" s="124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5.75" customHeight="1">
      <c r="A501" s="183"/>
      <c r="B501" s="183"/>
      <c r="C501" s="183"/>
      <c r="D501" s="183"/>
      <c r="E501" s="183"/>
      <c r="F501" s="124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5.75" customHeight="1">
      <c r="A502" s="183"/>
      <c r="B502" s="183"/>
      <c r="C502" s="183"/>
      <c r="D502" s="183"/>
      <c r="E502" s="183"/>
      <c r="F502" s="124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5.75" customHeight="1">
      <c r="A503" s="183"/>
      <c r="B503" s="183"/>
      <c r="C503" s="183"/>
      <c r="D503" s="183"/>
      <c r="E503" s="183"/>
      <c r="F503" s="124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5.75" customHeight="1">
      <c r="A504" s="183"/>
      <c r="B504" s="183"/>
      <c r="C504" s="183"/>
      <c r="D504" s="183"/>
      <c r="E504" s="183"/>
      <c r="F504" s="124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5.75" customHeight="1">
      <c r="A505" s="183"/>
      <c r="B505" s="183"/>
      <c r="C505" s="183"/>
      <c r="D505" s="183"/>
      <c r="E505" s="183"/>
      <c r="F505" s="124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5.75" customHeight="1">
      <c r="A506" s="183"/>
      <c r="B506" s="183"/>
      <c r="C506" s="183"/>
      <c r="D506" s="183"/>
      <c r="E506" s="183"/>
      <c r="F506" s="124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5.75" customHeight="1">
      <c r="A507" s="183"/>
      <c r="B507" s="183"/>
      <c r="C507" s="183"/>
      <c r="D507" s="183"/>
      <c r="E507" s="183"/>
      <c r="F507" s="124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5.75" customHeight="1">
      <c r="A508" s="183"/>
      <c r="B508" s="183"/>
      <c r="C508" s="183"/>
      <c r="D508" s="183"/>
      <c r="E508" s="183"/>
      <c r="F508" s="124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5.75" customHeight="1">
      <c r="A509" s="183"/>
      <c r="B509" s="183"/>
      <c r="C509" s="183"/>
      <c r="D509" s="183"/>
      <c r="E509" s="183"/>
      <c r="F509" s="124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5.75" customHeight="1">
      <c r="A510" s="183"/>
      <c r="B510" s="183"/>
      <c r="C510" s="183"/>
      <c r="D510" s="183"/>
      <c r="E510" s="183"/>
      <c r="F510" s="124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5.75" customHeight="1">
      <c r="A511" s="183"/>
      <c r="B511" s="183"/>
      <c r="C511" s="183"/>
      <c r="D511" s="183"/>
      <c r="E511" s="183"/>
      <c r="F511" s="124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5.75" customHeight="1">
      <c r="A512" s="183"/>
      <c r="B512" s="183"/>
      <c r="C512" s="183"/>
      <c r="D512" s="183"/>
      <c r="E512" s="183"/>
      <c r="F512" s="124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5.75" customHeight="1">
      <c r="A513" s="183"/>
      <c r="B513" s="183"/>
      <c r="C513" s="183"/>
      <c r="D513" s="183"/>
      <c r="E513" s="183"/>
      <c r="F513" s="124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5.75" customHeight="1">
      <c r="A514" s="183"/>
      <c r="B514" s="183"/>
      <c r="C514" s="183"/>
      <c r="D514" s="183"/>
      <c r="E514" s="183"/>
      <c r="F514" s="124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5.75" customHeight="1">
      <c r="A515" s="183"/>
      <c r="B515" s="183"/>
      <c r="C515" s="183"/>
      <c r="D515" s="183"/>
      <c r="E515" s="183"/>
      <c r="F515" s="124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5.75" customHeight="1">
      <c r="A516" s="183"/>
      <c r="B516" s="183"/>
      <c r="C516" s="183"/>
      <c r="D516" s="183"/>
      <c r="E516" s="183"/>
      <c r="F516" s="124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5.75" customHeight="1">
      <c r="A517" s="183"/>
      <c r="B517" s="183"/>
      <c r="C517" s="183"/>
      <c r="D517" s="183"/>
      <c r="E517" s="183"/>
      <c r="F517" s="124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5.75" customHeight="1">
      <c r="A518" s="183"/>
      <c r="B518" s="183"/>
      <c r="C518" s="183"/>
      <c r="D518" s="183"/>
      <c r="E518" s="183"/>
      <c r="F518" s="124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5.75" customHeight="1">
      <c r="A519" s="183"/>
      <c r="B519" s="183"/>
      <c r="C519" s="183"/>
      <c r="D519" s="183"/>
      <c r="E519" s="183"/>
      <c r="F519" s="124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5.75" customHeight="1">
      <c r="A520" s="183"/>
      <c r="B520" s="183"/>
      <c r="C520" s="183"/>
      <c r="D520" s="183"/>
      <c r="E520" s="183"/>
      <c r="F520" s="124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5.75" customHeight="1">
      <c r="A521" s="183"/>
      <c r="B521" s="183"/>
      <c r="C521" s="183"/>
      <c r="D521" s="183"/>
      <c r="E521" s="183"/>
      <c r="F521" s="124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5.75" customHeight="1">
      <c r="A522" s="183"/>
      <c r="B522" s="183"/>
      <c r="C522" s="183"/>
      <c r="D522" s="183"/>
      <c r="E522" s="183"/>
      <c r="F522" s="124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5.75" customHeight="1">
      <c r="A523" s="183"/>
      <c r="B523" s="183"/>
      <c r="C523" s="183"/>
      <c r="D523" s="183"/>
      <c r="E523" s="183"/>
      <c r="F523" s="124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5.75" customHeight="1">
      <c r="A524" s="183"/>
      <c r="B524" s="183"/>
      <c r="C524" s="183"/>
      <c r="D524" s="183"/>
      <c r="E524" s="183"/>
      <c r="F524" s="124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5.75" customHeight="1">
      <c r="A525" s="183"/>
      <c r="B525" s="183"/>
      <c r="C525" s="183"/>
      <c r="D525" s="183"/>
      <c r="E525" s="183"/>
      <c r="F525" s="124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5.75" customHeight="1">
      <c r="A526" s="183"/>
      <c r="B526" s="183"/>
      <c r="C526" s="183"/>
      <c r="D526" s="183"/>
      <c r="E526" s="183"/>
      <c r="F526" s="124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5.75" customHeight="1">
      <c r="A527" s="183"/>
      <c r="B527" s="183"/>
      <c r="C527" s="183"/>
      <c r="D527" s="183"/>
      <c r="E527" s="183"/>
      <c r="F527" s="124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5.75" customHeight="1">
      <c r="A528" s="183"/>
      <c r="B528" s="183"/>
      <c r="C528" s="183"/>
      <c r="D528" s="183"/>
      <c r="E528" s="183"/>
      <c r="F528" s="124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5.75" customHeight="1">
      <c r="A529" s="183"/>
      <c r="B529" s="183"/>
      <c r="C529" s="183"/>
      <c r="D529" s="183"/>
      <c r="E529" s="183"/>
      <c r="F529" s="124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5.75" customHeight="1">
      <c r="A530" s="183"/>
      <c r="B530" s="183"/>
      <c r="C530" s="183"/>
      <c r="D530" s="183"/>
      <c r="E530" s="183"/>
      <c r="F530" s="124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5.75" customHeight="1">
      <c r="A531" s="183"/>
      <c r="B531" s="183"/>
      <c r="C531" s="183"/>
      <c r="D531" s="183"/>
      <c r="E531" s="183"/>
      <c r="F531" s="124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5.75" customHeight="1">
      <c r="A532" s="183"/>
      <c r="B532" s="183"/>
      <c r="C532" s="183"/>
      <c r="D532" s="183"/>
      <c r="E532" s="183"/>
      <c r="F532" s="124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5.75" customHeight="1">
      <c r="A533" s="183"/>
      <c r="B533" s="183"/>
      <c r="C533" s="183"/>
      <c r="D533" s="183"/>
      <c r="E533" s="183"/>
      <c r="F533" s="124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5.75" customHeight="1">
      <c r="A534" s="183"/>
      <c r="B534" s="183"/>
      <c r="C534" s="183"/>
      <c r="D534" s="183"/>
      <c r="E534" s="183"/>
      <c r="F534" s="124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5.75" customHeight="1">
      <c r="A535" s="183"/>
      <c r="B535" s="183"/>
      <c r="C535" s="183"/>
      <c r="D535" s="183"/>
      <c r="E535" s="183"/>
      <c r="F535" s="124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5.75" customHeight="1">
      <c r="A536" s="183"/>
      <c r="B536" s="183"/>
      <c r="C536" s="183"/>
      <c r="D536" s="183"/>
      <c r="E536" s="183"/>
      <c r="F536" s="124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5.75" customHeight="1">
      <c r="A537" s="183"/>
      <c r="B537" s="183"/>
      <c r="C537" s="183"/>
      <c r="D537" s="183"/>
      <c r="E537" s="183"/>
      <c r="F537" s="124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5.75" customHeight="1">
      <c r="A538" s="183"/>
      <c r="B538" s="183"/>
      <c r="C538" s="183"/>
      <c r="D538" s="183"/>
      <c r="E538" s="183"/>
      <c r="F538" s="124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5.75" customHeight="1">
      <c r="A539" s="183"/>
      <c r="B539" s="183"/>
      <c r="C539" s="183"/>
      <c r="D539" s="183"/>
      <c r="E539" s="183"/>
      <c r="F539" s="124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5.75" customHeight="1">
      <c r="A540" s="183"/>
      <c r="B540" s="183"/>
      <c r="C540" s="183"/>
      <c r="D540" s="183"/>
      <c r="E540" s="183"/>
      <c r="F540" s="124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5.75" customHeight="1">
      <c r="A541" s="183"/>
      <c r="B541" s="183"/>
      <c r="C541" s="183"/>
      <c r="D541" s="183"/>
      <c r="E541" s="183"/>
      <c r="F541" s="124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5.75" customHeight="1">
      <c r="A542" s="183"/>
      <c r="B542" s="183"/>
      <c r="C542" s="183"/>
      <c r="D542" s="183"/>
      <c r="E542" s="183"/>
      <c r="F542" s="124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5.75" customHeight="1">
      <c r="A543" s="183"/>
      <c r="B543" s="183"/>
      <c r="C543" s="183"/>
      <c r="D543" s="183"/>
      <c r="E543" s="183"/>
      <c r="F543" s="124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5.75" customHeight="1">
      <c r="A544" s="183"/>
      <c r="B544" s="183"/>
      <c r="C544" s="183"/>
      <c r="D544" s="183"/>
      <c r="E544" s="183"/>
      <c r="F544" s="124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5.75" customHeight="1">
      <c r="A545" s="183"/>
      <c r="B545" s="183"/>
      <c r="C545" s="183"/>
      <c r="D545" s="183"/>
      <c r="E545" s="183"/>
      <c r="F545" s="124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5.75" customHeight="1">
      <c r="A546" s="183"/>
      <c r="B546" s="183"/>
      <c r="C546" s="183"/>
      <c r="D546" s="183"/>
      <c r="E546" s="183"/>
      <c r="F546" s="124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5.75" customHeight="1">
      <c r="A547" s="183"/>
      <c r="B547" s="183"/>
      <c r="C547" s="183"/>
      <c r="D547" s="183"/>
      <c r="E547" s="183"/>
      <c r="F547" s="124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5.75" customHeight="1">
      <c r="A548" s="183"/>
      <c r="B548" s="183"/>
      <c r="C548" s="183"/>
      <c r="D548" s="183"/>
      <c r="E548" s="183"/>
      <c r="F548" s="124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5.75" customHeight="1">
      <c r="A549" s="183"/>
      <c r="B549" s="183"/>
      <c r="C549" s="183"/>
      <c r="D549" s="183"/>
      <c r="E549" s="183"/>
      <c r="F549" s="124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5.75" customHeight="1">
      <c r="A550" s="183"/>
      <c r="B550" s="183"/>
      <c r="C550" s="183"/>
      <c r="D550" s="183"/>
      <c r="E550" s="183"/>
      <c r="F550" s="124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5.75" customHeight="1">
      <c r="A551" s="183"/>
      <c r="B551" s="183"/>
      <c r="C551" s="183"/>
      <c r="D551" s="183"/>
      <c r="E551" s="183"/>
      <c r="F551" s="124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5.75" customHeight="1">
      <c r="A552" s="183"/>
      <c r="B552" s="183"/>
      <c r="C552" s="183"/>
      <c r="D552" s="183"/>
      <c r="E552" s="183"/>
      <c r="F552" s="124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5.75" customHeight="1">
      <c r="A553" s="183"/>
      <c r="B553" s="183"/>
      <c r="C553" s="183"/>
      <c r="D553" s="183"/>
      <c r="E553" s="183"/>
      <c r="F553" s="124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5.75" customHeight="1">
      <c r="A554" s="183"/>
      <c r="B554" s="183"/>
      <c r="C554" s="183"/>
      <c r="D554" s="183"/>
      <c r="E554" s="183"/>
      <c r="F554" s="124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5.75" customHeight="1">
      <c r="A555" s="183"/>
      <c r="B555" s="183"/>
      <c r="C555" s="183"/>
      <c r="D555" s="183"/>
      <c r="E555" s="183"/>
      <c r="F555" s="124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5.75" customHeight="1">
      <c r="A556" s="183"/>
      <c r="B556" s="183"/>
      <c r="C556" s="183"/>
      <c r="D556" s="183"/>
      <c r="E556" s="183"/>
      <c r="F556" s="124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5.75" customHeight="1">
      <c r="A557" s="183"/>
      <c r="B557" s="183"/>
      <c r="C557" s="183"/>
      <c r="D557" s="183"/>
      <c r="E557" s="183"/>
      <c r="F557" s="124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5.75" customHeight="1">
      <c r="A558" s="183"/>
      <c r="B558" s="183"/>
      <c r="C558" s="183"/>
      <c r="D558" s="183"/>
      <c r="E558" s="183"/>
      <c r="F558" s="124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5.75" customHeight="1">
      <c r="A559" s="183"/>
      <c r="B559" s="183"/>
      <c r="C559" s="183"/>
      <c r="D559" s="183"/>
      <c r="E559" s="183"/>
      <c r="F559" s="124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5.75" customHeight="1">
      <c r="A560" s="183"/>
      <c r="B560" s="183"/>
      <c r="C560" s="183"/>
      <c r="D560" s="183"/>
      <c r="E560" s="183"/>
      <c r="F560" s="124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5.75" customHeight="1">
      <c r="A561" s="183"/>
      <c r="B561" s="183"/>
      <c r="C561" s="183"/>
      <c r="D561" s="183"/>
      <c r="E561" s="183"/>
      <c r="F561" s="124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5.75" customHeight="1">
      <c r="A562" s="183"/>
      <c r="B562" s="183"/>
      <c r="C562" s="183"/>
      <c r="D562" s="183"/>
      <c r="E562" s="183"/>
      <c r="F562" s="124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5.75" customHeight="1">
      <c r="A563" s="183"/>
      <c r="B563" s="183"/>
      <c r="C563" s="183"/>
      <c r="D563" s="183"/>
      <c r="E563" s="183"/>
      <c r="F563" s="124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5.75" customHeight="1">
      <c r="A564" s="183"/>
      <c r="B564" s="183"/>
      <c r="C564" s="183"/>
      <c r="D564" s="183"/>
      <c r="E564" s="183"/>
      <c r="F564" s="124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5.75" customHeight="1">
      <c r="A565" s="183"/>
      <c r="B565" s="183"/>
      <c r="C565" s="183"/>
      <c r="D565" s="183"/>
      <c r="E565" s="183"/>
      <c r="F565" s="124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5.75" customHeight="1">
      <c r="A566" s="183"/>
      <c r="B566" s="183"/>
      <c r="C566" s="183"/>
      <c r="D566" s="183"/>
      <c r="E566" s="183"/>
      <c r="F566" s="124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5.75" customHeight="1">
      <c r="A567" s="183"/>
      <c r="B567" s="183"/>
      <c r="C567" s="183"/>
      <c r="D567" s="183"/>
      <c r="E567" s="183"/>
      <c r="F567" s="124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5.75" customHeight="1">
      <c r="A568" s="183"/>
      <c r="B568" s="183"/>
      <c r="C568" s="183"/>
      <c r="D568" s="183"/>
      <c r="E568" s="183"/>
      <c r="F568" s="124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5.75" customHeight="1">
      <c r="A569" s="183"/>
      <c r="B569" s="183"/>
      <c r="C569" s="183"/>
      <c r="D569" s="183"/>
      <c r="E569" s="183"/>
      <c r="F569" s="124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5.75" customHeight="1">
      <c r="A570" s="183"/>
      <c r="B570" s="183"/>
      <c r="C570" s="183"/>
      <c r="D570" s="183"/>
      <c r="E570" s="183"/>
      <c r="F570" s="124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5.75" customHeight="1">
      <c r="A571" s="183"/>
      <c r="B571" s="183"/>
      <c r="C571" s="183"/>
      <c r="D571" s="183"/>
      <c r="E571" s="183"/>
      <c r="F571" s="124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5.75" customHeight="1">
      <c r="A572" s="183"/>
      <c r="B572" s="183"/>
      <c r="C572" s="183"/>
      <c r="D572" s="183"/>
      <c r="E572" s="183"/>
      <c r="F572" s="124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5.75" customHeight="1">
      <c r="A573" s="183"/>
      <c r="B573" s="183"/>
      <c r="C573" s="183"/>
      <c r="D573" s="183"/>
      <c r="E573" s="183"/>
      <c r="F573" s="124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5.75" customHeight="1">
      <c r="A574" s="183"/>
      <c r="B574" s="183"/>
      <c r="C574" s="183"/>
      <c r="D574" s="183"/>
      <c r="E574" s="183"/>
      <c r="F574" s="124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5.75" customHeight="1">
      <c r="A575" s="183"/>
      <c r="B575" s="183"/>
      <c r="C575" s="183"/>
      <c r="D575" s="183"/>
      <c r="E575" s="183"/>
      <c r="F575" s="124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5.75" customHeight="1">
      <c r="A576" s="183"/>
      <c r="B576" s="183"/>
      <c r="C576" s="183"/>
      <c r="D576" s="183"/>
      <c r="E576" s="183"/>
      <c r="F576" s="124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5.75" customHeight="1">
      <c r="A577" s="183"/>
      <c r="B577" s="183"/>
      <c r="C577" s="183"/>
      <c r="D577" s="183"/>
      <c r="E577" s="183"/>
      <c r="F577" s="124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5.75" customHeight="1">
      <c r="A578" s="183"/>
      <c r="B578" s="183"/>
      <c r="C578" s="183"/>
      <c r="D578" s="183"/>
      <c r="E578" s="183"/>
      <c r="F578" s="124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5.75" customHeight="1">
      <c r="A579" s="183"/>
      <c r="B579" s="183"/>
      <c r="C579" s="183"/>
      <c r="D579" s="183"/>
      <c r="E579" s="183"/>
      <c r="F579" s="124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5.75" customHeight="1">
      <c r="A580" s="183"/>
      <c r="B580" s="183"/>
      <c r="C580" s="183"/>
      <c r="D580" s="183"/>
      <c r="E580" s="183"/>
      <c r="F580" s="124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5.75" customHeight="1">
      <c r="A581" s="183"/>
      <c r="B581" s="183"/>
      <c r="C581" s="183"/>
      <c r="D581" s="183"/>
      <c r="E581" s="183"/>
      <c r="F581" s="124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5.75" customHeight="1">
      <c r="A582" s="183"/>
      <c r="B582" s="183"/>
      <c r="C582" s="183"/>
      <c r="D582" s="183"/>
      <c r="E582" s="183"/>
      <c r="F582" s="124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5.75" customHeight="1">
      <c r="A583" s="183"/>
      <c r="B583" s="183"/>
      <c r="C583" s="183"/>
      <c r="D583" s="183"/>
      <c r="E583" s="183"/>
      <c r="F583" s="124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5.75" customHeight="1">
      <c r="A584" s="183"/>
      <c r="B584" s="183"/>
      <c r="C584" s="183"/>
      <c r="D584" s="183"/>
      <c r="E584" s="183"/>
      <c r="F584" s="124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5.75" customHeight="1">
      <c r="A585" s="183"/>
      <c r="B585" s="183"/>
      <c r="C585" s="183"/>
      <c r="D585" s="183"/>
      <c r="E585" s="183"/>
      <c r="F585" s="124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5.75" customHeight="1">
      <c r="A586" s="183"/>
      <c r="B586" s="183"/>
      <c r="C586" s="183"/>
      <c r="D586" s="183"/>
      <c r="E586" s="183"/>
      <c r="F586" s="124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5.75" customHeight="1">
      <c r="A587" s="183"/>
      <c r="B587" s="183"/>
      <c r="C587" s="183"/>
      <c r="D587" s="183"/>
      <c r="E587" s="183"/>
      <c r="F587" s="124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5.75" customHeight="1">
      <c r="A588" s="183"/>
      <c r="B588" s="183"/>
      <c r="C588" s="183"/>
      <c r="D588" s="183"/>
      <c r="E588" s="183"/>
      <c r="F588" s="124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5.75" customHeight="1">
      <c r="A589" s="183"/>
      <c r="B589" s="183"/>
      <c r="C589" s="183"/>
      <c r="D589" s="183"/>
      <c r="E589" s="183"/>
      <c r="F589" s="124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5.75" customHeight="1">
      <c r="A590" s="183"/>
      <c r="B590" s="183"/>
      <c r="C590" s="183"/>
      <c r="D590" s="183"/>
      <c r="E590" s="183"/>
      <c r="F590" s="124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5.75" customHeight="1">
      <c r="A591" s="183"/>
      <c r="B591" s="183"/>
      <c r="C591" s="183"/>
      <c r="D591" s="183"/>
      <c r="E591" s="183"/>
      <c r="F591" s="124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5.75" customHeight="1">
      <c r="A592" s="183"/>
      <c r="B592" s="183"/>
      <c r="C592" s="183"/>
      <c r="D592" s="183"/>
      <c r="E592" s="183"/>
      <c r="F592" s="124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5.75" customHeight="1">
      <c r="A593" s="183"/>
      <c r="B593" s="183"/>
      <c r="C593" s="183"/>
      <c r="D593" s="183"/>
      <c r="E593" s="183"/>
      <c r="F593" s="124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5.75" customHeight="1">
      <c r="A594" s="183"/>
      <c r="B594" s="183"/>
      <c r="C594" s="183"/>
      <c r="D594" s="183"/>
      <c r="E594" s="183"/>
      <c r="F594" s="124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5.75" customHeight="1">
      <c r="A595" s="183"/>
      <c r="B595" s="183"/>
      <c r="C595" s="183"/>
      <c r="D595" s="183"/>
      <c r="E595" s="183"/>
      <c r="F595" s="124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5.75" customHeight="1">
      <c r="A596" s="183"/>
      <c r="B596" s="183"/>
      <c r="C596" s="183"/>
      <c r="D596" s="183"/>
      <c r="E596" s="183"/>
      <c r="F596" s="124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5.75" customHeight="1">
      <c r="A597" s="183"/>
      <c r="B597" s="183"/>
      <c r="C597" s="183"/>
      <c r="D597" s="183"/>
      <c r="E597" s="183"/>
      <c r="F597" s="124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5.75" customHeight="1">
      <c r="A598" s="183"/>
      <c r="B598" s="183"/>
      <c r="C598" s="183"/>
      <c r="D598" s="183"/>
      <c r="E598" s="183"/>
      <c r="F598" s="124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5.75" customHeight="1">
      <c r="A599" s="183"/>
      <c r="B599" s="183"/>
      <c r="C599" s="183"/>
      <c r="D599" s="183"/>
      <c r="E599" s="183"/>
      <c r="F599" s="124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5.75" customHeight="1">
      <c r="A600" s="183"/>
      <c r="B600" s="183"/>
      <c r="C600" s="183"/>
      <c r="D600" s="183"/>
      <c r="E600" s="183"/>
      <c r="F600" s="124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5.75" customHeight="1">
      <c r="A601" s="183"/>
      <c r="B601" s="183"/>
      <c r="C601" s="183"/>
      <c r="D601" s="183"/>
      <c r="E601" s="183"/>
      <c r="F601" s="124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5.75" customHeight="1">
      <c r="A602" s="183"/>
      <c r="B602" s="183"/>
      <c r="C602" s="183"/>
      <c r="D602" s="183"/>
      <c r="E602" s="183"/>
      <c r="F602" s="124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5.75" customHeight="1">
      <c r="A603" s="183"/>
      <c r="B603" s="183"/>
      <c r="C603" s="183"/>
      <c r="D603" s="183"/>
      <c r="E603" s="183"/>
      <c r="F603" s="124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5.75" customHeight="1">
      <c r="A604" s="183"/>
      <c r="B604" s="183"/>
      <c r="C604" s="183"/>
      <c r="D604" s="183"/>
      <c r="E604" s="183"/>
      <c r="F604" s="124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5.75" customHeight="1">
      <c r="A605" s="183"/>
      <c r="B605" s="183"/>
      <c r="C605" s="183"/>
      <c r="D605" s="183"/>
      <c r="E605" s="183"/>
      <c r="F605" s="124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5.75" customHeight="1">
      <c r="A606" s="183"/>
      <c r="B606" s="183"/>
      <c r="C606" s="183"/>
      <c r="D606" s="183"/>
      <c r="E606" s="183"/>
      <c r="F606" s="124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5.75" customHeight="1">
      <c r="A607" s="183"/>
      <c r="B607" s="183"/>
      <c r="C607" s="183"/>
      <c r="D607" s="183"/>
      <c r="E607" s="183"/>
      <c r="F607" s="124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5.75" customHeight="1">
      <c r="A608" s="183"/>
      <c r="B608" s="183"/>
      <c r="C608" s="183"/>
      <c r="D608" s="183"/>
      <c r="E608" s="183"/>
      <c r="F608" s="124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5.75" customHeight="1">
      <c r="A609" s="183"/>
      <c r="B609" s="183"/>
      <c r="C609" s="183"/>
      <c r="D609" s="183"/>
      <c r="E609" s="183"/>
      <c r="F609" s="124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5.75" customHeight="1">
      <c r="A610" s="183"/>
      <c r="B610" s="183"/>
      <c r="C610" s="183"/>
      <c r="D610" s="183"/>
      <c r="E610" s="183"/>
      <c r="F610" s="124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5.75" customHeight="1">
      <c r="A611" s="183"/>
      <c r="B611" s="183"/>
      <c r="C611" s="183"/>
      <c r="D611" s="183"/>
      <c r="E611" s="183"/>
      <c r="F611" s="124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5.75" customHeight="1">
      <c r="A612" s="183"/>
      <c r="B612" s="183"/>
      <c r="C612" s="183"/>
      <c r="D612" s="183"/>
      <c r="E612" s="183"/>
      <c r="F612" s="124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5.75" customHeight="1">
      <c r="A613" s="183"/>
      <c r="B613" s="183"/>
      <c r="C613" s="183"/>
      <c r="D613" s="183"/>
      <c r="E613" s="183"/>
      <c r="F613" s="124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5.75" customHeight="1">
      <c r="A614" s="183"/>
      <c r="B614" s="183"/>
      <c r="C614" s="183"/>
      <c r="D614" s="183"/>
      <c r="E614" s="183"/>
      <c r="F614" s="124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5.75" customHeight="1">
      <c r="A615" s="183"/>
      <c r="B615" s="183"/>
      <c r="C615" s="183"/>
      <c r="D615" s="183"/>
      <c r="E615" s="183"/>
      <c r="F615" s="124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5.75" customHeight="1">
      <c r="A616" s="183"/>
      <c r="B616" s="183"/>
      <c r="C616" s="183"/>
      <c r="D616" s="183"/>
      <c r="E616" s="183"/>
      <c r="F616" s="124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5.75" customHeight="1">
      <c r="A617" s="183"/>
      <c r="B617" s="183"/>
      <c r="C617" s="183"/>
      <c r="D617" s="183"/>
      <c r="E617" s="183"/>
      <c r="F617" s="124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5.75" customHeight="1">
      <c r="A618" s="183"/>
      <c r="B618" s="183"/>
      <c r="C618" s="183"/>
      <c r="D618" s="183"/>
      <c r="E618" s="183"/>
      <c r="F618" s="124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5.75" customHeight="1">
      <c r="A619" s="183"/>
      <c r="B619" s="183"/>
      <c r="C619" s="183"/>
      <c r="D619" s="183"/>
      <c r="E619" s="183"/>
      <c r="F619" s="124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5.75" customHeight="1">
      <c r="A620" s="183"/>
      <c r="B620" s="183"/>
      <c r="C620" s="183"/>
      <c r="D620" s="183"/>
      <c r="E620" s="183"/>
      <c r="F620" s="124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5.75" customHeight="1">
      <c r="A621" s="183"/>
      <c r="B621" s="183"/>
      <c r="C621" s="183"/>
      <c r="D621" s="183"/>
      <c r="E621" s="183"/>
      <c r="F621" s="124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5.75" customHeight="1">
      <c r="A622" s="183"/>
      <c r="B622" s="183"/>
      <c r="C622" s="183"/>
      <c r="D622" s="183"/>
      <c r="E622" s="183"/>
      <c r="F622" s="124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5.75" customHeight="1">
      <c r="A623" s="183"/>
      <c r="B623" s="183"/>
      <c r="C623" s="183"/>
      <c r="D623" s="183"/>
      <c r="E623" s="183"/>
      <c r="F623" s="124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5.75" customHeight="1">
      <c r="A624" s="183"/>
      <c r="B624" s="183"/>
      <c r="C624" s="183"/>
      <c r="D624" s="183"/>
      <c r="E624" s="183"/>
      <c r="F624" s="124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5.75" customHeight="1">
      <c r="A625" s="183"/>
      <c r="B625" s="183"/>
      <c r="C625" s="183"/>
      <c r="D625" s="183"/>
      <c r="E625" s="183"/>
      <c r="F625" s="124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5.75" customHeight="1">
      <c r="A626" s="183"/>
      <c r="B626" s="183"/>
      <c r="C626" s="183"/>
      <c r="D626" s="183"/>
      <c r="E626" s="183"/>
      <c r="F626" s="124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5.75" customHeight="1">
      <c r="A627" s="183"/>
      <c r="B627" s="183"/>
      <c r="C627" s="183"/>
      <c r="D627" s="183"/>
      <c r="E627" s="183"/>
      <c r="F627" s="124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5.75" customHeight="1">
      <c r="A628" s="183"/>
      <c r="B628" s="183"/>
      <c r="C628" s="183"/>
      <c r="D628" s="183"/>
      <c r="E628" s="183"/>
      <c r="F628" s="124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5.75" customHeight="1">
      <c r="A629" s="183"/>
      <c r="B629" s="183"/>
      <c r="C629" s="183"/>
      <c r="D629" s="183"/>
      <c r="E629" s="183"/>
      <c r="F629" s="124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5.75" customHeight="1">
      <c r="A630" s="183"/>
      <c r="B630" s="183"/>
      <c r="C630" s="183"/>
      <c r="D630" s="183"/>
      <c r="E630" s="183"/>
      <c r="F630" s="124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5.75" customHeight="1">
      <c r="A631" s="183"/>
      <c r="B631" s="183"/>
      <c r="C631" s="183"/>
      <c r="D631" s="183"/>
      <c r="E631" s="183"/>
      <c r="F631" s="124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5.75" customHeight="1">
      <c r="A632" s="183"/>
      <c r="B632" s="183"/>
      <c r="C632" s="183"/>
      <c r="D632" s="183"/>
      <c r="E632" s="183"/>
      <c r="F632" s="124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5.75" customHeight="1">
      <c r="A633" s="183"/>
      <c r="B633" s="183"/>
      <c r="C633" s="183"/>
      <c r="D633" s="183"/>
      <c r="E633" s="183"/>
      <c r="F633" s="124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5.75" customHeight="1">
      <c r="A634" s="183"/>
      <c r="B634" s="183"/>
      <c r="C634" s="183"/>
      <c r="D634" s="183"/>
      <c r="E634" s="183"/>
      <c r="F634" s="124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5.75" customHeight="1">
      <c r="A635" s="183"/>
      <c r="B635" s="183"/>
      <c r="C635" s="183"/>
      <c r="D635" s="183"/>
      <c r="E635" s="183"/>
      <c r="F635" s="124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5.75" customHeight="1">
      <c r="A636" s="183"/>
      <c r="B636" s="183"/>
      <c r="C636" s="183"/>
      <c r="D636" s="183"/>
      <c r="E636" s="183"/>
      <c r="F636" s="124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5.75" customHeight="1">
      <c r="A637" s="183"/>
      <c r="B637" s="183"/>
      <c r="C637" s="183"/>
      <c r="D637" s="183"/>
      <c r="E637" s="183"/>
      <c r="F637" s="124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5.75" customHeight="1">
      <c r="A638" s="183"/>
      <c r="B638" s="183"/>
      <c r="C638" s="183"/>
      <c r="D638" s="183"/>
      <c r="E638" s="183"/>
      <c r="F638" s="124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5.75" customHeight="1">
      <c r="A639" s="183"/>
      <c r="B639" s="183"/>
      <c r="C639" s="183"/>
      <c r="D639" s="183"/>
      <c r="E639" s="183"/>
      <c r="F639" s="124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5.75" customHeight="1">
      <c r="A640" s="183"/>
      <c r="B640" s="183"/>
      <c r="C640" s="183"/>
      <c r="D640" s="183"/>
      <c r="E640" s="183"/>
      <c r="F640" s="124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5.75" customHeight="1">
      <c r="A641" s="183"/>
      <c r="B641" s="183"/>
      <c r="C641" s="183"/>
      <c r="D641" s="183"/>
      <c r="E641" s="183"/>
      <c r="F641" s="124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5.75" customHeight="1">
      <c r="A642" s="183"/>
      <c r="B642" s="183"/>
      <c r="C642" s="183"/>
      <c r="D642" s="183"/>
      <c r="E642" s="183"/>
      <c r="F642" s="124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5.75" customHeight="1">
      <c r="A643" s="183"/>
      <c r="B643" s="183"/>
      <c r="C643" s="183"/>
      <c r="D643" s="183"/>
      <c r="E643" s="183"/>
      <c r="F643" s="124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5.75" customHeight="1">
      <c r="A644" s="183"/>
      <c r="B644" s="183"/>
      <c r="C644" s="183"/>
      <c r="D644" s="183"/>
      <c r="E644" s="183"/>
      <c r="F644" s="124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5.75" customHeight="1">
      <c r="A645" s="183"/>
      <c r="B645" s="183"/>
      <c r="C645" s="183"/>
      <c r="D645" s="183"/>
      <c r="E645" s="183"/>
      <c r="F645" s="124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5.75" customHeight="1">
      <c r="A646" s="183"/>
      <c r="B646" s="183"/>
      <c r="C646" s="183"/>
      <c r="D646" s="183"/>
      <c r="E646" s="183"/>
      <c r="F646" s="124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5.75" customHeight="1">
      <c r="A647" s="183"/>
      <c r="B647" s="183"/>
      <c r="C647" s="183"/>
      <c r="D647" s="183"/>
      <c r="E647" s="183"/>
      <c r="F647" s="124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5.75" customHeight="1">
      <c r="A648" s="183"/>
      <c r="B648" s="183"/>
      <c r="C648" s="183"/>
      <c r="D648" s="183"/>
      <c r="E648" s="183"/>
      <c r="F648" s="124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5.75" customHeight="1">
      <c r="A649" s="183"/>
      <c r="B649" s="183"/>
      <c r="C649" s="183"/>
      <c r="D649" s="183"/>
      <c r="E649" s="183"/>
      <c r="F649" s="124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5.75" customHeight="1">
      <c r="A650" s="183"/>
      <c r="B650" s="183"/>
      <c r="C650" s="183"/>
      <c r="D650" s="183"/>
      <c r="E650" s="183"/>
      <c r="F650" s="124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5.75" customHeight="1">
      <c r="A651" s="183"/>
      <c r="B651" s="183"/>
      <c r="C651" s="183"/>
      <c r="D651" s="183"/>
      <c r="E651" s="183"/>
      <c r="F651" s="124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5.75" customHeight="1">
      <c r="A652" s="183"/>
      <c r="B652" s="183"/>
      <c r="C652" s="183"/>
      <c r="D652" s="183"/>
      <c r="E652" s="183"/>
      <c r="F652" s="124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5.75" customHeight="1">
      <c r="A653" s="183"/>
      <c r="B653" s="183"/>
      <c r="C653" s="183"/>
      <c r="D653" s="183"/>
      <c r="E653" s="183"/>
      <c r="F653" s="124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5.75" customHeight="1">
      <c r="A654" s="183"/>
      <c r="B654" s="183"/>
      <c r="C654" s="183"/>
      <c r="D654" s="183"/>
      <c r="E654" s="183"/>
      <c r="F654" s="124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5.75" customHeight="1">
      <c r="A655" s="183"/>
      <c r="B655" s="183"/>
      <c r="C655" s="183"/>
      <c r="D655" s="183"/>
      <c r="E655" s="183"/>
      <c r="F655" s="124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5.75" customHeight="1">
      <c r="A656" s="183"/>
      <c r="B656" s="183"/>
      <c r="C656" s="183"/>
      <c r="D656" s="183"/>
      <c r="E656" s="183"/>
      <c r="F656" s="124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5.75" customHeight="1">
      <c r="A657" s="183"/>
      <c r="B657" s="183"/>
      <c r="C657" s="183"/>
      <c r="D657" s="183"/>
      <c r="E657" s="183"/>
      <c r="F657" s="124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5.75" customHeight="1">
      <c r="A658" s="183"/>
      <c r="B658" s="183"/>
      <c r="C658" s="183"/>
      <c r="D658" s="183"/>
      <c r="E658" s="183"/>
      <c r="F658" s="124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5.75" customHeight="1">
      <c r="A659" s="183"/>
      <c r="B659" s="183"/>
      <c r="C659" s="183"/>
      <c r="D659" s="183"/>
      <c r="E659" s="183"/>
      <c r="F659" s="124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5.75" customHeight="1">
      <c r="A660" s="183"/>
      <c r="B660" s="183"/>
      <c r="C660" s="183"/>
      <c r="D660" s="183"/>
      <c r="E660" s="183"/>
      <c r="F660" s="124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5.75" customHeight="1">
      <c r="A661" s="183"/>
      <c r="B661" s="183"/>
      <c r="C661" s="183"/>
      <c r="D661" s="183"/>
      <c r="E661" s="183"/>
      <c r="F661" s="124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5.75" customHeight="1">
      <c r="A662" s="183"/>
      <c r="B662" s="183"/>
      <c r="C662" s="183"/>
      <c r="D662" s="183"/>
      <c r="E662" s="183"/>
      <c r="F662" s="124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5.75" customHeight="1">
      <c r="A663" s="183"/>
      <c r="B663" s="183"/>
      <c r="C663" s="183"/>
      <c r="D663" s="183"/>
      <c r="E663" s="183"/>
      <c r="F663" s="124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5.75" customHeight="1">
      <c r="A664" s="183"/>
      <c r="B664" s="183"/>
      <c r="C664" s="183"/>
      <c r="D664" s="183"/>
      <c r="E664" s="183"/>
      <c r="F664" s="124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5.75" customHeight="1">
      <c r="A665" s="183"/>
      <c r="B665" s="183"/>
      <c r="C665" s="183"/>
      <c r="D665" s="183"/>
      <c r="E665" s="183"/>
      <c r="F665" s="124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5.75" customHeight="1">
      <c r="A666" s="183"/>
      <c r="B666" s="183"/>
      <c r="C666" s="183"/>
      <c r="D666" s="183"/>
      <c r="E666" s="183"/>
      <c r="F666" s="124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5.75" customHeight="1">
      <c r="A667" s="183"/>
      <c r="B667" s="183"/>
      <c r="C667" s="183"/>
      <c r="D667" s="183"/>
      <c r="E667" s="183"/>
      <c r="F667" s="124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5.75" customHeight="1">
      <c r="A668" s="183"/>
      <c r="B668" s="183"/>
      <c r="C668" s="183"/>
      <c r="D668" s="183"/>
      <c r="E668" s="183"/>
      <c r="F668" s="124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5.75" customHeight="1">
      <c r="A669" s="183"/>
      <c r="B669" s="183"/>
      <c r="C669" s="183"/>
      <c r="D669" s="183"/>
      <c r="E669" s="183"/>
      <c r="F669" s="124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5.75" customHeight="1">
      <c r="A670" s="183"/>
      <c r="B670" s="183"/>
      <c r="C670" s="183"/>
      <c r="D670" s="183"/>
      <c r="E670" s="183"/>
      <c r="F670" s="124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5.75" customHeight="1">
      <c r="A671" s="183"/>
      <c r="B671" s="183"/>
      <c r="C671" s="183"/>
      <c r="D671" s="183"/>
      <c r="E671" s="183"/>
      <c r="F671" s="124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5.75" customHeight="1">
      <c r="A672" s="183"/>
      <c r="B672" s="183"/>
      <c r="C672" s="183"/>
      <c r="D672" s="183"/>
      <c r="E672" s="183"/>
      <c r="F672" s="124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5.75" customHeight="1">
      <c r="A673" s="183"/>
      <c r="B673" s="183"/>
      <c r="C673" s="183"/>
      <c r="D673" s="183"/>
      <c r="E673" s="183"/>
      <c r="F673" s="124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5.75" customHeight="1">
      <c r="A674" s="183"/>
      <c r="B674" s="183"/>
      <c r="C674" s="183"/>
      <c r="D674" s="183"/>
      <c r="E674" s="183"/>
      <c r="F674" s="124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5.75" customHeight="1">
      <c r="A675" s="183"/>
      <c r="B675" s="183"/>
      <c r="C675" s="183"/>
      <c r="D675" s="183"/>
      <c r="E675" s="183"/>
      <c r="F675" s="124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5.75" customHeight="1">
      <c r="A676" s="183"/>
      <c r="B676" s="183"/>
      <c r="C676" s="183"/>
      <c r="D676" s="183"/>
      <c r="E676" s="183"/>
      <c r="F676" s="124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5.75" customHeight="1">
      <c r="A677" s="183"/>
      <c r="B677" s="183"/>
      <c r="C677" s="183"/>
      <c r="D677" s="183"/>
      <c r="E677" s="183"/>
      <c r="F677" s="124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5.75" customHeight="1">
      <c r="A678" s="183"/>
      <c r="B678" s="183"/>
      <c r="C678" s="183"/>
      <c r="D678" s="183"/>
      <c r="E678" s="183"/>
      <c r="F678" s="124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5.75" customHeight="1">
      <c r="A679" s="183"/>
      <c r="B679" s="183"/>
      <c r="C679" s="183"/>
      <c r="D679" s="183"/>
      <c r="E679" s="183"/>
      <c r="F679" s="124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5.75" customHeight="1">
      <c r="A680" s="183"/>
      <c r="B680" s="183"/>
      <c r="C680" s="183"/>
      <c r="D680" s="183"/>
      <c r="E680" s="183"/>
      <c r="F680" s="124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5.75" customHeight="1">
      <c r="A681" s="183"/>
      <c r="B681" s="183"/>
      <c r="C681" s="183"/>
      <c r="D681" s="183"/>
      <c r="E681" s="183"/>
      <c r="F681" s="124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5.75" customHeight="1">
      <c r="A682" s="183"/>
      <c r="B682" s="183"/>
      <c r="C682" s="183"/>
      <c r="D682" s="183"/>
      <c r="E682" s="183"/>
      <c r="F682" s="124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5.75" customHeight="1">
      <c r="A683" s="183"/>
      <c r="B683" s="183"/>
      <c r="C683" s="183"/>
      <c r="D683" s="183"/>
      <c r="E683" s="183"/>
      <c r="F683" s="124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5.75" customHeight="1">
      <c r="A684" s="183"/>
      <c r="B684" s="183"/>
      <c r="C684" s="183"/>
      <c r="D684" s="183"/>
      <c r="E684" s="183"/>
      <c r="F684" s="124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5.75" customHeight="1">
      <c r="A685" s="183"/>
      <c r="B685" s="183"/>
      <c r="C685" s="183"/>
      <c r="D685" s="183"/>
      <c r="E685" s="183"/>
      <c r="F685" s="124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5.75" customHeight="1">
      <c r="A686" s="183"/>
      <c r="B686" s="183"/>
      <c r="C686" s="183"/>
      <c r="D686" s="183"/>
      <c r="E686" s="183"/>
      <c r="F686" s="124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5.75" customHeight="1">
      <c r="A687" s="183"/>
      <c r="B687" s="183"/>
      <c r="C687" s="183"/>
      <c r="D687" s="183"/>
      <c r="E687" s="183"/>
      <c r="F687" s="124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5.75" customHeight="1">
      <c r="A688" s="183"/>
      <c r="B688" s="183"/>
      <c r="C688" s="183"/>
      <c r="D688" s="183"/>
      <c r="E688" s="183"/>
      <c r="F688" s="124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5.75" customHeight="1">
      <c r="A689" s="183"/>
      <c r="B689" s="183"/>
      <c r="C689" s="183"/>
      <c r="D689" s="183"/>
      <c r="E689" s="183"/>
      <c r="F689" s="124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5.75" customHeight="1">
      <c r="A690" s="183"/>
      <c r="B690" s="183"/>
      <c r="C690" s="183"/>
      <c r="D690" s="183"/>
      <c r="E690" s="183"/>
      <c r="F690" s="124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5.75" customHeight="1">
      <c r="A691" s="183"/>
      <c r="B691" s="183"/>
      <c r="C691" s="183"/>
      <c r="D691" s="183"/>
      <c r="E691" s="183"/>
      <c r="F691" s="124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5.75" customHeight="1">
      <c r="A692" s="183"/>
      <c r="B692" s="183"/>
      <c r="C692" s="183"/>
      <c r="D692" s="183"/>
      <c r="E692" s="183"/>
      <c r="F692" s="124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5.75" customHeight="1">
      <c r="A693" s="183"/>
      <c r="B693" s="183"/>
      <c r="C693" s="183"/>
      <c r="D693" s="183"/>
      <c r="E693" s="183"/>
      <c r="F693" s="124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5.75" customHeight="1">
      <c r="A694" s="183"/>
      <c r="B694" s="183"/>
      <c r="C694" s="183"/>
      <c r="D694" s="183"/>
      <c r="E694" s="183"/>
      <c r="F694" s="124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5.75" customHeight="1">
      <c r="A695" s="183"/>
      <c r="B695" s="183"/>
      <c r="C695" s="183"/>
      <c r="D695" s="183"/>
      <c r="E695" s="183"/>
      <c r="F695" s="124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5.75" customHeight="1">
      <c r="A696" s="183"/>
      <c r="B696" s="183"/>
      <c r="C696" s="183"/>
      <c r="D696" s="183"/>
      <c r="E696" s="183"/>
      <c r="F696" s="124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5.75" customHeight="1">
      <c r="A697" s="183"/>
      <c r="B697" s="183"/>
      <c r="C697" s="183"/>
      <c r="D697" s="183"/>
      <c r="E697" s="183"/>
      <c r="F697" s="124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5.75" customHeight="1">
      <c r="A698" s="183"/>
      <c r="B698" s="183"/>
      <c r="C698" s="183"/>
      <c r="D698" s="183"/>
      <c r="E698" s="183"/>
      <c r="F698" s="124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5.75" customHeight="1">
      <c r="A699" s="183"/>
      <c r="B699" s="183"/>
      <c r="C699" s="183"/>
      <c r="D699" s="183"/>
      <c r="E699" s="183"/>
      <c r="F699" s="124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5.75" customHeight="1">
      <c r="A700" s="183"/>
      <c r="B700" s="183"/>
      <c r="C700" s="183"/>
      <c r="D700" s="183"/>
      <c r="E700" s="183"/>
      <c r="F700" s="124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5.75" customHeight="1">
      <c r="A701" s="183"/>
      <c r="B701" s="183"/>
      <c r="C701" s="183"/>
      <c r="D701" s="183"/>
      <c r="E701" s="183"/>
      <c r="F701" s="124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5.75" customHeight="1">
      <c r="A702" s="183"/>
      <c r="B702" s="183"/>
      <c r="C702" s="183"/>
      <c r="D702" s="183"/>
      <c r="E702" s="183"/>
      <c r="F702" s="124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5.75" customHeight="1">
      <c r="A703" s="183"/>
      <c r="B703" s="183"/>
      <c r="C703" s="183"/>
      <c r="D703" s="183"/>
      <c r="E703" s="183"/>
      <c r="F703" s="124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5.75" customHeight="1">
      <c r="A704" s="183"/>
      <c r="B704" s="183"/>
      <c r="C704" s="183"/>
      <c r="D704" s="183"/>
      <c r="E704" s="183"/>
      <c r="F704" s="124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5.75" customHeight="1">
      <c r="A705" s="183"/>
      <c r="B705" s="183"/>
      <c r="C705" s="183"/>
      <c r="D705" s="183"/>
      <c r="E705" s="183"/>
      <c r="F705" s="124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5.75" customHeight="1">
      <c r="A706" s="183"/>
      <c r="B706" s="183"/>
      <c r="C706" s="183"/>
      <c r="D706" s="183"/>
      <c r="E706" s="183"/>
      <c r="F706" s="124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5.75" customHeight="1">
      <c r="A707" s="183"/>
      <c r="B707" s="183"/>
      <c r="C707" s="183"/>
      <c r="D707" s="183"/>
      <c r="E707" s="183"/>
      <c r="F707" s="124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5.75" customHeight="1">
      <c r="A708" s="183"/>
      <c r="B708" s="183"/>
      <c r="C708" s="183"/>
      <c r="D708" s="183"/>
      <c r="E708" s="183"/>
      <c r="F708" s="124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5.75" customHeight="1">
      <c r="A709" s="183"/>
      <c r="B709" s="183"/>
      <c r="C709" s="183"/>
      <c r="D709" s="183"/>
      <c r="E709" s="183"/>
      <c r="F709" s="124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5.75" customHeight="1">
      <c r="A710" s="183"/>
      <c r="B710" s="183"/>
      <c r="C710" s="183"/>
      <c r="D710" s="183"/>
      <c r="E710" s="183"/>
      <c r="F710" s="124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5.75" customHeight="1">
      <c r="A711" s="183"/>
      <c r="B711" s="183"/>
      <c r="C711" s="183"/>
      <c r="D711" s="183"/>
      <c r="E711" s="183"/>
      <c r="F711" s="124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5.75" customHeight="1">
      <c r="A712" s="183"/>
      <c r="B712" s="183"/>
      <c r="C712" s="183"/>
      <c r="D712" s="183"/>
      <c r="E712" s="183"/>
      <c r="F712" s="124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5.75" customHeight="1">
      <c r="A713" s="183"/>
      <c r="B713" s="183"/>
      <c r="C713" s="183"/>
      <c r="D713" s="183"/>
      <c r="E713" s="183"/>
      <c r="F713" s="124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5.75" customHeight="1">
      <c r="A714" s="183"/>
      <c r="B714" s="183"/>
      <c r="C714" s="183"/>
      <c r="D714" s="183"/>
      <c r="E714" s="183"/>
      <c r="F714" s="124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5.75" customHeight="1">
      <c r="A715" s="183"/>
      <c r="B715" s="183"/>
      <c r="C715" s="183"/>
      <c r="D715" s="183"/>
      <c r="E715" s="183"/>
      <c r="F715" s="124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5.75" customHeight="1">
      <c r="A716" s="183"/>
      <c r="B716" s="183"/>
      <c r="C716" s="183"/>
      <c r="D716" s="183"/>
      <c r="E716" s="183"/>
      <c r="F716" s="124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5.75" customHeight="1">
      <c r="A717" s="183"/>
      <c r="B717" s="183"/>
      <c r="C717" s="183"/>
      <c r="D717" s="183"/>
      <c r="E717" s="183"/>
      <c r="F717" s="124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5.75" customHeight="1">
      <c r="A718" s="183"/>
      <c r="B718" s="183"/>
      <c r="C718" s="183"/>
      <c r="D718" s="183"/>
      <c r="E718" s="183"/>
      <c r="F718" s="124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5.75" customHeight="1">
      <c r="A719" s="183"/>
      <c r="B719" s="183"/>
      <c r="C719" s="183"/>
      <c r="D719" s="183"/>
      <c r="E719" s="183"/>
      <c r="F719" s="124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5.75" customHeight="1">
      <c r="A720" s="183"/>
      <c r="B720" s="183"/>
      <c r="C720" s="183"/>
      <c r="D720" s="183"/>
      <c r="E720" s="183"/>
      <c r="F720" s="124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5.75" customHeight="1">
      <c r="A721" s="183"/>
      <c r="B721" s="183"/>
      <c r="C721" s="183"/>
      <c r="D721" s="183"/>
      <c r="E721" s="183"/>
      <c r="F721" s="124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5.75" customHeight="1">
      <c r="A722" s="183"/>
      <c r="B722" s="183"/>
      <c r="C722" s="183"/>
      <c r="D722" s="183"/>
      <c r="E722" s="183"/>
      <c r="F722" s="124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5.75" customHeight="1">
      <c r="A723" s="183"/>
      <c r="B723" s="183"/>
      <c r="C723" s="183"/>
      <c r="D723" s="183"/>
      <c r="E723" s="183"/>
      <c r="F723" s="124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5.75" customHeight="1">
      <c r="A724" s="183"/>
      <c r="B724" s="183"/>
      <c r="C724" s="183"/>
      <c r="D724" s="183"/>
      <c r="E724" s="183"/>
      <c r="F724" s="124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5.75" customHeight="1">
      <c r="A725" s="183"/>
      <c r="B725" s="183"/>
      <c r="C725" s="183"/>
      <c r="D725" s="183"/>
      <c r="E725" s="183"/>
      <c r="F725" s="124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5.75" customHeight="1">
      <c r="A726" s="183"/>
      <c r="B726" s="183"/>
      <c r="C726" s="183"/>
      <c r="D726" s="183"/>
      <c r="E726" s="183"/>
      <c r="F726" s="124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5.75" customHeight="1">
      <c r="A727" s="183"/>
      <c r="B727" s="183"/>
      <c r="C727" s="183"/>
      <c r="D727" s="183"/>
      <c r="E727" s="183"/>
      <c r="F727" s="124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5.75" customHeight="1">
      <c r="A728" s="183"/>
      <c r="B728" s="183"/>
      <c r="C728" s="183"/>
      <c r="D728" s="183"/>
      <c r="E728" s="183"/>
      <c r="F728" s="124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5.75" customHeight="1">
      <c r="A729" s="183"/>
      <c r="B729" s="183"/>
      <c r="C729" s="183"/>
      <c r="D729" s="183"/>
      <c r="E729" s="183"/>
      <c r="F729" s="124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5.75" customHeight="1">
      <c r="A730" s="183"/>
      <c r="B730" s="183"/>
      <c r="C730" s="183"/>
      <c r="D730" s="183"/>
      <c r="E730" s="183"/>
      <c r="F730" s="124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5.75" customHeight="1">
      <c r="A731" s="183"/>
      <c r="B731" s="183"/>
      <c r="C731" s="183"/>
      <c r="D731" s="183"/>
      <c r="E731" s="183"/>
      <c r="F731" s="124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5.75" customHeight="1">
      <c r="A732" s="183"/>
      <c r="B732" s="183"/>
      <c r="C732" s="183"/>
      <c r="D732" s="183"/>
      <c r="E732" s="183"/>
      <c r="F732" s="124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5.75" customHeight="1">
      <c r="A733" s="183"/>
      <c r="B733" s="183"/>
      <c r="C733" s="183"/>
      <c r="D733" s="183"/>
      <c r="E733" s="183"/>
      <c r="F733" s="124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5.75" customHeight="1">
      <c r="A734" s="183"/>
      <c r="B734" s="183"/>
      <c r="C734" s="183"/>
      <c r="D734" s="183"/>
      <c r="E734" s="183"/>
      <c r="F734" s="124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5.75" customHeight="1">
      <c r="A735" s="183"/>
      <c r="B735" s="183"/>
      <c r="C735" s="183"/>
      <c r="D735" s="183"/>
      <c r="E735" s="183"/>
      <c r="F735" s="124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5.75" customHeight="1">
      <c r="A736" s="183"/>
      <c r="B736" s="183"/>
      <c r="C736" s="183"/>
      <c r="D736" s="183"/>
      <c r="E736" s="183"/>
      <c r="F736" s="124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5.75" customHeight="1">
      <c r="A737" s="183"/>
      <c r="B737" s="183"/>
      <c r="C737" s="183"/>
      <c r="D737" s="183"/>
      <c r="E737" s="183"/>
      <c r="F737" s="124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5.75" customHeight="1">
      <c r="A738" s="183"/>
      <c r="B738" s="183"/>
      <c r="C738" s="183"/>
      <c r="D738" s="183"/>
      <c r="E738" s="183"/>
      <c r="F738" s="124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5.75" customHeight="1">
      <c r="A739" s="183"/>
      <c r="B739" s="183"/>
      <c r="C739" s="183"/>
      <c r="D739" s="183"/>
      <c r="E739" s="183"/>
      <c r="F739" s="124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5.75" customHeight="1">
      <c r="A740" s="183"/>
      <c r="B740" s="183"/>
      <c r="C740" s="183"/>
      <c r="D740" s="183"/>
      <c r="E740" s="183"/>
      <c r="F740" s="124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5.75" customHeight="1">
      <c r="A741" s="183"/>
      <c r="B741" s="183"/>
      <c r="C741" s="183"/>
      <c r="D741" s="183"/>
      <c r="E741" s="183"/>
      <c r="F741" s="124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5.75" customHeight="1">
      <c r="A742" s="183"/>
      <c r="B742" s="183"/>
      <c r="C742" s="183"/>
      <c r="D742" s="183"/>
      <c r="E742" s="183"/>
      <c r="F742" s="124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5.75" customHeight="1">
      <c r="A743" s="183"/>
      <c r="B743" s="183"/>
      <c r="C743" s="183"/>
      <c r="D743" s="183"/>
      <c r="E743" s="183"/>
      <c r="F743" s="124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5.75" customHeight="1">
      <c r="A744" s="183"/>
      <c r="B744" s="183"/>
      <c r="C744" s="183"/>
      <c r="D744" s="183"/>
      <c r="E744" s="183"/>
      <c r="F744" s="124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5.75" customHeight="1">
      <c r="A745" s="183"/>
      <c r="B745" s="183"/>
      <c r="C745" s="183"/>
      <c r="D745" s="183"/>
      <c r="E745" s="183"/>
      <c r="F745" s="124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5.75" customHeight="1">
      <c r="A746" s="183"/>
      <c r="B746" s="183"/>
      <c r="C746" s="183"/>
      <c r="D746" s="183"/>
      <c r="E746" s="183"/>
      <c r="F746" s="124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5.75" customHeight="1">
      <c r="A747" s="183"/>
      <c r="B747" s="183"/>
      <c r="C747" s="183"/>
      <c r="D747" s="183"/>
      <c r="E747" s="183"/>
      <c r="F747" s="124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5.75" customHeight="1">
      <c r="A748" s="183"/>
      <c r="B748" s="183"/>
      <c r="C748" s="183"/>
      <c r="D748" s="183"/>
      <c r="E748" s="183"/>
      <c r="F748" s="124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5.75" customHeight="1">
      <c r="A749" s="183"/>
      <c r="B749" s="183"/>
      <c r="C749" s="183"/>
      <c r="D749" s="183"/>
      <c r="E749" s="183"/>
      <c r="F749" s="124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5.75" customHeight="1">
      <c r="A750" s="183"/>
      <c r="B750" s="183"/>
      <c r="C750" s="183"/>
      <c r="D750" s="183"/>
      <c r="E750" s="183"/>
      <c r="F750" s="124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5.75" customHeight="1">
      <c r="A751" s="183"/>
      <c r="B751" s="183"/>
      <c r="C751" s="183"/>
      <c r="D751" s="183"/>
      <c r="E751" s="183"/>
      <c r="F751" s="124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5.75" customHeight="1">
      <c r="A752" s="183"/>
      <c r="B752" s="183"/>
      <c r="C752" s="183"/>
      <c r="D752" s="183"/>
      <c r="E752" s="183"/>
      <c r="F752" s="124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5.75" customHeight="1">
      <c r="A753" s="183"/>
      <c r="B753" s="183"/>
      <c r="C753" s="183"/>
      <c r="D753" s="183"/>
      <c r="E753" s="183"/>
      <c r="F753" s="124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5.75" customHeight="1">
      <c r="A754" s="183"/>
      <c r="B754" s="183"/>
      <c r="C754" s="183"/>
      <c r="D754" s="183"/>
      <c r="E754" s="183"/>
      <c r="F754" s="124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5.75" customHeight="1">
      <c r="A755" s="183"/>
      <c r="B755" s="183"/>
      <c r="C755" s="183"/>
      <c r="D755" s="183"/>
      <c r="E755" s="183"/>
      <c r="F755" s="124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5.75" customHeight="1">
      <c r="A756" s="183"/>
      <c r="B756" s="183"/>
      <c r="C756" s="183"/>
      <c r="D756" s="183"/>
      <c r="E756" s="183"/>
      <c r="F756" s="124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5.75" customHeight="1">
      <c r="A757" s="183"/>
      <c r="B757" s="183"/>
      <c r="C757" s="183"/>
      <c r="D757" s="183"/>
      <c r="E757" s="183"/>
      <c r="F757" s="124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5.75" customHeight="1">
      <c r="A758" s="183"/>
      <c r="B758" s="183"/>
      <c r="C758" s="183"/>
      <c r="D758" s="183"/>
      <c r="E758" s="183"/>
      <c r="F758" s="124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5.75" customHeight="1">
      <c r="A759" s="183"/>
      <c r="B759" s="183"/>
      <c r="C759" s="183"/>
      <c r="D759" s="183"/>
      <c r="E759" s="183"/>
      <c r="F759" s="124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5.75" customHeight="1">
      <c r="A760" s="183"/>
      <c r="B760" s="183"/>
      <c r="C760" s="183"/>
      <c r="D760" s="183"/>
      <c r="E760" s="183"/>
      <c r="F760" s="124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5.75" customHeight="1">
      <c r="A761" s="183"/>
      <c r="B761" s="183"/>
      <c r="C761" s="183"/>
      <c r="D761" s="183"/>
      <c r="E761" s="183"/>
      <c r="F761" s="124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5.75" customHeight="1">
      <c r="A762" s="183"/>
      <c r="B762" s="183"/>
      <c r="C762" s="183"/>
      <c r="D762" s="183"/>
      <c r="E762" s="183"/>
      <c r="F762" s="124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5.75" customHeight="1">
      <c r="A763" s="183"/>
      <c r="B763" s="183"/>
      <c r="C763" s="183"/>
      <c r="D763" s="183"/>
      <c r="E763" s="183"/>
      <c r="F763" s="124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5.75" customHeight="1">
      <c r="A764" s="183"/>
      <c r="B764" s="183"/>
      <c r="C764" s="183"/>
      <c r="D764" s="183"/>
      <c r="E764" s="183"/>
      <c r="F764" s="124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5.75" customHeight="1">
      <c r="A765" s="183"/>
      <c r="B765" s="183"/>
      <c r="C765" s="183"/>
      <c r="D765" s="183"/>
      <c r="E765" s="183"/>
      <c r="F765" s="124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5.75" customHeight="1">
      <c r="A766" s="183"/>
      <c r="B766" s="183"/>
      <c r="C766" s="183"/>
      <c r="D766" s="183"/>
      <c r="E766" s="183"/>
      <c r="F766" s="124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5.75" customHeight="1">
      <c r="A767" s="183"/>
      <c r="B767" s="183"/>
      <c r="C767" s="183"/>
      <c r="D767" s="183"/>
      <c r="E767" s="183"/>
      <c r="F767" s="124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5.75" customHeight="1">
      <c r="A768" s="183"/>
      <c r="B768" s="183"/>
      <c r="C768" s="183"/>
      <c r="D768" s="183"/>
      <c r="E768" s="183"/>
      <c r="F768" s="124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5.75" customHeight="1">
      <c r="A769" s="183"/>
      <c r="B769" s="183"/>
      <c r="C769" s="183"/>
      <c r="D769" s="183"/>
      <c r="E769" s="183"/>
      <c r="F769" s="124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5.75" customHeight="1">
      <c r="A770" s="183"/>
      <c r="B770" s="183"/>
      <c r="C770" s="183"/>
      <c r="D770" s="183"/>
      <c r="E770" s="183"/>
      <c r="F770" s="124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5.75" customHeight="1">
      <c r="A771" s="183"/>
      <c r="B771" s="183"/>
      <c r="C771" s="183"/>
      <c r="D771" s="183"/>
      <c r="E771" s="183"/>
      <c r="F771" s="124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5.75" customHeight="1">
      <c r="A772" s="183"/>
      <c r="B772" s="183"/>
      <c r="C772" s="183"/>
      <c r="D772" s="183"/>
      <c r="E772" s="183"/>
      <c r="F772" s="124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5.75" customHeight="1">
      <c r="A773" s="183"/>
      <c r="B773" s="183"/>
      <c r="C773" s="183"/>
      <c r="D773" s="183"/>
      <c r="E773" s="183"/>
      <c r="F773" s="124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5.75" customHeight="1">
      <c r="A774" s="183"/>
      <c r="B774" s="183"/>
      <c r="C774" s="183"/>
      <c r="D774" s="183"/>
      <c r="E774" s="183"/>
      <c r="F774" s="124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5.75" customHeight="1">
      <c r="A775" s="183"/>
      <c r="B775" s="183"/>
      <c r="C775" s="183"/>
      <c r="D775" s="183"/>
      <c r="E775" s="183"/>
      <c r="F775" s="124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5.75" customHeight="1">
      <c r="A776" s="183"/>
      <c r="B776" s="183"/>
      <c r="C776" s="183"/>
      <c r="D776" s="183"/>
      <c r="E776" s="183"/>
      <c r="F776" s="124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5.75" customHeight="1">
      <c r="A777" s="183"/>
      <c r="B777" s="183"/>
      <c r="C777" s="183"/>
      <c r="D777" s="183"/>
      <c r="E777" s="183"/>
      <c r="F777" s="124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5.75" customHeight="1">
      <c r="A778" s="183"/>
      <c r="B778" s="183"/>
      <c r="C778" s="183"/>
      <c r="D778" s="183"/>
      <c r="E778" s="183"/>
      <c r="F778" s="124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5.75" customHeight="1">
      <c r="A779" s="183"/>
      <c r="B779" s="183"/>
      <c r="C779" s="183"/>
      <c r="D779" s="183"/>
      <c r="E779" s="183"/>
      <c r="F779" s="124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5.75" customHeight="1">
      <c r="A780" s="183"/>
      <c r="B780" s="183"/>
      <c r="C780" s="183"/>
      <c r="D780" s="183"/>
      <c r="E780" s="183"/>
      <c r="F780" s="124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5.75" customHeight="1">
      <c r="A781" s="183"/>
      <c r="B781" s="183"/>
      <c r="C781" s="183"/>
      <c r="D781" s="183"/>
      <c r="E781" s="183"/>
      <c r="F781" s="124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5.75" customHeight="1">
      <c r="A782" s="183"/>
      <c r="B782" s="183"/>
      <c r="C782" s="183"/>
      <c r="D782" s="183"/>
      <c r="E782" s="183"/>
      <c r="F782" s="124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5.75" customHeight="1">
      <c r="A783" s="183"/>
      <c r="B783" s="183"/>
      <c r="C783" s="183"/>
      <c r="D783" s="183"/>
      <c r="E783" s="183"/>
      <c r="F783" s="124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5.75" customHeight="1">
      <c r="A784" s="183"/>
      <c r="B784" s="183"/>
      <c r="C784" s="183"/>
      <c r="D784" s="183"/>
      <c r="E784" s="183"/>
      <c r="F784" s="124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5.75" customHeight="1">
      <c r="A785" s="183"/>
      <c r="B785" s="183"/>
      <c r="C785" s="183"/>
      <c r="D785" s="183"/>
      <c r="E785" s="183"/>
      <c r="F785" s="124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5.75" customHeight="1">
      <c r="A786" s="183"/>
      <c r="B786" s="183"/>
      <c r="C786" s="183"/>
      <c r="D786" s="183"/>
      <c r="E786" s="183"/>
      <c r="F786" s="124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5.75" customHeight="1">
      <c r="A787" s="183"/>
      <c r="B787" s="183"/>
      <c r="C787" s="183"/>
      <c r="D787" s="183"/>
      <c r="E787" s="183"/>
      <c r="F787" s="124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5.75" customHeight="1">
      <c r="A788" s="183"/>
      <c r="B788" s="183"/>
      <c r="C788" s="183"/>
      <c r="D788" s="183"/>
      <c r="E788" s="183"/>
      <c r="F788" s="124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5.75" customHeight="1">
      <c r="A789" s="183"/>
      <c r="B789" s="183"/>
      <c r="C789" s="183"/>
      <c r="D789" s="183"/>
      <c r="E789" s="183"/>
      <c r="F789" s="124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5.75" customHeight="1">
      <c r="A790" s="183"/>
      <c r="B790" s="183"/>
      <c r="C790" s="183"/>
      <c r="D790" s="183"/>
      <c r="E790" s="183"/>
      <c r="F790" s="124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5.75" customHeight="1">
      <c r="A791" s="183"/>
      <c r="B791" s="183"/>
      <c r="C791" s="183"/>
      <c r="D791" s="183"/>
      <c r="E791" s="183"/>
      <c r="F791" s="124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5.75" customHeight="1">
      <c r="A792" s="183"/>
      <c r="B792" s="183"/>
      <c r="C792" s="183"/>
      <c r="D792" s="183"/>
      <c r="E792" s="183"/>
      <c r="F792" s="124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5.75" customHeight="1">
      <c r="A793" s="183"/>
      <c r="B793" s="183"/>
      <c r="C793" s="183"/>
      <c r="D793" s="183"/>
      <c r="E793" s="183"/>
      <c r="F793" s="124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5.75" customHeight="1">
      <c r="A794" s="183"/>
      <c r="B794" s="183"/>
      <c r="C794" s="183"/>
      <c r="D794" s="183"/>
      <c r="E794" s="183"/>
      <c r="F794" s="124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5.75" customHeight="1">
      <c r="A795" s="183"/>
      <c r="B795" s="183"/>
      <c r="C795" s="183"/>
      <c r="D795" s="183"/>
      <c r="E795" s="183"/>
      <c r="F795" s="124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5.75" customHeight="1">
      <c r="A796" s="183"/>
      <c r="B796" s="183"/>
      <c r="C796" s="183"/>
      <c r="D796" s="183"/>
      <c r="E796" s="183"/>
      <c r="F796" s="124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5.75" customHeight="1">
      <c r="A797" s="183"/>
      <c r="B797" s="183"/>
      <c r="C797" s="183"/>
      <c r="D797" s="183"/>
      <c r="E797" s="183"/>
      <c r="F797" s="124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5.75" customHeight="1">
      <c r="A798" s="183"/>
      <c r="B798" s="183"/>
      <c r="C798" s="183"/>
      <c r="D798" s="183"/>
      <c r="E798" s="183"/>
      <c r="F798" s="124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5.75" customHeight="1">
      <c r="A799" s="183"/>
      <c r="B799" s="183"/>
      <c r="C799" s="183"/>
      <c r="D799" s="183"/>
      <c r="E799" s="183"/>
      <c r="F799" s="124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5.75" customHeight="1">
      <c r="A800" s="183"/>
      <c r="B800" s="183"/>
      <c r="C800" s="183"/>
      <c r="D800" s="183"/>
      <c r="E800" s="183"/>
      <c r="F800" s="124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5.75" customHeight="1">
      <c r="A801" s="183"/>
      <c r="B801" s="183"/>
      <c r="C801" s="183"/>
      <c r="D801" s="183"/>
      <c r="E801" s="183"/>
      <c r="F801" s="124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5.75" customHeight="1">
      <c r="A802" s="183"/>
      <c r="B802" s="183"/>
      <c r="C802" s="183"/>
      <c r="D802" s="183"/>
      <c r="E802" s="183"/>
      <c r="F802" s="124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5.75" customHeight="1">
      <c r="A803" s="183"/>
      <c r="B803" s="183"/>
      <c r="C803" s="183"/>
      <c r="D803" s="183"/>
      <c r="E803" s="183"/>
      <c r="F803" s="124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5.75" customHeight="1">
      <c r="A804" s="183"/>
      <c r="B804" s="183"/>
      <c r="C804" s="183"/>
      <c r="D804" s="183"/>
      <c r="E804" s="183"/>
      <c r="F804" s="124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5.75" customHeight="1">
      <c r="A805" s="183"/>
      <c r="B805" s="183"/>
      <c r="C805" s="183"/>
      <c r="D805" s="183"/>
      <c r="E805" s="183"/>
      <c r="F805" s="124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5.75" customHeight="1">
      <c r="A806" s="183"/>
      <c r="B806" s="183"/>
      <c r="C806" s="183"/>
      <c r="D806" s="183"/>
      <c r="E806" s="183"/>
      <c r="F806" s="124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5.75" customHeight="1">
      <c r="A807" s="183"/>
      <c r="B807" s="183"/>
      <c r="C807" s="183"/>
      <c r="D807" s="183"/>
      <c r="E807" s="183"/>
      <c r="F807" s="124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5.75" customHeight="1">
      <c r="A808" s="183"/>
      <c r="B808" s="183"/>
      <c r="C808" s="183"/>
      <c r="D808" s="183"/>
      <c r="E808" s="183"/>
      <c r="F808" s="124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5.75" customHeight="1">
      <c r="A809" s="183"/>
      <c r="B809" s="183"/>
      <c r="C809" s="183"/>
      <c r="D809" s="183"/>
      <c r="E809" s="183"/>
      <c r="F809" s="124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5.75" customHeight="1">
      <c r="A810" s="183"/>
      <c r="B810" s="183"/>
      <c r="C810" s="183"/>
      <c r="D810" s="183"/>
      <c r="E810" s="183"/>
      <c r="F810" s="124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5.75" customHeight="1">
      <c r="A811" s="183"/>
      <c r="B811" s="183"/>
      <c r="C811" s="183"/>
      <c r="D811" s="183"/>
      <c r="E811" s="183"/>
      <c r="F811" s="124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5.75" customHeight="1">
      <c r="A812" s="183"/>
      <c r="B812" s="183"/>
      <c r="C812" s="183"/>
      <c r="D812" s="183"/>
      <c r="E812" s="183"/>
      <c r="F812" s="124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5.75" customHeight="1">
      <c r="A813" s="183"/>
      <c r="B813" s="183"/>
      <c r="C813" s="183"/>
      <c r="D813" s="183"/>
      <c r="E813" s="183"/>
      <c r="F813" s="124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5.75" customHeight="1">
      <c r="A814" s="183"/>
      <c r="B814" s="183"/>
      <c r="C814" s="183"/>
      <c r="D814" s="183"/>
      <c r="E814" s="183"/>
      <c r="F814" s="124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5.75" customHeight="1">
      <c r="A815" s="183"/>
      <c r="B815" s="183"/>
      <c r="C815" s="183"/>
      <c r="D815" s="183"/>
      <c r="E815" s="183"/>
      <c r="F815" s="124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5.75" customHeight="1">
      <c r="A816" s="183"/>
      <c r="B816" s="183"/>
      <c r="C816" s="183"/>
      <c r="D816" s="183"/>
      <c r="E816" s="183"/>
      <c r="F816" s="124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5.75" customHeight="1">
      <c r="A817" s="183"/>
      <c r="B817" s="183"/>
      <c r="C817" s="183"/>
      <c r="D817" s="183"/>
      <c r="E817" s="183"/>
      <c r="F817" s="124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5.75" customHeight="1">
      <c r="A818" s="183"/>
      <c r="B818" s="183"/>
      <c r="C818" s="183"/>
      <c r="D818" s="183"/>
      <c r="E818" s="183"/>
      <c r="F818" s="124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5.75" customHeight="1">
      <c r="A819" s="183"/>
      <c r="B819" s="183"/>
      <c r="C819" s="183"/>
      <c r="D819" s="183"/>
      <c r="E819" s="183"/>
      <c r="F819" s="124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5.75" customHeight="1">
      <c r="A820" s="183"/>
      <c r="B820" s="183"/>
      <c r="C820" s="183"/>
      <c r="D820" s="183"/>
      <c r="E820" s="183"/>
      <c r="F820" s="124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5.75" customHeight="1">
      <c r="A821" s="183"/>
      <c r="B821" s="183"/>
      <c r="C821" s="183"/>
      <c r="D821" s="183"/>
      <c r="E821" s="183"/>
      <c r="F821" s="124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5.75" customHeight="1">
      <c r="A822" s="183"/>
      <c r="B822" s="183"/>
      <c r="C822" s="183"/>
      <c r="D822" s="183"/>
      <c r="E822" s="183"/>
      <c r="F822" s="124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5.75" customHeight="1">
      <c r="A823" s="183"/>
      <c r="B823" s="183"/>
      <c r="C823" s="183"/>
      <c r="D823" s="183"/>
      <c r="E823" s="183"/>
      <c r="F823" s="124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5.75" customHeight="1">
      <c r="A824" s="183"/>
      <c r="B824" s="183"/>
      <c r="C824" s="183"/>
      <c r="D824" s="183"/>
      <c r="E824" s="183"/>
      <c r="F824" s="124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5.75" customHeight="1">
      <c r="A825" s="183"/>
      <c r="B825" s="183"/>
      <c r="C825" s="183"/>
      <c r="D825" s="183"/>
      <c r="E825" s="183"/>
      <c r="F825" s="124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5.75" customHeight="1">
      <c r="A826" s="183"/>
      <c r="B826" s="183"/>
      <c r="C826" s="183"/>
      <c r="D826" s="183"/>
      <c r="E826" s="183"/>
      <c r="F826" s="124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5.75" customHeight="1">
      <c r="A827" s="183"/>
      <c r="B827" s="183"/>
      <c r="C827" s="183"/>
      <c r="D827" s="183"/>
      <c r="E827" s="183"/>
      <c r="F827" s="124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5.75" customHeight="1">
      <c r="A828" s="183"/>
      <c r="B828" s="183"/>
      <c r="C828" s="183"/>
      <c r="D828" s="183"/>
      <c r="E828" s="183"/>
      <c r="F828" s="124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5.75" customHeight="1">
      <c r="A829" s="183"/>
      <c r="B829" s="183"/>
      <c r="C829" s="183"/>
      <c r="D829" s="183"/>
      <c r="E829" s="183"/>
      <c r="F829" s="124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5.75" customHeight="1">
      <c r="A830" s="183"/>
      <c r="B830" s="183"/>
      <c r="C830" s="183"/>
      <c r="D830" s="183"/>
      <c r="E830" s="183"/>
      <c r="F830" s="124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5.75" customHeight="1">
      <c r="A831" s="183"/>
      <c r="B831" s="183"/>
      <c r="C831" s="183"/>
      <c r="D831" s="183"/>
      <c r="E831" s="183"/>
      <c r="F831" s="124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5.75" customHeight="1">
      <c r="A832" s="183"/>
      <c r="B832" s="183"/>
      <c r="C832" s="183"/>
      <c r="D832" s="183"/>
      <c r="E832" s="183"/>
      <c r="F832" s="124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5.75" customHeight="1">
      <c r="A833" s="183"/>
      <c r="B833" s="183"/>
      <c r="C833" s="183"/>
      <c r="D833" s="183"/>
      <c r="E833" s="183"/>
      <c r="F833" s="124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5.75" customHeight="1">
      <c r="A834" s="183"/>
      <c r="B834" s="183"/>
      <c r="C834" s="183"/>
      <c r="D834" s="183"/>
      <c r="E834" s="183"/>
      <c r="F834" s="124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5.75" customHeight="1">
      <c r="A835" s="183"/>
      <c r="B835" s="183"/>
      <c r="C835" s="183"/>
      <c r="D835" s="183"/>
      <c r="E835" s="183"/>
      <c r="F835" s="124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5.75" customHeight="1">
      <c r="A836" s="183"/>
      <c r="B836" s="183"/>
      <c r="C836" s="183"/>
      <c r="D836" s="183"/>
      <c r="E836" s="183"/>
      <c r="F836" s="124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5.75" customHeight="1">
      <c r="A837" s="183"/>
      <c r="B837" s="183"/>
      <c r="C837" s="183"/>
      <c r="D837" s="183"/>
      <c r="E837" s="183"/>
      <c r="F837" s="124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5.75" customHeight="1">
      <c r="A838" s="183"/>
      <c r="B838" s="183"/>
      <c r="C838" s="183"/>
      <c r="D838" s="183"/>
      <c r="E838" s="183"/>
      <c r="F838" s="124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5.75" customHeight="1">
      <c r="A839" s="183"/>
      <c r="B839" s="183"/>
      <c r="C839" s="183"/>
      <c r="D839" s="183"/>
      <c r="E839" s="183"/>
      <c r="F839" s="124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5.75" customHeight="1">
      <c r="A840" s="183"/>
      <c r="B840" s="183"/>
      <c r="C840" s="183"/>
      <c r="D840" s="183"/>
      <c r="E840" s="183"/>
      <c r="F840" s="124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5.75" customHeight="1">
      <c r="A841" s="183"/>
      <c r="B841" s="183"/>
      <c r="C841" s="183"/>
      <c r="D841" s="183"/>
      <c r="E841" s="183"/>
      <c r="F841" s="124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5.75" customHeight="1">
      <c r="A842" s="183"/>
      <c r="B842" s="183"/>
      <c r="C842" s="183"/>
      <c r="D842" s="183"/>
      <c r="E842" s="183"/>
      <c r="F842" s="124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5.75" customHeight="1">
      <c r="A843" s="183"/>
      <c r="B843" s="183"/>
      <c r="C843" s="183"/>
      <c r="D843" s="183"/>
      <c r="E843" s="183"/>
      <c r="F843" s="124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5.75" customHeight="1">
      <c r="A844" s="183"/>
      <c r="B844" s="183"/>
      <c r="C844" s="183"/>
      <c r="D844" s="183"/>
      <c r="E844" s="183"/>
      <c r="F844" s="124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5.75" customHeight="1">
      <c r="A845" s="183"/>
      <c r="B845" s="183"/>
      <c r="C845" s="183"/>
      <c r="D845" s="183"/>
      <c r="E845" s="183"/>
      <c r="F845" s="124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5.75" customHeight="1">
      <c r="A846" s="183"/>
      <c r="B846" s="183"/>
      <c r="C846" s="183"/>
      <c r="D846" s="183"/>
      <c r="E846" s="183"/>
      <c r="F846" s="124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5.75" customHeight="1">
      <c r="A847" s="183"/>
      <c r="B847" s="183"/>
      <c r="C847" s="183"/>
      <c r="D847" s="183"/>
      <c r="E847" s="183"/>
      <c r="F847" s="124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5.75" customHeight="1">
      <c r="A848" s="183"/>
      <c r="B848" s="183"/>
      <c r="C848" s="183"/>
      <c r="D848" s="183"/>
      <c r="E848" s="183"/>
      <c r="F848" s="124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5.75" customHeight="1">
      <c r="A849" s="183"/>
      <c r="B849" s="183"/>
      <c r="C849" s="183"/>
      <c r="D849" s="183"/>
      <c r="E849" s="183"/>
      <c r="F849" s="124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5.75" customHeight="1">
      <c r="A850" s="183"/>
      <c r="B850" s="183"/>
      <c r="C850" s="183"/>
      <c r="D850" s="183"/>
      <c r="E850" s="183"/>
      <c r="F850" s="124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5.75" customHeight="1">
      <c r="A851" s="183"/>
      <c r="B851" s="183"/>
      <c r="C851" s="183"/>
      <c r="D851" s="183"/>
      <c r="E851" s="183"/>
      <c r="F851" s="124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5.75" customHeight="1">
      <c r="A852" s="183"/>
      <c r="B852" s="183"/>
      <c r="C852" s="183"/>
      <c r="D852" s="183"/>
      <c r="E852" s="183"/>
      <c r="F852" s="124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5.75" customHeight="1">
      <c r="A853" s="183"/>
      <c r="B853" s="183"/>
      <c r="C853" s="183"/>
      <c r="D853" s="183"/>
      <c r="E853" s="183"/>
      <c r="F853" s="124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5.75" customHeight="1">
      <c r="A854" s="183"/>
      <c r="B854" s="183"/>
      <c r="C854" s="183"/>
      <c r="D854" s="183"/>
      <c r="E854" s="183"/>
      <c r="F854" s="124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5.75" customHeight="1">
      <c r="A855" s="183"/>
      <c r="B855" s="183"/>
      <c r="C855" s="183"/>
      <c r="D855" s="183"/>
      <c r="E855" s="183"/>
      <c r="F855" s="124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5.75" customHeight="1">
      <c r="A856" s="183"/>
      <c r="B856" s="183"/>
      <c r="C856" s="183"/>
      <c r="D856" s="183"/>
      <c r="E856" s="183"/>
      <c r="F856" s="124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5.75" customHeight="1">
      <c r="A857" s="183"/>
      <c r="B857" s="183"/>
      <c r="C857" s="183"/>
      <c r="D857" s="183"/>
      <c r="E857" s="183"/>
      <c r="F857" s="124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5.75" customHeight="1">
      <c r="A858" s="183"/>
      <c r="B858" s="183"/>
      <c r="C858" s="183"/>
      <c r="D858" s="183"/>
      <c r="E858" s="183"/>
      <c r="F858" s="124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5.75" customHeight="1">
      <c r="A859" s="183"/>
      <c r="B859" s="183"/>
      <c r="C859" s="183"/>
      <c r="D859" s="183"/>
      <c r="E859" s="183"/>
      <c r="F859" s="124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5.75" customHeight="1">
      <c r="A860" s="183"/>
      <c r="B860" s="183"/>
      <c r="C860" s="183"/>
      <c r="D860" s="183"/>
      <c r="E860" s="183"/>
      <c r="F860" s="124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5.75" customHeight="1">
      <c r="A861" s="183"/>
      <c r="B861" s="183"/>
      <c r="C861" s="183"/>
      <c r="D861" s="183"/>
      <c r="E861" s="183"/>
      <c r="F861" s="124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5.75" customHeight="1">
      <c r="A862" s="183"/>
      <c r="B862" s="183"/>
      <c r="C862" s="183"/>
      <c r="D862" s="183"/>
      <c r="E862" s="183"/>
      <c r="F862" s="124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5.75" customHeight="1">
      <c r="A863" s="183"/>
      <c r="B863" s="183"/>
      <c r="C863" s="183"/>
      <c r="D863" s="183"/>
      <c r="E863" s="183"/>
      <c r="F863" s="124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5.75" customHeight="1">
      <c r="A864" s="183"/>
      <c r="B864" s="183"/>
      <c r="C864" s="183"/>
      <c r="D864" s="183"/>
      <c r="E864" s="183"/>
      <c r="F864" s="124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5.75" customHeight="1">
      <c r="A865" s="183"/>
      <c r="B865" s="183"/>
      <c r="C865" s="183"/>
      <c r="D865" s="183"/>
      <c r="E865" s="183"/>
      <c r="F865" s="124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5.75" customHeight="1">
      <c r="A866" s="183"/>
      <c r="B866" s="183"/>
      <c r="C866" s="183"/>
      <c r="D866" s="183"/>
      <c r="E866" s="183"/>
      <c r="F866" s="124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5.75" customHeight="1">
      <c r="A867" s="183"/>
      <c r="B867" s="183"/>
      <c r="C867" s="183"/>
      <c r="D867" s="183"/>
      <c r="E867" s="183"/>
      <c r="F867" s="124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5.75" customHeight="1">
      <c r="A868" s="183"/>
      <c r="B868" s="183"/>
      <c r="C868" s="183"/>
      <c r="D868" s="183"/>
      <c r="E868" s="183"/>
      <c r="F868" s="124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5.75" customHeight="1">
      <c r="A869" s="183"/>
      <c r="B869" s="183"/>
      <c r="C869" s="183"/>
      <c r="D869" s="183"/>
      <c r="E869" s="183"/>
      <c r="F869" s="124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5.75" customHeight="1">
      <c r="A870" s="183"/>
      <c r="B870" s="183"/>
      <c r="C870" s="183"/>
      <c r="D870" s="183"/>
      <c r="E870" s="183"/>
      <c r="F870" s="124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5.75" customHeight="1">
      <c r="A871" s="183"/>
      <c r="B871" s="183"/>
      <c r="C871" s="183"/>
      <c r="D871" s="183"/>
      <c r="E871" s="183"/>
      <c r="F871" s="124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5.75" customHeight="1">
      <c r="A872" s="183"/>
      <c r="B872" s="183"/>
      <c r="C872" s="183"/>
      <c r="D872" s="183"/>
      <c r="E872" s="183"/>
      <c r="F872" s="124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5.75" customHeight="1">
      <c r="A873" s="183"/>
      <c r="B873" s="183"/>
      <c r="C873" s="183"/>
      <c r="D873" s="183"/>
      <c r="E873" s="183"/>
      <c r="F873" s="124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5.75" customHeight="1">
      <c r="A874" s="183"/>
      <c r="B874" s="183"/>
      <c r="C874" s="183"/>
      <c r="D874" s="183"/>
      <c r="E874" s="183"/>
      <c r="F874" s="124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5.75" customHeight="1">
      <c r="A875" s="183"/>
      <c r="B875" s="183"/>
      <c r="C875" s="183"/>
      <c r="D875" s="183"/>
      <c r="E875" s="183"/>
      <c r="F875" s="124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5.75" customHeight="1">
      <c r="A876" s="183"/>
      <c r="B876" s="183"/>
      <c r="C876" s="183"/>
      <c r="D876" s="183"/>
      <c r="E876" s="183"/>
      <c r="F876" s="124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5.75" customHeight="1">
      <c r="A877" s="183"/>
      <c r="B877" s="183"/>
      <c r="C877" s="183"/>
      <c r="D877" s="183"/>
      <c r="E877" s="183"/>
      <c r="F877" s="124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5.75" customHeight="1">
      <c r="A878" s="183"/>
      <c r="B878" s="183"/>
      <c r="C878" s="183"/>
      <c r="D878" s="183"/>
      <c r="E878" s="183"/>
      <c r="F878" s="124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5.75" customHeight="1">
      <c r="A879" s="183"/>
      <c r="B879" s="183"/>
      <c r="C879" s="183"/>
      <c r="D879" s="183"/>
      <c r="E879" s="183"/>
      <c r="F879" s="124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5.75" customHeight="1">
      <c r="A880" s="183"/>
      <c r="B880" s="183"/>
      <c r="C880" s="183"/>
      <c r="D880" s="183"/>
      <c r="E880" s="183"/>
      <c r="F880" s="124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5.75" customHeight="1">
      <c r="A881" s="183"/>
      <c r="B881" s="183"/>
      <c r="C881" s="183"/>
      <c r="D881" s="183"/>
      <c r="E881" s="183"/>
      <c r="F881" s="124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5.75" customHeight="1">
      <c r="A882" s="183"/>
      <c r="B882" s="183"/>
      <c r="C882" s="183"/>
      <c r="D882" s="183"/>
      <c r="E882" s="183"/>
      <c r="F882" s="124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5.75" customHeight="1">
      <c r="A883" s="183"/>
      <c r="B883" s="183"/>
      <c r="C883" s="183"/>
      <c r="D883" s="183"/>
      <c r="E883" s="183"/>
      <c r="F883" s="124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5.75" customHeight="1">
      <c r="A884" s="183"/>
      <c r="B884" s="183"/>
      <c r="C884" s="183"/>
      <c r="D884" s="183"/>
      <c r="E884" s="183"/>
      <c r="F884" s="124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5.75" customHeight="1">
      <c r="A885" s="183"/>
      <c r="B885" s="183"/>
      <c r="C885" s="183"/>
      <c r="D885" s="183"/>
      <c r="E885" s="183"/>
      <c r="F885" s="124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5.75" customHeight="1">
      <c r="A886" s="183"/>
      <c r="B886" s="183"/>
      <c r="C886" s="183"/>
      <c r="D886" s="183"/>
      <c r="E886" s="183"/>
      <c r="F886" s="124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5.75" customHeight="1">
      <c r="A887" s="183"/>
      <c r="B887" s="183"/>
      <c r="C887" s="183"/>
      <c r="D887" s="183"/>
      <c r="E887" s="183"/>
      <c r="F887" s="124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5.75" customHeight="1">
      <c r="A888" s="183"/>
      <c r="B888" s="183"/>
      <c r="C888" s="183"/>
      <c r="D888" s="183"/>
      <c r="E888" s="183"/>
      <c r="F888" s="124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5.75" customHeight="1">
      <c r="A889" s="183"/>
      <c r="B889" s="183"/>
      <c r="C889" s="183"/>
      <c r="D889" s="183"/>
      <c r="E889" s="183"/>
      <c r="F889" s="124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5.75" customHeight="1">
      <c r="A890" s="183"/>
      <c r="B890" s="183"/>
      <c r="C890" s="183"/>
      <c r="D890" s="183"/>
      <c r="E890" s="183"/>
      <c r="F890" s="124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5.75" customHeight="1">
      <c r="A891" s="183"/>
      <c r="B891" s="183"/>
      <c r="C891" s="183"/>
      <c r="D891" s="183"/>
      <c r="E891" s="183"/>
      <c r="F891" s="124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5.75" customHeight="1">
      <c r="A892" s="183"/>
      <c r="B892" s="183"/>
      <c r="C892" s="183"/>
      <c r="D892" s="183"/>
      <c r="E892" s="183"/>
      <c r="F892" s="124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5.75" customHeight="1">
      <c r="A893" s="183"/>
      <c r="B893" s="183"/>
      <c r="C893" s="183"/>
      <c r="D893" s="183"/>
      <c r="E893" s="183"/>
      <c r="F893" s="124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5.75" customHeight="1">
      <c r="A894" s="183"/>
      <c r="B894" s="183"/>
      <c r="C894" s="183"/>
      <c r="D894" s="183"/>
      <c r="E894" s="183"/>
      <c r="F894" s="124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5.75" customHeight="1">
      <c r="A895" s="183"/>
      <c r="B895" s="183"/>
      <c r="C895" s="183"/>
      <c r="D895" s="183"/>
      <c r="E895" s="183"/>
      <c r="F895" s="124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5.75" customHeight="1">
      <c r="A896" s="183"/>
      <c r="B896" s="183"/>
      <c r="C896" s="183"/>
      <c r="D896" s="183"/>
      <c r="E896" s="183"/>
      <c r="F896" s="124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5.75" customHeight="1">
      <c r="A897" s="183"/>
      <c r="B897" s="183"/>
      <c r="C897" s="183"/>
      <c r="D897" s="183"/>
      <c r="E897" s="183"/>
      <c r="F897" s="124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5.75" customHeight="1">
      <c r="A898" s="183"/>
      <c r="B898" s="183"/>
      <c r="C898" s="183"/>
      <c r="D898" s="183"/>
      <c r="E898" s="183"/>
      <c r="F898" s="124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5.75" customHeight="1">
      <c r="A899" s="183"/>
      <c r="B899" s="183"/>
      <c r="C899" s="183"/>
      <c r="D899" s="183"/>
      <c r="E899" s="183"/>
      <c r="F899" s="124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5.75" customHeight="1">
      <c r="A900" s="183"/>
      <c r="B900" s="183"/>
      <c r="C900" s="183"/>
      <c r="D900" s="183"/>
      <c r="E900" s="183"/>
      <c r="F900" s="124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5.75" customHeight="1">
      <c r="A901" s="183"/>
      <c r="B901" s="183"/>
      <c r="C901" s="183"/>
      <c r="D901" s="183"/>
      <c r="E901" s="183"/>
      <c r="F901" s="124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5.75" customHeight="1">
      <c r="A902" s="183"/>
      <c r="B902" s="183"/>
      <c r="C902" s="183"/>
      <c r="D902" s="183"/>
      <c r="E902" s="183"/>
      <c r="F902" s="124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5.75" customHeight="1">
      <c r="A903" s="183"/>
      <c r="B903" s="183"/>
      <c r="C903" s="183"/>
      <c r="D903" s="183"/>
      <c r="E903" s="183"/>
      <c r="F903" s="124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5.75" customHeight="1">
      <c r="A904" s="183"/>
      <c r="B904" s="183"/>
      <c r="C904" s="183"/>
      <c r="D904" s="183"/>
      <c r="E904" s="183"/>
      <c r="F904" s="124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5.75" customHeight="1">
      <c r="A905" s="183"/>
      <c r="B905" s="183"/>
      <c r="C905" s="183"/>
      <c r="D905" s="183"/>
      <c r="E905" s="183"/>
      <c r="F905" s="124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5.75" customHeight="1">
      <c r="A906" s="183"/>
      <c r="B906" s="183"/>
      <c r="C906" s="183"/>
      <c r="D906" s="183"/>
      <c r="E906" s="183"/>
      <c r="F906" s="124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5.75" customHeight="1">
      <c r="A907" s="183"/>
      <c r="B907" s="183"/>
      <c r="C907" s="183"/>
      <c r="D907" s="183"/>
      <c r="E907" s="183"/>
      <c r="F907" s="124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5.75" customHeight="1">
      <c r="A908" s="183"/>
      <c r="B908" s="183"/>
      <c r="C908" s="183"/>
      <c r="D908" s="183"/>
      <c r="E908" s="183"/>
      <c r="F908" s="124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5.75" customHeight="1">
      <c r="A909" s="183"/>
      <c r="B909" s="183"/>
      <c r="C909" s="183"/>
      <c r="D909" s="183"/>
      <c r="E909" s="183"/>
      <c r="F909" s="124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5.75" customHeight="1">
      <c r="A910" s="183"/>
      <c r="B910" s="183"/>
      <c r="C910" s="183"/>
      <c r="D910" s="183"/>
      <c r="E910" s="183"/>
      <c r="F910" s="124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5.75" customHeight="1">
      <c r="A911" s="183"/>
      <c r="B911" s="183"/>
      <c r="C911" s="183"/>
      <c r="D911" s="183"/>
      <c r="E911" s="183"/>
      <c r="F911" s="124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5.75" customHeight="1">
      <c r="A912" s="183"/>
      <c r="B912" s="183"/>
      <c r="C912" s="183"/>
      <c r="D912" s="183"/>
      <c r="E912" s="183"/>
      <c r="F912" s="124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5.75" customHeight="1">
      <c r="A913" s="183"/>
      <c r="B913" s="183"/>
      <c r="C913" s="183"/>
      <c r="D913" s="183"/>
      <c r="E913" s="183"/>
      <c r="F913" s="124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5.75" customHeight="1">
      <c r="A914" s="183"/>
      <c r="B914" s="183"/>
      <c r="C914" s="183"/>
      <c r="D914" s="183"/>
      <c r="E914" s="183"/>
      <c r="F914" s="124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5.75" customHeight="1">
      <c r="A915" s="183"/>
      <c r="B915" s="183"/>
      <c r="C915" s="183"/>
      <c r="D915" s="183"/>
      <c r="E915" s="183"/>
      <c r="F915" s="124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5.75" customHeight="1">
      <c r="A916" s="183"/>
      <c r="B916" s="183"/>
      <c r="C916" s="183"/>
      <c r="D916" s="183"/>
      <c r="E916" s="183"/>
      <c r="F916" s="124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5.75" customHeight="1">
      <c r="A917" s="183"/>
      <c r="B917" s="183"/>
      <c r="C917" s="183"/>
      <c r="D917" s="183"/>
      <c r="E917" s="183"/>
      <c r="F917" s="124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5.75" customHeight="1">
      <c r="A918" s="183"/>
      <c r="B918" s="183"/>
      <c r="C918" s="183"/>
      <c r="D918" s="183"/>
      <c r="E918" s="183"/>
      <c r="F918" s="124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5.75" customHeight="1">
      <c r="A919" s="183"/>
      <c r="B919" s="183"/>
      <c r="C919" s="183"/>
      <c r="D919" s="183"/>
      <c r="E919" s="183"/>
      <c r="F919" s="124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5.75" customHeight="1">
      <c r="A920" s="183"/>
      <c r="B920" s="183"/>
      <c r="C920" s="183"/>
      <c r="D920" s="183"/>
      <c r="E920" s="183"/>
      <c r="F920" s="124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5.75" customHeight="1">
      <c r="A921" s="183"/>
      <c r="B921" s="183"/>
      <c r="C921" s="183"/>
      <c r="D921" s="183"/>
      <c r="E921" s="183"/>
      <c r="F921" s="124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5.75" customHeight="1">
      <c r="A922" s="183"/>
      <c r="B922" s="183"/>
      <c r="C922" s="183"/>
      <c r="D922" s="183"/>
      <c r="E922" s="183"/>
      <c r="F922" s="124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5.75" customHeight="1">
      <c r="A923" s="183"/>
      <c r="B923" s="183"/>
      <c r="C923" s="183"/>
      <c r="D923" s="183"/>
      <c r="E923" s="183"/>
      <c r="F923" s="124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5.75" customHeight="1">
      <c r="A924" s="183"/>
      <c r="B924" s="183"/>
      <c r="C924" s="183"/>
      <c r="D924" s="183"/>
      <c r="E924" s="183"/>
      <c r="F924" s="124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5.75" customHeight="1">
      <c r="A925" s="183"/>
      <c r="B925" s="183"/>
      <c r="C925" s="183"/>
      <c r="D925" s="183"/>
      <c r="E925" s="183"/>
      <c r="F925" s="124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5.75" customHeight="1">
      <c r="A926" s="183"/>
      <c r="B926" s="183"/>
      <c r="C926" s="183"/>
      <c r="D926" s="183"/>
      <c r="E926" s="183"/>
      <c r="F926" s="124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5.75" customHeight="1">
      <c r="A927" s="183"/>
      <c r="B927" s="183"/>
      <c r="C927" s="183"/>
      <c r="D927" s="183"/>
      <c r="E927" s="183"/>
      <c r="F927" s="124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5.75" customHeight="1">
      <c r="A928" s="183"/>
      <c r="B928" s="183"/>
      <c r="C928" s="183"/>
      <c r="D928" s="183"/>
      <c r="E928" s="183"/>
      <c r="F928" s="124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5.75" customHeight="1">
      <c r="A929" s="183"/>
      <c r="B929" s="183"/>
      <c r="C929" s="183"/>
      <c r="D929" s="183"/>
      <c r="E929" s="183"/>
      <c r="F929" s="124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5.75" customHeight="1">
      <c r="A930" s="183"/>
      <c r="B930" s="183"/>
      <c r="C930" s="183"/>
      <c r="D930" s="183"/>
      <c r="E930" s="183"/>
      <c r="F930" s="124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5.75" customHeight="1">
      <c r="A931" s="183"/>
      <c r="B931" s="183"/>
      <c r="C931" s="183"/>
      <c r="D931" s="183"/>
      <c r="E931" s="183"/>
      <c r="F931" s="124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5.75" customHeight="1">
      <c r="A932" s="183"/>
      <c r="B932" s="183"/>
      <c r="C932" s="183"/>
      <c r="D932" s="183"/>
      <c r="E932" s="183"/>
      <c r="F932" s="124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5.75" customHeight="1">
      <c r="A933" s="183"/>
      <c r="B933" s="183"/>
      <c r="C933" s="183"/>
      <c r="D933" s="183"/>
      <c r="E933" s="183"/>
      <c r="F933" s="124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5.75" customHeight="1">
      <c r="A934" s="183"/>
      <c r="B934" s="183"/>
      <c r="C934" s="183"/>
      <c r="D934" s="183"/>
      <c r="E934" s="183"/>
      <c r="F934" s="124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5.75" customHeight="1">
      <c r="A935" s="183"/>
      <c r="B935" s="183"/>
      <c r="C935" s="183"/>
      <c r="D935" s="183"/>
      <c r="E935" s="183"/>
      <c r="F935" s="124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5.75" customHeight="1">
      <c r="A936" s="183"/>
      <c r="B936" s="183"/>
      <c r="C936" s="183"/>
      <c r="D936" s="183"/>
      <c r="E936" s="183"/>
      <c r="F936" s="124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5.75" customHeight="1">
      <c r="A937" s="183"/>
      <c r="B937" s="183"/>
      <c r="C937" s="183"/>
      <c r="D937" s="183"/>
      <c r="E937" s="183"/>
      <c r="F937" s="124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5.75" customHeight="1">
      <c r="A938" s="183"/>
      <c r="B938" s="183"/>
      <c r="C938" s="183"/>
      <c r="D938" s="183"/>
      <c r="E938" s="183"/>
      <c r="F938" s="124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5.75" customHeight="1">
      <c r="A939" s="183"/>
      <c r="B939" s="183"/>
      <c r="C939" s="183"/>
      <c r="D939" s="183"/>
      <c r="E939" s="183"/>
      <c r="F939" s="124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5.75" customHeight="1">
      <c r="A940" s="183"/>
      <c r="B940" s="183"/>
      <c r="C940" s="183"/>
      <c r="D940" s="183"/>
      <c r="E940" s="183"/>
      <c r="F940" s="124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5.75" customHeight="1">
      <c r="A941" s="183"/>
      <c r="B941" s="183"/>
      <c r="C941" s="183"/>
      <c r="D941" s="183"/>
      <c r="E941" s="183"/>
      <c r="F941" s="124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5.75" customHeight="1">
      <c r="A942" s="183"/>
      <c r="B942" s="183"/>
      <c r="C942" s="183"/>
      <c r="D942" s="183"/>
      <c r="E942" s="183"/>
      <c r="F942" s="124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5.75" customHeight="1">
      <c r="A943" s="183"/>
      <c r="B943" s="183"/>
      <c r="C943" s="183"/>
      <c r="D943" s="183"/>
      <c r="E943" s="183"/>
      <c r="F943" s="124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5.75" customHeight="1">
      <c r="A944" s="183"/>
      <c r="B944" s="183"/>
      <c r="C944" s="183"/>
      <c r="D944" s="183"/>
      <c r="E944" s="183"/>
      <c r="F944" s="124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5.75" customHeight="1">
      <c r="A945" s="183"/>
      <c r="B945" s="183"/>
      <c r="C945" s="183"/>
      <c r="D945" s="183"/>
      <c r="E945" s="183"/>
      <c r="F945" s="124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5.75" customHeight="1">
      <c r="A946" s="183"/>
      <c r="B946" s="183"/>
      <c r="C946" s="183"/>
      <c r="D946" s="183"/>
      <c r="E946" s="183"/>
      <c r="F946" s="124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5.75" customHeight="1">
      <c r="A947" s="183"/>
      <c r="B947" s="183"/>
      <c r="C947" s="183"/>
      <c r="D947" s="183"/>
      <c r="E947" s="183"/>
      <c r="F947" s="124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5.75" customHeight="1">
      <c r="A948" s="183"/>
      <c r="B948" s="183"/>
      <c r="C948" s="183"/>
      <c r="D948" s="183"/>
      <c r="E948" s="183"/>
      <c r="F948" s="124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5.75" customHeight="1">
      <c r="A949" s="183"/>
      <c r="B949" s="183"/>
      <c r="C949" s="183"/>
      <c r="D949" s="183"/>
      <c r="E949" s="183"/>
      <c r="F949" s="124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5.75" customHeight="1">
      <c r="A950" s="183"/>
      <c r="B950" s="183"/>
      <c r="C950" s="183"/>
      <c r="D950" s="183"/>
      <c r="E950" s="183"/>
      <c r="F950" s="124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5.75" customHeight="1">
      <c r="A951" s="183"/>
      <c r="B951" s="183"/>
      <c r="C951" s="183"/>
      <c r="D951" s="183"/>
      <c r="E951" s="183"/>
      <c r="F951" s="124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5.75" customHeight="1">
      <c r="A952" s="183"/>
      <c r="B952" s="183"/>
      <c r="C952" s="183"/>
      <c r="D952" s="183"/>
      <c r="E952" s="183"/>
      <c r="F952" s="124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5.75" customHeight="1">
      <c r="A953" s="183"/>
      <c r="B953" s="183"/>
      <c r="C953" s="183"/>
      <c r="D953" s="183"/>
      <c r="E953" s="183"/>
      <c r="F953" s="124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5.75" customHeight="1">
      <c r="A954" s="183"/>
      <c r="B954" s="183"/>
      <c r="C954" s="183"/>
      <c r="D954" s="183"/>
      <c r="E954" s="183"/>
      <c r="F954" s="124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5.75" customHeight="1">
      <c r="A955" s="183"/>
      <c r="B955" s="183"/>
      <c r="C955" s="183"/>
      <c r="D955" s="183"/>
      <c r="E955" s="183"/>
      <c r="F955" s="124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5.75" customHeight="1">
      <c r="A956" s="183"/>
      <c r="B956" s="183"/>
      <c r="C956" s="183"/>
      <c r="D956" s="183"/>
      <c r="E956" s="183"/>
      <c r="F956" s="124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5.75" customHeight="1">
      <c r="A957" s="183"/>
      <c r="B957" s="183"/>
      <c r="C957" s="183"/>
      <c r="D957" s="183"/>
      <c r="E957" s="183"/>
      <c r="F957" s="124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5.75" customHeight="1">
      <c r="A958" s="183"/>
      <c r="B958" s="183"/>
      <c r="C958" s="183"/>
      <c r="D958" s="183"/>
      <c r="E958" s="183"/>
      <c r="F958" s="124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5.75" customHeight="1">
      <c r="A959" s="183"/>
      <c r="B959" s="183"/>
      <c r="C959" s="183"/>
      <c r="D959" s="183"/>
      <c r="E959" s="183"/>
      <c r="F959" s="124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5.75" customHeight="1">
      <c r="A960" s="183"/>
      <c r="B960" s="183"/>
      <c r="C960" s="183"/>
      <c r="D960" s="183"/>
      <c r="E960" s="183"/>
      <c r="F960" s="124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5.75" customHeight="1">
      <c r="A961" s="183"/>
      <c r="B961" s="183"/>
      <c r="C961" s="183"/>
      <c r="D961" s="183"/>
      <c r="E961" s="183"/>
      <c r="F961" s="124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5.75" customHeight="1">
      <c r="A962" s="183"/>
      <c r="B962" s="183"/>
      <c r="C962" s="183"/>
      <c r="D962" s="183"/>
      <c r="E962" s="183"/>
      <c r="F962" s="124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5.75" customHeight="1">
      <c r="A963" s="183"/>
      <c r="B963" s="183"/>
      <c r="C963" s="183"/>
      <c r="D963" s="183"/>
      <c r="E963" s="183"/>
      <c r="F963" s="124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5.75" customHeight="1">
      <c r="A964" s="183"/>
      <c r="B964" s="183"/>
      <c r="C964" s="183"/>
      <c r="D964" s="183"/>
      <c r="E964" s="183"/>
      <c r="F964" s="124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5.75" customHeight="1">
      <c r="A965" s="183"/>
      <c r="B965" s="183"/>
      <c r="C965" s="183"/>
      <c r="D965" s="183"/>
      <c r="E965" s="183"/>
      <c r="F965" s="124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5.75" customHeight="1">
      <c r="A966" s="183"/>
      <c r="B966" s="183"/>
      <c r="C966" s="183"/>
      <c r="D966" s="183"/>
      <c r="E966" s="183"/>
      <c r="F966" s="124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5.75" customHeight="1">
      <c r="A967" s="183"/>
      <c r="B967" s="183"/>
      <c r="C967" s="183"/>
      <c r="D967" s="183"/>
      <c r="E967" s="183"/>
      <c r="F967" s="124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5.75" customHeight="1">
      <c r="A968" s="183"/>
      <c r="B968" s="183"/>
      <c r="C968" s="183"/>
      <c r="D968" s="183"/>
      <c r="E968" s="183"/>
      <c r="F968" s="124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5.75" customHeight="1">
      <c r="A969" s="183"/>
      <c r="B969" s="183"/>
      <c r="C969" s="183"/>
      <c r="D969" s="183"/>
      <c r="E969" s="183"/>
      <c r="F969" s="124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5.75" customHeight="1">
      <c r="A970" s="183"/>
      <c r="B970" s="183"/>
      <c r="C970" s="183"/>
      <c r="D970" s="183"/>
      <c r="E970" s="183"/>
      <c r="F970" s="124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5.75" customHeight="1">
      <c r="A971" s="183"/>
      <c r="B971" s="183"/>
      <c r="C971" s="183"/>
      <c r="D971" s="183"/>
      <c r="E971" s="183"/>
      <c r="F971" s="124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5.75" customHeight="1">
      <c r="A972" s="183"/>
      <c r="B972" s="183"/>
      <c r="C972" s="183"/>
      <c r="D972" s="183"/>
      <c r="E972" s="183"/>
      <c r="F972" s="124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5.75" customHeight="1">
      <c r="A973" s="183"/>
      <c r="B973" s="183"/>
      <c r="C973" s="183"/>
      <c r="D973" s="183"/>
      <c r="E973" s="183"/>
      <c r="F973" s="124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5.75" customHeight="1">
      <c r="A974" s="183"/>
      <c r="B974" s="183"/>
      <c r="C974" s="183"/>
      <c r="D974" s="183"/>
      <c r="E974" s="183"/>
      <c r="F974" s="124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5.75" customHeight="1">
      <c r="A975" s="183"/>
      <c r="B975" s="183"/>
      <c r="C975" s="183"/>
      <c r="D975" s="183"/>
      <c r="E975" s="183"/>
      <c r="F975" s="124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5.75" customHeight="1">
      <c r="A976" s="183"/>
      <c r="B976" s="183"/>
      <c r="C976" s="183"/>
      <c r="D976" s="183"/>
      <c r="E976" s="183"/>
      <c r="F976" s="124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5.75" customHeight="1">
      <c r="A977" s="183"/>
      <c r="B977" s="183"/>
      <c r="C977" s="183"/>
      <c r="D977" s="183"/>
      <c r="E977" s="183"/>
      <c r="F977" s="124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5.75" customHeight="1">
      <c r="A978" s="183"/>
      <c r="B978" s="183"/>
      <c r="C978" s="183"/>
      <c r="D978" s="183"/>
      <c r="E978" s="183"/>
      <c r="F978" s="124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5.75" customHeight="1">
      <c r="A979" s="183"/>
      <c r="B979" s="183"/>
      <c r="C979" s="183"/>
      <c r="D979" s="183"/>
      <c r="E979" s="183"/>
      <c r="F979" s="124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5.75" customHeight="1">
      <c r="A980" s="183"/>
      <c r="B980" s="183"/>
      <c r="C980" s="183"/>
      <c r="D980" s="183"/>
      <c r="E980" s="183"/>
      <c r="F980" s="124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5.75" customHeight="1">
      <c r="A981" s="183"/>
      <c r="B981" s="183"/>
      <c r="C981" s="183"/>
      <c r="D981" s="183"/>
      <c r="E981" s="183"/>
      <c r="F981" s="124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5.75" customHeight="1">
      <c r="A982" s="183"/>
      <c r="B982" s="183"/>
      <c r="C982" s="183"/>
      <c r="D982" s="183"/>
      <c r="E982" s="183"/>
      <c r="F982" s="124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5.75" customHeight="1">
      <c r="A983" s="183"/>
      <c r="B983" s="183"/>
      <c r="C983" s="183"/>
      <c r="D983" s="183"/>
      <c r="E983" s="183"/>
      <c r="F983" s="124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5.75" customHeight="1">
      <c r="A984" s="183"/>
      <c r="B984" s="183"/>
      <c r="C984" s="183"/>
      <c r="D984" s="183"/>
      <c r="E984" s="183"/>
      <c r="F984" s="124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5.75" customHeight="1">
      <c r="A985" s="183"/>
      <c r="B985" s="183"/>
      <c r="C985" s="183"/>
      <c r="D985" s="183"/>
      <c r="E985" s="183"/>
      <c r="F985" s="124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5.75" customHeight="1">
      <c r="A986" s="183"/>
      <c r="B986" s="183"/>
      <c r="C986" s="183"/>
      <c r="D986" s="183"/>
      <c r="E986" s="183"/>
      <c r="F986" s="124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5.75" customHeight="1">
      <c r="A987" s="183"/>
      <c r="B987" s="183"/>
      <c r="C987" s="183"/>
      <c r="D987" s="183"/>
      <c r="E987" s="183"/>
      <c r="F987" s="124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5.75" customHeight="1">
      <c r="A988" s="183"/>
      <c r="B988" s="183"/>
      <c r="C988" s="183"/>
      <c r="D988" s="183"/>
      <c r="E988" s="183"/>
      <c r="F988" s="124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5.75" customHeight="1">
      <c r="A989" s="183"/>
      <c r="B989" s="183"/>
      <c r="C989" s="183"/>
      <c r="D989" s="183"/>
      <c r="E989" s="183"/>
      <c r="F989" s="124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5.75" customHeight="1">
      <c r="A990" s="183"/>
      <c r="B990" s="183"/>
      <c r="C990" s="183"/>
      <c r="D990" s="183"/>
      <c r="E990" s="183"/>
      <c r="F990" s="124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5.75" customHeight="1">
      <c r="A991" s="183"/>
      <c r="B991" s="183"/>
      <c r="C991" s="183"/>
      <c r="D991" s="183"/>
      <c r="E991" s="183"/>
      <c r="F991" s="124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5.75" customHeight="1">
      <c r="A992" s="183"/>
      <c r="B992" s="183"/>
      <c r="C992" s="183"/>
      <c r="D992" s="183"/>
      <c r="E992" s="183"/>
      <c r="F992" s="124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5.75" customHeight="1">
      <c r="A993" s="183"/>
      <c r="B993" s="183"/>
      <c r="C993" s="183"/>
      <c r="D993" s="183"/>
      <c r="E993" s="183"/>
      <c r="F993" s="124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5.75" customHeight="1">
      <c r="A994" s="183"/>
      <c r="B994" s="183"/>
      <c r="C994" s="183"/>
      <c r="D994" s="183"/>
      <c r="E994" s="183"/>
      <c r="F994" s="124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5.75" customHeight="1">
      <c r="A995" s="183"/>
      <c r="B995" s="183"/>
      <c r="C995" s="183"/>
      <c r="D995" s="183"/>
      <c r="E995" s="183"/>
      <c r="F995" s="124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5.75" customHeight="1">
      <c r="A996" s="183"/>
      <c r="B996" s="183"/>
      <c r="C996" s="183"/>
      <c r="D996" s="183"/>
      <c r="E996" s="183"/>
      <c r="F996" s="124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5.75" customHeight="1">
      <c r="A997" s="183"/>
      <c r="B997" s="183"/>
      <c r="C997" s="183"/>
      <c r="D997" s="183"/>
      <c r="E997" s="183"/>
      <c r="F997" s="124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5.75" customHeight="1">
      <c r="A998" s="183"/>
      <c r="B998" s="183"/>
      <c r="C998" s="183"/>
      <c r="D998" s="183"/>
      <c r="E998" s="183"/>
      <c r="F998" s="124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5.75" customHeight="1">
      <c r="A999" s="183"/>
      <c r="B999" s="183"/>
      <c r="C999" s="183"/>
      <c r="D999" s="183"/>
      <c r="E999" s="183"/>
      <c r="F999" s="124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5.75" customHeight="1">
      <c r="A1000" s="183"/>
      <c r="B1000" s="183"/>
      <c r="C1000" s="183"/>
      <c r="D1000" s="183"/>
      <c r="E1000" s="183"/>
      <c r="F1000" s="124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mergeCells count="1">
    <mergeCell ref="A2:D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8.57"/>
    <col customWidth="1" min="3" max="3" width="14.57"/>
    <col customWidth="1" min="4" max="4" width="14.14"/>
    <col customWidth="1" min="5" max="6" width="13.57"/>
    <col customWidth="1" min="7" max="7" width="5.57"/>
    <col customWidth="1" min="8" max="8" width="3.71"/>
    <col customWidth="1" min="9" max="9" width="8.71"/>
    <col customWidth="1" min="10" max="10" width="13.71"/>
    <col customWidth="1" min="11" max="11" width="5.14"/>
    <col customWidth="1" min="12" max="12" width="13.71"/>
    <col customWidth="1" min="13" max="13" width="4.57"/>
    <col customWidth="1" min="14" max="14" width="12.57"/>
    <col customWidth="1" min="15" max="15" width="4.57"/>
    <col customWidth="1" min="16" max="16" width="13.71"/>
    <col customWidth="1" min="17" max="17" width="4.71"/>
    <col customWidth="1" min="18" max="18" width="13.71"/>
    <col customWidth="1" min="19" max="19" width="4.71"/>
    <col customWidth="1" min="20" max="20" width="13.71"/>
    <col customWidth="1" min="21" max="21" width="4.71"/>
    <col customWidth="1" min="22" max="22" width="13.71"/>
    <col customWidth="1" min="23" max="23" width="4.71"/>
    <col customWidth="1" min="24" max="24" width="13.71"/>
    <col customWidth="1" min="25" max="26" width="9.14"/>
  </cols>
  <sheetData>
    <row r="1" ht="15.0" customHeight="1">
      <c r="A1" s="255" t="s">
        <v>2256</v>
      </c>
      <c r="B1" s="256" t="s">
        <v>2257</v>
      </c>
      <c r="C1" s="257" t="s">
        <v>2258</v>
      </c>
      <c r="D1" s="258" t="s">
        <v>2259</v>
      </c>
      <c r="E1" s="257" t="s">
        <v>2260</v>
      </c>
      <c r="F1" s="255" t="s">
        <v>2261</v>
      </c>
      <c r="G1" s="257" t="s">
        <v>2262</v>
      </c>
      <c r="H1" s="29"/>
      <c r="I1" s="211" t="s">
        <v>2228</v>
      </c>
      <c r="J1" s="211">
        <f>L1+N1+P1+R1+T1+V1</f>
        <v>-50446141</v>
      </c>
      <c r="K1" s="28" t="s">
        <v>2263</v>
      </c>
      <c r="L1" s="34">
        <v>248264.0</v>
      </c>
      <c r="M1" s="62" t="s">
        <v>2264</v>
      </c>
      <c r="N1" s="39">
        <f>387218+218260</f>
        <v>605478</v>
      </c>
      <c r="O1" s="99" t="s">
        <v>2265</v>
      </c>
      <c r="P1" s="39">
        <v>-5.7967893E7</v>
      </c>
      <c r="Q1" s="259" t="s">
        <v>717</v>
      </c>
      <c r="R1" s="39">
        <v>6668010.0</v>
      </c>
      <c r="S1" s="260" t="s">
        <v>2266</v>
      </c>
      <c r="T1" s="39">
        <v>0.0</v>
      </c>
      <c r="U1" s="261" t="s">
        <v>633</v>
      </c>
      <c r="V1" s="39"/>
      <c r="W1" s="116"/>
      <c r="X1" s="34"/>
      <c r="Y1" s="183"/>
      <c r="Z1" s="183"/>
    </row>
    <row r="2" ht="15.0" customHeight="1">
      <c r="A2" s="29" t="s">
        <v>2267</v>
      </c>
      <c r="E2" s="175">
        <v>-6.03144643E7</v>
      </c>
      <c r="F2" s="262"/>
      <c r="G2" s="29"/>
      <c r="H2" s="118"/>
      <c r="I2" s="29"/>
      <c r="J2" s="29"/>
      <c r="K2" s="29"/>
      <c r="L2" s="34"/>
      <c r="M2" s="29"/>
      <c r="N2" s="34"/>
      <c r="O2" s="29"/>
      <c r="P2" s="34"/>
      <c r="Q2" s="116"/>
      <c r="R2" s="116"/>
      <c r="S2" s="116"/>
      <c r="T2" s="116"/>
      <c r="U2" s="28"/>
      <c r="V2" s="34"/>
      <c r="W2" s="28"/>
      <c r="X2" s="34"/>
      <c r="Y2" s="183"/>
      <c r="Z2" s="183"/>
    </row>
    <row r="3" ht="15.0" customHeight="1">
      <c r="A3" s="262">
        <v>46054.0</v>
      </c>
      <c r="B3" s="115" t="s">
        <v>2268</v>
      </c>
      <c r="C3" s="116"/>
      <c r="D3" s="116">
        <v>15200.0</v>
      </c>
      <c r="E3" s="175">
        <f t="shared" ref="E3:E161" si="1">E2+C3-D3</f>
        <v>-60329664.3</v>
      </c>
      <c r="F3" s="262"/>
      <c r="G3" s="99" t="s">
        <v>2265</v>
      </c>
      <c r="H3" s="118"/>
      <c r="I3" s="29"/>
      <c r="J3" s="29"/>
      <c r="K3" s="29"/>
      <c r="L3" s="34"/>
      <c r="M3" s="29"/>
      <c r="N3" s="34"/>
      <c r="O3" s="29"/>
      <c r="P3" s="34"/>
      <c r="Q3" s="116"/>
      <c r="R3" s="116"/>
      <c r="S3" s="116"/>
      <c r="T3" s="116"/>
      <c r="U3" s="116"/>
      <c r="V3" s="116"/>
      <c r="W3" s="116"/>
      <c r="X3" s="116"/>
      <c r="Y3" s="183"/>
      <c r="Z3" s="183"/>
    </row>
    <row r="4" ht="15.0" customHeight="1">
      <c r="A4" s="262"/>
      <c r="B4" s="115" t="s">
        <v>2378</v>
      </c>
      <c r="C4" s="116"/>
      <c r="D4" s="116">
        <v>500.0</v>
      </c>
      <c r="E4" s="175">
        <f t="shared" si="1"/>
        <v>-60330164.3</v>
      </c>
      <c r="F4" s="262"/>
      <c r="G4" s="260" t="s">
        <v>2266</v>
      </c>
      <c r="H4" s="118"/>
      <c r="I4" s="29"/>
      <c r="J4" s="29"/>
      <c r="K4" s="29"/>
      <c r="L4" s="34"/>
      <c r="M4" s="29"/>
      <c r="N4" s="34"/>
      <c r="O4" s="29"/>
      <c r="P4" s="34"/>
      <c r="Q4" s="116"/>
      <c r="R4" s="116"/>
      <c r="S4" s="116"/>
      <c r="T4" s="116"/>
      <c r="U4" s="116"/>
      <c r="V4" s="116"/>
      <c r="W4" s="116"/>
      <c r="X4" s="116"/>
      <c r="Y4" s="183"/>
      <c r="Z4" s="183"/>
    </row>
    <row r="5" ht="15.0" customHeight="1">
      <c r="A5" s="262"/>
      <c r="B5" s="115" t="s">
        <v>2279</v>
      </c>
      <c r="C5" s="116"/>
      <c r="D5" s="116">
        <v>1500000.0</v>
      </c>
      <c r="E5" s="175">
        <f t="shared" si="1"/>
        <v>-61830164.3</v>
      </c>
      <c r="F5" s="262"/>
      <c r="G5" s="28" t="s">
        <v>2263</v>
      </c>
      <c r="H5" s="118"/>
      <c r="I5" s="29"/>
      <c r="J5" s="29"/>
      <c r="K5" s="29"/>
      <c r="L5" s="34"/>
      <c r="M5" s="29"/>
      <c r="N5" s="34"/>
      <c r="O5" s="29"/>
      <c r="P5" s="34"/>
      <c r="Q5" s="116"/>
      <c r="R5" s="116"/>
      <c r="S5" s="116"/>
      <c r="T5" s="116"/>
      <c r="U5" s="116"/>
      <c r="V5" s="116"/>
      <c r="W5" s="116"/>
      <c r="X5" s="116"/>
      <c r="Y5" s="183"/>
      <c r="Z5" s="183"/>
    </row>
    <row r="6" ht="15.0" customHeight="1">
      <c r="A6" s="262"/>
      <c r="B6" s="115" t="s">
        <v>1095</v>
      </c>
      <c r="C6" s="116"/>
      <c r="D6" s="116">
        <v>162460.0</v>
      </c>
      <c r="E6" s="175">
        <f t="shared" si="1"/>
        <v>-61992624.3</v>
      </c>
      <c r="F6" s="262"/>
      <c r="G6" s="28" t="s">
        <v>2263</v>
      </c>
      <c r="H6" s="118"/>
      <c r="I6" s="29"/>
      <c r="J6" s="29"/>
      <c r="K6" s="29"/>
      <c r="L6" s="34"/>
      <c r="M6" s="29"/>
      <c r="N6" s="34"/>
      <c r="O6" s="29"/>
      <c r="P6" s="34"/>
      <c r="Q6" s="116"/>
      <c r="R6" s="116"/>
      <c r="S6" s="116"/>
      <c r="T6" s="116"/>
      <c r="U6" s="116"/>
      <c r="V6" s="116"/>
      <c r="W6" s="116"/>
      <c r="X6" s="116"/>
      <c r="Y6" s="183"/>
      <c r="Z6" s="183"/>
    </row>
    <row r="7" ht="15.0" customHeight="1">
      <c r="A7" s="262">
        <v>46055.0</v>
      </c>
      <c r="B7" s="115" t="s">
        <v>2271</v>
      </c>
      <c r="C7" s="116">
        <v>521751.0</v>
      </c>
      <c r="D7" s="116"/>
      <c r="E7" s="175">
        <f t="shared" si="1"/>
        <v>-61470873.3</v>
      </c>
      <c r="F7" s="262"/>
      <c r="G7" s="62" t="s">
        <v>2264</v>
      </c>
      <c r="H7" s="118"/>
      <c r="I7" s="29"/>
      <c r="J7" s="29"/>
      <c r="K7" s="29"/>
      <c r="L7" s="34"/>
      <c r="M7" s="29"/>
      <c r="N7" s="34"/>
      <c r="O7" s="29"/>
      <c r="P7" s="34"/>
      <c r="Q7" s="116"/>
      <c r="R7" s="116"/>
      <c r="S7" s="116"/>
      <c r="T7" s="116"/>
      <c r="U7" s="116"/>
      <c r="V7" s="116"/>
      <c r="W7" s="116"/>
      <c r="X7" s="116"/>
      <c r="Y7" s="183"/>
      <c r="Z7" s="183"/>
    </row>
    <row r="8" ht="15.0" customHeight="1">
      <c r="A8" s="262"/>
      <c r="B8" s="115" t="s">
        <v>1066</v>
      </c>
      <c r="C8" s="116">
        <v>440000.0</v>
      </c>
      <c r="D8" s="116"/>
      <c r="E8" s="175">
        <f t="shared" si="1"/>
        <v>-61030873.3</v>
      </c>
      <c r="F8" s="262"/>
      <c r="G8" s="62" t="s">
        <v>2264</v>
      </c>
      <c r="H8" s="118"/>
      <c r="I8" s="29"/>
      <c r="J8" s="29"/>
      <c r="K8" s="29"/>
      <c r="L8" s="34"/>
      <c r="M8" s="29"/>
      <c r="N8" s="34"/>
      <c r="O8" s="29"/>
      <c r="P8" s="34"/>
      <c r="Q8" s="116"/>
      <c r="R8" s="116"/>
      <c r="S8" s="116"/>
      <c r="T8" s="116"/>
      <c r="U8" s="116"/>
      <c r="V8" s="116"/>
      <c r="W8" s="116"/>
      <c r="X8" s="116"/>
      <c r="Y8" s="183"/>
      <c r="Z8" s="183"/>
    </row>
    <row r="9" ht="15.0" customHeight="1">
      <c r="A9" s="262"/>
      <c r="B9" s="115" t="s">
        <v>1095</v>
      </c>
      <c r="C9" s="116"/>
      <c r="D9" s="116">
        <v>61890.0</v>
      </c>
      <c r="E9" s="175">
        <f t="shared" si="1"/>
        <v>-61092763.3</v>
      </c>
      <c r="F9" s="262"/>
      <c r="G9" s="28" t="s">
        <v>2263</v>
      </c>
      <c r="H9" s="118"/>
      <c r="I9" s="29"/>
      <c r="J9" s="29"/>
      <c r="K9" s="29"/>
      <c r="L9" s="34"/>
      <c r="M9" s="29"/>
      <c r="N9" s="34"/>
      <c r="O9" s="29"/>
      <c r="P9" s="34"/>
      <c r="Q9" s="116"/>
      <c r="R9" s="116"/>
      <c r="S9" s="116"/>
      <c r="T9" s="116"/>
      <c r="U9" s="116"/>
      <c r="V9" s="116"/>
      <c r="W9" s="116"/>
      <c r="X9" s="116"/>
      <c r="Y9" s="183"/>
      <c r="Z9" s="183"/>
    </row>
    <row r="10" ht="15.0" customHeight="1">
      <c r="A10" s="262">
        <v>46056.0</v>
      </c>
      <c r="B10" s="115" t="s">
        <v>2271</v>
      </c>
      <c r="C10" s="116">
        <v>490965.0</v>
      </c>
      <c r="D10" s="116"/>
      <c r="E10" s="175">
        <f t="shared" si="1"/>
        <v>-60601798.3</v>
      </c>
      <c r="F10" s="262"/>
      <c r="G10" s="62" t="s">
        <v>2264</v>
      </c>
      <c r="H10" s="118"/>
      <c r="I10" s="29"/>
      <c r="J10" s="29"/>
      <c r="K10" s="29"/>
      <c r="L10" s="34"/>
      <c r="M10" s="29"/>
      <c r="N10" s="34"/>
      <c r="O10" s="29"/>
      <c r="P10" s="34"/>
      <c r="Q10" s="116"/>
      <c r="R10" s="116"/>
      <c r="S10" s="116"/>
      <c r="T10" s="116"/>
      <c r="U10" s="116"/>
      <c r="V10" s="116"/>
      <c r="W10" s="116"/>
      <c r="X10" s="116"/>
      <c r="Y10" s="183"/>
      <c r="Z10" s="183"/>
    </row>
    <row r="11" ht="15.0" customHeight="1">
      <c r="A11" s="262"/>
      <c r="B11" s="115" t="s">
        <v>2379</v>
      </c>
      <c r="C11" s="116">
        <v>110000.0</v>
      </c>
      <c r="D11" s="116"/>
      <c r="E11" s="175">
        <f t="shared" si="1"/>
        <v>-60491798.3</v>
      </c>
      <c r="F11" s="262"/>
      <c r="G11" s="62" t="s">
        <v>2264</v>
      </c>
      <c r="H11" s="118"/>
      <c r="I11" s="29"/>
      <c r="J11" s="29"/>
      <c r="K11" s="29"/>
      <c r="L11" s="34"/>
      <c r="M11" s="29"/>
      <c r="N11" s="34"/>
      <c r="O11" s="29"/>
      <c r="P11" s="34"/>
      <c r="Q11" s="116"/>
      <c r="R11" s="116"/>
      <c r="S11" s="116"/>
      <c r="T11" s="116"/>
      <c r="U11" s="116"/>
      <c r="V11" s="116"/>
      <c r="W11" s="116"/>
      <c r="X11" s="116"/>
      <c r="Y11" s="183"/>
      <c r="Z11" s="183"/>
    </row>
    <row r="12" ht="15.0" customHeight="1">
      <c r="A12" s="262">
        <v>46057.0</v>
      </c>
      <c r="B12" s="117" t="s">
        <v>2380</v>
      </c>
      <c r="C12" s="116"/>
      <c r="D12" s="116">
        <v>566543.0</v>
      </c>
      <c r="E12" s="175">
        <f t="shared" si="1"/>
        <v>-61058341.3</v>
      </c>
      <c r="F12" s="262"/>
      <c r="G12" s="99" t="s">
        <v>2265</v>
      </c>
      <c r="H12" s="118"/>
      <c r="I12" s="29"/>
      <c r="J12" s="29"/>
      <c r="K12" s="29"/>
      <c r="L12" s="34"/>
      <c r="M12" s="29"/>
      <c r="N12" s="34"/>
      <c r="O12" s="29"/>
      <c r="P12" s="34"/>
      <c r="Q12" s="116"/>
      <c r="R12" s="116"/>
      <c r="S12" s="116"/>
      <c r="T12" s="116"/>
      <c r="U12" s="116"/>
      <c r="V12" s="116"/>
      <c r="W12" s="116"/>
      <c r="X12" s="116"/>
      <c r="Y12" s="183"/>
      <c r="Z12" s="183"/>
    </row>
    <row r="13" ht="15.0" customHeight="1">
      <c r="A13" s="262"/>
      <c r="B13" s="115" t="s">
        <v>2278</v>
      </c>
      <c r="C13" s="118">
        <v>4294290.0</v>
      </c>
      <c r="D13" s="118"/>
      <c r="E13" s="175">
        <f t="shared" si="1"/>
        <v>-56764051.3</v>
      </c>
      <c r="F13" s="262">
        <v>46047.0</v>
      </c>
      <c r="G13" s="99" t="s">
        <v>2265</v>
      </c>
      <c r="H13" s="118"/>
      <c r="I13" s="29"/>
      <c r="J13" s="29"/>
      <c r="K13" s="29"/>
      <c r="L13" s="34"/>
      <c r="M13" s="29"/>
      <c r="N13" s="34"/>
      <c r="O13" s="29"/>
      <c r="P13" s="34"/>
      <c r="Q13" s="116"/>
      <c r="R13" s="116"/>
      <c r="S13" s="116"/>
      <c r="T13" s="116"/>
      <c r="U13" s="116"/>
      <c r="V13" s="116"/>
      <c r="W13" s="116"/>
      <c r="X13" s="116"/>
      <c r="Y13" s="183"/>
      <c r="Z13" s="183"/>
    </row>
    <row r="14" ht="15.0" customHeight="1">
      <c r="A14" s="262"/>
      <c r="B14" s="115" t="s">
        <v>2381</v>
      </c>
      <c r="C14" s="118"/>
      <c r="D14" s="118">
        <v>4294290.0</v>
      </c>
      <c r="E14" s="175">
        <f t="shared" si="1"/>
        <v>-61058341.3</v>
      </c>
      <c r="F14" s="262"/>
      <c r="G14" s="99" t="s">
        <v>2265</v>
      </c>
      <c r="H14" s="118"/>
      <c r="I14" s="29"/>
      <c r="J14" s="29"/>
      <c r="K14" s="29"/>
      <c r="L14" s="34"/>
      <c r="M14" s="29"/>
      <c r="N14" s="34"/>
      <c r="O14" s="29"/>
      <c r="P14" s="34"/>
      <c r="Q14" s="116"/>
      <c r="R14" s="116"/>
      <c r="S14" s="116"/>
      <c r="T14" s="116"/>
      <c r="U14" s="116"/>
      <c r="V14" s="116"/>
      <c r="W14" s="116"/>
      <c r="X14" s="116"/>
      <c r="Y14" s="183"/>
      <c r="Z14" s="183"/>
    </row>
    <row r="15" ht="15.0" customHeight="1">
      <c r="A15" s="262"/>
      <c r="B15" s="115" t="s">
        <v>2382</v>
      </c>
      <c r="C15" s="116"/>
      <c r="D15" s="116">
        <v>40000.0</v>
      </c>
      <c r="E15" s="175">
        <f t="shared" si="1"/>
        <v>-61098341.3</v>
      </c>
      <c r="F15" s="262"/>
      <c r="G15" s="28" t="s">
        <v>2263</v>
      </c>
      <c r="H15" s="118"/>
      <c r="I15" s="29"/>
      <c r="J15" s="29"/>
      <c r="K15" s="29"/>
      <c r="L15" s="34"/>
      <c r="M15" s="29"/>
      <c r="N15" s="34"/>
      <c r="O15" s="29"/>
      <c r="P15" s="34"/>
      <c r="Q15" s="116"/>
      <c r="R15" s="116"/>
      <c r="S15" s="116"/>
      <c r="T15" s="116"/>
      <c r="U15" s="116"/>
      <c r="V15" s="116"/>
      <c r="W15" s="116"/>
      <c r="X15" s="116"/>
      <c r="Y15" s="183"/>
      <c r="Z15" s="183"/>
    </row>
    <row r="16" ht="15.0" customHeight="1">
      <c r="A16" s="262"/>
      <c r="B16" s="115" t="s">
        <v>2383</v>
      </c>
      <c r="C16" s="116"/>
      <c r="D16" s="116">
        <v>20400.0</v>
      </c>
      <c r="E16" s="175">
        <f t="shared" si="1"/>
        <v>-61118741.3</v>
      </c>
      <c r="F16" s="262"/>
      <c r="G16" s="28" t="s">
        <v>2263</v>
      </c>
      <c r="H16" s="118"/>
      <c r="I16" s="29"/>
      <c r="J16" s="29"/>
      <c r="K16" s="29"/>
      <c r="L16" s="34"/>
      <c r="M16" s="29"/>
      <c r="N16" s="34"/>
      <c r="O16" s="29"/>
      <c r="P16" s="34"/>
      <c r="Q16" s="116"/>
      <c r="R16" s="116"/>
      <c r="S16" s="116"/>
      <c r="T16" s="116"/>
      <c r="U16" s="116"/>
      <c r="V16" s="116"/>
      <c r="W16" s="116"/>
      <c r="X16" s="116"/>
      <c r="Y16" s="183"/>
      <c r="Z16" s="183"/>
    </row>
    <row r="17" ht="15.0" customHeight="1">
      <c r="A17" s="262"/>
      <c r="B17" s="115" t="s">
        <v>2271</v>
      </c>
      <c r="C17" s="116">
        <v>1056422.0</v>
      </c>
      <c r="D17" s="116"/>
      <c r="E17" s="175">
        <f t="shared" si="1"/>
        <v>-60062319.3</v>
      </c>
      <c r="F17" s="262"/>
      <c r="G17" s="62" t="s">
        <v>2264</v>
      </c>
      <c r="H17" s="118"/>
      <c r="I17" s="29"/>
      <c r="J17" s="29"/>
      <c r="K17" s="29"/>
      <c r="L17" s="34"/>
      <c r="M17" s="29"/>
      <c r="N17" s="34"/>
      <c r="O17" s="29"/>
      <c r="P17" s="34"/>
      <c r="Q17" s="116"/>
      <c r="R17" s="116"/>
      <c r="S17" s="116"/>
      <c r="T17" s="116"/>
      <c r="U17" s="116"/>
      <c r="V17" s="116"/>
      <c r="W17" s="116"/>
      <c r="X17" s="116"/>
      <c r="Y17" s="183"/>
      <c r="Z17" s="183"/>
    </row>
    <row r="18" ht="15.0" customHeight="1">
      <c r="A18" s="262"/>
      <c r="B18" s="115" t="s">
        <v>2384</v>
      </c>
      <c r="C18" s="116">
        <v>35000.0</v>
      </c>
      <c r="D18" s="116"/>
      <c r="E18" s="175">
        <f t="shared" si="1"/>
        <v>-60027319.3</v>
      </c>
      <c r="F18" s="262"/>
      <c r="G18" s="62" t="s">
        <v>2264</v>
      </c>
      <c r="H18" s="118"/>
      <c r="I18" s="29"/>
      <c r="J18" s="29"/>
      <c r="K18" s="29"/>
      <c r="L18" s="34"/>
      <c r="M18" s="29"/>
      <c r="N18" s="34"/>
      <c r="O18" s="29"/>
      <c r="P18" s="34"/>
      <c r="Q18" s="116"/>
      <c r="R18" s="116"/>
      <c r="S18" s="116"/>
      <c r="T18" s="116"/>
      <c r="U18" s="116"/>
      <c r="V18" s="116"/>
      <c r="W18" s="116"/>
      <c r="X18" s="116"/>
      <c r="Y18" s="183"/>
      <c r="Z18" s="183"/>
    </row>
    <row r="19" ht="15.0" customHeight="1">
      <c r="A19" s="262">
        <v>46058.0</v>
      </c>
      <c r="B19" s="115" t="s">
        <v>2271</v>
      </c>
      <c r="C19" s="116">
        <v>459970.0</v>
      </c>
      <c r="D19" s="175"/>
      <c r="E19" s="175">
        <f t="shared" si="1"/>
        <v>-59567349.3</v>
      </c>
      <c r="F19" s="262"/>
      <c r="G19" s="62" t="s">
        <v>2264</v>
      </c>
      <c r="H19" s="118"/>
      <c r="I19" s="29"/>
      <c r="J19" s="29"/>
      <c r="K19" s="29"/>
      <c r="L19" s="34"/>
      <c r="M19" s="29"/>
      <c r="N19" s="34"/>
      <c r="O19" s="29"/>
      <c r="P19" s="34"/>
      <c r="Q19" s="116"/>
      <c r="R19" s="116"/>
      <c r="S19" s="116"/>
      <c r="T19" s="116"/>
      <c r="U19" s="116"/>
      <c r="V19" s="116"/>
      <c r="W19" s="116"/>
      <c r="X19" s="116"/>
      <c r="Y19" s="183"/>
      <c r="Z19" s="183"/>
    </row>
    <row r="20" ht="15.0" customHeight="1">
      <c r="A20" s="262">
        <v>46059.0</v>
      </c>
      <c r="B20" s="115" t="s">
        <v>2271</v>
      </c>
      <c r="C20" s="116">
        <v>318819.0</v>
      </c>
      <c r="D20" s="175"/>
      <c r="E20" s="175">
        <f t="shared" si="1"/>
        <v>-59248530.3</v>
      </c>
      <c r="F20" s="262"/>
      <c r="G20" s="62" t="s">
        <v>2264</v>
      </c>
      <c r="H20" s="118"/>
      <c r="I20" s="29"/>
      <c r="J20" s="29"/>
      <c r="K20" s="29"/>
      <c r="L20" s="34"/>
      <c r="M20" s="29"/>
      <c r="N20" s="34"/>
      <c r="O20" s="29"/>
      <c r="P20" s="34"/>
      <c r="Q20" s="116"/>
      <c r="R20" s="116"/>
      <c r="S20" s="116"/>
      <c r="T20" s="116"/>
      <c r="U20" s="116"/>
      <c r="V20" s="116"/>
      <c r="W20" s="116"/>
      <c r="X20" s="116"/>
      <c r="Y20" s="183"/>
      <c r="Z20" s="183"/>
    </row>
    <row r="21" ht="15.0" customHeight="1">
      <c r="A21" s="262"/>
      <c r="B21" s="115" t="s">
        <v>2277</v>
      </c>
      <c r="C21" s="116">
        <v>3.553726E7</v>
      </c>
      <c r="D21" s="175"/>
      <c r="E21" s="175">
        <f t="shared" si="1"/>
        <v>-23711270.3</v>
      </c>
      <c r="F21" s="262">
        <v>46054.0</v>
      </c>
      <c r="G21" s="99" t="s">
        <v>2265</v>
      </c>
      <c r="H21" s="118"/>
      <c r="I21" s="29"/>
      <c r="J21" s="29"/>
      <c r="K21" s="29"/>
      <c r="L21" s="34"/>
      <c r="M21" s="29"/>
      <c r="N21" s="34"/>
      <c r="O21" s="29"/>
      <c r="P21" s="34"/>
      <c r="Q21" s="116"/>
      <c r="R21" s="116"/>
      <c r="S21" s="116"/>
      <c r="T21" s="116"/>
      <c r="U21" s="116"/>
      <c r="V21" s="116"/>
      <c r="W21" s="116"/>
      <c r="X21" s="116"/>
      <c r="Y21" s="183"/>
      <c r="Z21" s="183"/>
    </row>
    <row r="22" ht="15.0" customHeight="1">
      <c r="A22" s="262"/>
      <c r="B22" s="115" t="s">
        <v>2017</v>
      </c>
      <c r="C22" s="116"/>
      <c r="D22" s="116">
        <v>3.11476E7</v>
      </c>
      <c r="E22" s="175">
        <f t="shared" si="1"/>
        <v>-54858870.3</v>
      </c>
      <c r="F22" s="262"/>
      <c r="G22" s="99" t="s">
        <v>2265</v>
      </c>
      <c r="H22" s="118"/>
      <c r="I22" s="29"/>
      <c r="J22" s="29"/>
      <c r="K22" s="29"/>
      <c r="L22" s="34"/>
      <c r="M22" s="29"/>
      <c r="N22" s="34"/>
      <c r="O22" s="29"/>
      <c r="P22" s="34"/>
      <c r="Q22" s="116"/>
      <c r="R22" s="116"/>
      <c r="S22" s="116"/>
      <c r="T22" s="116"/>
      <c r="U22" s="116"/>
      <c r="V22" s="116"/>
      <c r="W22" s="116"/>
      <c r="X22" s="116"/>
      <c r="Y22" s="183"/>
      <c r="Z22" s="183"/>
    </row>
    <row r="23" ht="15.0" customHeight="1">
      <c r="A23" s="262"/>
      <c r="B23" s="115" t="s">
        <v>2279</v>
      </c>
      <c r="C23" s="116"/>
      <c r="D23" s="175">
        <v>1500000.0</v>
      </c>
      <c r="E23" s="175">
        <f t="shared" si="1"/>
        <v>-56358870.3</v>
      </c>
      <c r="F23" s="262"/>
      <c r="G23" s="99" t="s">
        <v>2265</v>
      </c>
      <c r="H23" s="118"/>
      <c r="I23" s="29"/>
      <c r="J23" s="29"/>
      <c r="K23" s="29"/>
      <c r="L23" s="34"/>
      <c r="M23" s="29"/>
      <c r="N23" s="34"/>
      <c r="O23" s="29"/>
      <c r="P23" s="34"/>
      <c r="Q23" s="116"/>
      <c r="R23" s="116"/>
      <c r="S23" s="116"/>
      <c r="T23" s="116"/>
      <c r="U23" s="116"/>
      <c r="V23" s="116"/>
      <c r="W23" s="116"/>
      <c r="X23" s="116"/>
      <c r="Y23" s="183"/>
      <c r="Z23" s="183"/>
    </row>
    <row r="24" ht="15.0" customHeight="1">
      <c r="A24" s="262"/>
      <c r="B24" s="115" t="s">
        <v>1095</v>
      </c>
      <c r="C24" s="116"/>
      <c r="D24" s="175">
        <v>61890.0</v>
      </c>
      <c r="E24" s="175">
        <f t="shared" si="1"/>
        <v>-56420760.3</v>
      </c>
      <c r="F24" s="262"/>
      <c r="G24" s="99" t="s">
        <v>2265</v>
      </c>
      <c r="H24" s="118"/>
      <c r="I24" s="29"/>
      <c r="J24" s="29"/>
      <c r="K24" s="29"/>
      <c r="L24" s="34"/>
      <c r="M24" s="29"/>
      <c r="N24" s="34"/>
      <c r="O24" s="29"/>
      <c r="P24" s="34"/>
      <c r="Q24" s="116"/>
      <c r="R24" s="116"/>
      <c r="S24" s="116"/>
      <c r="T24" s="116"/>
      <c r="U24" s="116"/>
      <c r="V24" s="116"/>
      <c r="W24" s="116"/>
      <c r="X24" s="116"/>
      <c r="Y24" s="183"/>
      <c r="Z24" s="183"/>
    </row>
    <row r="25" ht="15.0" customHeight="1">
      <c r="A25" s="262">
        <v>46060.0</v>
      </c>
      <c r="B25" s="115" t="s">
        <v>1095</v>
      </c>
      <c r="C25" s="116"/>
      <c r="D25" s="116">
        <v>282370.0</v>
      </c>
      <c r="E25" s="175">
        <f t="shared" si="1"/>
        <v>-56703130.3</v>
      </c>
      <c r="F25" s="262"/>
      <c r="G25" s="99" t="s">
        <v>2265</v>
      </c>
      <c r="H25" s="118"/>
      <c r="I25" s="29"/>
      <c r="J25" s="29"/>
      <c r="K25" s="29"/>
      <c r="L25" s="34"/>
      <c r="M25" s="29"/>
      <c r="N25" s="34"/>
      <c r="O25" s="29"/>
      <c r="P25" s="34"/>
      <c r="Q25" s="116"/>
      <c r="R25" s="116"/>
      <c r="S25" s="116"/>
      <c r="T25" s="116"/>
      <c r="U25" s="116"/>
      <c r="V25" s="116"/>
      <c r="W25" s="116"/>
      <c r="X25" s="116"/>
      <c r="Y25" s="183"/>
      <c r="Z25" s="183"/>
    </row>
    <row r="26" ht="15.0" customHeight="1">
      <c r="A26" s="262">
        <v>46061.0</v>
      </c>
      <c r="B26" s="115" t="s">
        <v>1095</v>
      </c>
      <c r="C26" s="116"/>
      <c r="D26" s="118">
        <v>162460.0</v>
      </c>
      <c r="E26" s="175">
        <f t="shared" si="1"/>
        <v>-56865590.3</v>
      </c>
      <c r="F26" s="262"/>
      <c r="G26" s="99" t="s">
        <v>2265</v>
      </c>
      <c r="H26" s="118"/>
      <c r="I26" s="29"/>
      <c r="J26" s="29"/>
      <c r="K26" s="29"/>
      <c r="L26" s="34"/>
      <c r="M26" s="29"/>
      <c r="N26" s="34"/>
      <c r="O26" s="29"/>
      <c r="P26" s="34"/>
      <c r="Q26" s="116"/>
      <c r="R26" s="116"/>
      <c r="S26" s="116"/>
      <c r="T26" s="116"/>
      <c r="U26" s="116"/>
      <c r="V26" s="116"/>
      <c r="W26" s="116"/>
      <c r="X26" s="116"/>
      <c r="Y26" s="183"/>
      <c r="Z26" s="183"/>
    </row>
    <row r="27" ht="15.0" customHeight="1">
      <c r="A27" s="262">
        <v>46062.0</v>
      </c>
      <c r="B27" s="115" t="s">
        <v>2385</v>
      </c>
      <c r="C27" s="116">
        <v>2236911.0</v>
      </c>
      <c r="D27" s="116"/>
      <c r="E27" s="175">
        <f t="shared" si="1"/>
        <v>-54628679.3</v>
      </c>
      <c r="F27" s="262" t="s">
        <v>2386</v>
      </c>
      <c r="G27" s="28" t="s">
        <v>2263</v>
      </c>
      <c r="H27" s="118"/>
      <c r="I27" s="29"/>
      <c r="J27" s="29"/>
      <c r="K27" s="29"/>
      <c r="L27" s="34"/>
      <c r="M27" s="29"/>
      <c r="N27" s="34"/>
      <c r="O27" s="29"/>
      <c r="P27" s="34"/>
      <c r="Q27" s="116"/>
      <c r="R27" s="116"/>
      <c r="S27" s="116"/>
      <c r="T27" s="116"/>
      <c r="U27" s="116"/>
      <c r="V27" s="116"/>
      <c r="W27" s="116"/>
      <c r="X27" s="116"/>
      <c r="Y27" s="183"/>
      <c r="Z27" s="183"/>
    </row>
    <row r="28" ht="15.0" customHeight="1">
      <c r="A28" s="262"/>
      <c r="B28" s="115" t="s">
        <v>2271</v>
      </c>
      <c r="C28" s="116">
        <v>436526.0</v>
      </c>
      <c r="D28" s="116"/>
      <c r="E28" s="175">
        <f t="shared" si="1"/>
        <v>-54192153.3</v>
      </c>
      <c r="F28" s="262"/>
      <c r="G28" s="62" t="s">
        <v>2264</v>
      </c>
      <c r="H28" s="118"/>
      <c r="I28" s="29"/>
      <c r="J28" s="29"/>
      <c r="K28" s="29"/>
      <c r="L28" s="34"/>
      <c r="M28" s="29"/>
      <c r="N28" s="34"/>
      <c r="O28" s="29"/>
      <c r="P28" s="34"/>
      <c r="Q28" s="116"/>
      <c r="R28" s="116"/>
      <c r="S28" s="116"/>
      <c r="T28" s="116"/>
      <c r="U28" s="116"/>
      <c r="V28" s="116"/>
      <c r="W28" s="116"/>
      <c r="X28" s="116"/>
      <c r="Y28" s="183"/>
      <c r="Z28" s="183"/>
    </row>
    <row r="29" ht="15.0" customHeight="1">
      <c r="A29" s="262"/>
      <c r="B29" s="115" t="s">
        <v>2281</v>
      </c>
      <c r="C29" s="118"/>
      <c r="D29" s="118">
        <v>38500.0</v>
      </c>
      <c r="E29" s="175">
        <f t="shared" si="1"/>
        <v>-54230653.3</v>
      </c>
      <c r="F29" s="262"/>
      <c r="G29" s="62" t="s">
        <v>2264</v>
      </c>
      <c r="H29" s="118"/>
      <c r="I29" s="29"/>
      <c r="J29" s="29"/>
      <c r="K29" s="29"/>
      <c r="L29" s="34"/>
      <c r="M29" s="29"/>
      <c r="N29" s="34"/>
      <c r="O29" s="29"/>
      <c r="P29" s="34"/>
      <c r="Q29" s="116"/>
      <c r="R29" s="116"/>
      <c r="S29" s="116"/>
      <c r="T29" s="116"/>
      <c r="U29" s="116"/>
      <c r="V29" s="116"/>
      <c r="W29" s="116"/>
      <c r="X29" s="116"/>
      <c r="Y29" s="183"/>
      <c r="Z29" s="183"/>
    </row>
    <row r="30" ht="15.0" customHeight="1">
      <c r="A30" s="262"/>
      <c r="B30" s="117" t="s">
        <v>2387</v>
      </c>
      <c r="C30" s="116"/>
      <c r="D30" s="118">
        <v>100000.0</v>
      </c>
      <c r="E30" s="175">
        <f t="shared" si="1"/>
        <v>-54330653.3</v>
      </c>
      <c r="F30" s="20" t="s">
        <v>2388</v>
      </c>
      <c r="G30" s="62" t="s">
        <v>2264</v>
      </c>
      <c r="H30" s="118"/>
      <c r="I30" s="29"/>
      <c r="J30" s="29"/>
      <c r="K30" s="29"/>
      <c r="L30" s="34"/>
      <c r="M30" s="29"/>
      <c r="N30" s="34"/>
      <c r="O30" s="29"/>
      <c r="P30" s="34"/>
      <c r="Q30" s="116"/>
      <c r="R30" s="116"/>
      <c r="S30" s="116"/>
      <c r="T30" s="116"/>
      <c r="U30" s="116"/>
      <c r="V30" s="116"/>
      <c r="W30" s="116"/>
      <c r="X30" s="116"/>
      <c r="Y30" s="183"/>
      <c r="Z30" s="183"/>
    </row>
    <row r="31" ht="15.0" customHeight="1">
      <c r="A31" s="262"/>
      <c r="B31" s="117" t="s">
        <v>2280</v>
      </c>
      <c r="C31" s="116"/>
      <c r="D31" s="118">
        <v>840142.0</v>
      </c>
      <c r="E31" s="175">
        <f t="shared" si="1"/>
        <v>-55170795.3</v>
      </c>
      <c r="F31" s="262"/>
      <c r="G31" s="62" t="s">
        <v>2264</v>
      </c>
      <c r="H31" s="118"/>
      <c r="I31" s="29"/>
      <c r="J31" s="29"/>
      <c r="K31" s="29"/>
      <c r="L31" s="34"/>
      <c r="M31" s="29"/>
      <c r="N31" s="34"/>
      <c r="O31" s="29"/>
      <c r="P31" s="34"/>
      <c r="Q31" s="116"/>
      <c r="R31" s="116"/>
      <c r="S31" s="116"/>
      <c r="T31" s="116"/>
      <c r="U31" s="116"/>
      <c r="V31" s="116"/>
      <c r="W31" s="116"/>
      <c r="X31" s="116"/>
      <c r="Y31" s="183"/>
      <c r="Z31" s="183"/>
    </row>
    <row r="32" ht="15.0" customHeight="1">
      <c r="A32" s="262"/>
      <c r="B32" s="117" t="s">
        <v>2389</v>
      </c>
      <c r="C32" s="116"/>
      <c r="D32" s="118">
        <v>35000.0</v>
      </c>
      <c r="E32" s="175">
        <f t="shared" si="1"/>
        <v>-55205795.3</v>
      </c>
      <c r="F32" s="262" t="s">
        <v>2390</v>
      </c>
      <c r="G32" s="62" t="s">
        <v>2264</v>
      </c>
      <c r="H32" s="118"/>
      <c r="I32" s="29"/>
      <c r="J32" s="29"/>
      <c r="K32" s="29"/>
      <c r="L32" s="34"/>
      <c r="M32" s="29"/>
      <c r="N32" s="34"/>
      <c r="O32" s="29"/>
      <c r="P32" s="34"/>
      <c r="Q32" s="116"/>
      <c r="R32" s="116"/>
      <c r="S32" s="116"/>
      <c r="T32" s="116"/>
      <c r="U32" s="116"/>
      <c r="V32" s="116"/>
      <c r="W32" s="116"/>
      <c r="X32" s="116"/>
      <c r="Y32" s="183"/>
      <c r="Z32" s="183"/>
    </row>
    <row r="33" ht="15.0" customHeight="1">
      <c r="A33" s="262"/>
      <c r="B33" s="115" t="s">
        <v>2391</v>
      </c>
      <c r="C33" s="116">
        <v>5000000.0</v>
      </c>
      <c r="D33" s="116"/>
      <c r="E33" s="175">
        <f t="shared" si="1"/>
        <v>-50205795.3</v>
      </c>
      <c r="F33" s="262" t="s">
        <v>2386</v>
      </c>
      <c r="G33" s="99" t="s">
        <v>2265</v>
      </c>
      <c r="H33" s="118"/>
      <c r="I33" s="29"/>
      <c r="J33" s="29"/>
      <c r="K33" s="29"/>
      <c r="L33" s="34"/>
      <c r="M33" s="29"/>
      <c r="N33" s="34"/>
      <c r="O33" s="29"/>
      <c r="P33" s="34"/>
      <c r="Q33" s="116"/>
      <c r="R33" s="116"/>
      <c r="S33" s="116"/>
      <c r="T33" s="116"/>
      <c r="U33" s="116"/>
      <c r="V33" s="116"/>
      <c r="W33" s="116"/>
      <c r="X33" s="116"/>
      <c r="Y33" s="183"/>
      <c r="Z33" s="183"/>
    </row>
    <row r="34" ht="15.0" customHeight="1">
      <c r="A34" s="262">
        <v>46063.0</v>
      </c>
      <c r="B34" s="115" t="s">
        <v>2271</v>
      </c>
      <c r="C34" s="116">
        <v>513002.0</v>
      </c>
      <c r="D34" s="116"/>
      <c r="E34" s="175">
        <f t="shared" si="1"/>
        <v>-49692793.3</v>
      </c>
      <c r="F34" s="262"/>
      <c r="G34" s="62" t="s">
        <v>2264</v>
      </c>
      <c r="H34" s="118"/>
      <c r="I34" s="29"/>
      <c r="J34" s="29"/>
      <c r="K34" s="29"/>
      <c r="L34" s="34"/>
      <c r="M34" s="29"/>
      <c r="N34" s="34"/>
      <c r="O34" s="29"/>
      <c r="P34" s="34"/>
      <c r="Q34" s="116"/>
      <c r="R34" s="116"/>
      <c r="S34" s="116"/>
      <c r="T34" s="116"/>
      <c r="U34" s="116"/>
      <c r="V34" s="116"/>
      <c r="W34" s="116"/>
      <c r="X34" s="116"/>
      <c r="Y34" s="183"/>
      <c r="Z34" s="183"/>
    </row>
    <row r="35" ht="15.0" customHeight="1">
      <c r="A35" s="262"/>
      <c r="B35" s="115" t="s">
        <v>2392</v>
      </c>
      <c r="C35" s="116"/>
      <c r="D35" s="116">
        <v>1.966577E7</v>
      </c>
      <c r="E35" s="175">
        <f t="shared" si="1"/>
        <v>-69358563.3</v>
      </c>
      <c r="F35" s="262"/>
      <c r="G35" s="62" t="s">
        <v>2264</v>
      </c>
      <c r="H35" s="118"/>
      <c r="I35" s="29"/>
      <c r="J35" s="29"/>
      <c r="K35" s="29"/>
      <c r="L35" s="34"/>
      <c r="M35" s="29"/>
      <c r="N35" s="34"/>
      <c r="O35" s="29"/>
      <c r="P35" s="34"/>
      <c r="Q35" s="116"/>
      <c r="R35" s="116"/>
      <c r="S35" s="116"/>
      <c r="T35" s="116"/>
      <c r="U35" s="116"/>
      <c r="V35" s="116"/>
      <c r="W35" s="116"/>
      <c r="X35" s="116"/>
      <c r="Y35" s="183"/>
      <c r="Z35" s="183"/>
    </row>
    <row r="36" ht="15.0" customHeight="1">
      <c r="A36" s="262"/>
      <c r="B36" s="115" t="s">
        <v>2283</v>
      </c>
      <c r="C36" s="118"/>
      <c r="D36" s="118">
        <v>1.190494E7</v>
      </c>
      <c r="E36" s="175">
        <f t="shared" si="1"/>
        <v>-81263503.3</v>
      </c>
      <c r="F36" s="262"/>
      <c r="G36" s="62" t="s">
        <v>2264</v>
      </c>
      <c r="H36" s="118"/>
      <c r="I36" s="29"/>
      <c r="J36" s="29"/>
      <c r="K36" s="29"/>
      <c r="L36" s="34"/>
      <c r="M36" s="29"/>
      <c r="N36" s="34"/>
      <c r="O36" s="29"/>
      <c r="P36" s="34"/>
      <c r="Q36" s="116"/>
      <c r="R36" s="116"/>
      <c r="S36" s="116"/>
      <c r="T36" s="116"/>
      <c r="U36" s="116"/>
      <c r="V36" s="116"/>
      <c r="W36" s="116"/>
      <c r="X36" s="116"/>
      <c r="Y36" s="183"/>
      <c r="Z36" s="183"/>
    </row>
    <row r="37" ht="15.0" customHeight="1">
      <c r="A37" s="262"/>
      <c r="B37" s="115" t="s">
        <v>2274</v>
      </c>
      <c r="C37" s="118"/>
      <c r="D37" s="118">
        <v>432000.0</v>
      </c>
      <c r="E37" s="175">
        <f t="shared" si="1"/>
        <v>-81695503.3</v>
      </c>
      <c r="F37" s="262"/>
      <c r="G37" s="62" t="s">
        <v>2264</v>
      </c>
      <c r="H37" s="118"/>
      <c r="I37" s="29"/>
      <c r="J37" s="29"/>
      <c r="K37" s="29"/>
      <c r="L37" s="34"/>
      <c r="M37" s="29"/>
      <c r="N37" s="34"/>
      <c r="O37" s="29"/>
      <c r="P37" s="34"/>
      <c r="Q37" s="116"/>
      <c r="R37" s="116"/>
      <c r="S37" s="116"/>
      <c r="T37" s="116"/>
      <c r="U37" s="116"/>
      <c r="V37" s="116"/>
      <c r="W37" s="116"/>
      <c r="X37" s="116"/>
      <c r="Y37" s="183"/>
      <c r="Z37" s="183"/>
    </row>
    <row r="38" ht="15.0" customHeight="1">
      <c r="A38" s="262"/>
      <c r="B38" s="115" t="s">
        <v>2393</v>
      </c>
      <c r="C38" s="116"/>
      <c r="D38" s="116">
        <v>386800.0</v>
      </c>
      <c r="E38" s="175">
        <f t="shared" si="1"/>
        <v>-82082303.3</v>
      </c>
      <c r="F38" s="262"/>
      <c r="G38" s="62" t="s">
        <v>2264</v>
      </c>
      <c r="H38" s="118"/>
      <c r="I38" s="29"/>
      <c r="J38" s="29"/>
      <c r="K38" s="29"/>
      <c r="L38" s="34"/>
      <c r="M38" s="29"/>
      <c r="N38" s="34"/>
      <c r="O38" s="29"/>
      <c r="P38" s="34"/>
      <c r="Q38" s="116"/>
      <c r="R38" s="116"/>
      <c r="S38" s="116"/>
      <c r="T38" s="116"/>
      <c r="U38" s="116"/>
      <c r="V38" s="116"/>
      <c r="W38" s="116"/>
      <c r="X38" s="116"/>
      <c r="Y38" s="183"/>
      <c r="Z38" s="183"/>
    </row>
    <row r="39" ht="15.0" customHeight="1">
      <c r="A39" s="262"/>
      <c r="B39" s="115" t="s">
        <v>2282</v>
      </c>
      <c r="C39" s="118"/>
      <c r="D39" s="118">
        <v>386800.0</v>
      </c>
      <c r="E39" s="175">
        <f t="shared" si="1"/>
        <v>-82469103.3</v>
      </c>
      <c r="F39" s="262"/>
      <c r="G39" s="62" t="s">
        <v>2264</v>
      </c>
      <c r="H39" s="118"/>
      <c r="I39" s="29"/>
      <c r="J39" s="29"/>
      <c r="K39" s="29"/>
      <c r="L39" s="34"/>
      <c r="M39" s="29"/>
      <c r="N39" s="34"/>
      <c r="O39" s="29"/>
      <c r="P39" s="34"/>
      <c r="Q39" s="116"/>
      <c r="R39" s="116"/>
      <c r="S39" s="116"/>
      <c r="T39" s="116"/>
      <c r="U39" s="116"/>
      <c r="V39" s="116"/>
      <c r="W39" s="116"/>
      <c r="X39" s="116"/>
      <c r="Y39" s="183"/>
      <c r="Z39" s="183"/>
    </row>
    <row r="40" ht="15.0" customHeight="1">
      <c r="A40" s="262"/>
      <c r="B40" s="115" t="s">
        <v>2394</v>
      </c>
      <c r="C40" s="118"/>
      <c r="D40" s="118">
        <v>145050.0</v>
      </c>
      <c r="E40" s="175">
        <f t="shared" si="1"/>
        <v>-82614153.3</v>
      </c>
      <c r="F40" s="262"/>
      <c r="G40" s="62" t="s">
        <v>2264</v>
      </c>
      <c r="H40" s="118"/>
      <c r="I40" s="29"/>
      <c r="J40" s="29"/>
      <c r="K40" s="29"/>
      <c r="L40" s="34"/>
      <c r="M40" s="29"/>
      <c r="N40" s="34"/>
      <c r="O40" s="29"/>
      <c r="P40" s="34"/>
      <c r="Q40" s="116"/>
      <c r="R40" s="116"/>
      <c r="S40" s="116"/>
      <c r="T40" s="116"/>
      <c r="U40" s="116"/>
      <c r="V40" s="116"/>
      <c r="W40" s="116"/>
      <c r="X40" s="116"/>
      <c r="Y40" s="183"/>
      <c r="Z40" s="183"/>
    </row>
    <row r="41" ht="15.0" customHeight="1">
      <c r="A41" s="262"/>
      <c r="B41" s="115" t="s">
        <v>711</v>
      </c>
      <c r="C41" s="116">
        <v>1.06475875E8</v>
      </c>
      <c r="D41" s="116"/>
      <c r="E41" s="175">
        <f t="shared" si="1"/>
        <v>23861721.7</v>
      </c>
      <c r="F41" s="262">
        <v>46053.0</v>
      </c>
      <c r="G41" s="28" t="s">
        <v>2263</v>
      </c>
      <c r="H41" s="118"/>
      <c r="I41" s="29"/>
      <c r="J41" s="29"/>
      <c r="K41" s="29"/>
      <c r="L41" s="34"/>
      <c r="M41" s="29"/>
      <c r="N41" s="34"/>
      <c r="O41" s="29"/>
      <c r="P41" s="34"/>
      <c r="Q41" s="116"/>
      <c r="R41" s="116"/>
      <c r="S41" s="116"/>
      <c r="T41" s="116"/>
      <c r="U41" s="116"/>
      <c r="V41" s="116"/>
      <c r="W41" s="116"/>
      <c r="X41" s="116"/>
      <c r="Y41" s="183"/>
      <c r="Z41" s="183"/>
    </row>
    <row r="42" ht="15.0" customHeight="1">
      <c r="A42" s="262"/>
      <c r="B42" s="115" t="s">
        <v>2286</v>
      </c>
      <c r="C42" s="118"/>
      <c r="D42" s="118">
        <v>900.0</v>
      </c>
      <c r="E42" s="175">
        <f t="shared" si="1"/>
        <v>23860821.7</v>
      </c>
      <c r="F42" s="262"/>
      <c r="G42" s="28" t="s">
        <v>2263</v>
      </c>
      <c r="H42" s="118"/>
      <c r="I42" s="29"/>
      <c r="J42" s="29"/>
      <c r="K42" s="29"/>
      <c r="L42" s="34"/>
      <c r="M42" s="29"/>
      <c r="N42" s="34"/>
      <c r="O42" s="29"/>
      <c r="P42" s="34"/>
      <c r="Q42" s="116"/>
      <c r="R42" s="116"/>
      <c r="S42" s="116"/>
      <c r="T42" s="116"/>
      <c r="U42" s="116"/>
      <c r="V42" s="116"/>
      <c r="W42" s="116"/>
      <c r="X42" s="116"/>
      <c r="Y42" s="183"/>
      <c r="Z42" s="183"/>
    </row>
    <row r="43" ht="15.0" customHeight="1">
      <c r="A43" s="262"/>
      <c r="B43" s="115" t="s">
        <v>2303</v>
      </c>
      <c r="C43" s="118"/>
      <c r="D43" s="118">
        <v>4000000.0</v>
      </c>
      <c r="E43" s="175">
        <f t="shared" si="1"/>
        <v>19860821.7</v>
      </c>
      <c r="F43" s="262"/>
      <c r="G43" s="28" t="s">
        <v>2263</v>
      </c>
      <c r="H43" s="118"/>
      <c r="I43" s="29"/>
      <c r="J43" s="29"/>
      <c r="K43" s="29"/>
      <c r="L43" s="34"/>
      <c r="M43" s="29"/>
      <c r="N43" s="34"/>
      <c r="O43" s="29"/>
      <c r="P43" s="34"/>
      <c r="Q43" s="116"/>
      <c r="R43" s="116"/>
      <c r="S43" s="116"/>
      <c r="T43" s="116"/>
      <c r="U43" s="116"/>
      <c r="V43" s="116"/>
      <c r="W43" s="116"/>
      <c r="X43" s="116"/>
      <c r="Y43" s="183"/>
      <c r="Z43" s="183"/>
    </row>
    <row r="44" ht="15.0" customHeight="1">
      <c r="A44" s="262"/>
      <c r="B44" s="115" t="s">
        <v>2395</v>
      </c>
      <c r="C44" s="116"/>
      <c r="D44" s="116">
        <v>1.41E7</v>
      </c>
      <c r="E44" s="175">
        <f t="shared" si="1"/>
        <v>5760821.7</v>
      </c>
      <c r="F44" s="262"/>
      <c r="G44" s="28" t="s">
        <v>2263</v>
      </c>
      <c r="H44" s="118"/>
      <c r="I44" s="29"/>
      <c r="J44" s="29"/>
      <c r="K44" s="29"/>
      <c r="L44" s="34"/>
      <c r="M44" s="29"/>
      <c r="N44" s="34"/>
      <c r="O44" s="29"/>
      <c r="P44" s="34"/>
      <c r="Q44" s="116"/>
      <c r="R44" s="116"/>
      <c r="S44" s="116"/>
      <c r="T44" s="116"/>
      <c r="U44" s="116"/>
      <c r="V44" s="116"/>
      <c r="W44" s="116"/>
      <c r="X44" s="116"/>
      <c r="Y44" s="183"/>
      <c r="Z44" s="183"/>
    </row>
    <row r="45" ht="15.0" customHeight="1">
      <c r="A45" s="262"/>
      <c r="B45" s="115" t="s">
        <v>2396</v>
      </c>
      <c r="C45" s="118"/>
      <c r="D45" s="118">
        <v>2600000.0</v>
      </c>
      <c r="E45" s="175">
        <f t="shared" si="1"/>
        <v>3160821.7</v>
      </c>
      <c r="F45" s="262"/>
      <c r="G45" s="28" t="s">
        <v>2263</v>
      </c>
      <c r="H45" s="118"/>
      <c r="I45" s="29"/>
      <c r="J45" s="29"/>
      <c r="K45" s="29"/>
      <c r="L45" s="34"/>
      <c r="M45" s="29"/>
      <c r="N45" s="34"/>
      <c r="O45" s="29"/>
      <c r="P45" s="34"/>
      <c r="Q45" s="116"/>
      <c r="R45" s="116"/>
      <c r="S45" s="116"/>
      <c r="T45" s="116"/>
      <c r="U45" s="116"/>
      <c r="V45" s="116"/>
      <c r="W45" s="116"/>
      <c r="X45" s="116"/>
      <c r="Y45" s="183"/>
      <c r="Z45" s="183"/>
    </row>
    <row r="46" ht="15.0" customHeight="1">
      <c r="A46" s="262"/>
      <c r="B46" s="115" t="s">
        <v>2312</v>
      </c>
      <c r="C46" s="118"/>
      <c r="D46" s="118">
        <v>1.201637E7</v>
      </c>
      <c r="E46" s="175">
        <f t="shared" si="1"/>
        <v>-8855548.3</v>
      </c>
      <c r="F46" s="262"/>
      <c r="G46" s="28" t="s">
        <v>2263</v>
      </c>
      <c r="H46" s="118"/>
      <c r="I46" s="29"/>
      <c r="J46" s="29"/>
      <c r="K46" s="29"/>
      <c r="L46" s="34"/>
      <c r="M46" s="29"/>
      <c r="N46" s="34"/>
      <c r="O46" s="29"/>
      <c r="P46" s="34"/>
      <c r="Q46" s="116"/>
      <c r="R46" s="116"/>
      <c r="S46" s="116"/>
      <c r="T46" s="116"/>
      <c r="U46" s="116"/>
      <c r="V46" s="116"/>
      <c r="W46" s="116"/>
      <c r="X46" s="116"/>
      <c r="Y46" s="183"/>
      <c r="Z46" s="183"/>
    </row>
    <row r="47" ht="15.0" customHeight="1">
      <c r="A47" s="262"/>
      <c r="B47" s="115" t="s">
        <v>2313</v>
      </c>
      <c r="C47" s="118"/>
      <c r="D47" s="118">
        <v>2700000.0</v>
      </c>
      <c r="E47" s="175">
        <f t="shared" si="1"/>
        <v>-11555548.3</v>
      </c>
      <c r="F47" s="262"/>
      <c r="G47" s="28" t="s">
        <v>2263</v>
      </c>
      <c r="H47" s="118"/>
      <c r="I47" s="29"/>
      <c r="J47" s="29"/>
      <c r="K47" s="29"/>
      <c r="L47" s="34"/>
      <c r="M47" s="29"/>
      <c r="N47" s="34"/>
      <c r="O47" s="29"/>
      <c r="P47" s="34"/>
      <c r="Q47" s="116"/>
      <c r="R47" s="116"/>
      <c r="S47" s="116"/>
      <c r="T47" s="116"/>
      <c r="U47" s="116"/>
      <c r="V47" s="116"/>
      <c r="W47" s="116"/>
      <c r="X47" s="116"/>
      <c r="Y47" s="183"/>
      <c r="Z47" s="183"/>
    </row>
    <row r="48" ht="15.0" customHeight="1">
      <c r="A48" s="262"/>
      <c r="B48" s="115" t="s">
        <v>2288</v>
      </c>
      <c r="C48" s="118"/>
      <c r="D48" s="118">
        <v>4289820.0</v>
      </c>
      <c r="E48" s="175">
        <f t="shared" si="1"/>
        <v>-15845368.3</v>
      </c>
      <c r="F48" s="262"/>
      <c r="G48" s="28" t="s">
        <v>2263</v>
      </c>
      <c r="H48" s="118"/>
      <c r="I48" s="29"/>
      <c r="J48" s="29"/>
      <c r="K48" s="29"/>
      <c r="L48" s="34"/>
      <c r="M48" s="29"/>
      <c r="N48" s="34"/>
      <c r="O48" s="29"/>
      <c r="P48" s="34"/>
      <c r="Q48" s="116"/>
      <c r="R48" s="116"/>
      <c r="S48" s="116"/>
      <c r="T48" s="116"/>
      <c r="U48" s="116"/>
      <c r="V48" s="116"/>
      <c r="W48" s="116"/>
      <c r="X48" s="116"/>
      <c r="Y48" s="183"/>
      <c r="Z48" s="183"/>
    </row>
    <row r="49" ht="15.0" customHeight="1">
      <c r="A49" s="262"/>
      <c r="B49" s="115" t="s">
        <v>2397</v>
      </c>
      <c r="C49" s="118"/>
      <c r="D49" s="118">
        <v>483280.0</v>
      </c>
      <c r="E49" s="175">
        <f t="shared" si="1"/>
        <v>-16328648.3</v>
      </c>
      <c r="F49" s="262"/>
      <c r="G49" s="28" t="s">
        <v>2263</v>
      </c>
      <c r="H49" s="118"/>
      <c r="I49" s="262"/>
      <c r="J49" s="115"/>
      <c r="K49" s="116"/>
      <c r="L49" s="116"/>
      <c r="M49" s="174"/>
      <c r="N49" s="116"/>
      <c r="O49" s="116"/>
      <c r="P49" s="174"/>
      <c r="Q49" s="116"/>
      <c r="R49" s="116"/>
      <c r="S49" s="116"/>
      <c r="T49" s="116"/>
      <c r="U49" s="116"/>
      <c r="V49" s="116"/>
      <c r="W49" s="116"/>
      <c r="X49" s="116"/>
      <c r="Y49" s="183"/>
      <c r="Z49" s="183"/>
    </row>
    <row r="50" ht="15.0" customHeight="1">
      <c r="A50" s="262"/>
      <c r="B50" s="115" t="s">
        <v>2398</v>
      </c>
      <c r="C50" s="118"/>
      <c r="D50" s="118">
        <v>200000.0</v>
      </c>
      <c r="E50" s="175">
        <f t="shared" si="1"/>
        <v>-16528648.3</v>
      </c>
      <c r="F50" s="262"/>
      <c r="G50" s="28" t="s">
        <v>2263</v>
      </c>
      <c r="H50" s="118"/>
      <c r="I50" s="29"/>
      <c r="J50" s="118"/>
      <c r="K50" s="174"/>
      <c r="L50" s="263"/>
      <c r="M50" s="174"/>
      <c r="N50" s="174"/>
      <c r="O50" s="116"/>
      <c r="P50" s="174"/>
      <c r="Q50" s="116"/>
      <c r="R50" s="116"/>
      <c r="S50" s="116"/>
      <c r="T50" s="116"/>
      <c r="U50" s="116"/>
      <c r="V50" s="116"/>
      <c r="W50" s="116"/>
      <c r="X50" s="116"/>
      <c r="Y50" s="183"/>
      <c r="Z50" s="183"/>
    </row>
    <row r="51" ht="15.0" customHeight="1">
      <c r="A51" s="262"/>
      <c r="B51" s="115" t="s">
        <v>2399</v>
      </c>
      <c r="C51" s="116"/>
      <c r="D51" s="116">
        <v>1500000.0</v>
      </c>
      <c r="E51" s="175">
        <f t="shared" si="1"/>
        <v>-18028648.3</v>
      </c>
      <c r="F51" s="262"/>
      <c r="G51" s="28" t="s">
        <v>2263</v>
      </c>
      <c r="H51" s="118"/>
      <c r="I51" s="29"/>
      <c r="J51" s="118"/>
      <c r="K51" s="174"/>
      <c r="L51" s="263"/>
      <c r="M51" s="174"/>
      <c r="N51" s="174"/>
      <c r="O51" s="116"/>
      <c r="P51" s="174"/>
      <c r="Q51" s="116"/>
      <c r="R51" s="116"/>
      <c r="S51" s="116"/>
      <c r="T51" s="116"/>
      <c r="U51" s="116"/>
      <c r="V51" s="116"/>
      <c r="W51" s="116"/>
      <c r="X51" s="116"/>
      <c r="Y51" s="183"/>
      <c r="Z51" s="183"/>
    </row>
    <row r="52" ht="15.0" customHeight="1">
      <c r="A52" s="262"/>
      <c r="B52" s="117" t="s">
        <v>2298</v>
      </c>
      <c r="C52" s="116"/>
      <c r="D52" s="116">
        <v>9747612.0</v>
      </c>
      <c r="E52" s="175">
        <f t="shared" si="1"/>
        <v>-27776260.3</v>
      </c>
      <c r="F52" s="262"/>
      <c r="G52" s="28" t="s">
        <v>2263</v>
      </c>
      <c r="H52" s="118"/>
      <c r="I52" s="29"/>
      <c r="J52" s="118"/>
      <c r="K52" s="174"/>
      <c r="L52" s="263"/>
      <c r="M52" s="174"/>
      <c r="N52" s="174"/>
      <c r="O52" s="116"/>
      <c r="P52" s="174"/>
      <c r="Q52" s="116"/>
      <c r="R52" s="116"/>
      <c r="S52" s="116"/>
      <c r="T52" s="116"/>
      <c r="U52" s="116"/>
      <c r="V52" s="116"/>
      <c r="W52" s="116"/>
      <c r="X52" s="116"/>
      <c r="Y52" s="183"/>
      <c r="Z52" s="183"/>
    </row>
    <row r="53" ht="15.0" customHeight="1">
      <c r="A53" s="262"/>
      <c r="B53" s="115" t="s">
        <v>2400</v>
      </c>
      <c r="C53" s="118"/>
      <c r="D53" s="118">
        <v>2303900.0</v>
      </c>
      <c r="E53" s="175">
        <f t="shared" si="1"/>
        <v>-30080160.3</v>
      </c>
      <c r="F53" s="262"/>
      <c r="G53" s="28" t="s">
        <v>2263</v>
      </c>
      <c r="H53" s="118"/>
      <c r="I53" s="29"/>
      <c r="J53" s="29"/>
      <c r="K53" s="34"/>
      <c r="L53" s="29"/>
      <c r="M53" s="34"/>
      <c r="N53" s="174"/>
      <c r="O53" s="116"/>
      <c r="P53" s="174"/>
      <c r="Q53" s="116"/>
      <c r="R53" s="116"/>
      <c r="S53" s="116"/>
      <c r="T53" s="116"/>
      <c r="U53" s="116"/>
      <c r="V53" s="116"/>
      <c r="W53" s="116"/>
      <c r="X53" s="116"/>
      <c r="Y53" s="183"/>
      <c r="Z53" s="183"/>
    </row>
    <row r="54" ht="15.0" customHeight="1">
      <c r="A54" s="262"/>
      <c r="B54" s="115" t="s">
        <v>2401</v>
      </c>
      <c r="C54" s="116"/>
      <c r="D54" s="116">
        <v>2254600.0</v>
      </c>
      <c r="E54" s="175">
        <f t="shared" si="1"/>
        <v>-32334760.3</v>
      </c>
      <c r="F54" s="262"/>
      <c r="G54" s="28" t="s">
        <v>2263</v>
      </c>
      <c r="H54" s="118"/>
      <c r="I54" s="29"/>
      <c r="J54" s="29"/>
      <c r="K54" s="34"/>
      <c r="L54" s="29"/>
      <c r="M54" s="34"/>
      <c r="N54" s="174"/>
      <c r="O54" s="116"/>
      <c r="P54" s="174"/>
      <c r="Q54" s="116"/>
      <c r="R54" s="116"/>
      <c r="S54" s="116"/>
      <c r="T54" s="116"/>
      <c r="U54" s="116"/>
      <c r="V54" s="116"/>
      <c r="W54" s="116"/>
      <c r="X54" s="116"/>
      <c r="Y54" s="183"/>
      <c r="Z54" s="183"/>
    </row>
    <row r="55" ht="15.0" customHeight="1">
      <c r="A55" s="262"/>
      <c r="B55" s="115" t="s">
        <v>2402</v>
      </c>
      <c r="C55" s="118"/>
      <c r="D55" s="118">
        <v>118500.0</v>
      </c>
      <c r="E55" s="175">
        <f t="shared" si="1"/>
        <v>-32453260.3</v>
      </c>
      <c r="F55" s="262"/>
      <c r="G55" s="28" t="s">
        <v>2263</v>
      </c>
      <c r="H55" s="118"/>
      <c r="I55" s="29"/>
      <c r="J55" s="29"/>
      <c r="K55" s="34"/>
      <c r="L55" s="29"/>
      <c r="M55" s="34"/>
      <c r="N55" s="174"/>
      <c r="O55" s="116"/>
      <c r="P55" s="174"/>
      <c r="Q55" s="116"/>
      <c r="R55" s="116"/>
      <c r="S55" s="116"/>
      <c r="T55" s="116"/>
      <c r="U55" s="116"/>
      <c r="V55" s="116"/>
      <c r="W55" s="116"/>
      <c r="X55" s="116"/>
      <c r="Y55" s="183"/>
      <c r="Z55" s="183"/>
    </row>
    <row r="56" ht="15.0" customHeight="1">
      <c r="A56" s="262"/>
      <c r="B56" s="115" t="s">
        <v>2403</v>
      </c>
      <c r="C56" s="118"/>
      <c r="D56" s="118">
        <v>256000.0</v>
      </c>
      <c r="E56" s="175">
        <f t="shared" si="1"/>
        <v>-32709260.3</v>
      </c>
      <c r="F56" s="262"/>
      <c r="G56" s="28" t="s">
        <v>2263</v>
      </c>
      <c r="H56" s="118"/>
      <c r="I56" s="29"/>
      <c r="J56" s="29"/>
      <c r="K56" s="34"/>
      <c r="L56" s="29"/>
      <c r="M56" s="34"/>
      <c r="N56" s="116"/>
      <c r="O56" s="116"/>
      <c r="P56" s="174"/>
      <c r="Q56" s="116"/>
      <c r="R56" s="116"/>
      <c r="S56" s="116"/>
      <c r="T56" s="116"/>
      <c r="U56" s="116"/>
      <c r="V56" s="116"/>
      <c r="W56" s="116"/>
      <c r="X56" s="116"/>
      <c r="Y56" s="183"/>
      <c r="Z56" s="183"/>
    </row>
    <row r="57" ht="15.0" customHeight="1">
      <c r="A57" s="262"/>
      <c r="B57" s="115" t="s">
        <v>2404</v>
      </c>
      <c r="C57" s="116"/>
      <c r="D57" s="116">
        <v>317460.0</v>
      </c>
      <c r="E57" s="175">
        <f t="shared" si="1"/>
        <v>-33026720.3</v>
      </c>
      <c r="F57" s="262"/>
      <c r="G57" s="28" t="s">
        <v>2263</v>
      </c>
      <c r="H57" s="118"/>
      <c r="I57" s="29"/>
      <c r="J57" s="29"/>
      <c r="K57" s="34"/>
      <c r="L57" s="29"/>
      <c r="M57" s="34"/>
      <c r="N57" s="174"/>
      <c r="O57" s="116"/>
      <c r="P57" s="174"/>
      <c r="Q57" s="116"/>
      <c r="R57" s="116"/>
      <c r="S57" s="116"/>
      <c r="T57" s="116"/>
      <c r="U57" s="116"/>
      <c r="V57" s="116"/>
      <c r="W57" s="116"/>
      <c r="X57" s="116"/>
      <c r="Y57" s="183"/>
      <c r="Z57" s="183"/>
    </row>
    <row r="58" ht="15.0" customHeight="1">
      <c r="A58" s="262"/>
      <c r="B58" s="115" t="s">
        <v>2291</v>
      </c>
      <c r="C58" s="116"/>
      <c r="D58" s="116">
        <v>2309180.0</v>
      </c>
      <c r="E58" s="175">
        <f t="shared" si="1"/>
        <v>-35335900.3</v>
      </c>
      <c r="F58" s="262"/>
      <c r="G58" s="28" t="s">
        <v>2263</v>
      </c>
      <c r="H58" s="118"/>
      <c r="I58" s="29"/>
      <c r="J58" s="29"/>
      <c r="K58" s="34"/>
      <c r="L58" s="29"/>
      <c r="M58" s="34"/>
      <c r="N58" s="174"/>
      <c r="O58" s="116"/>
      <c r="P58" s="174"/>
      <c r="Q58" s="116"/>
      <c r="R58" s="116"/>
      <c r="S58" s="116"/>
      <c r="T58" s="116"/>
      <c r="U58" s="116"/>
      <c r="V58" s="116"/>
      <c r="W58" s="116"/>
      <c r="X58" s="116"/>
      <c r="Y58" s="183"/>
      <c r="Z58" s="183"/>
    </row>
    <row r="59" ht="15.0" customHeight="1">
      <c r="A59" s="262"/>
      <c r="B59" s="115" t="s">
        <v>2405</v>
      </c>
      <c r="C59" s="116"/>
      <c r="D59" s="116">
        <v>591170.0</v>
      </c>
      <c r="E59" s="175">
        <f t="shared" si="1"/>
        <v>-35927070.3</v>
      </c>
      <c r="F59" s="262"/>
      <c r="G59" s="28" t="s">
        <v>2263</v>
      </c>
      <c r="H59" s="118"/>
      <c r="I59" s="29"/>
      <c r="J59" s="29"/>
      <c r="K59" s="34"/>
      <c r="L59" s="29"/>
      <c r="M59" s="34"/>
      <c r="N59" s="174"/>
      <c r="O59" s="116"/>
      <c r="P59" s="174"/>
      <c r="Q59" s="116"/>
      <c r="R59" s="116"/>
      <c r="S59" s="116"/>
      <c r="T59" s="116"/>
      <c r="U59" s="116"/>
      <c r="V59" s="116"/>
      <c r="W59" s="116"/>
      <c r="X59" s="116"/>
      <c r="Y59" s="183"/>
      <c r="Z59" s="183"/>
    </row>
    <row r="60" ht="15.0" customHeight="1">
      <c r="A60" s="262"/>
      <c r="B60" s="115" t="s">
        <v>2292</v>
      </c>
      <c r="C60" s="116"/>
      <c r="D60" s="116">
        <v>289750.0</v>
      </c>
      <c r="E60" s="175">
        <f t="shared" si="1"/>
        <v>-36216820.3</v>
      </c>
      <c r="F60" s="262"/>
      <c r="G60" s="28" t="s">
        <v>2263</v>
      </c>
      <c r="H60" s="118"/>
      <c r="I60" s="29"/>
      <c r="J60" s="116"/>
      <c r="K60" s="116"/>
      <c r="L60" s="174"/>
      <c r="M60" s="174"/>
      <c r="N60" s="174"/>
      <c r="O60" s="116"/>
      <c r="P60" s="174"/>
      <c r="Q60" s="116"/>
      <c r="R60" s="116"/>
      <c r="S60" s="116"/>
      <c r="T60" s="116"/>
      <c r="U60" s="116"/>
      <c r="V60" s="116"/>
      <c r="W60" s="116"/>
      <c r="X60" s="116"/>
      <c r="Y60" s="183"/>
      <c r="Z60" s="183"/>
    </row>
    <row r="61" ht="15.0" customHeight="1">
      <c r="A61" s="262"/>
      <c r="B61" s="115" t="s">
        <v>1095</v>
      </c>
      <c r="C61" s="116"/>
      <c r="D61" s="116">
        <v>42550.0</v>
      </c>
      <c r="E61" s="175">
        <f t="shared" si="1"/>
        <v>-36259370.3</v>
      </c>
      <c r="F61" s="262"/>
      <c r="G61" s="99" t="s">
        <v>2265</v>
      </c>
      <c r="H61" s="118"/>
      <c r="I61" s="29"/>
      <c r="J61" s="116"/>
      <c r="K61" s="116"/>
      <c r="L61" s="174"/>
      <c r="M61" s="174"/>
      <c r="N61" s="174"/>
      <c r="O61" s="116"/>
      <c r="P61" s="174"/>
      <c r="Q61" s="116"/>
      <c r="R61" s="116"/>
      <c r="S61" s="116"/>
      <c r="T61" s="116"/>
      <c r="U61" s="116"/>
      <c r="V61" s="116"/>
      <c r="W61" s="116"/>
      <c r="X61" s="116"/>
      <c r="Y61" s="183"/>
      <c r="Z61" s="183"/>
    </row>
    <row r="62" ht="15.0" customHeight="1">
      <c r="A62" s="262">
        <v>46064.0</v>
      </c>
      <c r="B62" s="115" t="s">
        <v>2317</v>
      </c>
      <c r="C62" s="116"/>
      <c r="D62" s="116">
        <v>430000.0</v>
      </c>
      <c r="E62" s="175">
        <f t="shared" si="1"/>
        <v>-36689370.3</v>
      </c>
      <c r="F62" s="262" t="s">
        <v>2318</v>
      </c>
      <c r="G62" s="28" t="s">
        <v>2263</v>
      </c>
      <c r="H62" s="118"/>
      <c r="I62" s="29"/>
      <c r="J62" s="264"/>
      <c r="K62" s="116"/>
      <c r="L62" s="118"/>
      <c r="M62" s="117"/>
      <c r="N62" s="174"/>
      <c r="O62" s="116"/>
      <c r="P62" s="174"/>
      <c r="Q62" s="116"/>
      <c r="R62" s="116"/>
      <c r="S62" s="116"/>
      <c r="T62" s="116"/>
      <c r="U62" s="116"/>
      <c r="V62" s="116"/>
      <c r="W62" s="116"/>
      <c r="X62" s="116"/>
      <c r="Y62" s="183"/>
      <c r="Z62" s="183"/>
    </row>
    <row r="63" ht="15.0" customHeight="1">
      <c r="A63" s="262"/>
      <c r="B63" s="115" t="s">
        <v>2320</v>
      </c>
      <c r="C63" s="116"/>
      <c r="D63" s="116">
        <v>400000.0</v>
      </c>
      <c r="E63" s="175">
        <f t="shared" si="1"/>
        <v>-37089370.3</v>
      </c>
      <c r="F63" s="262" t="s">
        <v>2318</v>
      </c>
      <c r="G63" s="28" t="s">
        <v>2263</v>
      </c>
      <c r="H63" s="118"/>
      <c r="I63" s="29" t="s">
        <v>2306</v>
      </c>
      <c r="J63" s="116">
        <v>2900000.0</v>
      </c>
      <c r="K63" s="116"/>
      <c r="L63" s="265"/>
      <c r="M63" s="115"/>
      <c r="N63" s="174"/>
      <c r="O63" s="116"/>
      <c r="P63" s="174"/>
      <c r="Q63" s="116"/>
      <c r="R63" s="116"/>
      <c r="S63" s="116"/>
      <c r="T63" s="116"/>
      <c r="U63" s="116"/>
      <c r="V63" s="116"/>
      <c r="W63" s="116"/>
      <c r="X63" s="116"/>
      <c r="Y63" s="183"/>
      <c r="Z63" s="183"/>
    </row>
    <row r="64" ht="15.0" customHeight="1">
      <c r="A64" s="262"/>
      <c r="B64" s="115" t="s">
        <v>2322</v>
      </c>
      <c r="C64" s="116"/>
      <c r="D64" s="116">
        <v>400000.0</v>
      </c>
      <c r="E64" s="175">
        <f t="shared" si="1"/>
        <v>-37489370.3</v>
      </c>
      <c r="F64" s="262" t="s">
        <v>2318</v>
      </c>
      <c r="G64" s="28" t="s">
        <v>2263</v>
      </c>
      <c r="H64" s="118"/>
      <c r="I64" s="29" t="s">
        <v>2307</v>
      </c>
      <c r="J64" s="264">
        <v>2700000.0</v>
      </c>
      <c r="K64" s="116"/>
      <c r="L64" s="116"/>
      <c r="M64" s="115"/>
      <c r="N64" s="174"/>
      <c r="O64" s="116"/>
      <c r="P64" s="174"/>
      <c r="Q64" s="116"/>
      <c r="R64" s="116"/>
      <c r="S64" s="116"/>
      <c r="T64" s="116"/>
      <c r="U64" s="116"/>
      <c r="V64" s="116"/>
      <c r="W64" s="116"/>
      <c r="X64" s="116"/>
      <c r="Y64" s="183"/>
      <c r="Z64" s="183"/>
    </row>
    <row r="65" ht="15.0" customHeight="1">
      <c r="A65" s="262"/>
      <c r="B65" s="115" t="s">
        <v>2324</v>
      </c>
      <c r="C65" s="116"/>
      <c r="D65" s="116">
        <v>400000.0</v>
      </c>
      <c r="E65" s="175">
        <f t="shared" si="1"/>
        <v>-37889370.3</v>
      </c>
      <c r="F65" s="262" t="s">
        <v>2318</v>
      </c>
      <c r="G65" s="28" t="s">
        <v>2263</v>
      </c>
      <c r="H65" s="118"/>
      <c r="I65" s="29" t="s">
        <v>2308</v>
      </c>
      <c r="J65" s="265">
        <v>2700000.0</v>
      </c>
      <c r="K65" s="116"/>
      <c r="L65" s="116"/>
      <c r="M65" s="117"/>
      <c r="N65" s="174"/>
      <c r="O65" s="116"/>
      <c r="P65" s="174"/>
      <c r="Q65" s="116"/>
      <c r="R65" s="116"/>
      <c r="S65" s="116"/>
      <c r="T65" s="116"/>
      <c r="U65" s="116"/>
      <c r="V65" s="116"/>
      <c r="W65" s="116"/>
      <c r="X65" s="116"/>
      <c r="Y65" s="183"/>
      <c r="Z65" s="183"/>
    </row>
    <row r="66" ht="15.0" customHeight="1">
      <c r="A66" s="262"/>
      <c r="B66" s="115" t="s">
        <v>2326</v>
      </c>
      <c r="C66" s="118"/>
      <c r="D66" s="118">
        <v>400000.0</v>
      </c>
      <c r="E66" s="175">
        <f t="shared" si="1"/>
        <v>-38289370.3</v>
      </c>
      <c r="F66" s="262" t="s">
        <v>2318</v>
      </c>
      <c r="G66" s="28" t="s">
        <v>2263</v>
      </c>
      <c r="H66" s="118"/>
      <c r="I66" s="29" t="s">
        <v>2309</v>
      </c>
      <c r="J66" s="116">
        <v>3100000.0</v>
      </c>
      <c r="K66" s="116"/>
      <c r="L66" s="116"/>
      <c r="M66" s="117"/>
      <c r="N66" s="174"/>
      <c r="O66" s="116"/>
      <c r="P66" s="174"/>
      <c r="Q66" s="116"/>
      <c r="R66" s="116"/>
      <c r="S66" s="116"/>
      <c r="T66" s="116"/>
      <c r="U66" s="116"/>
      <c r="V66" s="116"/>
      <c r="W66" s="116"/>
      <c r="X66" s="116"/>
      <c r="Y66" s="183"/>
      <c r="Z66" s="183"/>
    </row>
    <row r="67" ht="15.0" customHeight="1">
      <c r="A67" s="262"/>
      <c r="B67" s="115" t="s">
        <v>2322</v>
      </c>
      <c r="C67" s="116"/>
      <c r="D67" s="116">
        <v>420000.0</v>
      </c>
      <c r="E67" s="175">
        <f t="shared" si="1"/>
        <v>-38709370.3</v>
      </c>
      <c r="F67" s="262" t="s">
        <v>2318</v>
      </c>
      <c r="G67" s="28" t="s">
        <v>2263</v>
      </c>
      <c r="H67" s="118"/>
      <c r="I67" s="29" t="s">
        <v>2310</v>
      </c>
      <c r="J67" s="116">
        <v>2700000.0</v>
      </c>
      <c r="K67" s="116"/>
      <c r="L67" s="265"/>
      <c r="M67" s="115"/>
      <c r="N67" s="174"/>
      <c r="O67" s="116"/>
      <c r="P67" s="174"/>
      <c r="Q67" s="116"/>
      <c r="R67" s="116"/>
      <c r="S67" s="116"/>
      <c r="T67" s="116"/>
      <c r="U67" s="116"/>
      <c r="V67" s="116"/>
      <c r="W67" s="116"/>
      <c r="X67" s="116"/>
      <c r="Y67" s="183"/>
      <c r="Z67" s="183"/>
    </row>
    <row r="68" ht="15.0" customHeight="1">
      <c r="A68" s="262"/>
      <c r="B68" s="115" t="s">
        <v>2271</v>
      </c>
      <c r="C68" s="116">
        <v>1104951.0</v>
      </c>
      <c r="D68" s="116"/>
      <c r="E68" s="175">
        <f t="shared" si="1"/>
        <v>-37604419.3</v>
      </c>
      <c r="F68" s="262"/>
      <c r="G68" s="62" t="s">
        <v>2264</v>
      </c>
      <c r="H68" s="118"/>
      <c r="I68" s="266" t="s">
        <v>2311</v>
      </c>
      <c r="J68" s="267">
        <f>SUM(J60:J67)</f>
        <v>14100000</v>
      </c>
      <c r="K68" s="116"/>
      <c r="L68" s="116"/>
      <c r="M68" s="174"/>
      <c r="N68" s="174"/>
      <c r="O68" s="116"/>
      <c r="P68" s="174"/>
      <c r="Q68" s="116"/>
      <c r="R68" s="116"/>
      <c r="S68" s="116"/>
      <c r="T68" s="116"/>
      <c r="U68" s="116"/>
      <c r="V68" s="116"/>
      <c r="W68" s="116"/>
      <c r="X68" s="116"/>
      <c r="Y68" s="183"/>
      <c r="Z68" s="183"/>
    </row>
    <row r="69" ht="15.0" customHeight="1">
      <c r="A69" s="262"/>
      <c r="B69" s="115" t="s">
        <v>2406</v>
      </c>
      <c r="C69" s="116"/>
      <c r="D69" s="116">
        <v>105410.0</v>
      </c>
      <c r="E69" s="175">
        <f t="shared" si="1"/>
        <v>-37709829.3</v>
      </c>
      <c r="F69" s="262"/>
      <c r="G69" s="62" t="s">
        <v>2264</v>
      </c>
      <c r="H69" s="118"/>
      <c r="I69" s="29"/>
      <c r="J69" s="118"/>
      <c r="K69" s="116"/>
      <c r="L69" s="263"/>
      <c r="M69" s="174"/>
      <c r="N69" s="174"/>
      <c r="O69" s="116"/>
      <c r="P69" s="174"/>
      <c r="Q69" s="116"/>
      <c r="R69" s="116"/>
      <c r="S69" s="116"/>
      <c r="T69" s="116"/>
      <c r="U69" s="116"/>
      <c r="V69" s="116"/>
      <c r="W69" s="116"/>
      <c r="X69" s="116"/>
      <c r="Y69" s="183"/>
      <c r="Z69" s="183"/>
    </row>
    <row r="70" ht="15.0" customHeight="1">
      <c r="A70" s="262"/>
      <c r="B70" s="115" t="s">
        <v>2407</v>
      </c>
      <c r="C70" s="116"/>
      <c r="D70" s="116">
        <v>724290.0</v>
      </c>
      <c r="E70" s="175">
        <f t="shared" si="1"/>
        <v>-38434119.3</v>
      </c>
      <c r="F70" s="262"/>
      <c r="G70" s="62" t="s">
        <v>2264</v>
      </c>
      <c r="H70" s="118"/>
      <c r="I70" s="29"/>
      <c r="J70" s="118"/>
      <c r="K70" s="116"/>
      <c r="L70" s="263"/>
      <c r="M70" s="174"/>
      <c r="N70" s="174"/>
      <c r="O70" s="116"/>
      <c r="P70" s="174"/>
      <c r="Q70" s="116"/>
      <c r="R70" s="116"/>
      <c r="S70" s="116"/>
      <c r="T70" s="116"/>
      <c r="U70" s="116"/>
      <c r="V70" s="116"/>
      <c r="W70" s="116"/>
      <c r="X70" s="116"/>
      <c r="Y70" s="183"/>
      <c r="Z70" s="183"/>
    </row>
    <row r="71" ht="15.0" customHeight="1">
      <c r="A71" s="262"/>
      <c r="B71" s="115" t="s">
        <v>2408</v>
      </c>
      <c r="C71" s="116"/>
      <c r="D71" s="116">
        <v>6350.0</v>
      </c>
      <c r="E71" s="175">
        <f t="shared" si="1"/>
        <v>-38440469.3</v>
      </c>
      <c r="F71" s="262" t="s">
        <v>2409</v>
      </c>
      <c r="G71" s="28" t="s">
        <v>2263</v>
      </c>
      <c r="H71" s="118"/>
      <c r="I71" s="29" t="s">
        <v>2310</v>
      </c>
      <c r="J71" s="118">
        <v>2600000.0</v>
      </c>
      <c r="K71" s="116"/>
      <c r="L71" s="263"/>
      <c r="M71" s="174"/>
      <c r="N71" s="174"/>
      <c r="O71" s="116"/>
      <c r="P71" s="174"/>
      <c r="Q71" s="116"/>
      <c r="R71" s="116"/>
      <c r="S71" s="116"/>
      <c r="T71" s="116"/>
      <c r="U71" s="116"/>
      <c r="V71" s="116"/>
      <c r="W71" s="116"/>
      <c r="X71" s="116"/>
      <c r="Y71" s="183"/>
      <c r="Z71" s="183"/>
    </row>
    <row r="72" ht="15.0" customHeight="1">
      <c r="A72" s="262"/>
      <c r="B72" s="115" t="s">
        <v>2300</v>
      </c>
      <c r="C72" s="116"/>
      <c r="D72" s="116">
        <v>27500.0</v>
      </c>
      <c r="E72" s="175">
        <f t="shared" si="1"/>
        <v>-38467969.3</v>
      </c>
      <c r="F72" s="262"/>
      <c r="G72" s="28" t="s">
        <v>2263</v>
      </c>
      <c r="H72" s="118"/>
      <c r="I72" s="266" t="s">
        <v>2314</v>
      </c>
      <c r="J72" s="267">
        <f>SUM(J69:J71)</f>
        <v>2600000</v>
      </c>
      <c r="K72" s="116"/>
      <c r="L72" s="263"/>
      <c r="M72" s="174"/>
      <c r="N72" s="174"/>
      <c r="O72" s="116"/>
      <c r="P72" s="174"/>
      <c r="Q72" s="116"/>
      <c r="R72" s="116"/>
      <c r="S72" s="116"/>
      <c r="T72" s="116"/>
      <c r="U72" s="116"/>
      <c r="V72" s="116"/>
      <c r="W72" s="116"/>
      <c r="X72" s="116"/>
      <c r="Y72" s="183"/>
      <c r="Z72" s="183"/>
    </row>
    <row r="73" ht="15.0" customHeight="1">
      <c r="A73" s="262"/>
      <c r="B73" s="115" t="s">
        <v>1095</v>
      </c>
      <c r="C73" s="116"/>
      <c r="D73" s="116">
        <v>42550.0</v>
      </c>
      <c r="E73" s="175">
        <f t="shared" si="1"/>
        <v>-38510519.3</v>
      </c>
      <c r="F73" s="262"/>
      <c r="G73" s="28" t="s">
        <v>2263</v>
      </c>
      <c r="H73" s="118"/>
      <c r="I73" s="29"/>
      <c r="J73" s="118"/>
      <c r="K73" s="116"/>
      <c r="L73" s="263"/>
      <c r="M73" s="174"/>
      <c r="N73" s="174"/>
      <c r="O73" s="116"/>
      <c r="P73" s="174"/>
      <c r="Q73" s="116"/>
      <c r="R73" s="116"/>
      <c r="S73" s="116"/>
      <c r="T73" s="116"/>
      <c r="U73" s="116"/>
      <c r="V73" s="116"/>
      <c r="W73" s="116"/>
      <c r="X73" s="116"/>
      <c r="Y73" s="183"/>
      <c r="Z73" s="183"/>
    </row>
    <row r="74" ht="15.0" customHeight="1">
      <c r="A74" s="262">
        <v>46065.0</v>
      </c>
      <c r="B74" s="115" t="s">
        <v>2271</v>
      </c>
      <c r="C74" s="116">
        <v>396018.0</v>
      </c>
      <c r="D74" s="116"/>
      <c r="E74" s="175">
        <f t="shared" si="1"/>
        <v>-38114501.3</v>
      </c>
      <c r="F74" s="262"/>
      <c r="G74" s="62" t="s">
        <v>2264</v>
      </c>
      <c r="H74" s="118"/>
      <c r="I74" s="29" t="s">
        <v>2307</v>
      </c>
      <c r="J74" s="118">
        <v>0.0</v>
      </c>
      <c r="K74" s="116">
        <v>826.0</v>
      </c>
      <c r="L74" s="275" t="s">
        <v>2410</v>
      </c>
      <c r="M74" s="174"/>
      <c r="N74" s="174"/>
      <c r="O74" s="116"/>
      <c r="P74" s="174"/>
      <c r="Q74" s="116"/>
      <c r="R74" s="116"/>
      <c r="S74" s="116"/>
      <c r="T74" s="116"/>
      <c r="U74" s="116"/>
      <c r="V74" s="116"/>
      <c r="W74" s="116"/>
      <c r="X74" s="116"/>
      <c r="Y74" s="183"/>
      <c r="Z74" s="183"/>
    </row>
    <row r="75" ht="15.0" customHeight="1">
      <c r="A75" s="262"/>
      <c r="B75" s="115" t="s">
        <v>2411</v>
      </c>
      <c r="C75" s="116">
        <v>687500.0</v>
      </c>
      <c r="D75" s="118"/>
      <c r="E75" s="175">
        <f t="shared" si="1"/>
        <v>-37427001.3</v>
      </c>
      <c r="F75" s="262" t="s">
        <v>2412</v>
      </c>
      <c r="G75" s="28" t="s">
        <v>2263</v>
      </c>
      <c r="H75" s="118"/>
      <c r="I75" s="29" t="s">
        <v>2308</v>
      </c>
      <c r="J75" s="118">
        <v>0.0</v>
      </c>
      <c r="K75" s="116">
        <v>275.0</v>
      </c>
      <c r="L75" s="174">
        <v>4000000.0</v>
      </c>
      <c r="M75" s="174" t="s">
        <v>2315</v>
      </c>
      <c r="N75" s="174"/>
      <c r="O75" s="116"/>
      <c r="P75" s="174"/>
      <c r="Q75" s="116"/>
      <c r="R75" s="116"/>
      <c r="S75" s="116"/>
      <c r="T75" s="116"/>
      <c r="U75" s="116"/>
      <c r="V75" s="116"/>
      <c r="W75" s="116"/>
      <c r="X75" s="116"/>
      <c r="Y75" s="183"/>
      <c r="Z75" s="183"/>
    </row>
    <row r="76" ht="15.0" customHeight="1">
      <c r="A76" s="262">
        <v>46066.0</v>
      </c>
      <c r="B76" s="115" t="s">
        <v>2413</v>
      </c>
      <c r="C76" s="116"/>
      <c r="D76" s="116">
        <v>687500.0</v>
      </c>
      <c r="E76" s="175">
        <f t="shared" si="1"/>
        <v>-38114501.3</v>
      </c>
      <c r="F76" s="262" t="s">
        <v>2414</v>
      </c>
      <c r="G76" s="28" t="s">
        <v>2263</v>
      </c>
      <c r="H76" s="118"/>
      <c r="I76" s="266" t="s">
        <v>2316</v>
      </c>
      <c r="J76" s="267">
        <f>SUM(J73:J75)</f>
        <v>0</v>
      </c>
      <c r="K76" s="116"/>
      <c r="L76" s="174">
        <f>J68+J72</f>
        <v>16700000</v>
      </c>
      <c r="M76" s="174" t="s">
        <v>2246</v>
      </c>
      <c r="N76" s="174"/>
      <c r="O76" s="116"/>
      <c r="P76" s="174"/>
      <c r="Q76" s="116"/>
      <c r="R76" s="116"/>
      <c r="S76" s="116"/>
      <c r="T76" s="116"/>
      <c r="U76" s="116"/>
      <c r="V76" s="116"/>
      <c r="W76" s="116"/>
      <c r="X76" s="116"/>
      <c r="Y76" s="183"/>
      <c r="Z76" s="183"/>
    </row>
    <row r="77" ht="15.0" customHeight="1">
      <c r="A77" s="262"/>
      <c r="B77" s="115" t="s">
        <v>2329</v>
      </c>
      <c r="C77" s="116"/>
      <c r="D77" s="118">
        <v>100000.0</v>
      </c>
      <c r="E77" s="175">
        <f t="shared" si="1"/>
        <v>-38214501.3</v>
      </c>
      <c r="F77" s="262" t="s">
        <v>2415</v>
      </c>
      <c r="G77" s="28" t="s">
        <v>2263</v>
      </c>
      <c r="H77" s="118"/>
      <c r="I77" s="268"/>
      <c r="J77" s="116"/>
      <c r="K77" s="116"/>
      <c r="L77" s="174">
        <f>J80+J86+J94+J102</f>
        <v>16678040</v>
      </c>
      <c r="M77" s="174" t="s">
        <v>2319</v>
      </c>
      <c r="N77" s="174"/>
      <c r="O77" s="116"/>
      <c r="P77" s="174"/>
      <c r="Q77" s="116"/>
      <c r="R77" s="116"/>
      <c r="S77" s="116"/>
      <c r="T77" s="116"/>
      <c r="U77" s="116"/>
      <c r="V77" s="116"/>
      <c r="W77" s="116"/>
      <c r="X77" s="116"/>
      <c r="Y77" s="183"/>
      <c r="Z77" s="183"/>
    </row>
    <row r="78" ht="15.0" customHeight="1">
      <c r="A78" s="262"/>
      <c r="B78" s="115" t="s">
        <v>2416</v>
      </c>
      <c r="C78" s="116"/>
      <c r="D78" s="118">
        <v>300000.0</v>
      </c>
      <c r="E78" s="175">
        <f t="shared" si="1"/>
        <v>-38514501.3</v>
      </c>
      <c r="F78" s="262"/>
      <c r="G78" s="28" t="s">
        <v>2263</v>
      </c>
      <c r="H78" s="118"/>
      <c r="I78" s="268" t="s">
        <v>2321</v>
      </c>
      <c r="J78" s="269">
        <v>2134960.0</v>
      </c>
      <c r="K78" s="116"/>
      <c r="L78" s="174">
        <f>SUM(L75:L77)</f>
        <v>37378040</v>
      </c>
      <c r="M78" s="174" t="s">
        <v>3</v>
      </c>
      <c r="N78" s="174"/>
      <c r="O78" s="116"/>
      <c r="P78" s="174"/>
      <c r="Q78" s="116"/>
      <c r="R78" s="116"/>
      <c r="S78" s="116"/>
      <c r="T78" s="116"/>
      <c r="U78" s="116"/>
      <c r="V78" s="116"/>
      <c r="W78" s="116"/>
      <c r="X78" s="116"/>
      <c r="Y78" s="183"/>
      <c r="Z78" s="183"/>
    </row>
    <row r="79" ht="15.0" customHeight="1">
      <c r="A79" s="262"/>
      <c r="B79" s="115" t="s">
        <v>2271</v>
      </c>
      <c r="C79" s="116">
        <v>346543.0</v>
      </c>
      <c r="D79" s="116"/>
      <c r="E79" s="175">
        <f t="shared" si="1"/>
        <v>-38167958.3</v>
      </c>
      <c r="F79" s="262"/>
      <c r="G79" s="62" t="s">
        <v>2264</v>
      </c>
      <c r="H79" s="118"/>
      <c r="I79" s="268" t="s">
        <v>2323</v>
      </c>
      <c r="J79" s="269">
        <v>2154860.0</v>
      </c>
      <c r="K79" s="116"/>
      <c r="L79" s="174"/>
      <c r="M79" s="174"/>
      <c r="N79" s="174"/>
      <c r="O79" s="116"/>
      <c r="P79" s="174"/>
      <c r="Q79" s="116"/>
      <c r="R79" s="116"/>
      <c r="S79" s="116"/>
      <c r="T79" s="116"/>
      <c r="U79" s="116"/>
      <c r="V79" s="116"/>
      <c r="W79" s="116"/>
      <c r="X79" s="116"/>
      <c r="Y79" s="183"/>
      <c r="Z79" s="183"/>
    </row>
    <row r="80" ht="15.0" customHeight="1">
      <c r="A80" s="262"/>
      <c r="B80" s="115" t="s">
        <v>2277</v>
      </c>
      <c r="C80" s="116">
        <v>3.5266E7</v>
      </c>
      <c r="D80" s="118"/>
      <c r="E80" s="175">
        <f t="shared" si="1"/>
        <v>-2901958.3</v>
      </c>
      <c r="F80" s="262">
        <v>46061.0</v>
      </c>
      <c r="G80" s="99" t="s">
        <v>2265</v>
      </c>
      <c r="H80" s="118"/>
      <c r="I80" s="266" t="s">
        <v>2325</v>
      </c>
      <c r="J80" s="267">
        <f>SUM(J77:J79)</f>
        <v>4289820</v>
      </c>
      <c r="K80" s="116"/>
      <c r="L80" s="174"/>
      <c r="M80" s="174"/>
      <c r="N80" s="174"/>
      <c r="O80" s="116"/>
      <c r="P80" s="174"/>
      <c r="Q80" s="116"/>
      <c r="R80" s="116"/>
      <c r="S80" s="116"/>
      <c r="T80" s="116"/>
      <c r="U80" s="116"/>
      <c r="V80" s="116"/>
      <c r="W80" s="116"/>
      <c r="X80" s="116"/>
      <c r="Y80" s="183"/>
      <c r="Z80" s="183"/>
    </row>
    <row r="81" ht="15.0" customHeight="1">
      <c r="A81" s="262"/>
      <c r="B81" s="115" t="s">
        <v>2278</v>
      </c>
      <c r="C81" s="116">
        <v>2.3691036E7</v>
      </c>
      <c r="D81" s="118"/>
      <c r="E81" s="175">
        <f t="shared" si="1"/>
        <v>20789077.7</v>
      </c>
      <c r="F81" s="262" t="s">
        <v>2417</v>
      </c>
      <c r="G81" s="99" t="s">
        <v>2265</v>
      </c>
      <c r="H81" s="123" t="s">
        <v>2418</v>
      </c>
      <c r="I81" s="268"/>
      <c r="J81" s="265"/>
      <c r="K81" s="116"/>
      <c r="L81" s="174"/>
      <c r="M81" s="174"/>
      <c r="N81" s="174"/>
      <c r="O81" s="116"/>
      <c r="P81" s="174"/>
      <c r="Q81" s="116"/>
      <c r="R81" s="116"/>
      <c r="S81" s="116"/>
      <c r="T81" s="116"/>
      <c r="U81" s="116"/>
      <c r="V81" s="116"/>
      <c r="W81" s="116"/>
      <c r="X81" s="116"/>
      <c r="Y81" s="183"/>
      <c r="Z81" s="183"/>
    </row>
    <row r="82" ht="15.0" customHeight="1">
      <c r="A82" s="262"/>
      <c r="B82" s="115" t="s">
        <v>2017</v>
      </c>
      <c r="C82" s="116"/>
      <c r="D82" s="116">
        <v>1.4053424E7</v>
      </c>
      <c r="E82" s="175">
        <f t="shared" si="1"/>
        <v>6735653.7</v>
      </c>
      <c r="F82" s="262"/>
      <c r="G82" s="99" t="s">
        <v>2265</v>
      </c>
      <c r="H82" s="118"/>
      <c r="I82" s="268"/>
      <c r="J82" s="116"/>
      <c r="K82" s="116"/>
      <c r="L82" s="269"/>
      <c r="M82" s="174"/>
      <c r="N82" s="174"/>
      <c r="O82" s="116"/>
      <c r="P82" s="174"/>
      <c r="Q82" s="116"/>
      <c r="R82" s="116"/>
      <c r="S82" s="116"/>
      <c r="T82" s="116"/>
      <c r="U82" s="116"/>
      <c r="V82" s="116"/>
      <c r="W82" s="116"/>
      <c r="X82" s="116"/>
      <c r="Y82" s="183"/>
      <c r="Z82" s="183"/>
    </row>
    <row r="83" ht="15.0" customHeight="1">
      <c r="A83" s="262"/>
      <c r="B83" s="115" t="s">
        <v>2017</v>
      </c>
      <c r="C83" s="116"/>
      <c r="D83" s="118">
        <v>3.624225E7</v>
      </c>
      <c r="E83" s="175">
        <f t="shared" si="1"/>
        <v>-29506596.3</v>
      </c>
      <c r="F83" s="262"/>
      <c r="G83" s="99" t="s">
        <v>2265</v>
      </c>
      <c r="H83" s="118"/>
      <c r="I83" s="268"/>
      <c r="J83" s="116"/>
      <c r="K83" s="116"/>
      <c r="L83" s="269"/>
      <c r="M83" s="174"/>
      <c r="N83" s="174"/>
      <c r="O83" s="116"/>
      <c r="P83" s="174"/>
      <c r="Q83" s="116"/>
      <c r="R83" s="116"/>
      <c r="S83" s="116"/>
      <c r="T83" s="116"/>
      <c r="U83" s="116"/>
      <c r="V83" s="116"/>
      <c r="W83" s="116"/>
      <c r="X83" s="116"/>
      <c r="Y83" s="183"/>
      <c r="Z83" s="183"/>
    </row>
    <row r="84" ht="15.0" customHeight="1">
      <c r="A84" s="262"/>
      <c r="B84" s="115" t="s">
        <v>2302</v>
      </c>
      <c r="C84" s="116"/>
      <c r="D84" s="116">
        <v>6693023.0</v>
      </c>
      <c r="E84" s="175">
        <f t="shared" si="1"/>
        <v>-36199619.3</v>
      </c>
      <c r="F84" s="262"/>
      <c r="G84" s="99" t="s">
        <v>2265</v>
      </c>
      <c r="H84" s="118"/>
      <c r="I84" s="268"/>
      <c r="J84" s="116"/>
      <c r="K84" s="116"/>
      <c r="L84" s="269"/>
      <c r="M84" s="34"/>
      <c r="N84" s="174"/>
      <c r="O84" s="116"/>
      <c r="P84" s="174"/>
      <c r="Q84" s="116"/>
      <c r="R84" s="116"/>
      <c r="S84" s="116"/>
      <c r="T84" s="116"/>
      <c r="U84" s="116"/>
      <c r="V84" s="116"/>
      <c r="W84" s="116"/>
      <c r="X84" s="116"/>
      <c r="Y84" s="183"/>
      <c r="Z84" s="183"/>
    </row>
    <row r="85" ht="15.0" customHeight="1">
      <c r="A85" s="262">
        <v>46067.0</v>
      </c>
      <c r="B85" s="117" t="s">
        <v>1095</v>
      </c>
      <c r="C85" s="116"/>
      <c r="D85" s="116">
        <v>162460.0</v>
      </c>
      <c r="E85" s="175">
        <f t="shared" si="1"/>
        <v>-36362079.3</v>
      </c>
      <c r="F85" s="262"/>
      <c r="G85" s="99" t="s">
        <v>2265</v>
      </c>
      <c r="H85" s="118"/>
      <c r="I85" s="268" t="s">
        <v>2329</v>
      </c>
      <c r="J85" s="116">
        <v>483280.0</v>
      </c>
      <c r="K85" s="116"/>
      <c r="L85" s="269"/>
      <c r="M85" s="34"/>
      <c r="N85" s="174"/>
      <c r="O85" s="116"/>
      <c r="P85" s="174"/>
      <c r="Q85" s="116"/>
      <c r="R85" s="116"/>
      <c r="S85" s="116"/>
      <c r="T85" s="116"/>
      <c r="U85" s="116"/>
      <c r="V85" s="116"/>
      <c r="W85" s="116"/>
      <c r="X85" s="116"/>
      <c r="Y85" s="183"/>
      <c r="Z85" s="183"/>
    </row>
    <row r="86" ht="15.0" customHeight="1">
      <c r="A86" s="262">
        <v>46068.0</v>
      </c>
      <c r="B86" s="117" t="s">
        <v>1095</v>
      </c>
      <c r="C86" s="116"/>
      <c r="D86" s="116">
        <v>162460.0</v>
      </c>
      <c r="E86" s="175">
        <f t="shared" si="1"/>
        <v>-36524539.3</v>
      </c>
      <c r="F86" s="262"/>
      <c r="G86" s="99" t="s">
        <v>2265</v>
      </c>
      <c r="H86" s="118"/>
      <c r="I86" s="266" t="s">
        <v>2333</v>
      </c>
      <c r="J86" s="267">
        <f>SUM(J82:L85)</f>
        <v>483280</v>
      </c>
      <c r="K86" s="116"/>
      <c r="L86" s="269"/>
      <c r="M86" s="34"/>
      <c r="N86" s="174"/>
      <c r="O86" s="116"/>
      <c r="P86" s="174"/>
      <c r="Q86" s="116"/>
      <c r="R86" s="116"/>
      <c r="S86" s="116"/>
      <c r="T86" s="116"/>
      <c r="U86" s="116"/>
      <c r="V86" s="116"/>
      <c r="W86" s="116"/>
      <c r="X86" s="116"/>
      <c r="Y86" s="183"/>
      <c r="Z86" s="183"/>
    </row>
    <row r="87" ht="15.0" customHeight="1">
      <c r="A87" s="262">
        <v>46069.0</v>
      </c>
      <c r="B87" s="117" t="s">
        <v>1095</v>
      </c>
      <c r="C87" s="116"/>
      <c r="D87" s="116">
        <v>162460.0</v>
      </c>
      <c r="E87" s="175">
        <f t="shared" si="1"/>
        <v>-36686999.3</v>
      </c>
      <c r="F87" s="262"/>
      <c r="G87" s="99" t="s">
        <v>2265</v>
      </c>
      <c r="H87" s="118"/>
      <c r="I87" s="268" t="s">
        <v>2337</v>
      </c>
      <c r="J87" s="174">
        <v>2044440.0</v>
      </c>
      <c r="K87" s="116"/>
      <c r="L87" s="269"/>
      <c r="M87" s="34"/>
      <c r="N87" s="174"/>
      <c r="O87" s="116"/>
      <c r="P87" s="174"/>
      <c r="Q87" s="116"/>
      <c r="R87" s="116"/>
      <c r="S87" s="116"/>
      <c r="T87" s="116"/>
      <c r="U87" s="116"/>
      <c r="V87" s="116"/>
      <c r="W87" s="116"/>
      <c r="X87" s="116"/>
      <c r="Y87" s="183"/>
      <c r="Z87" s="183"/>
    </row>
    <row r="88" ht="15.0" customHeight="1">
      <c r="A88" s="262">
        <v>46070.0</v>
      </c>
      <c r="B88" s="117" t="s">
        <v>1095</v>
      </c>
      <c r="C88" s="116"/>
      <c r="D88" s="116">
        <v>162460.0</v>
      </c>
      <c r="E88" s="175">
        <f t="shared" si="1"/>
        <v>-36849459.3</v>
      </c>
      <c r="F88" s="262"/>
      <c r="G88" s="99" t="s">
        <v>2265</v>
      </c>
      <c r="H88" s="118"/>
      <c r="I88" s="268" t="s">
        <v>2339</v>
      </c>
      <c r="J88" s="269">
        <v>2196570.0</v>
      </c>
      <c r="K88" s="34"/>
      <c r="L88" s="174"/>
      <c r="M88" s="34"/>
      <c r="N88" s="174"/>
      <c r="O88" s="116"/>
      <c r="P88" s="174"/>
      <c r="Q88" s="116"/>
      <c r="R88" s="116"/>
      <c r="S88" s="116"/>
      <c r="T88" s="116"/>
      <c r="U88" s="116"/>
      <c r="V88" s="116"/>
      <c r="W88" s="116"/>
      <c r="X88" s="116"/>
      <c r="Y88" s="183"/>
      <c r="Z88" s="183"/>
    </row>
    <row r="89" ht="15.0" customHeight="1">
      <c r="A89" s="262">
        <v>46071.0</v>
      </c>
      <c r="B89" s="117" t="s">
        <v>1095</v>
      </c>
      <c r="C89" s="116"/>
      <c r="D89" s="116">
        <v>162460.0</v>
      </c>
      <c r="E89" s="175">
        <f t="shared" si="1"/>
        <v>-37011919.3</v>
      </c>
      <c r="F89" s="262"/>
      <c r="G89" s="99" t="s">
        <v>2265</v>
      </c>
      <c r="H89" s="118"/>
      <c r="I89" s="268" t="s">
        <v>2340</v>
      </c>
      <c r="J89" s="269">
        <v>2044440.0</v>
      </c>
      <c r="K89" s="34"/>
      <c r="L89" s="174"/>
      <c r="M89" s="34"/>
      <c r="N89" s="174"/>
      <c r="O89" s="116"/>
      <c r="P89" s="174"/>
      <c r="Q89" s="116"/>
      <c r="R89" s="116"/>
      <c r="S89" s="116"/>
      <c r="T89" s="116"/>
      <c r="U89" s="116"/>
      <c r="V89" s="116"/>
      <c r="W89" s="116"/>
      <c r="X89" s="116"/>
      <c r="Y89" s="183"/>
      <c r="Z89" s="183"/>
    </row>
    <row r="90" ht="15.0" customHeight="1">
      <c r="A90" s="262">
        <v>46072.0</v>
      </c>
      <c r="B90" s="115" t="s">
        <v>2271</v>
      </c>
      <c r="C90" s="116">
        <v>376358.0</v>
      </c>
      <c r="D90" s="118"/>
      <c r="E90" s="175">
        <f t="shared" si="1"/>
        <v>-36635561.3</v>
      </c>
      <c r="F90" s="262"/>
      <c r="G90" s="62" t="s">
        <v>2264</v>
      </c>
      <c r="H90" s="118"/>
      <c r="I90" s="268" t="s">
        <v>2341</v>
      </c>
      <c r="J90" s="269">
        <v>2732130.0</v>
      </c>
      <c r="K90" s="34"/>
      <c r="L90" s="174"/>
      <c r="M90" s="174"/>
      <c r="N90" s="174"/>
      <c r="O90" s="116"/>
      <c r="P90" s="174"/>
      <c r="Q90" s="116"/>
      <c r="R90" s="116"/>
      <c r="S90" s="116"/>
      <c r="T90" s="116"/>
      <c r="U90" s="116"/>
      <c r="V90" s="116"/>
      <c r="W90" s="116"/>
      <c r="X90" s="116"/>
      <c r="Y90" s="183"/>
      <c r="Z90" s="183"/>
    </row>
    <row r="91" ht="15.0" customHeight="1">
      <c r="A91" s="262"/>
      <c r="B91" s="115" t="s">
        <v>2419</v>
      </c>
      <c r="C91" s="116"/>
      <c r="D91" s="116">
        <v>1375658.0</v>
      </c>
      <c r="E91" s="175">
        <f t="shared" si="1"/>
        <v>-38011219.3</v>
      </c>
      <c r="F91" s="262"/>
      <c r="G91" s="62" t="s">
        <v>2264</v>
      </c>
      <c r="H91" s="118"/>
      <c r="I91" s="268" t="s">
        <v>2342</v>
      </c>
      <c r="J91" s="269">
        <v>222590.0</v>
      </c>
      <c r="K91" s="34"/>
      <c r="L91" s="174"/>
      <c r="M91" s="174"/>
      <c r="N91" s="174"/>
      <c r="O91" s="116"/>
      <c r="P91" s="174"/>
      <c r="Q91" s="116"/>
      <c r="R91" s="116"/>
      <c r="S91" s="116"/>
      <c r="T91" s="116"/>
      <c r="U91" s="116"/>
      <c r="V91" s="116"/>
      <c r="W91" s="116"/>
      <c r="X91" s="116"/>
      <c r="Y91" s="183"/>
      <c r="Z91" s="183"/>
    </row>
    <row r="92" ht="15.0" customHeight="1">
      <c r="A92" s="262"/>
      <c r="B92" s="115" t="s">
        <v>2420</v>
      </c>
      <c r="C92" s="116">
        <v>850.0</v>
      </c>
      <c r="D92" s="116"/>
      <c r="E92" s="175">
        <f t="shared" si="1"/>
        <v>-38010369.3</v>
      </c>
      <c r="F92" s="262" t="s">
        <v>2421</v>
      </c>
      <c r="G92" s="62" t="s">
        <v>2264</v>
      </c>
      <c r="H92" s="118"/>
      <c r="I92" s="268" t="s">
        <v>2343</v>
      </c>
      <c r="J92" s="269">
        <v>2364390.0</v>
      </c>
      <c r="K92" s="34"/>
      <c r="L92" s="174"/>
      <c r="M92" s="174"/>
      <c r="N92" s="174"/>
      <c r="O92" s="116"/>
      <c r="P92" s="174"/>
      <c r="Q92" s="116"/>
      <c r="R92" s="116"/>
      <c r="S92" s="116"/>
      <c r="T92" s="116"/>
      <c r="U92" s="116"/>
      <c r="V92" s="116"/>
      <c r="W92" s="116"/>
      <c r="X92" s="116"/>
      <c r="Y92" s="183"/>
      <c r="Z92" s="183"/>
    </row>
    <row r="93" ht="15.0" customHeight="1">
      <c r="A93" s="262"/>
      <c r="B93" s="115" t="s">
        <v>2332</v>
      </c>
      <c r="C93" s="116"/>
      <c r="D93" s="116">
        <v>437200.0</v>
      </c>
      <c r="E93" s="175">
        <f t="shared" si="1"/>
        <v>-38447569.3</v>
      </c>
      <c r="F93" s="262"/>
      <c r="G93" s="28" t="s">
        <v>2263</v>
      </c>
      <c r="H93" s="118"/>
      <c r="I93" s="268" t="s">
        <v>2422</v>
      </c>
      <c r="J93" s="269">
        <v>300380.0</v>
      </c>
      <c r="K93" s="34"/>
      <c r="L93" s="174"/>
      <c r="M93" s="174"/>
      <c r="N93" s="174"/>
      <c r="O93" s="116"/>
      <c r="P93" s="174"/>
      <c r="Q93" s="116"/>
      <c r="R93" s="116"/>
      <c r="S93" s="116"/>
      <c r="T93" s="116"/>
      <c r="U93" s="116"/>
      <c r="V93" s="116"/>
      <c r="W93" s="116"/>
      <c r="X93" s="116"/>
      <c r="Y93" s="183"/>
      <c r="Z93" s="183"/>
    </row>
    <row r="94" ht="15.0" customHeight="1">
      <c r="A94" s="262"/>
      <c r="B94" s="115" t="s">
        <v>2334</v>
      </c>
      <c r="C94" s="116"/>
      <c r="D94" s="116">
        <v>507100.0</v>
      </c>
      <c r="E94" s="175">
        <f t="shared" si="1"/>
        <v>-38954669.3</v>
      </c>
      <c r="F94" s="262"/>
      <c r="G94" s="28" t="s">
        <v>2263</v>
      </c>
      <c r="H94" s="118"/>
      <c r="I94" s="266" t="s">
        <v>2345</v>
      </c>
      <c r="J94" s="267">
        <f>SUM(J87:J93)</f>
        <v>11904940</v>
      </c>
      <c r="K94" s="116"/>
      <c r="L94" s="174"/>
      <c r="M94" s="174"/>
      <c r="N94" s="174"/>
      <c r="O94" s="116"/>
      <c r="P94" s="174"/>
      <c r="Q94" s="116"/>
      <c r="R94" s="116"/>
      <c r="S94" s="116"/>
      <c r="T94" s="116"/>
      <c r="U94" s="116"/>
      <c r="V94" s="116"/>
      <c r="W94" s="116"/>
      <c r="X94" s="116"/>
      <c r="Y94" s="183"/>
      <c r="Z94" s="183"/>
    </row>
    <row r="95" ht="15.0" customHeight="1">
      <c r="A95" s="262"/>
      <c r="B95" s="117" t="s">
        <v>2336</v>
      </c>
      <c r="C95" s="116"/>
      <c r="D95" s="118">
        <v>1294371.0</v>
      </c>
      <c r="E95" s="175">
        <f t="shared" si="1"/>
        <v>-40249040.3</v>
      </c>
      <c r="F95" s="262"/>
      <c r="G95" s="28" t="s">
        <v>2263</v>
      </c>
      <c r="H95" s="118"/>
      <c r="I95" s="29"/>
      <c r="J95" s="116"/>
      <c r="K95" s="116"/>
      <c r="L95" s="174"/>
      <c r="M95" s="174"/>
      <c r="N95" s="174"/>
      <c r="O95" s="116"/>
      <c r="P95" s="174"/>
      <c r="Q95" s="116"/>
      <c r="R95" s="116"/>
      <c r="S95" s="116"/>
      <c r="T95" s="116"/>
      <c r="U95" s="116"/>
      <c r="V95" s="116"/>
      <c r="W95" s="116"/>
      <c r="X95" s="116"/>
      <c r="Y95" s="183"/>
      <c r="Z95" s="183"/>
    </row>
    <row r="96" ht="15.0" customHeight="1">
      <c r="A96" s="262"/>
      <c r="B96" s="117" t="s">
        <v>2338</v>
      </c>
      <c r="C96" s="116"/>
      <c r="D96" s="118">
        <v>2298967.0</v>
      </c>
      <c r="E96" s="175">
        <f t="shared" si="1"/>
        <v>-42548007.3</v>
      </c>
      <c r="F96" s="262"/>
      <c r="G96" s="28" t="s">
        <v>2263</v>
      </c>
      <c r="H96" s="118"/>
      <c r="I96" s="29"/>
      <c r="J96" s="174"/>
      <c r="K96" s="116"/>
      <c r="L96" s="174"/>
      <c r="M96" s="174"/>
      <c r="N96" s="174"/>
      <c r="O96" s="116"/>
      <c r="P96" s="174"/>
      <c r="Q96" s="116"/>
      <c r="R96" s="116"/>
      <c r="S96" s="116"/>
      <c r="T96" s="116"/>
      <c r="U96" s="116"/>
      <c r="V96" s="116"/>
      <c r="W96" s="116"/>
      <c r="X96" s="116"/>
      <c r="Y96" s="183"/>
      <c r="Z96" s="183"/>
    </row>
    <row r="97" ht="15.0" customHeight="1">
      <c r="A97" s="262"/>
      <c r="B97" s="115" t="s">
        <v>2338</v>
      </c>
      <c r="C97" s="265"/>
      <c r="D97" s="118">
        <v>1051770.0</v>
      </c>
      <c r="E97" s="175">
        <f t="shared" si="1"/>
        <v>-43599777.3</v>
      </c>
      <c r="F97" s="262"/>
      <c r="G97" s="28" t="s">
        <v>2263</v>
      </c>
      <c r="H97" s="118"/>
      <c r="I97" s="29"/>
      <c r="J97" s="174"/>
      <c r="K97" s="116"/>
      <c r="L97" s="174"/>
      <c r="M97" s="174"/>
      <c r="N97" s="174"/>
      <c r="O97" s="116"/>
      <c r="P97" s="174"/>
      <c r="Q97" s="116"/>
      <c r="R97" s="116"/>
      <c r="S97" s="116"/>
      <c r="T97" s="116"/>
      <c r="U97" s="116"/>
      <c r="V97" s="116"/>
      <c r="W97" s="116"/>
      <c r="X97" s="116"/>
      <c r="Y97" s="183"/>
      <c r="Z97" s="183"/>
    </row>
    <row r="98" ht="15.0" customHeight="1">
      <c r="A98" s="262"/>
      <c r="B98" s="115" t="s">
        <v>2338</v>
      </c>
      <c r="C98" s="265"/>
      <c r="D98" s="118">
        <v>15400.0</v>
      </c>
      <c r="E98" s="175">
        <f t="shared" si="1"/>
        <v>-43615177.3</v>
      </c>
      <c r="F98" s="262"/>
      <c r="G98" s="28" t="s">
        <v>2263</v>
      </c>
      <c r="H98" s="118"/>
      <c r="I98" s="29"/>
      <c r="J98" s="174"/>
      <c r="K98" s="116"/>
      <c r="L98" s="174"/>
      <c r="M98" s="174"/>
      <c r="N98" s="174"/>
      <c r="O98" s="116"/>
      <c r="P98" s="174"/>
      <c r="Q98" s="116"/>
      <c r="R98" s="116"/>
      <c r="S98" s="116"/>
      <c r="T98" s="116"/>
      <c r="U98" s="116"/>
      <c r="V98" s="116"/>
      <c r="W98" s="116"/>
      <c r="X98" s="116"/>
      <c r="Y98" s="183"/>
      <c r="Z98" s="183"/>
    </row>
    <row r="99" ht="15.0" customHeight="1">
      <c r="A99" s="262"/>
      <c r="B99" s="117" t="s">
        <v>2423</v>
      </c>
      <c r="C99" s="116">
        <v>453.0</v>
      </c>
      <c r="D99" s="118"/>
      <c r="E99" s="175">
        <f t="shared" si="1"/>
        <v>-43614724.3</v>
      </c>
      <c r="F99" s="262"/>
      <c r="G99" s="28" t="s">
        <v>2263</v>
      </c>
      <c r="H99" s="118"/>
      <c r="I99" s="29"/>
      <c r="J99" s="174"/>
      <c r="K99" s="116"/>
      <c r="L99" s="174"/>
      <c r="M99" s="174"/>
      <c r="N99" s="174"/>
      <c r="O99" s="116"/>
      <c r="P99" s="174"/>
      <c r="Q99" s="116"/>
      <c r="R99" s="116"/>
      <c r="S99" s="116"/>
      <c r="T99" s="116"/>
      <c r="U99" s="116"/>
      <c r="V99" s="116"/>
      <c r="W99" s="116"/>
      <c r="X99" s="116"/>
      <c r="Y99" s="183"/>
      <c r="Z99" s="183"/>
    </row>
    <row r="100" ht="15.0" customHeight="1">
      <c r="A100" s="262">
        <v>46073.0</v>
      </c>
      <c r="B100" s="115" t="s">
        <v>2271</v>
      </c>
      <c r="C100" s="116">
        <v>725498.0</v>
      </c>
      <c r="D100" s="118"/>
      <c r="E100" s="175">
        <f t="shared" si="1"/>
        <v>-42889226.3</v>
      </c>
      <c r="F100" s="262"/>
      <c r="G100" s="62" t="s">
        <v>2264</v>
      </c>
      <c r="H100" s="118"/>
      <c r="I100" s="29"/>
      <c r="J100" s="174"/>
      <c r="K100" s="116"/>
      <c r="L100" s="174"/>
      <c r="M100" s="29"/>
      <c r="N100" s="116"/>
      <c r="O100" s="116"/>
      <c r="P100" s="174"/>
      <c r="Q100" s="116"/>
      <c r="R100" s="116"/>
      <c r="S100" s="116"/>
      <c r="T100" s="116"/>
      <c r="U100" s="116"/>
      <c r="V100" s="116"/>
      <c r="W100" s="116"/>
      <c r="X100" s="116"/>
      <c r="Y100" s="183"/>
      <c r="Z100" s="183"/>
    </row>
    <row r="101" ht="15.0" customHeight="1">
      <c r="A101" s="262"/>
      <c r="B101" s="115" t="s">
        <v>2424</v>
      </c>
      <c r="C101" s="265"/>
      <c r="D101" s="118">
        <v>1.662245E7</v>
      </c>
      <c r="E101" s="175">
        <f t="shared" si="1"/>
        <v>-59511676.3</v>
      </c>
      <c r="F101" s="262"/>
      <c r="G101" s="62" t="s">
        <v>2264</v>
      </c>
      <c r="H101" s="118"/>
      <c r="I101" s="29"/>
      <c r="J101" s="174"/>
      <c r="K101" s="116"/>
      <c r="L101" s="174"/>
      <c r="M101" s="29"/>
      <c r="N101" s="116"/>
      <c r="O101" s="116"/>
      <c r="P101" s="174"/>
      <c r="Q101" s="116"/>
      <c r="R101" s="116"/>
      <c r="S101" s="116"/>
      <c r="T101" s="116"/>
      <c r="U101" s="116"/>
      <c r="V101" s="116"/>
      <c r="W101" s="116"/>
      <c r="X101" s="116"/>
      <c r="Y101" s="183"/>
      <c r="Z101" s="183"/>
    </row>
    <row r="102" ht="15.0" customHeight="1">
      <c r="A102" s="262"/>
      <c r="B102" s="117" t="s">
        <v>2282</v>
      </c>
      <c r="C102" s="265"/>
      <c r="D102" s="118">
        <v>338450.0</v>
      </c>
      <c r="E102" s="175">
        <f t="shared" si="1"/>
        <v>-59850126.3</v>
      </c>
      <c r="F102" s="262"/>
      <c r="G102" s="62" t="s">
        <v>2264</v>
      </c>
      <c r="H102" s="118"/>
      <c r="I102" s="266"/>
      <c r="J102" s="267">
        <f>SUM(J96:L101)</f>
        <v>0</v>
      </c>
      <c r="K102" s="116"/>
      <c r="L102" s="174"/>
      <c r="M102" s="29"/>
      <c r="N102" s="116"/>
      <c r="O102" s="116"/>
      <c r="P102" s="174"/>
      <c r="Q102" s="116"/>
      <c r="R102" s="116"/>
      <c r="S102" s="116"/>
      <c r="T102" s="116"/>
      <c r="U102" s="116"/>
      <c r="V102" s="116"/>
      <c r="W102" s="116"/>
      <c r="X102" s="116"/>
      <c r="Y102" s="183"/>
      <c r="Z102" s="183"/>
    </row>
    <row r="103" ht="15.0" customHeight="1">
      <c r="A103" s="262"/>
      <c r="B103" s="117" t="s">
        <v>2425</v>
      </c>
      <c r="C103" s="265"/>
      <c r="D103" s="118">
        <v>100000.0</v>
      </c>
      <c r="E103" s="175">
        <f t="shared" si="1"/>
        <v>-59950126.3</v>
      </c>
      <c r="F103" s="20" t="s">
        <v>2426</v>
      </c>
      <c r="G103" s="62" t="s">
        <v>2264</v>
      </c>
      <c r="H103" s="118"/>
      <c r="I103" s="29"/>
      <c r="J103" s="118"/>
      <c r="K103" s="116"/>
      <c r="L103" s="174"/>
      <c r="M103" s="174"/>
      <c r="N103" s="174"/>
      <c r="O103" s="116"/>
      <c r="P103" s="174"/>
      <c r="Q103" s="116"/>
      <c r="R103" s="116"/>
      <c r="S103" s="116"/>
      <c r="T103" s="116"/>
      <c r="U103" s="116"/>
      <c r="V103" s="116"/>
      <c r="W103" s="116"/>
      <c r="X103" s="116"/>
      <c r="Y103" s="183"/>
      <c r="Z103" s="183"/>
    </row>
    <row r="104" ht="15.0" customHeight="1">
      <c r="A104" s="262"/>
      <c r="B104" s="276" t="s">
        <v>2427</v>
      </c>
      <c r="C104" s="271">
        <v>2.0E7</v>
      </c>
      <c r="D104" s="271"/>
      <c r="E104" s="175">
        <f t="shared" si="1"/>
        <v>-39950126.3</v>
      </c>
      <c r="F104" s="277" t="s">
        <v>2428</v>
      </c>
      <c r="G104" s="28" t="s">
        <v>2263</v>
      </c>
      <c r="H104" s="118"/>
      <c r="I104" s="29"/>
      <c r="J104" s="118"/>
      <c r="K104" s="116"/>
      <c r="L104" s="118"/>
      <c r="M104" s="174"/>
      <c r="N104" s="174"/>
      <c r="O104" s="116"/>
      <c r="P104" s="174"/>
      <c r="Q104" s="116"/>
      <c r="R104" s="116"/>
      <c r="S104" s="116"/>
      <c r="T104" s="116"/>
      <c r="U104" s="116"/>
      <c r="V104" s="116"/>
      <c r="W104" s="116"/>
      <c r="X104" s="116"/>
      <c r="Y104" s="183"/>
      <c r="Z104" s="183"/>
    </row>
    <row r="105" ht="15.0" customHeight="1">
      <c r="A105" s="262"/>
      <c r="B105" s="117" t="s">
        <v>2346</v>
      </c>
      <c r="C105" s="265"/>
      <c r="D105" s="118">
        <v>26275.0</v>
      </c>
      <c r="E105" s="175">
        <f t="shared" si="1"/>
        <v>-39976401.3</v>
      </c>
      <c r="F105" s="262"/>
      <c r="G105" s="28" t="s">
        <v>2263</v>
      </c>
      <c r="H105" s="118"/>
      <c r="I105" s="118"/>
      <c r="J105" s="118"/>
      <c r="K105" s="116"/>
      <c r="L105" s="174"/>
      <c r="M105" s="174"/>
      <c r="N105" s="174"/>
      <c r="O105" s="116"/>
      <c r="P105" s="174"/>
      <c r="Q105" s="116"/>
      <c r="R105" s="116"/>
      <c r="S105" s="116"/>
      <c r="T105" s="116"/>
      <c r="U105" s="116"/>
      <c r="V105" s="116"/>
      <c r="W105" s="116"/>
      <c r="X105" s="116"/>
      <c r="Y105" s="183"/>
      <c r="Z105" s="183"/>
    </row>
    <row r="106" ht="15.0" customHeight="1">
      <c r="A106" s="262"/>
      <c r="B106" s="115" t="s">
        <v>2429</v>
      </c>
      <c r="C106" s="116"/>
      <c r="D106" s="118">
        <v>3400000.0</v>
      </c>
      <c r="E106" s="175">
        <f t="shared" si="1"/>
        <v>-43376401.3</v>
      </c>
      <c r="F106" s="270"/>
      <c r="G106" s="28" t="s">
        <v>2263</v>
      </c>
      <c r="H106" s="118"/>
      <c r="I106" s="118"/>
      <c r="J106" s="271">
        <v>850000.0</v>
      </c>
      <c r="K106" s="116" t="s">
        <v>2350</v>
      </c>
      <c r="L106" s="174"/>
      <c r="M106" s="174"/>
      <c r="N106" s="174" t="s">
        <v>2351</v>
      </c>
      <c r="O106" s="116"/>
      <c r="P106" s="174"/>
      <c r="Q106" s="116"/>
      <c r="R106" s="116"/>
      <c r="S106" s="116"/>
      <c r="T106" s="116"/>
      <c r="U106" s="116"/>
      <c r="V106" s="116"/>
      <c r="W106" s="116"/>
      <c r="X106" s="116"/>
      <c r="Y106" s="183"/>
      <c r="Z106" s="183"/>
    </row>
    <row r="107" ht="15.0" customHeight="1">
      <c r="A107" s="262">
        <v>46074.0</v>
      </c>
      <c r="B107" s="117" t="s">
        <v>1095</v>
      </c>
      <c r="C107" s="116"/>
      <c r="D107" s="116">
        <v>282370.0</v>
      </c>
      <c r="E107" s="175">
        <f t="shared" si="1"/>
        <v>-43658771.3</v>
      </c>
      <c r="F107" s="262"/>
      <c r="G107" s="99" t="s">
        <v>2265</v>
      </c>
      <c r="H107" s="118"/>
      <c r="I107" s="118"/>
      <c r="J107" s="271">
        <v>4000000.0</v>
      </c>
      <c r="K107" s="116" t="s">
        <v>2353</v>
      </c>
      <c r="L107" s="174"/>
      <c r="M107" s="174"/>
      <c r="N107" s="272">
        <v>4500000.0</v>
      </c>
      <c r="O107" s="116" t="s">
        <v>2354</v>
      </c>
      <c r="P107" s="174"/>
      <c r="Q107" s="116"/>
      <c r="R107" s="116"/>
      <c r="S107" s="116"/>
      <c r="T107" s="116"/>
      <c r="U107" s="116"/>
      <c r="V107" s="116"/>
      <c r="W107" s="116"/>
      <c r="X107" s="116"/>
      <c r="Y107" s="183"/>
      <c r="Z107" s="183"/>
    </row>
    <row r="108" ht="15.0" customHeight="1">
      <c r="A108" s="262"/>
      <c r="B108" s="117" t="s">
        <v>2406</v>
      </c>
      <c r="C108" s="116"/>
      <c r="D108" s="118">
        <v>421640.0</v>
      </c>
      <c r="E108" s="175">
        <f t="shared" si="1"/>
        <v>-44080411.3</v>
      </c>
      <c r="F108" s="270"/>
      <c r="G108" s="62" t="s">
        <v>2264</v>
      </c>
      <c r="H108" s="118"/>
      <c r="I108" s="118"/>
      <c r="J108" s="271">
        <f>J68</f>
        <v>14100000</v>
      </c>
      <c r="K108" s="116" t="s">
        <v>2355</v>
      </c>
      <c r="L108" s="174"/>
      <c r="M108" s="174"/>
      <c r="N108" s="272">
        <v>2200000.0</v>
      </c>
      <c r="O108" s="116" t="s">
        <v>2356</v>
      </c>
      <c r="P108" s="174"/>
      <c r="Q108" s="116"/>
      <c r="R108" s="116"/>
      <c r="S108" s="116"/>
      <c r="T108" s="116"/>
      <c r="U108" s="116"/>
      <c r="V108" s="116"/>
      <c r="W108" s="116"/>
      <c r="X108" s="116"/>
      <c r="Y108" s="183"/>
      <c r="Z108" s="183"/>
    </row>
    <row r="109" ht="15.0" customHeight="1">
      <c r="A109" s="262"/>
      <c r="B109" s="117" t="s">
        <v>2407</v>
      </c>
      <c r="C109" s="116"/>
      <c r="D109" s="118">
        <v>517350.0</v>
      </c>
      <c r="E109" s="175">
        <f t="shared" si="1"/>
        <v>-44597761.3</v>
      </c>
      <c r="F109" s="270"/>
      <c r="G109" s="62" t="s">
        <v>2264</v>
      </c>
      <c r="H109" s="118"/>
      <c r="I109" s="118"/>
      <c r="J109" s="271">
        <f>J72</f>
        <v>2600000</v>
      </c>
      <c r="K109" s="116" t="s">
        <v>2357</v>
      </c>
      <c r="L109" s="174"/>
      <c r="M109" s="174"/>
      <c r="N109" s="174"/>
      <c r="O109" s="116"/>
      <c r="P109" s="174"/>
      <c r="Q109" s="116"/>
      <c r="R109" s="116"/>
      <c r="S109" s="116"/>
      <c r="T109" s="116"/>
      <c r="U109" s="116"/>
      <c r="V109" s="116"/>
      <c r="W109" s="116"/>
      <c r="X109" s="116"/>
      <c r="Y109" s="183"/>
      <c r="Z109" s="183"/>
    </row>
    <row r="110" ht="15.0" customHeight="1">
      <c r="A110" s="262">
        <v>46075.0</v>
      </c>
      <c r="B110" s="117" t="s">
        <v>1095</v>
      </c>
      <c r="C110" s="116"/>
      <c r="D110" s="116">
        <v>181800.0</v>
      </c>
      <c r="E110" s="175">
        <f t="shared" si="1"/>
        <v>-44779561.3</v>
      </c>
      <c r="F110" s="262"/>
      <c r="G110" s="99" t="s">
        <v>2265</v>
      </c>
      <c r="H110" s="118"/>
      <c r="I110" s="29"/>
      <c r="J110" s="118">
        <f>J76</f>
        <v>0</v>
      </c>
      <c r="K110" s="116" t="s">
        <v>2358</v>
      </c>
      <c r="L110" s="174"/>
      <c r="M110" s="174"/>
      <c r="N110" s="174" t="s">
        <v>1567</v>
      </c>
      <c r="O110" s="116"/>
      <c r="P110" s="174"/>
      <c r="Q110" s="116"/>
      <c r="R110" s="116"/>
      <c r="S110" s="116"/>
      <c r="T110" s="116"/>
      <c r="U110" s="116"/>
      <c r="V110" s="116"/>
      <c r="W110" s="116"/>
      <c r="X110" s="116"/>
      <c r="Y110" s="183"/>
      <c r="Z110" s="183"/>
    </row>
    <row r="111" ht="15.0" customHeight="1">
      <c r="A111" s="262">
        <v>46076.0</v>
      </c>
      <c r="B111" s="115" t="s">
        <v>2271</v>
      </c>
      <c r="C111" s="116">
        <v>2000178.0</v>
      </c>
      <c r="D111" s="118"/>
      <c r="E111" s="175">
        <f t="shared" si="1"/>
        <v>-42779383.3</v>
      </c>
      <c r="F111" s="270"/>
      <c r="G111" s="62" t="s">
        <v>2264</v>
      </c>
      <c r="H111" s="118"/>
      <c r="I111" s="29"/>
      <c r="J111" s="271">
        <v>200000.0</v>
      </c>
      <c r="K111" s="116" t="s">
        <v>2359</v>
      </c>
      <c r="L111" s="174"/>
      <c r="M111" s="174"/>
      <c r="N111" s="272">
        <v>7000000.0</v>
      </c>
      <c r="O111" s="116" t="s">
        <v>2360</v>
      </c>
      <c r="P111" s="174"/>
      <c r="Q111" s="116"/>
      <c r="R111" s="116"/>
      <c r="S111" s="116"/>
      <c r="T111" s="116"/>
      <c r="U111" s="116"/>
      <c r="V111" s="116"/>
      <c r="W111" s="116"/>
      <c r="X111" s="116"/>
      <c r="Y111" s="183"/>
      <c r="Z111" s="183"/>
    </row>
    <row r="112" ht="15.0" customHeight="1">
      <c r="A112" s="262"/>
      <c r="B112" s="115" t="s">
        <v>2430</v>
      </c>
      <c r="C112" s="116"/>
      <c r="D112" s="118">
        <v>11482.0</v>
      </c>
      <c r="E112" s="175">
        <f t="shared" si="1"/>
        <v>-42790865.3</v>
      </c>
      <c r="F112" s="262">
        <v>46068.0</v>
      </c>
      <c r="G112" s="62" t="s">
        <v>2264</v>
      </c>
      <c r="H112" s="118"/>
      <c r="I112" s="29"/>
      <c r="J112" s="271">
        <f>591170+2309180+289750</f>
        <v>3190100</v>
      </c>
      <c r="K112" s="116" t="s">
        <v>2361</v>
      </c>
      <c r="L112" s="174"/>
      <c r="M112" s="174"/>
      <c r="N112" s="272">
        <v>1200000.0</v>
      </c>
      <c r="O112" s="116" t="s">
        <v>2362</v>
      </c>
      <c r="P112" s="174"/>
      <c r="Q112" s="116"/>
      <c r="R112" s="116"/>
      <c r="S112" s="116"/>
      <c r="T112" s="116"/>
      <c r="U112" s="116"/>
      <c r="V112" s="116"/>
      <c r="W112" s="116"/>
      <c r="X112" s="116"/>
      <c r="Y112" s="183"/>
      <c r="Z112" s="183"/>
    </row>
    <row r="113" ht="15.0" customHeight="1">
      <c r="A113" s="262"/>
      <c r="B113" s="115" t="s">
        <v>2431</v>
      </c>
      <c r="C113" s="116"/>
      <c r="D113" s="118">
        <v>66000.0</v>
      </c>
      <c r="E113" s="175">
        <f t="shared" si="1"/>
        <v>-42856865.3</v>
      </c>
      <c r="F113" s="270"/>
      <c r="G113" s="62" t="s">
        <v>2264</v>
      </c>
      <c r="H113" s="118"/>
      <c r="I113" s="29"/>
      <c r="J113" s="271">
        <f>2303900+2254600+256250+118750+350000</f>
        <v>5283500</v>
      </c>
      <c r="K113" s="116" t="s">
        <v>2363</v>
      </c>
      <c r="L113" s="174"/>
      <c r="M113" s="174"/>
      <c r="N113" s="174"/>
      <c r="O113" s="116"/>
      <c r="P113" s="174"/>
      <c r="Q113" s="116"/>
      <c r="R113" s="116"/>
      <c r="S113" s="116"/>
      <c r="T113" s="116"/>
      <c r="U113" s="116"/>
      <c r="V113" s="116"/>
      <c r="W113" s="116"/>
      <c r="X113" s="116"/>
      <c r="Y113" s="183"/>
      <c r="Z113" s="183"/>
    </row>
    <row r="114" ht="15.0" customHeight="1">
      <c r="A114" s="262"/>
      <c r="B114" s="115" t="s">
        <v>2432</v>
      </c>
      <c r="C114" s="116"/>
      <c r="D114" s="118">
        <v>1832420.0</v>
      </c>
      <c r="E114" s="175">
        <f t="shared" si="1"/>
        <v>-44689285.3</v>
      </c>
      <c r="F114" s="270"/>
      <c r="G114" s="28" t="s">
        <v>2263</v>
      </c>
      <c r="H114" s="118"/>
      <c r="I114" s="29"/>
      <c r="J114" s="271">
        <v>300000.0</v>
      </c>
      <c r="K114" s="116" t="s">
        <v>2364</v>
      </c>
      <c r="L114" s="174"/>
      <c r="M114" s="174"/>
      <c r="N114" s="271">
        <v>1054840.0</v>
      </c>
      <c r="O114" s="116" t="s">
        <v>2365</v>
      </c>
      <c r="P114" s="174"/>
      <c r="Q114" s="116"/>
      <c r="R114" s="116"/>
      <c r="S114" s="116"/>
      <c r="T114" s="116"/>
      <c r="U114" s="116"/>
      <c r="V114" s="116"/>
      <c r="W114" s="116"/>
      <c r="X114" s="116"/>
      <c r="Y114" s="183"/>
      <c r="Z114" s="183"/>
    </row>
    <row r="115" ht="15.0" customHeight="1">
      <c r="A115" s="262"/>
      <c r="B115" s="115" t="s">
        <v>8</v>
      </c>
      <c r="C115" s="116">
        <v>3.022745E7</v>
      </c>
      <c r="D115" s="118"/>
      <c r="E115" s="175">
        <f t="shared" si="1"/>
        <v>-14461835.3</v>
      </c>
      <c r="F115" s="262">
        <v>46068.0</v>
      </c>
      <c r="G115" s="99" t="s">
        <v>2265</v>
      </c>
      <c r="H115" s="118"/>
      <c r="I115" s="29"/>
      <c r="J115" s="271">
        <v>3400000.0</v>
      </c>
      <c r="K115" s="116" t="s">
        <v>2366</v>
      </c>
      <c r="L115" s="174"/>
      <c r="M115" s="174"/>
      <c r="N115" s="272">
        <v>1400000.0</v>
      </c>
      <c r="O115" s="116" t="s">
        <v>2367</v>
      </c>
      <c r="P115" s="174"/>
      <c r="Q115" s="116"/>
      <c r="R115" s="116"/>
      <c r="S115" s="116"/>
      <c r="T115" s="116"/>
      <c r="U115" s="116"/>
      <c r="V115" s="116"/>
      <c r="W115" s="116"/>
      <c r="X115" s="116"/>
      <c r="Y115" s="183"/>
      <c r="Z115" s="183"/>
    </row>
    <row r="116" ht="15.0" customHeight="1">
      <c r="A116" s="262"/>
      <c r="B116" s="115" t="s">
        <v>8</v>
      </c>
      <c r="C116" s="116">
        <v>7763140.0</v>
      </c>
      <c r="D116" s="118"/>
      <c r="E116" s="175">
        <f t="shared" si="1"/>
        <v>-6698695.3</v>
      </c>
      <c r="F116" s="262" t="s">
        <v>2433</v>
      </c>
      <c r="G116" s="99" t="s">
        <v>2265</v>
      </c>
      <c r="H116" s="118"/>
      <c r="I116" s="29"/>
      <c r="J116" s="271">
        <v>950000.0</v>
      </c>
      <c r="K116" s="116" t="s">
        <v>2368</v>
      </c>
      <c r="L116" s="174"/>
      <c r="M116" s="174"/>
      <c r="N116" s="174"/>
      <c r="O116" s="116"/>
      <c r="P116" s="174"/>
      <c r="Q116" s="116"/>
      <c r="R116" s="116"/>
      <c r="S116" s="116"/>
      <c r="T116" s="116"/>
      <c r="U116" s="116"/>
      <c r="V116" s="116"/>
      <c r="W116" s="116"/>
      <c r="X116" s="116"/>
      <c r="Y116" s="183"/>
      <c r="Z116" s="183"/>
    </row>
    <row r="117" ht="15.0" customHeight="1">
      <c r="A117" s="262"/>
      <c r="B117" s="115" t="s">
        <v>2017</v>
      </c>
      <c r="C117" s="116"/>
      <c r="D117" s="116">
        <v>2.964214E7</v>
      </c>
      <c r="E117" s="175">
        <f t="shared" si="1"/>
        <v>-36340835.3</v>
      </c>
      <c r="F117" s="262"/>
      <c r="G117" s="99" t="s">
        <v>2265</v>
      </c>
      <c r="H117" s="118"/>
      <c r="I117" s="29"/>
      <c r="J117" s="271">
        <v>1500000.0</v>
      </c>
      <c r="K117" s="116" t="s">
        <v>2369</v>
      </c>
      <c r="L117" s="174"/>
      <c r="M117" s="174"/>
      <c r="N117" s="34"/>
      <c r="O117" s="116"/>
      <c r="P117" s="174"/>
      <c r="Q117" s="116"/>
      <c r="R117" s="116"/>
      <c r="S117" s="116"/>
      <c r="T117" s="116"/>
      <c r="U117" s="116"/>
      <c r="V117" s="116"/>
      <c r="W117" s="116"/>
      <c r="X117" s="116"/>
      <c r="Y117" s="183"/>
      <c r="Z117" s="183"/>
    </row>
    <row r="118" ht="15.0" customHeight="1">
      <c r="A118" s="262"/>
      <c r="B118" s="115" t="s">
        <v>2017</v>
      </c>
      <c r="C118" s="116"/>
      <c r="D118" s="118">
        <v>7653140.0</v>
      </c>
      <c r="E118" s="175">
        <f t="shared" si="1"/>
        <v>-43993975.3</v>
      </c>
      <c r="F118" s="262"/>
      <c r="G118" s="99" t="s">
        <v>2265</v>
      </c>
      <c r="H118" s="118"/>
      <c r="I118" s="29"/>
      <c r="J118" s="271">
        <v>1832420.0</v>
      </c>
      <c r="K118" s="116" t="s">
        <v>2370</v>
      </c>
      <c r="L118" s="174"/>
      <c r="M118" s="174"/>
      <c r="N118" s="34"/>
      <c r="O118" s="116"/>
      <c r="P118" s="174"/>
      <c r="Q118" s="116"/>
      <c r="R118" s="116"/>
      <c r="S118" s="116"/>
      <c r="T118" s="116"/>
      <c r="U118" s="116"/>
      <c r="V118" s="116"/>
      <c r="W118" s="116"/>
      <c r="X118" s="116"/>
      <c r="Y118" s="183"/>
      <c r="Z118" s="183"/>
    </row>
    <row r="119" ht="15.0" customHeight="1">
      <c r="A119" s="262"/>
      <c r="B119" s="115" t="s">
        <v>2434</v>
      </c>
      <c r="C119" s="116"/>
      <c r="D119" s="116">
        <v>11000.0</v>
      </c>
      <c r="E119" s="175">
        <f t="shared" si="1"/>
        <v>-44004975.3</v>
      </c>
      <c r="F119" s="262"/>
      <c r="G119" s="99" t="s">
        <v>2265</v>
      </c>
      <c r="H119" s="118"/>
      <c r="I119" s="29"/>
      <c r="J119" s="271">
        <v>300000.0</v>
      </c>
      <c r="K119" s="116" t="s">
        <v>2371</v>
      </c>
      <c r="L119" s="174"/>
      <c r="M119" s="174"/>
      <c r="N119" s="34"/>
      <c r="O119" s="116"/>
      <c r="P119" s="174"/>
      <c r="Q119" s="116"/>
      <c r="R119" s="116"/>
      <c r="S119" s="116"/>
      <c r="T119" s="116"/>
      <c r="U119" s="116"/>
      <c r="V119" s="116"/>
      <c r="W119" s="116"/>
      <c r="X119" s="116"/>
      <c r="Y119" s="183"/>
      <c r="Z119" s="183"/>
    </row>
    <row r="120" ht="15.0" customHeight="1">
      <c r="A120" s="262">
        <v>46077.0</v>
      </c>
      <c r="B120" s="115" t="s">
        <v>2271</v>
      </c>
      <c r="C120" s="116">
        <v>992193.0</v>
      </c>
      <c r="D120" s="118"/>
      <c r="E120" s="175">
        <f t="shared" si="1"/>
        <v>-43012782.3</v>
      </c>
      <c r="F120" s="270"/>
      <c r="G120" s="62" t="s">
        <v>2264</v>
      </c>
      <c r="H120" s="118"/>
      <c r="I120" s="29"/>
      <c r="J120" s="271">
        <v>1520400.0</v>
      </c>
      <c r="K120" s="116" t="s">
        <v>2372</v>
      </c>
      <c r="L120" s="174"/>
      <c r="M120" s="174"/>
      <c r="N120" s="34"/>
      <c r="O120" s="116"/>
      <c r="P120" s="174"/>
      <c r="Q120" s="116"/>
      <c r="R120" s="116"/>
      <c r="S120" s="116"/>
      <c r="T120" s="116"/>
      <c r="U120" s="116"/>
      <c r="V120" s="116"/>
      <c r="W120" s="116"/>
      <c r="X120" s="116"/>
      <c r="Y120" s="183"/>
      <c r="Z120" s="183"/>
    </row>
    <row r="121" ht="15.0" customHeight="1">
      <c r="A121" s="262"/>
      <c r="B121" s="115" t="s">
        <v>2435</v>
      </c>
      <c r="C121" s="116"/>
      <c r="D121" s="118">
        <v>170500.0</v>
      </c>
      <c r="E121" s="175">
        <f t="shared" si="1"/>
        <v>-43183282.3</v>
      </c>
      <c r="F121" s="262"/>
      <c r="G121" s="62" t="s">
        <v>2264</v>
      </c>
      <c r="H121" s="118"/>
      <c r="I121" s="29"/>
      <c r="J121" s="278">
        <v>1000000.0</v>
      </c>
      <c r="K121" s="116" t="s">
        <v>2373</v>
      </c>
      <c r="L121" s="174"/>
      <c r="M121" s="174"/>
      <c r="N121" s="34"/>
      <c r="O121" s="116"/>
      <c r="P121" s="174"/>
      <c r="Q121" s="116"/>
      <c r="R121" s="116"/>
      <c r="S121" s="116"/>
      <c r="T121" s="116"/>
      <c r="U121" s="116"/>
      <c r="V121" s="116"/>
      <c r="W121" s="116"/>
      <c r="X121" s="116"/>
      <c r="Y121" s="183"/>
      <c r="Z121" s="183"/>
    </row>
    <row r="122" ht="15.0" customHeight="1">
      <c r="A122" s="262"/>
      <c r="B122" s="115" t="s">
        <v>2279</v>
      </c>
      <c r="C122" s="116">
        <v>7000000.0</v>
      </c>
      <c r="D122" s="118"/>
      <c r="E122" s="175">
        <f t="shared" si="1"/>
        <v>-36183282.3</v>
      </c>
      <c r="F122" s="262"/>
 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r="M122" s="174"/>
      <c r="N122" s="174"/>
      <c r="O122" s="116"/>
      <c r="P122" s="174"/>
      <c r="Q122" s="116"/>
      <c r="R122" s="116"/>
      <c r="S122" s="116"/>
      <c r="T122" s="116"/>
      <c r="U122" s="116"/>
      <c r="V122" s="116"/>
      <c r="W122" s="116"/>
      <c r="X122" s="116"/>
      <c r="Y122" s="183"/>
      <c r="Z122" s="183"/>
    </row>
    <row r="123" ht="15.0" customHeight="1">
      <c r="A123" s="262"/>
      <c r="B123" s="117" t="s">
        <v>2436</v>
      </c>
      <c r="C123" s="116"/>
      <c r="D123" s="116">
        <v>1185939.0</v>
      </c>
      <c r="E123" s="175">
        <f t="shared" si="1"/>
        <v>-37369221.3</v>
      </c>
      <c r="F123" s="262"/>
      <c r="G123" s="99" t="s">
        <v>2265</v>
      </c>
      <c r="H123" s="118"/>
      <c r="I123" s="29"/>
      <c r="J123" s="279">
        <v>3100000.0</v>
      </c>
      <c r="K123" s="116" t="s">
        <v>2375</v>
      </c>
      <c r="L123" s="174"/>
      <c r="M123" s="174"/>
      <c r="N123" s="174"/>
      <c r="O123" s="116"/>
      <c r="P123" s="174"/>
      <c r="Q123" s="116"/>
      <c r="R123" s="116"/>
      <c r="S123" s="116"/>
      <c r="T123" s="116"/>
      <c r="U123" s="116"/>
      <c r="V123" s="116"/>
      <c r="W123" s="116"/>
      <c r="X123" s="116"/>
      <c r="Y123" s="183"/>
      <c r="Z123" s="183"/>
    </row>
    <row r="124" ht="15.0" customHeight="1">
      <c r="A124" s="262"/>
      <c r="B124" s="117" t="s">
        <v>2437</v>
      </c>
      <c r="C124" s="116"/>
      <c r="D124" s="116">
        <v>1.0E7</v>
      </c>
      <c r="E124" s="175">
        <f t="shared" si="1"/>
        <v>-47369221.3</v>
      </c>
      <c r="F124" s="262"/>
      <c r="G124" s="99" t="s">
        <v>2265</v>
      </c>
      <c r="H124" s="118"/>
      <c r="I124" s="29"/>
      <c r="J124" s="273">
        <f>SUM(J105:J123)+N107+N108+N111+N112+N113+N114</f>
        <v>60356260</v>
      </c>
      <c r="K124" s="116"/>
      <c r="L124" s="174"/>
      <c r="M124" s="174"/>
      <c r="N124" s="174"/>
      <c r="O124" s="116"/>
      <c r="P124" s="174"/>
      <c r="Q124" s="116"/>
      <c r="R124" s="116"/>
      <c r="S124" s="116"/>
      <c r="T124" s="116"/>
      <c r="U124" s="116"/>
      <c r="V124" s="116"/>
      <c r="W124" s="116"/>
      <c r="X124" s="116"/>
      <c r="Y124" s="183"/>
      <c r="Z124" s="183"/>
    </row>
    <row r="125" ht="15.0" customHeight="1">
      <c r="A125" s="262">
        <v>46078.0</v>
      </c>
      <c r="B125" s="117" t="s">
        <v>2438</v>
      </c>
      <c r="C125" s="118"/>
      <c r="D125" s="118">
        <v>1520400.0</v>
      </c>
      <c r="E125" s="175">
        <f t="shared" si="1"/>
        <v>-48889621.3</v>
      </c>
      <c r="F125" s="262"/>
      <c r="G125" s="28" t="s">
        <v>2263</v>
      </c>
      <c r="H125" s="118"/>
      <c r="I125" s="118"/>
      <c r="J125" s="264"/>
      <c r="K125" s="116"/>
      <c r="L125" s="174"/>
      <c r="M125" s="174"/>
      <c r="N125" s="174"/>
      <c r="O125" s="116"/>
      <c r="P125" s="174"/>
      <c r="Q125" s="116"/>
      <c r="R125" s="116"/>
      <c r="S125" s="116"/>
      <c r="T125" s="116"/>
      <c r="U125" s="116"/>
      <c r="V125" s="116"/>
      <c r="W125" s="116"/>
      <c r="X125" s="116"/>
      <c r="Y125" s="183"/>
      <c r="Z125" s="183"/>
    </row>
    <row r="126" ht="15.0" customHeight="1">
      <c r="A126" s="262"/>
      <c r="B126" s="115" t="s">
        <v>2271</v>
      </c>
      <c r="C126" s="116">
        <v>741802.0</v>
      </c>
      <c r="D126" s="118"/>
      <c r="E126" s="175">
        <f t="shared" si="1"/>
        <v>-48147819.3</v>
      </c>
      <c r="F126" s="262"/>
      <c r="G126" s="62" t="s">
        <v>2264</v>
      </c>
      <c r="H126" s="118"/>
      <c r="I126" s="118"/>
      <c r="J126" s="118"/>
      <c r="K126" s="116" t="s">
        <v>2376</v>
      </c>
      <c r="L126" s="174"/>
      <c r="M126" s="174"/>
      <c r="N126" s="174"/>
      <c r="O126" s="116"/>
      <c r="P126" s="174"/>
      <c r="Q126" s="116"/>
      <c r="R126" s="116"/>
      <c r="S126" s="116"/>
      <c r="T126" s="116"/>
      <c r="U126" s="116"/>
      <c r="V126" s="116"/>
      <c r="W126" s="116"/>
      <c r="X126" s="116"/>
      <c r="Y126" s="183"/>
      <c r="Z126" s="183"/>
    </row>
    <row r="127" ht="15.0" customHeight="1">
      <c r="A127" s="262"/>
      <c r="B127" s="115" t="s">
        <v>2274</v>
      </c>
      <c r="C127" s="116">
        <v>1340000.0</v>
      </c>
      <c r="D127" s="118"/>
      <c r="E127" s="175">
        <f t="shared" si="1"/>
        <v>-46807819.3</v>
      </c>
      <c r="F127" s="262"/>
      <c r="G127" s="62" t="s">
        <v>2264</v>
      </c>
      <c r="H127" s="118"/>
      <c r="I127" s="29"/>
      <c r="J127" s="118"/>
      <c r="K127" s="116"/>
      <c r="L127" s="174"/>
      <c r="M127" s="174"/>
      <c r="N127" s="174"/>
      <c r="O127" s="116"/>
      <c r="P127" s="174"/>
      <c r="Q127" s="116"/>
      <c r="R127" s="116"/>
      <c r="S127" s="116"/>
      <c r="T127" s="116"/>
      <c r="U127" s="116"/>
      <c r="V127" s="116"/>
      <c r="W127" s="116"/>
      <c r="X127" s="116"/>
      <c r="Y127" s="183"/>
      <c r="Z127" s="183"/>
    </row>
    <row r="128" ht="15.0" customHeight="1">
      <c r="A128" s="262"/>
      <c r="B128" s="115" t="s">
        <v>2439</v>
      </c>
      <c r="C128" s="116"/>
      <c r="D128" s="116">
        <v>52220.0</v>
      </c>
      <c r="E128" s="175">
        <f t="shared" si="1"/>
        <v>-46860039.3</v>
      </c>
      <c r="F128" s="262"/>
      <c r="G128" s="99" t="s">
        <v>2265</v>
      </c>
      <c r="H128" s="118"/>
      <c r="I128" s="29"/>
      <c r="J128" s="118">
        <f>3038320+3143420+284950+132050+350000</f>
        <v>6948740</v>
      </c>
      <c r="K128" s="116" t="s">
        <v>2440</v>
      </c>
      <c r="L128" s="174"/>
      <c r="M128" s="174"/>
      <c r="N128" s="174"/>
      <c r="O128" s="116"/>
      <c r="P128" s="174"/>
      <c r="Q128" s="116"/>
      <c r="R128" s="116"/>
      <c r="S128" s="116"/>
      <c r="T128" s="116"/>
      <c r="U128" s="116"/>
      <c r="V128" s="116"/>
      <c r="W128" s="116"/>
      <c r="X128" s="116"/>
      <c r="Y128" s="183"/>
      <c r="Z128" s="183"/>
    </row>
    <row r="129" ht="15.0" customHeight="1">
      <c r="A129" s="262">
        <v>46079.0</v>
      </c>
      <c r="B129" s="115" t="s">
        <v>2441</v>
      </c>
      <c r="C129" s="116"/>
      <c r="D129" s="116">
        <v>240000.0</v>
      </c>
      <c r="E129" s="175">
        <f t="shared" si="1"/>
        <v>-47100039.3</v>
      </c>
      <c r="F129" s="262" t="s">
        <v>2442</v>
      </c>
      <c r="G129" s="28" t="s">
        <v>2263</v>
      </c>
      <c r="H129" s="118"/>
      <c r="I129" s="29"/>
      <c r="J129" s="118"/>
      <c r="K129" s="116"/>
      <c r="L129" s="174"/>
      <c r="M129" s="174"/>
      <c r="N129" s="174"/>
      <c r="O129" s="116"/>
      <c r="P129" s="174"/>
      <c r="Q129" s="116"/>
      <c r="R129" s="116"/>
      <c r="S129" s="116"/>
      <c r="T129" s="116"/>
      <c r="U129" s="116"/>
      <c r="V129" s="116"/>
      <c r="W129" s="116"/>
      <c r="X129" s="116"/>
      <c r="Y129" s="183"/>
      <c r="Z129" s="183"/>
    </row>
    <row r="130" ht="15.0" customHeight="1">
      <c r="A130" s="262"/>
      <c r="B130" s="115" t="s">
        <v>2378</v>
      </c>
      <c r="C130" s="116"/>
      <c r="D130" s="118">
        <v>500.0</v>
      </c>
      <c r="E130" s="175">
        <f t="shared" si="1"/>
        <v>-47100539.3</v>
      </c>
      <c r="F130" s="270"/>
      <c r="G130" s="260" t="s">
        <v>2266</v>
      </c>
      <c r="H130" s="118"/>
      <c r="I130" s="29"/>
      <c r="J130" s="118"/>
      <c r="K130" s="116"/>
      <c r="L130" s="174"/>
      <c r="M130" s="174"/>
      <c r="N130" s="174"/>
      <c r="O130" s="116"/>
      <c r="P130" s="174"/>
      <c r="Q130" s="116"/>
      <c r="R130" s="116"/>
      <c r="S130" s="116"/>
      <c r="T130" s="116"/>
      <c r="U130" s="116"/>
      <c r="V130" s="116"/>
      <c r="W130" s="116"/>
      <c r="X130" s="116"/>
      <c r="Y130" s="183"/>
      <c r="Z130" s="183"/>
    </row>
    <row r="131" ht="15.0" customHeight="1">
      <c r="A131" s="262"/>
      <c r="B131" s="115" t="s">
        <v>2271</v>
      </c>
      <c r="C131" s="116">
        <v>376574.0</v>
      </c>
      <c r="D131" s="118"/>
      <c r="E131" s="175">
        <f t="shared" si="1"/>
        <v>-46723965.3</v>
      </c>
      <c r="F131" s="270"/>
      <c r="G131" s="62" t="s">
        <v>2264</v>
      </c>
      <c r="H131" s="118"/>
      <c r="I131" s="29"/>
      <c r="J131" s="118"/>
      <c r="K131" s="116"/>
      <c r="L131" s="174"/>
      <c r="M131" s="174"/>
      <c r="N131" s="174"/>
      <c r="O131" s="116"/>
      <c r="P131" s="174"/>
      <c r="Q131" s="116"/>
      <c r="R131" s="116"/>
      <c r="S131" s="116"/>
      <c r="T131" s="116"/>
      <c r="U131" s="116"/>
      <c r="V131" s="116"/>
      <c r="W131" s="116"/>
      <c r="X131" s="116"/>
      <c r="Y131" s="183"/>
      <c r="Z131" s="183"/>
    </row>
    <row r="132" ht="15.0" customHeight="1">
      <c r="A132" s="262"/>
      <c r="B132" s="115" t="s">
        <v>2443</v>
      </c>
      <c r="C132" s="116"/>
      <c r="D132" s="118">
        <v>300000.0</v>
      </c>
      <c r="E132" s="175">
        <f t="shared" si="1"/>
        <v>-47023965.3</v>
      </c>
      <c r="F132" s="262"/>
      <c r="G132" s="62" t="s">
        <v>2264</v>
      </c>
      <c r="H132" s="118"/>
      <c r="I132" s="29"/>
      <c r="J132" s="118"/>
      <c r="K132" s="116"/>
      <c r="L132" s="174"/>
      <c r="M132" s="174"/>
      <c r="N132" s="174"/>
      <c r="O132" s="116"/>
      <c r="P132" s="174"/>
      <c r="Q132" s="116"/>
      <c r="R132" s="116"/>
      <c r="S132" s="116"/>
      <c r="T132" s="116"/>
      <c r="U132" s="116"/>
      <c r="V132" s="116"/>
      <c r="W132" s="116"/>
      <c r="X132" s="116"/>
      <c r="Y132" s="183"/>
      <c r="Z132" s="183"/>
    </row>
    <row r="133" ht="15.0" customHeight="1">
      <c r="A133" s="262"/>
      <c r="B133" s="115" t="s">
        <v>1095</v>
      </c>
      <c r="C133" s="118"/>
      <c r="D133" s="118">
        <v>42550.0</v>
      </c>
      <c r="E133" s="175">
        <f t="shared" si="1"/>
        <v>-47066515.3</v>
      </c>
      <c r="F133" s="262"/>
      <c r="G133" s="99" t="s">
        <v>2265</v>
      </c>
      <c r="H133" s="118"/>
      <c r="I133" s="29"/>
      <c r="J133" s="118"/>
      <c r="K133" s="116"/>
      <c r="L133" s="174"/>
      <c r="M133" s="174"/>
      <c r="N133" s="174"/>
      <c r="O133" s="116"/>
      <c r="P133" s="174"/>
      <c r="Q133" s="116"/>
      <c r="R133" s="116"/>
      <c r="S133" s="116"/>
      <c r="T133" s="116"/>
      <c r="U133" s="116"/>
      <c r="V133" s="116"/>
      <c r="W133" s="116"/>
      <c r="X133" s="116"/>
      <c r="Y133" s="183"/>
      <c r="Z133" s="183"/>
    </row>
    <row r="134" ht="15.0" customHeight="1">
      <c r="A134" s="262">
        <v>46080.0</v>
      </c>
      <c r="B134" s="117" t="s">
        <v>2444</v>
      </c>
      <c r="C134" s="116"/>
      <c r="D134" s="116">
        <v>332820.0</v>
      </c>
      <c r="E134" s="175">
        <f t="shared" si="1"/>
        <v>-47399335.3</v>
      </c>
      <c r="F134" s="262"/>
      <c r="G134" s="28" t="s">
        <v>2263</v>
      </c>
      <c r="H134" s="118"/>
      <c r="I134" s="29"/>
      <c r="J134" s="118"/>
      <c r="K134" s="116"/>
      <c r="L134" s="174"/>
      <c r="M134" s="174"/>
      <c r="N134" s="174"/>
      <c r="O134" s="116"/>
      <c r="P134" s="174"/>
      <c r="Q134" s="116"/>
      <c r="R134" s="116"/>
      <c r="S134" s="116"/>
      <c r="T134" s="116"/>
      <c r="U134" s="116"/>
      <c r="V134" s="116"/>
      <c r="W134" s="116"/>
      <c r="X134" s="116"/>
      <c r="Y134" s="183"/>
      <c r="Z134" s="183"/>
    </row>
    <row r="135" ht="15.0" customHeight="1">
      <c r="A135" s="262"/>
      <c r="B135" s="117" t="s">
        <v>2445</v>
      </c>
      <c r="C135" s="118"/>
      <c r="D135" s="118">
        <v>660000.0</v>
      </c>
      <c r="E135" s="175">
        <f t="shared" si="1"/>
        <v>-48059335.3</v>
      </c>
      <c r="F135" s="262"/>
      <c r="G135" s="28" t="s">
        <v>2263</v>
      </c>
      <c r="H135" s="118"/>
      <c r="I135" s="83"/>
      <c r="J135" s="118"/>
      <c r="K135" s="116"/>
      <c r="L135" s="174"/>
      <c r="M135" s="174"/>
      <c r="N135" s="174"/>
      <c r="O135" s="116"/>
      <c r="P135" s="174"/>
      <c r="Q135" s="116"/>
      <c r="R135" s="116"/>
      <c r="S135" s="116"/>
      <c r="T135" s="116"/>
      <c r="U135" s="116"/>
      <c r="V135" s="116"/>
      <c r="W135" s="116"/>
      <c r="X135" s="116"/>
      <c r="Y135" s="183"/>
      <c r="Z135" s="183"/>
    </row>
    <row r="136" ht="15.0" customHeight="1">
      <c r="A136" s="262"/>
      <c r="B136" s="115" t="s">
        <v>2446</v>
      </c>
      <c r="C136" s="116"/>
      <c r="D136" s="118">
        <v>10030.0</v>
      </c>
      <c r="E136" s="175">
        <f t="shared" si="1"/>
        <v>-48069365.3</v>
      </c>
      <c r="F136" s="274" t="s">
        <v>2447</v>
      </c>
      <c r="G136" s="28" t="s">
        <v>2263</v>
      </c>
      <c r="H136" s="118"/>
      <c r="I136" s="83"/>
      <c r="J136" s="118"/>
      <c r="K136" s="116"/>
      <c r="L136" s="174"/>
      <c r="M136" s="174"/>
      <c r="N136" s="174"/>
      <c r="O136" s="116"/>
      <c r="P136" s="174"/>
      <c r="Q136" s="116"/>
      <c r="R136" s="116"/>
      <c r="S136" s="116"/>
      <c r="T136" s="116"/>
      <c r="U136" s="116"/>
      <c r="V136" s="116"/>
      <c r="W136" s="116"/>
      <c r="X136" s="116"/>
      <c r="Y136" s="183"/>
      <c r="Z136" s="183"/>
    </row>
    <row r="137" ht="15.0" customHeight="1">
      <c r="A137" s="262"/>
      <c r="B137" s="115" t="s">
        <v>2448</v>
      </c>
      <c r="C137" s="118"/>
      <c r="D137" s="118">
        <v>5560.0</v>
      </c>
      <c r="E137" s="175">
        <f t="shared" si="1"/>
        <v>-48074925.3</v>
      </c>
      <c r="F137" s="274" t="s">
        <v>2447</v>
      </c>
      <c r="G137" s="28" t="s">
        <v>2263</v>
      </c>
      <c r="H137" s="118"/>
      <c r="I137" s="83"/>
      <c r="J137" s="118"/>
      <c r="K137" s="116"/>
      <c r="L137" s="174"/>
      <c r="M137" s="174"/>
      <c r="N137" s="174"/>
      <c r="O137" s="116"/>
      <c r="P137" s="174"/>
      <c r="Q137" s="116"/>
      <c r="R137" s="116"/>
      <c r="S137" s="116"/>
      <c r="T137" s="116"/>
      <c r="U137" s="116"/>
      <c r="V137" s="116"/>
      <c r="W137" s="116"/>
      <c r="X137" s="116"/>
      <c r="Y137" s="183"/>
      <c r="Z137" s="183"/>
    </row>
    <row r="138" ht="15.0" customHeight="1">
      <c r="A138" s="262"/>
      <c r="B138" s="115" t="s">
        <v>2449</v>
      </c>
      <c r="C138" s="118"/>
      <c r="D138" s="118">
        <v>151830.0</v>
      </c>
      <c r="E138" s="175">
        <f t="shared" si="1"/>
        <v>-48226755.3</v>
      </c>
      <c r="F138" s="274" t="s">
        <v>2447</v>
      </c>
      <c r="G138" s="28" t="s">
        <v>2263</v>
      </c>
      <c r="H138" s="118"/>
      <c r="I138" s="83"/>
      <c r="J138" s="118"/>
      <c r="K138" s="116"/>
      <c r="L138" s="174"/>
      <c r="M138" s="174"/>
      <c r="N138" s="174"/>
      <c r="O138" s="116"/>
      <c r="P138" s="174"/>
      <c r="Q138" s="116"/>
      <c r="R138" s="116"/>
      <c r="S138" s="116"/>
      <c r="T138" s="116"/>
      <c r="U138" s="116"/>
      <c r="V138" s="116"/>
      <c r="W138" s="116"/>
      <c r="X138" s="116"/>
      <c r="Y138" s="183"/>
      <c r="Z138" s="183"/>
    </row>
    <row r="139" ht="15.0" customHeight="1">
      <c r="A139" s="262"/>
      <c r="B139" s="116" t="s">
        <v>2450</v>
      </c>
      <c r="C139" s="116"/>
      <c r="D139" s="116">
        <v>184210.0</v>
      </c>
      <c r="E139" s="175">
        <f t="shared" si="1"/>
        <v>-48410965.3</v>
      </c>
      <c r="F139" s="274" t="s">
        <v>2447</v>
      </c>
      <c r="G139" s="28" t="s">
        <v>2263</v>
      </c>
      <c r="H139" s="118"/>
      <c r="I139" s="83"/>
      <c r="J139" s="118"/>
      <c r="K139" s="116"/>
      <c r="L139" s="174"/>
      <c r="M139" s="174"/>
      <c r="N139" s="174"/>
      <c r="O139" s="116"/>
      <c r="P139" s="174"/>
      <c r="Q139" s="116"/>
      <c r="R139" s="116"/>
      <c r="S139" s="116"/>
      <c r="T139" s="116"/>
      <c r="U139" s="116"/>
      <c r="V139" s="116"/>
      <c r="W139" s="116"/>
      <c r="X139" s="116"/>
      <c r="Y139" s="183"/>
      <c r="Z139" s="183"/>
    </row>
    <row r="140" ht="15.0" customHeight="1">
      <c r="A140" s="262"/>
      <c r="B140" s="280" t="s">
        <v>2451</v>
      </c>
      <c r="C140" s="116"/>
      <c r="D140" s="118">
        <v>82610.0</v>
      </c>
      <c r="E140" s="175">
        <f t="shared" si="1"/>
        <v>-48493575.3</v>
      </c>
      <c r="F140" s="274" t="s">
        <v>2447</v>
      </c>
      <c r="G140" s="28" t="s">
        <v>2263</v>
      </c>
      <c r="H140" s="118"/>
      <c r="I140" s="83"/>
      <c r="J140" s="118"/>
      <c r="K140" s="116"/>
      <c r="L140" s="174"/>
      <c r="M140" s="174"/>
      <c r="N140" s="174"/>
      <c r="O140" s="116"/>
      <c r="P140" s="174"/>
      <c r="Q140" s="116"/>
      <c r="R140" s="116"/>
      <c r="S140" s="116"/>
      <c r="T140" s="116"/>
      <c r="U140" s="116"/>
      <c r="V140" s="116"/>
      <c r="W140" s="116"/>
      <c r="X140" s="116"/>
      <c r="Y140" s="183"/>
      <c r="Z140" s="183"/>
    </row>
    <row r="141" ht="15.0" customHeight="1">
      <c r="A141" s="262"/>
      <c r="B141" s="115" t="s">
        <v>2452</v>
      </c>
      <c r="C141" s="118"/>
      <c r="D141" s="118">
        <v>62510.0</v>
      </c>
      <c r="E141" s="175">
        <f t="shared" si="1"/>
        <v>-48556085.3</v>
      </c>
      <c r="F141" s="274" t="s">
        <v>2447</v>
      </c>
      <c r="G141" s="28" t="s">
        <v>2263</v>
      </c>
      <c r="H141" s="118"/>
      <c r="I141" s="83"/>
      <c r="J141" s="118"/>
      <c r="K141" s="116"/>
      <c r="L141" s="174"/>
      <c r="M141" s="174"/>
      <c r="N141" s="174"/>
      <c r="O141" s="116"/>
      <c r="P141" s="174"/>
      <c r="Q141" s="116"/>
      <c r="R141" s="116"/>
      <c r="S141" s="116"/>
      <c r="T141" s="116"/>
      <c r="U141" s="116"/>
      <c r="V141" s="116"/>
      <c r="W141" s="116"/>
      <c r="X141" s="116"/>
      <c r="Y141" s="183"/>
      <c r="Z141" s="183"/>
    </row>
    <row r="142" ht="15.0" customHeight="1">
      <c r="A142" s="262"/>
      <c r="B142" s="115" t="s">
        <v>2453</v>
      </c>
      <c r="C142" s="118"/>
      <c r="D142" s="118">
        <v>142910.0</v>
      </c>
      <c r="E142" s="175">
        <f t="shared" si="1"/>
        <v>-48698995.3</v>
      </c>
      <c r="F142" s="262" t="s">
        <v>2454</v>
      </c>
      <c r="G142" s="28" t="s">
        <v>2263</v>
      </c>
      <c r="H142" s="118"/>
      <c r="I142" s="83"/>
      <c r="J142" s="118"/>
      <c r="K142" s="116"/>
      <c r="L142" s="174"/>
      <c r="M142" s="174"/>
      <c r="N142" s="174"/>
      <c r="O142" s="116"/>
      <c r="P142" s="174"/>
      <c r="Q142" s="116"/>
      <c r="R142" s="116"/>
      <c r="S142" s="116"/>
      <c r="T142" s="116"/>
      <c r="U142" s="116"/>
      <c r="V142" s="116"/>
      <c r="W142" s="116"/>
      <c r="X142" s="116"/>
      <c r="Y142" s="183"/>
      <c r="Z142" s="183"/>
    </row>
    <row r="143" ht="15.0" customHeight="1">
      <c r="A143" s="262"/>
      <c r="B143" s="115" t="s">
        <v>2455</v>
      </c>
      <c r="C143" s="116"/>
      <c r="D143" s="264">
        <v>137810.0</v>
      </c>
      <c r="E143" s="175">
        <f t="shared" si="1"/>
        <v>-48836805.3</v>
      </c>
      <c r="F143" s="262" t="s">
        <v>2454</v>
      </c>
      <c r="G143" s="28" t="s">
        <v>2263</v>
      </c>
      <c r="H143" s="118"/>
      <c r="I143" s="83"/>
      <c r="J143" s="118"/>
      <c r="K143" s="116"/>
      <c r="L143" s="174"/>
      <c r="M143" s="174"/>
      <c r="N143" s="174"/>
      <c r="O143" s="116"/>
      <c r="P143" s="174"/>
      <c r="Q143" s="116"/>
      <c r="R143" s="116"/>
      <c r="S143" s="116"/>
      <c r="T143" s="116"/>
      <c r="U143" s="116"/>
      <c r="V143" s="116"/>
      <c r="W143" s="116"/>
      <c r="X143" s="116"/>
      <c r="Y143" s="183"/>
      <c r="Z143" s="183"/>
    </row>
    <row r="144" ht="15.0" customHeight="1">
      <c r="A144" s="262"/>
      <c r="B144" s="115" t="s">
        <v>2456</v>
      </c>
      <c r="C144" s="116"/>
      <c r="D144" s="264">
        <v>137120.0</v>
      </c>
      <c r="E144" s="175">
        <f t="shared" si="1"/>
        <v>-48973925.3</v>
      </c>
      <c r="F144" s="262" t="s">
        <v>2454</v>
      </c>
      <c r="G144" s="28" t="s">
        <v>2263</v>
      </c>
      <c r="H144" s="118"/>
      <c r="I144" s="83"/>
      <c r="J144" s="118"/>
      <c r="K144" s="116"/>
      <c r="L144" s="174"/>
      <c r="M144" s="174"/>
      <c r="N144" s="174"/>
      <c r="O144" s="116"/>
      <c r="P144" s="174"/>
      <c r="Q144" s="116"/>
      <c r="R144" s="116"/>
      <c r="S144" s="116"/>
      <c r="T144" s="116"/>
      <c r="U144" s="116"/>
      <c r="V144" s="116"/>
      <c r="W144" s="116"/>
      <c r="X144" s="116"/>
      <c r="Y144" s="183"/>
      <c r="Z144" s="183"/>
    </row>
    <row r="145" ht="15.0" customHeight="1">
      <c r="A145" s="262"/>
      <c r="B145" s="115" t="s">
        <v>2457</v>
      </c>
      <c r="C145" s="116"/>
      <c r="D145" s="264">
        <v>152170.0</v>
      </c>
      <c r="E145" s="175">
        <f t="shared" si="1"/>
        <v>-49126095.3</v>
      </c>
      <c r="F145" s="262" t="s">
        <v>2454</v>
      </c>
      <c r="G145" s="28" t="s">
        <v>2263</v>
      </c>
      <c r="H145" s="118"/>
      <c r="I145" s="83"/>
      <c r="J145" s="118"/>
      <c r="K145" s="116"/>
      <c r="L145" s="174"/>
      <c r="M145" s="174"/>
      <c r="N145" s="174"/>
      <c r="O145" s="116"/>
      <c r="P145" s="174"/>
      <c r="Q145" s="116"/>
      <c r="R145" s="116"/>
      <c r="S145" s="116"/>
      <c r="T145" s="116"/>
      <c r="U145" s="116"/>
      <c r="V145" s="116"/>
      <c r="W145" s="116"/>
      <c r="X145" s="116"/>
      <c r="Y145" s="183"/>
      <c r="Z145" s="183"/>
    </row>
    <row r="146" ht="15.0" customHeight="1">
      <c r="A146" s="262"/>
      <c r="B146" s="115" t="s">
        <v>2279</v>
      </c>
      <c r="C146" s="116">
        <v>3.0E7</v>
      </c>
      <c r="D146" s="264"/>
      <c r="E146" s="175">
        <f t="shared" si="1"/>
        <v>-19126095.3</v>
      </c>
      <c r="F146" s="262"/>
      <c r="G146" s="28" t="s">
        <v>2263</v>
      </c>
      <c r="H146" s="118"/>
      <c r="I146" s="83"/>
      <c r="J146" s="118"/>
      <c r="K146" s="116"/>
      <c r="L146" s="174"/>
      <c r="M146" s="174"/>
      <c r="N146" s="174"/>
      <c r="O146" s="116"/>
      <c r="P146" s="174"/>
      <c r="Q146" s="116"/>
      <c r="R146" s="116"/>
      <c r="S146" s="116"/>
      <c r="T146" s="116"/>
      <c r="U146" s="116"/>
      <c r="V146" s="116"/>
      <c r="W146" s="116"/>
      <c r="X146" s="116"/>
      <c r="Y146" s="183"/>
      <c r="Z146" s="183"/>
    </row>
    <row r="147" ht="15.0" customHeight="1">
      <c r="A147" s="262"/>
      <c r="B147" s="115" t="s">
        <v>2458</v>
      </c>
      <c r="C147" s="116"/>
      <c r="D147" s="264">
        <v>3052350.0</v>
      </c>
      <c r="E147" s="175">
        <f t="shared" si="1"/>
        <v>-22178445.3</v>
      </c>
      <c r="F147" s="262" t="s">
        <v>2459</v>
      </c>
      <c r="G147" s="28" t="s">
        <v>2263</v>
      </c>
      <c r="H147" s="118"/>
      <c r="I147" s="83"/>
      <c r="J147" s="118"/>
      <c r="K147" s="116"/>
      <c r="L147" s="174"/>
      <c r="M147" s="174"/>
      <c r="N147" s="174"/>
      <c r="O147" s="116"/>
      <c r="P147" s="174"/>
      <c r="Q147" s="116"/>
      <c r="R147" s="116"/>
      <c r="S147" s="116"/>
      <c r="T147" s="116"/>
      <c r="U147" s="116"/>
      <c r="V147" s="116"/>
      <c r="W147" s="116"/>
      <c r="X147" s="116"/>
      <c r="Y147" s="183"/>
      <c r="Z147" s="183"/>
    </row>
    <row r="148" ht="15.0" customHeight="1">
      <c r="A148" s="262"/>
      <c r="B148" s="115" t="s">
        <v>2460</v>
      </c>
      <c r="C148" s="116"/>
      <c r="D148" s="264">
        <v>1.8E7</v>
      </c>
      <c r="E148" s="175">
        <f t="shared" si="1"/>
        <v>-40178445.3</v>
      </c>
      <c r="F148" s="262" t="s">
        <v>2461</v>
      </c>
      <c r="G148" s="28" t="s">
        <v>2263</v>
      </c>
      <c r="H148" s="118"/>
      <c r="I148" s="83"/>
      <c r="J148" s="118"/>
      <c r="K148" s="116"/>
      <c r="L148" s="174"/>
      <c r="M148" s="174"/>
      <c r="N148" s="174"/>
      <c r="O148" s="116"/>
      <c r="P148" s="174"/>
      <c r="Q148" s="116"/>
      <c r="R148" s="116"/>
      <c r="S148" s="116"/>
      <c r="T148" s="116"/>
      <c r="U148" s="116"/>
      <c r="V148" s="116"/>
      <c r="W148" s="116"/>
      <c r="X148" s="116"/>
      <c r="Y148" s="183"/>
      <c r="Z148" s="183"/>
    </row>
    <row r="149" ht="15.0" customHeight="1">
      <c r="A149" s="262"/>
      <c r="B149" s="115" t="s">
        <v>2462</v>
      </c>
      <c r="C149" s="116"/>
      <c r="D149" s="264">
        <v>275000.0</v>
      </c>
      <c r="E149" s="175">
        <f t="shared" si="1"/>
        <v>-40453445.3</v>
      </c>
      <c r="F149" s="262"/>
      <c r="G149" s="28" t="s">
        <v>2263</v>
      </c>
      <c r="H149" s="118"/>
      <c r="I149" s="83"/>
      <c r="J149" s="118"/>
      <c r="K149" s="116"/>
      <c r="L149" s="174"/>
      <c r="M149" s="174"/>
      <c r="N149" s="174"/>
      <c r="O149" s="116"/>
      <c r="P149" s="174"/>
      <c r="Q149" s="116"/>
      <c r="R149" s="116"/>
      <c r="S149" s="116"/>
      <c r="T149" s="116"/>
      <c r="U149" s="116"/>
      <c r="V149" s="116"/>
      <c r="W149" s="116"/>
      <c r="X149" s="116"/>
      <c r="Y149" s="183"/>
      <c r="Z149" s="183"/>
    </row>
    <row r="150" ht="15.0" customHeight="1">
      <c r="A150" s="262"/>
      <c r="B150" s="115" t="s">
        <v>2271</v>
      </c>
      <c r="C150" s="116">
        <v>375864.0</v>
      </c>
      <c r="D150" s="118"/>
      <c r="E150" s="175">
        <f t="shared" si="1"/>
        <v>-40077581.3</v>
      </c>
      <c r="F150" s="270"/>
      <c r="G150" s="62" t="s">
        <v>2264</v>
      </c>
      <c r="H150" s="118"/>
      <c r="I150" s="83"/>
      <c r="J150" s="118"/>
      <c r="K150" s="116"/>
      <c r="L150" s="174"/>
      <c r="M150" s="174"/>
      <c r="N150" s="174"/>
      <c r="O150" s="116"/>
      <c r="P150" s="174"/>
      <c r="Q150" s="116"/>
      <c r="R150" s="116"/>
      <c r="S150" s="116"/>
      <c r="T150" s="116"/>
      <c r="U150" s="116"/>
      <c r="V150" s="116"/>
      <c r="W150" s="116"/>
      <c r="X150" s="116"/>
      <c r="Y150" s="183"/>
      <c r="Z150" s="183"/>
    </row>
    <row r="151" ht="15.0" customHeight="1">
      <c r="A151" s="262"/>
      <c r="B151" s="115" t="s">
        <v>2463</v>
      </c>
      <c r="C151" s="118">
        <v>4986800.0</v>
      </c>
      <c r="D151" s="118"/>
      <c r="E151" s="175">
        <f t="shared" si="1"/>
        <v>-35090781.3</v>
      </c>
      <c r="F151" s="262">
        <v>46076.0</v>
      </c>
      <c r="G151" s="260" t="s">
        <v>2266</v>
      </c>
      <c r="H151" s="118"/>
      <c r="I151" s="83"/>
      <c r="J151" s="118"/>
      <c r="K151" s="116"/>
      <c r="L151" s="174"/>
      <c r="M151" s="174"/>
      <c r="N151" s="174"/>
      <c r="O151" s="116"/>
      <c r="P151" s="174"/>
      <c r="Q151" s="116"/>
      <c r="R151" s="116"/>
      <c r="S151" s="116"/>
      <c r="T151" s="116"/>
      <c r="U151" s="116"/>
      <c r="V151" s="116"/>
      <c r="W151" s="116"/>
      <c r="X151" s="116"/>
      <c r="Y151" s="183"/>
      <c r="Z151" s="183"/>
    </row>
    <row r="152" ht="15.0" customHeight="1">
      <c r="A152" s="262"/>
      <c r="B152" s="115" t="s">
        <v>2378</v>
      </c>
      <c r="C152" s="118"/>
      <c r="D152" s="118">
        <v>500.0</v>
      </c>
      <c r="E152" s="175">
        <f t="shared" si="1"/>
        <v>-35091281.3</v>
      </c>
      <c r="F152" s="262"/>
      <c r="G152" s="260" t="s">
        <v>2266</v>
      </c>
      <c r="H152" s="118"/>
      <c r="I152" s="83"/>
      <c r="J152" s="118"/>
      <c r="K152" s="116"/>
      <c r="L152" s="174"/>
      <c r="M152" s="174"/>
      <c r="N152" s="174"/>
      <c r="O152" s="116"/>
      <c r="P152" s="174"/>
      <c r="Q152" s="116"/>
      <c r="R152" s="116"/>
      <c r="S152" s="116"/>
      <c r="T152" s="116"/>
      <c r="U152" s="116"/>
      <c r="V152" s="116"/>
      <c r="W152" s="116"/>
      <c r="X152" s="116"/>
      <c r="Y152" s="183"/>
      <c r="Z152" s="183"/>
    </row>
    <row r="153" ht="15.0" customHeight="1">
      <c r="A153" s="262"/>
      <c r="B153" s="115" t="s">
        <v>2464</v>
      </c>
      <c r="C153" s="118"/>
      <c r="D153" s="118">
        <v>1054840.0</v>
      </c>
      <c r="E153" s="175">
        <f t="shared" si="1"/>
        <v>-36146121.3</v>
      </c>
      <c r="F153" s="262"/>
      <c r="G153" s="99" t="s">
        <v>2265</v>
      </c>
      <c r="H153" s="118"/>
      <c r="I153" s="83"/>
      <c r="J153" s="118"/>
      <c r="K153" s="116"/>
      <c r="L153" s="174"/>
      <c r="M153" s="174"/>
      <c r="N153" s="174"/>
      <c r="O153" s="116"/>
      <c r="P153" s="174"/>
      <c r="Q153" s="116"/>
      <c r="R153" s="116"/>
      <c r="S153" s="116"/>
      <c r="T153" s="116"/>
      <c r="U153" s="116"/>
      <c r="V153" s="116"/>
      <c r="W153" s="116"/>
      <c r="X153" s="116"/>
      <c r="Y153" s="183"/>
      <c r="Z153" s="183"/>
    </row>
    <row r="154" ht="15.0" customHeight="1">
      <c r="A154" s="262">
        <v>46081.0</v>
      </c>
      <c r="B154" s="115" t="s">
        <v>2465</v>
      </c>
      <c r="C154" s="116"/>
      <c r="D154" s="118">
        <v>1.139657E7</v>
      </c>
      <c r="E154" s="175">
        <f t="shared" si="1"/>
        <v>-47542691.3</v>
      </c>
      <c r="F154" s="262"/>
      <c r="G154" s="62" t="s">
        <v>2264</v>
      </c>
      <c r="H154" s="118"/>
      <c r="I154" s="83"/>
      <c r="J154" s="118"/>
      <c r="K154" s="116"/>
      <c r="L154" s="174"/>
      <c r="M154" s="174"/>
      <c r="N154" s="174"/>
      <c r="O154" s="116"/>
      <c r="P154" s="174"/>
      <c r="Q154" s="116"/>
      <c r="R154" s="116"/>
      <c r="S154" s="116"/>
      <c r="T154" s="116"/>
      <c r="U154" s="116"/>
      <c r="V154" s="116"/>
      <c r="W154" s="116"/>
      <c r="X154" s="116"/>
      <c r="Y154" s="183"/>
      <c r="Z154" s="183"/>
    </row>
    <row r="155" ht="15.0" customHeight="1">
      <c r="A155" s="262"/>
      <c r="B155" s="117" t="s">
        <v>2274</v>
      </c>
      <c r="C155" s="116"/>
      <c r="D155" s="116">
        <v>1650000.0</v>
      </c>
      <c r="E155" s="175">
        <f t="shared" si="1"/>
        <v>-49192691.3</v>
      </c>
      <c r="F155" s="262"/>
      <c r="G155" s="62" t="s">
        <v>2264</v>
      </c>
      <c r="H155" s="118"/>
      <c r="I155" s="83"/>
      <c r="J155" s="118"/>
      <c r="K155" s="116"/>
      <c r="L155" s="174"/>
      <c r="M155" s="174"/>
      <c r="N155" s="174"/>
      <c r="O155" s="116"/>
      <c r="P155" s="174"/>
      <c r="Q155" s="116"/>
      <c r="R155" s="116"/>
      <c r="S155" s="116"/>
      <c r="T155" s="116"/>
      <c r="U155" s="116"/>
      <c r="V155" s="116"/>
      <c r="W155" s="116"/>
      <c r="X155" s="116"/>
      <c r="Y155" s="183"/>
      <c r="Z155" s="183"/>
    </row>
    <row r="156" ht="15.0" customHeight="1">
      <c r="A156" s="262"/>
      <c r="B156" s="115" t="s">
        <v>2466</v>
      </c>
      <c r="C156" s="116"/>
      <c r="D156" s="118">
        <v>440000.0</v>
      </c>
      <c r="E156" s="175">
        <f t="shared" si="1"/>
        <v>-49632691.3</v>
      </c>
      <c r="F156" s="262"/>
      <c r="G156" s="62" t="s">
        <v>2264</v>
      </c>
      <c r="H156" s="118"/>
      <c r="I156" s="83"/>
      <c r="J156" s="118"/>
      <c r="K156" s="116"/>
      <c r="L156" s="174"/>
      <c r="M156" s="174"/>
      <c r="N156" s="174"/>
      <c r="O156" s="116"/>
      <c r="P156" s="174"/>
      <c r="Q156" s="116"/>
      <c r="R156" s="116"/>
      <c r="S156" s="116"/>
      <c r="T156" s="116"/>
      <c r="U156" s="116"/>
      <c r="V156" s="116"/>
      <c r="W156" s="116"/>
      <c r="X156" s="116"/>
      <c r="Y156" s="183"/>
      <c r="Z156" s="183"/>
    </row>
    <row r="157" ht="15.0" customHeight="1">
      <c r="A157" s="262"/>
      <c r="B157" s="115" t="s">
        <v>2467</v>
      </c>
      <c r="C157" s="116"/>
      <c r="D157" s="118">
        <v>21450.0</v>
      </c>
      <c r="E157" s="175">
        <f t="shared" si="1"/>
        <v>-49654141.3</v>
      </c>
      <c r="F157" s="262"/>
      <c r="G157" s="62" t="s">
        <v>2264</v>
      </c>
      <c r="H157" s="118"/>
      <c r="I157" s="83"/>
      <c r="J157" s="118"/>
      <c r="K157" s="116"/>
      <c r="L157" s="174"/>
      <c r="M157" s="174"/>
      <c r="N157" s="174"/>
      <c r="O157" s="116"/>
      <c r="P157" s="174"/>
      <c r="Q157" s="116"/>
      <c r="R157" s="116"/>
      <c r="S157" s="116"/>
      <c r="T157" s="116"/>
      <c r="U157" s="116"/>
      <c r="V157" s="116"/>
      <c r="W157" s="116"/>
      <c r="X157" s="116"/>
      <c r="Y157" s="183"/>
      <c r="Z157" s="183"/>
    </row>
    <row r="158" ht="15.0" customHeight="1">
      <c r="A158" s="262"/>
      <c r="B158" s="115" t="s">
        <v>2282</v>
      </c>
      <c r="C158" s="118"/>
      <c r="D158" s="118">
        <v>241750.0</v>
      </c>
      <c r="E158" s="175">
        <f t="shared" si="1"/>
        <v>-49895891.3</v>
      </c>
      <c r="F158" s="262"/>
      <c r="G158" s="62" t="s">
        <v>2264</v>
      </c>
      <c r="H158" s="118"/>
      <c r="I158" s="83"/>
      <c r="J158" s="118"/>
      <c r="K158" s="116"/>
      <c r="L158" s="174"/>
      <c r="M158" s="174"/>
      <c r="N158" s="174"/>
      <c r="O158" s="116"/>
      <c r="P158" s="174"/>
      <c r="Q158" s="116"/>
      <c r="R158" s="116"/>
      <c r="S158" s="116"/>
      <c r="T158" s="116"/>
      <c r="U158" s="116"/>
      <c r="V158" s="116"/>
      <c r="W158" s="116"/>
      <c r="X158" s="116"/>
      <c r="Y158" s="183"/>
      <c r="Z158" s="183"/>
    </row>
    <row r="159" ht="15.0" customHeight="1">
      <c r="A159" s="262"/>
      <c r="B159" s="115" t="s">
        <v>2468</v>
      </c>
      <c r="C159" s="116"/>
      <c r="D159" s="118">
        <f>105410*3</f>
        <v>316230</v>
      </c>
      <c r="E159" s="175">
        <f t="shared" si="1"/>
        <v>-50212121.3</v>
      </c>
      <c r="F159" s="262"/>
      <c r="G159" s="62" t="s">
        <v>2264</v>
      </c>
      <c r="H159" s="118"/>
      <c r="I159" s="83"/>
      <c r="J159" s="118"/>
      <c r="K159" s="116"/>
      <c r="L159" s="174"/>
      <c r="M159" s="174"/>
      <c r="N159" s="174"/>
      <c r="O159" s="116"/>
      <c r="P159" s="174"/>
      <c r="Q159" s="116"/>
      <c r="R159" s="116"/>
      <c r="S159" s="116"/>
      <c r="T159" s="116"/>
      <c r="U159" s="116"/>
      <c r="V159" s="116"/>
      <c r="W159" s="116"/>
      <c r="X159" s="116"/>
      <c r="Y159" s="183"/>
      <c r="Z159" s="183"/>
    </row>
    <row r="160" ht="15.0" customHeight="1">
      <c r="A160" s="262"/>
      <c r="B160" s="115" t="s">
        <v>2469</v>
      </c>
      <c r="C160" s="116">
        <v>48350.0</v>
      </c>
      <c r="D160" s="118"/>
      <c r="E160" s="175">
        <f t="shared" si="1"/>
        <v>-50163771.3</v>
      </c>
      <c r="F160" s="262"/>
      <c r="G160" s="62" t="s">
        <v>2264</v>
      </c>
      <c r="H160" s="118"/>
      <c r="I160" s="83"/>
      <c r="J160" s="118"/>
      <c r="K160" s="116"/>
      <c r="L160" s="174"/>
      <c r="M160" s="174"/>
      <c r="N160" s="174"/>
      <c r="O160" s="116"/>
      <c r="P160" s="174"/>
      <c r="Q160" s="116"/>
      <c r="R160" s="116"/>
      <c r="S160" s="116"/>
      <c r="T160" s="116"/>
      <c r="U160" s="116"/>
      <c r="V160" s="116"/>
      <c r="W160" s="116"/>
      <c r="X160" s="116"/>
      <c r="Y160" s="183"/>
      <c r="Z160" s="183"/>
    </row>
    <row r="161" ht="15.0" customHeight="1">
      <c r="A161" s="262"/>
      <c r="B161" s="115" t="s">
        <v>1095</v>
      </c>
      <c r="C161" s="116"/>
      <c r="D161" s="118">
        <v>282370.0</v>
      </c>
      <c r="E161" s="175">
        <f t="shared" si="1"/>
        <v>-50446141.3</v>
      </c>
      <c r="F161" s="262"/>
      <c r="G161" s="99" t="s">
        <v>2265</v>
      </c>
      <c r="H161" s="118"/>
      <c r="I161" s="83"/>
      <c r="J161" s="118"/>
      <c r="K161" s="116"/>
      <c r="L161" s="174"/>
      <c r="M161" s="174"/>
      <c r="N161" s="174"/>
      <c r="O161" s="116"/>
      <c r="P161" s="174"/>
      <c r="Q161" s="116"/>
      <c r="R161" s="116"/>
      <c r="S161" s="116"/>
      <c r="T161" s="116"/>
      <c r="U161" s="116"/>
      <c r="V161" s="116"/>
      <c r="W161" s="116"/>
      <c r="X161" s="116"/>
      <c r="Y161" s="183"/>
      <c r="Z161" s="183"/>
    </row>
    <row r="162" ht="15.0" customHeight="1">
      <c r="A162" s="262"/>
      <c r="B162" s="115"/>
      <c r="C162" s="116"/>
      <c r="D162" s="118"/>
      <c r="E162" s="175"/>
      <c r="F162" s="262"/>
      <c r="G162" s="62"/>
      <c r="H162" s="118"/>
      <c r="I162" s="83"/>
      <c r="J162" s="118"/>
      <c r="K162" s="116"/>
      <c r="L162" s="174"/>
      <c r="M162" s="174"/>
      <c r="N162" s="174"/>
      <c r="O162" s="116"/>
      <c r="P162" s="174"/>
      <c r="Q162" s="116"/>
      <c r="R162" s="116"/>
      <c r="S162" s="116"/>
      <c r="T162" s="116"/>
      <c r="U162" s="116"/>
      <c r="V162" s="116"/>
      <c r="W162" s="116"/>
      <c r="X162" s="116"/>
      <c r="Y162" s="183"/>
      <c r="Z162" s="183"/>
    </row>
    <row r="163" ht="15.0" customHeight="1">
      <c r="A163" s="262"/>
      <c r="B163" s="115"/>
      <c r="C163" s="116"/>
      <c r="D163" s="118"/>
      <c r="E163" s="175"/>
      <c r="F163" s="262"/>
      <c r="G163" s="62"/>
      <c r="H163" s="118"/>
      <c r="I163" s="83"/>
      <c r="J163" s="118"/>
      <c r="K163" s="116"/>
      <c r="L163" s="174"/>
      <c r="M163" s="174"/>
      <c r="N163" s="174"/>
      <c r="O163" s="116"/>
      <c r="P163" s="174"/>
      <c r="Q163" s="116"/>
      <c r="R163" s="116"/>
      <c r="S163" s="116"/>
      <c r="T163" s="116"/>
      <c r="U163" s="116"/>
      <c r="V163" s="116"/>
      <c r="W163" s="116"/>
      <c r="X163" s="116"/>
      <c r="Y163" s="183"/>
      <c r="Z163" s="183"/>
    </row>
    <row r="164" ht="15.0" customHeight="1">
      <c r="A164" s="262"/>
      <c r="B164" s="115"/>
      <c r="C164" s="116"/>
      <c r="D164" s="118"/>
      <c r="E164" s="175"/>
      <c r="F164" s="262"/>
      <c r="G164" s="62"/>
      <c r="H164" s="118"/>
      <c r="I164" s="83"/>
      <c r="J164" s="118"/>
      <c r="K164" s="116"/>
      <c r="L164" s="174"/>
      <c r="M164" s="174"/>
      <c r="N164" s="174"/>
      <c r="O164" s="116"/>
      <c r="P164" s="174"/>
      <c r="Q164" s="116"/>
      <c r="R164" s="116"/>
      <c r="S164" s="116"/>
      <c r="T164" s="116"/>
      <c r="U164" s="116"/>
      <c r="V164" s="116"/>
      <c r="W164" s="116"/>
      <c r="X164" s="116"/>
      <c r="Y164" s="183"/>
      <c r="Z164" s="183"/>
    </row>
    <row r="165" ht="15.0" customHeight="1">
      <c r="A165" s="262"/>
      <c r="B165" s="117"/>
      <c r="C165" s="116"/>
      <c r="D165" s="118"/>
      <c r="E165" s="175"/>
      <c r="F165" s="262"/>
      <c r="G165" s="62"/>
      <c r="H165" s="118"/>
      <c r="I165" s="83"/>
      <c r="J165" s="118"/>
      <c r="K165" s="116"/>
      <c r="L165" s="174"/>
      <c r="M165" s="174"/>
      <c r="N165" s="174"/>
      <c r="O165" s="116"/>
      <c r="P165" s="174"/>
      <c r="Q165" s="116"/>
      <c r="R165" s="116"/>
      <c r="S165" s="116"/>
      <c r="T165" s="116"/>
      <c r="U165" s="116"/>
      <c r="V165" s="116"/>
      <c r="W165" s="116"/>
      <c r="X165" s="116"/>
      <c r="Y165" s="183"/>
      <c r="Z165" s="183"/>
    </row>
    <row r="166" ht="15.0" customHeight="1">
      <c r="A166" s="262"/>
      <c r="B166" s="117"/>
      <c r="C166" s="116"/>
      <c r="D166" s="118"/>
      <c r="E166" s="175"/>
      <c r="F166" s="262"/>
      <c r="G166" s="62"/>
      <c r="H166" s="118"/>
      <c r="I166" s="83"/>
      <c r="J166" s="118"/>
      <c r="K166" s="116"/>
      <c r="L166" s="174"/>
      <c r="M166" s="174"/>
      <c r="N166" s="174"/>
      <c r="O166" s="116"/>
      <c r="P166" s="174"/>
      <c r="Q166" s="116"/>
      <c r="R166" s="116"/>
      <c r="S166" s="116"/>
      <c r="T166" s="116"/>
      <c r="U166" s="116"/>
      <c r="V166" s="116"/>
      <c r="W166" s="116"/>
      <c r="X166" s="116"/>
      <c r="Y166" s="183"/>
      <c r="Z166" s="183"/>
    </row>
    <row r="167" ht="15.0" customHeight="1">
      <c r="A167" s="262"/>
      <c r="B167" s="117"/>
      <c r="C167" s="116"/>
      <c r="D167" s="118"/>
      <c r="E167" s="175"/>
      <c r="F167" s="262"/>
      <c r="G167" s="29"/>
      <c r="H167" s="118"/>
      <c r="I167" s="83"/>
      <c r="J167" s="118"/>
      <c r="K167" s="116"/>
      <c r="L167" s="174"/>
      <c r="M167" s="174"/>
      <c r="N167" s="174"/>
      <c r="O167" s="116"/>
      <c r="P167" s="174"/>
      <c r="Q167" s="116"/>
      <c r="R167" s="116"/>
      <c r="S167" s="116"/>
      <c r="T167" s="116"/>
      <c r="U167" s="116"/>
      <c r="V167" s="116"/>
      <c r="W167" s="116"/>
      <c r="X167" s="116"/>
      <c r="Y167" s="183"/>
      <c r="Z167" s="183"/>
    </row>
    <row r="168" ht="15.0" customHeight="1">
      <c r="A168" s="262"/>
      <c r="B168" s="117"/>
      <c r="C168" s="116"/>
      <c r="D168" s="118"/>
      <c r="E168" s="175"/>
      <c r="F168" s="262"/>
      <c r="G168" s="29"/>
      <c r="H168" s="118"/>
      <c r="I168" s="83"/>
      <c r="J168" s="118"/>
      <c r="K168" s="116"/>
      <c r="L168" s="174"/>
      <c r="M168" s="174"/>
      <c r="N168" s="174"/>
      <c r="O168" s="116"/>
      <c r="P168" s="174"/>
      <c r="Q168" s="116"/>
      <c r="R168" s="116"/>
      <c r="S168" s="116"/>
      <c r="T168" s="116"/>
      <c r="U168" s="116"/>
      <c r="V168" s="116"/>
      <c r="W168" s="116"/>
      <c r="X168" s="116"/>
      <c r="Y168" s="183"/>
      <c r="Z168" s="183"/>
    </row>
    <row r="169" ht="15.0" customHeight="1">
      <c r="A169" s="262"/>
      <c r="B169" s="117"/>
      <c r="C169" s="116"/>
      <c r="D169" s="118"/>
      <c r="E169" s="175"/>
      <c r="F169" s="262"/>
      <c r="G169" s="29"/>
      <c r="H169" s="118"/>
      <c r="I169" s="83"/>
      <c r="J169" s="118"/>
      <c r="K169" s="116"/>
      <c r="L169" s="174"/>
      <c r="M169" s="174"/>
      <c r="N169" s="174"/>
      <c r="O169" s="116"/>
      <c r="P169" s="174"/>
      <c r="Q169" s="116"/>
      <c r="R169" s="116"/>
      <c r="S169" s="116"/>
      <c r="T169" s="116"/>
      <c r="U169" s="116"/>
      <c r="V169" s="116"/>
      <c r="W169" s="116"/>
      <c r="X169" s="116"/>
      <c r="Y169" s="183"/>
      <c r="Z169" s="183"/>
    </row>
    <row r="170" ht="15.0" customHeight="1">
      <c r="A170" s="262"/>
      <c r="B170" s="117"/>
      <c r="C170" s="116"/>
      <c r="D170" s="118"/>
      <c r="E170" s="175"/>
      <c r="F170" s="262"/>
      <c r="G170" s="29"/>
      <c r="H170" s="118"/>
      <c r="I170" s="83"/>
      <c r="J170" s="118"/>
      <c r="K170" s="116"/>
      <c r="L170" s="174"/>
      <c r="M170" s="174"/>
      <c r="N170" s="174"/>
      <c r="O170" s="116"/>
      <c r="P170" s="174"/>
      <c r="Q170" s="116"/>
      <c r="R170" s="116"/>
      <c r="S170" s="116"/>
      <c r="T170" s="116"/>
      <c r="U170" s="116"/>
      <c r="V170" s="116"/>
      <c r="W170" s="116"/>
      <c r="X170" s="116"/>
      <c r="Y170" s="183"/>
      <c r="Z170" s="183"/>
    </row>
    <row r="171" ht="15.0" customHeight="1">
      <c r="A171" s="262"/>
      <c r="B171" s="115"/>
      <c r="C171" s="116"/>
      <c r="D171" s="118"/>
      <c r="E171" s="175"/>
      <c r="F171" s="262"/>
      <c r="G171" s="29"/>
      <c r="H171" s="118"/>
      <c r="I171" s="83"/>
      <c r="J171" s="118"/>
      <c r="K171" s="116"/>
      <c r="L171" s="174"/>
      <c r="M171" s="174"/>
      <c r="N171" s="174"/>
      <c r="O171" s="116"/>
      <c r="P171" s="174"/>
      <c r="Q171" s="116"/>
      <c r="R171" s="116"/>
      <c r="S171" s="116"/>
      <c r="T171" s="116"/>
      <c r="U171" s="116"/>
      <c r="V171" s="116"/>
      <c r="W171" s="116"/>
      <c r="X171" s="116"/>
      <c r="Y171" s="183"/>
      <c r="Z171" s="183"/>
    </row>
    <row r="172" ht="15.0" customHeight="1">
      <c r="A172" s="262"/>
      <c r="B172" s="115"/>
      <c r="C172" s="116"/>
      <c r="D172" s="116"/>
      <c r="E172" s="175"/>
      <c r="F172" s="262"/>
      <c r="G172" s="29"/>
      <c r="H172" s="118"/>
      <c r="I172" s="83"/>
      <c r="J172" s="118"/>
      <c r="K172" s="116"/>
      <c r="L172" s="174"/>
      <c r="M172" s="174"/>
      <c r="N172" s="174"/>
      <c r="O172" s="116"/>
      <c r="P172" s="174"/>
      <c r="Q172" s="116"/>
      <c r="R172" s="116"/>
      <c r="S172" s="116"/>
      <c r="T172" s="116"/>
      <c r="U172" s="116"/>
      <c r="V172" s="116"/>
      <c r="W172" s="116"/>
      <c r="X172" s="116"/>
      <c r="Y172" s="183"/>
      <c r="Z172" s="183"/>
    </row>
    <row r="173" ht="15.0" customHeight="1">
      <c r="A173" s="262"/>
      <c r="B173" s="115"/>
      <c r="C173" s="116"/>
      <c r="D173" s="116"/>
      <c r="E173" s="175"/>
      <c r="F173" s="262"/>
      <c r="G173" s="29"/>
      <c r="H173" s="118"/>
      <c r="I173" s="83"/>
      <c r="J173" s="118"/>
      <c r="K173" s="116"/>
      <c r="L173" s="174"/>
      <c r="M173" s="174"/>
      <c r="N173" s="174"/>
      <c r="O173" s="116"/>
      <c r="P173" s="174"/>
      <c r="Q173" s="116"/>
      <c r="R173" s="116"/>
      <c r="S173" s="116"/>
      <c r="T173" s="116"/>
      <c r="U173" s="116"/>
      <c r="V173" s="116"/>
      <c r="W173" s="116"/>
      <c r="X173" s="116"/>
      <c r="Y173" s="183"/>
      <c r="Z173" s="183"/>
    </row>
    <row r="174" ht="15.0" customHeight="1">
      <c r="A174" s="262"/>
      <c r="B174" s="115"/>
      <c r="C174" s="116"/>
      <c r="D174" s="116"/>
      <c r="E174" s="175"/>
      <c r="F174" s="262"/>
      <c r="G174" s="29"/>
      <c r="H174" s="118"/>
      <c r="I174" s="83"/>
      <c r="J174" s="118"/>
      <c r="K174" s="116"/>
      <c r="L174" s="174"/>
      <c r="M174" s="174"/>
      <c r="N174" s="174"/>
      <c r="O174" s="116"/>
      <c r="P174" s="174"/>
      <c r="Q174" s="116"/>
      <c r="R174" s="116"/>
      <c r="S174" s="116"/>
      <c r="T174" s="116"/>
      <c r="U174" s="116"/>
      <c r="V174" s="116"/>
      <c r="W174" s="116"/>
      <c r="X174" s="116"/>
      <c r="Y174" s="183"/>
      <c r="Z174" s="183"/>
    </row>
    <row r="175" ht="15.0" customHeight="1">
      <c r="A175" s="262"/>
      <c r="B175" s="117"/>
      <c r="C175" s="116"/>
      <c r="D175" s="116"/>
      <c r="E175" s="175"/>
      <c r="F175" s="262"/>
      <c r="G175" s="29"/>
      <c r="H175" s="118"/>
      <c r="I175" s="83"/>
      <c r="J175" s="118"/>
      <c r="K175" s="116"/>
      <c r="L175" s="174"/>
      <c r="M175" s="174"/>
      <c r="N175" s="174"/>
      <c r="O175" s="116"/>
      <c r="P175" s="174"/>
      <c r="Q175" s="116"/>
      <c r="R175" s="116"/>
      <c r="S175" s="116"/>
      <c r="T175" s="116"/>
      <c r="U175" s="116"/>
      <c r="V175" s="116"/>
      <c r="W175" s="116"/>
      <c r="X175" s="116"/>
      <c r="Y175" s="183"/>
      <c r="Z175" s="183"/>
    </row>
    <row r="176" ht="15.0" customHeight="1">
      <c r="A176" s="262"/>
      <c r="B176" s="117"/>
      <c r="C176" s="116"/>
      <c r="D176" s="118"/>
      <c r="E176" s="175"/>
      <c r="F176" s="262"/>
      <c r="G176" s="29"/>
      <c r="H176" s="118"/>
      <c r="I176" s="83"/>
      <c r="J176" s="118"/>
      <c r="K176" s="116"/>
      <c r="L176" s="174"/>
      <c r="M176" s="174"/>
      <c r="N176" s="174"/>
      <c r="O176" s="116"/>
      <c r="P176" s="174"/>
      <c r="Q176" s="116"/>
      <c r="R176" s="116"/>
      <c r="S176" s="116"/>
      <c r="T176" s="116"/>
      <c r="U176" s="116"/>
      <c r="V176" s="116"/>
      <c r="W176" s="116"/>
      <c r="X176" s="116"/>
      <c r="Y176" s="183"/>
      <c r="Z176" s="183"/>
    </row>
    <row r="177" ht="15.0" customHeight="1">
      <c r="A177" s="262"/>
      <c r="B177" s="115"/>
      <c r="C177" s="116"/>
      <c r="D177" s="116"/>
      <c r="E177" s="175"/>
      <c r="F177" s="262"/>
      <c r="G177" s="29"/>
      <c r="H177" s="118"/>
      <c r="I177" s="83"/>
      <c r="J177" s="118"/>
      <c r="K177" s="116"/>
      <c r="L177" s="174"/>
      <c r="M177" s="174"/>
      <c r="N177" s="174"/>
      <c r="O177" s="116"/>
      <c r="P177" s="174"/>
      <c r="Q177" s="116"/>
      <c r="R177" s="116"/>
      <c r="S177" s="116"/>
      <c r="T177" s="116"/>
      <c r="U177" s="116"/>
      <c r="V177" s="116"/>
      <c r="W177" s="116"/>
      <c r="X177" s="116"/>
      <c r="Y177" s="183"/>
      <c r="Z177" s="183"/>
    </row>
    <row r="178" ht="15.0" customHeight="1">
      <c r="A178" s="262"/>
      <c r="B178" s="115"/>
      <c r="C178" s="116"/>
      <c r="D178" s="116"/>
      <c r="E178" s="175"/>
      <c r="F178" s="262"/>
      <c r="G178" s="28"/>
      <c r="H178" s="118"/>
      <c r="I178" s="83"/>
      <c r="J178" s="118"/>
      <c r="K178" s="116"/>
      <c r="L178" s="174"/>
      <c r="M178" s="174"/>
      <c r="N178" s="174"/>
      <c r="O178" s="116"/>
      <c r="P178" s="174"/>
      <c r="Q178" s="116"/>
      <c r="R178" s="116"/>
      <c r="S178" s="116"/>
      <c r="T178" s="116"/>
      <c r="U178" s="116"/>
      <c r="V178" s="116"/>
      <c r="W178" s="116"/>
      <c r="X178" s="116"/>
      <c r="Y178" s="183"/>
      <c r="Z178" s="183"/>
    </row>
    <row r="179" ht="15.0" customHeight="1">
      <c r="A179" s="262"/>
      <c r="B179" s="115"/>
      <c r="C179" s="116"/>
      <c r="D179" s="116"/>
      <c r="E179" s="175"/>
      <c r="F179" s="262"/>
      <c r="G179" s="62"/>
      <c r="H179" s="118"/>
      <c r="I179" s="83"/>
      <c r="J179" s="118"/>
      <c r="K179" s="116"/>
      <c r="L179" s="174"/>
      <c r="M179" s="174"/>
      <c r="N179" s="174"/>
      <c r="O179" s="116"/>
      <c r="P179" s="174"/>
      <c r="Q179" s="116"/>
      <c r="R179" s="116"/>
      <c r="S179" s="116"/>
      <c r="T179" s="116"/>
      <c r="U179" s="116"/>
      <c r="V179" s="116"/>
      <c r="W179" s="116"/>
      <c r="X179" s="116"/>
      <c r="Y179" s="183"/>
      <c r="Z179" s="183"/>
    </row>
    <row r="180" ht="15.0" customHeight="1">
      <c r="A180" s="262"/>
      <c r="B180" s="117"/>
      <c r="C180" s="116"/>
      <c r="D180" s="264"/>
      <c r="E180" s="175"/>
      <c r="F180" s="262"/>
      <c r="G180" s="28"/>
      <c r="H180" s="118"/>
      <c r="I180" s="83"/>
      <c r="J180" s="118"/>
      <c r="K180" s="116"/>
      <c r="L180" s="174"/>
      <c r="M180" s="174"/>
      <c r="N180" s="174"/>
      <c r="O180" s="116"/>
      <c r="P180" s="174"/>
      <c r="Q180" s="116"/>
      <c r="R180" s="116"/>
      <c r="S180" s="116"/>
      <c r="T180" s="116"/>
      <c r="U180" s="116"/>
      <c r="V180" s="116"/>
      <c r="W180" s="116"/>
      <c r="X180" s="116"/>
      <c r="Y180" s="183"/>
      <c r="Z180" s="183"/>
    </row>
    <row r="181" ht="15.0" customHeight="1">
      <c r="A181" s="262"/>
      <c r="B181" s="117"/>
      <c r="C181" s="118"/>
      <c r="D181" s="118"/>
      <c r="E181" s="175"/>
      <c r="F181" s="262"/>
      <c r="G181" s="28"/>
      <c r="H181" s="118"/>
      <c r="I181" s="83"/>
      <c r="J181" s="118"/>
      <c r="K181" s="116"/>
      <c r="L181" s="174"/>
      <c r="M181" s="174"/>
      <c r="N181" s="174"/>
      <c r="O181" s="116"/>
      <c r="P181" s="174"/>
      <c r="Q181" s="116"/>
      <c r="R181" s="116"/>
      <c r="S181" s="116"/>
      <c r="T181" s="116"/>
      <c r="U181" s="116"/>
      <c r="V181" s="116"/>
      <c r="W181" s="116"/>
      <c r="X181" s="116"/>
      <c r="Y181" s="183"/>
      <c r="Z181" s="183"/>
    </row>
    <row r="182" ht="15.0" customHeight="1">
      <c r="A182" s="262"/>
      <c r="B182" s="115"/>
      <c r="C182" s="116"/>
      <c r="D182" s="116"/>
      <c r="E182" s="175"/>
      <c r="F182" s="262"/>
      <c r="G182" s="28"/>
      <c r="H182" s="118"/>
      <c r="I182" s="83"/>
      <c r="J182" s="118"/>
      <c r="K182" s="116"/>
      <c r="L182" s="174"/>
      <c r="M182" s="174"/>
      <c r="N182" s="174"/>
      <c r="O182" s="116"/>
      <c r="P182" s="174"/>
      <c r="Q182" s="116"/>
      <c r="R182" s="116"/>
      <c r="S182" s="116"/>
      <c r="T182" s="116"/>
      <c r="U182" s="116"/>
      <c r="V182" s="116"/>
      <c r="W182" s="116"/>
      <c r="X182" s="116"/>
      <c r="Y182" s="183"/>
      <c r="Z182" s="183"/>
    </row>
    <row r="183" ht="15.0" customHeight="1">
      <c r="A183" s="262"/>
      <c r="B183" s="115"/>
      <c r="C183" s="116"/>
      <c r="D183" s="118"/>
      <c r="E183" s="175"/>
      <c r="F183" s="262"/>
      <c r="G183" s="62"/>
      <c r="H183" s="118"/>
      <c r="I183" s="83"/>
      <c r="J183" s="118"/>
      <c r="K183" s="116"/>
      <c r="L183" s="174"/>
      <c r="M183" s="174"/>
      <c r="N183" s="174"/>
      <c r="O183" s="116"/>
      <c r="P183" s="174"/>
      <c r="Q183" s="116"/>
      <c r="R183" s="116"/>
      <c r="S183" s="116"/>
      <c r="T183" s="116"/>
      <c r="U183" s="116"/>
      <c r="V183" s="116"/>
      <c r="W183" s="116"/>
      <c r="X183" s="116"/>
      <c r="Y183" s="183"/>
      <c r="Z183" s="183"/>
    </row>
    <row r="184" ht="15.0" customHeight="1">
      <c r="A184" s="262"/>
      <c r="B184" s="115"/>
      <c r="C184" s="116"/>
      <c r="D184" s="118"/>
      <c r="E184" s="175"/>
      <c r="F184" s="262"/>
      <c r="G184" s="28"/>
      <c r="H184" s="118"/>
      <c r="I184" s="83"/>
      <c r="J184" s="118"/>
      <c r="K184" s="116"/>
      <c r="L184" s="174"/>
      <c r="M184" s="174"/>
      <c r="N184" s="174"/>
      <c r="O184" s="116"/>
      <c r="P184" s="174"/>
      <c r="Q184" s="116"/>
      <c r="R184" s="116"/>
      <c r="S184" s="116"/>
      <c r="T184" s="116"/>
      <c r="U184" s="116"/>
      <c r="V184" s="116"/>
      <c r="W184" s="116"/>
      <c r="X184" s="116"/>
      <c r="Y184" s="183"/>
      <c r="Z184" s="183"/>
    </row>
    <row r="185" ht="15.0" customHeight="1">
      <c r="A185" s="262"/>
      <c r="B185" s="115"/>
      <c r="C185" s="116"/>
      <c r="D185" s="264"/>
      <c r="E185" s="175"/>
      <c r="F185" s="262"/>
      <c r="G185" s="29"/>
      <c r="H185" s="118"/>
      <c r="I185" s="83"/>
      <c r="J185" s="118"/>
      <c r="K185" s="116"/>
      <c r="L185" s="174"/>
      <c r="M185" s="174"/>
      <c r="N185" s="174"/>
      <c r="O185" s="116"/>
      <c r="P185" s="174"/>
      <c r="Q185" s="116"/>
      <c r="R185" s="116"/>
      <c r="S185" s="116"/>
      <c r="T185" s="116"/>
      <c r="U185" s="116"/>
      <c r="V185" s="116"/>
      <c r="W185" s="116"/>
      <c r="X185" s="116"/>
      <c r="Y185" s="183"/>
      <c r="Z185" s="183"/>
    </row>
    <row r="186" ht="15.0" customHeight="1">
      <c r="A186" s="262"/>
      <c r="B186" s="115"/>
      <c r="C186" s="118"/>
      <c r="D186" s="118"/>
      <c r="E186" s="175"/>
      <c r="F186" s="262"/>
      <c r="G186" s="29"/>
      <c r="H186" s="118"/>
      <c r="I186" s="83"/>
      <c r="J186" s="118"/>
      <c r="K186" s="116"/>
      <c r="L186" s="174"/>
      <c r="M186" s="174"/>
      <c r="N186" s="174"/>
      <c r="O186" s="116"/>
      <c r="P186" s="174"/>
      <c r="Q186" s="116"/>
      <c r="R186" s="116"/>
      <c r="S186" s="116"/>
      <c r="T186" s="116"/>
      <c r="U186" s="116"/>
      <c r="V186" s="116"/>
      <c r="W186" s="116"/>
      <c r="X186" s="116"/>
      <c r="Y186" s="183"/>
      <c r="Z186" s="183"/>
    </row>
    <row r="187" ht="15.0" customHeight="1">
      <c r="A187" s="262"/>
      <c r="B187" s="115"/>
      <c r="C187" s="118"/>
      <c r="D187" s="118"/>
      <c r="E187" s="175"/>
      <c r="F187" s="262"/>
      <c r="G187" s="29"/>
      <c r="H187" s="118"/>
      <c r="I187" s="83"/>
      <c r="J187" s="118"/>
      <c r="K187" s="116"/>
      <c r="L187" s="174"/>
      <c r="M187" s="174"/>
      <c r="N187" s="174"/>
      <c r="O187" s="116"/>
      <c r="P187" s="174"/>
      <c r="Q187" s="116"/>
      <c r="R187" s="116"/>
      <c r="S187" s="116"/>
      <c r="T187" s="116"/>
      <c r="U187" s="116"/>
      <c r="V187" s="116"/>
      <c r="W187" s="116"/>
      <c r="X187" s="116"/>
      <c r="Y187" s="183"/>
      <c r="Z187" s="183"/>
    </row>
    <row r="188" ht="15.0" customHeight="1">
      <c r="A188" s="262"/>
      <c r="B188" s="115"/>
      <c r="C188" s="118"/>
      <c r="D188" s="118"/>
      <c r="E188" s="175"/>
      <c r="F188" s="262"/>
      <c r="G188" s="29"/>
      <c r="H188" s="118"/>
      <c r="I188" s="83"/>
      <c r="J188" s="118"/>
      <c r="K188" s="116"/>
      <c r="L188" s="174"/>
      <c r="M188" s="174"/>
      <c r="N188" s="174"/>
      <c r="O188" s="116"/>
      <c r="P188" s="174"/>
      <c r="Q188" s="116"/>
      <c r="R188" s="116"/>
      <c r="S188" s="116"/>
      <c r="T188" s="116"/>
      <c r="U188" s="116"/>
      <c r="V188" s="116"/>
      <c r="W188" s="116"/>
      <c r="X188" s="116"/>
      <c r="Y188" s="183"/>
      <c r="Z188" s="183"/>
    </row>
    <row r="189" ht="15.0" customHeight="1">
      <c r="A189" s="262"/>
      <c r="B189" s="115"/>
      <c r="C189" s="118"/>
      <c r="D189" s="118"/>
      <c r="E189" s="175"/>
      <c r="F189" s="262"/>
      <c r="G189" s="29"/>
      <c r="H189" s="118"/>
      <c r="I189" s="83"/>
      <c r="J189" s="118"/>
      <c r="K189" s="116"/>
      <c r="L189" s="174"/>
      <c r="M189" s="174"/>
      <c r="N189" s="174"/>
      <c r="O189" s="116"/>
      <c r="P189" s="174"/>
      <c r="Q189" s="116"/>
      <c r="R189" s="116"/>
      <c r="S189" s="116"/>
      <c r="T189" s="116"/>
      <c r="U189" s="116"/>
      <c r="V189" s="116"/>
      <c r="W189" s="116"/>
      <c r="X189" s="116"/>
      <c r="Y189" s="183"/>
      <c r="Z189" s="183"/>
    </row>
    <row r="190" ht="15.0" customHeight="1">
      <c r="A190" s="262"/>
      <c r="B190" s="115"/>
      <c r="C190" s="118"/>
      <c r="D190" s="118"/>
      <c r="E190" s="175"/>
      <c r="F190" s="262"/>
      <c r="G190" s="29"/>
      <c r="H190" s="118"/>
      <c r="I190" s="83"/>
      <c r="J190" s="118"/>
      <c r="K190" s="116"/>
      <c r="L190" s="174"/>
      <c r="M190" s="174"/>
      <c r="N190" s="174"/>
      <c r="O190" s="116"/>
      <c r="P190" s="174"/>
      <c r="Q190" s="116"/>
      <c r="R190" s="116"/>
      <c r="S190" s="116"/>
      <c r="T190" s="116"/>
      <c r="U190" s="116"/>
      <c r="V190" s="116"/>
      <c r="W190" s="116"/>
      <c r="X190" s="116"/>
      <c r="Y190" s="183"/>
      <c r="Z190" s="183"/>
    </row>
    <row r="191" ht="15.0" customHeight="1">
      <c r="A191" s="262"/>
      <c r="B191" s="116"/>
      <c r="C191" s="116"/>
      <c r="D191" s="116"/>
      <c r="E191" s="175"/>
      <c r="F191" s="262"/>
      <c r="G191" s="29"/>
      <c r="H191" s="118"/>
      <c r="I191" s="83"/>
      <c r="J191" s="118"/>
      <c r="K191" s="116"/>
      <c r="L191" s="174"/>
      <c r="M191" s="174"/>
      <c r="N191" s="174"/>
      <c r="O191" s="116"/>
      <c r="P191" s="174"/>
      <c r="Q191" s="116"/>
      <c r="R191" s="116"/>
      <c r="S191" s="116"/>
      <c r="T191" s="116"/>
      <c r="U191" s="116"/>
      <c r="V191" s="116"/>
      <c r="W191" s="116"/>
      <c r="X191" s="116"/>
      <c r="Y191" s="183"/>
      <c r="Z191" s="183"/>
    </row>
    <row r="192" ht="15.0" customHeight="1">
      <c r="A192" s="262"/>
      <c r="B192" s="117"/>
      <c r="C192" s="116"/>
      <c r="D192" s="118"/>
      <c r="E192" s="175"/>
      <c r="F192" s="262"/>
      <c r="G192" s="29"/>
      <c r="H192" s="118"/>
      <c r="I192" s="83"/>
      <c r="J192" s="118"/>
      <c r="K192" s="116"/>
      <c r="L192" s="174"/>
      <c r="M192" s="174"/>
      <c r="N192" s="174"/>
      <c r="O192" s="116"/>
      <c r="P192" s="174"/>
      <c r="Q192" s="116"/>
      <c r="R192" s="116"/>
      <c r="S192" s="116"/>
      <c r="T192" s="116"/>
      <c r="U192" s="116"/>
      <c r="V192" s="116"/>
      <c r="W192" s="116"/>
      <c r="X192" s="116"/>
      <c r="Y192" s="183"/>
      <c r="Z192" s="183"/>
    </row>
    <row r="193" ht="15.0" customHeight="1">
      <c r="A193" s="262"/>
      <c r="B193" s="117"/>
      <c r="C193" s="116"/>
      <c r="D193" s="118"/>
      <c r="E193" s="175"/>
      <c r="F193" s="262"/>
      <c r="G193" s="29"/>
      <c r="H193" s="118"/>
      <c r="I193" s="83"/>
      <c r="J193" s="118"/>
      <c r="K193" s="116"/>
      <c r="L193" s="174"/>
      <c r="M193" s="174"/>
      <c r="N193" s="174"/>
      <c r="O193" s="116"/>
      <c r="P193" s="174"/>
      <c r="Q193" s="116"/>
      <c r="R193" s="116"/>
      <c r="S193" s="116"/>
      <c r="T193" s="116"/>
      <c r="U193" s="116"/>
      <c r="V193" s="116"/>
      <c r="W193" s="116"/>
      <c r="X193" s="116"/>
      <c r="Y193" s="183"/>
      <c r="Z193" s="183"/>
    </row>
    <row r="194" ht="15.0" customHeight="1">
      <c r="A194" s="262"/>
      <c r="B194" s="115"/>
      <c r="C194" s="116"/>
      <c r="D194" s="118"/>
      <c r="E194" s="175"/>
      <c r="F194" s="262"/>
      <c r="G194" s="62"/>
      <c r="H194" s="118"/>
      <c r="I194" s="83"/>
      <c r="J194" s="118"/>
      <c r="K194" s="116"/>
      <c r="L194" s="174"/>
      <c r="M194" s="174"/>
      <c r="N194" s="174"/>
      <c r="O194" s="116"/>
      <c r="P194" s="174"/>
      <c r="Q194" s="116"/>
      <c r="R194" s="116"/>
      <c r="S194" s="116"/>
      <c r="T194" s="116"/>
      <c r="U194" s="116"/>
      <c r="V194" s="116"/>
      <c r="W194" s="116"/>
      <c r="X194" s="116"/>
      <c r="Y194" s="183"/>
      <c r="Z194" s="183"/>
    </row>
    <row r="195" ht="15.0" customHeight="1">
      <c r="A195" s="262"/>
      <c r="B195" s="115"/>
      <c r="C195" s="116"/>
      <c r="D195" s="116"/>
      <c r="E195" s="175"/>
      <c r="F195" s="262"/>
      <c r="G195" s="62"/>
      <c r="H195" s="118"/>
      <c r="I195" s="83"/>
      <c r="J195" s="118"/>
      <c r="K195" s="116"/>
      <c r="L195" s="174"/>
      <c r="M195" s="174"/>
      <c r="N195" s="174"/>
      <c r="O195" s="116"/>
      <c r="P195" s="174"/>
      <c r="Q195" s="116"/>
      <c r="R195" s="116"/>
      <c r="S195" s="116"/>
      <c r="T195" s="116"/>
      <c r="U195" s="116"/>
      <c r="V195" s="116"/>
      <c r="W195" s="116"/>
      <c r="X195" s="116"/>
      <c r="Y195" s="183"/>
      <c r="Z195" s="183"/>
    </row>
    <row r="196" ht="15.0" customHeight="1">
      <c r="A196" s="262"/>
      <c r="B196" s="115"/>
      <c r="C196" s="116"/>
      <c r="D196" s="118"/>
      <c r="E196" s="175"/>
      <c r="F196" s="262"/>
      <c r="G196" s="28"/>
      <c r="H196" s="118"/>
      <c r="I196" s="83"/>
      <c r="J196" s="118"/>
      <c r="K196" s="116"/>
      <c r="L196" s="174"/>
      <c r="M196" s="174"/>
      <c r="N196" s="174"/>
      <c r="O196" s="116"/>
      <c r="P196" s="174"/>
      <c r="Q196" s="116"/>
      <c r="R196" s="116"/>
      <c r="S196" s="116"/>
      <c r="T196" s="116"/>
      <c r="U196" s="116"/>
      <c r="V196" s="116"/>
      <c r="W196" s="116"/>
      <c r="X196" s="116"/>
      <c r="Y196" s="183"/>
      <c r="Z196" s="183"/>
    </row>
    <row r="197" ht="15.0" customHeight="1">
      <c r="A197" s="262"/>
      <c r="B197" s="115"/>
      <c r="C197" s="116"/>
      <c r="D197" s="118"/>
      <c r="E197" s="175"/>
      <c r="F197" s="262"/>
      <c r="G197" s="62"/>
      <c r="H197" s="118"/>
      <c r="I197" s="83"/>
      <c r="J197" s="118"/>
      <c r="K197" s="116"/>
      <c r="L197" s="174"/>
      <c r="M197" s="174"/>
      <c r="N197" s="174"/>
      <c r="O197" s="116"/>
      <c r="P197" s="174"/>
      <c r="Q197" s="116"/>
      <c r="R197" s="116"/>
      <c r="S197" s="116"/>
      <c r="T197" s="116"/>
      <c r="U197" s="116"/>
      <c r="V197" s="116"/>
      <c r="W197" s="116"/>
      <c r="X197" s="116"/>
      <c r="Y197" s="183"/>
      <c r="Z197" s="183"/>
    </row>
    <row r="198" ht="15.0" customHeight="1">
      <c r="A198" s="262"/>
      <c r="B198" s="115"/>
      <c r="C198" s="116"/>
      <c r="D198" s="118"/>
      <c r="E198" s="175"/>
      <c r="F198" s="262"/>
      <c r="G198" s="62"/>
      <c r="H198" s="118"/>
      <c r="I198" s="83"/>
      <c r="J198" s="118"/>
      <c r="K198" s="116"/>
      <c r="L198" s="174"/>
      <c r="M198" s="174"/>
      <c r="N198" s="174"/>
      <c r="O198" s="116"/>
      <c r="P198" s="174"/>
      <c r="Q198" s="116"/>
      <c r="R198" s="116"/>
      <c r="S198" s="116"/>
      <c r="T198" s="116"/>
      <c r="U198" s="116"/>
      <c r="V198" s="116"/>
      <c r="W198" s="116"/>
      <c r="X198" s="116"/>
      <c r="Y198" s="183"/>
      <c r="Z198" s="183"/>
    </row>
    <row r="199" ht="15.0" customHeight="1">
      <c r="A199" s="262"/>
      <c r="B199" s="115"/>
      <c r="C199" s="116"/>
      <c r="D199" s="118"/>
      <c r="E199" s="175"/>
      <c r="F199" s="262"/>
      <c r="G199" s="28"/>
      <c r="H199" s="118"/>
      <c r="I199" s="83"/>
      <c r="J199" s="118"/>
      <c r="K199" s="116"/>
      <c r="L199" s="174"/>
      <c r="M199" s="174"/>
      <c r="N199" s="174"/>
      <c r="O199" s="116"/>
      <c r="P199" s="174"/>
      <c r="Q199" s="116"/>
      <c r="R199" s="116"/>
      <c r="S199" s="116"/>
      <c r="T199" s="116"/>
      <c r="U199" s="116"/>
      <c r="V199" s="116"/>
      <c r="W199" s="116"/>
      <c r="X199" s="116"/>
      <c r="Y199" s="183"/>
      <c r="Z199" s="183"/>
    </row>
    <row r="200" ht="15.0" customHeight="1">
      <c r="A200" s="262"/>
      <c r="B200" s="115"/>
      <c r="C200" s="116"/>
      <c r="D200" s="116"/>
      <c r="E200" s="175"/>
      <c r="F200" s="262"/>
      <c r="G200" s="29"/>
      <c r="H200" s="118"/>
      <c r="I200" s="83"/>
      <c r="J200" s="118"/>
      <c r="K200" s="116"/>
      <c r="L200" s="174"/>
      <c r="M200" s="174"/>
      <c r="N200" s="174"/>
      <c r="O200" s="116"/>
      <c r="P200" s="174"/>
      <c r="Q200" s="116"/>
      <c r="R200" s="116"/>
      <c r="S200" s="116"/>
      <c r="T200" s="116"/>
      <c r="U200" s="116"/>
      <c r="V200" s="116"/>
      <c r="W200" s="116"/>
      <c r="X200" s="116"/>
      <c r="Y200" s="183"/>
      <c r="Z200" s="183"/>
    </row>
    <row r="201" ht="15.0" customHeight="1">
      <c r="A201" s="262"/>
      <c r="B201" s="115"/>
      <c r="C201" s="116"/>
      <c r="D201" s="116"/>
      <c r="E201" s="175"/>
      <c r="F201" s="262"/>
      <c r="G201" s="29"/>
      <c r="H201" s="118"/>
      <c r="I201" s="83"/>
      <c r="J201" s="118"/>
      <c r="K201" s="116"/>
      <c r="L201" s="174"/>
      <c r="M201" s="174"/>
      <c r="N201" s="174"/>
      <c r="O201" s="116"/>
      <c r="P201" s="174"/>
      <c r="Q201" s="116"/>
      <c r="R201" s="116"/>
      <c r="S201" s="116"/>
      <c r="T201" s="116"/>
      <c r="U201" s="116"/>
      <c r="V201" s="116"/>
      <c r="W201" s="116"/>
      <c r="X201" s="116"/>
      <c r="Y201" s="183"/>
      <c r="Z201" s="183"/>
    </row>
    <row r="202" ht="15.0" customHeight="1">
      <c r="A202" s="262"/>
      <c r="B202" s="115"/>
      <c r="C202" s="116"/>
      <c r="D202" s="116"/>
      <c r="E202" s="175"/>
      <c r="F202" s="262"/>
      <c r="G202" s="29"/>
      <c r="H202" s="118"/>
      <c r="I202" s="83"/>
      <c r="J202" s="118"/>
      <c r="K202" s="116"/>
      <c r="L202" s="174"/>
      <c r="M202" s="174"/>
      <c r="N202" s="174"/>
      <c r="O202" s="116"/>
      <c r="P202" s="174"/>
      <c r="Q202" s="116"/>
      <c r="R202" s="116"/>
      <c r="S202" s="116"/>
      <c r="T202" s="116"/>
      <c r="U202" s="116"/>
      <c r="V202" s="116"/>
      <c r="W202" s="116"/>
      <c r="X202" s="116"/>
      <c r="Y202" s="183"/>
      <c r="Z202" s="183"/>
    </row>
    <row r="203" ht="15.0" customHeight="1">
      <c r="A203" s="262"/>
      <c r="B203" s="115"/>
      <c r="C203" s="116"/>
      <c r="D203" s="116"/>
      <c r="E203" s="175"/>
      <c r="F203" s="262"/>
      <c r="G203" s="29"/>
      <c r="H203" s="118"/>
      <c r="I203" s="83"/>
      <c r="J203" s="118"/>
      <c r="K203" s="116"/>
      <c r="L203" s="174"/>
      <c r="M203" s="174"/>
      <c r="N203" s="174"/>
      <c r="O203" s="116"/>
      <c r="P203" s="174"/>
      <c r="Q203" s="116"/>
      <c r="R203" s="116"/>
      <c r="S203" s="116"/>
      <c r="T203" s="116"/>
      <c r="U203" s="116"/>
      <c r="V203" s="116"/>
      <c r="W203" s="116"/>
      <c r="X203" s="116"/>
      <c r="Y203" s="183"/>
      <c r="Z203" s="183"/>
    </row>
    <row r="204" ht="15.0" customHeight="1">
      <c r="A204" s="262"/>
      <c r="B204" s="115"/>
      <c r="C204" s="116"/>
      <c r="D204" s="116"/>
      <c r="E204" s="175"/>
      <c r="F204" s="262"/>
      <c r="G204" s="29"/>
      <c r="H204" s="118"/>
      <c r="I204" s="83"/>
      <c r="J204" s="118"/>
      <c r="K204" s="116"/>
      <c r="L204" s="174"/>
      <c r="M204" s="174"/>
      <c r="N204" s="174"/>
      <c r="O204" s="116"/>
      <c r="P204" s="174"/>
      <c r="Q204" s="116"/>
      <c r="R204" s="116"/>
      <c r="S204" s="116"/>
      <c r="T204" s="116"/>
      <c r="U204" s="116"/>
      <c r="V204" s="116"/>
      <c r="W204" s="116"/>
      <c r="X204" s="116"/>
      <c r="Y204" s="183"/>
      <c r="Z204" s="183"/>
    </row>
    <row r="205" ht="15.0" customHeight="1">
      <c r="A205" s="262"/>
      <c r="B205" s="115"/>
      <c r="C205" s="116"/>
      <c r="D205" s="116"/>
      <c r="E205" s="175"/>
      <c r="F205" s="262"/>
      <c r="G205" s="29"/>
      <c r="H205" s="118"/>
      <c r="I205" s="83"/>
      <c r="J205" s="118"/>
      <c r="K205" s="116"/>
      <c r="L205" s="174"/>
      <c r="M205" s="174"/>
      <c r="N205" s="174"/>
      <c r="O205" s="116"/>
      <c r="P205" s="174"/>
      <c r="Q205" s="116"/>
      <c r="R205" s="116"/>
      <c r="S205" s="116"/>
      <c r="T205" s="116"/>
      <c r="U205" s="116"/>
      <c r="V205" s="116"/>
      <c r="W205" s="116"/>
      <c r="X205" s="116"/>
      <c r="Y205" s="183"/>
      <c r="Z205" s="183"/>
    </row>
    <row r="206" ht="15.0" customHeight="1">
      <c r="A206" s="262"/>
      <c r="B206" s="115"/>
      <c r="C206" s="116"/>
      <c r="D206" s="118"/>
      <c r="E206" s="175"/>
      <c r="F206" s="262"/>
      <c r="G206" s="62"/>
      <c r="H206" s="118"/>
      <c r="I206" s="83"/>
      <c r="J206" s="118"/>
      <c r="K206" s="116"/>
      <c r="L206" s="174"/>
      <c r="M206" s="174"/>
      <c r="N206" s="174"/>
      <c r="O206" s="116"/>
      <c r="P206" s="174"/>
      <c r="Q206" s="116"/>
      <c r="R206" s="116"/>
      <c r="S206" s="116"/>
      <c r="T206" s="116"/>
      <c r="U206" s="116"/>
      <c r="V206" s="116"/>
      <c r="W206" s="116"/>
      <c r="X206" s="116"/>
      <c r="Y206" s="183"/>
      <c r="Z206" s="183"/>
    </row>
    <row r="207" ht="15.0" customHeight="1">
      <c r="A207" s="262"/>
      <c r="B207" s="115"/>
      <c r="C207" s="116"/>
      <c r="D207" s="118"/>
      <c r="E207" s="175"/>
      <c r="F207" s="262"/>
      <c r="G207" s="62"/>
      <c r="H207" s="118"/>
      <c r="I207" s="83"/>
      <c r="J207" s="118"/>
      <c r="K207" s="116"/>
      <c r="L207" s="174"/>
      <c r="M207" s="174"/>
      <c r="N207" s="174"/>
      <c r="O207" s="116"/>
      <c r="P207" s="174"/>
      <c r="Q207" s="116"/>
      <c r="R207" s="116"/>
      <c r="S207" s="116"/>
      <c r="T207" s="116"/>
      <c r="U207" s="116"/>
      <c r="V207" s="116"/>
      <c r="W207" s="116"/>
      <c r="X207" s="116"/>
      <c r="Y207" s="183"/>
      <c r="Z207" s="183"/>
    </row>
    <row r="208" ht="15.0" customHeight="1">
      <c r="A208" s="262"/>
      <c r="B208" s="115"/>
      <c r="C208" s="116"/>
      <c r="D208" s="118"/>
      <c r="E208" s="175"/>
      <c r="F208" s="262"/>
      <c r="G208" s="62"/>
      <c r="H208" s="118"/>
      <c r="I208" s="83"/>
      <c r="J208" s="118"/>
      <c r="K208" s="116"/>
      <c r="L208" s="174"/>
      <c r="M208" s="174"/>
      <c r="N208" s="174"/>
      <c r="O208" s="116"/>
      <c r="P208" s="174"/>
      <c r="Q208" s="116"/>
      <c r="R208" s="116"/>
      <c r="S208" s="116"/>
      <c r="T208" s="116"/>
      <c r="U208" s="116"/>
      <c r="V208" s="116"/>
      <c r="W208" s="116"/>
      <c r="X208" s="116"/>
      <c r="Y208" s="183"/>
      <c r="Z208" s="183"/>
    </row>
    <row r="209" ht="15.0" customHeight="1">
      <c r="A209" s="262"/>
      <c r="B209" s="115"/>
      <c r="C209" s="116"/>
      <c r="D209" s="118"/>
      <c r="E209" s="175"/>
      <c r="F209" s="262"/>
      <c r="G209" s="62"/>
      <c r="H209" s="118"/>
      <c r="I209" s="83"/>
      <c r="J209" s="118"/>
      <c r="K209" s="116"/>
      <c r="L209" s="174"/>
      <c r="M209" s="174"/>
      <c r="N209" s="174"/>
      <c r="O209" s="116"/>
      <c r="P209" s="174"/>
      <c r="Q209" s="116"/>
      <c r="R209" s="116"/>
      <c r="S209" s="116"/>
      <c r="T209" s="116"/>
      <c r="U209" s="116"/>
      <c r="V209" s="116"/>
      <c r="W209" s="116"/>
      <c r="X209" s="116"/>
      <c r="Y209" s="183"/>
      <c r="Z209" s="183"/>
    </row>
    <row r="210" ht="15.0" customHeight="1">
      <c r="A210" s="262"/>
      <c r="B210" s="115"/>
      <c r="C210" s="116"/>
      <c r="D210" s="118"/>
      <c r="E210" s="175"/>
      <c r="F210" s="262"/>
      <c r="G210" s="28"/>
      <c r="H210" s="118"/>
      <c r="I210" s="83"/>
      <c r="J210" s="118"/>
      <c r="K210" s="116"/>
      <c r="L210" s="174"/>
      <c r="M210" s="174"/>
      <c r="N210" s="174"/>
      <c r="O210" s="116"/>
      <c r="P210" s="174"/>
      <c r="Q210" s="116"/>
      <c r="R210" s="116"/>
      <c r="S210" s="116"/>
      <c r="T210" s="116"/>
      <c r="U210" s="116"/>
      <c r="V210" s="116"/>
      <c r="W210" s="116"/>
      <c r="X210" s="116"/>
      <c r="Y210" s="183"/>
      <c r="Z210" s="183"/>
    </row>
    <row r="211" ht="15.0" customHeight="1">
      <c r="A211" s="262"/>
      <c r="B211" s="115"/>
      <c r="C211" s="116"/>
      <c r="D211" s="118"/>
      <c r="E211" s="175"/>
      <c r="F211" s="262"/>
      <c r="G211" s="28"/>
      <c r="H211" s="118"/>
      <c r="I211" s="83"/>
      <c r="J211" s="118"/>
      <c r="K211" s="116"/>
      <c r="L211" s="174"/>
      <c r="M211" s="174"/>
      <c r="N211" s="174"/>
      <c r="O211" s="116"/>
      <c r="P211" s="174"/>
      <c r="Q211" s="116"/>
      <c r="R211" s="116"/>
      <c r="S211" s="116"/>
      <c r="T211" s="116"/>
      <c r="U211" s="116"/>
      <c r="V211" s="116"/>
      <c r="W211" s="116"/>
      <c r="X211" s="116"/>
      <c r="Y211" s="183"/>
      <c r="Z211" s="183"/>
    </row>
    <row r="212" ht="15.0" customHeight="1">
      <c r="A212" s="262"/>
      <c r="B212" s="115"/>
      <c r="C212" s="116"/>
      <c r="D212" s="118"/>
      <c r="E212" s="175"/>
      <c r="F212" s="262"/>
      <c r="G212" s="28"/>
      <c r="H212" s="118"/>
      <c r="I212" s="83"/>
      <c r="J212" s="118"/>
      <c r="K212" s="116"/>
      <c r="L212" s="174"/>
      <c r="M212" s="174"/>
      <c r="N212" s="174"/>
      <c r="O212" s="116"/>
      <c r="P212" s="174"/>
      <c r="Q212" s="116"/>
      <c r="R212" s="116"/>
      <c r="S212" s="116"/>
      <c r="T212" s="116"/>
      <c r="U212" s="116"/>
      <c r="V212" s="116"/>
      <c r="W212" s="116"/>
      <c r="X212" s="116"/>
      <c r="Y212" s="183"/>
      <c r="Z212" s="183"/>
    </row>
    <row r="213" ht="15.0" customHeight="1">
      <c r="A213" s="262"/>
      <c r="B213" s="115"/>
      <c r="C213" s="116"/>
      <c r="D213" s="118"/>
      <c r="E213" s="175"/>
      <c r="F213" s="262"/>
      <c r="G213" s="28"/>
      <c r="H213" s="118"/>
      <c r="I213" s="83"/>
      <c r="J213" s="118"/>
      <c r="K213" s="116"/>
      <c r="L213" s="174"/>
      <c r="M213" s="174"/>
      <c r="N213" s="174"/>
      <c r="O213" s="116"/>
      <c r="P213" s="174"/>
      <c r="Q213" s="116"/>
      <c r="R213" s="116"/>
      <c r="S213" s="116"/>
      <c r="T213" s="116"/>
      <c r="U213" s="116"/>
      <c r="V213" s="116"/>
      <c r="W213" s="116"/>
      <c r="X213" s="116"/>
      <c r="Y213" s="183"/>
      <c r="Z213" s="183"/>
    </row>
    <row r="214" ht="15.0" customHeight="1">
      <c r="A214" s="262"/>
      <c r="B214" s="115"/>
      <c r="C214" s="116"/>
      <c r="D214" s="264"/>
      <c r="E214" s="175"/>
      <c r="F214" s="262"/>
      <c r="G214" s="28"/>
      <c r="H214" s="118"/>
      <c r="I214" s="83"/>
      <c r="J214" s="118"/>
      <c r="K214" s="116"/>
      <c r="L214" s="174"/>
      <c r="M214" s="174"/>
      <c r="N214" s="174"/>
      <c r="O214" s="116"/>
      <c r="P214" s="174"/>
      <c r="Q214" s="116"/>
      <c r="R214" s="116"/>
      <c r="S214" s="116"/>
      <c r="T214" s="116"/>
      <c r="U214" s="116"/>
      <c r="V214" s="116"/>
      <c r="W214" s="116"/>
      <c r="X214" s="116"/>
      <c r="Y214" s="183"/>
      <c r="Z214" s="183"/>
    </row>
    <row r="215" ht="15.0" customHeight="1">
      <c r="A215" s="262"/>
      <c r="B215" s="117"/>
      <c r="C215" s="116"/>
      <c r="D215" s="116"/>
      <c r="E215" s="175"/>
      <c r="F215" s="262"/>
      <c r="G215" s="28"/>
      <c r="H215" s="118"/>
      <c r="I215" s="83"/>
      <c r="J215" s="118"/>
      <c r="K215" s="116"/>
      <c r="L215" s="174"/>
      <c r="M215" s="174"/>
      <c r="N215" s="174"/>
      <c r="O215" s="116"/>
      <c r="P215" s="174"/>
      <c r="Q215" s="116"/>
      <c r="R215" s="116"/>
      <c r="S215" s="116"/>
      <c r="T215" s="116"/>
      <c r="U215" s="116"/>
      <c r="V215" s="116"/>
      <c r="W215" s="116"/>
      <c r="X215" s="116"/>
      <c r="Y215" s="183"/>
      <c r="Z215" s="183"/>
    </row>
    <row r="216" ht="15.0" customHeight="1">
      <c r="A216" s="262"/>
      <c r="B216" s="117"/>
      <c r="C216" s="116"/>
      <c r="D216" s="118"/>
      <c r="E216" s="175"/>
      <c r="F216" s="262"/>
      <c r="G216" s="28"/>
      <c r="H216" s="118"/>
      <c r="I216" s="83"/>
      <c r="J216" s="118"/>
      <c r="K216" s="116"/>
      <c r="L216" s="174"/>
      <c r="M216" s="174"/>
      <c r="N216" s="174"/>
      <c r="O216" s="116"/>
      <c r="P216" s="174"/>
      <c r="Q216" s="116"/>
      <c r="R216" s="116"/>
      <c r="S216" s="116"/>
      <c r="T216" s="116"/>
      <c r="U216" s="116"/>
      <c r="V216" s="116"/>
      <c r="W216" s="116"/>
      <c r="X216" s="116"/>
      <c r="Y216" s="183"/>
      <c r="Z216" s="183"/>
    </row>
    <row r="217" ht="15.0" customHeight="1">
      <c r="A217" s="262"/>
      <c r="B217" s="115"/>
      <c r="C217" s="116"/>
      <c r="D217" s="116"/>
      <c r="E217" s="175"/>
      <c r="F217" s="262"/>
      <c r="G217" s="28"/>
      <c r="H217" s="118"/>
      <c r="I217" s="83"/>
      <c r="J217" s="118"/>
      <c r="K217" s="116"/>
      <c r="L217" s="174"/>
      <c r="M217" s="174"/>
      <c r="N217" s="174"/>
      <c r="O217" s="116"/>
      <c r="P217" s="174"/>
      <c r="Q217" s="116"/>
      <c r="R217" s="116"/>
      <c r="S217" s="116"/>
      <c r="T217" s="116"/>
      <c r="U217" s="116"/>
      <c r="V217" s="116"/>
      <c r="W217" s="116"/>
      <c r="X217" s="116"/>
      <c r="Y217" s="183"/>
      <c r="Z217" s="183"/>
    </row>
    <row r="218" ht="15.0" customHeight="1">
      <c r="A218" s="262"/>
      <c r="B218" s="117"/>
      <c r="C218" s="116"/>
      <c r="D218" s="116"/>
      <c r="E218" s="175"/>
      <c r="F218" s="262"/>
      <c r="G218" s="61"/>
      <c r="H218" s="118"/>
      <c r="I218" s="83"/>
      <c r="J218" s="118"/>
      <c r="K218" s="116"/>
      <c r="L218" s="174"/>
      <c r="M218" s="174"/>
      <c r="N218" s="174"/>
      <c r="O218" s="116"/>
      <c r="P218" s="174"/>
      <c r="Q218" s="116"/>
      <c r="R218" s="116"/>
      <c r="S218" s="116"/>
      <c r="T218" s="116"/>
      <c r="U218" s="116"/>
      <c r="V218" s="116"/>
      <c r="W218" s="116"/>
      <c r="X218" s="116"/>
      <c r="Y218" s="183"/>
      <c r="Z218" s="183"/>
    </row>
    <row r="219" ht="15.0" customHeight="1">
      <c r="A219" s="262"/>
      <c r="B219" s="117"/>
      <c r="C219" s="116"/>
      <c r="D219" s="116"/>
      <c r="E219" s="175"/>
      <c r="F219" s="262"/>
      <c r="G219" s="28"/>
      <c r="H219" s="118"/>
      <c r="I219" s="83"/>
      <c r="J219" s="118"/>
      <c r="K219" s="116"/>
      <c r="L219" s="174"/>
      <c r="M219" s="174"/>
      <c r="N219" s="174"/>
      <c r="O219" s="116"/>
      <c r="P219" s="174"/>
      <c r="Q219" s="116"/>
      <c r="R219" s="116"/>
      <c r="S219" s="116"/>
      <c r="T219" s="116"/>
      <c r="U219" s="116"/>
      <c r="V219" s="116"/>
      <c r="W219" s="116"/>
      <c r="X219" s="116"/>
      <c r="Y219" s="183"/>
      <c r="Z219" s="183"/>
    </row>
    <row r="220" ht="15.0" customHeight="1">
      <c r="A220" s="262"/>
      <c r="B220" s="117"/>
      <c r="C220" s="116"/>
      <c r="D220" s="116"/>
      <c r="E220" s="175"/>
      <c r="F220" s="262"/>
      <c r="G220" s="28"/>
      <c r="H220" s="118"/>
      <c r="I220" s="83"/>
      <c r="J220" s="118"/>
      <c r="K220" s="116"/>
      <c r="L220" s="174"/>
      <c r="M220" s="174"/>
      <c r="N220" s="174"/>
      <c r="O220" s="116"/>
      <c r="P220" s="174"/>
      <c r="Q220" s="116"/>
      <c r="R220" s="116"/>
      <c r="S220" s="116"/>
      <c r="T220" s="116"/>
      <c r="U220" s="116"/>
      <c r="V220" s="116"/>
      <c r="W220" s="116"/>
      <c r="X220" s="116"/>
      <c r="Y220" s="183"/>
      <c r="Z220" s="183"/>
    </row>
    <row r="221" ht="15.0" customHeight="1">
      <c r="A221" s="262"/>
      <c r="B221" s="117"/>
      <c r="C221" s="116"/>
      <c r="D221" s="116"/>
      <c r="E221" s="175"/>
      <c r="F221" s="262"/>
      <c r="G221" s="28"/>
      <c r="H221" s="118"/>
      <c r="I221" s="83"/>
      <c r="J221" s="118"/>
      <c r="K221" s="116"/>
      <c r="L221" s="174"/>
      <c r="M221" s="174"/>
      <c r="N221" s="174"/>
      <c r="O221" s="116"/>
      <c r="P221" s="174"/>
      <c r="Q221" s="116"/>
      <c r="R221" s="116"/>
      <c r="S221" s="116"/>
      <c r="T221" s="116"/>
      <c r="U221" s="116"/>
      <c r="V221" s="116"/>
      <c r="W221" s="116"/>
      <c r="X221" s="116"/>
      <c r="Y221" s="183"/>
      <c r="Z221" s="183"/>
    </row>
    <row r="222" ht="15.0" customHeight="1">
      <c r="A222" s="262"/>
      <c r="B222" s="115"/>
      <c r="C222" s="116"/>
      <c r="D222" s="116"/>
      <c r="E222" s="175"/>
      <c r="F222" s="262"/>
      <c r="G222" s="28"/>
      <c r="H222" s="118"/>
      <c r="I222" s="83"/>
      <c r="J222" s="118"/>
      <c r="K222" s="116"/>
      <c r="L222" s="174"/>
      <c r="M222" s="174"/>
      <c r="N222" s="174"/>
      <c r="O222" s="116"/>
      <c r="P222" s="174"/>
      <c r="Q222" s="116"/>
      <c r="R222" s="116"/>
      <c r="S222" s="116"/>
      <c r="T222" s="116"/>
      <c r="U222" s="116"/>
      <c r="V222" s="116"/>
      <c r="W222" s="116"/>
      <c r="X222" s="116"/>
      <c r="Y222" s="183"/>
      <c r="Z222" s="183"/>
    </row>
    <row r="223" ht="15.0" customHeight="1">
      <c r="A223" s="262"/>
      <c r="B223" s="117"/>
      <c r="C223" s="116"/>
      <c r="D223" s="116"/>
      <c r="E223" s="175"/>
      <c r="F223" s="262"/>
      <c r="G223" s="28"/>
      <c r="H223" s="118"/>
      <c r="I223" s="83"/>
      <c r="J223" s="118"/>
      <c r="K223" s="116"/>
      <c r="L223" s="174"/>
      <c r="M223" s="174"/>
      <c r="N223" s="174"/>
      <c r="O223" s="116"/>
      <c r="P223" s="174"/>
      <c r="Q223" s="116"/>
      <c r="R223" s="116"/>
      <c r="S223" s="116"/>
      <c r="T223" s="116"/>
      <c r="U223" s="116"/>
      <c r="V223" s="116"/>
      <c r="W223" s="116"/>
      <c r="X223" s="116"/>
      <c r="Y223" s="183"/>
      <c r="Z223" s="183"/>
    </row>
    <row r="224" ht="15.0" customHeight="1">
      <c r="A224" s="262"/>
      <c r="B224" s="115"/>
      <c r="C224" s="116"/>
      <c r="D224" s="118"/>
      <c r="E224" s="175"/>
      <c r="F224" s="262"/>
      <c r="G224" s="28"/>
      <c r="H224" s="118"/>
      <c r="I224" s="83"/>
      <c r="J224" s="118"/>
      <c r="K224" s="116"/>
      <c r="L224" s="174"/>
      <c r="M224" s="174"/>
      <c r="N224" s="174"/>
      <c r="O224" s="116"/>
      <c r="P224" s="174"/>
      <c r="Q224" s="116"/>
      <c r="R224" s="116"/>
      <c r="S224" s="116"/>
      <c r="T224" s="116"/>
      <c r="U224" s="116"/>
      <c r="V224" s="116"/>
      <c r="W224" s="116"/>
      <c r="X224" s="116"/>
      <c r="Y224" s="183"/>
      <c r="Z224" s="183"/>
    </row>
    <row r="225" ht="15.0" customHeight="1">
      <c r="A225" s="262"/>
      <c r="B225" s="117"/>
      <c r="C225" s="116"/>
      <c r="D225" s="118"/>
      <c r="E225" s="175"/>
      <c r="F225" s="262"/>
      <c r="G225" s="28"/>
      <c r="H225" s="118"/>
      <c r="I225" s="83"/>
      <c r="J225" s="118"/>
      <c r="K225" s="116"/>
      <c r="L225" s="174"/>
      <c r="M225" s="174"/>
      <c r="N225" s="174"/>
      <c r="O225" s="116"/>
      <c r="P225" s="174"/>
      <c r="Q225" s="116"/>
      <c r="R225" s="116"/>
      <c r="S225" s="116"/>
      <c r="T225" s="116"/>
      <c r="U225" s="116"/>
      <c r="V225" s="116"/>
      <c r="W225" s="116"/>
      <c r="X225" s="116"/>
      <c r="Y225" s="183"/>
      <c r="Z225" s="183"/>
    </row>
    <row r="226" ht="15.0" customHeight="1">
      <c r="A226" s="262"/>
      <c r="B226" s="115"/>
      <c r="C226" s="116"/>
      <c r="D226" s="116"/>
      <c r="E226" s="175"/>
      <c r="F226" s="262"/>
      <c r="G226" s="61"/>
      <c r="H226" s="118"/>
      <c r="I226" s="83"/>
      <c r="J226" s="118"/>
      <c r="K226" s="116"/>
      <c r="L226" s="174"/>
      <c r="M226" s="174"/>
      <c r="N226" s="174"/>
      <c r="O226" s="116"/>
      <c r="P226" s="174"/>
      <c r="Q226" s="116"/>
      <c r="R226" s="116"/>
      <c r="S226" s="116"/>
      <c r="T226" s="116"/>
      <c r="U226" s="116"/>
      <c r="V226" s="116"/>
      <c r="W226" s="116"/>
      <c r="X226" s="116"/>
      <c r="Y226" s="183"/>
      <c r="Z226" s="183"/>
    </row>
    <row r="227" ht="15.0" customHeight="1">
      <c r="A227" s="262"/>
      <c r="B227" s="117"/>
      <c r="C227" s="116"/>
      <c r="D227" s="116"/>
      <c r="E227" s="175"/>
      <c r="F227" s="262"/>
      <c r="G227" s="61"/>
      <c r="H227" s="118"/>
      <c r="I227" s="83"/>
      <c r="J227" s="118"/>
      <c r="K227" s="116"/>
      <c r="L227" s="174"/>
      <c r="M227" s="174"/>
      <c r="N227" s="174"/>
      <c r="O227" s="116"/>
      <c r="P227" s="174"/>
      <c r="Q227" s="116"/>
      <c r="R227" s="116"/>
      <c r="S227" s="116"/>
      <c r="T227" s="116"/>
      <c r="U227" s="116"/>
      <c r="V227" s="116"/>
      <c r="W227" s="116"/>
      <c r="X227" s="116"/>
      <c r="Y227" s="183"/>
      <c r="Z227" s="183"/>
    </row>
    <row r="228" ht="15.0" customHeight="1">
      <c r="A228" s="262"/>
      <c r="B228" s="115"/>
      <c r="C228" s="116"/>
      <c r="D228" s="116"/>
      <c r="E228" s="175"/>
      <c r="F228" s="262"/>
      <c r="G228" s="61"/>
      <c r="H228" s="118"/>
      <c r="I228" s="83"/>
      <c r="J228" s="118"/>
      <c r="K228" s="116"/>
      <c r="L228" s="174"/>
      <c r="M228" s="174"/>
      <c r="N228" s="174"/>
      <c r="O228" s="116"/>
      <c r="P228" s="174"/>
      <c r="Q228" s="116"/>
      <c r="R228" s="116"/>
      <c r="S228" s="116"/>
      <c r="T228" s="116"/>
      <c r="U228" s="116"/>
      <c r="V228" s="116"/>
      <c r="W228" s="116"/>
      <c r="X228" s="116"/>
      <c r="Y228" s="183"/>
      <c r="Z228" s="183"/>
    </row>
    <row r="229" ht="15.0" customHeight="1">
      <c r="A229" s="262"/>
      <c r="B229" s="115"/>
      <c r="C229" s="116"/>
      <c r="D229" s="116"/>
      <c r="E229" s="175"/>
      <c r="F229" s="262"/>
      <c r="G229" s="61"/>
      <c r="H229" s="118"/>
      <c r="I229" s="83"/>
      <c r="J229" s="118"/>
      <c r="K229" s="116"/>
      <c r="L229" s="174"/>
      <c r="M229" s="174"/>
      <c r="N229" s="174"/>
      <c r="O229" s="116"/>
      <c r="P229" s="174"/>
      <c r="Q229" s="116"/>
      <c r="R229" s="116"/>
      <c r="S229" s="116"/>
      <c r="T229" s="116"/>
      <c r="U229" s="116"/>
      <c r="V229" s="116"/>
      <c r="W229" s="116"/>
      <c r="X229" s="116"/>
      <c r="Y229" s="183"/>
      <c r="Z229" s="183"/>
    </row>
    <row r="230" ht="15.0" customHeight="1">
      <c r="A230" s="262"/>
      <c r="B230" s="115"/>
      <c r="C230" s="116"/>
      <c r="D230" s="116"/>
      <c r="E230" s="175"/>
      <c r="F230" s="262"/>
      <c r="G230" s="61"/>
      <c r="H230" s="118"/>
      <c r="I230" s="83"/>
      <c r="J230" s="118"/>
      <c r="K230" s="116"/>
      <c r="L230" s="174"/>
      <c r="M230" s="174"/>
      <c r="N230" s="174"/>
      <c r="O230" s="116"/>
      <c r="P230" s="174"/>
      <c r="Q230" s="116"/>
      <c r="R230" s="116"/>
      <c r="S230" s="116"/>
      <c r="T230" s="116"/>
      <c r="U230" s="116"/>
      <c r="V230" s="116"/>
      <c r="W230" s="116"/>
      <c r="X230" s="116"/>
      <c r="Y230" s="183"/>
      <c r="Z230" s="183"/>
    </row>
    <row r="231" ht="15.0" customHeight="1">
      <c r="A231" s="262"/>
      <c r="B231" s="115"/>
      <c r="C231" s="116"/>
      <c r="D231" s="116"/>
      <c r="E231" s="175"/>
      <c r="F231" s="262"/>
      <c r="G231" s="61"/>
      <c r="H231" s="118"/>
      <c r="I231" s="83"/>
      <c r="J231" s="118"/>
      <c r="K231" s="116"/>
      <c r="L231" s="174"/>
      <c r="M231" s="174"/>
      <c r="N231" s="174"/>
      <c r="O231" s="116"/>
      <c r="P231" s="174"/>
      <c r="Q231" s="116"/>
      <c r="R231" s="116"/>
      <c r="S231" s="116"/>
      <c r="T231" s="116"/>
      <c r="U231" s="116"/>
      <c r="V231" s="116"/>
      <c r="W231" s="116"/>
      <c r="X231" s="116"/>
      <c r="Y231" s="183"/>
      <c r="Z231" s="183"/>
    </row>
    <row r="232" ht="15.0" customHeight="1">
      <c r="A232" s="262"/>
      <c r="B232" s="115"/>
      <c r="C232" s="116"/>
      <c r="D232" s="116"/>
      <c r="E232" s="175"/>
      <c r="F232" s="262"/>
      <c r="G232" s="61"/>
      <c r="H232" s="118"/>
      <c r="I232" s="83"/>
      <c r="J232" s="118"/>
      <c r="K232" s="116"/>
      <c r="L232" s="174"/>
      <c r="M232" s="174"/>
      <c r="N232" s="174"/>
      <c r="O232" s="116"/>
      <c r="P232" s="174"/>
      <c r="Q232" s="116"/>
      <c r="R232" s="116"/>
      <c r="S232" s="116"/>
      <c r="T232" s="116"/>
      <c r="U232" s="116"/>
      <c r="V232" s="116"/>
      <c r="W232" s="116"/>
      <c r="X232" s="116"/>
      <c r="Y232" s="183"/>
      <c r="Z232" s="183"/>
    </row>
    <row r="233" ht="15.0" customHeight="1">
      <c r="A233" s="262"/>
      <c r="B233" s="117"/>
      <c r="C233" s="116"/>
      <c r="D233" s="116"/>
      <c r="E233" s="175"/>
      <c r="F233" s="262"/>
      <c r="G233" s="61"/>
      <c r="H233" s="118"/>
      <c r="I233" s="83"/>
      <c r="J233" s="118"/>
      <c r="K233" s="116"/>
      <c r="L233" s="174"/>
      <c r="M233" s="174"/>
      <c r="N233" s="174"/>
      <c r="O233" s="116"/>
      <c r="P233" s="174"/>
      <c r="Q233" s="116"/>
      <c r="R233" s="116"/>
      <c r="S233" s="116"/>
      <c r="T233" s="116"/>
      <c r="U233" s="116"/>
      <c r="V233" s="116"/>
      <c r="W233" s="116"/>
      <c r="X233" s="116"/>
      <c r="Y233" s="183"/>
      <c r="Z233" s="183"/>
    </row>
    <row r="234" ht="15.0" customHeight="1">
      <c r="A234" s="262"/>
      <c r="B234" s="117"/>
      <c r="C234" s="116"/>
      <c r="D234" s="116"/>
      <c r="E234" s="175"/>
      <c r="F234" s="262"/>
      <c r="G234" s="61"/>
      <c r="H234" s="118"/>
      <c r="I234" s="83"/>
      <c r="J234" s="118"/>
      <c r="K234" s="116"/>
      <c r="L234" s="174"/>
      <c r="M234" s="174"/>
      <c r="N234" s="174"/>
      <c r="O234" s="116"/>
      <c r="P234" s="174"/>
      <c r="Q234" s="116"/>
      <c r="R234" s="116"/>
      <c r="S234" s="116"/>
      <c r="T234" s="116"/>
      <c r="U234" s="116"/>
      <c r="V234" s="116"/>
      <c r="W234" s="116"/>
      <c r="X234" s="116"/>
      <c r="Y234" s="183"/>
      <c r="Z234" s="183"/>
    </row>
    <row r="235" ht="15.0" customHeight="1">
      <c r="A235" s="262"/>
      <c r="B235" s="115"/>
      <c r="C235" s="116"/>
      <c r="D235" s="116"/>
      <c r="E235" s="175"/>
      <c r="F235" s="262"/>
      <c r="G235" s="29"/>
      <c r="H235" s="118"/>
      <c r="I235" s="83"/>
      <c r="J235" s="118"/>
      <c r="K235" s="116"/>
      <c r="L235" s="174"/>
      <c r="M235" s="174"/>
      <c r="N235" s="174"/>
      <c r="O235" s="116"/>
      <c r="P235" s="174"/>
      <c r="Q235" s="116"/>
      <c r="R235" s="116"/>
      <c r="S235" s="116"/>
      <c r="T235" s="116"/>
      <c r="U235" s="116"/>
      <c r="V235" s="116"/>
      <c r="W235" s="116"/>
      <c r="X235" s="116"/>
      <c r="Y235" s="183"/>
      <c r="Z235" s="183"/>
    </row>
    <row r="236" ht="15.0" customHeight="1">
      <c r="A236" s="262"/>
      <c r="B236" s="115"/>
      <c r="C236" s="116"/>
      <c r="D236" s="116"/>
      <c r="E236" s="175"/>
      <c r="F236" s="262"/>
      <c r="G236" s="28"/>
      <c r="H236" s="118"/>
      <c r="I236" s="83"/>
      <c r="J236" s="118"/>
      <c r="K236" s="116"/>
      <c r="L236" s="174"/>
      <c r="M236" s="174"/>
      <c r="N236" s="174"/>
      <c r="O236" s="116"/>
      <c r="P236" s="174"/>
      <c r="Q236" s="116"/>
      <c r="R236" s="116"/>
      <c r="S236" s="116"/>
      <c r="T236" s="116"/>
      <c r="U236" s="116"/>
      <c r="V236" s="116"/>
      <c r="W236" s="116"/>
      <c r="X236" s="116"/>
      <c r="Y236" s="183"/>
      <c r="Z236" s="183"/>
    </row>
    <row r="237" ht="15.0" customHeight="1">
      <c r="A237" s="262"/>
      <c r="B237" s="115"/>
      <c r="C237" s="116"/>
      <c r="D237" s="116"/>
      <c r="E237" s="175"/>
      <c r="F237" s="262"/>
      <c r="G237" s="28"/>
      <c r="H237" s="118"/>
      <c r="I237" s="83"/>
      <c r="J237" s="118"/>
      <c r="K237" s="116"/>
      <c r="L237" s="174"/>
      <c r="M237" s="174"/>
      <c r="N237" s="174"/>
      <c r="O237" s="116"/>
      <c r="P237" s="174"/>
      <c r="Q237" s="116"/>
      <c r="R237" s="116"/>
      <c r="S237" s="116"/>
      <c r="T237" s="116"/>
      <c r="U237" s="116"/>
      <c r="V237" s="116"/>
      <c r="W237" s="116"/>
      <c r="X237" s="116"/>
      <c r="Y237" s="183"/>
      <c r="Z237" s="183"/>
    </row>
    <row r="238" ht="15.0" customHeight="1">
      <c r="A238" s="262"/>
      <c r="B238" s="115"/>
      <c r="C238" s="116"/>
      <c r="D238" s="116"/>
      <c r="E238" s="175"/>
      <c r="F238" s="262"/>
      <c r="G238" s="28"/>
      <c r="H238" s="118"/>
      <c r="I238" s="83"/>
      <c r="J238" s="118"/>
      <c r="K238" s="116"/>
      <c r="L238" s="174"/>
      <c r="M238" s="174"/>
      <c r="N238" s="174"/>
      <c r="O238" s="116"/>
      <c r="P238" s="174"/>
      <c r="Q238" s="116"/>
      <c r="R238" s="116"/>
      <c r="S238" s="116"/>
      <c r="T238" s="116"/>
      <c r="U238" s="116"/>
      <c r="V238" s="116"/>
      <c r="W238" s="116"/>
      <c r="X238" s="116"/>
      <c r="Y238" s="183"/>
      <c r="Z238" s="183"/>
    </row>
    <row r="239" ht="15.0" customHeight="1">
      <c r="A239" s="262"/>
      <c r="B239" s="115"/>
      <c r="C239" s="116"/>
      <c r="D239" s="116"/>
      <c r="E239" s="175"/>
      <c r="F239" s="262"/>
      <c r="G239" s="28"/>
      <c r="H239" s="118"/>
      <c r="I239" s="83"/>
      <c r="J239" s="118"/>
      <c r="K239" s="116"/>
      <c r="L239" s="174"/>
      <c r="M239" s="174"/>
      <c r="N239" s="174"/>
      <c r="O239" s="116"/>
      <c r="P239" s="174"/>
      <c r="Q239" s="116"/>
      <c r="R239" s="116"/>
      <c r="S239" s="116"/>
      <c r="T239" s="116"/>
      <c r="U239" s="116"/>
      <c r="V239" s="116"/>
      <c r="W239" s="116"/>
      <c r="X239" s="116"/>
      <c r="Y239" s="183"/>
      <c r="Z239" s="183"/>
    </row>
    <row r="240" ht="15.0" customHeight="1">
      <c r="A240" s="262"/>
      <c r="B240" s="115"/>
      <c r="C240" s="116"/>
      <c r="D240" s="116"/>
      <c r="E240" s="175"/>
      <c r="F240" s="262"/>
      <c r="G240" s="28"/>
      <c r="H240" s="118"/>
      <c r="I240" s="83"/>
      <c r="J240" s="118"/>
      <c r="K240" s="116"/>
      <c r="L240" s="174"/>
      <c r="M240" s="174"/>
      <c r="N240" s="174"/>
      <c r="O240" s="116"/>
      <c r="P240" s="174"/>
      <c r="Q240" s="116"/>
      <c r="R240" s="116"/>
      <c r="S240" s="116"/>
      <c r="T240" s="116"/>
      <c r="U240" s="116"/>
      <c r="V240" s="116"/>
      <c r="W240" s="116"/>
      <c r="X240" s="116"/>
      <c r="Y240" s="183"/>
      <c r="Z240" s="183"/>
    </row>
    <row r="241" ht="15.0" customHeight="1">
      <c r="A241" s="262"/>
      <c r="B241" s="117"/>
      <c r="C241" s="116"/>
      <c r="D241" s="116"/>
      <c r="E241" s="175"/>
      <c r="F241" s="262"/>
      <c r="G241" s="28"/>
      <c r="H241" s="118"/>
      <c r="I241" s="83"/>
      <c r="J241" s="118"/>
      <c r="K241" s="116"/>
      <c r="L241" s="174"/>
      <c r="M241" s="174"/>
      <c r="N241" s="174"/>
      <c r="O241" s="116"/>
      <c r="P241" s="174"/>
      <c r="Q241" s="116"/>
      <c r="R241" s="116"/>
      <c r="S241" s="116"/>
      <c r="T241" s="116"/>
      <c r="U241" s="116"/>
      <c r="V241" s="116"/>
      <c r="W241" s="116"/>
      <c r="X241" s="116"/>
      <c r="Y241" s="183"/>
      <c r="Z241" s="183"/>
    </row>
    <row r="242" ht="15.0" customHeight="1">
      <c r="A242" s="262"/>
      <c r="B242" s="115"/>
      <c r="C242" s="116"/>
      <c r="D242" s="116"/>
      <c r="E242" s="175"/>
      <c r="F242" s="262"/>
      <c r="G242" s="28"/>
      <c r="H242" s="118"/>
      <c r="I242" s="83"/>
      <c r="J242" s="118"/>
      <c r="K242" s="116"/>
      <c r="L242" s="174"/>
      <c r="M242" s="174"/>
      <c r="N242" s="174"/>
      <c r="O242" s="116"/>
      <c r="P242" s="174"/>
      <c r="Q242" s="116"/>
      <c r="R242" s="116"/>
      <c r="S242" s="116"/>
      <c r="T242" s="116"/>
      <c r="U242" s="116"/>
      <c r="V242" s="116"/>
      <c r="W242" s="116"/>
      <c r="X242" s="116"/>
      <c r="Y242" s="183"/>
      <c r="Z242" s="183"/>
    </row>
    <row r="243" ht="15.0" customHeight="1">
      <c r="A243" s="262"/>
      <c r="B243" s="115"/>
      <c r="C243" s="116"/>
      <c r="D243" s="118"/>
      <c r="E243" s="175"/>
      <c r="F243" s="262"/>
      <c r="G243" s="28"/>
      <c r="H243" s="118"/>
      <c r="I243" s="83"/>
      <c r="J243" s="118"/>
      <c r="K243" s="116"/>
      <c r="L243" s="174"/>
      <c r="M243" s="174"/>
      <c r="N243" s="174"/>
      <c r="O243" s="116"/>
      <c r="P243" s="174"/>
      <c r="Q243" s="116"/>
      <c r="R243" s="116"/>
      <c r="S243" s="116"/>
      <c r="T243" s="116"/>
      <c r="U243" s="116"/>
      <c r="V243" s="116"/>
      <c r="W243" s="116"/>
      <c r="X243" s="116"/>
      <c r="Y243" s="183"/>
      <c r="Z243" s="183"/>
    </row>
    <row r="244" ht="15.0" customHeight="1">
      <c r="A244" s="262"/>
      <c r="B244" s="115"/>
      <c r="C244" s="116"/>
      <c r="D244" s="116"/>
      <c r="E244" s="175"/>
      <c r="F244" s="262"/>
      <c r="G244" s="28"/>
      <c r="H244" s="118"/>
      <c r="I244" s="83"/>
      <c r="J244" s="118"/>
      <c r="K244" s="116"/>
      <c r="L244" s="174"/>
      <c r="M244" s="174"/>
      <c r="N244" s="174"/>
      <c r="O244" s="116"/>
      <c r="P244" s="174"/>
      <c r="Q244" s="116"/>
      <c r="R244" s="116"/>
      <c r="S244" s="116"/>
      <c r="T244" s="116"/>
      <c r="U244" s="116"/>
      <c r="V244" s="116"/>
      <c r="W244" s="116"/>
      <c r="X244" s="116"/>
      <c r="Y244" s="183"/>
      <c r="Z244" s="183"/>
    </row>
    <row r="245" ht="15.0" customHeight="1">
      <c r="A245" s="262"/>
      <c r="B245" s="115"/>
      <c r="C245" s="116"/>
      <c r="D245" s="118"/>
      <c r="E245" s="175"/>
      <c r="F245" s="262"/>
      <c r="G245" s="28"/>
      <c r="H245" s="118"/>
      <c r="I245" s="83"/>
      <c r="J245" s="118"/>
      <c r="K245" s="116"/>
      <c r="L245" s="174"/>
      <c r="M245" s="174"/>
      <c r="N245" s="174"/>
      <c r="O245" s="116"/>
      <c r="P245" s="174"/>
      <c r="Q245" s="116"/>
      <c r="R245" s="116"/>
      <c r="S245" s="116"/>
      <c r="T245" s="116"/>
      <c r="U245" s="116"/>
      <c r="V245" s="116"/>
      <c r="W245" s="116"/>
      <c r="X245" s="116"/>
      <c r="Y245" s="183"/>
      <c r="Z245" s="183"/>
    </row>
    <row r="246" ht="15.0" customHeight="1">
      <c r="A246" s="262"/>
      <c r="B246" s="115"/>
      <c r="C246" s="116"/>
      <c r="D246" s="116"/>
      <c r="E246" s="175"/>
      <c r="F246" s="262"/>
      <c r="G246" s="28"/>
      <c r="H246" s="118"/>
      <c r="I246" s="83"/>
      <c r="J246" s="118"/>
      <c r="K246" s="116"/>
      <c r="L246" s="174"/>
      <c r="M246" s="174"/>
      <c r="N246" s="174"/>
      <c r="O246" s="116"/>
      <c r="P246" s="174"/>
      <c r="Q246" s="116"/>
      <c r="R246" s="116"/>
      <c r="S246" s="116"/>
      <c r="T246" s="116"/>
      <c r="U246" s="116"/>
      <c r="V246" s="116"/>
      <c r="W246" s="116"/>
      <c r="X246" s="116"/>
      <c r="Y246" s="183"/>
      <c r="Z246" s="183"/>
    </row>
    <row r="247" ht="15.0" customHeight="1">
      <c r="A247" s="262"/>
      <c r="B247" s="115"/>
      <c r="C247" s="116"/>
      <c r="D247" s="116"/>
      <c r="E247" s="175"/>
      <c r="F247" s="262"/>
      <c r="G247" s="28"/>
      <c r="H247" s="118"/>
      <c r="I247" s="83"/>
      <c r="J247" s="118"/>
      <c r="K247" s="116"/>
      <c r="L247" s="174"/>
      <c r="M247" s="174"/>
      <c r="N247" s="174"/>
      <c r="O247" s="116"/>
      <c r="P247" s="174"/>
      <c r="Q247" s="116"/>
      <c r="R247" s="116"/>
      <c r="S247" s="116"/>
      <c r="T247" s="116"/>
      <c r="U247" s="116"/>
      <c r="V247" s="116"/>
      <c r="W247" s="116"/>
      <c r="X247" s="116"/>
      <c r="Y247" s="183"/>
      <c r="Z247" s="183"/>
    </row>
    <row r="248" ht="15.0" customHeight="1">
      <c r="A248" s="262"/>
      <c r="B248" s="115"/>
      <c r="C248" s="116"/>
      <c r="D248" s="116"/>
      <c r="E248" s="175"/>
      <c r="F248" s="262"/>
      <c r="G248" s="28"/>
      <c r="H248" s="118"/>
      <c r="I248" s="83"/>
      <c r="J248" s="118"/>
      <c r="K248" s="116"/>
      <c r="L248" s="174"/>
      <c r="M248" s="174"/>
      <c r="N248" s="174"/>
      <c r="O248" s="116"/>
      <c r="P248" s="174"/>
      <c r="Q248" s="116"/>
      <c r="R248" s="116"/>
      <c r="S248" s="116"/>
      <c r="T248" s="116"/>
      <c r="U248" s="116"/>
      <c r="V248" s="116"/>
      <c r="W248" s="116"/>
      <c r="X248" s="116"/>
      <c r="Y248" s="183"/>
      <c r="Z248" s="183"/>
    </row>
    <row r="249" ht="15.0" customHeight="1">
      <c r="A249" s="262"/>
      <c r="B249" s="117"/>
      <c r="C249" s="116"/>
      <c r="D249" s="116"/>
      <c r="E249" s="175"/>
      <c r="F249" s="262"/>
      <c r="G249" s="28"/>
      <c r="H249" s="118"/>
      <c r="I249" s="83"/>
      <c r="J249" s="118"/>
      <c r="K249" s="116"/>
      <c r="L249" s="174"/>
      <c r="M249" s="174"/>
      <c r="N249" s="174"/>
      <c r="O249" s="116"/>
      <c r="P249" s="174"/>
      <c r="Q249" s="116"/>
      <c r="R249" s="116"/>
      <c r="S249" s="116"/>
      <c r="T249" s="116"/>
      <c r="U249" s="116"/>
      <c r="V249" s="116"/>
      <c r="W249" s="116"/>
      <c r="X249" s="116"/>
      <c r="Y249" s="183"/>
      <c r="Z249" s="183"/>
    </row>
    <row r="250" ht="15.0" customHeight="1">
      <c r="A250" s="262"/>
      <c r="B250" s="115"/>
      <c r="C250" s="116"/>
      <c r="D250" s="116"/>
      <c r="E250" s="175"/>
      <c r="F250" s="262"/>
      <c r="G250" s="28"/>
      <c r="H250" s="118"/>
      <c r="I250" s="83"/>
      <c r="J250" s="118"/>
      <c r="K250" s="116"/>
      <c r="L250" s="174"/>
      <c r="M250" s="174"/>
      <c r="N250" s="174"/>
      <c r="O250" s="116"/>
      <c r="P250" s="174"/>
      <c r="Q250" s="116"/>
      <c r="R250" s="116"/>
      <c r="S250" s="116"/>
      <c r="T250" s="116"/>
      <c r="U250" s="116"/>
      <c r="V250" s="116"/>
      <c r="W250" s="116"/>
      <c r="X250" s="116"/>
      <c r="Y250" s="183"/>
      <c r="Z250" s="183"/>
    </row>
    <row r="251" ht="15.0" customHeight="1">
      <c r="A251" s="262"/>
      <c r="B251" s="115"/>
      <c r="C251" s="116"/>
      <c r="D251" s="118"/>
      <c r="E251" s="175"/>
      <c r="F251" s="262"/>
      <c r="G251" s="61"/>
      <c r="H251" s="118"/>
      <c r="I251" s="83"/>
      <c r="J251" s="118"/>
      <c r="K251" s="116"/>
      <c r="L251" s="174"/>
      <c r="M251" s="174"/>
      <c r="N251" s="174"/>
      <c r="O251" s="116"/>
      <c r="P251" s="174"/>
      <c r="Q251" s="116"/>
      <c r="R251" s="116"/>
      <c r="S251" s="116"/>
      <c r="T251" s="116"/>
      <c r="U251" s="116"/>
      <c r="V251" s="116"/>
      <c r="W251" s="116"/>
      <c r="X251" s="116"/>
      <c r="Y251" s="183"/>
      <c r="Z251" s="183"/>
    </row>
    <row r="252" ht="15.0" customHeight="1">
      <c r="A252" s="262"/>
      <c r="B252" s="117"/>
      <c r="C252" s="116"/>
      <c r="D252" s="116"/>
      <c r="E252" s="175"/>
      <c r="F252" s="262"/>
      <c r="G252" s="61"/>
      <c r="H252" s="118"/>
      <c r="I252" s="83"/>
      <c r="J252" s="118"/>
      <c r="K252" s="116"/>
      <c r="L252" s="174"/>
      <c r="M252" s="174"/>
      <c r="N252" s="174"/>
      <c r="O252" s="116"/>
      <c r="P252" s="174"/>
      <c r="Q252" s="116"/>
      <c r="R252" s="116"/>
      <c r="S252" s="116"/>
      <c r="T252" s="116"/>
      <c r="U252" s="116"/>
      <c r="V252" s="116"/>
      <c r="W252" s="116"/>
      <c r="X252" s="116"/>
      <c r="Y252" s="183"/>
      <c r="Z252" s="183"/>
    </row>
    <row r="253" ht="15.0" customHeight="1">
      <c r="A253" s="262"/>
      <c r="B253" s="117"/>
      <c r="C253" s="116"/>
      <c r="D253" s="264"/>
      <c r="E253" s="175"/>
      <c r="F253" s="262"/>
      <c r="G253" s="28"/>
      <c r="H253" s="118"/>
      <c r="I253" s="83"/>
      <c r="J253" s="118"/>
      <c r="K253" s="116"/>
      <c r="L253" s="174"/>
      <c r="M253" s="174"/>
      <c r="N253" s="174"/>
      <c r="O253" s="116"/>
      <c r="P253" s="174"/>
      <c r="Q253" s="116"/>
      <c r="R253" s="116"/>
      <c r="S253" s="116"/>
      <c r="T253" s="116"/>
      <c r="U253" s="116"/>
      <c r="V253" s="116"/>
      <c r="W253" s="116"/>
      <c r="X253" s="116"/>
      <c r="Y253" s="183"/>
      <c r="Z253" s="183"/>
    </row>
    <row r="254" ht="15.0" customHeight="1">
      <c r="A254" s="262"/>
      <c r="B254" s="117"/>
      <c r="C254" s="118"/>
      <c r="D254" s="118"/>
      <c r="E254" s="175"/>
      <c r="F254" s="262"/>
      <c r="G254" s="28"/>
      <c r="H254" s="118"/>
      <c r="I254" s="83"/>
      <c r="J254" s="118"/>
      <c r="K254" s="116"/>
      <c r="L254" s="174"/>
      <c r="M254" s="174"/>
      <c r="N254" s="174"/>
      <c r="O254" s="116"/>
      <c r="P254" s="174"/>
      <c r="Q254" s="116"/>
      <c r="R254" s="116"/>
      <c r="S254" s="116"/>
      <c r="T254" s="116"/>
      <c r="U254" s="116"/>
      <c r="V254" s="116"/>
      <c r="W254" s="116"/>
      <c r="X254" s="116"/>
      <c r="Y254" s="183"/>
      <c r="Z254" s="183"/>
    </row>
    <row r="255" ht="15.0" customHeight="1">
      <c r="A255" s="262"/>
      <c r="B255" s="115"/>
      <c r="C255" s="116"/>
      <c r="D255" s="116"/>
      <c r="E255" s="175"/>
      <c r="F255" s="262"/>
      <c r="G255" s="28"/>
      <c r="H255" s="118"/>
      <c r="I255" s="83"/>
      <c r="J255" s="118"/>
      <c r="K255" s="116"/>
      <c r="L255" s="174"/>
      <c r="M255" s="174"/>
      <c r="N255" s="174"/>
      <c r="O255" s="116"/>
      <c r="P255" s="174"/>
      <c r="Q255" s="116"/>
      <c r="R255" s="116"/>
      <c r="S255" s="116"/>
      <c r="T255" s="116"/>
      <c r="U255" s="116"/>
      <c r="V255" s="116"/>
      <c r="W255" s="116"/>
      <c r="X255" s="116"/>
      <c r="Y255" s="183"/>
      <c r="Z255" s="183"/>
    </row>
    <row r="256" ht="15.0" customHeight="1">
      <c r="A256" s="262"/>
      <c r="B256" s="115"/>
      <c r="C256" s="116"/>
      <c r="D256" s="118"/>
      <c r="E256" s="175"/>
      <c r="F256" s="262"/>
      <c r="G256" s="28"/>
      <c r="H256" s="118"/>
      <c r="I256" s="83"/>
      <c r="J256" s="118"/>
      <c r="K256" s="116"/>
      <c r="L256" s="174"/>
      <c r="M256" s="174"/>
      <c r="N256" s="174"/>
      <c r="O256" s="116"/>
      <c r="P256" s="174"/>
      <c r="Q256" s="116"/>
      <c r="R256" s="116"/>
      <c r="S256" s="116"/>
      <c r="T256" s="116"/>
      <c r="U256" s="116"/>
      <c r="V256" s="116"/>
      <c r="W256" s="116"/>
      <c r="X256" s="116"/>
      <c r="Y256" s="183"/>
      <c r="Z256" s="183"/>
    </row>
    <row r="257" ht="15.0" customHeight="1">
      <c r="A257" s="262"/>
      <c r="B257" s="117"/>
      <c r="C257" s="116"/>
      <c r="D257" s="116"/>
      <c r="E257" s="175"/>
      <c r="F257" s="262"/>
      <c r="G257" s="28"/>
      <c r="H257" s="118"/>
      <c r="I257" s="83"/>
      <c r="J257" s="118"/>
      <c r="K257" s="116"/>
      <c r="L257" s="174"/>
      <c r="M257" s="174"/>
      <c r="N257" s="174"/>
      <c r="O257" s="116"/>
      <c r="P257" s="174"/>
      <c r="Q257" s="116"/>
      <c r="R257" s="116"/>
      <c r="S257" s="116"/>
      <c r="T257" s="116"/>
      <c r="U257" s="116"/>
      <c r="V257" s="116"/>
      <c r="W257" s="116"/>
      <c r="X257" s="116"/>
      <c r="Y257" s="183"/>
      <c r="Z257" s="183"/>
    </row>
    <row r="258" ht="15.0" customHeight="1">
      <c r="A258" s="262"/>
      <c r="B258" s="115"/>
      <c r="C258" s="116"/>
      <c r="D258" s="118"/>
      <c r="E258" s="175"/>
      <c r="F258" s="262"/>
      <c r="G258" s="28"/>
      <c r="H258" s="118"/>
      <c r="I258" s="83"/>
      <c r="J258" s="118"/>
      <c r="K258" s="116"/>
      <c r="L258" s="174"/>
      <c r="M258" s="174"/>
      <c r="N258" s="174"/>
      <c r="O258" s="116"/>
      <c r="P258" s="174"/>
      <c r="Q258" s="116"/>
      <c r="R258" s="116"/>
      <c r="S258" s="116"/>
      <c r="T258" s="116"/>
      <c r="U258" s="116"/>
      <c r="V258" s="116"/>
      <c r="W258" s="116"/>
      <c r="X258" s="116"/>
      <c r="Y258" s="183"/>
      <c r="Z258" s="183"/>
    </row>
    <row r="259" ht="15.0" customHeight="1">
      <c r="A259" s="262"/>
      <c r="B259" s="117"/>
      <c r="C259" s="116"/>
      <c r="D259" s="116"/>
      <c r="E259" s="175"/>
      <c r="F259" s="262"/>
      <c r="G259" s="28"/>
      <c r="H259" s="118"/>
      <c r="I259" s="83"/>
      <c r="J259" s="118"/>
      <c r="K259" s="116"/>
      <c r="L259" s="174"/>
      <c r="M259" s="174"/>
      <c r="N259" s="174"/>
      <c r="O259" s="116"/>
      <c r="P259" s="174"/>
      <c r="Q259" s="116"/>
      <c r="R259" s="116"/>
      <c r="S259" s="116"/>
      <c r="T259" s="116"/>
      <c r="U259" s="116"/>
      <c r="V259" s="116"/>
      <c r="W259" s="116"/>
      <c r="X259" s="116"/>
      <c r="Y259" s="183"/>
      <c r="Z259" s="183"/>
    </row>
    <row r="260" ht="15.0" customHeight="1">
      <c r="A260" s="262"/>
      <c r="B260" s="115"/>
      <c r="C260" s="116"/>
      <c r="D260" s="118"/>
      <c r="E260" s="175"/>
      <c r="F260" s="262"/>
      <c r="G260" s="61"/>
      <c r="H260" s="118"/>
      <c r="I260" s="83"/>
      <c r="J260" s="118"/>
      <c r="K260" s="116"/>
      <c r="L260" s="174"/>
      <c r="M260" s="174"/>
      <c r="N260" s="174"/>
      <c r="O260" s="116"/>
      <c r="P260" s="174"/>
      <c r="Q260" s="116"/>
      <c r="R260" s="116"/>
      <c r="S260" s="116"/>
      <c r="T260" s="116"/>
      <c r="U260" s="116"/>
      <c r="V260" s="116"/>
      <c r="W260" s="116"/>
      <c r="X260" s="116"/>
      <c r="Y260" s="183"/>
      <c r="Z260" s="183"/>
    </row>
    <row r="261" ht="15.0" customHeight="1">
      <c r="A261" s="262"/>
      <c r="B261" s="117"/>
      <c r="C261" s="116"/>
      <c r="D261" s="116"/>
      <c r="E261" s="175"/>
      <c r="F261" s="262"/>
      <c r="G261" s="28"/>
      <c r="H261" s="118"/>
      <c r="I261" s="83"/>
      <c r="J261" s="118"/>
      <c r="K261" s="116"/>
      <c r="L261" s="174"/>
      <c r="M261" s="174"/>
      <c r="N261" s="174"/>
      <c r="O261" s="116"/>
      <c r="P261" s="174"/>
      <c r="Q261" s="116"/>
      <c r="R261" s="116"/>
      <c r="S261" s="116"/>
      <c r="T261" s="116"/>
      <c r="U261" s="116"/>
      <c r="V261" s="116"/>
      <c r="W261" s="116"/>
      <c r="X261" s="116"/>
      <c r="Y261" s="183"/>
      <c r="Z261" s="183"/>
    </row>
    <row r="262" ht="15.0" customHeight="1">
      <c r="A262" s="262"/>
      <c r="B262" s="115"/>
      <c r="C262" s="116"/>
      <c r="D262" s="118"/>
      <c r="E262" s="175"/>
      <c r="F262" s="262"/>
      <c r="G262" s="29"/>
      <c r="H262" s="118"/>
      <c r="I262" s="83"/>
      <c r="J262" s="118"/>
      <c r="K262" s="116"/>
      <c r="L262" s="174"/>
      <c r="M262" s="174"/>
      <c r="N262" s="174"/>
      <c r="O262" s="116"/>
      <c r="P262" s="174"/>
      <c r="Q262" s="116"/>
      <c r="R262" s="116"/>
      <c r="S262" s="116"/>
      <c r="T262" s="116"/>
      <c r="U262" s="116"/>
      <c r="V262" s="116"/>
      <c r="W262" s="116"/>
      <c r="X262" s="116"/>
      <c r="Y262" s="183"/>
      <c r="Z262" s="183"/>
    </row>
    <row r="263" ht="15.0" customHeight="1">
      <c r="A263" s="262"/>
      <c r="B263" s="115"/>
      <c r="C263" s="118"/>
      <c r="D263" s="118"/>
      <c r="E263" s="175"/>
      <c r="F263" s="262"/>
      <c r="G263" s="61"/>
      <c r="H263" s="118"/>
      <c r="I263" s="83"/>
      <c r="J263" s="118"/>
      <c r="K263" s="116"/>
      <c r="L263" s="174"/>
      <c r="M263" s="174"/>
      <c r="N263" s="174"/>
      <c r="O263" s="116"/>
      <c r="P263" s="174"/>
      <c r="Q263" s="116"/>
      <c r="R263" s="116"/>
      <c r="S263" s="116"/>
      <c r="T263" s="116"/>
      <c r="U263" s="116"/>
      <c r="V263" s="116"/>
      <c r="W263" s="116"/>
      <c r="X263" s="116"/>
      <c r="Y263" s="183"/>
      <c r="Z263" s="183"/>
    </row>
    <row r="264" ht="15.0" customHeight="1">
      <c r="A264" s="262"/>
      <c r="B264" s="117"/>
      <c r="C264" s="118"/>
      <c r="D264" s="118"/>
      <c r="E264" s="175"/>
      <c r="F264" s="262"/>
      <c r="G264" s="28"/>
      <c r="H264" s="118"/>
      <c r="I264" s="83"/>
      <c r="J264" s="118"/>
      <c r="K264" s="116"/>
      <c r="L264" s="174"/>
      <c r="M264" s="174"/>
      <c r="N264" s="174"/>
      <c r="O264" s="116"/>
      <c r="P264" s="174"/>
      <c r="Q264" s="116"/>
      <c r="R264" s="116"/>
      <c r="S264" s="116"/>
      <c r="T264" s="116"/>
      <c r="U264" s="116"/>
      <c r="V264" s="116"/>
      <c r="W264" s="116"/>
      <c r="X264" s="116"/>
      <c r="Y264" s="183"/>
      <c r="Z264" s="183"/>
    </row>
    <row r="265" ht="15.0" customHeight="1">
      <c r="A265" s="262"/>
      <c r="B265" s="115"/>
      <c r="C265" s="116"/>
      <c r="D265" s="116"/>
      <c r="E265" s="175"/>
      <c r="F265" s="262"/>
      <c r="G265" s="29"/>
      <c r="H265" s="118"/>
      <c r="I265" s="83"/>
      <c r="J265" s="118"/>
      <c r="K265" s="116"/>
      <c r="L265" s="174"/>
      <c r="M265" s="174"/>
      <c r="N265" s="174"/>
      <c r="O265" s="116"/>
      <c r="P265" s="174"/>
      <c r="Q265" s="116"/>
      <c r="R265" s="116"/>
      <c r="S265" s="116"/>
      <c r="T265" s="116"/>
      <c r="U265" s="116"/>
      <c r="V265" s="116"/>
      <c r="W265" s="116"/>
      <c r="X265" s="116"/>
      <c r="Y265" s="183"/>
      <c r="Z265" s="183"/>
    </row>
    <row r="266" ht="15.0" customHeight="1">
      <c r="A266" s="262"/>
      <c r="B266" s="117"/>
      <c r="C266" s="116"/>
      <c r="D266" s="116"/>
      <c r="E266" s="175"/>
      <c r="F266" s="262"/>
      <c r="G266" s="29"/>
      <c r="H266" s="118"/>
      <c r="I266" s="83"/>
      <c r="J266" s="118"/>
      <c r="K266" s="116"/>
      <c r="L266" s="174"/>
      <c r="M266" s="174"/>
      <c r="N266" s="174"/>
      <c r="O266" s="116"/>
      <c r="P266" s="174"/>
      <c r="Q266" s="116"/>
      <c r="R266" s="116"/>
      <c r="S266" s="116"/>
      <c r="T266" s="116"/>
      <c r="U266" s="116"/>
      <c r="V266" s="116"/>
      <c r="W266" s="116"/>
      <c r="X266" s="116"/>
      <c r="Y266" s="183"/>
      <c r="Z266" s="183"/>
    </row>
    <row r="267" ht="15.0" customHeight="1">
      <c r="A267" s="262"/>
      <c r="B267" s="115"/>
      <c r="C267" s="116"/>
      <c r="D267" s="116"/>
      <c r="E267" s="175"/>
      <c r="F267" s="262"/>
      <c r="G267" s="29"/>
      <c r="H267" s="118"/>
      <c r="I267" s="83"/>
      <c r="J267" s="118"/>
      <c r="K267" s="116"/>
      <c r="L267" s="174"/>
      <c r="M267" s="174"/>
      <c r="N267" s="174"/>
      <c r="O267" s="116"/>
      <c r="P267" s="174"/>
      <c r="Q267" s="116"/>
      <c r="R267" s="116"/>
      <c r="S267" s="116"/>
      <c r="T267" s="116"/>
      <c r="U267" s="116"/>
      <c r="V267" s="116"/>
      <c r="W267" s="116"/>
      <c r="X267" s="116"/>
      <c r="Y267" s="183"/>
      <c r="Z267" s="183"/>
    </row>
    <row r="268" ht="15.0" customHeight="1">
      <c r="A268" s="262"/>
      <c r="B268" s="117"/>
      <c r="C268" s="116"/>
      <c r="D268" s="116"/>
      <c r="E268" s="175"/>
      <c r="F268" s="262"/>
      <c r="G268" s="29"/>
      <c r="H268" s="118"/>
      <c r="I268" s="83"/>
      <c r="J268" s="118"/>
      <c r="K268" s="116"/>
      <c r="L268" s="174"/>
      <c r="M268" s="174"/>
      <c r="N268" s="174"/>
      <c r="O268" s="116"/>
      <c r="P268" s="174"/>
      <c r="Q268" s="116"/>
      <c r="R268" s="116"/>
      <c r="S268" s="116"/>
      <c r="T268" s="116"/>
      <c r="U268" s="116"/>
      <c r="V268" s="116"/>
      <c r="W268" s="116"/>
      <c r="X268" s="116"/>
      <c r="Y268" s="183"/>
      <c r="Z268" s="183"/>
    </row>
    <row r="269" ht="15.0" customHeight="1">
      <c r="A269" s="262"/>
      <c r="B269" s="115"/>
      <c r="C269" s="116"/>
      <c r="D269" s="118"/>
      <c r="E269" s="175"/>
      <c r="F269" s="262"/>
      <c r="G269" s="61"/>
      <c r="H269" s="118"/>
      <c r="I269" s="83"/>
      <c r="J269" s="118"/>
      <c r="K269" s="116"/>
      <c r="L269" s="174"/>
      <c r="M269" s="174"/>
      <c r="N269" s="174"/>
      <c r="O269" s="116"/>
      <c r="P269" s="174"/>
      <c r="Q269" s="116"/>
      <c r="R269" s="116"/>
      <c r="S269" s="116"/>
      <c r="T269" s="116"/>
      <c r="U269" s="116"/>
      <c r="V269" s="116"/>
      <c r="W269" s="116"/>
      <c r="X269" s="116"/>
      <c r="Y269" s="183"/>
      <c r="Z269" s="183"/>
    </row>
    <row r="270" ht="15.0" customHeight="1">
      <c r="A270" s="262"/>
      <c r="B270" s="115"/>
      <c r="C270" s="116"/>
      <c r="D270" s="116"/>
      <c r="E270" s="175"/>
      <c r="F270" s="262"/>
      <c r="G270" s="61"/>
      <c r="H270" s="118"/>
      <c r="I270" s="83"/>
      <c r="J270" s="118"/>
      <c r="K270" s="116"/>
      <c r="L270" s="174"/>
      <c r="M270" s="174"/>
      <c r="N270" s="174"/>
      <c r="O270" s="116"/>
      <c r="P270" s="174"/>
      <c r="Q270" s="116"/>
      <c r="R270" s="116"/>
      <c r="S270" s="116"/>
      <c r="T270" s="116"/>
      <c r="U270" s="116"/>
      <c r="V270" s="116"/>
      <c r="W270" s="116"/>
      <c r="X270" s="116"/>
      <c r="Y270" s="183"/>
      <c r="Z270" s="183"/>
    </row>
    <row r="271" ht="15.0" customHeight="1">
      <c r="A271" s="262"/>
      <c r="B271" s="117"/>
      <c r="C271" s="116"/>
      <c r="D271" s="116"/>
      <c r="E271" s="175"/>
      <c r="F271" s="262"/>
      <c r="G271" s="61"/>
      <c r="H271" s="118"/>
      <c r="I271" s="83"/>
      <c r="J271" s="118"/>
      <c r="K271" s="116"/>
      <c r="L271" s="174"/>
      <c r="M271" s="174"/>
      <c r="N271" s="174"/>
      <c r="O271" s="116"/>
      <c r="P271" s="174"/>
      <c r="Q271" s="116"/>
      <c r="R271" s="116"/>
      <c r="S271" s="116"/>
      <c r="T271" s="116"/>
      <c r="U271" s="116"/>
      <c r="V271" s="116"/>
      <c r="W271" s="116"/>
      <c r="X271" s="116"/>
      <c r="Y271" s="183"/>
      <c r="Z271" s="183"/>
    </row>
    <row r="272" ht="15.0" customHeight="1">
      <c r="A272" s="262"/>
      <c r="B272" s="115"/>
      <c r="C272" s="116"/>
      <c r="D272" s="116"/>
      <c r="E272" s="175"/>
      <c r="F272" s="262"/>
      <c r="G272" s="61"/>
      <c r="H272" s="118"/>
      <c r="I272" s="83"/>
      <c r="J272" s="118"/>
      <c r="K272" s="116"/>
      <c r="L272" s="174"/>
      <c r="M272" s="174"/>
      <c r="N272" s="174"/>
      <c r="O272" s="116"/>
      <c r="P272" s="174"/>
      <c r="Q272" s="116"/>
      <c r="R272" s="116"/>
      <c r="S272" s="116"/>
      <c r="T272" s="116"/>
      <c r="U272" s="116"/>
      <c r="V272" s="116"/>
      <c r="W272" s="116"/>
      <c r="X272" s="116"/>
      <c r="Y272" s="183"/>
      <c r="Z272" s="183"/>
    </row>
    <row r="273" ht="15.0" customHeight="1">
      <c r="A273" s="262"/>
      <c r="B273" s="115"/>
      <c r="C273" s="116"/>
      <c r="D273" s="116"/>
      <c r="E273" s="175"/>
      <c r="F273" s="262"/>
      <c r="G273" s="61"/>
      <c r="H273" s="118"/>
      <c r="I273" s="83"/>
      <c r="J273" s="118"/>
      <c r="K273" s="116"/>
      <c r="L273" s="174"/>
      <c r="M273" s="174"/>
      <c r="N273" s="174"/>
      <c r="O273" s="116"/>
      <c r="P273" s="174"/>
      <c r="Q273" s="116"/>
      <c r="R273" s="116"/>
      <c r="S273" s="116"/>
      <c r="T273" s="116"/>
      <c r="U273" s="116"/>
      <c r="V273" s="116"/>
      <c r="W273" s="116"/>
      <c r="X273" s="116"/>
      <c r="Y273" s="183"/>
      <c r="Z273" s="183"/>
    </row>
    <row r="274" ht="15.0" customHeight="1">
      <c r="A274" s="262"/>
      <c r="B274" s="115"/>
      <c r="C274" s="116"/>
      <c r="D274" s="116"/>
      <c r="E274" s="175"/>
      <c r="F274" s="262"/>
      <c r="G274" s="28"/>
      <c r="H274" s="118"/>
      <c r="I274" s="83"/>
      <c r="J274" s="118"/>
      <c r="K274" s="116"/>
      <c r="L274" s="174"/>
      <c r="M274" s="174"/>
      <c r="N274" s="174"/>
      <c r="O274" s="116"/>
      <c r="P274" s="174"/>
      <c r="Q274" s="116"/>
      <c r="R274" s="116"/>
      <c r="S274" s="116"/>
      <c r="T274" s="116"/>
      <c r="U274" s="116"/>
      <c r="V274" s="116"/>
      <c r="W274" s="116"/>
      <c r="X274" s="116"/>
      <c r="Y274" s="183"/>
      <c r="Z274" s="183"/>
    </row>
    <row r="275" ht="15.0" customHeight="1">
      <c r="A275" s="262"/>
      <c r="B275" s="117"/>
      <c r="C275" s="116"/>
      <c r="D275" s="116"/>
      <c r="E275" s="175"/>
      <c r="F275" s="262"/>
      <c r="G275" s="28"/>
      <c r="H275" s="118"/>
      <c r="I275" s="83"/>
      <c r="J275" s="118"/>
      <c r="K275" s="116"/>
      <c r="L275" s="174"/>
      <c r="M275" s="174"/>
      <c r="N275" s="174"/>
      <c r="O275" s="116"/>
      <c r="P275" s="174"/>
      <c r="Q275" s="116"/>
      <c r="R275" s="116"/>
      <c r="S275" s="116"/>
      <c r="T275" s="116"/>
      <c r="U275" s="116"/>
      <c r="V275" s="116"/>
      <c r="W275" s="116"/>
      <c r="X275" s="116"/>
      <c r="Y275" s="183"/>
      <c r="Z275" s="183"/>
    </row>
    <row r="276" ht="15.0" customHeight="1">
      <c r="A276" s="262"/>
      <c r="B276" s="115"/>
      <c r="C276" s="116"/>
      <c r="D276" s="264"/>
      <c r="E276" s="175"/>
      <c r="F276" s="262"/>
      <c r="G276" s="61"/>
      <c r="H276" s="118"/>
      <c r="I276" s="83"/>
      <c r="J276" s="118"/>
      <c r="K276" s="116"/>
      <c r="L276" s="174"/>
      <c r="M276" s="174"/>
      <c r="N276" s="174"/>
      <c r="O276" s="116"/>
      <c r="P276" s="174"/>
      <c r="Q276" s="116"/>
      <c r="R276" s="116"/>
      <c r="S276" s="116"/>
      <c r="T276" s="116"/>
      <c r="U276" s="116"/>
      <c r="V276" s="116"/>
      <c r="W276" s="116"/>
      <c r="X276" s="116"/>
      <c r="Y276" s="183"/>
      <c r="Z276" s="183"/>
    </row>
    <row r="277" ht="15.0" customHeight="1">
      <c r="A277" s="262"/>
      <c r="B277" s="115"/>
      <c r="C277" s="116"/>
      <c r="D277" s="264"/>
      <c r="E277" s="175"/>
      <c r="F277" s="262"/>
      <c r="G277" s="61"/>
      <c r="H277" s="118"/>
      <c r="I277" s="83"/>
      <c r="J277" s="118"/>
      <c r="K277" s="116"/>
      <c r="L277" s="174"/>
      <c r="M277" s="174"/>
      <c r="N277" s="174"/>
      <c r="O277" s="116"/>
      <c r="P277" s="174"/>
      <c r="Q277" s="116"/>
      <c r="R277" s="116"/>
      <c r="S277" s="116"/>
      <c r="T277" s="116"/>
      <c r="U277" s="116"/>
      <c r="V277" s="116"/>
      <c r="W277" s="116"/>
      <c r="X277" s="116"/>
      <c r="Y277" s="183"/>
      <c r="Z277" s="183"/>
    </row>
    <row r="278" ht="15.0" customHeight="1">
      <c r="A278" s="262"/>
      <c r="B278" s="115"/>
      <c r="C278" s="116"/>
      <c r="D278" s="264"/>
      <c r="E278" s="175"/>
      <c r="F278" s="262"/>
      <c r="G278" s="61"/>
      <c r="H278" s="118"/>
      <c r="I278" s="83"/>
      <c r="J278" s="118"/>
      <c r="K278" s="116"/>
      <c r="L278" s="174"/>
      <c r="M278" s="174"/>
      <c r="N278" s="174"/>
      <c r="O278" s="116"/>
      <c r="P278" s="174"/>
      <c r="Q278" s="116"/>
      <c r="R278" s="116"/>
      <c r="S278" s="116"/>
      <c r="T278" s="116"/>
      <c r="U278" s="116"/>
      <c r="V278" s="116"/>
      <c r="W278" s="116"/>
      <c r="X278" s="116"/>
      <c r="Y278" s="183"/>
      <c r="Z278" s="183"/>
    </row>
    <row r="279" ht="15.0" customHeight="1">
      <c r="A279" s="262"/>
      <c r="B279" s="117"/>
      <c r="C279" s="116"/>
      <c r="D279" s="116"/>
      <c r="E279" s="175"/>
      <c r="F279" s="262"/>
      <c r="G279" s="61"/>
      <c r="H279" s="118"/>
      <c r="I279" s="83"/>
      <c r="J279" s="118"/>
      <c r="K279" s="116"/>
      <c r="L279" s="174"/>
      <c r="M279" s="174"/>
      <c r="N279" s="174"/>
      <c r="O279" s="116"/>
      <c r="P279" s="174"/>
      <c r="Q279" s="116"/>
      <c r="R279" s="116"/>
      <c r="S279" s="116"/>
      <c r="T279" s="116"/>
      <c r="U279" s="116"/>
      <c r="V279" s="116"/>
      <c r="W279" s="116"/>
      <c r="X279" s="116"/>
      <c r="Y279" s="183"/>
      <c r="Z279" s="183"/>
    </row>
    <row r="280" ht="15.0" customHeight="1">
      <c r="A280" s="262"/>
      <c r="B280" s="115"/>
      <c r="C280" s="116"/>
      <c r="D280" s="118"/>
      <c r="E280" s="175"/>
      <c r="F280" s="262"/>
      <c r="G280" s="61"/>
      <c r="H280" s="118"/>
      <c r="I280" s="83"/>
      <c r="J280" s="118"/>
      <c r="K280" s="116"/>
      <c r="L280" s="174"/>
      <c r="M280" s="174"/>
      <c r="N280" s="174"/>
      <c r="O280" s="116"/>
      <c r="P280" s="174"/>
      <c r="Q280" s="116"/>
      <c r="R280" s="116"/>
      <c r="S280" s="116"/>
      <c r="T280" s="116"/>
      <c r="U280" s="116"/>
      <c r="V280" s="116"/>
      <c r="W280" s="116"/>
      <c r="X280" s="116"/>
      <c r="Y280" s="183"/>
      <c r="Z280" s="183"/>
    </row>
    <row r="281" ht="15.0" customHeight="1">
      <c r="A281" s="262"/>
      <c r="B281" s="115"/>
      <c r="C281" s="116"/>
      <c r="D281" s="118"/>
      <c r="E281" s="175"/>
      <c r="F281" s="262"/>
      <c r="G281" s="61"/>
      <c r="H281" s="118"/>
      <c r="I281" s="83"/>
      <c r="J281" s="118"/>
      <c r="K281" s="116"/>
      <c r="L281" s="174"/>
      <c r="M281" s="174"/>
      <c r="N281" s="174"/>
      <c r="O281" s="116"/>
      <c r="P281" s="174"/>
      <c r="Q281" s="116"/>
      <c r="R281" s="116"/>
      <c r="S281" s="116"/>
      <c r="T281" s="116"/>
      <c r="U281" s="116"/>
      <c r="V281" s="116"/>
      <c r="W281" s="116"/>
      <c r="X281" s="116"/>
      <c r="Y281" s="183"/>
      <c r="Z281" s="183"/>
    </row>
    <row r="282" ht="15.0" customHeight="1">
      <c r="A282" s="262"/>
      <c r="B282" s="115"/>
      <c r="C282" s="116"/>
      <c r="D282" s="116"/>
      <c r="E282" s="175"/>
      <c r="F282" s="262"/>
      <c r="G282" s="29"/>
      <c r="H282" s="118"/>
      <c r="I282" s="83"/>
      <c r="J282" s="118"/>
      <c r="K282" s="116"/>
      <c r="L282" s="174"/>
      <c r="M282" s="174"/>
      <c r="N282" s="174"/>
      <c r="O282" s="116"/>
      <c r="P282" s="174"/>
      <c r="Q282" s="116"/>
      <c r="R282" s="116"/>
      <c r="S282" s="116"/>
      <c r="T282" s="116"/>
      <c r="U282" s="116"/>
      <c r="V282" s="116"/>
      <c r="W282" s="116"/>
      <c r="X282" s="116"/>
      <c r="Y282" s="183"/>
      <c r="Z282" s="183"/>
    </row>
    <row r="283" ht="15.0" customHeight="1">
      <c r="A283" s="262"/>
      <c r="B283" s="115"/>
      <c r="C283" s="116"/>
      <c r="D283" s="116"/>
      <c r="E283" s="175"/>
      <c r="F283" s="262"/>
      <c r="G283" s="29"/>
      <c r="H283" s="118"/>
      <c r="I283" s="83"/>
      <c r="J283" s="118"/>
      <c r="K283" s="116"/>
      <c r="L283" s="174"/>
      <c r="M283" s="174"/>
      <c r="N283" s="174"/>
      <c r="O283" s="116"/>
      <c r="P283" s="174"/>
      <c r="Q283" s="116"/>
      <c r="R283" s="116"/>
      <c r="S283" s="116"/>
      <c r="T283" s="116"/>
      <c r="U283" s="116"/>
      <c r="V283" s="116"/>
      <c r="W283" s="116"/>
      <c r="X283" s="116"/>
      <c r="Y283" s="183"/>
      <c r="Z283" s="183"/>
    </row>
    <row r="284" ht="15.0" customHeight="1">
      <c r="A284" s="262"/>
      <c r="B284" s="115"/>
      <c r="C284" s="116"/>
      <c r="D284" s="116"/>
      <c r="E284" s="175"/>
      <c r="F284" s="262"/>
      <c r="G284" s="29"/>
      <c r="H284" s="118"/>
      <c r="I284" s="83"/>
      <c r="J284" s="118"/>
      <c r="K284" s="116"/>
      <c r="L284" s="174"/>
      <c r="M284" s="174"/>
      <c r="N284" s="174"/>
      <c r="O284" s="116"/>
      <c r="P284" s="174"/>
      <c r="Q284" s="116"/>
      <c r="R284" s="116"/>
      <c r="S284" s="116"/>
      <c r="T284" s="116"/>
      <c r="U284" s="116"/>
      <c r="V284" s="116"/>
      <c r="W284" s="116"/>
      <c r="X284" s="116"/>
      <c r="Y284" s="183"/>
      <c r="Z284" s="183"/>
    </row>
    <row r="285" ht="15.0" customHeight="1">
      <c r="A285" s="262"/>
      <c r="B285" s="115"/>
      <c r="C285" s="116"/>
      <c r="D285" s="116"/>
      <c r="E285" s="175"/>
      <c r="F285" s="262"/>
      <c r="G285" s="29"/>
      <c r="H285" s="118"/>
      <c r="I285" s="83"/>
      <c r="J285" s="118"/>
      <c r="K285" s="116"/>
      <c r="L285" s="174"/>
      <c r="M285" s="174"/>
      <c r="N285" s="174"/>
      <c r="O285" s="116"/>
      <c r="P285" s="174"/>
      <c r="Q285" s="116"/>
      <c r="R285" s="116"/>
      <c r="S285" s="116"/>
      <c r="T285" s="116"/>
      <c r="U285" s="116"/>
      <c r="V285" s="116"/>
      <c r="W285" s="116"/>
      <c r="X285" s="116"/>
      <c r="Y285" s="183"/>
      <c r="Z285" s="183"/>
    </row>
    <row r="286" ht="15.0" customHeight="1">
      <c r="A286" s="262"/>
      <c r="B286" s="115"/>
      <c r="C286" s="116"/>
      <c r="D286" s="116"/>
      <c r="E286" s="175"/>
      <c r="F286" s="262"/>
      <c r="G286" s="28"/>
      <c r="H286" s="118"/>
      <c r="I286" s="83"/>
      <c r="J286" s="118"/>
      <c r="K286" s="116"/>
      <c r="L286" s="174"/>
      <c r="M286" s="174"/>
      <c r="N286" s="174"/>
      <c r="O286" s="116"/>
      <c r="P286" s="174"/>
      <c r="Q286" s="116"/>
      <c r="R286" s="116"/>
      <c r="S286" s="116"/>
      <c r="T286" s="116"/>
      <c r="U286" s="116"/>
      <c r="V286" s="116"/>
      <c r="W286" s="116"/>
      <c r="X286" s="116"/>
      <c r="Y286" s="183"/>
      <c r="Z286" s="183"/>
    </row>
    <row r="287" ht="15.0" customHeight="1">
      <c r="A287" s="262"/>
      <c r="B287" s="115"/>
      <c r="C287" s="116"/>
      <c r="D287" s="116"/>
      <c r="E287" s="175"/>
      <c r="F287" s="262"/>
      <c r="G287" s="28"/>
      <c r="H287" s="118"/>
      <c r="I287" s="83"/>
      <c r="J287" s="118"/>
      <c r="K287" s="116"/>
      <c r="L287" s="174"/>
      <c r="M287" s="174"/>
      <c r="N287" s="174"/>
      <c r="O287" s="116"/>
      <c r="P287" s="174"/>
      <c r="Q287" s="116"/>
      <c r="R287" s="116"/>
      <c r="S287" s="116"/>
      <c r="T287" s="116"/>
      <c r="U287" s="116"/>
      <c r="V287" s="116"/>
      <c r="W287" s="116"/>
      <c r="X287" s="116"/>
      <c r="Y287" s="183"/>
      <c r="Z287" s="183"/>
    </row>
    <row r="288" ht="15.0" customHeight="1">
      <c r="A288" s="262"/>
      <c r="B288" s="115"/>
      <c r="C288" s="116"/>
      <c r="D288" s="116"/>
      <c r="E288" s="175"/>
      <c r="F288" s="262"/>
      <c r="G288" s="28"/>
      <c r="H288" s="118"/>
      <c r="I288" s="83"/>
      <c r="J288" s="118"/>
      <c r="K288" s="116"/>
      <c r="L288" s="174"/>
      <c r="M288" s="174"/>
      <c r="N288" s="174"/>
      <c r="O288" s="116"/>
      <c r="P288" s="174"/>
      <c r="Q288" s="116"/>
      <c r="R288" s="116"/>
      <c r="S288" s="116"/>
      <c r="T288" s="116"/>
      <c r="U288" s="116"/>
      <c r="V288" s="116"/>
      <c r="W288" s="116"/>
      <c r="X288" s="116"/>
      <c r="Y288" s="183"/>
      <c r="Z288" s="183"/>
    </row>
    <row r="289" ht="15.0" customHeight="1">
      <c r="A289" s="262"/>
      <c r="B289" s="115"/>
      <c r="C289" s="116"/>
      <c r="D289" s="116"/>
      <c r="E289" s="175"/>
      <c r="F289" s="262"/>
      <c r="G289" s="28"/>
      <c r="H289" s="118"/>
      <c r="I289" s="83"/>
      <c r="J289" s="118"/>
      <c r="K289" s="116"/>
      <c r="L289" s="174"/>
      <c r="M289" s="174"/>
      <c r="N289" s="174"/>
      <c r="O289" s="116"/>
      <c r="P289" s="174"/>
      <c r="Q289" s="116"/>
      <c r="R289" s="116"/>
      <c r="S289" s="116"/>
      <c r="T289" s="116"/>
      <c r="U289" s="116"/>
      <c r="V289" s="116"/>
      <c r="W289" s="116"/>
      <c r="X289" s="116"/>
      <c r="Y289" s="183"/>
      <c r="Z289" s="183"/>
    </row>
    <row r="290" ht="15.0" customHeight="1">
      <c r="A290" s="262"/>
      <c r="B290" s="115"/>
      <c r="C290" s="116"/>
      <c r="D290" s="116"/>
      <c r="E290" s="175"/>
      <c r="F290" s="262"/>
      <c r="G290" s="28"/>
      <c r="H290" s="118"/>
      <c r="I290" s="83"/>
      <c r="J290" s="118"/>
      <c r="K290" s="116"/>
      <c r="L290" s="174"/>
      <c r="M290" s="174"/>
      <c r="N290" s="174"/>
      <c r="O290" s="116"/>
      <c r="P290" s="174"/>
      <c r="Q290" s="116"/>
      <c r="R290" s="116"/>
      <c r="S290" s="116"/>
      <c r="T290" s="116"/>
      <c r="U290" s="116"/>
      <c r="V290" s="116"/>
      <c r="W290" s="116"/>
      <c r="X290" s="116"/>
      <c r="Y290" s="183"/>
      <c r="Z290" s="183"/>
    </row>
    <row r="291" ht="15.0" customHeight="1">
      <c r="A291" s="262"/>
      <c r="B291" s="117"/>
      <c r="C291" s="116"/>
      <c r="D291" s="118"/>
      <c r="E291" s="175"/>
      <c r="F291" s="262"/>
      <c r="G291" s="28"/>
      <c r="H291" s="118"/>
      <c r="I291" s="83"/>
      <c r="J291" s="118"/>
      <c r="K291" s="116"/>
      <c r="L291" s="174"/>
      <c r="M291" s="174"/>
      <c r="N291" s="174"/>
      <c r="O291" s="116"/>
      <c r="P291" s="174"/>
      <c r="Q291" s="116"/>
      <c r="R291" s="116"/>
      <c r="S291" s="116"/>
      <c r="T291" s="116"/>
      <c r="U291" s="116"/>
      <c r="V291" s="116"/>
      <c r="W291" s="116"/>
      <c r="X291" s="116"/>
      <c r="Y291" s="183"/>
      <c r="Z291" s="183"/>
    </row>
    <row r="292" ht="15.0" customHeight="1">
      <c r="A292" s="262"/>
      <c r="B292" s="117"/>
      <c r="C292" s="116"/>
      <c r="D292" s="116"/>
      <c r="E292" s="175"/>
      <c r="F292" s="262"/>
      <c r="G292" s="29"/>
      <c r="H292" s="118"/>
      <c r="I292" s="83"/>
      <c r="J292" s="118"/>
      <c r="K292" s="116"/>
      <c r="L292" s="174"/>
      <c r="M292" s="174"/>
      <c r="N292" s="174"/>
      <c r="O292" s="116"/>
      <c r="P292" s="174"/>
      <c r="Q292" s="116"/>
      <c r="R292" s="116"/>
      <c r="S292" s="116"/>
      <c r="T292" s="116"/>
      <c r="U292" s="116"/>
      <c r="V292" s="116"/>
      <c r="W292" s="116"/>
      <c r="X292" s="116"/>
      <c r="Y292" s="183"/>
      <c r="Z292" s="183"/>
    </row>
    <row r="293" ht="15.0" customHeight="1">
      <c r="A293" s="262"/>
      <c r="B293" s="115"/>
      <c r="C293" s="116"/>
      <c r="D293" s="116"/>
      <c r="E293" s="175"/>
      <c r="F293" s="262"/>
      <c r="G293" s="29"/>
      <c r="H293" s="118"/>
      <c r="I293" s="83"/>
      <c r="J293" s="118"/>
      <c r="K293" s="116"/>
      <c r="L293" s="174"/>
      <c r="M293" s="174"/>
      <c r="N293" s="174"/>
      <c r="O293" s="116"/>
      <c r="P293" s="174"/>
      <c r="Q293" s="116"/>
      <c r="R293" s="116"/>
      <c r="S293" s="116"/>
      <c r="T293" s="116"/>
      <c r="U293" s="116"/>
      <c r="V293" s="116"/>
      <c r="W293" s="116"/>
      <c r="X293" s="116"/>
      <c r="Y293" s="183"/>
      <c r="Z293" s="183"/>
    </row>
    <row r="294" ht="15.0" customHeight="1">
      <c r="A294" s="262"/>
      <c r="B294" s="117"/>
      <c r="C294" s="118"/>
      <c r="D294" s="118"/>
      <c r="E294" s="175"/>
      <c r="F294" s="262"/>
      <c r="G294" s="29"/>
      <c r="H294" s="118"/>
      <c r="I294" s="83"/>
      <c r="J294" s="118"/>
      <c r="K294" s="116"/>
      <c r="L294" s="174"/>
      <c r="M294" s="174"/>
      <c r="N294" s="174"/>
      <c r="O294" s="116"/>
      <c r="P294" s="174"/>
      <c r="Q294" s="116"/>
      <c r="R294" s="116"/>
      <c r="S294" s="116"/>
      <c r="T294" s="116"/>
      <c r="U294" s="116"/>
      <c r="V294" s="116"/>
      <c r="W294" s="116"/>
      <c r="X294" s="116"/>
      <c r="Y294" s="183"/>
      <c r="Z294" s="183"/>
    </row>
    <row r="295" ht="15.0" customHeight="1">
      <c r="A295" s="262"/>
      <c r="B295" s="115"/>
      <c r="C295" s="116"/>
      <c r="D295" s="118"/>
      <c r="E295" s="175"/>
      <c r="F295" s="262"/>
      <c r="G295" s="29"/>
      <c r="H295" s="118"/>
      <c r="I295" s="83"/>
      <c r="J295" s="118"/>
      <c r="K295" s="116"/>
      <c r="L295" s="174"/>
      <c r="M295" s="174"/>
      <c r="N295" s="174"/>
      <c r="O295" s="116"/>
      <c r="P295" s="174"/>
      <c r="Q295" s="116"/>
      <c r="R295" s="116"/>
      <c r="S295" s="116"/>
      <c r="T295" s="116"/>
      <c r="U295" s="116"/>
      <c r="V295" s="116"/>
      <c r="W295" s="116"/>
      <c r="X295" s="116"/>
      <c r="Y295" s="183"/>
      <c r="Z295" s="183"/>
    </row>
    <row r="296" ht="15.0" customHeight="1">
      <c r="A296" s="262"/>
      <c r="B296" s="117"/>
      <c r="C296" s="116"/>
      <c r="D296" s="116"/>
      <c r="E296" s="175"/>
      <c r="F296" s="262"/>
      <c r="G296" s="29"/>
      <c r="H296" s="118"/>
      <c r="I296" s="83"/>
      <c r="J296" s="118"/>
      <c r="K296" s="116"/>
      <c r="L296" s="174"/>
      <c r="M296" s="174"/>
      <c r="N296" s="174"/>
      <c r="O296" s="116"/>
      <c r="P296" s="174"/>
      <c r="Q296" s="116"/>
      <c r="R296" s="116"/>
      <c r="S296" s="116"/>
      <c r="T296" s="116"/>
      <c r="U296" s="116"/>
      <c r="V296" s="116"/>
      <c r="W296" s="116"/>
      <c r="X296" s="116"/>
      <c r="Y296" s="183"/>
      <c r="Z296" s="183"/>
    </row>
    <row r="297" ht="15.0" customHeight="1">
      <c r="A297" s="262"/>
      <c r="B297" s="117"/>
      <c r="C297" s="116"/>
      <c r="D297" s="116"/>
      <c r="E297" s="175"/>
      <c r="F297" s="262"/>
      <c r="G297" s="29"/>
      <c r="H297" s="118"/>
      <c r="I297" s="83"/>
      <c r="J297" s="118"/>
      <c r="K297" s="116"/>
      <c r="L297" s="174"/>
      <c r="M297" s="174"/>
      <c r="N297" s="174"/>
      <c r="O297" s="116"/>
      <c r="P297" s="174"/>
      <c r="Q297" s="116"/>
      <c r="R297" s="116"/>
      <c r="S297" s="116"/>
      <c r="T297" s="116"/>
      <c r="U297" s="116"/>
      <c r="V297" s="116"/>
      <c r="W297" s="116"/>
      <c r="X297" s="116"/>
      <c r="Y297" s="183"/>
      <c r="Z297" s="183"/>
    </row>
    <row r="298" ht="15.0" customHeight="1">
      <c r="A298" s="262"/>
      <c r="B298" s="115"/>
      <c r="C298" s="116"/>
      <c r="D298" s="118"/>
      <c r="E298" s="175"/>
      <c r="F298" s="262"/>
      <c r="G298" s="29"/>
      <c r="H298" s="118"/>
      <c r="I298" s="83"/>
      <c r="J298" s="118"/>
      <c r="K298" s="116"/>
      <c r="L298" s="174"/>
      <c r="M298" s="174"/>
      <c r="N298" s="174"/>
      <c r="O298" s="116"/>
      <c r="P298" s="174"/>
      <c r="Q298" s="116"/>
      <c r="R298" s="116"/>
      <c r="S298" s="116"/>
      <c r="T298" s="116"/>
      <c r="U298" s="116"/>
      <c r="V298" s="116"/>
      <c r="W298" s="116"/>
      <c r="X298" s="116"/>
      <c r="Y298" s="183"/>
      <c r="Z298" s="183"/>
    </row>
    <row r="299" ht="15.0" customHeight="1">
      <c r="A299" s="262"/>
      <c r="B299" s="115"/>
      <c r="C299" s="116"/>
      <c r="D299" s="116"/>
      <c r="E299" s="175"/>
      <c r="F299" s="262"/>
      <c r="G299" s="29"/>
      <c r="H299" s="118"/>
      <c r="I299" s="83"/>
      <c r="J299" s="118"/>
      <c r="K299" s="116"/>
      <c r="L299" s="174"/>
      <c r="M299" s="174"/>
      <c r="N299" s="174"/>
      <c r="O299" s="116"/>
      <c r="P299" s="174"/>
      <c r="Q299" s="116"/>
      <c r="R299" s="116"/>
      <c r="S299" s="116"/>
      <c r="T299" s="116"/>
      <c r="U299" s="116"/>
      <c r="V299" s="116"/>
      <c r="W299" s="116"/>
      <c r="X299" s="116"/>
      <c r="Y299" s="183"/>
      <c r="Z299" s="183"/>
    </row>
    <row r="300" ht="15.0" customHeight="1">
      <c r="A300" s="262"/>
      <c r="B300" s="117"/>
      <c r="C300" s="116"/>
      <c r="D300" s="116"/>
      <c r="E300" s="175"/>
      <c r="F300" s="262"/>
      <c r="G300" s="29"/>
      <c r="H300" s="118"/>
      <c r="I300" s="83"/>
      <c r="J300" s="118"/>
      <c r="K300" s="116"/>
      <c r="L300" s="174"/>
      <c r="M300" s="174"/>
      <c r="N300" s="174"/>
      <c r="O300" s="116"/>
      <c r="P300" s="174"/>
      <c r="Q300" s="116"/>
      <c r="R300" s="116"/>
      <c r="S300" s="116"/>
      <c r="T300" s="116"/>
      <c r="U300" s="116"/>
      <c r="V300" s="116"/>
      <c r="W300" s="116"/>
      <c r="X300" s="116"/>
      <c r="Y300" s="183"/>
      <c r="Z300" s="183"/>
    </row>
    <row r="301" ht="15.0" customHeight="1">
      <c r="A301" s="262"/>
      <c r="B301" s="117"/>
      <c r="C301" s="116"/>
      <c r="D301" s="116"/>
      <c r="E301" s="175"/>
      <c r="F301" s="262"/>
      <c r="G301" s="29"/>
      <c r="H301" s="118"/>
      <c r="I301" s="83"/>
      <c r="J301" s="118"/>
      <c r="K301" s="116"/>
      <c r="L301" s="174"/>
      <c r="M301" s="174"/>
      <c r="N301" s="174"/>
      <c r="O301" s="116"/>
      <c r="P301" s="174"/>
      <c r="Q301" s="116"/>
      <c r="R301" s="116"/>
      <c r="S301" s="116"/>
      <c r="T301" s="116"/>
      <c r="U301" s="116"/>
      <c r="V301" s="116"/>
      <c r="W301" s="116"/>
      <c r="X301" s="116"/>
      <c r="Y301" s="183"/>
      <c r="Z301" s="183"/>
    </row>
    <row r="302" ht="15.0" customHeight="1">
      <c r="A302" s="262"/>
      <c r="B302" s="117"/>
      <c r="C302" s="118"/>
      <c r="D302" s="118"/>
      <c r="E302" s="175"/>
      <c r="F302" s="262"/>
      <c r="G302" s="29"/>
      <c r="H302" s="118"/>
      <c r="I302" s="83"/>
      <c r="J302" s="118"/>
      <c r="K302" s="116"/>
      <c r="L302" s="174"/>
      <c r="M302" s="174"/>
      <c r="N302" s="174"/>
      <c r="O302" s="116"/>
      <c r="P302" s="174"/>
      <c r="Q302" s="116"/>
      <c r="R302" s="116"/>
      <c r="S302" s="116"/>
      <c r="T302" s="116"/>
      <c r="U302" s="116"/>
      <c r="V302" s="116"/>
      <c r="W302" s="116"/>
      <c r="X302" s="116"/>
      <c r="Y302" s="183"/>
      <c r="Z302" s="183"/>
    </row>
    <row r="303" ht="15.0" customHeight="1">
      <c r="A303" s="262"/>
      <c r="B303" s="115"/>
      <c r="C303" s="116"/>
      <c r="D303" s="118"/>
      <c r="E303" s="175"/>
      <c r="F303" s="262"/>
      <c r="G303" s="29"/>
      <c r="H303" s="118"/>
      <c r="I303" s="83"/>
      <c r="J303" s="118"/>
      <c r="K303" s="116"/>
      <c r="L303" s="174"/>
      <c r="M303" s="174"/>
      <c r="N303" s="174"/>
      <c r="O303" s="116"/>
      <c r="P303" s="174"/>
      <c r="Q303" s="116"/>
      <c r="R303" s="116"/>
      <c r="S303" s="116"/>
      <c r="T303" s="116"/>
      <c r="U303" s="116"/>
      <c r="V303" s="116"/>
      <c r="W303" s="116"/>
      <c r="X303" s="116"/>
      <c r="Y303" s="183"/>
      <c r="Z303" s="183"/>
    </row>
    <row r="304" ht="15.0" customHeight="1">
      <c r="A304" s="262"/>
      <c r="B304" s="115"/>
      <c r="C304" s="116"/>
      <c r="D304" s="118"/>
      <c r="E304" s="175"/>
      <c r="F304" s="262"/>
      <c r="G304" s="29"/>
      <c r="H304" s="118"/>
      <c r="I304" s="83"/>
      <c r="J304" s="118"/>
      <c r="K304" s="116"/>
      <c r="L304" s="174"/>
      <c r="M304" s="174"/>
      <c r="N304" s="174"/>
      <c r="O304" s="116"/>
      <c r="P304" s="174"/>
      <c r="Q304" s="116"/>
      <c r="R304" s="116"/>
      <c r="S304" s="116"/>
      <c r="T304" s="116"/>
      <c r="U304" s="116"/>
      <c r="V304" s="116"/>
      <c r="W304" s="116"/>
      <c r="X304" s="116"/>
      <c r="Y304" s="183"/>
      <c r="Z304" s="183"/>
    </row>
    <row r="305" ht="15.0" customHeight="1">
      <c r="A305" s="262"/>
      <c r="B305" s="115"/>
      <c r="C305" s="116"/>
      <c r="D305" s="118"/>
      <c r="E305" s="175"/>
      <c r="F305" s="262"/>
      <c r="G305" s="29"/>
      <c r="H305" s="118"/>
      <c r="I305" s="83"/>
      <c r="J305" s="118"/>
      <c r="K305" s="116"/>
      <c r="L305" s="174"/>
      <c r="M305" s="174"/>
      <c r="N305" s="174"/>
      <c r="O305" s="116"/>
      <c r="P305" s="174"/>
      <c r="Q305" s="116"/>
      <c r="R305" s="116"/>
      <c r="S305" s="116"/>
      <c r="T305" s="116"/>
      <c r="U305" s="116"/>
      <c r="V305" s="116"/>
      <c r="W305" s="116"/>
      <c r="X305" s="116"/>
      <c r="Y305" s="183"/>
      <c r="Z305" s="183"/>
    </row>
    <row r="306" ht="15.0" customHeight="1">
      <c r="A306" s="262"/>
      <c r="B306" s="115"/>
      <c r="C306" s="116"/>
      <c r="D306" s="116"/>
      <c r="E306" s="175"/>
      <c r="F306" s="262"/>
      <c r="G306" s="29"/>
      <c r="H306" s="118"/>
      <c r="I306" s="83"/>
      <c r="J306" s="118"/>
      <c r="K306" s="116"/>
      <c r="L306" s="174"/>
      <c r="M306" s="174"/>
      <c r="N306" s="174"/>
      <c r="O306" s="116"/>
      <c r="P306" s="174"/>
      <c r="Q306" s="116"/>
      <c r="R306" s="116"/>
      <c r="S306" s="116"/>
      <c r="T306" s="116"/>
      <c r="U306" s="116"/>
      <c r="V306" s="116"/>
      <c r="W306" s="116"/>
      <c r="X306" s="116"/>
      <c r="Y306" s="183"/>
      <c r="Z306" s="183"/>
    </row>
    <row r="307" ht="15.0" customHeight="1">
      <c r="A307" s="262"/>
      <c r="B307" s="117"/>
      <c r="C307" s="116"/>
      <c r="D307" s="116"/>
      <c r="E307" s="175"/>
      <c r="F307" s="262"/>
      <c r="G307" s="29"/>
      <c r="H307" s="118"/>
      <c r="I307" s="83"/>
      <c r="J307" s="118"/>
      <c r="K307" s="116"/>
      <c r="L307" s="174"/>
      <c r="M307" s="174"/>
      <c r="N307" s="174"/>
      <c r="O307" s="116"/>
      <c r="P307" s="174"/>
      <c r="Q307" s="116"/>
      <c r="R307" s="116"/>
      <c r="S307" s="116"/>
      <c r="T307" s="116"/>
      <c r="U307" s="116"/>
      <c r="V307" s="116"/>
      <c r="W307" s="116"/>
      <c r="X307" s="116"/>
      <c r="Y307" s="183"/>
      <c r="Z307" s="183"/>
    </row>
    <row r="308" ht="15.0" customHeight="1">
      <c r="A308" s="262"/>
      <c r="B308" s="115"/>
      <c r="C308" s="116"/>
      <c r="D308" s="118"/>
      <c r="E308" s="175"/>
      <c r="F308" s="262"/>
      <c r="G308" s="29"/>
      <c r="H308" s="118"/>
      <c r="I308" s="83"/>
      <c r="J308" s="118"/>
      <c r="K308" s="116"/>
      <c r="L308" s="174"/>
      <c r="M308" s="174"/>
      <c r="N308" s="174"/>
      <c r="O308" s="116"/>
      <c r="P308" s="174"/>
      <c r="Q308" s="116"/>
      <c r="R308" s="116"/>
      <c r="S308" s="116"/>
      <c r="T308" s="116"/>
      <c r="U308" s="116"/>
      <c r="V308" s="116"/>
      <c r="W308" s="116"/>
      <c r="X308" s="116"/>
      <c r="Y308" s="183"/>
      <c r="Z308" s="183"/>
    </row>
    <row r="309" ht="15.0" customHeight="1">
      <c r="A309" s="262"/>
      <c r="B309" s="117"/>
      <c r="C309" s="116"/>
      <c r="D309" s="116"/>
      <c r="E309" s="175"/>
      <c r="F309" s="262"/>
      <c r="G309" s="29"/>
      <c r="H309" s="118"/>
      <c r="I309" s="83"/>
      <c r="J309" s="118"/>
      <c r="K309" s="116"/>
      <c r="L309" s="174"/>
      <c r="M309" s="174"/>
      <c r="N309" s="174"/>
      <c r="O309" s="116"/>
      <c r="P309" s="174"/>
      <c r="Q309" s="116"/>
      <c r="R309" s="116"/>
      <c r="S309" s="116"/>
      <c r="T309" s="116"/>
      <c r="U309" s="116"/>
      <c r="V309" s="116"/>
      <c r="W309" s="116"/>
      <c r="X309" s="116"/>
      <c r="Y309" s="183"/>
      <c r="Z309" s="183"/>
    </row>
    <row r="310" ht="15.0" customHeight="1">
      <c r="A310" s="262"/>
      <c r="B310" s="117"/>
      <c r="C310" s="116"/>
      <c r="D310" s="116"/>
      <c r="E310" s="175"/>
      <c r="F310" s="262"/>
      <c r="G310" s="29"/>
      <c r="H310" s="118"/>
      <c r="I310" s="83"/>
      <c r="J310" s="118"/>
      <c r="K310" s="116"/>
      <c r="L310" s="174"/>
      <c r="M310" s="174"/>
      <c r="N310" s="174"/>
      <c r="O310" s="116"/>
      <c r="P310" s="174"/>
      <c r="Q310" s="116"/>
      <c r="R310" s="116"/>
      <c r="S310" s="116"/>
      <c r="T310" s="116"/>
      <c r="U310" s="116"/>
      <c r="V310" s="116"/>
      <c r="W310" s="116"/>
      <c r="X310" s="116"/>
      <c r="Y310" s="183"/>
      <c r="Z310" s="183"/>
    </row>
    <row r="311" ht="15.0" customHeight="1">
      <c r="A311" s="262"/>
      <c r="B311" s="115"/>
      <c r="C311" s="116"/>
      <c r="D311" s="118"/>
      <c r="E311" s="175"/>
      <c r="F311" s="262"/>
      <c r="G311" s="29"/>
      <c r="H311" s="118"/>
      <c r="I311" s="83"/>
      <c r="J311" s="118"/>
      <c r="K311" s="116"/>
      <c r="L311" s="174"/>
      <c r="M311" s="174"/>
      <c r="N311" s="174"/>
      <c r="O311" s="116"/>
      <c r="P311" s="174"/>
      <c r="Q311" s="116"/>
      <c r="R311" s="116"/>
      <c r="S311" s="116"/>
      <c r="T311" s="116"/>
      <c r="U311" s="116"/>
      <c r="V311" s="116"/>
      <c r="W311" s="116"/>
      <c r="X311" s="116"/>
      <c r="Y311" s="183"/>
      <c r="Z311" s="183"/>
    </row>
    <row r="312" ht="15.0" customHeight="1">
      <c r="A312" s="262"/>
      <c r="B312" s="115"/>
      <c r="C312" s="116"/>
      <c r="D312" s="116"/>
      <c r="E312" s="175"/>
      <c r="F312" s="262"/>
      <c r="G312" s="29"/>
      <c r="H312" s="118"/>
      <c r="I312" s="83"/>
      <c r="J312" s="118"/>
      <c r="K312" s="116"/>
      <c r="L312" s="174"/>
      <c r="M312" s="174"/>
      <c r="N312" s="174"/>
      <c r="O312" s="116"/>
      <c r="P312" s="174"/>
      <c r="Q312" s="116"/>
      <c r="R312" s="116"/>
      <c r="S312" s="116"/>
      <c r="T312" s="116"/>
      <c r="U312" s="116"/>
      <c r="V312" s="116"/>
      <c r="W312" s="116"/>
      <c r="X312" s="116"/>
      <c r="Y312" s="183"/>
      <c r="Z312" s="183"/>
    </row>
    <row r="313" ht="15.0" customHeight="1">
      <c r="A313" s="262"/>
      <c r="B313" s="115"/>
      <c r="C313" s="116"/>
      <c r="D313" s="116"/>
      <c r="E313" s="175"/>
      <c r="F313" s="262"/>
      <c r="G313" s="29"/>
      <c r="H313" s="118"/>
      <c r="I313" s="83"/>
      <c r="J313" s="118"/>
      <c r="K313" s="116"/>
      <c r="L313" s="174"/>
      <c r="M313" s="174"/>
      <c r="N313" s="174"/>
      <c r="O313" s="116"/>
      <c r="P313" s="174"/>
      <c r="Q313" s="116"/>
      <c r="R313" s="116"/>
      <c r="S313" s="116"/>
      <c r="T313" s="116"/>
      <c r="U313" s="116"/>
      <c r="V313" s="116"/>
      <c r="W313" s="116"/>
      <c r="X313" s="116"/>
      <c r="Y313" s="183"/>
      <c r="Z313" s="183"/>
    </row>
    <row r="314" ht="15.0" customHeight="1">
      <c r="A314" s="262"/>
      <c r="B314" s="115"/>
      <c r="C314" s="116"/>
      <c r="D314" s="118"/>
      <c r="E314" s="175"/>
      <c r="F314" s="262"/>
      <c r="G314" s="29"/>
      <c r="H314" s="118"/>
      <c r="I314" s="83"/>
      <c r="J314" s="118"/>
      <c r="K314" s="116"/>
      <c r="L314" s="174"/>
      <c r="M314" s="174"/>
      <c r="N314" s="174"/>
      <c r="O314" s="116"/>
      <c r="P314" s="174"/>
      <c r="Q314" s="116"/>
      <c r="R314" s="116"/>
      <c r="S314" s="116"/>
      <c r="T314" s="116"/>
      <c r="U314" s="116"/>
      <c r="V314" s="116"/>
      <c r="W314" s="116"/>
      <c r="X314" s="116"/>
      <c r="Y314" s="183"/>
      <c r="Z314" s="183"/>
    </row>
    <row r="315" ht="15.0" customHeight="1">
      <c r="A315" s="262"/>
      <c r="B315" s="117"/>
      <c r="C315" s="116"/>
      <c r="D315" s="116"/>
      <c r="E315" s="175"/>
      <c r="F315" s="262"/>
      <c r="G315" s="29"/>
      <c r="H315" s="118"/>
      <c r="I315" s="83"/>
      <c r="J315" s="118"/>
      <c r="K315" s="116"/>
      <c r="L315" s="174"/>
      <c r="M315" s="174"/>
      <c r="N315" s="174"/>
      <c r="O315" s="116"/>
      <c r="P315" s="174"/>
      <c r="Q315" s="116"/>
      <c r="R315" s="116"/>
      <c r="S315" s="116"/>
      <c r="T315" s="116"/>
      <c r="U315" s="116"/>
      <c r="V315" s="116"/>
      <c r="W315" s="116"/>
      <c r="X315" s="116"/>
      <c r="Y315" s="183"/>
      <c r="Z315" s="183"/>
    </row>
    <row r="316" ht="15.0" customHeight="1">
      <c r="A316" s="262"/>
      <c r="B316" s="115"/>
      <c r="C316" s="116"/>
      <c r="D316" s="118"/>
      <c r="E316" s="175"/>
      <c r="F316" s="262"/>
      <c r="G316" s="29"/>
      <c r="H316" s="118"/>
      <c r="I316" s="83"/>
      <c r="J316" s="118"/>
      <c r="K316" s="116"/>
      <c r="L316" s="174"/>
      <c r="M316" s="174"/>
      <c r="N316" s="174"/>
      <c r="O316" s="116"/>
      <c r="P316" s="174"/>
      <c r="Q316" s="116"/>
      <c r="R316" s="116"/>
      <c r="S316" s="116"/>
      <c r="T316" s="116"/>
      <c r="U316" s="116"/>
      <c r="V316" s="116"/>
      <c r="W316" s="116"/>
      <c r="X316" s="116"/>
      <c r="Y316" s="183"/>
      <c r="Z316" s="183"/>
    </row>
    <row r="317" ht="15.0" customHeight="1">
      <c r="A317" s="262"/>
      <c r="B317" s="115"/>
      <c r="C317" s="116"/>
      <c r="D317" s="118"/>
      <c r="E317" s="175"/>
      <c r="F317" s="262"/>
      <c r="G317" s="29"/>
      <c r="H317" s="118"/>
      <c r="I317" s="83"/>
      <c r="J317" s="118"/>
      <c r="K317" s="116"/>
      <c r="L317" s="174"/>
      <c r="M317" s="174"/>
      <c r="N317" s="174"/>
      <c r="O317" s="116"/>
      <c r="P317" s="174"/>
      <c r="Q317" s="116"/>
      <c r="R317" s="116"/>
      <c r="S317" s="116"/>
      <c r="T317" s="116"/>
      <c r="U317" s="116"/>
      <c r="V317" s="116"/>
      <c r="W317" s="116"/>
      <c r="X317" s="116"/>
      <c r="Y317" s="183"/>
      <c r="Z317" s="183"/>
    </row>
    <row r="318" ht="15.0" customHeight="1">
      <c r="A318" s="262"/>
      <c r="B318" s="115"/>
      <c r="C318" s="116"/>
      <c r="D318" s="118"/>
      <c r="E318" s="175"/>
      <c r="F318" s="262"/>
      <c r="G318" s="29"/>
      <c r="H318" s="118"/>
      <c r="I318" s="83"/>
      <c r="J318" s="118"/>
      <c r="K318" s="116"/>
      <c r="L318" s="174"/>
      <c r="M318" s="174"/>
      <c r="N318" s="174"/>
      <c r="O318" s="116"/>
      <c r="P318" s="174"/>
      <c r="Q318" s="116"/>
      <c r="R318" s="116"/>
      <c r="S318" s="116"/>
      <c r="T318" s="116"/>
      <c r="U318" s="116"/>
      <c r="V318" s="116"/>
      <c r="W318" s="116"/>
      <c r="X318" s="116"/>
      <c r="Y318" s="183"/>
      <c r="Z318" s="183"/>
    </row>
    <row r="319" ht="15.0" customHeight="1">
      <c r="A319" s="262"/>
      <c r="B319" s="115"/>
      <c r="C319" s="116"/>
      <c r="D319" s="118"/>
      <c r="E319" s="175"/>
      <c r="F319" s="262"/>
      <c r="G319" s="29"/>
      <c r="H319" s="118"/>
      <c r="I319" s="83"/>
      <c r="J319" s="118"/>
      <c r="K319" s="116"/>
      <c r="L319" s="174"/>
      <c r="M319" s="174"/>
      <c r="N319" s="174"/>
      <c r="O319" s="116"/>
      <c r="P319" s="174"/>
      <c r="Q319" s="116"/>
      <c r="R319" s="116"/>
      <c r="S319" s="116"/>
      <c r="T319" s="116"/>
      <c r="U319" s="116"/>
      <c r="V319" s="116"/>
      <c r="W319" s="116"/>
      <c r="X319" s="116"/>
      <c r="Y319" s="183"/>
      <c r="Z319" s="183"/>
    </row>
    <row r="320" ht="15.0" customHeight="1">
      <c r="A320" s="262"/>
      <c r="B320" s="115"/>
      <c r="C320" s="116"/>
      <c r="D320" s="118"/>
      <c r="E320" s="175"/>
      <c r="F320" s="262"/>
      <c r="G320" s="29"/>
      <c r="H320" s="118"/>
      <c r="I320" s="83"/>
      <c r="J320" s="118"/>
      <c r="K320" s="116"/>
      <c r="L320" s="174"/>
      <c r="M320" s="174"/>
      <c r="N320" s="174"/>
      <c r="O320" s="116"/>
      <c r="P320" s="174"/>
      <c r="Q320" s="116"/>
      <c r="R320" s="116"/>
      <c r="S320" s="116"/>
      <c r="T320" s="116"/>
      <c r="U320" s="116"/>
      <c r="V320" s="116"/>
      <c r="W320" s="116"/>
      <c r="X320" s="116"/>
      <c r="Y320" s="183"/>
      <c r="Z320" s="183"/>
    </row>
    <row r="321" ht="15.0" customHeight="1">
      <c r="A321" s="262"/>
      <c r="B321" s="115"/>
      <c r="C321" s="116"/>
      <c r="D321" s="118"/>
      <c r="E321" s="175"/>
      <c r="F321" s="262"/>
      <c r="G321" s="29"/>
      <c r="H321" s="118"/>
      <c r="I321" s="83"/>
      <c r="J321" s="118"/>
      <c r="K321" s="116"/>
      <c r="L321" s="174"/>
      <c r="M321" s="174"/>
      <c r="N321" s="174"/>
      <c r="O321" s="116"/>
      <c r="P321" s="174"/>
      <c r="Q321" s="116"/>
      <c r="R321" s="116"/>
      <c r="S321" s="116"/>
      <c r="T321" s="116"/>
      <c r="U321" s="116"/>
      <c r="V321" s="116"/>
      <c r="W321" s="116"/>
      <c r="X321" s="116"/>
      <c r="Y321" s="183"/>
      <c r="Z321" s="183"/>
    </row>
    <row r="322" ht="15.0" customHeight="1">
      <c r="A322" s="262"/>
      <c r="B322" s="115"/>
      <c r="C322" s="116"/>
      <c r="D322" s="118"/>
      <c r="E322" s="175"/>
      <c r="F322" s="262"/>
      <c r="G322" s="29"/>
      <c r="H322" s="118"/>
      <c r="I322" s="83"/>
      <c r="J322" s="118"/>
      <c r="K322" s="116"/>
      <c r="L322" s="174"/>
      <c r="M322" s="174"/>
      <c r="N322" s="174"/>
      <c r="O322" s="116"/>
      <c r="P322" s="174"/>
      <c r="Q322" s="116"/>
      <c r="R322" s="116"/>
      <c r="S322" s="116"/>
      <c r="T322" s="116"/>
      <c r="U322" s="116"/>
      <c r="V322" s="116"/>
      <c r="W322" s="116"/>
      <c r="X322" s="116"/>
      <c r="Y322" s="183"/>
      <c r="Z322" s="183"/>
    </row>
    <row r="323" ht="15.0" customHeight="1">
      <c r="A323" s="262"/>
      <c r="B323" s="115"/>
      <c r="C323" s="116"/>
      <c r="D323" s="116"/>
      <c r="E323" s="175"/>
      <c r="F323" s="262"/>
      <c r="G323" s="29"/>
      <c r="H323" s="118"/>
      <c r="I323" s="83"/>
      <c r="J323" s="118"/>
      <c r="K323" s="116"/>
      <c r="L323" s="174"/>
      <c r="M323" s="174"/>
      <c r="N323" s="174"/>
      <c r="O323" s="116"/>
      <c r="P323" s="174"/>
      <c r="Q323" s="116"/>
      <c r="R323" s="116"/>
      <c r="S323" s="116"/>
      <c r="T323" s="116"/>
      <c r="U323" s="116"/>
      <c r="V323" s="116"/>
      <c r="W323" s="116"/>
      <c r="X323" s="116"/>
      <c r="Y323" s="183"/>
      <c r="Z323" s="183"/>
    </row>
    <row r="324" ht="15.0" customHeight="1">
      <c r="A324" s="262"/>
      <c r="B324" s="115"/>
      <c r="C324" s="116"/>
      <c r="D324" s="116"/>
      <c r="E324" s="175"/>
      <c r="F324" s="262"/>
      <c r="G324" s="29"/>
      <c r="H324" s="118"/>
      <c r="I324" s="83"/>
      <c r="J324" s="118"/>
      <c r="K324" s="116"/>
      <c r="L324" s="174"/>
      <c r="M324" s="174"/>
      <c r="N324" s="174"/>
      <c r="O324" s="116"/>
      <c r="P324" s="174"/>
      <c r="Q324" s="116"/>
      <c r="R324" s="116"/>
      <c r="S324" s="116"/>
      <c r="T324" s="116"/>
      <c r="U324" s="116"/>
      <c r="V324" s="116"/>
      <c r="W324" s="116"/>
      <c r="X324" s="116"/>
      <c r="Y324" s="183"/>
      <c r="Z324" s="183"/>
    </row>
    <row r="325" ht="15.0" customHeight="1">
      <c r="A325" s="262"/>
      <c r="B325" s="117"/>
      <c r="C325" s="118"/>
      <c r="D325" s="118"/>
      <c r="E325" s="175"/>
      <c r="F325" s="262"/>
      <c r="G325" s="29"/>
      <c r="H325" s="118"/>
      <c r="I325" s="83"/>
      <c r="J325" s="118"/>
      <c r="K325" s="116"/>
      <c r="L325" s="174"/>
      <c r="M325" s="174"/>
      <c r="N325" s="174"/>
      <c r="O325" s="116"/>
      <c r="P325" s="174"/>
      <c r="Q325" s="116"/>
      <c r="R325" s="116"/>
      <c r="S325" s="116"/>
      <c r="T325" s="116"/>
      <c r="U325" s="116"/>
      <c r="V325" s="116"/>
      <c r="W325" s="116"/>
      <c r="X325" s="116"/>
      <c r="Y325" s="183"/>
      <c r="Z325" s="183"/>
    </row>
    <row r="326" ht="15.0" customHeight="1">
      <c r="A326" s="262"/>
      <c r="B326" s="115"/>
      <c r="C326" s="116"/>
      <c r="D326" s="116"/>
      <c r="E326" s="175"/>
      <c r="F326" s="262"/>
      <c r="G326" s="29"/>
      <c r="H326" s="118"/>
      <c r="I326" s="83"/>
      <c r="J326" s="118"/>
      <c r="K326" s="116"/>
      <c r="L326" s="174"/>
      <c r="M326" s="174"/>
      <c r="N326" s="174"/>
      <c r="O326" s="116"/>
      <c r="P326" s="174"/>
      <c r="Q326" s="116"/>
      <c r="R326" s="116"/>
      <c r="S326" s="116"/>
      <c r="T326" s="116"/>
      <c r="U326" s="116"/>
      <c r="V326" s="116"/>
      <c r="W326" s="116"/>
      <c r="X326" s="116"/>
      <c r="Y326" s="183"/>
      <c r="Z326" s="183"/>
    </row>
    <row r="327" ht="15.0" customHeight="1">
      <c r="A327" s="262"/>
      <c r="B327" s="117"/>
      <c r="C327" s="116"/>
      <c r="D327" s="116"/>
      <c r="E327" s="175"/>
      <c r="F327" s="262"/>
      <c r="G327" s="29"/>
      <c r="H327" s="118"/>
      <c r="I327" s="83"/>
      <c r="J327" s="118"/>
      <c r="K327" s="116"/>
      <c r="L327" s="174"/>
      <c r="M327" s="174"/>
      <c r="N327" s="174"/>
      <c r="O327" s="116"/>
      <c r="P327" s="174"/>
      <c r="Q327" s="116"/>
      <c r="R327" s="116"/>
      <c r="S327" s="116"/>
      <c r="T327" s="116"/>
      <c r="U327" s="116"/>
      <c r="V327" s="116"/>
      <c r="W327" s="116"/>
      <c r="X327" s="116"/>
      <c r="Y327" s="183"/>
      <c r="Z327" s="183"/>
    </row>
    <row r="328" ht="15.0" customHeight="1">
      <c r="A328" s="262"/>
      <c r="B328" s="115"/>
      <c r="C328" s="116"/>
      <c r="D328" s="116"/>
      <c r="E328" s="175"/>
      <c r="F328" s="262"/>
      <c r="G328" s="29"/>
      <c r="H328" s="118"/>
      <c r="I328" s="83"/>
      <c r="J328" s="118"/>
      <c r="K328" s="116"/>
      <c r="L328" s="174"/>
      <c r="M328" s="174"/>
      <c r="N328" s="174"/>
      <c r="O328" s="116"/>
      <c r="P328" s="174"/>
      <c r="Q328" s="116"/>
      <c r="R328" s="116"/>
      <c r="S328" s="116"/>
      <c r="T328" s="116"/>
      <c r="U328" s="116"/>
      <c r="V328" s="116"/>
      <c r="W328" s="116"/>
      <c r="X328" s="116"/>
      <c r="Y328" s="183"/>
      <c r="Z328" s="183"/>
    </row>
    <row r="329" ht="15.0" customHeight="1">
      <c r="A329" s="262"/>
      <c r="B329" s="115"/>
      <c r="C329" s="116"/>
      <c r="D329" s="116"/>
      <c r="E329" s="175"/>
      <c r="F329" s="262"/>
      <c r="G329" s="29"/>
      <c r="H329" s="118"/>
      <c r="I329" s="83"/>
      <c r="J329" s="118"/>
      <c r="K329" s="116"/>
      <c r="L329" s="174"/>
      <c r="M329" s="174"/>
      <c r="N329" s="174"/>
      <c r="O329" s="116"/>
      <c r="P329" s="174"/>
      <c r="Q329" s="116"/>
      <c r="R329" s="116"/>
      <c r="S329" s="116"/>
      <c r="T329" s="116"/>
      <c r="U329" s="116"/>
      <c r="V329" s="116"/>
      <c r="W329" s="116"/>
      <c r="X329" s="116"/>
      <c r="Y329" s="183"/>
      <c r="Z329" s="183"/>
    </row>
    <row r="330" ht="15.0" customHeight="1">
      <c r="A330" s="262"/>
      <c r="B330" s="115"/>
      <c r="C330" s="116"/>
      <c r="D330" s="116"/>
      <c r="E330" s="175"/>
      <c r="F330" s="262"/>
      <c r="G330" s="29"/>
      <c r="H330" s="118"/>
      <c r="I330" s="83"/>
      <c r="J330" s="118"/>
      <c r="K330" s="116"/>
      <c r="L330" s="174"/>
      <c r="M330" s="174"/>
      <c r="N330" s="174"/>
      <c r="O330" s="116"/>
      <c r="P330" s="174"/>
      <c r="Q330" s="116"/>
      <c r="R330" s="116"/>
      <c r="S330" s="116"/>
      <c r="T330" s="116"/>
      <c r="U330" s="116"/>
      <c r="V330" s="116"/>
      <c r="W330" s="116"/>
      <c r="X330" s="116"/>
      <c r="Y330" s="183"/>
      <c r="Z330" s="183"/>
    </row>
    <row r="331" ht="15.0" customHeight="1">
      <c r="A331" s="262"/>
      <c r="B331" s="117"/>
      <c r="C331" s="116"/>
      <c r="D331" s="116"/>
      <c r="E331" s="175"/>
      <c r="F331" s="262"/>
      <c r="G331" s="29"/>
      <c r="H331" s="118"/>
      <c r="I331" s="83"/>
      <c r="J331" s="118"/>
      <c r="K331" s="116"/>
      <c r="L331" s="174"/>
      <c r="M331" s="174"/>
      <c r="N331" s="174"/>
      <c r="O331" s="116"/>
      <c r="P331" s="174"/>
      <c r="Q331" s="116"/>
      <c r="R331" s="116"/>
      <c r="S331" s="116"/>
      <c r="T331" s="116"/>
      <c r="U331" s="116"/>
      <c r="V331" s="116"/>
      <c r="W331" s="116"/>
      <c r="X331" s="116"/>
      <c r="Y331" s="183"/>
      <c r="Z331" s="183"/>
    </row>
    <row r="332" ht="15.0" customHeight="1">
      <c r="A332" s="262"/>
      <c r="B332" s="117"/>
      <c r="C332" s="116"/>
      <c r="D332" s="116"/>
      <c r="E332" s="175"/>
      <c r="F332" s="262"/>
      <c r="G332" s="29"/>
      <c r="H332" s="118"/>
      <c r="I332" s="83"/>
      <c r="J332" s="118"/>
      <c r="K332" s="116"/>
      <c r="L332" s="174"/>
      <c r="M332" s="174"/>
      <c r="N332" s="174"/>
      <c r="O332" s="116"/>
      <c r="P332" s="174"/>
      <c r="Q332" s="116"/>
      <c r="R332" s="116"/>
      <c r="S332" s="116"/>
      <c r="T332" s="116"/>
      <c r="U332" s="116"/>
      <c r="V332" s="116"/>
      <c r="W332" s="116"/>
      <c r="X332" s="116"/>
      <c r="Y332" s="183"/>
      <c r="Z332" s="183"/>
    </row>
    <row r="333" ht="15.0" customHeight="1">
      <c r="A333" s="262"/>
      <c r="B333" s="117"/>
      <c r="C333" s="116"/>
      <c r="D333" s="116"/>
      <c r="E333" s="175"/>
      <c r="F333" s="262"/>
      <c r="G333" s="28"/>
      <c r="H333" s="118"/>
      <c r="I333" s="83"/>
      <c r="J333" s="118"/>
      <c r="K333" s="116"/>
      <c r="L333" s="174"/>
      <c r="M333" s="174"/>
      <c r="N333" s="174"/>
      <c r="O333" s="116"/>
      <c r="P333" s="174"/>
      <c r="Q333" s="116"/>
      <c r="R333" s="116"/>
      <c r="S333" s="116"/>
      <c r="T333" s="116"/>
      <c r="U333" s="116"/>
      <c r="V333" s="116"/>
      <c r="W333" s="116"/>
      <c r="X333" s="116"/>
      <c r="Y333" s="183"/>
      <c r="Z333" s="183"/>
    </row>
    <row r="334" ht="15.0" customHeight="1">
      <c r="A334" s="262"/>
      <c r="B334" s="115"/>
      <c r="C334" s="116"/>
      <c r="D334" s="116"/>
      <c r="E334" s="175"/>
      <c r="F334" s="262"/>
      <c r="G334" s="28"/>
      <c r="H334" s="118"/>
      <c r="I334" s="83"/>
      <c r="J334" s="118"/>
      <c r="K334" s="116"/>
      <c r="L334" s="174"/>
      <c r="M334" s="174"/>
      <c r="N334" s="174"/>
      <c r="O334" s="116"/>
      <c r="P334" s="174"/>
      <c r="Q334" s="116"/>
      <c r="R334" s="116"/>
      <c r="S334" s="116"/>
      <c r="T334" s="116"/>
      <c r="U334" s="116"/>
      <c r="V334" s="116"/>
      <c r="W334" s="116"/>
      <c r="X334" s="116"/>
      <c r="Y334" s="183"/>
      <c r="Z334" s="183"/>
    </row>
    <row r="335" ht="15.0" customHeight="1">
      <c r="A335" s="262"/>
      <c r="B335" s="117"/>
      <c r="C335" s="118"/>
      <c r="D335" s="118"/>
      <c r="E335" s="175"/>
      <c r="F335" s="262"/>
      <c r="G335" s="28"/>
      <c r="H335" s="118"/>
      <c r="I335" s="83"/>
      <c r="J335" s="118"/>
      <c r="K335" s="116"/>
      <c r="L335" s="174"/>
      <c r="M335" s="174"/>
      <c r="N335" s="174"/>
      <c r="O335" s="116"/>
      <c r="P335" s="174"/>
      <c r="Q335" s="116"/>
      <c r="R335" s="116"/>
      <c r="S335" s="116"/>
      <c r="T335" s="116"/>
      <c r="U335" s="116"/>
      <c r="V335" s="116"/>
      <c r="W335" s="116"/>
      <c r="X335" s="116"/>
      <c r="Y335" s="183"/>
      <c r="Z335" s="183"/>
    </row>
    <row r="336" ht="15.0" customHeight="1">
      <c r="A336" s="262"/>
      <c r="B336" s="117"/>
      <c r="C336" s="116"/>
      <c r="D336" s="116"/>
      <c r="E336" s="175"/>
      <c r="F336" s="262"/>
      <c r="G336" s="28"/>
      <c r="H336" s="118"/>
      <c r="I336" s="83"/>
      <c r="J336" s="118"/>
      <c r="K336" s="116"/>
      <c r="L336" s="174"/>
      <c r="M336" s="174"/>
      <c r="N336" s="174"/>
      <c r="O336" s="116"/>
      <c r="P336" s="174"/>
      <c r="Q336" s="116"/>
      <c r="R336" s="116"/>
      <c r="S336" s="116"/>
      <c r="T336" s="116"/>
      <c r="U336" s="116"/>
      <c r="V336" s="116"/>
      <c r="W336" s="116"/>
      <c r="X336" s="116"/>
      <c r="Y336" s="183"/>
      <c r="Z336" s="183"/>
    </row>
    <row r="337" ht="15.0" customHeight="1">
      <c r="A337" s="262"/>
      <c r="B337" s="115"/>
      <c r="C337" s="116"/>
      <c r="D337" s="116"/>
      <c r="E337" s="175"/>
      <c r="F337" s="262"/>
      <c r="G337" s="28"/>
      <c r="H337" s="118"/>
      <c r="I337" s="83"/>
      <c r="J337" s="118"/>
      <c r="K337" s="116"/>
      <c r="L337" s="174"/>
      <c r="M337" s="174"/>
      <c r="N337" s="174"/>
      <c r="O337" s="116"/>
      <c r="P337" s="174"/>
      <c r="Q337" s="116"/>
      <c r="R337" s="116"/>
      <c r="S337" s="116"/>
      <c r="T337" s="116"/>
      <c r="U337" s="116"/>
      <c r="V337" s="116"/>
      <c r="W337" s="116"/>
      <c r="X337" s="116"/>
      <c r="Y337" s="183"/>
      <c r="Z337" s="183"/>
    </row>
    <row r="338" ht="15.0" customHeight="1">
      <c r="A338" s="262"/>
      <c r="B338" s="117"/>
      <c r="C338" s="118"/>
      <c r="D338" s="118"/>
      <c r="E338" s="175"/>
      <c r="F338" s="262"/>
      <c r="G338" s="28"/>
      <c r="H338" s="118"/>
      <c r="I338" s="83"/>
      <c r="J338" s="118"/>
      <c r="K338" s="116"/>
      <c r="L338" s="174"/>
      <c r="M338" s="174"/>
      <c r="N338" s="174"/>
      <c r="O338" s="116"/>
      <c r="P338" s="174"/>
      <c r="Q338" s="116"/>
      <c r="R338" s="116"/>
      <c r="S338" s="116"/>
      <c r="T338" s="116"/>
      <c r="U338" s="116"/>
      <c r="V338" s="116"/>
      <c r="W338" s="116"/>
      <c r="X338" s="116"/>
      <c r="Y338" s="183"/>
      <c r="Z338" s="183"/>
    </row>
    <row r="339" ht="15.0" customHeight="1">
      <c r="A339" s="262"/>
      <c r="B339" s="117"/>
      <c r="C339" s="116"/>
      <c r="D339" s="264"/>
      <c r="E339" s="175"/>
      <c r="F339" s="262"/>
      <c r="G339" s="28"/>
      <c r="H339" s="118"/>
      <c r="I339" s="83"/>
      <c r="J339" s="118"/>
      <c r="K339" s="116"/>
      <c r="L339" s="174"/>
      <c r="M339" s="174"/>
      <c r="N339" s="174"/>
      <c r="O339" s="116"/>
      <c r="P339" s="174"/>
      <c r="Q339" s="116"/>
      <c r="R339" s="116"/>
      <c r="S339" s="116"/>
      <c r="T339" s="116"/>
      <c r="U339" s="116"/>
      <c r="V339" s="116"/>
      <c r="W339" s="116"/>
      <c r="X339" s="116"/>
      <c r="Y339" s="183"/>
      <c r="Z339" s="183"/>
    </row>
    <row r="340" ht="15.0" customHeight="1">
      <c r="A340" s="262"/>
      <c r="B340" s="117"/>
      <c r="C340" s="118"/>
      <c r="D340" s="118"/>
      <c r="E340" s="175"/>
      <c r="F340" s="262"/>
      <c r="G340" s="28"/>
      <c r="H340" s="118"/>
      <c r="I340" s="83"/>
      <c r="J340" s="118"/>
      <c r="K340" s="116"/>
      <c r="L340" s="174"/>
      <c r="M340" s="174"/>
      <c r="N340" s="174"/>
      <c r="O340" s="116"/>
      <c r="P340" s="174"/>
      <c r="Q340" s="116"/>
      <c r="R340" s="116"/>
      <c r="S340" s="116"/>
      <c r="T340" s="116"/>
      <c r="U340" s="116"/>
      <c r="V340" s="116"/>
      <c r="W340" s="116"/>
      <c r="X340" s="116"/>
      <c r="Y340" s="183"/>
      <c r="Z340" s="183"/>
    </row>
    <row r="341" ht="15.0" customHeight="1">
      <c r="A341" s="262"/>
      <c r="B341" s="117"/>
      <c r="C341" s="116"/>
      <c r="D341" s="116"/>
      <c r="E341" s="175"/>
      <c r="F341" s="262"/>
      <c r="G341" s="28"/>
      <c r="H341" s="118"/>
      <c r="I341" s="83"/>
      <c r="J341" s="118"/>
      <c r="K341" s="116"/>
      <c r="L341" s="174"/>
      <c r="M341" s="174"/>
      <c r="N341" s="174"/>
      <c r="O341" s="116"/>
      <c r="P341" s="174"/>
      <c r="Q341" s="116"/>
      <c r="R341" s="116"/>
      <c r="S341" s="116"/>
      <c r="T341" s="116"/>
      <c r="U341" s="116"/>
      <c r="V341" s="116"/>
      <c r="W341" s="116"/>
      <c r="X341" s="116"/>
      <c r="Y341" s="183"/>
      <c r="Z341" s="183"/>
    </row>
    <row r="342" ht="15.0" customHeight="1">
      <c r="A342" s="262"/>
      <c r="B342" s="115"/>
      <c r="C342" s="116"/>
      <c r="D342" s="116"/>
      <c r="E342" s="175"/>
      <c r="F342" s="262"/>
      <c r="G342" s="28"/>
      <c r="H342" s="118"/>
      <c r="I342" s="83"/>
      <c r="J342" s="118"/>
      <c r="K342" s="116"/>
      <c r="L342" s="174"/>
      <c r="M342" s="174"/>
      <c r="N342" s="174"/>
      <c r="O342" s="116"/>
      <c r="P342" s="174"/>
      <c r="Q342" s="116"/>
      <c r="R342" s="116"/>
      <c r="S342" s="116"/>
      <c r="T342" s="116"/>
      <c r="U342" s="116"/>
      <c r="V342" s="116"/>
      <c r="W342" s="116"/>
      <c r="X342" s="116"/>
      <c r="Y342" s="183"/>
      <c r="Z342" s="183"/>
    </row>
    <row r="343" ht="15.0" customHeight="1">
      <c r="A343" s="262"/>
      <c r="B343" s="115"/>
      <c r="C343" s="116"/>
      <c r="D343" s="116"/>
      <c r="E343" s="175"/>
      <c r="F343" s="262"/>
      <c r="G343" s="29"/>
      <c r="H343" s="118"/>
      <c r="I343" s="83"/>
      <c r="J343" s="118"/>
      <c r="K343" s="116"/>
      <c r="L343" s="174"/>
      <c r="M343" s="174"/>
      <c r="N343" s="174"/>
      <c r="O343" s="116"/>
      <c r="P343" s="174"/>
      <c r="Q343" s="116"/>
      <c r="R343" s="116"/>
      <c r="S343" s="116"/>
      <c r="T343" s="116"/>
      <c r="U343" s="116"/>
      <c r="V343" s="116"/>
      <c r="W343" s="116"/>
      <c r="X343" s="116"/>
      <c r="Y343" s="183"/>
      <c r="Z343" s="183"/>
    </row>
    <row r="344" ht="15.0" customHeight="1">
      <c r="A344" s="262"/>
      <c r="B344" s="115"/>
      <c r="C344" s="116"/>
      <c r="D344" s="116"/>
      <c r="E344" s="175"/>
      <c r="F344" s="262"/>
      <c r="G344" s="28"/>
      <c r="H344" s="118"/>
      <c r="I344" s="83"/>
      <c r="J344" s="118"/>
      <c r="K344" s="116"/>
      <c r="L344" s="174"/>
      <c r="M344" s="174"/>
      <c r="N344" s="174"/>
      <c r="O344" s="116"/>
      <c r="P344" s="174"/>
      <c r="Q344" s="116"/>
      <c r="R344" s="116"/>
      <c r="S344" s="116"/>
      <c r="T344" s="116"/>
      <c r="U344" s="116"/>
      <c r="V344" s="116"/>
      <c r="W344" s="116"/>
      <c r="X344" s="116"/>
      <c r="Y344" s="183"/>
      <c r="Z344" s="183"/>
    </row>
    <row r="345" ht="15.0" customHeight="1">
      <c r="A345" s="262"/>
      <c r="B345" s="117"/>
      <c r="C345" s="116"/>
      <c r="D345" s="116"/>
      <c r="E345" s="175"/>
      <c r="F345" s="262"/>
      <c r="G345" s="28"/>
      <c r="H345" s="118"/>
      <c r="I345" s="83"/>
      <c r="J345" s="118"/>
      <c r="K345" s="116"/>
      <c r="L345" s="174"/>
      <c r="M345" s="174"/>
      <c r="N345" s="174"/>
      <c r="O345" s="116"/>
      <c r="P345" s="174"/>
      <c r="Q345" s="116"/>
      <c r="R345" s="116"/>
      <c r="S345" s="116"/>
      <c r="T345" s="116"/>
      <c r="U345" s="116"/>
      <c r="V345" s="116"/>
      <c r="W345" s="116"/>
      <c r="X345" s="116"/>
      <c r="Y345" s="183"/>
      <c r="Z345" s="183"/>
    </row>
    <row r="346" ht="15.0" customHeight="1">
      <c r="A346" s="262"/>
      <c r="B346" s="117"/>
      <c r="C346" s="116"/>
      <c r="D346" s="116"/>
      <c r="E346" s="175"/>
      <c r="F346" s="262"/>
      <c r="G346" s="28"/>
      <c r="H346" s="118"/>
      <c r="I346" s="83"/>
      <c r="J346" s="118"/>
      <c r="K346" s="116"/>
      <c r="L346" s="174"/>
      <c r="M346" s="174"/>
      <c r="N346" s="174"/>
      <c r="O346" s="116"/>
      <c r="P346" s="174"/>
      <c r="Q346" s="116"/>
      <c r="R346" s="116"/>
      <c r="S346" s="116"/>
      <c r="T346" s="116"/>
      <c r="U346" s="116"/>
      <c r="V346" s="116"/>
      <c r="W346" s="116"/>
      <c r="X346" s="116"/>
      <c r="Y346" s="183"/>
      <c r="Z346" s="183"/>
    </row>
    <row r="347" ht="15.0" customHeight="1">
      <c r="A347" s="262"/>
      <c r="B347" s="115"/>
      <c r="C347" s="116"/>
      <c r="D347" s="116"/>
      <c r="E347" s="175"/>
      <c r="F347" s="262"/>
      <c r="G347" s="28"/>
      <c r="H347" s="118"/>
      <c r="I347" s="83"/>
      <c r="J347" s="118"/>
      <c r="K347" s="116"/>
      <c r="L347" s="174"/>
      <c r="M347" s="174"/>
      <c r="N347" s="174"/>
      <c r="O347" s="116"/>
      <c r="P347" s="174"/>
      <c r="Q347" s="116"/>
      <c r="R347" s="116"/>
      <c r="S347" s="116"/>
      <c r="T347" s="116"/>
      <c r="U347" s="116"/>
      <c r="V347" s="116"/>
      <c r="W347" s="116"/>
      <c r="X347" s="116"/>
      <c r="Y347" s="183"/>
      <c r="Z347" s="183"/>
    </row>
    <row r="348" ht="15.0" customHeight="1">
      <c r="A348" s="262"/>
      <c r="B348" s="115"/>
      <c r="C348" s="116"/>
      <c r="D348" s="116"/>
      <c r="E348" s="175"/>
      <c r="F348" s="262"/>
      <c r="G348" s="29"/>
      <c r="H348" s="118"/>
      <c r="I348" s="83"/>
      <c r="J348" s="118"/>
      <c r="K348" s="116"/>
      <c r="L348" s="174"/>
      <c r="M348" s="174"/>
      <c r="N348" s="174"/>
      <c r="O348" s="116"/>
      <c r="P348" s="174"/>
      <c r="Q348" s="116"/>
      <c r="R348" s="116"/>
      <c r="S348" s="116"/>
      <c r="T348" s="116"/>
      <c r="U348" s="116"/>
      <c r="V348" s="116"/>
      <c r="W348" s="116"/>
      <c r="X348" s="116"/>
      <c r="Y348" s="183"/>
      <c r="Z348" s="183"/>
    </row>
    <row r="349" ht="15.0" customHeight="1">
      <c r="A349" s="262"/>
      <c r="B349" s="115"/>
      <c r="C349" s="116"/>
      <c r="D349" s="116"/>
      <c r="E349" s="175"/>
      <c r="F349" s="262"/>
      <c r="G349" s="29"/>
      <c r="H349" s="118"/>
      <c r="I349" s="83"/>
      <c r="J349" s="118"/>
      <c r="K349" s="116"/>
      <c r="L349" s="174"/>
      <c r="M349" s="174"/>
      <c r="N349" s="174"/>
      <c r="O349" s="116"/>
      <c r="P349" s="174"/>
      <c r="Q349" s="116"/>
      <c r="R349" s="116"/>
      <c r="S349" s="116"/>
      <c r="T349" s="116"/>
      <c r="U349" s="116"/>
      <c r="V349" s="116"/>
      <c r="W349" s="116"/>
      <c r="X349" s="116"/>
      <c r="Y349" s="183"/>
      <c r="Z349" s="183"/>
    </row>
    <row r="350" ht="15.0" customHeight="1">
      <c r="A350" s="262"/>
      <c r="B350" s="115"/>
      <c r="C350" s="116"/>
      <c r="D350" s="116"/>
      <c r="E350" s="175"/>
      <c r="F350" s="262"/>
      <c r="G350" s="28"/>
      <c r="H350" s="118"/>
      <c r="I350" s="83"/>
      <c r="J350" s="118"/>
      <c r="K350" s="116"/>
      <c r="L350" s="174"/>
      <c r="M350" s="174"/>
      <c r="N350" s="174"/>
      <c r="O350" s="116"/>
      <c r="P350" s="174"/>
      <c r="Q350" s="116"/>
      <c r="R350" s="116"/>
      <c r="S350" s="116"/>
      <c r="T350" s="116"/>
      <c r="U350" s="116"/>
      <c r="V350" s="116"/>
      <c r="W350" s="116"/>
      <c r="X350" s="116"/>
      <c r="Y350" s="183"/>
      <c r="Z350" s="183"/>
    </row>
    <row r="351" ht="15.0" customHeight="1">
      <c r="A351" s="262"/>
      <c r="B351" s="117"/>
      <c r="C351" s="116"/>
      <c r="D351" s="264"/>
      <c r="E351" s="175"/>
      <c r="F351" s="262"/>
      <c r="G351" s="29"/>
      <c r="H351" s="118"/>
      <c r="I351" s="83"/>
      <c r="J351" s="118"/>
      <c r="K351" s="116"/>
      <c r="L351" s="174"/>
      <c r="M351" s="174"/>
      <c r="N351" s="174"/>
      <c r="O351" s="116"/>
      <c r="P351" s="174"/>
      <c r="Q351" s="116"/>
      <c r="R351" s="116"/>
      <c r="S351" s="116"/>
      <c r="T351" s="116"/>
      <c r="U351" s="116"/>
      <c r="V351" s="116"/>
      <c r="W351" s="116"/>
      <c r="X351" s="116"/>
      <c r="Y351" s="183"/>
      <c r="Z351" s="183"/>
    </row>
    <row r="352" ht="15.0" customHeight="1">
      <c r="A352" s="262"/>
      <c r="B352" s="115"/>
      <c r="C352" s="116"/>
      <c r="D352" s="116"/>
      <c r="E352" s="175"/>
      <c r="F352" s="262"/>
      <c r="G352" s="28"/>
      <c r="H352" s="118"/>
      <c r="I352" s="83"/>
      <c r="J352" s="118"/>
      <c r="K352" s="116"/>
      <c r="L352" s="174"/>
      <c r="M352" s="174"/>
      <c r="N352" s="174"/>
      <c r="O352" s="116"/>
      <c r="P352" s="174"/>
      <c r="Q352" s="116"/>
      <c r="R352" s="116"/>
      <c r="S352" s="116"/>
      <c r="T352" s="116"/>
      <c r="U352" s="116"/>
      <c r="V352" s="116"/>
      <c r="W352" s="116"/>
      <c r="X352" s="116"/>
      <c r="Y352" s="183"/>
      <c r="Z352" s="183"/>
    </row>
    <row r="353" ht="15.0" customHeight="1">
      <c r="A353" s="262"/>
      <c r="B353" s="115"/>
      <c r="C353" s="116"/>
      <c r="D353" s="116"/>
      <c r="E353" s="175"/>
      <c r="F353" s="262"/>
      <c r="G353" s="28"/>
      <c r="H353" s="118"/>
      <c r="I353" s="83"/>
      <c r="J353" s="118"/>
      <c r="K353" s="116"/>
      <c r="L353" s="174"/>
      <c r="M353" s="174"/>
      <c r="N353" s="174"/>
      <c r="O353" s="116"/>
      <c r="P353" s="174"/>
      <c r="Q353" s="116"/>
      <c r="R353" s="116"/>
      <c r="S353" s="116"/>
      <c r="T353" s="116"/>
      <c r="U353" s="116"/>
      <c r="V353" s="116"/>
      <c r="W353" s="116"/>
      <c r="X353" s="116"/>
      <c r="Y353" s="183"/>
      <c r="Z353" s="183"/>
    </row>
    <row r="354" ht="15.0" customHeight="1">
      <c r="A354" s="262"/>
      <c r="B354" s="115"/>
      <c r="C354" s="116"/>
      <c r="D354" s="116"/>
      <c r="E354" s="175"/>
      <c r="F354" s="262"/>
      <c r="G354" s="29"/>
      <c r="H354" s="118"/>
      <c r="I354" s="83"/>
      <c r="J354" s="118"/>
      <c r="K354" s="116"/>
      <c r="L354" s="174"/>
      <c r="M354" s="174"/>
      <c r="N354" s="174"/>
      <c r="O354" s="116"/>
      <c r="P354" s="174"/>
      <c r="Q354" s="116"/>
      <c r="R354" s="116"/>
      <c r="S354" s="116"/>
      <c r="T354" s="116"/>
      <c r="U354" s="116"/>
      <c r="V354" s="116"/>
      <c r="W354" s="116"/>
      <c r="X354" s="116"/>
      <c r="Y354" s="183"/>
      <c r="Z354" s="183"/>
    </row>
    <row r="355" ht="15.0" customHeight="1">
      <c r="A355" s="262"/>
      <c r="B355" s="115"/>
      <c r="C355" s="116"/>
      <c r="D355" s="116"/>
      <c r="E355" s="175"/>
      <c r="F355" s="262"/>
      <c r="G355" s="29"/>
      <c r="H355" s="118"/>
      <c r="I355" s="83"/>
      <c r="J355" s="118"/>
      <c r="K355" s="116"/>
      <c r="L355" s="174"/>
      <c r="M355" s="174"/>
      <c r="N355" s="174"/>
      <c r="O355" s="116"/>
      <c r="P355" s="174"/>
      <c r="Q355" s="116"/>
      <c r="R355" s="116"/>
      <c r="S355" s="116"/>
      <c r="T355" s="116"/>
      <c r="U355" s="116"/>
      <c r="V355" s="116"/>
      <c r="W355" s="116"/>
      <c r="X355" s="116"/>
      <c r="Y355" s="183"/>
      <c r="Z355" s="183"/>
    </row>
    <row r="356" ht="15.0" customHeight="1">
      <c r="A356" s="262"/>
      <c r="B356" s="115"/>
      <c r="C356" s="116"/>
      <c r="D356" s="116"/>
      <c r="E356" s="175"/>
      <c r="F356" s="262"/>
      <c r="G356" s="29"/>
      <c r="H356" s="118"/>
      <c r="I356" s="83"/>
      <c r="J356" s="118"/>
      <c r="K356" s="116"/>
      <c r="L356" s="174"/>
      <c r="M356" s="174"/>
      <c r="N356" s="174"/>
      <c r="O356" s="116"/>
      <c r="P356" s="174"/>
      <c r="Q356" s="116"/>
      <c r="R356" s="116"/>
      <c r="S356" s="116"/>
      <c r="T356" s="116"/>
      <c r="U356" s="116"/>
      <c r="V356" s="116"/>
      <c r="W356" s="116"/>
      <c r="X356" s="116"/>
      <c r="Y356" s="183"/>
      <c r="Z356" s="183"/>
    </row>
    <row r="357" ht="15.0" customHeight="1">
      <c r="A357" s="262"/>
      <c r="B357" s="115"/>
      <c r="C357" s="116"/>
      <c r="D357" s="116"/>
      <c r="E357" s="175"/>
      <c r="F357" s="262"/>
      <c r="G357" s="29"/>
      <c r="H357" s="118"/>
      <c r="I357" s="83"/>
      <c r="J357" s="118"/>
      <c r="K357" s="116"/>
      <c r="L357" s="174"/>
      <c r="M357" s="174"/>
      <c r="N357" s="174"/>
      <c r="O357" s="116"/>
      <c r="P357" s="174"/>
      <c r="Q357" s="116"/>
      <c r="R357" s="116"/>
      <c r="S357" s="116"/>
      <c r="T357" s="116"/>
      <c r="U357" s="116"/>
      <c r="V357" s="116"/>
      <c r="W357" s="116"/>
      <c r="X357" s="116"/>
      <c r="Y357" s="183"/>
      <c r="Z357" s="183"/>
    </row>
    <row r="358" ht="15.0" customHeight="1">
      <c r="A358" s="262"/>
      <c r="B358" s="117"/>
      <c r="C358" s="116"/>
      <c r="D358" s="116"/>
      <c r="E358" s="175"/>
      <c r="F358" s="262"/>
      <c r="G358" s="28"/>
      <c r="H358" s="118"/>
      <c r="I358" s="83"/>
      <c r="J358" s="118"/>
      <c r="K358" s="116"/>
      <c r="L358" s="174"/>
      <c r="M358" s="174"/>
      <c r="N358" s="174"/>
      <c r="O358" s="116"/>
      <c r="P358" s="174"/>
      <c r="Q358" s="116"/>
      <c r="R358" s="116"/>
      <c r="S358" s="116"/>
      <c r="T358" s="116"/>
      <c r="U358" s="116"/>
      <c r="V358" s="116"/>
      <c r="W358" s="116"/>
      <c r="X358" s="116"/>
      <c r="Y358" s="183"/>
      <c r="Z358" s="183"/>
    </row>
    <row r="359" ht="15.0" customHeight="1">
      <c r="A359" s="262"/>
      <c r="B359" s="117"/>
      <c r="C359" s="116"/>
      <c r="D359" s="116"/>
      <c r="E359" s="175"/>
      <c r="F359" s="262"/>
      <c r="G359" s="28"/>
      <c r="H359" s="118"/>
      <c r="I359" s="183"/>
      <c r="J359" s="118"/>
      <c r="K359" s="116"/>
      <c r="L359" s="174"/>
      <c r="M359" s="174"/>
      <c r="N359" s="174"/>
      <c r="O359" s="116"/>
      <c r="P359" s="174"/>
      <c r="Q359" s="116"/>
      <c r="R359" s="116"/>
      <c r="S359" s="116"/>
      <c r="T359" s="116"/>
      <c r="U359" s="116"/>
      <c r="V359" s="116"/>
      <c r="W359" s="116"/>
      <c r="X359" s="116"/>
      <c r="Y359" s="183"/>
      <c r="Z359" s="183"/>
    </row>
    <row r="360" ht="15.0" customHeight="1">
      <c r="A360" s="262"/>
      <c r="B360" s="117"/>
      <c r="C360" s="116"/>
      <c r="D360" s="116"/>
      <c r="E360" s="175"/>
      <c r="F360" s="262"/>
      <c r="G360" s="28"/>
      <c r="H360" s="118"/>
      <c r="I360" s="183"/>
      <c r="J360" s="118"/>
      <c r="K360" s="116"/>
      <c r="L360" s="174"/>
      <c r="M360" s="183"/>
      <c r="N360" s="183"/>
      <c r="O360" s="183"/>
      <c r="P360" s="183"/>
      <c r="Q360" s="116"/>
      <c r="R360" s="116"/>
      <c r="S360" s="116"/>
      <c r="T360" s="116"/>
      <c r="U360" s="116"/>
      <c r="V360" s="116"/>
      <c r="W360" s="116"/>
      <c r="X360" s="116"/>
      <c r="Y360" s="183"/>
      <c r="Z360" s="183"/>
    </row>
    <row r="361" ht="15.0" customHeight="1">
      <c r="A361" s="262"/>
      <c r="B361" s="115"/>
      <c r="C361" s="116"/>
      <c r="D361" s="116"/>
      <c r="E361" s="175"/>
      <c r="F361" s="262"/>
      <c r="G361" s="28"/>
      <c r="H361" s="118"/>
      <c r="I361" s="183"/>
      <c r="J361" s="183"/>
      <c r="K361" s="183"/>
      <c r="L361" s="183"/>
      <c r="M361" s="183"/>
      <c r="N361" s="183"/>
      <c r="O361" s="183"/>
      <c r="P361" s="183"/>
      <c r="Q361" s="116"/>
      <c r="R361" s="116"/>
      <c r="S361" s="116"/>
      <c r="T361" s="116"/>
      <c r="U361" s="116"/>
      <c r="V361" s="116"/>
      <c r="W361" s="116"/>
      <c r="X361" s="116"/>
      <c r="Y361" s="183"/>
      <c r="Z361" s="183"/>
    </row>
    <row r="362" ht="15.75" customHeight="1">
      <c r="A362" s="183"/>
      <c r="B362" s="183"/>
      <c r="C362" s="183"/>
      <c r="D362" s="183"/>
      <c r="E362" s="183"/>
      <c r="F362" s="124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5.75" customHeight="1">
      <c r="A363" s="183"/>
      <c r="B363" s="183"/>
      <c r="C363" s="183"/>
      <c r="D363" s="183"/>
      <c r="E363" s="183"/>
      <c r="F363" s="124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5.75" customHeight="1">
      <c r="A364" s="183"/>
      <c r="B364" s="183"/>
      <c r="C364" s="183"/>
      <c r="D364" s="183"/>
      <c r="E364" s="183"/>
      <c r="F364" s="124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5.75" customHeight="1">
      <c r="A365" s="183"/>
      <c r="B365" s="183"/>
      <c r="C365" s="183"/>
      <c r="D365" s="183"/>
      <c r="E365" s="183"/>
      <c r="F365" s="124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5.75" customHeight="1">
      <c r="A366" s="183"/>
      <c r="B366" s="183"/>
      <c r="C366" s="183"/>
      <c r="D366" s="183"/>
      <c r="E366" s="183"/>
      <c r="F366" s="124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5.75" customHeight="1">
      <c r="A367" s="183"/>
      <c r="B367" s="183"/>
      <c r="C367" s="183"/>
      <c r="D367" s="183"/>
      <c r="E367" s="183"/>
      <c r="F367" s="124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5.75" customHeight="1">
      <c r="A368" s="183"/>
      <c r="B368" s="183"/>
      <c r="C368" s="183"/>
      <c r="D368" s="183"/>
      <c r="E368" s="183"/>
      <c r="F368" s="124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5.75" customHeight="1">
      <c r="A369" s="183"/>
      <c r="B369" s="183"/>
      <c r="C369" s="183"/>
      <c r="D369" s="183"/>
      <c r="E369" s="183"/>
      <c r="F369" s="124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5.75" customHeight="1">
      <c r="A370" s="183"/>
      <c r="B370" s="183"/>
      <c r="C370" s="183"/>
      <c r="D370" s="183"/>
      <c r="E370" s="183"/>
      <c r="F370" s="124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5.75" customHeight="1">
      <c r="A371" s="183"/>
      <c r="B371" s="183"/>
      <c r="C371" s="183"/>
      <c r="D371" s="183"/>
      <c r="E371" s="183"/>
      <c r="F371" s="124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5.75" customHeight="1">
      <c r="A372" s="183"/>
      <c r="B372" s="183"/>
      <c r="C372" s="183"/>
      <c r="D372" s="183"/>
      <c r="E372" s="183"/>
      <c r="F372" s="124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5.75" customHeight="1">
      <c r="A373" s="183"/>
      <c r="B373" s="183"/>
      <c r="C373" s="183"/>
      <c r="D373" s="183"/>
      <c r="E373" s="183"/>
      <c r="F373" s="124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5.75" customHeight="1">
      <c r="A374" s="183"/>
      <c r="B374" s="183"/>
      <c r="C374" s="183"/>
      <c r="D374" s="183"/>
      <c r="E374" s="183"/>
      <c r="F374" s="124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5.75" customHeight="1">
      <c r="A375" s="183"/>
      <c r="B375" s="183"/>
      <c r="C375" s="183"/>
      <c r="D375" s="183"/>
      <c r="E375" s="183"/>
      <c r="F375" s="124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5.75" customHeight="1">
      <c r="A376" s="183"/>
      <c r="B376" s="183"/>
      <c r="C376" s="183"/>
      <c r="D376" s="183"/>
      <c r="E376" s="183"/>
      <c r="F376" s="124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5.75" customHeight="1">
      <c r="A377" s="183"/>
      <c r="B377" s="183"/>
      <c r="C377" s="183"/>
      <c r="D377" s="183"/>
      <c r="E377" s="183"/>
      <c r="F377" s="124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5.75" customHeight="1">
      <c r="A378" s="183"/>
      <c r="B378" s="183"/>
      <c r="C378" s="183"/>
      <c r="D378" s="183"/>
      <c r="E378" s="183"/>
      <c r="F378" s="124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5.75" customHeight="1">
      <c r="A379" s="183"/>
      <c r="B379" s="183"/>
      <c r="C379" s="183"/>
      <c r="D379" s="183"/>
      <c r="E379" s="183"/>
      <c r="F379" s="124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5.75" customHeight="1">
      <c r="A380" s="183"/>
      <c r="B380" s="183"/>
      <c r="C380" s="183"/>
      <c r="D380" s="183"/>
      <c r="E380" s="183"/>
      <c r="F380" s="124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5.75" customHeight="1">
      <c r="A381" s="183"/>
      <c r="B381" s="183"/>
      <c r="C381" s="183"/>
      <c r="D381" s="183"/>
      <c r="E381" s="183"/>
      <c r="F381" s="124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5.75" customHeight="1">
      <c r="A382" s="183"/>
      <c r="B382" s="183"/>
      <c r="C382" s="183"/>
      <c r="D382" s="183"/>
      <c r="E382" s="183"/>
      <c r="F382" s="124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5.75" customHeight="1">
      <c r="A383" s="183"/>
      <c r="B383" s="183"/>
      <c r="C383" s="183"/>
      <c r="D383" s="183"/>
      <c r="E383" s="183"/>
      <c r="F383" s="124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5.75" customHeight="1">
      <c r="A384" s="183"/>
      <c r="B384" s="183"/>
      <c r="C384" s="183"/>
      <c r="D384" s="183"/>
      <c r="E384" s="183"/>
      <c r="F384" s="124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5.75" customHeight="1">
      <c r="A385" s="183"/>
      <c r="B385" s="183"/>
      <c r="C385" s="183"/>
      <c r="D385" s="183"/>
      <c r="E385" s="183"/>
      <c r="F385" s="124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5.75" customHeight="1">
      <c r="A386" s="183"/>
      <c r="B386" s="183"/>
      <c r="C386" s="183"/>
      <c r="D386" s="183"/>
      <c r="E386" s="183"/>
      <c r="F386" s="124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5.75" customHeight="1">
      <c r="A387" s="183"/>
      <c r="B387" s="183"/>
      <c r="C387" s="183"/>
      <c r="D387" s="183"/>
      <c r="E387" s="183"/>
      <c r="F387" s="124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5.75" customHeight="1">
      <c r="A388" s="183"/>
      <c r="B388" s="183"/>
      <c r="C388" s="183"/>
      <c r="D388" s="183"/>
      <c r="E388" s="183"/>
      <c r="F388" s="124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5.75" customHeight="1">
      <c r="A389" s="183"/>
      <c r="B389" s="183"/>
      <c r="C389" s="183"/>
      <c r="D389" s="183"/>
      <c r="E389" s="183"/>
      <c r="F389" s="124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5.75" customHeight="1">
      <c r="A390" s="183"/>
      <c r="B390" s="183"/>
      <c r="C390" s="183"/>
      <c r="D390" s="183"/>
      <c r="E390" s="183"/>
      <c r="F390" s="124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5.75" customHeight="1">
      <c r="A391" s="183"/>
      <c r="B391" s="183"/>
      <c r="C391" s="183"/>
      <c r="D391" s="183"/>
      <c r="E391" s="183"/>
      <c r="F391" s="124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5.75" customHeight="1">
      <c r="A392" s="183"/>
      <c r="B392" s="183"/>
      <c r="C392" s="183"/>
      <c r="D392" s="183"/>
      <c r="E392" s="183"/>
      <c r="F392" s="124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5.75" customHeight="1">
      <c r="A393" s="183"/>
      <c r="B393" s="183"/>
      <c r="C393" s="183"/>
      <c r="D393" s="183"/>
      <c r="E393" s="183"/>
      <c r="F393" s="124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5.75" customHeight="1">
      <c r="A394" s="183"/>
      <c r="B394" s="183"/>
      <c r="C394" s="183"/>
      <c r="D394" s="183"/>
      <c r="E394" s="183"/>
      <c r="F394" s="124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5.75" customHeight="1">
      <c r="A395" s="183"/>
      <c r="B395" s="183"/>
      <c r="C395" s="183"/>
      <c r="D395" s="183"/>
      <c r="E395" s="183"/>
      <c r="F395" s="124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5.75" customHeight="1">
      <c r="A396" s="183"/>
      <c r="B396" s="183"/>
      <c r="C396" s="183"/>
      <c r="D396" s="183"/>
      <c r="E396" s="183"/>
      <c r="F396" s="124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5.75" customHeight="1">
      <c r="A397" s="183"/>
      <c r="B397" s="183"/>
      <c r="C397" s="183"/>
      <c r="D397" s="183"/>
      <c r="E397" s="183"/>
      <c r="F397" s="124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5.75" customHeight="1">
      <c r="A398" s="183"/>
      <c r="B398" s="183"/>
      <c r="C398" s="183"/>
      <c r="D398" s="183"/>
      <c r="E398" s="183"/>
      <c r="F398" s="124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5.75" customHeight="1">
      <c r="A399" s="183"/>
      <c r="B399" s="183"/>
      <c r="C399" s="183"/>
      <c r="D399" s="183"/>
      <c r="E399" s="183"/>
      <c r="F399" s="124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5.75" customHeight="1">
      <c r="A400" s="183"/>
      <c r="B400" s="183"/>
      <c r="C400" s="183"/>
      <c r="D400" s="183"/>
      <c r="E400" s="183"/>
      <c r="F400" s="124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5.75" customHeight="1">
      <c r="A401" s="183"/>
      <c r="B401" s="183"/>
      <c r="C401" s="183"/>
      <c r="D401" s="183"/>
      <c r="E401" s="183"/>
      <c r="F401" s="124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5.75" customHeight="1">
      <c r="A402" s="183"/>
      <c r="B402" s="183"/>
      <c r="C402" s="183"/>
      <c r="D402" s="183"/>
      <c r="E402" s="183"/>
      <c r="F402" s="124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5.75" customHeight="1">
      <c r="A403" s="183"/>
      <c r="B403" s="183"/>
      <c r="C403" s="183"/>
      <c r="D403" s="183"/>
      <c r="E403" s="183"/>
      <c r="F403" s="124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5.75" customHeight="1">
      <c r="A404" s="183"/>
      <c r="B404" s="183"/>
      <c r="C404" s="183"/>
      <c r="D404" s="183"/>
      <c r="E404" s="183"/>
      <c r="F404" s="124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5.75" customHeight="1">
      <c r="A405" s="183"/>
      <c r="B405" s="183"/>
      <c r="C405" s="183"/>
      <c r="D405" s="183"/>
      <c r="E405" s="183"/>
      <c r="F405" s="124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5.75" customHeight="1">
      <c r="A406" s="183"/>
      <c r="B406" s="183"/>
      <c r="C406" s="183"/>
      <c r="D406" s="183"/>
      <c r="E406" s="183"/>
      <c r="F406" s="124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5.75" customHeight="1">
      <c r="A407" s="183"/>
      <c r="B407" s="183"/>
      <c r="C407" s="183"/>
      <c r="D407" s="183"/>
      <c r="E407" s="183"/>
      <c r="F407" s="124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5.75" customHeight="1">
      <c r="A408" s="183"/>
      <c r="B408" s="183"/>
      <c r="C408" s="183"/>
      <c r="D408" s="183"/>
      <c r="E408" s="183"/>
      <c r="F408" s="124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5.75" customHeight="1">
      <c r="A409" s="183"/>
      <c r="B409" s="183"/>
      <c r="C409" s="183"/>
      <c r="D409" s="183"/>
      <c r="E409" s="183"/>
      <c r="F409" s="124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5.75" customHeight="1">
      <c r="A410" s="183"/>
      <c r="B410" s="183"/>
      <c r="C410" s="183"/>
      <c r="D410" s="183"/>
      <c r="E410" s="183"/>
      <c r="F410" s="124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5.75" customHeight="1">
      <c r="A411" s="183"/>
      <c r="B411" s="183"/>
      <c r="C411" s="183"/>
      <c r="D411" s="183"/>
      <c r="E411" s="183"/>
      <c r="F411" s="124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5.75" customHeight="1">
      <c r="A412" s="183"/>
      <c r="B412" s="183"/>
      <c r="C412" s="183"/>
      <c r="D412" s="183"/>
      <c r="E412" s="183"/>
      <c r="F412" s="124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5.75" customHeight="1">
      <c r="A413" s="183"/>
      <c r="B413" s="183"/>
      <c r="C413" s="183"/>
      <c r="D413" s="183"/>
      <c r="E413" s="183"/>
      <c r="F413" s="124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5.75" customHeight="1">
      <c r="A414" s="183"/>
      <c r="B414" s="183"/>
      <c r="C414" s="183"/>
      <c r="D414" s="183"/>
      <c r="E414" s="183"/>
      <c r="F414" s="124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5.75" customHeight="1">
      <c r="A415" s="183"/>
      <c r="B415" s="183"/>
      <c r="C415" s="183"/>
      <c r="D415" s="183"/>
      <c r="E415" s="183"/>
      <c r="F415" s="124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5.75" customHeight="1">
      <c r="A416" s="183"/>
      <c r="B416" s="183"/>
      <c r="C416" s="183"/>
      <c r="D416" s="183"/>
      <c r="E416" s="183"/>
      <c r="F416" s="124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5.75" customHeight="1">
      <c r="A417" s="183"/>
      <c r="B417" s="183"/>
      <c r="C417" s="183"/>
      <c r="D417" s="183"/>
      <c r="E417" s="183"/>
      <c r="F417" s="124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5.75" customHeight="1">
      <c r="A418" s="183"/>
      <c r="B418" s="183"/>
      <c r="C418" s="183"/>
      <c r="D418" s="183"/>
      <c r="E418" s="183"/>
      <c r="F418" s="124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5.75" customHeight="1">
      <c r="A419" s="183"/>
      <c r="B419" s="183"/>
      <c r="C419" s="183"/>
      <c r="D419" s="183"/>
      <c r="E419" s="183"/>
      <c r="F419" s="124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5.75" customHeight="1">
      <c r="A420" s="183"/>
      <c r="B420" s="183"/>
      <c r="C420" s="183"/>
      <c r="D420" s="183"/>
      <c r="E420" s="183"/>
      <c r="F420" s="124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5.75" customHeight="1">
      <c r="A421" s="183"/>
      <c r="B421" s="183"/>
      <c r="C421" s="183"/>
      <c r="D421" s="183"/>
      <c r="E421" s="183"/>
      <c r="F421" s="124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5.75" customHeight="1">
      <c r="A422" s="183"/>
      <c r="B422" s="183"/>
      <c r="C422" s="183"/>
      <c r="D422" s="183"/>
      <c r="E422" s="183"/>
      <c r="F422" s="124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5.75" customHeight="1">
      <c r="A423" s="183"/>
      <c r="B423" s="183"/>
      <c r="C423" s="183"/>
      <c r="D423" s="183"/>
      <c r="E423" s="183"/>
      <c r="F423" s="124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5.75" customHeight="1">
      <c r="A424" s="183"/>
      <c r="B424" s="183"/>
      <c r="C424" s="183"/>
      <c r="D424" s="183"/>
      <c r="E424" s="183"/>
      <c r="F424" s="124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5.75" customHeight="1">
      <c r="A425" s="183"/>
      <c r="B425" s="183"/>
      <c r="C425" s="183"/>
      <c r="D425" s="183"/>
      <c r="E425" s="183"/>
      <c r="F425" s="124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5.75" customHeight="1">
      <c r="A426" s="183"/>
      <c r="B426" s="183"/>
      <c r="C426" s="183"/>
      <c r="D426" s="183"/>
      <c r="E426" s="183"/>
      <c r="F426" s="124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5.75" customHeight="1">
      <c r="A427" s="183"/>
      <c r="B427" s="183"/>
      <c r="C427" s="183"/>
      <c r="D427" s="183"/>
      <c r="E427" s="183"/>
      <c r="F427" s="124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5.75" customHeight="1">
      <c r="A428" s="183"/>
      <c r="B428" s="183"/>
      <c r="C428" s="183"/>
      <c r="D428" s="183"/>
      <c r="E428" s="183"/>
      <c r="F428" s="124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5.75" customHeight="1">
      <c r="A429" s="183"/>
      <c r="B429" s="183"/>
      <c r="C429" s="183"/>
      <c r="D429" s="183"/>
      <c r="E429" s="183"/>
      <c r="F429" s="124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5.75" customHeight="1">
      <c r="A430" s="183"/>
      <c r="B430" s="183"/>
      <c r="C430" s="183"/>
      <c r="D430" s="183"/>
      <c r="E430" s="183"/>
      <c r="F430" s="124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5.75" customHeight="1">
      <c r="A431" s="183"/>
      <c r="B431" s="183"/>
      <c r="C431" s="183"/>
      <c r="D431" s="183"/>
      <c r="E431" s="183"/>
      <c r="F431" s="124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5.75" customHeight="1">
      <c r="A432" s="183"/>
      <c r="B432" s="183"/>
      <c r="C432" s="183"/>
      <c r="D432" s="183"/>
      <c r="E432" s="183"/>
      <c r="F432" s="124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5.75" customHeight="1">
      <c r="A433" s="183"/>
      <c r="B433" s="183"/>
      <c r="C433" s="183"/>
      <c r="D433" s="183"/>
      <c r="E433" s="183"/>
      <c r="F433" s="124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5.75" customHeight="1">
      <c r="A434" s="183"/>
      <c r="B434" s="183"/>
      <c r="C434" s="183"/>
      <c r="D434" s="183"/>
      <c r="E434" s="183"/>
      <c r="F434" s="124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5.75" customHeight="1">
      <c r="A435" s="183"/>
      <c r="B435" s="183"/>
      <c r="C435" s="183"/>
      <c r="D435" s="183"/>
      <c r="E435" s="183"/>
      <c r="F435" s="124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5.75" customHeight="1">
      <c r="A436" s="183"/>
      <c r="B436" s="183"/>
      <c r="C436" s="183"/>
      <c r="D436" s="183"/>
      <c r="E436" s="183"/>
      <c r="F436" s="124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5.75" customHeight="1">
      <c r="A437" s="183"/>
      <c r="B437" s="183"/>
      <c r="C437" s="183"/>
      <c r="D437" s="183"/>
      <c r="E437" s="183"/>
      <c r="F437" s="124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5.75" customHeight="1">
      <c r="A438" s="183"/>
      <c r="B438" s="183"/>
      <c r="C438" s="183"/>
      <c r="D438" s="183"/>
      <c r="E438" s="183"/>
      <c r="F438" s="124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5.75" customHeight="1">
      <c r="A439" s="183"/>
      <c r="B439" s="183"/>
      <c r="C439" s="183"/>
      <c r="D439" s="183"/>
      <c r="E439" s="183"/>
      <c r="F439" s="124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5.75" customHeight="1">
      <c r="A440" s="183"/>
      <c r="B440" s="183"/>
      <c r="C440" s="183"/>
      <c r="D440" s="183"/>
      <c r="E440" s="183"/>
      <c r="F440" s="124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5.75" customHeight="1">
      <c r="A441" s="183"/>
      <c r="B441" s="183"/>
      <c r="C441" s="183"/>
      <c r="D441" s="183"/>
      <c r="E441" s="183"/>
      <c r="F441" s="124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5.75" customHeight="1">
      <c r="A442" s="183"/>
      <c r="B442" s="183"/>
      <c r="C442" s="183"/>
      <c r="D442" s="183"/>
      <c r="E442" s="183"/>
      <c r="F442" s="124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5.75" customHeight="1">
      <c r="A443" s="183"/>
      <c r="B443" s="183"/>
      <c r="C443" s="183"/>
      <c r="D443" s="183"/>
      <c r="E443" s="183"/>
      <c r="F443" s="124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5.75" customHeight="1">
      <c r="A444" s="183"/>
      <c r="B444" s="183"/>
      <c r="C444" s="183"/>
      <c r="D444" s="183"/>
      <c r="E444" s="183"/>
      <c r="F444" s="124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5.75" customHeight="1">
      <c r="A445" s="183"/>
      <c r="B445" s="183"/>
      <c r="C445" s="183"/>
      <c r="D445" s="183"/>
      <c r="E445" s="183"/>
      <c r="F445" s="124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5.75" customHeight="1">
      <c r="A446" s="183"/>
      <c r="B446" s="183"/>
      <c r="C446" s="183"/>
      <c r="D446" s="183"/>
      <c r="E446" s="183"/>
      <c r="F446" s="124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5.75" customHeight="1">
      <c r="A447" s="183"/>
      <c r="B447" s="183"/>
      <c r="C447" s="183"/>
      <c r="D447" s="183"/>
      <c r="E447" s="183"/>
      <c r="F447" s="124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5.75" customHeight="1">
      <c r="A448" s="183"/>
      <c r="B448" s="183"/>
      <c r="C448" s="183"/>
      <c r="D448" s="183"/>
      <c r="E448" s="183"/>
      <c r="F448" s="124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5.75" customHeight="1">
      <c r="A449" s="183"/>
      <c r="B449" s="183"/>
      <c r="C449" s="183"/>
      <c r="D449" s="183"/>
      <c r="E449" s="183"/>
      <c r="F449" s="124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5.75" customHeight="1">
      <c r="A450" s="183"/>
      <c r="B450" s="183"/>
      <c r="C450" s="183"/>
      <c r="D450" s="183"/>
      <c r="E450" s="183"/>
      <c r="F450" s="124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5.75" customHeight="1">
      <c r="A451" s="183"/>
      <c r="B451" s="183"/>
      <c r="C451" s="183"/>
      <c r="D451" s="183"/>
      <c r="E451" s="183"/>
      <c r="F451" s="124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5.75" customHeight="1">
      <c r="A452" s="183"/>
      <c r="B452" s="183"/>
      <c r="C452" s="183"/>
      <c r="D452" s="183"/>
      <c r="E452" s="183"/>
      <c r="F452" s="124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5.75" customHeight="1">
      <c r="A453" s="183"/>
      <c r="B453" s="183"/>
      <c r="C453" s="183"/>
      <c r="D453" s="183"/>
      <c r="E453" s="183"/>
      <c r="F453" s="124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5.75" customHeight="1">
      <c r="A454" s="183"/>
      <c r="B454" s="183"/>
      <c r="C454" s="183"/>
      <c r="D454" s="183"/>
      <c r="E454" s="183"/>
      <c r="F454" s="124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5.75" customHeight="1">
      <c r="A455" s="183"/>
      <c r="B455" s="183"/>
      <c r="C455" s="183"/>
      <c r="D455" s="183"/>
      <c r="E455" s="183"/>
      <c r="F455" s="124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5.75" customHeight="1">
      <c r="A456" s="183"/>
      <c r="B456" s="183"/>
      <c r="C456" s="183"/>
      <c r="D456" s="183"/>
      <c r="E456" s="183"/>
      <c r="F456" s="124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5.75" customHeight="1">
      <c r="A457" s="183"/>
      <c r="B457" s="183"/>
      <c r="C457" s="183"/>
      <c r="D457" s="183"/>
      <c r="E457" s="183"/>
      <c r="F457" s="124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5.75" customHeight="1">
      <c r="A458" s="183"/>
      <c r="B458" s="183"/>
      <c r="C458" s="183"/>
      <c r="D458" s="183"/>
      <c r="E458" s="183"/>
      <c r="F458" s="124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5.75" customHeight="1">
      <c r="A459" s="183"/>
      <c r="B459" s="183"/>
      <c r="C459" s="183"/>
      <c r="D459" s="183"/>
      <c r="E459" s="183"/>
      <c r="F459" s="124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5.75" customHeight="1">
      <c r="A460" s="183"/>
      <c r="B460" s="183"/>
      <c r="C460" s="183"/>
      <c r="D460" s="183"/>
      <c r="E460" s="183"/>
      <c r="F460" s="124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5.75" customHeight="1">
      <c r="A461" s="183"/>
      <c r="B461" s="183"/>
      <c r="C461" s="183"/>
      <c r="D461" s="183"/>
      <c r="E461" s="183"/>
      <c r="F461" s="124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5.75" customHeight="1">
      <c r="A462" s="183"/>
      <c r="B462" s="183"/>
      <c r="C462" s="183"/>
      <c r="D462" s="183"/>
      <c r="E462" s="183"/>
      <c r="F462" s="124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5.75" customHeight="1">
      <c r="A463" s="183"/>
      <c r="B463" s="183"/>
      <c r="C463" s="183"/>
      <c r="D463" s="183"/>
      <c r="E463" s="183"/>
      <c r="F463" s="124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5.75" customHeight="1">
      <c r="A464" s="183"/>
      <c r="B464" s="183"/>
      <c r="C464" s="183"/>
      <c r="D464" s="183"/>
      <c r="E464" s="183"/>
      <c r="F464" s="124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5.75" customHeight="1">
      <c r="A465" s="183"/>
      <c r="B465" s="183"/>
      <c r="C465" s="183"/>
      <c r="D465" s="183"/>
      <c r="E465" s="183"/>
      <c r="F465" s="124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5.75" customHeight="1">
      <c r="A466" s="183"/>
      <c r="B466" s="183"/>
      <c r="C466" s="183"/>
      <c r="D466" s="183"/>
      <c r="E466" s="183"/>
      <c r="F466" s="124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5.75" customHeight="1">
      <c r="A467" s="183"/>
      <c r="B467" s="183"/>
      <c r="C467" s="183"/>
      <c r="D467" s="183"/>
      <c r="E467" s="183"/>
      <c r="F467" s="124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5.75" customHeight="1">
      <c r="A468" s="183"/>
      <c r="B468" s="183"/>
      <c r="C468" s="183"/>
      <c r="D468" s="183"/>
      <c r="E468" s="183"/>
      <c r="F468" s="124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5.75" customHeight="1">
      <c r="A469" s="183"/>
      <c r="B469" s="183"/>
      <c r="C469" s="183"/>
      <c r="D469" s="183"/>
      <c r="E469" s="183"/>
      <c r="F469" s="124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5.75" customHeight="1">
      <c r="A470" s="183"/>
      <c r="B470" s="183"/>
      <c r="C470" s="183"/>
      <c r="D470" s="183"/>
      <c r="E470" s="183"/>
      <c r="F470" s="124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5.75" customHeight="1">
      <c r="A471" s="183"/>
      <c r="B471" s="183"/>
      <c r="C471" s="183"/>
      <c r="D471" s="183"/>
      <c r="E471" s="183"/>
      <c r="F471" s="124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5.75" customHeight="1">
      <c r="A472" s="183"/>
      <c r="B472" s="183"/>
      <c r="C472" s="183"/>
      <c r="D472" s="183"/>
      <c r="E472" s="183"/>
      <c r="F472" s="124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5.75" customHeight="1">
      <c r="A473" s="183"/>
      <c r="B473" s="183"/>
      <c r="C473" s="183"/>
      <c r="D473" s="183"/>
      <c r="E473" s="183"/>
      <c r="F473" s="124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5.75" customHeight="1">
      <c r="A474" s="183"/>
      <c r="B474" s="183"/>
      <c r="C474" s="183"/>
      <c r="D474" s="183"/>
      <c r="E474" s="183"/>
      <c r="F474" s="124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5.75" customHeight="1">
      <c r="A475" s="183"/>
      <c r="B475" s="183"/>
      <c r="C475" s="183"/>
      <c r="D475" s="183"/>
      <c r="E475" s="183"/>
      <c r="F475" s="124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5.75" customHeight="1">
      <c r="A476" s="183"/>
      <c r="B476" s="183"/>
      <c r="C476" s="183"/>
      <c r="D476" s="183"/>
      <c r="E476" s="183"/>
      <c r="F476" s="124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5.75" customHeight="1">
      <c r="A477" s="183"/>
      <c r="B477" s="183"/>
      <c r="C477" s="183"/>
      <c r="D477" s="183"/>
      <c r="E477" s="183"/>
      <c r="F477" s="124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5.75" customHeight="1">
      <c r="A478" s="183"/>
      <c r="B478" s="183"/>
      <c r="C478" s="183"/>
      <c r="D478" s="183"/>
      <c r="E478" s="183"/>
      <c r="F478" s="124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5.75" customHeight="1">
      <c r="A479" s="183"/>
      <c r="B479" s="183"/>
      <c r="C479" s="183"/>
      <c r="D479" s="183"/>
      <c r="E479" s="183"/>
      <c r="F479" s="124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5.75" customHeight="1">
      <c r="A480" s="183"/>
      <c r="B480" s="183"/>
      <c r="C480" s="183"/>
      <c r="D480" s="183"/>
      <c r="E480" s="183"/>
      <c r="F480" s="124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5.75" customHeight="1">
      <c r="A481" s="183"/>
      <c r="B481" s="183"/>
      <c r="C481" s="183"/>
      <c r="D481" s="183"/>
      <c r="E481" s="183"/>
      <c r="F481" s="124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5.75" customHeight="1">
      <c r="A482" s="183"/>
      <c r="B482" s="183"/>
      <c r="C482" s="183"/>
      <c r="D482" s="183"/>
      <c r="E482" s="183"/>
      <c r="F482" s="124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5.75" customHeight="1">
      <c r="A483" s="183"/>
      <c r="B483" s="183"/>
      <c r="C483" s="183"/>
      <c r="D483" s="183"/>
      <c r="E483" s="183"/>
      <c r="F483" s="124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5.75" customHeight="1">
      <c r="A484" s="183"/>
      <c r="B484" s="183"/>
      <c r="C484" s="183"/>
      <c r="D484" s="183"/>
      <c r="E484" s="183"/>
      <c r="F484" s="124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5.75" customHeight="1">
      <c r="A485" s="183"/>
      <c r="B485" s="183"/>
      <c r="C485" s="183"/>
      <c r="D485" s="183"/>
      <c r="E485" s="183"/>
      <c r="F485" s="124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5.75" customHeight="1">
      <c r="A486" s="183"/>
      <c r="B486" s="183"/>
      <c r="C486" s="183"/>
      <c r="D486" s="183"/>
      <c r="E486" s="183"/>
      <c r="F486" s="124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5.75" customHeight="1">
      <c r="A487" s="183"/>
      <c r="B487" s="183"/>
      <c r="C487" s="183"/>
      <c r="D487" s="183"/>
      <c r="E487" s="183"/>
      <c r="F487" s="124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5.75" customHeight="1">
      <c r="A488" s="183"/>
      <c r="B488" s="183"/>
      <c r="C488" s="183"/>
      <c r="D488" s="183"/>
      <c r="E488" s="183"/>
      <c r="F488" s="124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5.75" customHeight="1">
      <c r="A489" s="183"/>
      <c r="B489" s="183"/>
      <c r="C489" s="183"/>
      <c r="D489" s="183"/>
      <c r="E489" s="183"/>
      <c r="F489" s="124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5.75" customHeight="1">
      <c r="A490" s="183"/>
      <c r="B490" s="183"/>
      <c r="C490" s="183"/>
      <c r="D490" s="183"/>
      <c r="E490" s="183"/>
      <c r="F490" s="124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5.75" customHeight="1">
      <c r="A491" s="183"/>
      <c r="B491" s="183"/>
      <c r="C491" s="183"/>
      <c r="D491" s="183"/>
      <c r="E491" s="183"/>
      <c r="F491" s="124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5.75" customHeight="1">
      <c r="A492" s="183"/>
      <c r="B492" s="183"/>
      <c r="C492" s="183"/>
      <c r="D492" s="183"/>
      <c r="E492" s="183"/>
      <c r="F492" s="124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5.75" customHeight="1">
      <c r="A493" s="183"/>
      <c r="B493" s="183"/>
      <c r="C493" s="183"/>
      <c r="D493" s="183"/>
      <c r="E493" s="183"/>
      <c r="F493" s="124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5.75" customHeight="1">
      <c r="A494" s="183"/>
      <c r="B494" s="183"/>
      <c r="C494" s="183"/>
      <c r="D494" s="183"/>
      <c r="E494" s="183"/>
      <c r="F494" s="124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5.75" customHeight="1">
      <c r="A495" s="183"/>
      <c r="B495" s="183"/>
      <c r="C495" s="183"/>
      <c r="D495" s="183"/>
      <c r="E495" s="183"/>
      <c r="F495" s="124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5.75" customHeight="1">
      <c r="A496" s="183"/>
      <c r="B496" s="183"/>
      <c r="C496" s="183"/>
      <c r="D496" s="183"/>
      <c r="E496" s="183"/>
      <c r="F496" s="124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5.75" customHeight="1">
      <c r="A497" s="183"/>
      <c r="B497" s="183"/>
      <c r="C497" s="183"/>
      <c r="D497" s="183"/>
      <c r="E497" s="183"/>
      <c r="F497" s="124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5.75" customHeight="1">
      <c r="A498" s="183"/>
      <c r="B498" s="183"/>
      <c r="C498" s="183"/>
      <c r="D498" s="183"/>
      <c r="E498" s="183"/>
      <c r="F498" s="124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5.75" customHeight="1">
      <c r="A499" s="183"/>
      <c r="B499" s="183"/>
      <c r="C499" s="183"/>
      <c r="D499" s="183"/>
      <c r="E499" s="183"/>
      <c r="F499" s="124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5.75" customHeight="1">
      <c r="A500" s="183"/>
      <c r="B500" s="183"/>
      <c r="C500" s="183"/>
      <c r="D500" s="183"/>
      <c r="E500" s="183"/>
      <c r="F500" s="124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5.75" customHeight="1">
      <c r="A501" s="183"/>
      <c r="B501" s="183"/>
      <c r="C501" s="183"/>
      <c r="D501" s="183"/>
      <c r="E501" s="183"/>
      <c r="F501" s="124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5.75" customHeight="1">
      <c r="A502" s="183"/>
      <c r="B502" s="183"/>
      <c r="C502" s="183"/>
      <c r="D502" s="183"/>
      <c r="E502" s="183"/>
      <c r="F502" s="124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5.75" customHeight="1">
      <c r="A503" s="183"/>
      <c r="B503" s="183"/>
      <c r="C503" s="183"/>
      <c r="D503" s="183"/>
      <c r="E503" s="183"/>
      <c r="F503" s="124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5.75" customHeight="1">
      <c r="A504" s="183"/>
      <c r="B504" s="183"/>
      <c r="C504" s="183"/>
      <c r="D504" s="183"/>
      <c r="E504" s="183"/>
      <c r="F504" s="124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5.75" customHeight="1">
      <c r="A505" s="183"/>
      <c r="B505" s="183"/>
      <c r="C505" s="183"/>
      <c r="D505" s="183"/>
      <c r="E505" s="183"/>
      <c r="F505" s="124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5.75" customHeight="1">
      <c r="A506" s="183"/>
      <c r="B506" s="183"/>
      <c r="C506" s="183"/>
      <c r="D506" s="183"/>
      <c r="E506" s="183"/>
      <c r="F506" s="124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5.75" customHeight="1">
      <c r="A507" s="183"/>
      <c r="B507" s="183"/>
      <c r="C507" s="183"/>
      <c r="D507" s="183"/>
      <c r="E507" s="183"/>
      <c r="F507" s="124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5.75" customHeight="1">
      <c r="A508" s="183"/>
      <c r="B508" s="183"/>
      <c r="C508" s="183"/>
      <c r="D508" s="183"/>
      <c r="E508" s="183"/>
      <c r="F508" s="124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5.75" customHeight="1">
      <c r="A509" s="183"/>
      <c r="B509" s="183"/>
      <c r="C509" s="183"/>
      <c r="D509" s="183"/>
      <c r="E509" s="183"/>
      <c r="F509" s="124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5.75" customHeight="1">
      <c r="A510" s="183"/>
      <c r="B510" s="183"/>
      <c r="C510" s="183"/>
      <c r="D510" s="183"/>
      <c r="E510" s="183"/>
      <c r="F510" s="124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5.75" customHeight="1">
      <c r="A511" s="183"/>
      <c r="B511" s="183"/>
      <c r="C511" s="183"/>
      <c r="D511" s="183"/>
      <c r="E511" s="183"/>
      <c r="F511" s="124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5.75" customHeight="1">
      <c r="A512" s="183"/>
      <c r="B512" s="183"/>
      <c r="C512" s="183"/>
      <c r="D512" s="183"/>
      <c r="E512" s="183"/>
      <c r="F512" s="124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5.75" customHeight="1">
      <c r="A513" s="183"/>
      <c r="B513" s="183"/>
      <c r="C513" s="183"/>
      <c r="D513" s="183"/>
      <c r="E513" s="183"/>
      <c r="F513" s="124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5.75" customHeight="1">
      <c r="A514" s="183"/>
      <c r="B514" s="183"/>
      <c r="C514" s="183"/>
      <c r="D514" s="183"/>
      <c r="E514" s="183"/>
      <c r="F514" s="124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5.75" customHeight="1">
      <c r="A515" s="183"/>
      <c r="B515" s="183"/>
      <c r="C515" s="183"/>
      <c r="D515" s="183"/>
      <c r="E515" s="183"/>
      <c r="F515" s="124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5.75" customHeight="1">
      <c r="A516" s="183"/>
      <c r="B516" s="183"/>
      <c r="C516" s="183"/>
      <c r="D516" s="183"/>
      <c r="E516" s="183"/>
      <c r="F516" s="124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5.75" customHeight="1">
      <c r="A517" s="183"/>
      <c r="B517" s="183"/>
      <c r="C517" s="183"/>
      <c r="D517" s="183"/>
      <c r="E517" s="183"/>
      <c r="F517" s="124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5.75" customHeight="1">
      <c r="A518" s="183"/>
      <c r="B518" s="183"/>
      <c r="C518" s="183"/>
      <c r="D518" s="183"/>
      <c r="E518" s="183"/>
      <c r="F518" s="124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5.75" customHeight="1">
      <c r="A519" s="183"/>
      <c r="B519" s="183"/>
      <c r="C519" s="183"/>
      <c r="D519" s="183"/>
      <c r="E519" s="183"/>
      <c r="F519" s="124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5.75" customHeight="1">
      <c r="A520" s="183"/>
      <c r="B520" s="183"/>
      <c r="C520" s="183"/>
      <c r="D520" s="183"/>
      <c r="E520" s="183"/>
      <c r="F520" s="124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5.75" customHeight="1">
      <c r="A521" s="183"/>
      <c r="B521" s="183"/>
      <c r="C521" s="183"/>
      <c r="D521" s="183"/>
      <c r="E521" s="183"/>
      <c r="F521" s="124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5.75" customHeight="1">
      <c r="A522" s="183"/>
      <c r="B522" s="183"/>
      <c r="C522" s="183"/>
      <c r="D522" s="183"/>
      <c r="E522" s="183"/>
      <c r="F522" s="124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5.75" customHeight="1">
      <c r="A523" s="183"/>
      <c r="B523" s="183"/>
      <c r="C523" s="183"/>
      <c r="D523" s="183"/>
      <c r="E523" s="183"/>
      <c r="F523" s="124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5.75" customHeight="1">
      <c r="A524" s="183"/>
      <c r="B524" s="183"/>
      <c r="C524" s="183"/>
      <c r="D524" s="183"/>
      <c r="E524" s="183"/>
      <c r="F524" s="124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5.75" customHeight="1">
      <c r="A525" s="183"/>
      <c r="B525" s="183"/>
      <c r="C525" s="183"/>
      <c r="D525" s="183"/>
      <c r="E525" s="183"/>
      <c r="F525" s="124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5.75" customHeight="1">
      <c r="A526" s="183"/>
      <c r="B526" s="183"/>
      <c r="C526" s="183"/>
      <c r="D526" s="183"/>
      <c r="E526" s="183"/>
      <c r="F526" s="124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5.75" customHeight="1">
      <c r="A527" s="183"/>
      <c r="B527" s="183"/>
      <c r="C527" s="183"/>
      <c r="D527" s="183"/>
      <c r="E527" s="183"/>
      <c r="F527" s="124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5.75" customHeight="1">
      <c r="A528" s="183"/>
      <c r="B528" s="183"/>
      <c r="C528" s="183"/>
      <c r="D528" s="183"/>
      <c r="E528" s="183"/>
      <c r="F528" s="124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5.75" customHeight="1">
      <c r="A529" s="183"/>
      <c r="B529" s="183"/>
      <c r="C529" s="183"/>
      <c r="D529" s="183"/>
      <c r="E529" s="183"/>
      <c r="F529" s="124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5.75" customHeight="1">
      <c r="A530" s="183"/>
      <c r="B530" s="183"/>
      <c r="C530" s="183"/>
      <c r="D530" s="183"/>
      <c r="E530" s="183"/>
      <c r="F530" s="124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5.75" customHeight="1">
      <c r="A531" s="183"/>
      <c r="B531" s="183"/>
      <c r="C531" s="183"/>
      <c r="D531" s="183"/>
      <c r="E531" s="183"/>
      <c r="F531" s="124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5.75" customHeight="1">
      <c r="A532" s="183"/>
      <c r="B532" s="183"/>
      <c r="C532" s="183"/>
      <c r="D532" s="183"/>
      <c r="E532" s="183"/>
      <c r="F532" s="124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5.75" customHeight="1">
      <c r="A533" s="183"/>
      <c r="B533" s="183"/>
      <c r="C533" s="183"/>
      <c r="D533" s="183"/>
      <c r="E533" s="183"/>
      <c r="F533" s="124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5.75" customHeight="1">
      <c r="A534" s="183"/>
      <c r="B534" s="183"/>
      <c r="C534" s="183"/>
      <c r="D534" s="183"/>
      <c r="E534" s="183"/>
      <c r="F534" s="124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5.75" customHeight="1">
      <c r="A535" s="183"/>
      <c r="B535" s="183"/>
      <c r="C535" s="183"/>
      <c r="D535" s="183"/>
      <c r="E535" s="183"/>
      <c r="F535" s="124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5.75" customHeight="1">
      <c r="A536" s="183"/>
      <c r="B536" s="183"/>
      <c r="C536" s="183"/>
      <c r="D536" s="183"/>
      <c r="E536" s="183"/>
      <c r="F536" s="124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5.75" customHeight="1">
      <c r="A537" s="183"/>
      <c r="B537" s="183"/>
      <c r="C537" s="183"/>
      <c r="D537" s="183"/>
      <c r="E537" s="183"/>
      <c r="F537" s="124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5.75" customHeight="1">
      <c r="A538" s="183"/>
      <c r="B538" s="183"/>
      <c r="C538" s="183"/>
      <c r="D538" s="183"/>
      <c r="E538" s="183"/>
      <c r="F538" s="124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5.75" customHeight="1">
      <c r="A539" s="183"/>
      <c r="B539" s="183"/>
      <c r="C539" s="183"/>
      <c r="D539" s="183"/>
      <c r="E539" s="183"/>
      <c r="F539" s="124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5.75" customHeight="1">
      <c r="A540" s="183"/>
      <c r="B540" s="183"/>
      <c r="C540" s="183"/>
      <c r="D540" s="183"/>
      <c r="E540" s="183"/>
      <c r="F540" s="124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5.75" customHeight="1">
      <c r="A541" s="183"/>
      <c r="B541" s="183"/>
      <c r="C541" s="183"/>
      <c r="D541" s="183"/>
      <c r="E541" s="183"/>
      <c r="F541" s="124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5.75" customHeight="1">
      <c r="A542" s="183"/>
      <c r="B542" s="183"/>
      <c r="C542" s="183"/>
      <c r="D542" s="183"/>
      <c r="E542" s="183"/>
      <c r="F542" s="124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5.75" customHeight="1">
      <c r="A543" s="183"/>
      <c r="B543" s="183"/>
      <c r="C543" s="183"/>
      <c r="D543" s="183"/>
      <c r="E543" s="183"/>
      <c r="F543" s="124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5.75" customHeight="1">
      <c r="A544" s="183"/>
      <c r="B544" s="183"/>
      <c r="C544" s="183"/>
      <c r="D544" s="183"/>
      <c r="E544" s="183"/>
      <c r="F544" s="124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5.75" customHeight="1">
      <c r="A545" s="183"/>
      <c r="B545" s="183"/>
      <c r="C545" s="183"/>
      <c r="D545" s="183"/>
      <c r="E545" s="183"/>
      <c r="F545" s="124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5.75" customHeight="1">
      <c r="A546" s="183"/>
      <c r="B546" s="183"/>
      <c r="C546" s="183"/>
      <c r="D546" s="183"/>
      <c r="E546" s="183"/>
      <c r="F546" s="124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5.75" customHeight="1">
      <c r="A547" s="183"/>
      <c r="B547" s="183"/>
      <c r="C547" s="183"/>
      <c r="D547" s="183"/>
      <c r="E547" s="183"/>
      <c r="F547" s="124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5.75" customHeight="1">
      <c r="A548" s="183"/>
      <c r="B548" s="183"/>
      <c r="C548" s="183"/>
      <c r="D548" s="183"/>
      <c r="E548" s="183"/>
      <c r="F548" s="124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5.75" customHeight="1">
      <c r="A549" s="183"/>
      <c r="B549" s="183"/>
      <c r="C549" s="183"/>
      <c r="D549" s="183"/>
      <c r="E549" s="183"/>
      <c r="F549" s="124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5.75" customHeight="1">
      <c r="A550" s="183"/>
      <c r="B550" s="183"/>
      <c r="C550" s="183"/>
      <c r="D550" s="183"/>
      <c r="E550" s="183"/>
      <c r="F550" s="124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5.75" customHeight="1">
      <c r="A551" s="183"/>
      <c r="B551" s="183"/>
      <c r="C551" s="183"/>
      <c r="D551" s="183"/>
      <c r="E551" s="183"/>
      <c r="F551" s="124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5.75" customHeight="1">
      <c r="A552" s="183"/>
      <c r="B552" s="183"/>
      <c r="C552" s="183"/>
      <c r="D552" s="183"/>
      <c r="E552" s="183"/>
      <c r="F552" s="124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5.75" customHeight="1">
      <c r="A553" s="183"/>
      <c r="B553" s="183"/>
      <c r="C553" s="183"/>
      <c r="D553" s="183"/>
      <c r="E553" s="183"/>
      <c r="F553" s="124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5.75" customHeight="1">
      <c r="A554" s="183"/>
      <c r="B554" s="183"/>
      <c r="C554" s="183"/>
      <c r="D554" s="183"/>
      <c r="E554" s="183"/>
      <c r="F554" s="124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5.75" customHeight="1">
      <c r="A555" s="183"/>
      <c r="B555" s="183"/>
      <c r="C555" s="183"/>
      <c r="D555" s="183"/>
      <c r="E555" s="183"/>
      <c r="F555" s="124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5.75" customHeight="1">
      <c r="A556" s="183"/>
      <c r="B556" s="183"/>
      <c r="C556" s="183"/>
      <c r="D556" s="183"/>
      <c r="E556" s="183"/>
      <c r="F556" s="124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5.75" customHeight="1">
      <c r="A557" s="183"/>
      <c r="B557" s="183"/>
      <c r="C557" s="183"/>
      <c r="D557" s="183"/>
      <c r="E557" s="183"/>
      <c r="F557" s="124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5.75" customHeight="1">
      <c r="A558" s="183"/>
      <c r="B558" s="183"/>
      <c r="C558" s="183"/>
      <c r="D558" s="183"/>
      <c r="E558" s="183"/>
      <c r="F558" s="124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5.75" customHeight="1">
      <c r="A559" s="183"/>
      <c r="B559" s="183"/>
      <c r="C559" s="183"/>
      <c r="D559" s="183"/>
      <c r="E559" s="183"/>
      <c r="F559" s="124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5.75" customHeight="1">
      <c r="A560" s="183"/>
      <c r="B560" s="183"/>
      <c r="C560" s="183"/>
      <c r="D560" s="183"/>
      <c r="E560" s="183"/>
      <c r="F560" s="124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5.75" customHeight="1">
      <c r="A561" s="183"/>
      <c r="B561" s="183"/>
      <c r="C561" s="183"/>
      <c r="D561" s="183"/>
      <c r="E561" s="183"/>
      <c r="F561" s="124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5.75" customHeight="1">
      <c r="A562" s="183"/>
      <c r="B562" s="183"/>
      <c r="C562" s="183"/>
      <c r="D562" s="183"/>
      <c r="E562" s="183"/>
      <c r="F562" s="124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5.75" customHeight="1">
      <c r="A563" s="183"/>
      <c r="B563" s="183"/>
      <c r="C563" s="183"/>
      <c r="D563" s="183"/>
      <c r="E563" s="183"/>
      <c r="F563" s="124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5.75" customHeight="1">
      <c r="A564" s="183"/>
      <c r="B564" s="183"/>
      <c r="C564" s="183"/>
      <c r="D564" s="183"/>
      <c r="E564" s="183"/>
      <c r="F564" s="124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5.75" customHeight="1">
      <c r="A565" s="183"/>
      <c r="B565" s="183"/>
      <c r="C565" s="183"/>
      <c r="D565" s="183"/>
      <c r="E565" s="183"/>
      <c r="F565" s="124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5.75" customHeight="1">
      <c r="A566" s="183"/>
      <c r="B566" s="183"/>
      <c r="C566" s="183"/>
      <c r="D566" s="183"/>
      <c r="E566" s="183"/>
      <c r="F566" s="124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5.75" customHeight="1">
      <c r="A567" s="183"/>
      <c r="B567" s="183"/>
      <c r="C567" s="183"/>
      <c r="D567" s="183"/>
      <c r="E567" s="183"/>
      <c r="F567" s="124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5.75" customHeight="1">
      <c r="A568" s="183"/>
      <c r="B568" s="183"/>
      <c r="C568" s="183"/>
      <c r="D568" s="183"/>
      <c r="E568" s="183"/>
      <c r="F568" s="124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5.75" customHeight="1">
      <c r="A569" s="183"/>
      <c r="B569" s="183"/>
      <c r="C569" s="183"/>
      <c r="D569" s="183"/>
      <c r="E569" s="183"/>
      <c r="F569" s="124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5.75" customHeight="1">
      <c r="A570" s="183"/>
      <c r="B570" s="183"/>
      <c r="C570" s="183"/>
      <c r="D570" s="183"/>
      <c r="E570" s="183"/>
      <c r="F570" s="124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5.75" customHeight="1">
      <c r="A571" s="183"/>
      <c r="B571" s="183"/>
      <c r="C571" s="183"/>
      <c r="D571" s="183"/>
      <c r="E571" s="183"/>
      <c r="F571" s="124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5.75" customHeight="1">
      <c r="A572" s="183"/>
      <c r="B572" s="183"/>
      <c r="C572" s="183"/>
      <c r="D572" s="183"/>
      <c r="E572" s="183"/>
      <c r="F572" s="124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5.75" customHeight="1">
      <c r="A573" s="183"/>
      <c r="B573" s="183"/>
      <c r="C573" s="183"/>
      <c r="D573" s="183"/>
      <c r="E573" s="183"/>
      <c r="F573" s="124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5.75" customHeight="1">
      <c r="A574" s="183"/>
      <c r="B574" s="183"/>
      <c r="C574" s="183"/>
      <c r="D574" s="183"/>
      <c r="E574" s="183"/>
      <c r="F574" s="124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5.75" customHeight="1">
      <c r="A575" s="183"/>
      <c r="B575" s="183"/>
      <c r="C575" s="183"/>
      <c r="D575" s="183"/>
      <c r="E575" s="183"/>
      <c r="F575" s="124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5.75" customHeight="1">
      <c r="A576" s="183"/>
      <c r="B576" s="183"/>
      <c r="C576" s="183"/>
      <c r="D576" s="183"/>
      <c r="E576" s="183"/>
      <c r="F576" s="124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5.75" customHeight="1">
      <c r="A577" s="183"/>
      <c r="B577" s="183"/>
      <c r="C577" s="183"/>
      <c r="D577" s="183"/>
      <c r="E577" s="183"/>
      <c r="F577" s="124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5.75" customHeight="1">
      <c r="A578" s="183"/>
      <c r="B578" s="183"/>
      <c r="C578" s="183"/>
      <c r="D578" s="183"/>
      <c r="E578" s="183"/>
      <c r="F578" s="124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5.75" customHeight="1">
      <c r="A579" s="183"/>
      <c r="B579" s="183"/>
      <c r="C579" s="183"/>
      <c r="D579" s="183"/>
      <c r="E579" s="183"/>
      <c r="F579" s="124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5.75" customHeight="1">
      <c r="A580" s="183"/>
      <c r="B580" s="183"/>
      <c r="C580" s="183"/>
      <c r="D580" s="183"/>
      <c r="E580" s="183"/>
      <c r="F580" s="124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5.75" customHeight="1">
      <c r="A581" s="183"/>
      <c r="B581" s="183"/>
      <c r="C581" s="183"/>
      <c r="D581" s="183"/>
      <c r="E581" s="183"/>
      <c r="F581" s="124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5.75" customHeight="1">
      <c r="A582" s="183"/>
      <c r="B582" s="183"/>
      <c r="C582" s="183"/>
      <c r="D582" s="183"/>
      <c r="E582" s="183"/>
      <c r="F582" s="124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5.75" customHeight="1">
      <c r="A583" s="183"/>
      <c r="B583" s="183"/>
      <c r="C583" s="183"/>
      <c r="D583" s="183"/>
      <c r="E583" s="183"/>
      <c r="F583" s="124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5.75" customHeight="1">
      <c r="A584" s="183"/>
      <c r="B584" s="183"/>
      <c r="C584" s="183"/>
      <c r="D584" s="183"/>
      <c r="E584" s="183"/>
      <c r="F584" s="124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5.75" customHeight="1">
      <c r="A585" s="183"/>
      <c r="B585" s="183"/>
      <c r="C585" s="183"/>
      <c r="D585" s="183"/>
      <c r="E585" s="183"/>
      <c r="F585" s="124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5.75" customHeight="1">
      <c r="A586" s="183"/>
      <c r="B586" s="183"/>
      <c r="C586" s="183"/>
      <c r="D586" s="183"/>
      <c r="E586" s="183"/>
      <c r="F586" s="124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5.75" customHeight="1">
      <c r="A587" s="183"/>
      <c r="B587" s="183"/>
      <c r="C587" s="183"/>
      <c r="D587" s="183"/>
      <c r="E587" s="183"/>
      <c r="F587" s="124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5.75" customHeight="1">
      <c r="A588" s="183"/>
      <c r="B588" s="183"/>
      <c r="C588" s="183"/>
      <c r="D588" s="183"/>
      <c r="E588" s="183"/>
      <c r="F588" s="124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5.75" customHeight="1">
      <c r="A589" s="183"/>
      <c r="B589" s="183"/>
      <c r="C589" s="183"/>
      <c r="D589" s="183"/>
      <c r="E589" s="183"/>
      <c r="F589" s="124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5.75" customHeight="1">
      <c r="A590" s="183"/>
      <c r="B590" s="183"/>
      <c r="C590" s="183"/>
      <c r="D590" s="183"/>
      <c r="E590" s="183"/>
      <c r="F590" s="124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5.75" customHeight="1">
      <c r="A591" s="183"/>
      <c r="B591" s="183"/>
      <c r="C591" s="183"/>
      <c r="D591" s="183"/>
      <c r="E591" s="183"/>
      <c r="F591" s="124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5.75" customHeight="1">
      <c r="A592" s="183"/>
      <c r="B592" s="183"/>
      <c r="C592" s="183"/>
      <c r="D592" s="183"/>
      <c r="E592" s="183"/>
      <c r="F592" s="124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5.75" customHeight="1">
      <c r="A593" s="183"/>
      <c r="B593" s="183"/>
      <c r="C593" s="183"/>
      <c r="D593" s="183"/>
      <c r="E593" s="183"/>
      <c r="F593" s="124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5.75" customHeight="1">
      <c r="A594" s="183"/>
      <c r="B594" s="183"/>
      <c r="C594" s="183"/>
      <c r="D594" s="183"/>
      <c r="E594" s="183"/>
      <c r="F594" s="124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5.75" customHeight="1">
      <c r="A595" s="183"/>
      <c r="B595" s="183"/>
      <c r="C595" s="183"/>
      <c r="D595" s="183"/>
      <c r="E595" s="183"/>
      <c r="F595" s="124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5.75" customHeight="1">
      <c r="A596" s="183"/>
      <c r="B596" s="183"/>
      <c r="C596" s="183"/>
      <c r="D596" s="183"/>
      <c r="E596" s="183"/>
      <c r="F596" s="124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5.75" customHeight="1">
      <c r="A597" s="183"/>
      <c r="B597" s="183"/>
      <c r="C597" s="183"/>
      <c r="D597" s="183"/>
      <c r="E597" s="183"/>
      <c r="F597" s="124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5.75" customHeight="1">
      <c r="A598" s="183"/>
      <c r="B598" s="183"/>
      <c r="C598" s="183"/>
      <c r="D598" s="183"/>
      <c r="E598" s="183"/>
      <c r="F598" s="124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5.75" customHeight="1">
      <c r="A599" s="183"/>
      <c r="B599" s="183"/>
      <c r="C599" s="183"/>
      <c r="D599" s="183"/>
      <c r="E599" s="183"/>
      <c r="F599" s="124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5.75" customHeight="1">
      <c r="A600" s="183"/>
      <c r="B600" s="183"/>
      <c r="C600" s="183"/>
      <c r="D600" s="183"/>
      <c r="E600" s="183"/>
      <c r="F600" s="124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5.75" customHeight="1">
      <c r="A601" s="183"/>
      <c r="B601" s="183"/>
      <c r="C601" s="183"/>
      <c r="D601" s="183"/>
      <c r="E601" s="183"/>
      <c r="F601" s="124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5.75" customHeight="1">
      <c r="A602" s="183"/>
      <c r="B602" s="183"/>
      <c r="C602" s="183"/>
      <c r="D602" s="183"/>
      <c r="E602" s="183"/>
      <c r="F602" s="124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5.75" customHeight="1">
      <c r="A603" s="183"/>
      <c r="B603" s="183"/>
      <c r="C603" s="183"/>
      <c r="D603" s="183"/>
      <c r="E603" s="183"/>
      <c r="F603" s="124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5.75" customHeight="1">
      <c r="A604" s="183"/>
      <c r="B604" s="183"/>
      <c r="C604" s="183"/>
      <c r="D604" s="183"/>
      <c r="E604" s="183"/>
      <c r="F604" s="124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5.75" customHeight="1">
      <c r="A605" s="183"/>
      <c r="B605" s="183"/>
      <c r="C605" s="183"/>
      <c r="D605" s="183"/>
      <c r="E605" s="183"/>
      <c r="F605" s="124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5.75" customHeight="1">
      <c r="A606" s="183"/>
      <c r="B606" s="183"/>
      <c r="C606" s="183"/>
      <c r="D606" s="183"/>
      <c r="E606" s="183"/>
      <c r="F606" s="124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5.75" customHeight="1">
      <c r="A607" s="183"/>
      <c r="B607" s="183"/>
      <c r="C607" s="183"/>
      <c r="D607" s="183"/>
      <c r="E607" s="183"/>
      <c r="F607" s="124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5.75" customHeight="1">
      <c r="A608" s="183"/>
      <c r="B608" s="183"/>
      <c r="C608" s="183"/>
      <c r="D608" s="183"/>
      <c r="E608" s="183"/>
      <c r="F608" s="124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5.75" customHeight="1">
      <c r="A609" s="183"/>
      <c r="B609" s="183"/>
      <c r="C609" s="183"/>
      <c r="D609" s="183"/>
      <c r="E609" s="183"/>
      <c r="F609" s="124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5.75" customHeight="1">
      <c r="A610" s="183"/>
      <c r="B610" s="183"/>
      <c r="C610" s="183"/>
      <c r="D610" s="183"/>
      <c r="E610" s="183"/>
      <c r="F610" s="124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5.75" customHeight="1">
      <c r="A611" s="183"/>
      <c r="B611" s="183"/>
      <c r="C611" s="183"/>
      <c r="D611" s="183"/>
      <c r="E611" s="183"/>
      <c r="F611" s="124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5.75" customHeight="1">
      <c r="A612" s="183"/>
      <c r="B612" s="183"/>
      <c r="C612" s="183"/>
      <c r="D612" s="183"/>
      <c r="E612" s="183"/>
      <c r="F612" s="124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5.75" customHeight="1">
      <c r="A613" s="183"/>
      <c r="B613" s="183"/>
      <c r="C613" s="183"/>
      <c r="D613" s="183"/>
      <c r="E613" s="183"/>
      <c r="F613" s="124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5.75" customHeight="1">
      <c r="A614" s="183"/>
      <c r="B614" s="183"/>
      <c r="C614" s="183"/>
      <c r="D614" s="183"/>
      <c r="E614" s="183"/>
      <c r="F614" s="124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5.75" customHeight="1">
      <c r="A615" s="183"/>
      <c r="B615" s="183"/>
      <c r="C615" s="183"/>
      <c r="D615" s="183"/>
      <c r="E615" s="183"/>
      <c r="F615" s="124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5.75" customHeight="1">
      <c r="A616" s="183"/>
      <c r="B616" s="183"/>
      <c r="C616" s="183"/>
      <c r="D616" s="183"/>
      <c r="E616" s="183"/>
      <c r="F616" s="124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5.75" customHeight="1">
      <c r="A617" s="183"/>
      <c r="B617" s="183"/>
      <c r="C617" s="183"/>
      <c r="D617" s="183"/>
      <c r="E617" s="183"/>
      <c r="F617" s="124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5.75" customHeight="1">
      <c r="A618" s="183"/>
      <c r="B618" s="183"/>
      <c r="C618" s="183"/>
      <c r="D618" s="183"/>
      <c r="E618" s="183"/>
      <c r="F618" s="124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5.75" customHeight="1">
      <c r="A619" s="183"/>
      <c r="B619" s="183"/>
      <c r="C619" s="183"/>
      <c r="D619" s="183"/>
      <c r="E619" s="183"/>
      <c r="F619" s="124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5.75" customHeight="1">
      <c r="A620" s="183"/>
      <c r="B620" s="183"/>
      <c r="C620" s="183"/>
      <c r="D620" s="183"/>
      <c r="E620" s="183"/>
      <c r="F620" s="124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5.75" customHeight="1">
      <c r="A621" s="183"/>
      <c r="B621" s="183"/>
      <c r="C621" s="183"/>
      <c r="D621" s="183"/>
      <c r="E621" s="183"/>
      <c r="F621" s="124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5.75" customHeight="1">
      <c r="A622" s="183"/>
      <c r="B622" s="183"/>
      <c r="C622" s="183"/>
      <c r="D622" s="183"/>
      <c r="E622" s="183"/>
      <c r="F622" s="124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5.75" customHeight="1">
      <c r="A623" s="183"/>
      <c r="B623" s="183"/>
      <c r="C623" s="183"/>
      <c r="D623" s="183"/>
      <c r="E623" s="183"/>
      <c r="F623" s="124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5.75" customHeight="1">
      <c r="A624" s="183"/>
      <c r="B624" s="183"/>
      <c r="C624" s="183"/>
      <c r="D624" s="183"/>
      <c r="E624" s="183"/>
      <c r="F624" s="124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5.75" customHeight="1">
      <c r="A625" s="183"/>
      <c r="B625" s="183"/>
      <c r="C625" s="183"/>
      <c r="D625" s="183"/>
      <c r="E625" s="183"/>
      <c r="F625" s="124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5.75" customHeight="1">
      <c r="A626" s="183"/>
      <c r="B626" s="183"/>
      <c r="C626" s="183"/>
      <c r="D626" s="183"/>
      <c r="E626" s="183"/>
      <c r="F626" s="124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5.75" customHeight="1">
      <c r="A627" s="183"/>
      <c r="B627" s="183"/>
      <c r="C627" s="183"/>
      <c r="D627" s="183"/>
      <c r="E627" s="183"/>
      <c r="F627" s="124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5.75" customHeight="1">
      <c r="A628" s="183"/>
      <c r="B628" s="183"/>
      <c r="C628" s="183"/>
      <c r="D628" s="183"/>
      <c r="E628" s="183"/>
      <c r="F628" s="124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5.75" customHeight="1">
      <c r="A629" s="183"/>
      <c r="B629" s="183"/>
      <c r="C629" s="183"/>
      <c r="D629" s="183"/>
      <c r="E629" s="183"/>
      <c r="F629" s="124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5.75" customHeight="1">
      <c r="A630" s="183"/>
      <c r="B630" s="183"/>
      <c r="C630" s="183"/>
      <c r="D630" s="183"/>
      <c r="E630" s="183"/>
      <c r="F630" s="124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5.75" customHeight="1">
      <c r="A631" s="183"/>
      <c r="B631" s="183"/>
      <c r="C631" s="183"/>
      <c r="D631" s="183"/>
      <c r="E631" s="183"/>
      <c r="F631" s="124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5.75" customHeight="1">
      <c r="A632" s="183"/>
      <c r="B632" s="183"/>
      <c r="C632" s="183"/>
      <c r="D632" s="183"/>
      <c r="E632" s="183"/>
      <c r="F632" s="124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5.75" customHeight="1">
      <c r="A633" s="183"/>
      <c r="B633" s="183"/>
      <c r="C633" s="183"/>
      <c r="D633" s="183"/>
      <c r="E633" s="183"/>
      <c r="F633" s="124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5.75" customHeight="1">
      <c r="A634" s="183"/>
      <c r="B634" s="183"/>
      <c r="C634" s="183"/>
      <c r="D634" s="183"/>
      <c r="E634" s="183"/>
      <c r="F634" s="124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5.75" customHeight="1">
      <c r="A635" s="183"/>
      <c r="B635" s="183"/>
      <c r="C635" s="183"/>
      <c r="D635" s="183"/>
      <c r="E635" s="183"/>
      <c r="F635" s="124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5.75" customHeight="1">
      <c r="A636" s="183"/>
      <c r="B636" s="183"/>
      <c r="C636" s="183"/>
      <c r="D636" s="183"/>
      <c r="E636" s="183"/>
      <c r="F636" s="124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5.75" customHeight="1">
      <c r="A637" s="183"/>
      <c r="B637" s="183"/>
      <c r="C637" s="183"/>
      <c r="D637" s="183"/>
      <c r="E637" s="183"/>
      <c r="F637" s="124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5.75" customHeight="1">
      <c r="A638" s="183"/>
      <c r="B638" s="183"/>
      <c r="C638" s="183"/>
      <c r="D638" s="183"/>
      <c r="E638" s="183"/>
      <c r="F638" s="124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5.75" customHeight="1">
      <c r="A639" s="183"/>
      <c r="B639" s="183"/>
      <c r="C639" s="183"/>
      <c r="D639" s="183"/>
      <c r="E639" s="183"/>
      <c r="F639" s="124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5.75" customHeight="1">
      <c r="A640" s="183"/>
      <c r="B640" s="183"/>
      <c r="C640" s="183"/>
      <c r="D640" s="183"/>
      <c r="E640" s="183"/>
      <c r="F640" s="124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5.75" customHeight="1">
      <c r="A641" s="183"/>
      <c r="B641" s="183"/>
      <c r="C641" s="183"/>
      <c r="D641" s="183"/>
      <c r="E641" s="183"/>
      <c r="F641" s="124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5.75" customHeight="1">
      <c r="A642" s="183"/>
      <c r="B642" s="183"/>
      <c r="C642" s="183"/>
      <c r="D642" s="183"/>
      <c r="E642" s="183"/>
      <c r="F642" s="124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5.75" customHeight="1">
      <c r="A643" s="183"/>
      <c r="B643" s="183"/>
      <c r="C643" s="183"/>
      <c r="D643" s="183"/>
      <c r="E643" s="183"/>
      <c r="F643" s="124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5.75" customHeight="1">
      <c r="A644" s="183"/>
      <c r="B644" s="183"/>
      <c r="C644" s="183"/>
      <c r="D644" s="183"/>
      <c r="E644" s="183"/>
      <c r="F644" s="124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5.75" customHeight="1">
      <c r="A645" s="183"/>
      <c r="B645" s="183"/>
      <c r="C645" s="183"/>
      <c r="D645" s="183"/>
      <c r="E645" s="183"/>
      <c r="F645" s="124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5.75" customHeight="1">
      <c r="A646" s="183"/>
      <c r="B646" s="183"/>
      <c r="C646" s="183"/>
      <c r="D646" s="183"/>
      <c r="E646" s="183"/>
      <c r="F646" s="124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5.75" customHeight="1">
      <c r="A647" s="183"/>
      <c r="B647" s="183"/>
      <c r="C647" s="183"/>
      <c r="D647" s="183"/>
      <c r="E647" s="183"/>
      <c r="F647" s="124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5.75" customHeight="1">
      <c r="A648" s="183"/>
      <c r="B648" s="183"/>
      <c r="C648" s="183"/>
      <c r="D648" s="183"/>
      <c r="E648" s="183"/>
      <c r="F648" s="124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5.75" customHeight="1">
      <c r="A649" s="183"/>
      <c r="B649" s="183"/>
      <c r="C649" s="183"/>
      <c r="D649" s="183"/>
      <c r="E649" s="183"/>
      <c r="F649" s="124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5.75" customHeight="1">
      <c r="A650" s="183"/>
      <c r="B650" s="183"/>
      <c r="C650" s="183"/>
      <c r="D650" s="183"/>
      <c r="E650" s="183"/>
      <c r="F650" s="124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5.75" customHeight="1">
      <c r="A651" s="183"/>
      <c r="B651" s="183"/>
      <c r="C651" s="183"/>
      <c r="D651" s="183"/>
      <c r="E651" s="183"/>
      <c r="F651" s="124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5.75" customHeight="1">
      <c r="A652" s="183"/>
      <c r="B652" s="183"/>
      <c r="C652" s="183"/>
      <c r="D652" s="183"/>
      <c r="E652" s="183"/>
      <c r="F652" s="124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5.75" customHeight="1">
      <c r="A653" s="183"/>
      <c r="B653" s="183"/>
      <c r="C653" s="183"/>
      <c r="D653" s="183"/>
      <c r="E653" s="183"/>
      <c r="F653" s="124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5.75" customHeight="1">
      <c r="A654" s="183"/>
      <c r="B654" s="183"/>
      <c r="C654" s="183"/>
      <c r="D654" s="183"/>
      <c r="E654" s="183"/>
      <c r="F654" s="124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5.75" customHeight="1">
      <c r="A655" s="183"/>
      <c r="B655" s="183"/>
      <c r="C655" s="183"/>
      <c r="D655" s="183"/>
      <c r="E655" s="183"/>
      <c r="F655" s="124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5.75" customHeight="1">
      <c r="A656" s="183"/>
      <c r="B656" s="183"/>
      <c r="C656" s="183"/>
      <c r="D656" s="183"/>
      <c r="E656" s="183"/>
      <c r="F656" s="124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5.75" customHeight="1">
      <c r="A657" s="183"/>
      <c r="B657" s="183"/>
      <c r="C657" s="183"/>
      <c r="D657" s="183"/>
      <c r="E657" s="183"/>
      <c r="F657" s="124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5.75" customHeight="1">
      <c r="A658" s="183"/>
      <c r="B658" s="183"/>
      <c r="C658" s="183"/>
      <c r="D658" s="183"/>
      <c r="E658" s="183"/>
      <c r="F658" s="124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5.75" customHeight="1">
      <c r="A659" s="183"/>
      <c r="B659" s="183"/>
      <c r="C659" s="183"/>
      <c r="D659" s="183"/>
      <c r="E659" s="183"/>
      <c r="F659" s="124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5.75" customHeight="1">
      <c r="A660" s="183"/>
      <c r="B660" s="183"/>
      <c r="C660" s="183"/>
      <c r="D660" s="183"/>
      <c r="E660" s="183"/>
      <c r="F660" s="124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5.75" customHeight="1">
      <c r="A661" s="183"/>
      <c r="B661" s="183"/>
      <c r="C661" s="183"/>
      <c r="D661" s="183"/>
      <c r="E661" s="183"/>
      <c r="F661" s="124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5.75" customHeight="1">
      <c r="A662" s="183"/>
      <c r="B662" s="183"/>
      <c r="C662" s="183"/>
      <c r="D662" s="183"/>
      <c r="E662" s="183"/>
      <c r="F662" s="124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5.75" customHeight="1">
      <c r="A663" s="183"/>
      <c r="B663" s="183"/>
      <c r="C663" s="183"/>
      <c r="D663" s="183"/>
      <c r="E663" s="183"/>
      <c r="F663" s="124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5.75" customHeight="1">
      <c r="A664" s="183"/>
      <c r="B664" s="183"/>
      <c r="C664" s="183"/>
      <c r="D664" s="183"/>
      <c r="E664" s="183"/>
      <c r="F664" s="124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5.75" customHeight="1">
      <c r="A665" s="183"/>
      <c r="B665" s="183"/>
      <c r="C665" s="183"/>
      <c r="D665" s="183"/>
      <c r="E665" s="183"/>
      <c r="F665" s="124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5.75" customHeight="1">
      <c r="A666" s="183"/>
      <c r="B666" s="183"/>
      <c r="C666" s="183"/>
      <c r="D666" s="183"/>
      <c r="E666" s="183"/>
      <c r="F666" s="124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5.75" customHeight="1">
      <c r="A667" s="183"/>
      <c r="B667" s="183"/>
      <c r="C667" s="183"/>
      <c r="D667" s="183"/>
      <c r="E667" s="183"/>
      <c r="F667" s="124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5.75" customHeight="1">
      <c r="A668" s="183"/>
      <c r="B668" s="183"/>
      <c r="C668" s="183"/>
      <c r="D668" s="183"/>
      <c r="E668" s="183"/>
      <c r="F668" s="124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5.75" customHeight="1">
      <c r="A669" s="183"/>
      <c r="B669" s="183"/>
      <c r="C669" s="183"/>
      <c r="D669" s="183"/>
      <c r="E669" s="183"/>
      <c r="F669" s="124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5.75" customHeight="1">
      <c r="A670" s="183"/>
      <c r="B670" s="183"/>
      <c r="C670" s="183"/>
      <c r="D670" s="183"/>
      <c r="E670" s="183"/>
      <c r="F670" s="124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5.75" customHeight="1">
      <c r="A671" s="183"/>
      <c r="B671" s="183"/>
      <c r="C671" s="183"/>
      <c r="D671" s="183"/>
      <c r="E671" s="183"/>
      <c r="F671" s="124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5.75" customHeight="1">
      <c r="A672" s="183"/>
      <c r="B672" s="183"/>
      <c r="C672" s="183"/>
      <c r="D672" s="183"/>
      <c r="E672" s="183"/>
      <c r="F672" s="124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5.75" customHeight="1">
      <c r="A673" s="183"/>
      <c r="B673" s="183"/>
      <c r="C673" s="183"/>
      <c r="D673" s="183"/>
      <c r="E673" s="183"/>
      <c r="F673" s="124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5.75" customHeight="1">
      <c r="A674" s="183"/>
      <c r="B674" s="183"/>
      <c r="C674" s="183"/>
      <c r="D674" s="183"/>
      <c r="E674" s="183"/>
      <c r="F674" s="124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5.75" customHeight="1">
      <c r="A675" s="183"/>
      <c r="B675" s="183"/>
      <c r="C675" s="183"/>
      <c r="D675" s="183"/>
      <c r="E675" s="183"/>
      <c r="F675" s="124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5.75" customHeight="1">
      <c r="A676" s="183"/>
      <c r="B676" s="183"/>
      <c r="C676" s="183"/>
      <c r="D676" s="183"/>
      <c r="E676" s="183"/>
      <c r="F676" s="124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5.75" customHeight="1">
      <c r="A677" s="183"/>
      <c r="B677" s="183"/>
      <c r="C677" s="183"/>
      <c r="D677" s="183"/>
      <c r="E677" s="183"/>
      <c r="F677" s="124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5.75" customHeight="1">
      <c r="A678" s="183"/>
      <c r="B678" s="183"/>
      <c r="C678" s="183"/>
      <c r="D678" s="183"/>
      <c r="E678" s="183"/>
      <c r="F678" s="124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5.75" customHeight="1">
      <c r="A679" s="183"/>
      <c r="B679" s="183"/>
      <c r="C679" s="183"/>
      <c r="D679" s="183"/>
      <c r="E679" s="183"/>
      <c r="F679" s="124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5.75" customHeight="1">
      <c r="A680" s="183"/>
      <c r="B680" s="183"/>
      <c r="C680" s="183"/>
      <c r="D680" s="183"/>
      <c r="E680" s="183"/>
      <c r="F680" s="124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5.75" customHeight="1">
      <c r="A681" s="183"/>
      <c r="B681" s="183"/>
      <c r="C681" s="183"/>
      <c r="D681" s="183"/>
      <c r="E681" s="183"/>
      <c r="F681" s="124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5.75" customHeight="1">
      <c r="A682" s="183"/>
      <c r="B682" s="183"/>
      <c r="C682" s="183"/>
      <c r="D682" s="183"/>
      <c r="E682" s="183"/>
      <c r="F682" s="124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5.75" customHeight="1">
      <c r="A683" s="183"/>
      <c r="B683" s="183"/>
      <c r="C683" s="183"/>
      <c r="D683" s="183"/>
      <c r="E683" s="183"/>
      <c r="F683" s="124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5.75" customHeight="1">
      <c r="A684" s="183"/>
      <c r="B684" s="183"/>
      <c r="C684" s="183"/>
      <c r="D684" s="183"/>
      <c r="E684" s="183"/>
      <c r="F684" s="124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5.75" customHeight="1">
      <c r="A685" s="183"/>
      <c r="B685" s="183"/>
      <c r="C685" s="183"/>
      <c r="D685" s="183"/>
      <c r="E685" s="183"/>
      <c r="F685" s="124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5.75" customHeight="1">
      <c r="A686" s="183"/>
      <c r="B686" s="183"/>
      <c r="C686" s="183"/>
      <c r="D686" s="183"/>
      <c r="E686" s="183"/>
      <c r="F686" s="124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5.75" customHeight="1">
      <c r="A687" s="183"/>
      <c r="B687" s="183"/>
      <c r="C687" s="183"/>
      <c r="D687" s="183"/>
      <c r="E687" s="183"/>
      <c r="F687" s="124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5.75" customHeight="1">
      <c r="A688" s="183"/>
      <c r="B688" s="183"/>
      <c r="C688" s="183"/>
      <c r="D688" s="183"/>
      <c r="E688" s="183"/>
      <c r="F688" s="124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5.75" customHeight="1">
      <c r="A689" s="183"/>
      <c r="B689" s="183"/>
      <c r="C689" s="183"/>
      <c r="D689" s="183"/>
      <c r="E689" s="183"/>
      <c r="F689" s="124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5.75" customHeight="1">
      <c r="A690" s="183"/>
      <c r="B690" s="183"/>
      <c r="C690" s="183"/>
      <c r="D690" s="183"/>
      <c r="E690" s="183"/>
      <c r="F690" s="124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5.75" customHeight="1">
      <c r="A691" s="183"/>
      <c r="B691" s="183"/>
      <c r="C691" s="183"/>
      <c r="D691" s="183"/>
      <c r="E691" s="183"/>
      <c r="F691" s="124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5.75" customHeight="1">
      <c r="A692" s="183"/>
      <c r="B692" s="183"/>
      <c r="C692" s="183"/>
      <c r="D692" s="183"/>
      <c r="E692" s="183"/>
      <c r="F692" s="124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5.75" customHeight="1">
      <c r="A693" s="183"/>
      <c r="B693" s="183"/>
      <c r="C693" s="183"/>
      <c r="D693" s="183"/>
      <c r="E693" s="183"/>
      <c r="F693" s="124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5.75" customHeight="1">
      <c r="A694" s="183"/>
      <c r="B694" s="183"/>
      <c r="C694" s="183"/>
      <c r="D694" s="183"/>
      <c r="E694" s="183"/>
      <c r="F694" s="124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5.75" customHeight="1">
      <c r="A695" s="183"/>
      <c r="B695" s="183"/>
      <c r="C695" s="183"/>
      <c r="D695" s="183"/>
      <c r="E695" s="183"/>
      <c r="F695" s="124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5.75" customHeight="1">
      <c r="A696" s="183"/>
      <c r="B696" s="183"/>
      <c r="C696" s="183"/>
      <c r="D696" s="183"/>
      <c r="E696" s="183"/>
      <c r="F696" s="124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5.75" customHeight="1">
      <c r="A697" s="183"/>
      <c r="B697" s="183"/>
      <c r="C697" s="183"/>
      <c r="D697" s="183"/>
      <c r="E697" s="183"/>
      <c r="F697" s="124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5.75" customHeight="1">
      <c r="A698" s="183"/>
      <c r="B698" s="183"/>
      <c r="C698" s="183"/>
      <c r="D698" s="183"/>
      <c r="E698" s="183"/>
      <c r="F698" s="124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5.75" customHeight="1">
      <c r="A699" s="183"/>
      <c r="B699" s="183"/>
      <c r="C699" s="183"/>
      <c r="D699" s="183"/>
      <c r="E699" s="183"/>
      <c r="F699" s="124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5.75" customHeight="1">
      <c r="A700" s="183"/>
      <c r="B700" s="183"/>
      <c r="C700" s="183"/>
      <c r="D700" s="183"/>
      <c r="E700" s="183"/>
      <c r="F700" s="124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5.75" customHeight="1">
      <c r="A701" s="183"/>
      <c r="B701" s="183"/>
      <c r="C701" s="183"/>
      <c r="D701" s="183"/>
      <c r="E701" s="183"/>
      <c r="F701" s="124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5.75" customHeight="1">
      <c r="A702" s="183"/>
      <c r="B702" s="183"/>
      <c r="C702" s="183"/>
      <c r="D702" s="183"/>
      <c r="E702" s="183"/>
      <c r="F702" s="124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5.75" customHeight="1">
      <c r="A703" s="183"/>
      <c r="B703" s="183"/>
      <c r="C703" s="183"/>
      <c r="D703" s="183"/>
      <c r="E703" s="183"/>
      <c r="F703" s="124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5.75" customHeight="1">
      <c r="A704" s="183"/>
      <c r="B704" s="183"/>
      <c r="C704" s="183"/>
      <c r="D704" s="183"/>
      <c r="E704" s="183"/>
      <c r="F704" s="124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5.75" customHeight="1">
      <c r="A705" s="183"/>
      <c r="B705" s="183"/>
      <c r="C705" s="183"/>
      <c r="D705" s="183"/>
      <c r="E705" s="183"/>
      <c r="F705" s="124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5.75" customHeight="1">
      <c r="A706" s="183"/>
      <c r="B706" s="183"/>
      <c r="C706" s="183"/>
      <c r="D706" s="183"/>
      <c r="E706" s="183"/>
      <c r="F706" s="124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5.75" customHeight="1">
      <c r="A707" s="183"/>
      <c r="B707" s="183"/>
      <c r="C707" s="183"/>
      <c r="D707" s="183"/>
      <c r="E707" s="183"/>
      <c r="F707" s="124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5.75" customHeight="1">
      <c r="A708" s="183"/>
      <c r="B708" s="183"/>
      <c r="C708" s="183"/>
      <c r="D708" s="183"/>
      <c r="E708" s="183"/>
      <c r="F708" s="124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5.75" customHeight="1">
      <c r="A709" s="183"/>
      <c r="B709" s="183"/>
      <c r="C709" s="183"/>
      <c r="D709" s="183"/>
      <c r="E709" s="183"/>
      <c r="F709" s="124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5.75" customHeight="1">
      <c r="A710" s="183"/>
      <c r="B710" s="183"/>
      <c r="C710" s="183"/>
      <c r="D710" s="183"/>
      <c r="E710" s="183"/>
      <c r="F710" s="124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5.75" customHeight="1">
      <c r="A711" s="183"/>
      <c r="B711" s="183"/>
      <c r="C711" s="183"/>
      <c r="D711" s="183"/>
      <c r="E711" s="183"/>
      <c r="F711" s="124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5.75" customHeight="1">
      <c r="A712" s="183"/>
      <c r="B712" s="183"/>
      <c r="C712" s="183"/>
      <c r="D712" s="183"/>
      <c r="E712" s="183"/>
      <c r="F712" s="124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5.75" customHeight="1">
      <c r="A713" s="183"/>
      <c r="B713" s="183"/>
      <c r="C713" s="183"/>
      <c r="D713" s="183"/>
      <c r="E713" s="183"/>
      <c r="F713" s="124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5.75" customHeight="1">
      <c r="A714" s="183"/>
      <c r="B714" s="183"/>
      <c r="C714" s="183"/>
      <c r="D714" s="183"/>
      <c r="E714" s="183"/>
      <c r="F714" s="124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5.75" customHeight="1">
      <c r="A715" s="183"/>
      <c r="B715" s="183"/>
      <c r="C715" s="183"/>
      <c r="D715" s="183"/>
      <c r="E715" s="183"/>
      <c r="F715" s="124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5.75" customHeight="1">
      <c r="A716" s="183"/>
      <c r="B716" s="183"/>
      <c r="C716" s="183"/>
      <c r="D716" s="183"/>
      <c r="E716" s="183"/>
      <c r="F716" s="124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5.75" customHeight="1">
      <c r="A717" s="183"/>
      <c r="B717" s="183"/>
      <c r="C717" s="183"/>
      <c r="D717" s="183"/>
      <c r="E717" s="183"/>
      <c r="F717" s="124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5.75" customHeight="1">
      <c r="A718" s="183"/>
      <c r="B718" s="183"/>
      <c r="C718" s="183"/>
      <c r="D718" s="183"/>
      <c r="E718" s="183"/>
      <c r="F718" s="124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5.75" customHeight="1">
      <c r="A719" s="183"/>
      <c r="B719" s="183"/>
      <c r="C719" s="183"/>
      <c r="D719" s="183"/>
      <c r="E719" s="183"/>
      <c r="F719" s="124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5.75" customHeight="1">
      <c r="A720" s="183"/>
      <c r="B720" s="183"/>
      <c r="C720" s="183"/>
      <c r="D720" s="183"/>
      <c r="E720" s="183"/>
      <c r="F720" s="124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5.75" customHeight="1">
      <c r="A721" s="183"/>
      <c r="B721" s="183"/>
      <c r="C721" s="183"/>
      <c r="D721" s="183"/>
      <c r="E721" s="183"/>
      <c r="F721" s="124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5.75" customHeight="1">
      <c r="A722" s="183"/>
      <c r="B722" s="183"/>
      <c r="C722" s="183"/>
      <c r="D722" s="183"/>
      <c r="E722" s="183"/>
      <c r="F722" s="124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5.75" customHeight="1">
      <c r="A723" s="183"/>
      <c r="B723" s="183"/>
      <c r="C723" s="183"/>
      <c r="D723" s="183"/>
      <c r="E723" s="183"/>
      <c r="F723" s="124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5.75" customHeight="1">
      <c r="A724" s="183"/>
      <c r="B724" s="183"/>
      <c r="C724" s="183"/>
      <c r="D724" s="183"/>
      <c r="E724" s="183"/>
      <c r="F724" s="124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5.75" customHeight="1">
      <c r="A725" s="183"/>
      <c r="B725" s="183"/>
      <c r="C725" s="183"/>
      <c r="D725" s="183"/>
      <c r="E725" s="183"/>
      <c r="F725" s="124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5.75" customHeight="1">
      <c r="A726" s="183"/>
      <c r="B726" s="183"/>
      <c r="C726" s="183"/>
      <c r="D726" s="183"/>
      <c r="E726" s="183"/>
      <c r="F726" s="124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5.75" customHeight="1">
      <c r="A727" s="183"/>
      <c r="B727" s="183"/>
      <c r="C727" s="183"/>
      <c r="D727" s="183"/>
      <c r="E727" s="183"/>
      <c r="F727" s="124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5.75" customHeight="1">
      <c r="A728" s="183"/>
      <c r="B728" s="183"/>
      <c r="C728" s="183"/>
      <c r="D728" s="183"/>
      <c r="E728" s="183"/>
      <c r="F728" s="124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5.75" customHeight="1">
      <c r="A729" s="183"/>
      <c r="B729" s="183"/>
      <c r="C729" s="183"/>
      <c r="D729" s="183"/>
      <c r="E729" s="183"/>
      <c r="F729" s="124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5.75" customHeight="1">
      <c r="A730" s="183"/>
      <c r="B730" s="183"/>
      <c r="C730" s="183"/>
      <c r="D730" s="183"/>
      <c r="E730" s="183"/>
      <c r="F730" s="124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5.75" customHeight="1">
      <c r="A731" s="183"/>
      <c r="B731" s="183"/>
      <c r="C731" s="183"/>
      <c r="D731" s="183"/>
      <c r="E731" s="183"/>
      <c r="F731" s="124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5.75" customHeight="1">
      <c r="A732" s="183"/>
      <c r="B732" s="183"/>
      <c r="C732" s="183"/>
      <c r="D732" s="183"/>
      <c r="E732" s="183"/>
      <c r="F732" s="124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5.75" customHeight="1">
      <c r="A733" s="183"/>
      <c r="B733" s="183"/>
      <c r="C733" s="183"/>
      <c r="D733" s="183"/>
      <c r="E733" s="183"/>
      <c r="F733" s="124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5.75" customHeight="1">
      <c r="A734" s="183"/>
      <c r="B734" s="183"/>
      <c r="C734" s="183"/>
      <c r="D734" s="183"/>
      <c r="E734" s="183"/>
      <c r="F734" s="124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5.75" customHeight="1">
      <c r="A735" s="183"/>
      <c r="B735" s="183"/>
      <c r="C735" s="183"/>
      <c r="D735" s="183"/>
      <c r="E735" s="183"/>
      <c r="F735" s="124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5.75" customHeight="1">
      <c r="A736" s="183"/>
      <c r="B736" s="183"/>
      <c r="C736" s="183"/>
      <c r="D736" s="183"/>
      <c r="E736" s="183"/>
      <c r="F736" s="124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5.75" customHeight="1">
      <c r="A737" s="183"/>
      <c r="B737" s="183"/>
      <c r="C737" s="183"/>
      <c r="D737" s="183"/>
      <c r="E737" s="183"/>
      <c r="F737" s="124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5.75" customHeight="1">
      <c r="A738" s="183"/>
      <c r="B738" s="183"/>
      <c r="C738" s="183"/>
      <c r="D738" s="183"/>
      <c r="E738" s="183"/>
      <c r="F738" s="124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5.75" customHeight="1">
      <c r="A739" s="183"/>
      <c r="B739" s="183"/>
      <c r="C739" s="183"/>
      <c r="D739" s="183"/>
      <c r="E739" s="183"/>
      <c r="F739" s="124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5.75" customHeight="1">
      <c r="A740" s="183"/>
      <c r="B740" s="183"/>
      <c r="C740" s="183"/>
      <c r="D740" s="183"/>
      <c r="E740" s="183"/>
      <c r="F740" s="124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5.75" customHeight="1">
      <c r="A741" s="183"/>
      <c r="B741" s="183"/>
      <c r="C741" s="183"/>
      <c r="D741" s="183"/>
      <c r="E741" s="183"/>
      <c r="F741" s="124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5.75" customHeight="1">
      <c r="A742" s="183"/>
      <c r="B742" s="183"/>
      <c r="C742" s="183"/>
      <c r="D742" s="183"/>
      <c r="E742" s="183"/>
      <c r="F742" s="124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5.75" customHeight="1">
      <c r="A743" s="183"/>
      <c r="B743" s="183"/>
      <c r="C743" s="183"/>
      <c r="D743" s="183"/>
      <c r="E743" s="183"/>
      <c r="F743" s="124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5.75" customHeight="1">
      <c r="A744" s="183"/>
      <c r="B744" s="183"/>
      <c r="C744" s="183"/>
      <c r="D744" s="183"/>
      <c r="E744" s="183"/>
      <c r="F744" s="124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5.75" customHeight="1">
      <c r="A745" s="183"/>
      <c r="B745" s="183"/>
      <c r="C745" s="183"/>
      <c r="D745" s="183"/>
      <c r="E745" s="183"/>
      <c r="F745" s="124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5.75" customHeight="1">
      <c r="A746" s="183"/>
      <c r="B746" s="183"/>
      <c r="C746" s="183"/>
      <c r="D746" s="183"/>
      <c r="E746" s="183"/>
      <c r="F746" s="124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5.75" customHeight="1">
      <c r="A747" s="183"/>
      <c r="B747" s="183"/>
      <c r="C747" s="183"/>
      <c r="D747" s="183"/>
      <c r="E747" s="183"/>
      <c r="F747" s="124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5.75" customHeight="1">
      <c r="A748" s="183"/>
      <c r="B748" s="183"/>
      <c r="C748" s="183"/>
      <c r="D748" s="183"/>
      <c r="E748" s="183"/>
      <c r="F748" s="124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5.75" customHeight="1">
      <c r="A749" s="183"/>
      <c r="B749" s="183"/>
      <c r="C749" s="183"/>
      <c r="D749" s="183"/>
      <c r="E749" s="183"/>
      <c r="F749" s="124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5.75" customHeight="1">
      <c r="A750" s="183"/>
      <c r="B750" s="183"/>
      <c r="C750" s="183"/>
      <c r="D750" s="183"/>
      <c r="E750" s="183"/>
      <c r="F750" s="124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5.75" customHeight="1">
      <c r="A751" s="183"/>
      <c r="B751" s="183"/>
      <c r="C751" s="183"/>
      <c r="D751" s="183"/>
      <c r="E751" s="183"/>
      <c r="F751" s="124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5.75" customHeight="1">
      <c r="A752" s="183"/>
      <c r="B752" s="183"/>
      <c r="C752" s="183"/>
      <c r="D752" s="183"/>
      <c r="E752" s="183"/>
      <c r="F752" s="124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5.75" customHeight="1">
      <c r="A753" s="183"/>
      <c r="B753" s="183"/>
      <c r="C753" s="183"/>
      <c r="D753" s="183"/>
      <c r="E753" s="183"/>
      <c r="F753" s="124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5.75" customHeight="1">
      <c r="A754" s="183"/>
      <c r="B754" s="183"/>
      <c r="C754" s="183"/>
      <c r="D754" s="183"/>
      <c r="E754" s="183"/>
      <c r="F754" s="124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5.75" customHeight="1">
      <c r="A755" s="183"/>
      <c r="B755" s="183"/>
      <c r="C755" s="183"/>
      <c r="D755" s="183"/>
      <c r="E755" s="183"/>
      <c r="F755" s="124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5.75" customHeight="1">
      <c r="A756" s="183"/>
      <c r="B756" s="183"/>
      <c r="C756" s="183"/>
      <c r="D756" s="183"/>
      <c r="E756" s="183"/>
      <c r="F756" s="124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5.75" customHeight="1">
      <c r="A757" s="183"/>
      <c r="B757" s="183"/>
      <c r="C757" s="183"/>
      <c r="D757" s="183"/>
      <c r="E757" s="183"/>
      <c r="F757" s="124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5.75" customHeight="1">
      <c r="A758" s="183"/>
      <c r="B758" s="183"/>
      <c r="C758" s="183"/>
      <c r="D758" s="183"/>
      <c r="E758" s="183"/>
      <c r="F758" s="124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5.75" customHeight="1">
      <c r="A759" s="183"/>
      <c r="B759" s="183"/>
      <c r="C759" s="183"/>
      <c r="D759" s="183"/>
      <c r="E759" s="183"/>
      <c r="F759" s="124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5.75" customHeight="1">
      <c r="A760" s="183"/>
      <c r="B760" s="183"/>
      <c r="C760" s="183"/>
      <c r="D760" s="183"/>
      <c r="E760" s="183"/>
      <c r="F760" s="124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5.75" customHeight="1">
      <c r="A761" s="183"/>
      <c r="B761" s="183"/>
      <c r="C761" s="183"/>
      <c r="D761" s="183"/>
      <c r="E761" s="183"/>
      <c r="F761" s="124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5.75" customHeight="1">
      <c r="A762" s="183"/>
      <c r="B762" s="183"/>
      <c r="C762" s="183"/>
      <c r="D762" s="183"/>
      <c r="E762" s="183"/>
      <c r="F762" s="124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5.75" customHeight="1">
      <c r="A763" s="183"/>
      <c r="B763" s="183"/>
      <c r="C763" s="183"/>
      <c r="D763" s="183"/>
      <c r="E763" s="183"/>
      <c r="F763" s="124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5.75" customHeight="1">
      <c r="A764" s="183"/>
      <c r="B764" s="183"/>
      <c r="C764" s="183"/>
      <c r="D764" s="183"/>
      <c r="E764" s="183"/>
      <c r="F764" s="124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5.75" customHeight="1">
      <c r="A765" s="183"/>
      <c r="B765" s="183"/>
      <c r="C765" s="183"/>
      <c r="D765" s="183"/>
      <c r="E765" s="183"/>
      <c r="F765" s="124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5.75" customHeight="1">
      <c r="A766" s="183"/>
      <c r="B766" s="183"/>
      <c r="C766" s="183"/>
      <c r="D766" s="183"/>
      <c r="E766" s="183"/>
      <c r="F766" s="124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5.75" customHeight="1">
      <c r="A767" s="183"/>
      <c r="B767" s="183"/>
      <c r="C767" s="183"/>
      <c r="D767" s="183"/>
      <c r="E767" s="183"/>
      <c r="F767" s="124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5.75" customHeight="1">
      <c r="A768" s="183"/>
      <c r="B768" s="183"/>
      <c r="C768" s="183"/>
      <c r="D768" s="183"/>
      <c r="E768" s="183"/>
      <c r="F768" s="124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5.75" customHeight="1">
      <c r="A769" s="183"/>
      <c r="B769" s="183"/>
      <c r="C769" s="183"/>
      <c r="D769" s="183"/>
      <c r="E769" s="183"/>
      <c r="F769" s="124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5.75" customHeight="1">
      <c r="A770" s="183"/>
      <c r="B770" s="183"/>
      <c r="C770" s="183"/>
      <c r="D770" s="183"/>
      <c r="E770" s="183"/>
      <c r="F770" s="124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5.75" customHeight="1">
      <c r="A771" s="183"/>
      <c r="B771" s="183"/>
      <c r="C771" s="183"/>
      <c r="D771" s="183"/>
      <c r="E771" s="183"/>
      <c r="F771" s="124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5.75" customHeight="1">
      <c r="A772" s="183"/>
      <c r="B772" s="183"/>
      <c r="C772" s="183"/>
      <c r="D772" s="183"/>
      <c r="E772" s="183"/>
      <c r="F772" s="124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5.75" customHeight="1">
      <c r="A773" s="183"/>
      <c r="B773" s="183"/>
      <c r="C773" s="183"/>
      <c r="D773" s="183"/>
      <c r="E773" s="183"/>
      <c r="F773" s="124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5.75" customHeight="1">
      <c r="A774" s="183"/>
      <c r="B774" s="183"/>
      <c r="C774" s="183"/>
      <c r="D774" s="183"/>
      <c r="E774" s="183"/>
      <c r="F774" s="124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5.75" customHeight="1">
      <c r="A775" s="183"/>
      <c r="B775" s="183"/>
      <c r="C775" s="183"/>
      <c r="D775" s="183"/>
      <c r="E775" s="183"/>
      <c r="F775" s="124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5.75" customHeight="1">
      <c r="A776" s="183"/>
      <c r="B776" s="183"/>
      <c r="C776" s="183"/>
      <c r="D776" s="183"/>
      <c r="E776" s="183"/>
      <c r="F776" s="124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5.75" customHeight="1">
      <c r="A777" s="183"/>
      <c r="B777" s="183"/>
      <c r="C777" s="183"/>
      <c r="D777" s="183"/>
      <c r="E777" s="183"/>
      <c r="F777" s="124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5.75" customHeight="1">
      <c r="A778" s="183"/>
      <c r="B778" s="183"/>
      <c r="C778" s="183"/>
      <c r="D778" s="183"/>
      <c r="E778" s="183"/>
      <c r="F778" s="124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5.75" customHeight="1">
      <c r="A779" s="183"/>
      <c r="B779" s="183"/>
      <c r="C779" s="183"/>
      <c r="D779" s="183"/>
      <c r="E779" s="183"/>
      <c r="F779" s="124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5.75" customHeight="1">
      <c r="A780" s="183"/>
      <c r="B780" s="183"/>
      <c r="C780" s="183"/>
      <c r="D780" s="183"/>
      <c r="E780" s="183"/>
      <c r="F780" s="124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5.75" customHeight="1">
      <c r="A781" s="183"/>
      <c r="B781" s="183"/>
      <c r="C781" s="183"/>
      <c r="D781" s="183"/>
      <c r="E781" s="183"/>
      <c r="F781" s="124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5.75" customHeight="1">
      <c r="A782" s="183"/>
      <c r="B782" s="183"/>
      <c r="C782" s="183"/>
      <c r="D782" s="183"/>
      <c r="E782" s="183"/>
      <c r="F782" s="124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5.75" customHeight="1">
      <c r="A783" s="183"/>
      <c r="B783" s="183"/>
      <c r="C783" s="183"/>
      <c r="D783" s="183"/>
      <c r="E783" s="183"/>
      <c r="F783" s="124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5.75" customHeight="1">
      <c r="A784" s="183"/>
      <c r="B784" s="183"/>
      <c r="C784" s="183"/>
      <c r="D784" s="183"/>
      <c r="E784" s="183"/>
      <c r="F784" s="124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5.75" customHeight="1">
      <c r="A785" s="183"/>
      <c r="B785" s="183"/>
      <c r="C785" s="183"/>
      <c r="D785" s="183"/>
      <c r="E785" s="183"/>
      <c r="F785" s="124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5.75" customHeight="1">
      <c r="A786" s="183"/>
      <c r="B786" s="183"/>
      <c r="C786" s="183"/>
      <c r="D786" s="183"/>
      <c r="E786" s="183"/>
      <c r="F786" s="124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5.75" customHeight="1">
      <c r="A787" s="183"/>
      <c r="B787" s="183"/>
      <c r="C787" s="183"/>
      <c r="D787" s="183"/>
      <c r="E787" s="183"/>
      <c r="F787" s="124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5.75" customHeight="1">
      <c r="A788" s="183"/>
      <c r="B788" s="183"/>
      <c r="C788" s="183"/>
      <c r="D788" s="183"/>
      <c r="E788" s="183"/>
      <c r="F788" s="124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5.75" customHeight="1">
      <c r="A789" s="183"/>
      <c r="B789" s="183"/>
      <c r="C789" s="183"/>
      <c r="D789" s="183"/>
      <c r="E789" s="183"/>
      <c r="F789" s="124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5.75" customHeight="1">
      <c r="A790" s="183"/>
      <c r="B790" s="183"/>
      <c r="C790" s="183"/>
      <c r="D790" s="183"/>
      <c r="E790" s="183"/>
      <c r="F790" s="124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5.75" customHeight="1">
      <c r="A791" s="183"/>
      <c r="B791" s="183"/>
      <c r="C791" s="183"/>
      <c r="D791" s="183"/>
      <c r="E791" s="183"/>
      <c r="F791" s="124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5.75" customHeight="1">
      <c r="A792" s="183"/>
      <c r="B792" s="183"/>
      <c r="C792" s="183"/>
      <c r="D792" s="183"/>
      <c r="E792" s="183"/>
      <c r="F792" s="124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5.75" customHeight="1">
      <c r="A793" s="183"/>
      <c r="B793" s="183"/>
      <c r="C793" s="183"/>
      <c r="D793" s="183"/>
      <c r="E793" s="183"/>
      <c r="F793" s="124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5.75" customHeight="1">
      <c r="A794" s="183"/>
      <c r="B794" s="183"/>
      <c r="C794" s="183"/>
      <c r="D794" s="183"/>
      <c r="E794" s="183"/>
      <c r="F794" s="124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5.75" customHeight="1">
      <c r="A795" s="183"/>
      <c r="B795" s="183"/>
      <c r="C795" s="183"/>
      <c r="D795" s="183"/>
      <c r="E795" s="183"/>
      <c r="F795" s="124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5.75" customHeight="1">
      <c r="A796" s="183"/>
      <c r="B796" s="183"/>
      <c r="C796" s="183"/>
      <c r="D796" s="183"/>
      <c r="E796" s="183"/>
      <c r="F796" s="124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5.75" customHeight="1">
      <c r="A797" s="183"/>
      <c r="B797" s="183"/>
      <c r="C797" s="183"/>
      <c r="D797" s="183"/>
      <c r="E797" s="183"/>
      <c r="F797" s="124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5.75" customHeight="1">
      <c r="A798" s="183"/>
      <c r="B798" s="183"/>
      <c r="C798" s="183"/>
      <c r="D798" s="183"/>
      <c r="E798" s="183"/>
      <c r="F798" s="124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5.75" customHeight="1">
      <c r="A799" s="183"/>
      <c r="B799" s="183"/>
      <c r="C799" s="183"/>
      <c r="D799" s="183"/>
      <c r="E799" s="183"/>
      <c r="F799" s="124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5.75" customHeight="1">
      <c r="A800" s="183"/>
      <c r="B800" s="183"/>
      <c r="C800" s="183"/>
      <c r="D800" s="183"/>
      <c r="E800" s="183"/>
      <c r="F800" s="124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5.75" customHeight="1">
      <c r="A801" s="183"/>
      <c r="B801" s="183"/>
      <c r="C801" s="183"/>
      <c r="D801" s="183"/>
      <c r="E801" s="183"/>
      <c r="F801" s="124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5.75" customHeight="1">
      <c r="A802" s="183"/>
      <c r="B802" s="183"/>
      <c r="C802" s="183"/>
      <c r="D802" s="183"/>
      <c r="E802" s="183"/>
      <c r="F802" s="124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5.75" customHeight="1">
      <c r="A803" s="183"/>
      <c r="B803" s="183"/>
      <c r="C803" s="183"/>
      <c r="D803" s="183"/>
      <c r="E803" s="183"/>
      <c r="F803" s="124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5.75" customHeight="1">
      <c r="A804" s="183"/>
      <c r="B804" s="183"/>
      <c r="C804" s="183"/>
      <c r="D804" s="183"/>
      <c r="E804" s="183"/>
      <c r="F804" s="124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5.75" customHeight="1">
      <c r="A805" s="183"/>
      <c r="B805" s="183"/>
      <c r="C805" s="183"/>
      <c r="D805" s="183"/>
      <c r="E805" s="183"/>
      <c r="F805" s="124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5.75" customHeight="1">
      <c r="A806" s="183"/>
      <c r="B806" s="183"/>
      <c r="C806" s="183"/>
      <c r="D806" s="183"/>
      <c r="E806" s="183"/>
      <c r="F806" s="124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5.75" customHeight="1">
      <c r="A807" s="183"/>
      <c r="B807" s="183"/>
      <c r="C807" s="183"/>
      <c r="D807" s="183"/>
      <c r="E807" s="183"/>
      <c r="F807" s="124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5.75" customHeight="1">
      <c r="A808" s="183"/>
      <c r="B808" s="183"/>
      <c r="C808" s="183"/>
      <c r="D808" s="183"/>
      <c r="E808" s="183"/>
      <c r="F808" s="124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5.75" customHeight="1">
      <c r="A809" s="183"/>
      <c r="B809" s="183"/>
      <c r="C809" s="183"/>
      <c r="D809" s="183"/>
      <c r="E809" s="183"/>
      <c r="F809" s="124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5.75" customHeight="1">
      <c r="A810" s="183"/>
      <c r="B810" s="183"/>
      <c r="C810" s="183"/>
      <c r="D810" s="183"/>
      <c r="E810" s="183"/>
      <c r="F810" s="124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5.75" customHeight="1">
      <c r="A811" s="183"/>
      <c r="B811" s="183"/>
      <c r="C811" s="183"/>
      <c r="D811" s="183"/>
      <c r="E811" s="183"/>
      <c r="F811" s="124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5.75" customHeight="1">
      <c r="A812" s="183"/>
      <c r="B812" s="183"/>
      <c r="C812" s="183"/>
      <c r="D812" s="183"/>
      <c r="E812" s="183"/>
      <c r="F812" s="124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5.75" customHeight="1">
      <c r="A813" s="183"/>
      <c r="B813" s="183"/>
      <c r="C813" s="183"/>
      <c r="D813" s="183"/>
      <c r="E813" s="183"/>
      <c r="F813" s="124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5.75" customHeight="1">
      <c r="A814" s="183"/>
      <c r="B814" s="183"/>
      <c r="C814" s="183"/>
      <c r="D814" s="183"/>
      <c r="E814" s="183"/>
      <c r="F814" s="124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5.75" customHeight="1">
      <c r="A815" s="183"/>
      <c r="B815" s="183"/>
      <c r="C815" s="183"/>
      <c r="D815" s="183"/>
      <c r="E815" s="183"/>
      <c r="F815" s="124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5.75" customHeight="1">
      <c r="A816" s="183"/>
      <c r="B816" s="183"/>
      <c r="C816" s="183"/>
      <c r="D816" s="183"/>
      <c r="E816" s="183"/>
      <c r="F816" s="124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5.75" customHeight="1">
      <c r="A817" s="183"/>
      <c r="B817" s="183"/>
      <c r="C817" s="183"/>
      <c r="D817" s="183"/>
      <c r="E817" s="183"/>
      <c r="F817" s="124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5.75" customHeight="1">
      <c r="A818" s="183"/>
      <c r="B818" s="183"/>
      <c r="C818" s="183"/>
      <c r="D818" s="183"/>
      <c r="E818" s="183"/>
      <c r="F818" s="124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5.75" customHeight="1">
      <c r="A819" s="183"/>
      <c r="B819" s="183"/>
      <c r="C819" s="183"/>
      <c r="D819" s="183"/>
      <c r="E819" s="183"/>
      <c r="F819" s="124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5.75" customHeight="1">
      <c r="A820" s="183"/>
      <c r="B820" s="183"/>
      <c r="C820" s="183"/>
      <c r="D820" s="183"/>
      <c r="E820" s="183"/>
      <c r="F820" s="124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5.75" customHeight="1">
      <c r="A821" s="183"/>
      <c r="B821" s="183"/>
      <c r="C821" s="183"/>
      <c r="D821" s="183"/>
      <c r="E821" s="183"/>
      <c r="F821" s="124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5.75" customHeight="1">
      <c r="A822" s="183"/>
      <c r="B822" s="183"/>
      <c r="C822" s="183"/>
      <c r="D822" s="183"/>
      <c r="E822" s="183"/>
      <c r="F822" s="124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5.75" customHeight="1">
      <c r="A823" s="183"/>
      <c r="B823" s="183"/>
      <c r="C823" s="183"/>
      <c r="D823" s="183"/>
      <c r="E823" s="183"/>
      <c r="F823" s="124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5.75" customHeight="1">
      <c r="A824" s="183"/>
      <c r="B824" s="183"/>
      <c r="C824" s="183"/>
      <c r="D824" s="183"/>
      <c r="E824" s="183"/>
      <c r="F824" s="124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5.75" customHeight="1">
      <c r="A825" s="183"/>
      <c r="B825" s="183"/>
      <c r="C825" s="183"/>
      <c r="D825" s="183"/>
      <c r="E825" s="183"/>
      <c r="F825" s="124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5.75" customHeight="1">
      <c r="A826" s="183"/>
      <c r="B826" s="183"/>
      <c r="C826" s="183"/>
      <c r="D826" s="183"/>
      <c r="E826" s="183"/>
      <c r="F826" s="124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5.75" customHeight="1">
      <c r="A827" s="183"/>
      <c r="B827" s="183"/>
      <c r="C827" s="183"/>
      <c r="D827" s="183"/>
      <c r="E827" s="183"/>
      <c r="F827" s="124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5.75" customHeight="1">
      <c r="A828" s="183"/>
      <c r="B828" s="183"/>
      <c r="C828" s="183"/>
      <c r="D828" s="183"/>
      <c r="E828" s="183"/>
      <c r="F828" s="124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5.75" customHeight="1">
      <c r="A829" s="183"/>
      <c r="B829" s="183"/>
      <c r="C829" s="183"/>
      <c r="D829" s="183"/>
      <c r="E829" s="183"/>
      <c r="F829" s="124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5.75" customHeight="1">
      <c r="A830" s="183"/>
      <c r="B830" s="183"/>
      <c r="C830" s="183"/>
      <c r="D830" s="183"/>
      <c r="E830" s="183"/>
      <c r="F830" s="124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5.75" customHeight="1">
      <c r="A831" s="183"/>
      <c r="B831" s="183"/>
      <c r="C831" s="183"/>
      <c r="D831" s="183"/>
      <c r="E831" s="183"/>
      <c r="F831" s="124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5.75" customHeight="1">
      <c r="A832" s="183"/>
      <c r="B832" s="183"/>
      <c r="C832" s="183"/>
      <c r="D832" s="183"/>
      <c r="E832" s="183"/>
      <c r="F832" s="124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5.75" customHeight="1">
      <c r="A833" s="183"/>
      <c r="B833" s="183"/>
      <c r="C833" s="183"/>
      <c r="D833" s="183"/>
      <c r="E833" s="183"/>
      <c r="F833" s="124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5.75" customHeight="1">
      <c r="A834" s="183"/>
      <c r="B834" s="183"/>
      <c r="C834" s="183"/>
      <c r="D834" s="183"/>
      <c r="E834" s="183"/>
      <c r="F834" s="124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5.75" customHeight="1">
      <c r="A835" s="183"/>
      <c r="B835" s="183"/>
      <c r="C835" s="183"/>
      <c r="D835" s="183"/>
      <c r="E835" s="183"/>
      <c r="F835" s="124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5.75" customHeight="1">
      <c r="A836" s="183"/>
      <c r="B836" s="183"/>
      <c r="C836" s="183"/>
      <c r="D836" s="183"/>
      <c r="E836" s="183"/>
      <c r="F836" s="124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5.75" customHeight="1">
      <c r="A837" s="183"/>
      <c r="B837" s="183"/>
      <c r="C837" s="183"/>
      <c r="D837" s="183"/>
      <c r="E837" s="183"/>
      <c r="F837" s="124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5.75" customHeight="1">
      <c r="A838" s="183"/>
      <c r="B838" s="183"/>
      <c r="C838" s="183"/>
      <c r="D838" s="183"/>
      <c r="E838" s="183"/>
      <c r="F838" s="124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5.75" customHeight="1">
      <c r="A839" s="183"/>
      <c r="B839" s="183"/>
      <c r="C839" s="183"/>
      <c r="D839" s="183"/>
      <c r="E839" s="183"/>
      <c r="F839" s="124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5.75" customHeight="1">
      <c r="A840" s="183"/>
      <c r="B840" s="183"/>
      <c r="C840" s="183"/>
      <c r="D840" s="183"/>
      <c r="E840" s="183"/>
      <c r="F840" s="124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5.75" customHeight="1">
      <c r="A841" s="183"/>
      <c r="B841" s="183"/>
      <c r="C841" s="183"/>
      <c r="D841" s="183"/>
      <c r="E841" s="183"/>
      <c r="F841" s="124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5.75" customHeight="1">
      <c r="A842" s="183"/>
      <c r="B842" s="183"/>
      <c r="C842" s="183"/>
      <c r="D842" s="183"/>
      <c r="E842" s="183"/>
      <c r="F842" s="124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5.75" customHeight="1">
      <c r="A843" s="183"/>
      <c r="B843" s="183"/>
      <c r="C843" s="183"/>
      <c r="D843" s="183"/>
      <c r="E843" s="183"/>
      <c r="F843" s="124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5.75" customHeight="1">
      <c r="A844" s="183"/>
      <c r="B844" s="183"/>
      <c r="C844" s="183"/>
      <c r="D844" s="183"/>
      <c r="E844" s="183"/>
      <c r="F844" s="124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5.75" customHeight="1">
      <c r="A845" s="183"/>
      <c r="B845" s="183"/>
      <c r="C845" s="183"/>
      <c r="D845" s="183"/>
      <c r="E845" s="183"/>
      <c r="F845" s="124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5.75" customHeight="1">
      <c r="A846" s="183"/>
      <c r="B846" s="183"/>
      <c r="C846" s="183"/>
      <c r="D846" s="183"/>
      <c r="E846" s="183"/>
      <c r="F846" s="124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5.75" customHeight="1">
      <c r="A847" s="183"/>
      <c r="B847" s="183"/>
      <c r="C847" s="183"/>
      <c r="D847" s="183"/>
      <c r="E847" s="183"/>
      <c r="F847" s="124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5.75" customHeight="1">
      <c r="A848" s="183"/>
      <c r="B848" s="183"/>
      <c r="C848" s="183"/>
      <c r="D848" s="183"/>
      <c r="E848" s="183"/>
      <c r="F848" s="124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5.75" customHeight="1">
      <c r="A849" s="183"/>
      <c r="B849" s="183"/>
      <c r="C849" s="183"/>
      <c r="D849" s="183"/>
      <c r="E849" s="183"/>
      <c r="F849" s="124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5.75" customHeight="1">
      <c r="A850" s="183"/>
      <c r="B850" s="183"/>
      <c r="C850" s="183"/>
      <c r="D850" s="183"/>
      <c r="E850" s="183"/>
      <c r="F850" s="124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5.75" customHeight="1">
      <c r="A851" s="183"/>
      <c r="B851" s="183"/>
      <c r="C851" s="183"/>
      <c r="D851" s="183"/>
      <c r="E851" s="183"/>
      <c r="F851" s="124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5.75" customHeight="1">
      <c r="A852" s="183"/>
      <c r="B852" s="183"/>
      <c r="C852" s="183"/>
      <c r="D852" s="183"/>
      <c r="E852" s="183"/>
      <c r="F852" s="124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5.75" customHeight="1">
      <c r="A853" s="183"/>
      <c r="B853" s="183"/>
      <c r="C853" s="183"/>
      <c r="D853" s="183"/>
      <c r="E853" s="183"/>
      <c r="F853" s="124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5.75" customHeight="1">
      <c r="A854" s="183"/>
      <c r="B854" s="183"/>
      <c r="C854" s="183"/>
      <c r="D854" s="183"/>
      <c r="E854" s="183"/>
      <c r="F854" s="124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5.75" customHeight="1">
      <c r="A855" s="183"/>
      <c r="B855" s="183"/>
      <c r="C855" s="183"/>
      <c r="D855" s="183"/>
      <c r="E855" s="183"/>
      <c r="F855" s="124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5.75" customHeight="1">
      <c r="A856" s="183"/>
      <c r="B856" s="183"/>
      <c r="C856" s="183"/>
      <c r="D856" s="183"/>
      <c r="E856" s="183"/>
      <c r="F856" s="124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5.75" customHeight="1">
      <c r="A857" s="183"/>
      <c r="B857" s="183"/>
      <c r="C857" s="183"/>
      <c r="D857" s="183"/>
      <c r="E857" s="183"/>
      <c r="F857" s="124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5.75" customHeight="1">
      <c r="A858" s="183"/>
      <c r="B858" s="183"/>
      <c r="C858" s="183"/>
      <c r="D858" s="183"/>
      <c r="E858" s="183"/>
      <c r="F858" s="124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5.75" customHeight="1">
      <c r="A859" s="183"/>
      <c r="B859" s="183"/>
      <c r="C859" s="183"/>
      <c r="D859" s="183"/>
      <c r="E859" s="183"/>
      <c r="F859" s="124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5.75" customHeight="1">
      <c r="A860" s="183"/>
      <c r="B860" s="183"/>
      <c r="C860" s="183"/>
      <c r="D860" s="183"/>
      <c r="E860" s="183"/>
      <c r="F860" s="124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5.75" customHeight="1">
      <c r="A861" s="183"/>
      <c r="B861" s="183"/>
      <c r="C861" s="183"/>
      <c r="D861" s="183"/>
      <c r="E861" s="183"/>
      <c r="F861" s="124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5.75" customHeight="1">
      <c r="A862" s="183"/>
      <c r="B862" s="183"/>
      <c r="C862" s="183"/>
      <c r="D862" s="183"/>
      <c r="E862" s="183"/>
      <c r="F862" s="124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5.75" customHeight="1">
      <c r="A863" s="183"/>
      <c r="B863" s="183"/>
      <c r="C863" s="183"/>
      <c r="D863" s="183"/>
      <c r="E863" s="183"/>
      <c r="F863" s="124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5.75" customHeight="1">
      <c r="A864" s="183"/>
      <c r="B864" s="183"/>
      <c r="C864" s="183"/>
      <c r="D864" s="183"/>
      <c r="E864" s="183"/>
      <c r="F864" s="124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5.75" customHeight="1">
      <c r="A865" s="183"/>
      <c r="B865" s="183"/>
      <c r="C865" s="183"/>
      <c r="D865" s="183"/>
      <c r="E865" s="183"/>
      <c r="F865" s="124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5.75" customHeight="1">
      <c r="A866" s="183"/>
      <c r="B866" s="183"/>
      <c r="C866" s="183"/>
      <c r="D866" s="183"/>
      <c r="E866" s="183"/>
      <c r="F866" s="124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5.75" customHeight="1">
      <c r="A867" s="183"/>
      <c r="B867" s="183"/>
      <c r="C867" s="183"/>
      <c r="D867" s="183"/>
      <c r="E867" s="183"/>
      <c r="F867" s="124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5.75" customHeight="1">
      <c r="A868" s="183"/>
      <c r="B868" s="183"/>
      <c r="C868" s="183"/>
      <c r="D868" s="183"/>
      <c r="E868" s="183"/>
      <c r="F868" s="124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5.75" customHeight="1">
      <c r="A869" s="183"/>
      <c r="B869" s="183"/>
      <c r="C869" s="183"/>
      <c r="D869" s="183"/>
      <c r="E869" s="183"/>
      <c r="F869" s="124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5.75" customHeight="1">
      <c r="A870" s="183"/>
      <c r="B870" s="183"/>
      <c r="C870" s="183"/>
      <c r="D870" s="183"/>
      <c r="E870" s="183"/>
      <c r="F870" s="124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5.75" customHeight="1">
      <c r="A871" s="183"/>
      <c r="B871" s="183"/>
      <c r="C871" s="183"/>
      <c r="D871" s="183"/>
      <c r="E871" s="183"/>
      <c r="F871" s="124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5.75" customHeight="1">
      <c r="A872" s="183"/>
      <c r="B872" s="183"/>
      <c r="C872" s="183"/>
      <c r="D872" s="183"/>
      <c r="E872" s="183"/>
      <c r="F872" s="124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5.75" customHeight="1">
      <c r="A873" s="183"/>
      <c r="B873" s="183"/>
      <c r="C873" s="183"/>
      <c r="D873" s="183"/>
      <c r="E873" s="183"/>
      <c r="F873" s="124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5.75" customHeight="1">
      <c r="A874" s="183"/>
      <c r="B874" s="183"/>
      <c r="C874" s="183"/>
      <c r="D874" s="183"/>
      <c r="E874" s="183"/>
      <c r="F874" s="124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5.75" customHeight="1">
      <c r="A875" s="183"/>
      <c r="B875" s="183"/>
      <c r="C875" s="183"/>
      <c r="D875" s="183"/>
      <c r="E875" s="183"/>
      <c r="F875" s="124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5.75" customHeight="1">
      <c r="A876" s="183"/>
      <c r="B876" s="183"/>
      <c r="C876" s="183"/>
      <c r="D876" s="183"/>
      <c r="E876" s="183"/>
      <c r="F876" s="124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5.75" customHeight="1">
      <c r="A877" s="183"/>
      <c r="B877" s="183"/>
      <c r="C877" s="183"/>
      <c r="D877" s="183"/>
      <c r="E877" s="183"/>
      <c r="F877" s="124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5.75" customHeight="1">
      <c r="A878" s="183"/>
      <c r="B878" s="183"/>
      <c r="C878" s="183"/>
      <c r="D878" s="183"/>
      <c r="E878" s="183"/>
      <c r="F878" s="124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5.75" customHeight="1">
      <c r="A879" s="183"/>
      <c r="B879" s="183"/>
      <c r="C879" s="183"/>
      <c r="D879" s="183"/>
      <c r="E879" s="183"/>
      <c r="F879" s="124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5.75" customHeight="1">
      <c r="A880" s="183"/>
      <c r="B880" s="183"/>
      <c r="C880" s="183"/>
      <c r="D880" s="183"/>
      <c r="E880" s="183"/>
      <c r="F880" s="124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5.75" customHeight="1">
      <c r="A881" s="183"/>
      <c r="B881" s="183"/>
      <c r="C881" s="183"/>
      <c r="D881" s="183"/>
      <c r="E881" s="183"/>
      <c r="F881" s="124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5.75" customHeight="1">
      <c r="A882" s="183"/>
      <c r="B882" s="183"/>
      <c r="C882" s="183"/>
      <c r="D882" s="183"/>
      <c r="E882" s="183"/>
      <c r="F882" s="124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5.75" customHeight="1">
      <c r="A883" s="183"/>
      <c r="B883" s="183"/>
      <c r="C883" s="183"/>
      <c r="D883" s="183"/>
      <c r="E883" s="183"/>
      <c r="F883" s="124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5.75" customHeight="1">
      <c r="A884" s="183"/>
      <c r="B884" s="183"/>
      <c r="C884" s="183"/>
      <c r="D884" s="183"/>
      <c r="E884" s="183"/>
      <c r="F884" s="124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5.75" customHeight="1">
      <c r="A885" s="183"/>
      <c r="B885" s="183"/>
      <c r="C885" s="183"/>
      <c r="D885" s="183"/>
      <c r="E885" s="183"/>
      <c r="F885" s="124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5.75" customHeight="1">
      <c r="A886" s="183"/>
      <c r="B886" s="183"/>
      <c r="C886" s="183"/>
      <c r="D886" s="183"/>
      <c r="E886" s="183"/>
      <c r="F886" s="124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5.75" customHeight="1">
      <c r="A887" s="183"/>
      <c r="B887" s="183"/>
      <c r="C887" s="183"/>
      <c r="D887" s="183"/>
      <c r="E887" s="183"/>
      <c r="F887" s="124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5.75" customHeight="1">
      <c r="A888" s="183"/>
      <c r="B888" s="183"/>
      <c r="C888" s="183"/>
      <c r="D888" s="183"/>
      <c r="E888" s="183"/>
      <c r="F888" s="124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5.75" customHeight="1">
      <c r="A889" s="183"/>
      <c r="B889" s="183"/>
      <c r="C889" s="183"/>
      <c r="D889" s="183"/>
      <c r="E889" s="183"/>
      <c r="F889" s="124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5.75" customHeight="1">
      <c r="A890" s="183"/>
      <c r="B890" s="183"/>
      <c r="C890" s="183"/>
      <c r="D890" s="183"/>
      <c r="E890" s="183"/>
      <c r="F890" s="124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5.75" customHeight="1">
      <c r="A891" s="183"/>
      <c r="B891" s="183"/>
      <c r="C891" s="183"/>
      <c r="D891" s="183"/>
      <c r="E891" s="183"/>
      <c r="F891" s="124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5.75" customHeight="1">
      <c r="A892" s="183"/>
      <c r="B892" s="183"/>
      <c r="C892" s="183"/>
      <c r="D892" s="183"/>
      <c r="E892" s="183"/>
      <c r="F892" s="124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5.75" customHeight="1">
      <c r="A893" s="183"/>
      <c r="B893" s="183"/>
      <c r="C893" s="183"/>
      <c r="D893" s="183"/>
      <c r="E893" s="183"/>
      <c r="F893" s="124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5.75" customHeight="1">
      <c r="A894" s="183"/>
      <c r="B894" s="183"/>
      <c r="C894" s="183"/>
      <c r="D894" s="183"/>
      <c r="E894" s="183"/>
      <c r="F894" s="124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5.75" customHeight="1">
      <c r="A895" s="183"/>
      <c r="B895" s="183"/>
      <c r="C895" s="183"/>
      <c r="D895" s="183"/>
      <c r="E895" s="183"/>
      <c r="F895" s="124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5.75" customHeight="1">
      <c r="A896" s="183"/>
      <c r="B896" s="183"/>
      <c r="C896" s="183"/>
      <c r="D896" s="183"/>
      <c r="E896" s="183"/>
      <c r="F896" s="124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5.75" customHeight="1">
      <c r="A897" s="183"/>
      <c r="B897" s="183"/>
      <c r="C897" s="183"/>
      <c r="D897" s="183"/>
      <c r="E897" s="183"/>
      <c r="F897" s="124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5.75" customHeight="1">
      <c r="A898" s="183"/>
      <c r="B898" s="183"/>
      <c r="C898" s="183"/>
      <c r="D898" s="183"/>
      <c r="E898" s="183"/>
      <c r="F898" s="124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5.75" customHeight="1">
      <c r="A899" s="183"/>
      <c r="B899" s="183"/>
      <c r="C899" s="183"/>
      <c r="D899" s="183"/>
      <c r="E899" s="183"/>
      <c r="F899" s="124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5.75" customHeight="1">
      <c r="A900" s="183"/>
      <c r="B900" s="183"/>
      <c r="C900" s="183"/>
      <c r="D900" s="183"/>
      <c r="E900" s="183"/>
      <c r="F900" s="124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5.75" customHeight="1">
      <c r="A901" s="183"/>
      <c r="B901" s="183"/>
      <c r="C901" s="183"/>
      <c r="D901" s="183"/>
      <c r="E901" s="183"/>
      <c r="F901" s="124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5.75" customHeight="1">
      <c r="A902" s="183"/>
      <c r="B902" s="183"/>
      <c r="C902" s="183"/>
      <c r="D902" s="183"/>
      <c r="E902" s="183"/>
      <c r="F902" s="124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5.75" customHeight="1">
      <c r="A903" s="183"/>
      <c r="B903" s="183"/>
      <c r="C903" s="183"/>
      <c r="D903" s="183"/>
      <c r="E903" s="183"/>
      <c r="F903" s="124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5.75" customHeight="1">
      <c r="A904" s="183"/>
      <c r="B904" s="183"/>
      <c r="C904" s="183"/>
      <c r="D904" s="183"/>
      <c r="E904" s="183"/>
      <c r="F904" s="124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5.75" customHeight="1">
      <c r="A905" s="183"/>
      <c r="B905" s="183"/>
      <c r="C905" s="183"/>
      <c r="D905" s="183"/>
      <c r="E905" s="183"/>
      <c r="F905" s="124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5.75" customHeight="1">
      <c r="A906" s="183"/>
      <c r="B906" s="183"/>
      <c r="C906" s="183"/>
      <c r="D906" s="183"/>
      <c r="E906" s="183"/>
      <c r="F906" s="124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5.75" customHeight="1">
      <c r="A907" s="183"/>
      <c r="B907" s="183"/>
      <c r="C907" s="183"/>
      <c r="D907" s="183"/>
      <c r="E907" s="183"/>
      <c r="F907" s="124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5.75" customHeight="1">
      <c r="A908" s="183"/>
      <c r="B908" s="183"/>
      <c r="C908" s="183"/>
      <c r="D908" s="183"/>
      <c r="E908" s="183"/>
      <c r="F908" s="124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5.75" customHeight="1">
      <c r="A909" s="183"/>
      <c r="B909" s="183"/>
      <c r="C909" s="183"/>
      <c r="D909" s="183"/>
      <c r="E909" s="183"/>
      <c r="F909" s="124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5.75" customHeight="1">
      <c r="A910" s="183"/>
      <c r="B910" s="183"/>
      <c r="C910" s="183"/>
      <c r="D910" s="183"/>
      <c r="E910" s="183"/>
      <c r="F910" s="124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5.75" customHeight="1">
      <c r="A911" s="183"/>
      <c r="B911" s="183"/>
      <c r="C911" s="183"/>
      <c r="D911" s="183"/>
      <c r="E911" s="183"/>
      <c r="F911" s="124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5.75" customHeight="1">
      <c r="A912" s="183"/>
      <c r="B912" s="183"/>
      <c r="C912" s="183"/>
      <c r="D912" s="183"/>
      <c r="E912" s="183"/>
      <c r="F912" s="124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5.75" customHeight="1">
      <c r="A913" s="183"/>
      <c r="B913" s="183"/>
      <c r="C913" s="183"/>
      <c r="D913" s="183"/>
      <c r="E913" s="183"/>
      <c r="F913" s="124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5.75" customHeight="1">
      <c r="A914" s="183"/>
      <c r="B914" s="183"/>
      <c r="C914" s="183"/>
      <c r="D914" s="183"/>
      <c r="E914" s="183"/>
      <c r="F914" s="124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5.75" customHeight="1">
      <c r="A915" s="183"/>
      <c r="B915" s="183"/>
      <c r="C915" s="183"/>
      <c r="D915" s="183"/>
      <c r="E915" s="183"/>
      <c r="F915" s="124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5.75" customHeight="1">
      <c r="A916" s="183"/>
      <c r="B916" s="183"/>
      <c r="C916" s="183"/>
      <c r="D916" s="183"/>
      <c r="E916" s="183"/>
      <c r="F916" s="124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5.75" customHeight="1">
      <c r="A917" s="183"/>
      <c r="B917" s="183"/>
      <c r="C917" s="183"/>
      <c r="D917" s="183"/>
      <c r="E917" s="183"/>
      <c r="F917" s="124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5.75" customHeight="1">
      <c r="A918" s="183"/>
      <c r="B918" s="183"/>
      <c r="C918" s="183"/>
      <c r="D918" s="183"/>
      <c r="E918" s="183"/>
      <c r="F918" s="124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5.75" customHeight="1">
      <c r="A919" s="183"/>
      <c r="B919" s="183"/>
      <c r="C919" s="183"/>
      <c r="D919" s="183"/>
      <c r="E919" s="183"/>
      <c r="F919" s="124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5.75" customHeight="1">
      <c r="A920" s="183"/>
      <c r="B920" s="183"/>
      <c r="C920" s="183"/>
      <c r="D920" s="183"/>
      <c r="E920" s="183"/>
      <c r="F920" s="124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5.75" customHeight="1">
      <c r="A921" s="183"/>
      <c r="B921" s="183"/>
      <c r="C921" s="183"/>
      <c r="D921" s="183"/>
      <c r="E921" s="183"/>
      <c r="F921" s="124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5.75" customHeight="1">
      <c r="A922" s="183"/>
      <c r="B922" s="183"/>
      <c r="C922" s="183"/>
      <c r="D922" s="183"/>
      <c r="E922" s="183"/>
      <c r="F922" s="124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5.75" customHeight="1">
      <c r="A923" s="183"/>
      <c r="B923" s="183"/>
      <c r="C923" s="183"/>
      <c r="D923" s="183"/>
      <c r="E923" s="183"/>
      <c r="F923" s="124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5.75" customHeight="1">
      <c r="A924" s="183"/>
      <c r="B924" s="183"/>
      <c r="C924" s="183"/>
      <c r="D924" s="183"/>
      <c r="E924" s="183"/>
      <c r="F924" s="124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5.75" customHeight="1">
      <c r="A925" s="183"/>
      <c r="B925" s="183"/>
      <c r="C925" s="183"/>
      <c r="D925" s="183"/>
      <c r="E925" s="183"/>
      <c r="F925" s="124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5.75" customHeight="1">
      <c r="A926" s="183"/>
      <c r="B926" s="183"/>
      <c r="C926" s="183"/>
      <c r="D926" s="183"/>
      <c r="E926" s="183"/>
      <c r="F926" s="124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5.75" customHeight="1">
      <c r="A927" s="183"/>
      <c r="B927" s="183"/>
      <c r="C927" s="183"/>
      <c r="D927" s="183"/>
      <c r="E927" s="183"/>
      <c r="F927" s="124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5.75" customHeight="1">
      <c r="A928" s="183"/>
      <c r="B928" s="183"/>
      <c r="C928" s="183"/>
      <c r="D928" s="183"/>
      <c r="E928" s="183"/>
      <c r="F928" s="124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5.75" customHeight="1">
      <c r="A929" s="183"/>
      <c r="B929" s="183"/>
      <c r="C929" s="183"/>
      <c r="D929" s="183"/>
      <c r="E929" s="183"/>
      <c r="F929" s="124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5.75" customHeight="1">
      <c r="A930" s="183"/>
      <c r="B930" s="183"/>
      <c r="C930" s="183"/>
      <c r="D930" s="183"/>
      <c r="E930" s="183"/>
      <c r="F930" s="124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5.75" customHeight="1">
      <c r="A931" s="183"/>
      <c r="B931" s="183"/>
      <c r="C931" s="183"/>
      <c r="D931" s="183"/>
      <c r="E931" s="183"/>
      <c r="F931" s="124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5.75" customHeight="1">
      <c r="A932" s="183"/>
      <c r="B932" s="183"/>
      <c r="C932" s="183"/>
      <c r="D932" s="183"/>
      <c r="E932" s="183"/>
      <c r="F932" s="124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5.75" customHeight="1">
      <c r="A933" s="183"/>
      <c r="B933" s="183"/>
      <c r="C933" s="183"/>
      <c r="D933" s="183"/>
      <c r="E933" s="183"/>
      <c r="F933" s="124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5.75" customHeight="1">
      <c r="A934" s="183"/>
      <c r="B934" s="183"/>
      <c r="C934" s="183"/>
      <c r="D934" s="183"/>
      <c r="E934" s="183"/>
      <c r="F934" s="124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5.75" customHeight="1">
      <c r="A935" s="183"/>
      <c r="B935" s="183"/>
      <c r="C935" s="183"/>
      <c r="D935" s="183"/>
      <c r="E935" s="183"/>
      <c r="F935" s="124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5.75" customHeight="1">
      <c r="A936" s="183"/>
      <c r="B936" s="183"/>
      <c r="C936" s="183"/>
      <c r="D936" s="183"/>
      <c r="E936" s="183"/>
      <c r="F936" s="124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5.75" customHeight="1">
      <c r="A937" s="183"/>
      <c r="B937" s="183"/>
      <c r="C937" s="183"/>
      <c r="D937" s="183"/>
      <c r="E937" s="183"/>
      <c r="F937" s="124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5.75" customHeight="1">
      <c r="A938" s="183"/>
      <c r="B938" s="183"/>
      <c r="C938" s="183"/>
      <c r="D938" s="183"/>
      <c r="E938" s="183"/>
      <c r="F938" s="124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5.75" customHeight="1">
      <c r="A939" s="183"/>
      <c r="B939" s="183"/>
      <c r="C939" s="183"/>
      <c r="D939" s="183"/>
      <c r="E939" s="183"/>
      <c r="F939" s="124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5.75" customHeight="1">
      <c r="A940" s="183"/>
      <c r="B940" s="183"/>
      <c r="C940" s="183"/>
      <c r="D940" s="183"/>
      <c r="E940" s="183"/>
      <c r="F940" s="124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5.75" customHeight="1">
      <c r="A941" s="183"/>
      <c r="B941" s="183"/>
      <c r="C941" s="183"/>
      <c r="D941" s="183"/>
      <c r="E941" s="183"/>
      <c r="F941" s="124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5.75" customHeight="1">
      <c r="A942" s="183"/>
      <c r="B942" s="183"/>
      <c r="C942" s="183"/>
      <c r="D942" s="183"/>
      <c r="E942" s="183"/>
      <c r="F942" s="124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5.75" customHeight="1">
      <c r="A943" s="183"/>
      <c r="B943" s="183"/>
      <c r="C943" s="183"/>
      <c r="D943" s="183"/>
      <c r="E943" s="183"/>
      <c r="F943" s="124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5.75" customHeight="1">
      <c r="A944" s="183"/>
      <c r="B944" s="183"/>
      <c r="C944" s="183"/>
      <c r="D944" s="183"/>
      <c r="E944" s="183"/>
      <c r="F944" s="124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5.75" customHeight="1">
      <c r="A945" s="183"/>
      <c r="B945" s="183"/>
      <c r="C945" s="183"/>
      <c r="D945" s="183"/>
      <c r="E945" s="183"/>
      <c r="F945" s="124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5.75" customHeight="1">
      <c r="A946" s="183"/>
      <c r="B946" s="183"/>
      <c r="C946" s="183"/>
      <c r="D946" s="183"/>
      <c r="E946" s="183"/>
      <c r="F946" s="124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5.75" customHeight="1">
      <c r="A947" s="183"/>
      <c r="B947" s="183"/>
      <c r="C947" s="183"/>
      <c r="D947" s="183"/>
      <c r="E947" s="183"/>
      <c r="F947" s="124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5.75" customHeight="1">
      <c r="A948" s="183"/>
      <c r="B948" s="183"/>
      <c r="C948" s="183"/>
      <c r="D948" s="183"/>
      <c r="E948" s="183"/>
      <c r="F948" s="124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5.75" customHeight="1">
      <c r="A949" s="183"/>
      <c r="B949" s="183"/>
      <c r="C949" s="183"/>
      <c r="D949" s="183"/>
      <c r="E949" s="183"/>
      <c r="F949" s="124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5.75" customHeight="1">
      <c r="A950" s="183"/>
      <c r="B950" s="183"/>
      <c r="C950" s="183"/>
      <c r="D950" s="183"/>
      <c r="E950" s="183"/>
      <c r="F950" s="124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5.75" customHeight="1">
      <c r="A951" s="183"/>
      <c r="B951" s="183"/>
      <c r="C951" s="183"/>
      <c r="D951" s="183"/>
      <c r="E951" s="183"/>
      <c r="F951" s="124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5.75" customHeight="1">
      <c r="A952" s="183"/>
      <c r="B952" s="183"/>
      <c r="C952" s="183"/>
      <c r="D952" s="183"/>
      <c r="E952" s="183"/>
      <c r="F952" s="124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5.75" customHeight="1">
      <c r="A953" s="183"/>
      <c r="B953" s="183"/>
      <c r="C953" s="183"/>
      <c r="D953" s="183"/>
      <c r="E953" s="183"/>
      <c r="F953" s="124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5.75" customHeight="1">
      <c r="A954" s="183"/>
      <c r="B954" s="183"/>
      <c r="C954" s="183"/>
      <c r="D954" s="183"/>
      <c r="E954" s="183"/>
      <c r="F954" s="124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5.75" customHeight="1">
      <c r="A955" s="183"/>
      <c r="B955" s="183"/>
      <c r="C955" s="183"/>
      <c r="D955" s="183"/>
      <c r="E955" s="183"/>
      <c r="F955" s="124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5.75" customHeight="1">
      <c r="A956" s="183"/>
      <c r="B956" s="183"/>
      <c r="C956" s="183"/>
      <c r="D956" s="183"/>
      <c r="E956" s="183"/>
      <c r="F956" s="124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5.75" customHeight="1">
      <c r="A957" s="183"/>
      <c r="B957" s="183"/>
      <c r="C957" s="183"/>
      <c r="D957" s="183"/>
      <c r="E957" s="183"/>
      <c r="F957" s="124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5.75" customHeight="1">
      <c r="A958" s="183"/>
      <c r="B958" s="183"/>
      <c r="C958" s="183"/>
      <c r="D958" s="183"/>
      <c r="E958" s="183"/>
      <c r="F958" s="124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5.75" customHeight="1">
      <c r="A959" s="183"/>
      <c r="B959" s="183"/>
      <c r="C959" s="183"/>
      <c r="D959" s="183"/>
      <c r="E959" s="183"/>
      <c r="F959" s="124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5.75" customHeight="1">
      <c r="A960" s="183"/>
      <c r="B960" s="183"/>
      <c r="C960" s="183"/>
      <c r="D960" s="183"/>
      <c r="E960" s="183"/>
      <c r="F960" s="124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5.75" customHeight="1">
      <c r="A961" s="183"/>
      <c r="B961" s="183"/>
      <c r="C961" s="183"/>
      <c r="D961" s="183"/>
      <c r="E961" s="183"/>
      <c r="F961" s="124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5.75" customHeight="1">
      <c r="A962" s="183"/>
      <c r="B962" s="183"/>
      <c r="C962" s="183"/>
      <c r="D962" s="183"/>
      <c r="E962" s="183"/>
      <c r="F962" s="124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5.75" customHeight="1">
      <c r="A963" s="183"/>
      <c r="B963" s="183"/>
      <c r="C963" s="183"/>
      <c r="D963" s="183"/>
      <c r="E963" s="183"/>
      <c r="F963" s="124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5.75" customHeight="1">
      <c r="A964" s="183"/>
      <c r="B964" s="183"/>
      <c r="C964" s="183"/>
      <c r="D964" s="183"/>
      <c r="E964" s="183"/>
      <c r="F964" s="124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5.75" customHeight="1">
      <c r="A965" s="183"/>
      <c r="B965" s="183"/>
      <c r="C965" s="183"/>
      <c r="D965" s="183"/>
      <c r="E965" s="183"/>
      <c r="F965" s="124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5.75" customHeight="1">
      <c r="A966" s="183"/>
      <c r="B966" s="183"/>
      <c r="C966" s="183"/>
      <c r="D966" s="183"/>
      <c r="E966" s="183"/>
      <c r="F966" s="124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5.75" customHeight="1">
      <c r="A967" s="183"/>
      <c r="B967" s="183"/>
      <c r="C967" s="183"/>
      <c r="D967" s="183"/>
      <c r="E967" s="183"/>
      <c r="F967" s="124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5.75" customHeight="1">
      <c r="A968" s="183"/>
      <c r="B968" s="183"/>
      <c r="C968" s="183"/>
      <c r="D968" s="183"/>
      <c r="E968" s="183"/>
      <c r="F968" s="124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5.75" customHeight="1">
      <c r="A969" s="183"/>
      <c r="B969" s="183"/>
      <c r="C969" s="183"/>
      <c r="D969" s="183"/>
      <c r="E969" s="183"/>
      <c r="F969" s="124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5.75" customHeight="1">
      <c r="A970" s="183"/>
      <c r="B970" s="183"/>
      <c r="C970" s="183"/>
      <c r="D970" s="183"/>
      <c r="E970" s="183"/>
      <c r="F970" s="124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5.75" customHeight="1">
      <c r="A971" s="183"/>
      <c r="B971" s="183"/>
      <c r="C971" s="183"/>
      <c r="D971" s="183"/>
      <c r="E971" s="183"/>
      <c r="F971" s="124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5.75" customHeight="1">
      <c r="A972" s="183"/>
      <c r="B972" s="183"/>
      <c r="C972" s="183"/>
      <c r="D972" s="183"/>
      <c r="E972" s="183"/>
      <c r="F972" s="124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5.75" customHeight="1">
      <c r="A973" s="183"/>
      <c r="B973" s="183"/>
      <c r="C973" s="183"/>
      <c r="D973" s="183"/>
      <c r="E973" s="183"/>
      <c r="F973" s="124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5.75" customHeight="1">
      <c r="A974" s="183"/>
      <c r="B974" s="183"/>
      <c r="C974" s="183"/>
      <c r="D974" s="183"/>
      <c r="E974" s="183"/>
      <c r="F974" s="124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5.75" customHeight="1">
      <c r="A975" s="183"/>
      <c r="B975" s="183"/>
      <c r="C975" s="183"/>
      <c r="D975" s="183"/>
      <c r="E975" s="183"/>
      <c r="F975" s="124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5.75" customHeight="1">
      <c r="A976" s="183"/>
      <c r="B976" s="183"/>
      <c r="C976" s="183"/>
      <c r="D976" s="183"/>
      <c r="E976" s="183"/>
      <c r="F976" s="124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5.75" customHeight="1">
      <c r="A977" s="183"/>
      <c r="B977" s="183"/>
      <c r="C977" s="183"/>
      <c r="D977" s="183"/>
      <c r="E977" s="183"/>
      <c r="F977" s="124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5.75" customHeight="1">
      <c r="A978" s="183"/>
      <c r="B978" s="183"/>
      <c r="C978" s="183"/>
      <c r="D978" s="183"/>
      <c r="E978" s="183"/>
      <c r="F978" s="124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5.75" customHeight="1">
      <c r="A979" s="183"/>
      <c r="B979" s="183"/>
      <c r="C979" s="183"/>
      <c r="D979" s="183"/>
      <c r="E979" s="183"/>
      <c r="F979" s="124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5.75" customHeight="1">
      <c r="A980" s="183"/>
      <c r="B980" s="183"/>
      <c r="C980" s="183"/>
      <c r="D980" s="183"/>
      <c r="E980" s="183"/>
      <c r="F980" s="124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5.75" customHeight="1">
      <c r="A981" s="183"/>
      <c r="B981" s="183"/>
      <c r="C981" s="183"/>
      <c r="D981" s="183"/>
      <c r="E981" s="183"/>
      <c r="F981" s="124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5.75" customHeight="1">
      <c r="A982" s="183"/>
      <c r="B982" s="183"/>
      <c r="C982" s="183"/>
      <c r="D982" s="183"/>
      <c r="E982" s="183"/>
      <c r="F982" s="124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5.75" customHeight="1">
      <c r="A983" s="183"/>
      <c r="B983" s="183"/>
      <c r="C983" s="183"/>
      <c r="D983" s="183"/>
      <c r="E983" s="183"/>
      <c r="F983" s="124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5.75" customHeight="1">
      <c r="A984" s="183"/>
      <c r="B984" s="183"/>
      <c r="C984" s="183"/>
      <c r="D984" s="183"/>
      <c r="E984" s="183"/>
      <c r="F984" s="124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5.75" customHeight="1">
      <c r="A985" s="183"/>
      <c r="B985" s="183"/>
      <c r="C985" s="183"/>
      <c r="D985" s="183"/>
      <c r="E985" s="183"/>
      <c r="F985" s="124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5.75" customHeight="1">
      <c r="A986" s="183"/>
      <c r="B986" s="183"/>
      <c r="C986" s="183"/>
      <c r="D986" s="183"/>
      <c r="E986" s="183"/>
      <c r="F986" s="124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5.75" customHeight="1">
      <c r="A987" s="183"/>
      <c r="B987" s="183"/>
      <c r="C987" s="183"/>
      <c r="D987" s="183"/>
      <c r="E987" s="183"/>
      <c r="F987" s="124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5.75" customHeight="1">
      <c r="A988" s="183"/>
      <c r="B988" s="183"/>
      <c r="C988" s="183"/>
      <c r="D988" s="183"/>
      <c r="E988" s="183"/>
      <c r="F988" s="124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5.75" customHeight="1">
      <c r="A989" s="183"/>
      <c r="B989" s="183"/>
      <c r="C989" s="183"/>
      <c r="D989" s="183"/>
      <c r="E989" s="183"/>
      <c r="F989" s="124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5.75" customHeight="1">
      <c r="A990" s="183"/>
      <c r="B990" s="183"/>
      <c r="C990" s="183"/>
      <c r="D990" s="183"/>
      <c r="E990" s="183"/>
      <c r="F990" s="124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5.75" customHeight="1">
      <c r="A991" s="183"/>
      <c r="B991" s="183"/>
      <c r="C991" s="183"/>
      <c r="D991" s="183"/>
      <c r="E991" s="183"/>
      <c r="F991" s="124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5.75" customHeight="1">
      <c r="A992" s="183"/>
      <c r="B992" s="183"/>
      <c r="C992" s="183"/>
      <c r="D992" s="183"/>
      <c r="E992" s="183"/>
      <c r="F992" s="124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5.75" customHeight="1">
      <c r="A993" s="183"/>
      <c r="B993" s="183"/>
      <c r="C993" s="183"/>
      <c r="D993" s="183"/>
      <c r="E993" s="183"/>
      <c r="F993" s="124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5.75" customHeight="1">
      <c r="A994" s="183"/>
      <c r="B994" s="183"/>
      <c r="C994" s="183"/>
      <c r="D994" s="183"/>
      <c r="E994" s="183"/>
      <c r="F994" s="124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5.75" customHeight="1">
      <c r="A995" s="183"/>
      <c r="B995" s="183"/>
      <c r="C995" s="183"/>
      <c r="D995" s="183"/>
      <c r="E995" s="183"/>
      <c r="F995" s="124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5.75" customHeight="1">
      <c r="A996" s="183"/>
      <c r="B996" s="183"/>
      <c r="C996" s="183"/>
      <c r="D996" s="183"/>
      <c r="E996" s="183"/>
      <c r="F996" s="124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5.75" customHeight="1">
      <c r="A997" s="183"/>
      <c r="B997" s="183"/>
      <c r="C997" s="183"/>
      <c r="D997" s="183"/>
      <c r="E997" s="183"/>
      <c r="F997" s="124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5.75" customHeight="1">
      <c r="A998" s="183"/>
      <c r="B998" s="183"/>
      <c r="C998" s="183"/>
      <c r="D998" s="183"/>
      <c r="E998" s="183"/>
      <c r="F998" s="124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5.75" customHeight="1">
      <c r="A999" s="183"/>
      <c r="B999" s="183"/>
      <c r="C999" s="183"/>
      <c r="D999" s="183"/>
      <c r="E999" s="183"/>
      <c r="F999" s="124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5.75" customHeight="1">
      <c r="A1000" s="183"/>
      <c r="B1000" s="183"/>
      <c r="C1000" s="183"/>
      <c r="D1000" s="183"/>
      <c r="E1000" s="183"/>
      <c r="F1000" s="124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mergeCells count="1">
    <mergeCell ref="A2:D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8.57"/>
    <col customWidth="1" min="3" max="3" width="14.57"/>
    <col customWidth="1" min="4" max="4" width="14.14"/>
    <col customWidth="1" min="5" max="6" width="13.57"/>
    <col customWidth="1" min="7" max="7" width="5.57"/>
    <col customWidth="1" min="8" max="8" width="3.71"/>
    <col customWidth="1" min="9" max="9" width="8.71"/>
    <col customWidth="1" min="10" max="10" width="13.71"/>
    <col customWidth="1" min="11" max="11" width="5.14"/>
    <col customWidth="1" min="12" max="12" width="13.71"/>
    <col customWidth="1" min="13" max="13" width="4.57"/>
    <col customWidth="1" min="14" max="14" width="12.57"/>
    <col customWidth="1" min="15" max="15" width="4.57"/>
    <col customWidth="1" min="16" max="16" width="13.71"/>
    <col customWidth="1" min="17" max="17" width="4.71"/>
    <col customWidth="1" min="18" max="18" width="13.71"/>
    <col customWidth="1" min="19" max="19" width="4.71"/>
    <col customWidth="1" min="20" max="20" width="13.71"/>
    <col customWidth="1" min="21" max="21" width="4.71"/>
    <col customWidth="1" min="22" max="22" width="13.71"/>
    <col customWidth="1" min="23" max="23" width="4.71"/>
    <col customWidth="1" min="24" max="24" width="13.71"/>
    <col customWidth="1" min="25" max="26" width="9.14"/>
  </cols>
  <sheetData>
    <row r="1" ht="15.0" customHeight="1">
      <c r="A1" s="255" t="s">
        <v>2256</v>
      </c>
      <c r="B1" s="256" t="s">
        <v>2257</v>
      </c>
      <c r="C1" s="257" t="s">
        <v>2258</v>
      </c>
      <c r="D1" s="258" t="s">
        <v>2259</v>
      </c>
      <c r="E1" s="257" t="s">
        <v>2260</v>
      </c>
      <c r="F1" s="255" t="s">
        <v>2261</v>
      </c>
      <c r="G1" s="257" t="s">
        <v>2262</v>
      </c>
      <c r="H1" s="29"/>
      <c r="I1" s="211" t="s">
        <v>2228</v>
      </c>
      <c r="J1" s="211">
        <f>L1+N1+P1+R1+T1+V1</f>
        <v>-60314464</v>
      </c>
      <c r="K1" s="28" t="s">
        <v>2263</v>
      </c>
      <c r="L1" s="34">
        <v>919660.0</v>
      </c>
      <c r="M1" s="62" t="s">
        <v>2264</v>
      </c>
      <c r="N1" s="39">
        <f>38524+713552</f>
        <v>752076</v>
      </c>
      <c r="O1" s="99" t="s">
        <v>2265</v>
      </c>
      <c r="P1" s="39">
        <v>-6.30848E7</v>
      </c>
      <c r="Q1" s="259" t="s">
        <v>717</v>
      </c>
      <c r="R1" s="39">
        <v>168010.0</v>
      </c>
      <c r="S1" s="260" t="s">
        <v>2266</v>
      </c>
      <c r="T1" s="39">
        <v>930590.0</v>
      </c>
      <c r="U1" s="261" t="s">
        <v>633</v>
      </c>
      <c r="V1" s="39"/>
      <c r="W1" s="116"/>
      <c r="X1" s="34"/>
      <c r="Y1" s="183"/>
      <c r="Z1" s="183"/>
    </row>
    <row r="2" ht="15.0" customHeight="1">
      <c r="A2" s="29" t="s">
        <v>2267</v>
      </c>
      <c r="E2" s="175">
        <v>-5.60670663E7</v>
      </c>
      <c r="F2" s="262"/>
      <c r="G2" s="29"/>
      <c r="H2" s="118"/>
      <c r="I2" s="29"/>
      <c r="J2" s="29"/>
      <c r="K2" s="29"/>
      <c r="L2" s="34"/>
      <c r="M2" s="29"/>
      <c r="N2" s="34"/>
      <c r="O2" s="29"/>
      <c r="P2" s="34"/>
      <c r="Q2" s="116"/>
      <c r="R2" s="116"/>
      <c r="S2" s="116"/>
      <c r="T2" s="116"/>
      <c r="U2" s="28"/>
      <c r="V2" s="34"/>
      <c r="W2" s="28"/>
      <c r="X2" s="34"/>
      <c r="Y2" s="183"/>
      <c r="Z2" s="183"/>
    </row>
    <row r="3" ht="15.0" customHeight="1">
      <c r="A3" s="262">
        <v>46023.0</v>
      </c>
      <c r="B3" s="115" t="s">
        <v>2470</v>
      </c>
      <c r="C3" s="116">
        <v>42100.0</v>
      </c>
      <c r="D3" s="116"/>
      <c r="E3" s="175">
        <f t="shared" ref="E3:E171" si="1">E2+C3-D3</f>
        <v>-56024966.3</v>
      </c>
      <c r="F3" s="262"/>
      <c r="G3" s="62" t="s">
        <v>2264</v>
      </c>
      <c r="H3" s="118"/>
      <c r="I3" s="29"/>
      <c r="J3" s="29"/>
      <c r="K3" s="29"/>
      <c r="L3" s="34"/>
      <c r="M3" s="29"/>
      <c r="N3" s="34"/>
      <c r="O3" s="29"/>
      <c r="P3" s="34"/>
      <c r="Q3" s="116"/>
      <c r="R3" s="116"/>
      <c r="S3" s="116"/>
      <c r="T3" s="116"/>
      <c r="U3" s="116"/>
      <c r="V3" s="116"/>
      <c r="W3" s="116"/>
      <c r="X3" s="116"/>
      <c r="Y3" s="183"/>
      <c r="Z3" s="183"/>
    </row>
    <row r="4" ht="15.0" customHeight="1">
      <c r="A4" s="262"/>
      <c r="B4" s="115" t="s">
        <v>1095</v>
      </c>
      <c r="C4" s="116"/>
      <c r="D4" s="116">
        <v>162460.0</v>
      </c>
      <c r="E4" s="175">
        <f t="shared" si="1"/>
        <v>-56187426.3</v>
      </c>
      <c r="F4" s="262"/>
      <c r="G4" s="28" t="s">
        <v>2263</v>
      </c>
      <c r="H4" s="118"/>
      <c r="I4" s="29"/>
      <c r="J4" s="29"/>
      <c r="K4" s="29"/>
      <c r="L4" s="34"/>
      <c r="M4" s="29"/>
      <c r="N4" s="34"/>
      <c r="O4" s="29"/>
      <c r="P4" s="34"/>
      <c r="Q4" s="116"/>
      <c r="R4" s="116"/>
      <c r="S4" s="116"/>
      <c r="T4" s="116"/>
      <c r="U4" s="116"/>
      <c r="V4" s="116"/>
      <c r="W4" s="116"/>
      <c r="X4" s="116"/>
      <c r="Y4" s="183"/>
      <c r="Z4" s="183"/>
    </row>
    <row r="5" ht="15.0" customHeight="1">
      <c r="A5" s="262">
        <v>46024.0</v>
      </c>
      <c r="B5" s="115" t="s">
        <v>2271</v>
      </c>
      <c r="C5" s="116">
        <v>456982.0</v>
      </c>
      <c r="D5" s="116"/>
      <c r="E5" s="175">
        <f t="shared" si="1"/>
        <v>-55730444.3</v>
      </c>
      <c r="F5" s="262"/>
      <c r="G5" s="62" t="s">
        <v>2264</v>
      </c>
      <c r="H5" s="118"/>
      <c r="I5" s="29"/>
      <c r="J5" s="29"/>
      <c r="K5" s="29"/>
      <c r="L5" s="34"/>
      <c r="M5" s="29"/>
      <c r="N5" s="34"/>
      <c r="O5" s="29"/>
      <c r="P5" s="34"/>
      <c r="Q5" s="116"/>
      <c r="R5" s="116"/>
      <c r="S5" s="116"/>
      <c r="T5" s="116"/>
      <c r="U5" s="116"/>
      <c r="V5" s="116"/>
      <c r="W5" s="116"/>
      <c r="X5" s="116"/>
      <c r="Y5" s="183"/>
      <c r="Z5" s="183"/>
    </row>
    <row r="6" ht="15.0" customHeight="1">
      <c r="A6" s="262"/>
      <c r="B6" s="115" t="s">
        <v>2470</v>
      </c>
      <c r="C6" s="116">
        <v>276346.0</v>
      </c>
      <c r="D6" s="116"/>
      <c r="E6" s="175">
        <f t="shared" si="1"/>
        <v>-55454098.3</v>
      </c>
      <c r="F6" s="262"/>
      <c r="G6" s="62" t="s">
        <v>2264</v>
      </c>
      <c r="H6" s="118"/>
      <c r="I6" s="29"/>
      <c r="J6" s="29"/>
      <c r="K6" s="29"/>
      <c r="L6" s="34"/>
      <c r="M6" s="29"/>
      <c r="N6" s="34"/>
      <c r="O6" s="29"/>
      <c r="P6" s="34"/>
      <c r="Q6" s="116"/>
      <c r="R6" s="116"/>
      <c r="S6" s="116"/>
      <c r="T6" s="116"/>
      <c r="U6" s="116"/>
      <c r="V6" s="116"/>
      <c r="W6" s="116"/>
      <c r="X6" s="116"/>
      <c r="Y6" s="183"/>
      <c r="Z6" s="183"/>
    </row>
    <row r="7" ht="15.0" customHeight="1">
      <c r="A7" s="262"/>
      <c r="B7" s="115" t="s">
        <v>1066</v>
      </c>
      <c r="C7" s="116">
        <v>440000.0</v>
      </c>
      <c r="D7" s="116"/>
      <c r="E7" s="175">
        <f t="shared" si="1"/>
        <v>-55014098.3</v>
      </c>
      <c r="F7" s="262"/>
      <c r="G7" s="62" t="s">
        <v>2264</v>
      </c>
      <c r="H7" s="118"/>
      <c r="I7" s="29"/>
      <c r="J7" s="29"/>
      <c r="K7" s="29"/>
      <c r="L7" s="34"/>
      <c r="M7" s="29"/>
      <c r="N7" s="34"/>
      <c r="O7" s="29"/>
      <c r="P7" s="34"/>
      <c r="Q7" s="116"/>
      <c r="R7" s="116"/>
      <c r="S7" s="116"/>
      <c r="T7" s="116"/>
      <c r="U7" s="116"/>
      <c r="V7" s="116"/>
      <c r="W7" s="116"/>
      <c r="X7" s="116"/>
      <c r="Y7" s="183"/>
      <c r="Z7" s="183"/>
    </row>
    <row r="8" ht="15.0" customHeight="1">
      <c r="A8" s="262"/>
      <c r="B8" s="115" t="s">
        <v>2471</v>
      </c>
      <c r="C8" s="116"/>
      <c r="D8" s="116">
        <v>241750.0</v>
      </c>
      <c r="E8" s="175">
        <f t="shared" si="1"/>
        <v>-55255848.3</v>
      </c>
      <c r="F8" s="262"/>
      <c r="G8" s="99" t="s">
        <v>2265</v>
      </c>
      <c r="H8" s="118"/>
      <c r="I8" s="29"/>
      <c r="J8" s="29"/>
      <c r="K8" s="29"/>
      <c r="L8" s="34"/>
      <c r="M8" s="29"/>
      <c r="N8" s="34"/>
      <c r="O8" s="29"/>
      <c r="P8" s="34"/>
      <c r="Q8" s="116"/>
      <c r="R8" s="116"/>
      <c r="S8" s="116"/>
      <c r="T8" s="116"/>
      <c r="U8" s="116"/>
      <c r="V8" s="116"/>
      <c r="W8" s="116"/>
      <c r="X8" s="116"/>
      <c r="Y8" s="183"/>
      <c r="Z8" s="183"/>
    </row>
    <row r="9" ht="15.0" customHeight="1">
      <c r="A9" s="262"/>
      <c r="B9" s="115" t="s">
        <v>2472</v>
      </c>
      <c r="C9" s="116"/>
      <c r="D9" s="116">
        <v>193400.0</v>
      </c>
      <c r="E9" s="175">
        <f t="shared" si="1"/>
        <v>-55449248.3</v>
      </c>
      <c r="F9" s="262"/>
      <c r="G9" s="99" t="s">
        <v>2265</v>
      </c>
      <c r="H9" s="118"/>
      <c r="I9" s="29"/>
      <c r="J9" s="29"/>
      <c r="K9" s="29"/>
      <c r="L9" s="34"/>
      <c r="M9" s="29"/>
      <c r="N9" s="34"/>
      <c r="O9" s="29"/>
      <c r="P9" s="34"/>
      <c r="Q9" s="116"/>
      <c r="R9" s="116"/>
      <c r="S9" s="116"/>
      <c r="T9" s="116"/>
      <c r="U9" s="116"/>
      <c r="V9" s="116"/>
      <c r="W9" s="116"/>
      <c r="X9" s="116"/>
      <c r="Y9" s="183"/>
      <c r="Z9" s="183"/>
    </row>
    <row r="10" ht="15.0" customHeight="1">
      <c r="A10" s="262"/>
      <c r="B10" s="115" t="s">
        <v>2473</v>
      </c>
      <c r="C10" s="116"/>
      <c r="D10" s="116">
        <v>483500.0</v>
      </c>
      <c r="E10" s="175">
        <f t="shared" si="1"/>
        <v>-55932748.3</v>
      </c>
      <c r="F10" s="262"/>
      <c r="G10" s="99" t="s">
        <v>2265</v>
      </c>
      <c r="H10" s="118"/>
      <c r="I10" s="29"/>
      <c r="J10" s="29"/>
      <c r="K10" s="29"/>
      <c r="L10" s="34"/>
      <c r="M10" s="29"/>
      <c r="N10" s="34"/>
      <c r="O10" s="29"/>
      <c r="P10" s="34"/>
      <c r="Q10" s="116"/>
      <c r="R10" s="116"/>
      <c r="S10" s="116"/>
      <c r="T10" s="116"/>
      <c r="U10" s="116"/>
      <c r="V10" s="116"/>
      <c r="W10" s="116"/>
      <c r="X10" s="116"/>
      <c r="Y10" s="183"/>
      <c r="Z10" s="183"/>
    </row>
    <row r="11" ht="15.0" customHeight="1">
      <c r="A11" s="262"/>
      <c r="B11" s="115" t="s">
        <v>2474</v>
      </c>
      <c r="C11" s="116"/>
      <c r="D11" s="116">
        <v>28600.0</v>
      </c>
      <c r="E11" s="175">
        <f t="shared" si="1"/>
        <v>-55961348.3</v>
      </c>
      <c r="F11" s="262"/>
      <c r="G11" s="99" t="s">
        <v>2265</v>
      </c>
      <c r="H11" s="118"/>
      <c r="I11" s="29"/>
      <c r="J11" s="29"/>
      <c r="K11" s="29"/>
      <c r="L11" s="34"/>
      <c r="M11" s="29"/>
      <c r="N11" s="34"/>
      <c r="O11" s="29"/>
      <c r="P11" s="34"/>
      <c r="Q11" s="116"/>
      <c r="R11" s="116"/>
      <c r="S11" s="116"/>
      <c r="T11" s="116"/>
      <c r="U11" s="116"/>
      <c r="V11" s="116"/>
      <c r="W11" s="116"/>
      <c r="X11" s="116"/>
      <c r="Y11" s="183"/>
      <c r="Z11" s="183"/>
    </row>
    <row r="12" ht="15.0" customHeight="1">
      <c r="A12" s="262"/>
      <c r="B12" s="117" t="s">
        <v>2475</v>
      </c>
      <c r="C12" s="116"/>
      <c r="D12" s="116">
        <v>122190.0</v>
      </c>
      <c r="E12" s="175">
        <f t="shared" si="1"/>
        <v>-56083538.3</v>
      </c>
      <c r="F12" s="262"/>
      <c r="G12" s="99" t="s">
        <v>2265</v>
      </c>
      <c r="H12" s="118"/>
      <c r="I12" s="29"/>
      <c r="J12" s="29"/>
      <c r="K12" s="29"/>
      <c r="L12" s="34"/>
      <c r="M12" s="29"/>
      <c r="N12" s="34"/>
      <c r="O12" s="29"/>
      <c r="P12" s="34"/>
      <c r="Q12" s="116"/>
      <c r="R12" s="116"/>
      <c r="S12" s="116"/>
      <c r="T12" s="116"/>
      <c r="U12" s="116"/>
      <c r="V12" s="116"/>
      <c r="W12" s="116"/>
      <c r="X12" s="116"/>
      <c r="Y12" s="183"/>
      <c r="Z12" s="183"/>
    </row>
    <row r="13" ht="15.0" customHeight="1">
      <c r="A13" s="262"/>
      <c r="B13" s="115" t="s">
        <v>2476</v>
      </c>
      <c r="C13" s="118"/>
      <c r="D13" s="118">
        <v>37000.0</v>
      </c>
      <c r="E13" s="175">
        <f t="shared" si="1"/>
        <v>-56120538.3</v>
      </c>
      <c r="F13" s="262"/>
      <c r="G13" s="99" t="s">
        <v>2265</v>
      </c>
      <c r="H13" s="118"/>
      <c r="I13" s="29"/>
      <c r="J13" s="29"/>
      <c r="K13" s="29"/>
      <c r="L13" s="34"/>
      <c r="M13" s="29"/>
      <c r="N13" s="34"/>
      <c r="O13" s="29"/>
      <c r="P13" s="34"/>
      <c r="Q13" s="116"/>
      <c r="R13" s="116"/>
      <c r="S13" s="116"/>
      <c r="T13" s="116"/>
      <c r="U13" s="116"/>
      <c r="V13" s="116"/>
      <c r="W13" s="116"/>
      <c r="X13" s="116"/>
      <c r="Y13" s="183"/>
      <c r="Z13" s="183"/>
    </row>
    <row r="14" ht="15.0" customHeight="1">
      <c r="A14" s="262"/>
      <c r="B14" s="115" t="s">
        <v>1095</v>
      </c>
      <c r="C14" s="116"/>
      <c r="D14" s="116">
        <v>1764810.0</v>
      </c>
      <c r="E14" s="175">
        <f t="shared" si="1"/>
        <v>-57885348.3</v>
      </c>
      <c r="F14" s="262"/>
      <c r="G14" s="28" t="s">
        <v>2263</v>
      </c>
      <c r="H14" s="118"/>
      <c r="I14" s="29"/>
      <c r="J14" s="29"/>
      <c r="K14" s="29"/>
      <c r="L14" s="34"/>
      <c r="M14" s="29"/>
      <c r="N14" s="34"/>
      <c r="O14" s="29"/>
      <c r="P14" s="34"/>
      <c r="Q14" s="116"/>
      <c r="R14" s="116"/>
      <c r="S14" s="116"/>
      <c r="T14" s="116"/>
      <c r="U14" s="116"/>
      <c r="V14" s="116"/>
      <c r="W14" s="116"/>
      <c r="X14" s="116"/>
      <c r="Y14" s="183"/>
      <c r="Z14" s="183"/>
    </row>
    <row r="15" ht="15.0" customHeight="1">
      <c r="A15" s="262">
        <v>46025.0</v>
      </c>
      <c r="B15" s="115" t="s">
        <v>2470</v>
      </c>
      <c r="C15" s="116">
        <v>1000.0</v>
      </c>
      <c r="D15" s="116"/>
      <c r="E15" s="175">
        <f t="shared" si="1"/>
        <v>-57884348.3</v>
      </c>
      <c r="F15" s="262"/>
      <c r="G15" s="62" t="s">
        <v>2264</v>
      </c>
      <c r="H15" s="118"/>
      <c r="I15" s="29"/>
      <c r="J15" s="29"/>
      <c r="K15" s="29"/>
      <c r="L15" s="34"/>
      <c r="M15" s="29"/>
      <c r="N15" s="34"/>
      <c r="O15" s="29"/>
      <c r="P15" s="34"/>
      <c r="Q15" s="116"/>
      <c r="R15" s="116"/>
      <c r="S15" s="116"/>
      <c r="T15" s="116"/>
      <c r="U15" s="116"/>
      <c r="V15" s="116"/>
      <c r="W15" s="116"/>
      <c r="X15" s="116"/>
      <c r="Y15" s="183"/>
      <c r="Z15" s="183"/>
    </row>
    <row r="16" ht="15.0" customHeight="1">
      <c r="A16" s="262"/>
      <c r="B16" s="115" t="s">
        <v>1095</v>
      </c>
      <c r="C16" s="116"/>
      <c r="D16" s="175">
        <v>181800.0</v>
      </c>
      <c r="E16" s="175">
        <f t="shared" si="1"/>
        <v>-58066148.3</v>
      </c>
      <c r="F16" s="262"/>
      <c r="G16" s="28" t="s">
        <v>2263</v>
      </c>
      <c r="H16" s="118"/>
      <c r="I16" s="29"/>
      <c r="J16" s="29"/>
      <c r="K16" s="29"/>
      <c r="L16" s="34"/>
      <c r="M16" s="29"/>
      <c r="N16" s="34"/>
      <c r="O16" s="29"/>
      <c r="P16" s="34"/>
      <c r="Q16" s="116"/>
      <c r="R16" s="116"/>
      <c r="S16" s="116"/>
      <c r="T16" s="116"/>
      <c r="U16" s="116"/>
      <c r="V16" s="116"/>
      <c r="W16" s="116"/>
      <c r="X16" s="116"/>
      <c r="Y16" s="183"/>
      <c r="Z16" s="183"/>
    </row>
    <row r="17" ht="15.0" customHeight="1">
      <c r="A17" s="262">
        <v>46026.0</v>
      </c>
      <c r="B17" s="115" t="s">
        <v>1095</v>
      </c>
      <c r="C17" s="116"/>
      <c r="D17" s="175">
        <v>162460.0</v>
      </c>
      <c r="E17" s="175">
        <f t="shared" si="1"/>
        <v>-58228608.3</v>
      </c>
      <c r="F17" s="262"/>
      <c r="G17" s="28" t="s">
        <v>2263</v>
      </c>
      <c r="H17" s="118"/>
      <c r="I17" s="29"/>
      <c r="J17" s="29"/>
      <c r="K17" s="29"/>
      <c r="L17" s="34"/>
      <c r="M17" s="29"/>
      <c r="N17" s="34"/>
      <c r="O17" s="29"/>
      <c r="P17" s="34"/>
      <c r="Q17" s="116"/>
      <c r="R17" s="116"/>
      <c r="S17" s="116"/>
      <c r="T17" s="116"/>
      <c r="U17" s="116"/>
      <c r="V17" s="116"/>
      <c r="W17" s="116"/>
      <c r="X17" s="116"/>
      <c r="Y17" s="183"/>
      <c r="Z17" s="183"/>
    </row>
    <row r="18" ht="15.0" customHeight="1">
      <c r="A18" s="262">
        <v>46027.0</v>
      </c>
      <c r="B18" s="115" t="s">
        <v>2277</v>
      </c>
      <c r="C18" s="116">
        <v>3.467442E7</v>
      </c>
      <c r="D18" s="175"/>
      <c r="E18" s="175">
        <f t="shared" si="1"/>
        <v>-23554188.3</v>
      </c>
      <c r="F18" s="262">
        <v>46019.0</v>
      </c>
      <c r="G18" s="99" t="s">
        <v>2265</v>
      </c>
      <c r="H18" s="118"/>
      <c r="I18" s="29"/>
      <c r="J18" s="29"/>
      <c r="K18" s="29"/>
      <c r="L18" s="34"/>
      <c r="M18" s="29"/>
      <c r="N18" s="34"/>
      <c r="O18" s="29"/>
      <c r="P18" s="34"/>
      <c r="Q18" s="116"/>
      <c r="R18" s="116"/>
      <c r="S18" s="116"/>
      <c r="T18" s="116"/>
      <c r="U18" s="116"/>
      <c r="V18" s="116"/>
      <c r="W18" s="116"/>
      <c r="X18" s="116"/>
      <c r="Y18" s="183"/>
      <c r="Z18" s="183"/>
    </row>
    <row r="19" ht="15.0" customHeight="1">
      <c r="A19" s="262"/>
      <c r="B19" s="115" t="s">
        <v>2279</v>
      </c>
      <c r="C19" s="116"/>
      <c r="D19" s="175">
        <v>2.65E7</v>
      </c>
      <c r="E19" s="175">
        <f t="shared" si="1"/>
        <v>-50054188.3</v>
      </c>
      <c r="F19" s="262"/>
      <c r="G19" s="99" t="s">
        <v>2265</v>
      </c>
      <c r="H19" s="118"/>
      <c r="I19" s="29"/>
      <c r="J19" s="29"/>
      <c r="K19" s="29"/>
      <c r="L19" s="34"/>
      <c r="M19" s="29"/>
      <c r="N19" s="34"/>
      <c r="O19" s="29"/>
      <c r="P19" s="34"/>
      <c r="Q19" s="116"/>
      <c r="R19" s="116"/>
      <c r="S19" s="116"/>
      <c r="T19" s="116"/>
      <c r="U19" s="116"/>
      <c r="V19" s="116"/>
      <c r="W19" s="116"/>
      <c r="X19" s="116"/>
      <c r="Y19" s="183"/>
      <c r="Z19" s="183"/>
    </row>
    <row r="20" ht="15.0" customHeight="1">
      <c r="A20" s="262"/>
      <c r="B20" s="115" t="s">
        <v>2271</v>
      </c>
      <c r="C20" s="116">
        <v>413892.0</v>
      </c>
      <c r="D20" s="175"/>
      <c r="E20" s="175">
        <f t="shared" si="1"/>
        <v>-49640296.3</v>
      </c>
      <c r="F20" s="262"/>
      <c r="G20" s="62" t="s">
        <v>2264</v>
      </c>
      <c r="H20" s="118"/>
      <c r="I20" s="29"/>
      <c r="J20" s="29"/>
      <c r="K20" s="29"/>
      <c r="L20" s="34"/>
      <c r="M20" s="29"/>
      <c r="N20" s="34"/>
      <c r="O20" s="29"/>
      <c r="P20" s="34"/>
      <c r="Q20" s="116"/>
      <c r="R20" s="116"/>
      <c r="S20" s="116"/>
      <c r="T20" s="116"/>
      <c r="U20" s="116"/>
      <c r="V20" s="116"/>
      <c r="W20" s="116"/>
      <c r="X20" s="116"/>
      <c r="Y20" s="183"/>
      <c r="Z20" s="183"/>
    </row>
    <row r="21" ht="15.0" customHeight="1">
      <c r="A21" s="262"/>
      <c r="B21" s="115" t="s">
        <v>2470</v>
      </c>
      <c r="C21" s="116">
        <v>128185.0</v>
      </c>
      <c r="D21" s="116"/>
      <c r="E21" s="175">
        <f t="shared" si="1"/>
        <v>-49512111.3</v>
      </c>
      <c r="F21" s="262"/>
      <c r="G21" s="62" t="s">
        <v>2264</v>
      </c>
      <c r="H21" s="118"/>
      <c r="I21" s="29"/>
      <c r="J21" s="29"/>
      <c r="K21" s="29"/>
      <c r="L21" s="34"/>
      <c r="M21" s="29"/>
      <c r="N21" s="34"/>
      <c r="O21" s="29"/>
      <c r="P21" s="34"/>
      <c r="Q21" s="116"/>
      <c r="R21" s="116"/>
      <c r="S21" s="116"/>
      <c r="T21" s="116"/>
      <c r="U21" s="116"/>
      <c r="V21" s="116"/>
      <c r="W21" s="116"/>
      <c r="X21" s="116"/>
      <c r="Y21" s="183"/>
      <c r="Z21" s="183"/>
    </row>
    <row r="22" ht="15.0" customHeight="1">
      <c r="A22" s="262">
        <v>46028.0</v>
      </c>
      <c r="B22" s="115" t="s">
        <v>2271</v>
      </c>
      <c r="C22" s="116">
        <v>688049.0</v>
      </c>
      <c r="D22" s="175"/>
      <c r="E22" s="175">
        <f t="shared" si="1"/>
        <v>-48824062.3</v>
      </c>
      <c r="F22" s="262"/>
      <c r="G22" s="62" t="s">
        <v>2264</v>
      </c>
      <c r="H22" s="118"/>
      <c r="I22" s="29"/>
      <c r="J22" s="29"/>
      <c r="K22" s="29"/>
      <c r="L22" s="34"/>
      <c r="M22" s="29"/>
      <c r="N22" s="34"/>
      <c r="O22" s="29"/>
      <c r="P22" s="34"/>
      <c r="Q22" s="116"/>
      <c r="R22" s="116"/>
      <c r="S22" s="116"/>
      <c r="T22" s="116"/>
      <c r="U22" s="116"/>
      <c r="V22" s="116"/>
      <c r="W22" s="116"/>
      <c r="X22" s="116"/>
      <c r="Y22" s="183"/>
      <c r="Z22" s="183"/>
    </row>
    <row r="23" ht="15.0" customHeight="1">
      <c r="A23" s="262"/>
      <c r="B23" s="115" t="s">
        <v>2470</v>
      </c>
      <c r="C23" s="116">
        <v>75791.0</v>
      </c>
      <c r="D23" s="175"/>
      <c r="E23" s="175">
        <f t="shared" si="1"/>
        <v>-48748271.3</v>
      </c>
      <c r="F23" s="262"/>
      <c r="G23" s="62" t="s">
        <v>2264</v>
      </c>
      <c r="H23" s="118"/>
      <c r="I23" s="29"/>
      <c r="J23" s="29"/>
      <c r="K23" s="29"/>
      <c r="L23" s="34"/>
      <c r="M23" s="29"/>
      <c r="N23" s="34"/>
      <c r="O23" s="29"/>
      <c r="P23" s="34"/>
      <c r="Q23" s="116"/>
      <c r="R23" s="116"/>
      <c r="S23" s="116"/>
      <c r="T23" s="116"/>
      <c r="U23" s="116"/>
      <c r="V23" s="116"/>
      <c r="W23" s="116"/>
      <c r="X23" s="116"/>
      <c r="Y23" s="183"/>
      <c r="Z23" s="183"/>
    </row>
    <row r="24" ht="15.0" customHeight="1">
      <c r="A24" s="262"/>
      <c r="B24" s="115" t="s">
        <v>2460</v>
      </c>
      <c r="C24" s="116"/>
      <c r="D24" s="116">
        <v>6000000.0</v>
      </c>
      <c r="E24" s="175">
        <f t="shared" si="1"/>
        <v>-54748271.3</v>
      </c>
      <c r="F24" s="262" t="s">
        <v>2477</v>
      </c>
      <c r="G24" s="28" t="s">
        <v>2263</v>
      </c>
      <c r="H24" s="118"/>
      <c r="I24" s="29"/>
      <c r="J24" s="29"/>
      <c r="K24" s="29"/>
      <c r="L24" s="34"/>
      <c r="M24" s="29"/>
      <c r="N24" s="34"/>
      <c r="O24" s="29"/>
      <c r="P24" s="34"/>
      <c r="Q24" s="116"/>
      <c r="R24" s="116"/>
      <c r="S24" s="116"/>
      <c r="T24" s="116"/>
      <c r="U24" s="116"/>
      <c r="V24" s="116"/>
      <c r="W24" s="116"/>
      <c r="X24" s="116"/>
      <c r="Y24" s="183"/>
      <c r="Z24" s="183"/>
    </row>
    <row r="25" ht="15.0" customHeight="1">
      <c r="A25" s="262">
        <v>46029.0</v>
      </c>
      <c r="B25" s="115" t="s">
        <v>2271</v>
      </c>
      <c r="C25" s="116">
        <v>1032797.0</v>
      </c>
      <c r="D25" s="118"/>
      <c r="E25" s="175">
        <f t="shared" si="1"/>
        <v>-53715474.3</v>
      </c>
      <c r="F25" s="262"/>
      <c r="G25" s="62" t="s">
        <v>2264</v>
      </c>
      <c r="H25" s="118"/>
      <c r="I25" s="29"/>
      <c r="J25" s="29"/>
      <c r="K25" s="29"/>
      <c r="L25" s="34"/>
      <c r="M25" s="29"/>
      <c r="N25" s="34"/>
      <c r="O25" s="29"/>
      <c r="P25" s="34"/>
      <c r="Q25" s="116"/>
      <c r="R25" s="116"/>
      <c r="S25" s="116"/>
      <c r="T25" s="116"/>
      <c r="U25" s="116"/>
      <c r="V25" s="116"/>
      <c r="W25" s="116"/>
      <c r="X25" s="116"/>
      <c r="Y25" s="183"/>
      <c r="Z25" s="183"/>
    </row>
    <row r="26" ht="15.0" customHeight="1">
      <c r="A26" s="262"/>
      <c r="B26" s="115" t="s">
        <v>2470</v>
      </c>
      <c r="C26" s="116">
        <v>2164.0</v>
      </c>
      <c r="D26" s="116"/>
      <c r="E26" s="175">
        <f t="shared" si="1"/>
        <v>-53713310.3</v>
      </c>
      <c r="F26" s="262"/>
      <c r="G26" s="62" t="s">
        <v>2264</v>
      </c>
      <c r="H26" s="118"/>
      <c r="I26" s="29"/>
      <c r="J26" s="29"/>
      <c r="K26" s="29"/>
      <c r="L26" s="34"/>
      <c r="M26" s="29"/>
      <c r="N26" s="34"/>
      <c r="O26" s="29"/>
      <c r="P26" s="34"/>
      <c r="Q26" s="116"/>
      <c r="R26" s="116"/>
      <c r="S26" s="116"/>
      <c r="T26" s="116"/>
      <c r="U26" s="116"/>
      <c r="V26" s="116"/>
      <c r="W26" s="116"/>
      <c r="X26" s="116"/>
      <c r="Y26" s="183"/>
      <c r="Z26" s="183"/>
    </row>
    <row r="27" ht="15.0" customHeight="1">
      <c r="A27" s="262">
        <v>46030.0</v>
      </c>
      <c r="B27" s="115" t="s">
        <v>2271</v>
      </c>
      <c r="C27" s="116">
        <v>361108.0</v>
      </c>
      <c r="D27" s="116"/>
      <c r="E27" s="175">
        <f t="shared" si="1"/>
        <v>-53352202.3</v>
      </c>
      <c r="F27" s="262"/>
      <c r="G27" s="62" t="s">
        <v>2264</v>
      </c>
      <c r="H27" s="118"/>
      <c r="I27" s="29"/>
      <c r="J27" s="29"/>
      <c r="K27" s="29"/>
      <c r="L27" s="34"/>
      <c r="M27" s="29"/>
      <c r="N27" s="34"/>
      <c r="O27" s="29"/>
      <c r="P27" s="34"/>
      <c r="Q27" s="116"/>
      <c r="R27" s="116"/>
      <c r="S27" s="116"/>
      <c r="T27" s="116"/>
      <c r="U27" s="116"/>
      <c r="V27" s="116"/>
      <c r="W27" s="116"/>
      <c r="X27" s="116"/>
      <c r="Y27" s="183"/>
      <c r="Z27" s="183"/>
    </row>
    <row r="28" ht="15.0" customHeight="1">
      <c r="A28" s="262"/>
      <c r="B28" s="117" t="s">
        <v>2280</v>
      </c>
      <c r="C28" s="116"/>
      <c r="D28" s="118">
        <v>748756.0</v>
      </c>
      <c r="E28" s="175">
        <f t="shared" si="1"/>
        <v>-54100958.3</v>
      </c>
      <c r="F28" s="262" t="s">
        <v>2478</v>
      </c>
      <c r="G28" s="62" t="s">
        <v>2264</v>
      </c>
      <c r="H28" s="118"/>
      <c r="I28" s="29"/>
      <c r="J28" s="29"/>
      <c r="K28" s="29"/>
      <c r="L28" s="34"/>
      <c r="M28" s="29"/>
      <c r="N28" s="34"/>
      <c r="O28" s="29"/>
      <c r="P28" s="34"/>
      <c r="Q28" s="116"/>
      <c r="R28" s="116"/>
      <c r="S28" s="116"/>
      <c r="T28" s="116"/>
      <c r="U28" s="116"/>
      <c r="V28" s="116"/>
      <c r="W28" s="116"/>
      <c r="X28" s="116"/>
      <c r="Y28" s="183"/>
      <c r="Z28" s="183"/>
    </row>
    <row r="29" ht="15.0" customHeight="1">
      <c r="A29" s="262">
        <v>46031.0</v>
      </c>
      <c r="B29" s="117" t="s">
        <v>8</v>
      </c>
      <c r="C29" s="116">
        <v>4.9743045E7</v>
      </c>
      <c r="D29" s="118"/>
      <c r="E29" s="175">
        <f t="shared" si="1"/>
        <v>-4357913.3</v>
      </c>
      <c r="F29" s="262">
        <v>46026.0</v>
      </c>
      <c r="G29" s="99" t="s">
        <v>2265</v>
      </c>
      <c r="H29" s="118"/>
      <c r="I29" s="29"/>
      <c r="J29" s="29"/>
      <c r="K29" s="29"/>
      <c r="L29" s="34"/>
      <c r="M29" s="29"/>
      <c r="N29" s="34"/>
      <c r="O29" s="29"/>
      <c r="P29" s="34"/>
      <c r="Q29" s="116"/>
      <c r="R29" s="116"/>
      <c r="S29" s="116"/>
      <c r="T29" s="116"/>
      <c r="U29" s="116"/>
      <c r="V29" s="116"/>
      <c r="W29" s="116"/>
      <c r="X29" s="116"/>
      <c r="Y29" s="183"/>
      <c r="Z29" s="183"/>
    </row>
    <row r="30" ht="15.0" customHeight="1">
      <c r="A30" s="262"/>
      <c r="B30" s="117" t="s">
        <v>8</v>
      </c>
      <c r="C30" s="116">
        <v>7353918.0</v>
      </c>
      <c r="D30" s="118"/>
      <c r="E30" s="175">
        <f t="shared" si="1"/>
        <v>2996004.7</v>
      </c>
      <c r="F30" s="262">
        <v>46026.0</v>
      </c>
      <c r="G30" s="99" t="s">
        <v>2265</v>
      </c>
      <c r="H30" s="118"/>
      <c r="I30" s="29"/>
      <c r="J30" s="29"/>
      <c r="K30" s="29"/>
      <c r="L30" s="34"/>
      <c r="M30" s="29"/>
      <c r="N30" s="34"/>
      <c r="O30" s="29"/>
      <c r="P30" s="34"/>
      <c r="Q30" s="116"/>
      <c r="R30" s="116"/>
      <c r="S30" s="116"/>
      <c r="T30" s="116"/>
      <c r="U30" s="116"/>
      <c r="V30" s="116"/>
      <c r="W30" s="116"/>
      <c r="X30" s="116"/>
      <c r="Y30" s="183"/>
      <c r="Z30" s="183"/>
    </row>
    <row r="31" ht="15.0" customHeight="1">
      <c r="A31" s="262"/>
      <c r="B31" s="117" t="s">
        <v>2017</v>
      </c>
      <c r="C31" s="116"/>
      <c r="D31" s="118">
        <v>5.5816618E7</v>
      </c>
      <c r="E31" s="175">
        <f t="shared" si="1"/>
        <v>-52820613.3</v>
      </c>
      <c r="F31" s="262" t="s">
        <v>2479</v>
      </c>
      <c r="G31" s="99" t="s">
        <v>2265</v>
      </c>
      <c r="H31" s="118"/>
      <c r="I31" s="29"/>
      <c r="J31" s="29"/>
      <c r="K31" s="29"/>
      <c r="L31" s="34"/>
      <c r="M31" s="29"/>
      <c r="N31" s="34"/>
      <c r="O31" s="29"/>
      <c r="P31" s="34"/>
      <c r="Q31" s="116"/>
      <c r="R31" s="116"/>
      <c r="S31" s="116"/>
      <c r="T31" s="116"/>
      <c r="U31" s="116"/>
      <c r="V31" s="116"/>
      <c r="W31" s="116"/>
      <c r="X31" s="116"/>
      <c r="Y31" s="183"/>
      <c r="Z31" s="183"/>
    </row>
    <row r="32" ht="15.0" customHeight="1">
      <c r="A32" s="262"/>
      <c r="B32" s="115" t="s">
        <v>2480</v>
      </c>
      <c r="C32" s="116"/>
      <c r="D32" s="116">
        <v>48350.0</v>
      </c>
      <c r="E32" s="175">
        <f t="shared" si="1"/>
        <v>-52868963.3</v>
      </c>
      <c r="F32" s="262"/>
      <c r="G32" s="99" t="s">
        <v>2265</v>
      </c>
      <c r="H32" s="118"/>
      <c r="I32" s="29"/>
      <c r="J32" s="29"/>
      <c r="K32" s="29"/>
      <c r="L32" s="34"/>
      <c r="M32" s="29"/>
      <c r="N32" s="34"/>
      <c r="O32" s="29"/>
      <c r="P32" s="34"/>
      <c r="Q32" s="116"/>
      <c r="R32" s="116"/>
      <c r="S32" s="116"/>
      <c r="T32" s="116"/>
      <c r="U32" s="116"/>
      <c r="V32" s="116"/>
      <c r="W32" s="116"/>
      <c r="X32" s="116"/>
      <c r="Y32" s="183"/>
      <c r="Z32" s="183"/>
    </row>
    <row r="33" ht="15.0" customHeight="1">
      <c r="A33" s="262"/>
      <c r="B33" s="115" t="s">
        <v>2471</v>
      </c>
      <c r="C33" s="116"/>
      <c r="D33" s="116">
        <v>145050.0</v>
      </c>
      <c r="E33" s="175">
        <f t="shared" si="1"/>
        <v>-53014013.3</v>
      </c>
      <c r="F33" s="262"/>
      <c r="G33" s="99" t="s">
        <v>2265</v>
      </c>
      <c r="H33" s="118"/>
      <c r="I33" s="29"/>
      <c r="J33" s="29"/>
      <c r="K33" s="29"/>
      <c r="L33" s="34"/>
      <c r="M33" s="29"/>
      <c r="N33" s="34"/>
      <c r="O33" s="29"/>
      <c r="P33" s="34"/>
      <c r="Q33" s="116"/>
      <c r="R33" s="116"/>
      <c r="S33" s="116"/>
      <c r="T33" s="116"/>
      <c r="U33" s="116"/>
      <c r="V33" s="116"/>
      <c r="W33" s="116"/>
      <c r="X33" s="116"/>
      <c r="Y33" s="183"/>
      <c r="Z33" s="183"/>
    </row>
    <row r="34" ht="15.0" customHeight="1">
      <c r="A34" s="262"/>
      <c r="B34" s="115" t="s">
        <v>2271</v>
      </c>
      <c r="C34" s="116">
        <v>355533.0</v>
      </c>
      <c r="D34" s="116"/>
      <c r="E34" s="175">
        <f t="shared" si="1"/>
        <v>-52658480.3</v>
      </c>
      <c r="F34" s="262"/>
      <c r="G34" s="62" t="s">
        <v>2264</v>
      </c>
      <c r="H34" s="118"/>
      <c r="I34" s="29"/>
      <c r="J34" s="29"/>
      <c r="K34" s="29"/>
      <c r="L34" s="34"/>
      <c r="M34" s="29"/>
      <c r="N34" s="34"/>
      <c r="O34" s="29"/>
      <c r="P34" s="34"/>
      <c r="Q34" s="116"/>
      <c r="R34" s="116"/>
      <c r="S34" s="116"/>
      <c r="T34" s="116"/>
      <c r="U34" s="116"/>
      <c r="V34" s="116"/>
      <c r="W34" s="116"/>
      <c r="X34" s="116"/>
      <c r="Y34" s="183"/>
      <c r="Z34" s="183"/>
    </row>
    <row r="35" ht="15.0" customHeight="1">
      <c r="A35" s="262"/>
      <c r="B35" s="115" t="s">
        <v>2281</v>
      </c>
      <c r="C35" s="118"/>
      <c r="D35" s="118">
        <v>38500.0</v>
      </c>
      <c r="E35" s="175">
        <f t="shared" si="1"/>
        <v>-52696980.3</v>
      </c>
      <c r="F35" s="262"/>
      <c r="G35" s="62" t="s">
        <v>2264</v>
      </c>
      <c r="H35" s="118"/>
      <c r="I35" s="29"/>
      <c r="J35" s="29"/>
      <c r="K35" s="29"/>
      <c r="L35" s="34"/>
      <c r="M35" s="29"/>
      <c r="N35" s="34"/>
      <c r="O35" s="29"/>
      <c r="P35" s="34"/>
      <c r="Q35" s="116"/>
      <c r="R35" s="116"/>
      <c r="S35" s="116"/>
      <c r="T35" s="116"/>
      <c r="U35" s="116"/>
      <c r="V35" s="116"/>
      <c r="W35" s="116"/>
      <c r="X35" s="116"/>
      <c r="Y35" s="183"/>
      <c r="Z35" s="183"/>
    </row>
    <row r="36" ht="15.0" customHeight="1">
      <c r="A36" s="262"/>
      <c r="B36" s="117" t="s">
        <v>2279</v>
      </c>
      <c r="C36" s="116">
        <v>1.3E7</v>
      </c>
      <c r="D36" s="118"/>
      <c r="E36" s="175">
        <f t="shared" si="1"/>
        <v>-39696980.3</v>
      </c>
      <c r="F36" s="262"/>
      <c r="G36" s="28" t="s">
        <v>2263</v>
      </c>
      <c r="H36" s="118"/>
      <c r="I36" s="29"/>
      <c r="J36" s="29"/>
      <c r="K36" s="29"/>
      <c r="L36" s="34"/>
      <c r="M36" s="29"/>
      <c r="N36" s="34"/>
      <c r="O36" s="29"/>
      <c r="P36" s="34"/>
      <c r="Q36" s="116"/>
      <c r="R36" s="116"/>
      <c r="S36" s="116"/>
      <c r="T36" s="116"/>
      <c r="U36" s="116"/>
      <c r="V36" s="116"/>
      <c r="W36" s="116"/>
      <c r="X36" s="116"/>
      <c r="Y36" s="183"/>
      <c r="Z36" s="183"/>
    </row>
    <row r="37" ht="15.0" customHeight="1">
      <c r="A37" s="262">
        <v>46032.0</v>
      </c>
      <c r="B37" s="115" t="s">
        <v>2481</v>
      </c>
      <c r="C37" s="116"/>
      <c r="D37" s="116">
        <v>8246190.0</v>
      </c>
      <c r="E37" s="175">
        <f t="shared" si="1"/>
        <v>-47943170.3</v>
      </c>
      <c r="F37" s="262"/>
      <c r="G37" s="99" t="s">
        <v>2265</v>
      </c>
      <c r="H37" s="118"/>
      <c r="I37" s="29"/>
      <c r="J37" s="29"/>
      <c r="K37" s="29"/>
      <c r="L37" s="34"/>
      <c r="M37" s="29"/>
      <c r="N37" s="34"/>
      <c r="O37" s="29"/>
      <c r="P37" s="34"/>
      <c r="Q37" s="116"/>
      <c r="R37" s="116"/>
      <c r="S37" s="116"/>
      <c r="T37" s="116"/>
      <c r="U37" s="116"/>
      <c r="V37" s="116"/>
      <c r="W37" s="116"/>
      <c r="X37" s="116"/>
      <c r="Y37" s="183"/>
      <c r="Z37" s="183"/>
    </row>
    <row r="38" ht="15.0" customHeight="1">
      <c r="A38" s="262"/>
      <c r="B38" s="117" t="s">
        <v>2482</v>
      </c>
      <c r="C38" s="116"/>
      <c r="D38" s="116">
        <v>91865.0</v>
      </c>
      <c r="E38" s="175">
        <f t="shared" si="1"/>
        <v>-48035035.3</v>
      </c>
      <c r="F38" s="262"/>
      <c r="G38" s="99" t="s">
        <v>2265</v>
      </c>
      <c r="H38" s="118"/>
      <c r="I38" s="29"/>
      <c r="J38" s="29"/>
      <c r="K38" s="29"/>
      <c r="L38" s="34"/>
      <c r="M38" s="29"/>
      <c r="N38" s="34"/>
      <c r="O38" s="29"/>
      <c r="P38" s="34"/>
      <c r="Q38" s="116"/>
      <c r="R38" s="116"/>
      <c r="S38" s="116"/>
      <c r="T38" s="116"/>
      <c r="U38" s="116"/>
      <c r="V38" s="116"/>
      <c r="W38" s="116"/>
      <c r="X38" s="116"/>
      <c r="Y38" s="183"/>
      <c r="Z38" s="183"/>
    </row>
    <row r="39" ht="15.0" customHeight="1">
      <c r="A39" s="262"/>
      <c r="B39" s="115" t="s">
        <v>2288</v>
      </c>
      <c r="C39" s="118"/>
      <c r="D39" s="118">
        <v>4168940.0</v>
      </c>
      <c r="E39" s="175">
        <f t="shared" si="1"/>
        <v>-52203975.3</v>
      </c>
      <c r="F39" s="262"/>
      <c r="G39" s="28" t="s">
        <v>2263</v>
      </c>
      <c r="H39" s="118"/>
      <c r="I39" s="29"/>
      <c r="J39" s="29"/>
      <c r="K39" s="29"/>
      <c r="L39" s="34"/>
      <c r="M39" s="29"/>
      <c r="N39" s="34"/>
      <c r="O39" s="29"/>
      <c r="P39" s="34"/>
      <c r="Q39" s="116"/>
      <c r="R39" s="116"/>
      <c r="S39" s="116"/>
      <c r="T39" s="116"/>
      <c r="U39" s="116"/>
      <c r="V39" s="116"/>
      <c r="W39" s="116"/>
      <c r="X39" s="116"/>
      <c r="Y39" s="183"/>
      <c r="Z39" s="183"/>
    </row>
    <row r="40" ht="15.0" customHeight="1">
      <c r="A40" s="262"/>
      <c r="B40" s="115" t="s">
        <v>2398</v>
      </c>
      <c r="C40" s="118"/>
      <c r="D40" s="118">
        <v>200000.0</v>
      </c>
      <c r="E40" s="175">
        <f t="shared" si="1"/>
        <v>-52403975.3</v>
      </c>
      <c r="F40" s="262"/>
      <c r="G40" s="28" t="s">
        <v>2263</v>
      </c>
      <c r="H40" s="118"/>
      <c r="I40" s="29"/>
      <c r="J40" s="29"/>
      <c r="K40" s="29"/>
      <c r="L40" s="34"/>
      <c r="M40" s="29"/>
      <c r="N40" s="34"/>
      <c r="O40" s="29"/>
      <c r="P40" s="34"/>
      <c r="Q40" s="116"/>
      <c r="R40" s="116"/>
      <c r="S40" s="116"/>
      <c r="T40" s="116"/>
      <c r="U40" s="116"/>
      <c r="V40" s="116"/>
      <c r="W40" s="116"/>
      <c r="X40" s="116"/>
      <c r="Y40" s="183"/>
      <c r="Z40" s="183"/>
    </row>
    <row r="41" ht="15.0" customHeight="1">
      <c r="A41" s="262"/>
      <c r="B41" s="117" t="s">
        <v>1095</v>
      </c>
      <c r="C41" s="116"/>
      <c r="D41" s="116">
        <v>419690.0</v>
      </c>
      <c r="E41" s="175">
        <f t="shared" si="1"/>
        <v>-52823665.3</v>
      </c>
      <c r="F41" s="262"/>
      <c r="G41" s="28" t="s">
        <v>2263</v>
      </c>
      <c r="H41" s="118"/>
      <c r="I41" s="29"/>
      <c r="J41" s="29"/>
      <c r="K41" s="29"/>
      <c r="L41" s="34"/>
      <c r="M41" s="29"/>
      <c r="N41" s="34"/>
      <c r="O41" s="29"/>
      <c r="P41" s="34"/>
      <c r="Q41" s="116"/>
      <c r="R41" s="116"/>
      <c r="S41" s="116"/>
      <c r="T41" s="116"/>
      <c r="U41" s="116"/>
      <c r="V41" s="116"/>
      <c r="W41" s="116"/>
      <c r="X41" s="116"/>
      <c r="Y41" s="183"/>
      <c r="Z41" s="183"/>
    </row>
    <row r="42" ht="15.0" customHeight="1">
      <c r="A42" s="262">
        <v>46033.0</v>
      </c>
      <c r="B42" s="117" t="s">
        <v>1095</v>
      </c>
      <c r="C42" s="116"/>
      <c r="D42" s="116">
        <v>181800.0</v>
      </c>
      <c r="E42" s="175">
        <f t="shared" si="1"/>
        <v>-53005465.3</v>
      </c>
      <c r="F42" s="262"/>
      <c r="G42" s="28" t="s">
        <v>2263</v>
      </c>
      <c r="H42" s="118"/>
      <c r="I42" s="29"/>
      <c r="J42" s="29"/>
      <c r="K42" s="29"/>
      <c r="L42" s="34"/>
      <c r="M42" s="29"/>
      <c r="N42" s="34"/>
      <c r="O42" s="29"/>
      <c r="P42" s="34"/>
      <c r="Q42" s="116"/>
      <c r="R42" s="116"/>
      <c r="S42" s="116"/>
      <c r="T42" s="116"/>
      <c r="U42" s="116"/>
      <c r="V42" s="116"/>
      <c r="W42" s="116"/>
      <c r="X42" s="116"/>
      <c r="Y42" s="183"/>
      <c r="Z42" s="183"/>
    </row>
    <row r="43" ht="15.0" customHeight="1">
      <c r="A43" s="262">
        <v>46034.0</v>
      </c>
      <c r="B43" s="115" t="s">
        <v>2271</v>
      </c>
      <c r="C43" s="116">
        <v>397300.0</v>
      </c>
      <c r="D43" s="116"/>
      <c r="E43" s="175">
        <f t="shared" si="1"/>
        <v>-52608165.3</v>
      </c>
      <c r="F43" s="262"/>
      <c r="G43" s="62" t="s">
        <v>2264</v>
      </c>
      <c r="H43" s="118"/>
      <c r="I43" s="29"/>
      <c r="J43" s="29"/>
      <c r="K43" s="29"/>
      <c r="L43" s="34"/>
      <c r="M43" s="29"/>
      <c r="N43" s="34"/>
      <c r="O43" s="29"/>
      <c r="P43" s="34"/>
      <c r="Q43" s="116"/>
      <c r="R43" s="116"/>
      <c r="S43" s="116"/>
      <c r="T43" s="116"/>
      <c r="U43" s="116"/>
      <c r="V43" s="116"/>
      <c r="W43" s="116"/>
      <c r="X43" s="116"/>
      <c r="Y43" s="183"/>
      <c r="Z43" s="183"/>
    </row>
    <row r="44" ht="15.0" customHeight="1">
      <c r="A44" s="262"/>
      <c r="B44" s="115" t="s">
        <v>2483</v>
      </c>
      <c r="C44" s="116">
        <v>8112500.0</v>
      </c>
      <c r="D44" s="116"/>
      <c r="E44" s="175">
        <f t="shared" si="1"/>
        <v>-44495665.3</v>
      </c>
      <c r="F44" s="262">
        <v>46020.0</v>
      </c>
      <c r="G44" s="28" t="s">
        <v>2263</v>
      </c>
      <c r="H44" s="118"/>
      <c r="I44" s="29"/>
      <c r="J44" s="29"/>
      <c r="K44" s="29"/>
      <c r="L44" s="34"/>
      <c r="M44" s="29"/>
      <c r="N44" s="34"/>
      <c r="O44" s="29"/>
      <c r="P44" s="34"/>
      <c r="Q44" s="116"/>
      <c r="R44" s="116"/>
      <c r="S44" s="116"/>
      <c r="T44" s="116"/>
      <c r="U44" s="116"/>
      <c r="V44" s="116"/>
      <c r="W44" s="116"/>
      <c r="X44" s="116"/>
      <c r="Y44" s="183"/>
      <c r="Z44" s="183"/>
    </row>
    <row r="45" ht="15.0" customHeight="1">
      <c r="A45" s="262"/>
      <c r="B45" s="117" t="s">
        <v>711</v>
      </c>
      <c r="C45" s="116">
        <v>1.22627311E8</v>
      </c>
      <c r="D45" s="116"/>
      <c r="E45" s="175">
        <f t="shared" si="1"/>
        <v>78131645.7</v>
      </c>
      <c r="F45" s="262">
        <v>46022.0</v>
      </c>
      <c r="G45" s="28" t="s">
        <v>2263</v>
      </c>
      <c r="H45" s="118"/>
      <c r="I45" s="29"/>
      <c r="J45" s="29"/>
      <c r="K45" s="29"/>
      <c r="L45" s="34"/>
      <c r="M45" s="29"/>
      <c r="N45" s="34"/>
      <c r="O45" s="29"/>
      <c r="P45" s="34"/>
      <c r="Q45" s="116"/>
      <c r="R45" s="116"/>
      <c r="S45" s="116"/>
      <c r="T45" s="116"/>
      <c r="U45" s="116"/>
      <c r="V45" s="116"/>
      <c r="W45" s="116"/>
      <c r="X45" s="116"/>
      <c r="Y45" s="183"/>
      <c r="Z45" s="183"/>
    </row>
    <row r="46" ht="15.0" customHeight="1">
      <c r="A46" s="262"/>
      <c r="B46" s="115" t="s">
        <v>2303</v>
      </c>
      <c r="C46" s="118"/>
      <c r="D46" s="118">
        <v>4000000.0</v>
      </c>
      <c r="E46" s="175">
        <f t="shared" si="1"/>
        <v>74131645.7</v>
      </c>
      <c r="F46" s="262"/>
      <c r="G46" s="28" t="s">
        <v>2263</v>
      </c>
      <c r="H46" s="118"/>
      <c r="I46" s="29"/>
      <c r="J46" s="29"/>
      <c r="K46" s="29"/>
      <c r="L46" s="34"/>
      <c r="M46" s="29"/>
      <c r="N46" s="34"/>
      <c r="O46" s="29"/>
      <c r="P46" s="34"/>
      <c r="Q46" s="116"/>
      <c r="R46" s="116"/>
      <c r="S46" s="116"/>
      <c r="T46" s="116"/>
      <c r="U46" s="116"/>
      <c r="V46" s="116"/>
      <c r="W46" s="116"/>
      <c r="X46" s="116"/>
      <c r="Y46" s="183"/>
      <c r="Z46" s="183"/>
    </row>
    <row r="47" ht="15.0" customHeight="1">
      <c r="A47" s="262"/>
      <c r="B47" s="115" t="s">
        <v>2395</v>
      </c>
      <c r="C47" s="116"/>
      <c r="D47" s="116">
        <v>1.34E7</v>
      </c>
      <c r="E47" s="175">
        <f t="shared" si="1"/>
        <v>60731645.7</v>
      </c>
      <c r="F47" s="262"/>
      <c r="G47" s="28" t="s">
        <v>2263</v>
      </c>
      <c r="H47" s="118"/>
      <c r="I47" s="29"/>
      <c r="J47" s="29"/>
      <c r="K47" s="29"/>
      <c r="L47" s="34"/>
      <c r="M47" s="29"/>
      <c r="N47" s="34"/>
      <c r="O47" s="29"/>
      <c r="P47" s="34"/>
      <c r="Q47" s="116"/>
      <c r="R47" s="116"/>
      <c r="S47" s="116"/>
      <c r="T47" s="116"/>
      <c r="U47" s="116"/>
      <c r="V47" s="116"/>
      <c r="W47" s="116"/>
      <c r="X47" s="116"/>
      <c r="Y47" s="183"/>
      <c r="Z47" s="183"/>
    </row>
    <row r="48" ht="15.0" customHeight="1">
      <c r="A48" s="262"/>
      <c r="B48" s="115" t="s">
        <v>2312</v>
      </c>
      <c r="C48" s="118"/>
      <c r="D48" s="118">
        <v>1.355693E7</v>
      </c>
      <c r="E48" s="175">
        <f t="shared" si="1"/>
        <v>47174715.7</v>
      </c>
      <c r="F48" s="262"/>
      <c r="G48" s="28" t="s">
        <v>2263</v>
      </c>
      <c r="H48" s="118"/>
      <c r="I48" s="29"/>
      <c r="J48" s="29"/>
      <c r="K48" s="29"/>
      <c r="L48" s="34"/>
      <c r="M48" s="29"/>
      <c r="N48" s="34"/>
      <c r="O48" s="29"/>
      <c r="P48" s="34"/>
      <c r="Q48" s="116"/>
      <c r="R48" s="116"/>
      <c r="S48" s="116"/>
      <c r="T48" s="116"/>
      <c r="U48" s="116"/>
      <c r="V48" s="116"/>
      <c r="W48" s="116"/>
      <c r="X48" s="116"/>
      <c r="Y48" s="183"/>
      <c r="Z48" s="183"/>
    </row>
    <row r="49" ht="15.0" customHeight="1">
      <c r="A49" s="262"/>
      <c r="B49" s="115" t="s">
        <v>2313</v>
      </c>
      <c r="C49" s="118"/>
      <c r="D49" s="118">
        <v>2500000.0</v>
      </c>
      <c r="E49" s="175">
        <f t="shared" si="1"/>
        <v>44674715.7</v>
      </c>
      <c r="F49" s="262"/>
      <c r="G49" s="28" t="s">
        <v>2263</v>
      </c>
      <c r="H49" s="118"/>
      <c r="I49" s="29"/>
      <c r="J49" s="29"/>
      <c r="K49" s="29"/>
      <c r="L49" s="34"/>
      <c r="M49" s="29"/>
      <c r="N49" s="34"/>
      <c r="O49" s="29"/>
      <c r="P49" s="34"/>
      <c r="Q49" s="116"/>
      <c r="R49" s="116"/>
      <c r="S49" s="116"/>
      <c r="T49" s="116"/>
      <c r="U49" s="116"/>
      <c r="V49" s="116"/>
      <c r="W49" s="116"/>
      <c r="X49" s="116"/>
      <c r="Y49" s="183"/>
      <c r="Z49" s="183"/>
    </row>
    <row r="50" ht="15.0" customHeight="1">
      <c r="A50" s="262"/>
      <c r="B50" s="115" t="s">
        <v>2484</v>
      </c>
      <c r="C50" s="116"/>
      <c r="D50" s="116">
        <v>3400000.0</v>
      </c>
      <c r="E50" s="175">
        <f t="shared" si="1"/>
        <v>41274715.7</v>
      </c>
      <c r="F50" s="262" t="s">
        <v>2485</v>
      </c>
      <c r="G50" s="28" t="s">
        <v>2263</v>
      </c>
      <c r="H50" s="118"/>
      <c r="I50" s="29"/>
      <c r="J50" s="29"/>
      <c r="K50" s="29"/>
      <c r="L50" s="34"/>
      <c r="M50" s="29"/>
      <c r="N50" s="34"/>
      <c r="O50" s="29"/>
      <c r="P50" s="34"/>
      <c r="Q50" s="116"/>
      <c r="R50" s="116"/>
      <c r="S50" s="116"/>
      <c r="T50" s="116"/>
      <c r="U50" s="116"/>
      <c r="V50" s="116"/>
      <c r="W50" s="116"/>
      <c r="X50" s="116"/>
      <c r="Y50" s="183"/>
      <c r="Z50" s="183"/>
    </row>
    <row r="51" ht="15.0" customHeight="1">
      <c r="A51" s="262"/>
      <c r="B51" s="115" t="s">
        <v>2486</v>
      </c>
      <c r="C51" s="116"/>
      <c r="D51" s="116">
        <v>1.4967561E7</v>
      </c>
      <c r="E51" s="175">
        <f t="shared" si="1"/>
        <v>26307154.7</v>
      </c>
      <c r="F51" s="262"/>
      <c r="G51" s="28" t="s">
        <v>2263</v>
      </c>
      <c r="H51" s="118"/>
      <c r="I51" s="29"/>
      <c r="J51" s="29"/>
      <c r="K51" s="29"/>
      <c r="L51" s="34"/>
      <c r="M51" s="29"/>
      <c r="N51" s="34"/>
      <c r="O51" s="29"/>
      <c r="P51" s="34"/>
      <c r="Q51" s="116"/>
      <c r="R51" s="116"/>
      <c r="S51" s="116"/>
      <c r="T51" s="116"/>
      <c r="U51" s="116"/>
      <c r="V51" s="116"/>
      <c r="W51" s="116"/>
      <c r="X51" s="116"/>
      <c r="Y51" s="183"/>
      <c r="Z51" s="183"/>
    </row>
    <row r="52" ht="15.0" customHeight="1">
      <c r="A52" s="262"/>
      <c r="B52" s="115" t="s">
        <v>2317</v>
      </c>
      <c r="C52" s="116"/>
      <c r="D52" s="116">
        <v>430000.0</v>
      </c>
      <c r="E52" s="175">
        <f t="shared" si="1"/>
        <v>25877154.7</v>
      </c>
      <c r="F52" s="262" t="s">
        <v>2318</v>
      </c>
      <c r="G52" s="28" t="s">
        <v>2263</v>
      </c>
      <c r="H52" s="118"/>
      <c r="I52" s="29"/>
      <c r="J52" s="29"/>
      <c r="K52" s="29"/>
      <c r="L52" s="34"/>
      <c r="M52" s="29"/>
      <c r="N52" s="34"/>
      <c r="O52" s="29"/>
      <c r="P52" s="34"/>
      <c r="Q52" s="116"/>
      <c r="R52" s="116"/>
      <c r="S52" s="116"/>
      <c r="T52" s="116"/>
      <c r="U52" s="116"/>
      <c r="V52" s="116"/>
      <c r="W52" s="116"/>
      <c r="X52" s="116"/>
      <c r="Y52" s="183"/>
      <c r="Z52" s="183"/>
    </row>
    <row r="53" ht="15.0" customHeight="1">
      <c r="A53" s="262"/>
      <c r="B53" s="115" t="s">
        <v>2320</v>
      </c>
      <c r="C53" s="116"/>
      <c r="D53" s="116">
        <v>400000.0</v>
      </c>
      <c r="E53" s="175">
        <f t="shared" si="1"/>
        <v>25477154.7</v>
      </c>
      <c r="F53" s="262" t="s">
        <v>2318</v>
      </c>
      <c r="G53" s="28" t="s">
        <v>2263</v>
      </c>
      <c r="H53" s="118"/>
      <c r="I53" s="29"/>
      <c r="J53" s="29"/>
      <c r="K53" s="29"/>
      <c r="L53" s="34"/>
      <c r="M53" s="29"/>
      <c r="N53" s="34"/>
      <c r="O53" s="29"/>
      <c r="P53" s="34"/>
      <c r="Q53" s="116"/>
      <c r="R53" s="116"/>
      <c r="S53" s="116"/>
      <c r="T53" s="116"/>
      <c r="U53" s="116"/>
      <c r="V53" s="116"/>
      <c r="W53" s="116"/>
      <c r="X53" s="116"/>
      <c r="Y53" s="183"/>
      <c r="Z53" s="183"/>
    </row>
    <row r="54" ht="15.0" customHeight="1">
      <c r="A54" s="262"/>
      <c r="B54" s="115" t="s">
        <v>2322</v>
      </c>
      <c r="C54" s="116"/>
      <c r="D54" s="116">
        <v>400000.0</v>
      </c>
      <c r="E54" s="175">
        <f t="shared" si="1"/>
        <v>25077154.7</v>
      </c>
      <c r="F54" s="262" t="s">
        <v>2318</v>
      </c>
      <c r="G54" s="28" t="s">
        <v>2263</v>
      </c>
      <c r="H54" s="118"/>
      <c r="I54" s="29"/>
      <c r="J54" s="29"/>
      <c r="K54" s="29"/>
      <c r="L54" s="34"/>
      <c r="M54" s="29"/>
      <c r="N54" s="34"/>
      <c r="O54" s="29"/>
      <c r="P54" s="34"/>
      <c r="Q54" s="116"/>
      <c r="R54" s="116"/>
      <c r="S54" s="116"/>
      <c r="T54" s="116"/>
      <c r="U54" s="116"/>
      <c r="V54" s="116"/>
      <c r="W54" s="116"/>
      <c r="X54" s="116"/>
      <c r="Y54" s="183"/>
      <c r="Z54" s="183"/>
    </row>
    <row r="55" ht="15.0" customHeight="1">
      <c r="A55" s="262"/>
      <c r="B55" s="115" t="s">
        <v>2324</v>
      </c>
      <c r="C55" s="116"/>
      <c r="D55" s="116">
        <v>400000.0</v>
      </c>
      <c r="E55" s="175">
        <f t="shared" si="1"/>
        <v>24677154.7</v>
      </c>
      <c r="F55" s="262" t="s">
        <v>2318</v>
      </c>
      <c r="G55" s="28" t="s">
        <v>2263</v>
      </c>
      <c r="H55" s="118"/>
      <c r="I55" s="29"/>
      <c r="J55" s="29"/>
      <c r="K55" s="29"/>
      <c r="L55" s="34"/>
      <c r="M55" s="29"/>
      <c r="N55" s="34"/>
      <c r="O55" s="29"/>
      <c r="P55" s="34"/>
      <c r="Q55" s="116"/>
      <c r="R55" s="116"/>
      <c r="S55" s="116"/>
      <c r="T55" s="116"/>
      <c r="U55" s="116"/>
      <c r="V55" s="116"/>
      <c r="W55" s="116"/>
      <c r="X55" s="116"/>
      <c r="Y55" s="183"/>
      <c r="Z55" s="183"/>
    </row>
    <row r="56" ht="15.0" customHeight="1">
      <c r="A56" s="262"/>
      <c r="B56" s="115" t="s">
        <v>2326</v>
      </c>
      <c r="C56" s="118"/>
      <c r="D56" s="118">
        <v>400000.0</v>
      </c>
      <c r="E56" s="175">
        <f t="shared" si="1"/>
        <v>24277154.7</v>
      </c>
      <c r="F56" s="262" t="s">
        <v>2318</v>
      </c>
      <c r="G56" s="28" t="s">
        <v>2263</v>
      </c>
      <c r="H56" s="118"/>
      <c r="I56" s="29"/>
      <c r="J56" s="29"/>
      <c r="K56" s="29"/>
      <c r="L56" s="34"/>
      <c r="M56" s="29"/>
      <c r="N56" s="34"/>
      <c r="O56" s="29"/>
      <c r="P56" s="34"/>
      <c r="Q56" s="116"/>
      <c r="R56" s="116"/>
      <c r="S56" s="116"/>
      <c r="T56" s="116"/>
      <c r="U56" s="116"/>
      <c r="V56" s="116"/>
      <c r="W56" s="116"/>
      <c r="X56" s="116"/>
      <c r="Y56" s="183"/>
      <c r="Z56" s="183"/>
    </row>
    <row r="57" ht="15.0" customHeight="1">
      <c r="A57" s="262"/>
      <c r="B57" s="115" t="s">
        <v>2322</v>
      </c>
      <c r="C57" s="116"/>
      <c r="D57" s="116">
        <v>420000.0</v>
      </c>
      <c r="E57" s="175">
        <f t="shared" si="1"/>
        <v>23857154.7</v>
      </c>
      <c r="F57" s="262" t="s">
        <v>2318</v>
      </c>
      <c r="G57" s="28" t="s">
        <v>2263</v>
      </c>
      <c r="H57" s="118"/>
      <c r="I57" s="29"/>
      <c r="J57" s="29"/>
      <c r="K57" s="29"/>
      <c r="L57" s="34"/>
      <c r="M57" s="29"/>
      <c r="N57" s="34"/>
      <c r="O57" s="29"/>
      <c r="P57" s="34"/>
      <c r="Q57" s="116"/>
      <c r="R57" s="116"/>
      <c r="S57" s="116"/>
      <c r="T57" s="116"/>
      <c r="U57" s="116"/>
      <c r="V57" s="116"/>
      <c r="W57" s="116"/>
      <c r="X57" s="116"/>
      <c r="Y57" s="183"/>
      <c r="Z57" s="183"/>
    </row>
    <row r="58" ht="15.0" customHeight="1">
      <c r="A58" s="262"/>
      <c r="B58" s="115" t="s">
        <v>2487</v>
      </c>
      <c r="C58" s="118"/>
      <c r="D58" s="118">
        <v>2713700.0</v>
      </c>
      <c r="E58" s="175">
        <f t="shared" si="1"/>
        <v>21143454.7</v>
      </c>
      <c r="F58" s="262" t="s">
        <v>2291</v>
      </c>
      <c r="G58" s="28" t="s">
        <v>2263</v>
      </c>
      <c r="H58" s="118"/>
      <c r="I58" s="29"/>
      <c r="J58" s="29"/>
      <c r="K58" s="29"/>
      <c r="L58" s="34"/>
      <c r="M58" s="29"/>
      <c r="N58" s="34"/>
      <c r="O58" s="29"/>
      <c r="P58" s="34"/>
      <c r="Q58" s="116"/>
      <c r="R58" s="116"/>
      <c r="S58" s="116"/>
      <c r="T58" s="116"/>
      <c r="U58" s="116"/>
      <c r="V58" s="116"/>
      <c r="W58" s="116"/>
      <c r="X58" s="116"/>
      <c r="Y58" s="183"/>
      <c r="Z58" s="183"/>
    </row>
    <row r="59" ht="15.0" customHeight="1">
      <c r="A59" s="262"/>
      <c r="B59" s="115" t="s">
        <v>2487</v>
      </c>
      <c r="C59" s="118"/>
      <c r="D59" s="118">
        <v>541670.0</v>
      </c>
      <c r="E59" s="175">
        <f t="shared" si="1"/>
        <v>20601784.7</v>
      </c>
      <c r="F59" s="262" t="s">
        <v>2405</v>
      </c>
      <c r="G59" s="28" t="s">
        <v>2263</v>
      </c>
      <c r="H59" s="118"/>
      <c r="I59" s="29"/>
      <c r="J59" s="29"/>
      <c r="K59" s="29"/>
      <c r="L59" s="34"/>
      <c r="M59" s="29"/>
      <c r="N59" s="34"/>
      <c r="O59" s="29"/>
      <c r="P59" s="34"/>
      <c r="Q59" s="116"/>
      <c r="R59" s="116"/>
      <c r="S59" s="116"/>
      <c r="T59" s="116"/>
      <c r="U59" s="116"/>
      <c r="V59" s="116"/>
      <c r="W59" s="116"/>
      <c r="X59" s="116"/>
      <c r="Y59" s="183"/>
      <c r="Z59" s="183"/>
    </row>
    <row r="60" ht="15.0" customHeight="1">
      <c r="A60" s="262"/>
      <c r="B60" s="115" t="s">
        <v>2292</v>
      </c>
      <c r="C60" s="118"/>
      <c r="D60" s="118">
        <v>324990.0</v>
      </c>
      <c r="E60" s="175">
        <f t="shared" si="1"/>
        <v>20276794.7</v>
      </c>
      <c r="F60" s="262"/>
      <c r="G60" s="28" t="s">
        <v>2263</v>
      </c>
      <c r="H60" s="118"/>
      <c r="I60" s="29"/>
      <c r="J60" s="29"/>
      <c r="K60" s="29"/>
      <c r="L60" s="34"/>
      <c r="M60" s="29"/>
      <c r="N60" s="34"/>
      <c r="O60" s="29"/>
      <c r="P60" s="34"/>
      <c r="Q60" s="116"/>
      <c r="R60" s="116"/>
      <c r="S60" s="116"/>
      <c r="T60" s="116"/>
      <c r="U60" s="116"/>
      <c r="V60" s="116"/>
      <c r="W60" s="116"/>
      <c r="X60" s="116"/>
      <c r="Y60" s="183"/>
      <c r="Z60" s="183"/>
    </row>
    <row r="61" ht="15.0" customHeight="1">
      <c r="A61" s="262"/>
      <c r="B61" s="115" t="s">
        <v>2300</v>
      </c>
      <c r="C61" s="116"/>
      <c r="D61" s="116">
        <v>27500.0</v>
      </c>
      <c r="E61" s="175">
        <f t="shared" si="1"/>
        <v>20249294.7</v>
      </c>
      <c r="F61" s="262"/>
      <c r="G61" s="28" t="s">
        <v>2263</v>
      </c>
      <c r="H61" s="118"/>
      <c r="I61" s="29"/>
      <c r="J61" s="29"/>
      <c r="K61" s="29"/>
      <c r="L61" s="34"/>
      <c r="M61" s="29"/>
      <c r="N61" s="34"/>
      <c r="O61" s="29"/>
      <c r="P61" s="34"/>
      <c r="Q61" s="116"/>
      <c r="R61" s="116"/>
      <c r="S61" s="116"/>
      <c r="T61" s="116"/>
      <c r="U61" s="116"/>
      <c r="V61" s="116"/>
      <c r="W61" s="116"/>
      <c r="X61" s="116"/>
      <c r="Y61" s="183"/>
      <c r="Z61" s="183"/>
    </row>
    <row r="62" ht="15.0" customHeight="1">
      <c r="A62" s="262"/>
      <c r="B62" s="115" t="s">
        <v>2488</v>
      </c>
      <c r="C62" s="118"/>
      <c r="D62" s="118">
        <v>2987500.0</v>
      </c>
      <c r="E62" s="175">
        <f t="shared" si="1"/>
        <v>17261794.7</v>
      </c>
      <c r="F62" s="262"/>
      <c r="G62" s="28" t="s">
        <v>2263</v>
      </c>
      <c r="H62" s="118"/>
      <c r="I62" s="29"/>
      <c r="J62" s="29"/>
      <c r="K62" s="29"/>
      <c r="L62" s="34"/>
      <c r="M62" s="29"/>
      <c r="N62" s="34"/>
      <c r="O62" s="29"/>
      <c r="P62" s="34"/>
      <c r="Q62" s="116"/>
      <c r="R62" s="116"/>
      <c r="S62" s="116"/>
      <c r="T62" s="116"/>
      <c r="U62" s="116"/>
      <c r="V62" s="116"/>
      <c r="W62" s="116"/>
      <c r="X62" s="116"/>
      <c r="Y62" s="183"/>
      <c r="Z62" s="183"/>
    </row>
    <row r="63" ht="15.0" customHeight="1">
      <c r="A63" s="262"/>
      <c r="B63" s="115" t="s">
        <v>2489</v>
      </c>
      <c r="C63" s="118"/>
      <c r="D63" s="118">
        <v>2963920.0</v>
      </c>
      <c r="E63" s="175">
        <f t="shared" si="1"/>
        <v>14297874.7</v>
      </c>
      <c r="F63" s="262"/>
      <c r="G63" s="28" t="s">
        <v>2263</v>
      </c>
      <c r="H63" s="118"/>
      <c r="I63" s="29"/>
      <c r="J63" s="29"/>
      <c r="K63" s="29"/>
      <c r="L63" s="34"/>
      <c r="M63" s="29"/>
      <c r="N63" s="34"/>
      <c r="O63" s="29"/>
      <c r="P63" s="34"/>
      <c r="Q63" s="116"/>
      <c r="R63" s="116"/>
      <c r="S63" s="116"/>
      <c r="T63" s="116"/>
      <c r="U63" s="116"/>
      <c r="V63" s="116"/>
      <c r="W63" s="116"/>
      <c r="X63" s="116"/>
      <c r="Y63" s="183"/>
      <c r="Z63" s="183"/>
    </row>
    <row r="64" ht="15.0" customHeight="1">
      <c r="A64" s="262"/>
      <c r="B64" s="115" t="s">
        <v>2490</v>
      </c>
      <c r="C64" s="118"/>
      <c r="D64" s="118">
        <v>199390.0</v>
      </c>
      <c r="E64" s="175">
        <f t="shared" si="1"/>
        <v>14098484.7</v>
      </c>
      <c r="F64" s="262"/>
      <c r="G64" s="28" t="s">
        <v>2263</v>
      </c>
      <c r="H64" s="118"/>
      <c r="I64" s="29"/>
      <c r="J64" s="29"/>
      <c r="K64" s="29"/>
      <c r="L64" s="34"/>
      <c r="M64" s="29"/>
      <c r="N64" s="34"/>
      <c r="O64" s="29"/>
      <c r="P64" s="34"/>
      <c r="Q64" s="116"/>
      <c r="R64" s="116"/>
      <c r="S64" s="116"/>
      <c r="T64" s="116"/>
      <c r="U64" s="116"/>
      <c r="V64" s="116"/>
      <c r="W64" s="116"/>
      <c r="X64" s="116"/>
      <c r="Y64" s="183"/>
      <c r="Z64" s="183"/>
    </row>
    <row r="65" ht="15.0" customHeight="1">
      <c r="A65" s="262"/>
      <c r="B65" s="115" t="s">
        <v>2491</v>
      </c>
      <c r="C65" s="116"/>
      <c r="D65" s="116">
        <v>444600.0</v>
      </c>
      <c r="E65" s="175">
        <f t="shared" si="1"/>
        <v>13653884.7</v>
      </c>
      <c r="F65" s="262"/>
      <c r="G65" s="28" t="s">
        <v>2263</v>
      </c>
      <c r="H65" s="118"/>
      <c r="I65" s="29"/>
      <c r="J65" s="29"/>
      <c r="K65" s="29"/>
      <c r="L65" s="34"/>
      <c r="M65" s="29"/>
      <c r="N65" s="34"/>
      <c r="O65" s="29"/>
      <c r="P65" s="34"/>
      <c r="Q65" s="116"/>
      <c r="R65" s="116"/>
      <c r="S65" s="116"/>
      <c r="T65" s="116"/>
      <c r="U65" s="116"/>
      <c r="V65" s="116"/>
      <c r="W65" s="116"/>
      <c r="X65" s="116"/>
      <c r="Y65" s="183"/>
      <c r="Z65" s="183"/>
    </row>
    <row r="66" ht="15.0" customHeight="1">
      <c r="A66" s="262"/>
      <c r="B66" s="115" t="s">
        <v>2492</v>
      </c>
      <c r="C66" s="118"/>
      <c r="D66" s="118">
        <v>361070.0</v>
      </c>
      <c r="E66" s="175">
        <f t="shared" si="1"/>
        <v>13292814.7</v>
      </c>
      <c r="F66" s="262"/>
      <c r="G66" s="28" t="s">
        <v>2263</v>
      </c>
      <c r="H66" s="118"/>
      <c r="I66" s="29"/>
      <c r="J66" s="29"/>
      <c r="K66" s="29"/>
      <c r="L66" s="34"/>
      <c r="M66" s="29"/>
      <c r="N66" s="34"/>
      <c r="O66" s="29"/>
      <c r="P66" s="34"/>
      <c r="Q66" s="116"/>
      <c r="R66" s="116"/>
      <c r="S66" s="116"/>
      <c r="T66" s="116"/>
      <c r="U66" s="116"/>
      <c r="V66" s="116"/>
      <c r="W66" s="116"/>
      <c r="X66" s="116"/>
      <c r="Y66" s="183"/>
      <c r="Z66" s="183"/>
    </row>
    <row r="67" ht="15.0" customHeight="1">
      <c r="A67" s="262"/>
      <c r="B67" s="115" t="s">
        <v>2493</v>
      </c>
      <c r="C67" s="118"/>
      <c r="D67" s="118">
        <v>1.2263778E7</v>
      </c>
      <c r="E67" s="175">
        <f t="shared" si="1"/>
        <v>1029036.7</v>
      </c>
      <c r="F67" s="262"/>
      <c r="G67" s="99" t="s">
        <v>2265</v>
      </c>
      <c r="H67" s="118"/>
      <c r="I67" s="29"/>
      <c r="J67" s="29"/>
      <c r="K67" s="29"/>
      <c r="L67" s="34"/>
      <c r="M67" s="29"/>
      <c r="N67" s="34"/>
      <c r="O67" s="29"/>
      <c r="P67" s="34"/>
      <c r="Q67" s="116"/>
      <c r="R67" s="116"/>
      <c r="S67" s="116"/>
      <c r="T67" s="116"/>
      <c r="U67" s="116"/>
      <c r="V67" s="116"/>
      <c r="W67" s="116"/>
      <c r="X67" s="116"/>
      <c r="Y67" s="183"/>
      <c r="Z67" s="183"/>
    </row>
    <row r="68" ht="15.0" customHeight="1">
      <c r="A68" s="262"/>
      <c r="B68" s="115" t="s">
        <v>2494</v>
      </c>
      <c r="C68" s="118"/>
      <c r="D68" s="118">
        <v>7162854.0</v>
      </c>
      <c r="E68" s="175">
        <f t="shared" si="1"/>
        <v>-6133817.3</v>
      </c>
      <c r="F68" s="262"/>
      <c r="G68" s="99" t="s">
        <v>2265</v>
      </c>
      <c r="H68" s="118"/>
      <c r="I68" s="29"/>
      <c r="J68" s="29"/>
      <c r="K68" s="29"/>
      <c r="L68" s="34"/>
      <c r="M68" s="29"/>
      <c r="N68" s="34"/>
      <c r="O68" s="29"/>
      <c r="P68" s="34"/>
      <c r="Q68" s="116"/>
      <c r="R68" s="116"/>
      <c r="S68" s="116"/>
      <c r="T68" s="116"/>
      <c r="U68" s="116"/>
      <c r="V68" s="116"/>
      <c r="W68" s="116"/>
      <c r="X68" s="116"/>
      <c r="Y68" s="183"/>
      <c r="Z68" s="183"/>
    </row>
    <row r="69" ht="15.0" customHeight="1">
      <c r="A69" s="262"/>
      <c r="B69" s="115" t="s">
        <v>2495</v>
      </c>
      <c r="C69" s="116"/>
      <c r="D69" s="116">
        <v>678000.0</v>
      </c>
      <c r="E69" s="175">
        <f t="shared" si="1"/>
        <v>-6811817.3</v>
      </c>
      <c r="F69" s="262">
        <v>46022.0</v>
      </c>
      <c r="G69" s="99" t="s">
        <v>2265</v>
      </c>
      <c r="H69" s="118"/>
      <c r="I69" s="29"/>
      <c r="J69" s="29"/>
      <c r="K69" s="29"/>
      <c r="L69" s="34"/>
      <c r="M69" s="29"/>
      <c r="N69" s="34"/>
      <c r="O69" s="29"/>
      <c r="P69" s="34"/>
      <c r="Q69" s="116"/>
      <c r="R69" s="116"/>
      <c r="S69" s="116"/>
      <c r="T69" s="116"/>
      <c r="U69" s="116"/>
      <c r="V69" s="116"/>
      <c r="W69" s="116"/>
      <c r="X69" s="116"/>
      <c r="Y69" s="183"/>
      <c r="Z69" s="183"/>
    </row>
    <row r="70" ht="15.0" customHeight="1">
      <c r="A70" s="262"/>
      <c r="B70" s="117" t="s">
        <v>2495</v>
      </c>
      <c r="C70" s="116"/>
      <c r="D70" s="116">
        <v>1650000.0</v>
      </c>
      <c r="E70" s="175">
        <f t="shared" si="1"/>
        <v>-8461817.3</v>
      </c>
      <c r="F70" s="262">
        <v>46016.0</v>
      </c>
      <c r="G70" s="99" t="s">
        <v>2265</v>
      </c>
      <c r="H70" s="118"/>
      <c r="I70" s="29"/>
      <c r="J70" s="29"/>
      <c r="K70" s="29"/>
      <c r="L70" s="34"/>
      <c r="M70" s="29"/>
      <c r="N70" s="34"/>
      <c r="O70" s="29"/>
      <c r="P70" s="34"/>
      <c r="Q70" s="116"/>
      <c r="R70" s="116"/>
      <c r="S70" s="116"/>
      <c r="T70" s="116"/>
      <c r="U70" s="116"/>
      <c r="V70" s="116"/>
      <c r="W70" s="116"/>
      <c r="X70" s="116"/>
      <c r="Y70" s="183"/>
      <c r="Z70" s="183"/>
    </row>
    <row r="71" ht="15.0" customHeight="1">
      <c r="A71" s="262"/>
      <c r="B71" s="115" t="s">
        <v>2466</v>
      </c>
      <c r="C71" s="116"/>
      <c r="D71" s="116">
        <v>440000.0</v>
      </c>
      <c r="E71" s="175">
        <f t="shared" si="1"/>
        <v>-8901817.3</v>
      </c>
      <c r="F71" s="262">
        <v>46016.0</v>
      </c>
      <c r="G71" s="99" t="s">
        <v>2265</v>
      </c>
      <c r="H71" s="118"/>
      <c r="I71" s="29"/>
      <c r="J71" s="29"/>
      <c r="K71" s="29"/>
      <c r="L71" s="34"/>
      <c r="M71" s="29"/>
      <c r="N71" s="34"/>
      <c r="O71" s="29"/>
      <c r="P71" s="34"/>
      <c r="Q71" s="116"/>
      <c r="R71" s="116"/>
      <c r="S71" s="116"/>
      <c r="T71" s="116"/>
      <c r="U71" s="116"/>
      <c r="V71" s="116"/>
      <c r="W71" s="116"/>
      <c r="X71" s="116"/>
      <c r="Y71" s="183"/>
      <c r="Z71" s="183"/>
    </row>
    <row r="72" ht="15.0" customHeight="1">
      <c r="A72" s="262"/>
      <c r="B72" s="115" t="s">
        <v>2496</v>
      </c>
      <c r="C72" s="118"/>
      <c r="D72" s="118">
        <v>3300000.0</v>
      </c>
      <c r="E72" s="175">
        <f t="shared" si="1"/>
        <v>-12201817.3</v>
      </c>
      <c r="F72" s="262">
        <v>45951.0</v>
      </c>
      <c r="G72" s="99" t="s">
        <v>2265</v>
      </c>
      <c r="H72" s="118"/>
      <c r="I72" s="29"/>
      <c r="J72" s="29"/>
      <c r="K72" s="29"/>
      <c r="L72" s="34"/>
      <c r="M72" s="29"/>
      <c r="N72" s="34"/>
      <c r="O72" s="29"/>
      <c r="P72" s="34"/>
      <c r="Q72" s="116"/>
      <c r="R72" s="116"/>
      <c r="S72" s="116"/>
      <c r="T72" s="116"/>
      <c r="U72" s="116"/>
      <c r="V72" s="116"/>
      <c r="W72" s="116"/>
      <c r="X72" s="116"/>
      <c r="Y72" s="183"/>
      <c r="Z72" s="183"/>
    </row>
    <row r="73" ht="15.0" customHeight="1">
      <c r="A73" s="262">
        <v>46035.0</v>
      </c>
      <c r="B73" s="115" t="s">
        <v>2271</v>
      </c>
      <c r="C73" s="116">
        <v>621125.0</v>
      </c>
      <c r="D73" s="116"/>
      <c r="E73" s="175">
        <f t="shared" si="1"/>
        <v>-11580692.3</v>
      </c>
      <c r="F73" s="262"/>
      <c r="G73" s="62" t="s">
        <v>2264</v>
      </c>
      <c r="H73" s="118"/>
      <c r="I73" s="262"/>
      <c r="J73" s="115"/>
      <c r="K73" s="116"/>
      <c r="L73" s="116"/>
      <c r="M73" s="174"/>
      <c r="N73" s="116"/>
      <c r="O73" s="116"/>
      <c r="P73" s="174"/>
      <c r="Q73" s="116"/>
      <c r="R73" s="116"/>
      <c r="S73" s="116"/>
      <c r="T73" s="116"/>
      <c r="U73" s="116"/>
      <c r="V73" s="116"/>
      <c r="W73" s="116"/>
      <c r="X73" s="116"/>
      <c r="Y73" s="183"/>
      <c r="Z73" s="183"/>
    </row>
    <row r="74" ht="15.0" customHeight="1">
      <c r="A74" s="262"/>
      <c r="B74" s="115" t="s">
        <v>2470</v>
      </c>
      <c r="C74" s="116">
        <v>1500.0</v>
      </c>
      <c r="D74" s="118"/>
      <c r="E74" s="175">
        <f t="shared" si="1"/>
        <v>-11579192.3</v>
      </c>
      <c r="F74" s="262" t="s">
        <v>2497</v>
      </c>
      <c r="G74" s="62" t="s">
        <v>2264</v>
      </c>
      <c r="H74" s="118"/>
      <c r="I74" s="29"/>
      <c r="J74" s="118"/>
      <c r="K74" s="174"/>
      <c r="L74" s="263"/>
      <c r="M74" s="174"/>
      <c r="N74" s="174"/>
      <c r="O74" s="116"/>
      <c r="P74" s="174"/>
      <c r="Q74" s="116"/>
      <c r="R74" s="116"/>
      <c r="S74" s="116"/>
      <c r="T74" s="116"/>
      <c r="U74" s="116"/>
      <c r="V74" s="116"/>
      <c r="W74" s="116"/>
      <c r="X74" s="116"/>
      <c r="Y74" s="183"/>
      <c r="Z74" s="183"/>
    </row>
    <row r="75" ht="15.0" customHeight="1">
      <c r="A75" s="262"/>
      <c r="B75" s="115" t="s">
        <v>2498</v>
      </c>
      <c r="C75" s="116"/>
      <c r="D75" s="118">
        <v>8150.0</v>
      </c>
      <c r="E75" s="175">
        <f t="shared" si="1"/>
        <v>-11587342.3</v>
      </c>
      <c r="F75" s="262"/>
      <c r="G75" s="62" t="s">
        <v>2264</v>
      </c>
      <c r="H75" s="118"/>
      <c r="I75" s="29"/>
      <c r="J75" s="118"/>
      <c r="K75" s="174"/>
      <c r="L75" s="263"/>
      <c r="M75" s="174"/>
      <c r="N75" s="174"/>
      <c r="O75" s="116"/>
      <c r="P75" s="174"/>
      <c r="Q75" s="116"/>
      <c r="R75" s="116"/>
      <c r="S75" s="116"/>
      <c r="T75" s="116"/>
      <c r="U75" s="116"/>
      <c r="V75" s="116"/>
      <c r="W75" s="116"/>
      <c r="X75" s="116"/>
      <c r="Y75" s="183"/>
      <c r="Z75" s="183"/>
    </row>
    <row r="76" ht="15.0" customHeight="1">
      <c r="A76" s="262"/>
      <c r="B76" s="115" t="s">
        <v>2302</v>
      </c>
      <c r="C76" s="116"/>
      <c r="D76" s="118">
        <v>6710063.0</v>
      </c>
      <c r="E76" s="175">
        <f t="shared" si="1"/>
        <v>-18297405.3</v>
      </c>
      <c r="F76" s="262" t="s">
        <v>2499</v>
      </c>
      <c r="G76" s="99" t="s">
        <v>2265</v>
      </c>
      <c r="H76" s="118"/>
      <c r="I76" s="29"/>
      <c r="J76" s="118"/>
      <c r="K76" s="174"/>
      <c r="L76" s="263"/>
      <c r="M76" s="174"/>
      <c r="N76" s="174"/>
      <c r="O76" s="116"/>
      <c r="P76" s="174"/>
      <c r="Q76" s="116"/>
      <c r="R76" s="116"/>
      <c r="S76" s="116"/>
      <c r="T76" s="116"/>
      <c r="U76" s="116"/>
      <c r="V76" s="116"/>
      <c r="W76" s="116"/>
      <c r="X76" s="116"/>
      <c r="Y76" s="183"/>
      <c r="Z76" s="183"/>
    </row>
    <row r="77" ht="15.0" customHeight="1">
      <c r="A77" s="262"/>
      <c r="B77" s="115" t="s">
        <v>2500</v>
      </c>
      <c r="C77" s="116"/>
      <c r="D77" s="118">
        <v>106062.0</v>
      </c>
      <c r="E77" s="175">
        <f t="shared" si="1"/>
        <v>-18403467.3</v>
      </c>
      <c r="F77" s="262" t="s">
        <v>2501</v>
      </c>
      <c r="G77" s="99" t="s">
        <v>2265</v>
      </c>
      <c r="H77" s="118"/>
      <c r="I77" s="29"/>
      <c r="J77" s="29"/>
      <c r="K77" s="34"/>
      <c r="L77" s="29"/>
      <c r="M77" s="34"/>
      <c r="N77" s="174"/>
      <c r="O77" s="116"/>
      <c r="P77" s="174"/>
      <c r="Q77" s="116"/>
      <c r="R77" s="116"/>
      <c r="S77" s="116"/>
      <c r="T77" s="116"/>
      <c r="U77" s="116"/>
      <c r="V77" s="116"/>
      <c r="W77" s="116"/>
      <c r="X77" s="116"/>
      <c r="Y77" s="183"/>
      <c r="Z77" s="183"/>
    </row>
    <row r="78" ht="15.0" customHeight="1">
      <c r="A78" s="262"/>
      <c r="B78" s="115" t="s">
        <v>2279</v>
      </c>
      <c r="C78" s="116"/>
      <c r="D78" s="118">
        <v>3000000.0</v>
      </c>
      <c r="E78" s="175">
        <f t="shared" si="1"/>
        <v>-21403467.3</v>
      </c>
      <c r="F78" s="262"/>
      <c r="G78" s="28" t="s">
        <v>2263</v>
      </c>
      <c r="H78" s="118"/>
      <c r="I78" s="29"/>
      <c r="J78" s="29"/>
      <c r="K78" s="34"/>
      <c r="L78" s="29"/>
      <c r="M78" s="34"/>
      <c r="N78" s="174"/>
      <c r="O78" s="116"/>
      <c r="P78" s="174"/>
      <c r="Q78" s="116"/>
      <c r="R78" s="116"/>
      <c r="S78" s="116"/>
      <c r="T78" s="116"/>
      <c r="U78" s="116"/>
      <c r="V78" s="116"/>
      <c r="W78" s="116"/>
      <c r="X78" s="116"/>
      <c r="Y78" s="183"/>
      <c r="Z78" s="183"/>
    </row>
    <row r="79" ht="15.0" customHeight="1">
      <c r="A79" s="262"/>
      <c r="B79" s="115" t="s">
        <v>2502</v>
      </c>
      <c r="C79" s="116"/>
      <c r="D79" s="118">
        <v>300000.0</v>
      </c>
      <c r="E79" s="175">
        <f t="shared" si="1"/>
        <v>-21703467.3</v>
      </c>
      <c r="F79" s="262"/>
      <c r="G79" s="28" t="s">
        <v>2263</v>
      </c>
      <c r="H79" s="118"/>
      <c r="I79" s="29"/>
      <c r="J79" s="29"/>
      <c r="K79" s="34"/>
      <c r="L79" s="29"/>
      <c r="M79" s="34"/>
      <c r="N79" s="174"/>
      <c r="O79" s="116"/>
      <c r="P79" s="174"/>
      <c r="Q79" s="116"/>
      <c r="R79" s="116"/>
      <c r="S79" s="116"/>
      <c r="T79" s="116"/>
      <c r="U79" s="116"/>
      <c r="V79" s="116"/>
      <c r="W79" s="116"/>
      <c r="X79" s="116"/>
      <c r="Y79" s="183"/>
      <c r="Z79" s="183"/>
    </row>
    <row r="80" ht="15.0" customHeight="1">
      <c r="A80" s="262">
        <v>46036.0</v>
      </c>
      <c r="B80" s="115" t="s">
        <v>2271</v>
      </c>
      <c r="C80" s="116">
        <v>875424.0</v>
      </c>
      <c r="D80" s="116"/>
      <c r="E80" s="175">
        <f t="shared" si="1"/>
        <v>-20828043.3</v>
      </c>
      <c r="F80" s="262"/>
      <c r="G80" s="62" t="s">
        <v>2264</v>
      </c>
      <c r="H80" s="118"/>
      <c r="I80" s="29"/>
      <c r="J80" s="29"/>
      <c r="K80" s="34"/>
      <c r="L80" s="29"/>
      <c r="M80" s="34"/>
      <c r="N80" s="116"/>
      <c r="O80" s="116"/>
      <c r="P80" s="174"/>
      <c r="Q80" s="116"/>
      <c r="R80" s="116"/>
      <c r="S80" s="116"/>
      <c r="T80" s="116"/>
      <c r="U80" s="116"/>
      <c r="V80" s="116"/>
      <c r="W80" s="116"/>
      <c r="X80" s="116"/>
      <c r="Y80" s="183"/>
      <c r="Z80" s="183"/>
    </row>
    <row r="81" ht="15.0" customHeight="1">
      <c r="A81" s="262"/>
      <c r="B81" s="115" t="s">
        <v>2338</v>
      </c>
      <c r="C81" s="116"/>
      <c r="D81" s="118">
        <v>1599750.0</v>
      </c>
      <c r="E81" s="175">
        <f t="shared" si="1"/>
        <v>-22427793.3</v>
      </c>
      <c r="F81" s="262"/>
      <c r="G81" s="28" t="s">
        <v>2263</v>
      </c>
      <c r="H81" s="118"/>
      <c r="I81" s="29"/>
      <c r="J81" s="29"/>
      <c r="K81" s="34"/>
      <c r="L81" s="29"/>
      <c r="M81" s="34"/>
      <c r="N81" s="174"/>
      <c r="O81" s="116"/>
      <c r="P81" s="174"/>
      <c r="Q81" s="116"/>
      <c r="R81" s="116"/>
      <c r="S81" s="116"/>
      <c r="T81" s="116"/>
      <c r="U81" s="116"/>
      <c r="V81" s="116"/>
      <c r="W81" s="116"/>
      <c r="X81" s="116"/>
      <c r="Y81" s="183"/>
      <c r="Z81" s="183"/>
    </row>
    <row r="82" ht="15.0" customHeight="1">
      <c r="A82" s="262"/>
      <c r="B82" s="115" t="s">
        <v>2338</v>
      </c>
      <c r="C82" s="116"/>
      <c r="D82" s="118">
        <v>1395310.0</v>
      </c>
      <c r="E82" s="175">
        <f t="shared" si="1"/>
        <v>-23823103.3</v>
      </c>
      <c r="F82" s="262"/>
      <c r="G82" s="28" t="s">
        <v>2263</v>
      </c>
      <c r="H82" s="118"/>
      <c r="I82" s="29"/>
      <c r="J82" s="29"/>
      <c r="K82" s="34"/>
      <c r="L82" s="29"/>
      <c r="M82" s="34"/>
      <c r="N82" s="174"/>
      <c r="O82" s="116"/>
      <c r="P82" s="174"/>
      <c r="Q82" s="116"/>
      <c r="R82" s="116"/>
      <c r="S82" s="116"/>
      <c r="T82" s="116"/>
      <c r="U82" s="116"/>
      <c r="V82" s="116"/>
      <c r="W82" s="116"/>
      <c r="X82" s="116"/>
      <c r="Y82" s="183"/>
      <c r="Z82" s="183"/>
    </row>
    <row r="83" ht="15.0" customHeight="1">
      <c r="A83" s="262"/>
      <c r="B83" s="115" t="s">
        <v>2338</v>
      </c>
      <c r="C83" s="116"/>
      <c r="D83" s="116">
        <v>27700.0</v>
      </c>
      <c r="E83" s="175">
        <f t="shared" si="1"/>
        <v>-23850803.3</v>
      </c>
      <c r="F83" s="262"/>
      <c r="G83" s="28" t="s">
        <v>2263</v>
      </c>
      <c r="H83" s="118"/>
      <c r="I83" s="29"/>
      <c r="J83" s="29"/>
      <c r="K83" s="34"/>
      <c r="L83" s="29"/>
      <c r="M83" s="34"/>
      <c r="N83" s="174"/>
      <c r="O83" s="116"/>
      <c r="P83" s="174"/>
      <c r="Q83" s="116"/>
      <c r="R83" s="116"/>
      <c r="S83" s="116"/>
      <c r="T83" s="116"/>
      <c r="U83" s="116"/>
      <c r="V83" s="116"/>
      <c r="W83" s="116"/>
      <c r="X83" s="116"/>
      <c r="Y83" s="183"/>
      <c r="Z83" s="183"/>
    </row>
    <row r="84" ht="15.0" customHeight="1">
      <c r="A84" s="262">
        <v>46037.0</v>
      </c>
      <c r="B84" s="117" t="s">
        <v>2332</v>
      </c>
      <c r="C84" s="116"/>
      <c r="D84" s="116">
        <v>437200.0</v>
      </c>
      <c r="E84" s="175">
        <f t="shared" si="1"/>
        <v>-24288003.3</v>
      </c>
      <c r="F84" s="262"/>
      <c r="G84" s="28" t="s">
        <v>2263</v>
      </c>
      <c r="H84" s="118"/>
      <c r="I84" s="29"/>
      <c r="J84" s="116"/>
      <c r="K84" s="116"/>
      <c r="L84" s="174"/>
      <c r="M84" s="174"/>
      <c r="N84" s="174"/>
      <c r="O84" s="116"/>
      <c r="P84" s="174"/>
      <c r="Q84" s="116"/>
      <c r="R84" s="116"/>
      <c r="S84" s="116"/>
      <c r="T84" s="116"/>
      <c r="U84" s="116"/>
      <c r="V84" s="116"/>
      <c r="W84" s="116"/>
      <c r="X84" s="116"/>
      <c r="Y84" s="183"/>
      <c r="Z84" s="183"/>
    </row>
    <row r="85" ht="15.0" customHeight="1">
      <c r="A85" s="262"/>
      <c r="B85" s="115" t="s">
        <v>2334</v>
      </c>
      <c r="C85" s="116"/>
      <c r="D85" s="116">
        <v>507100.0</v>
      </c>
      <c r="E85" s="175">
        <f t="shared" si="1"/>
        <v>-24795103.3</v>
      </c>
      <c r="F85" s="262"/>
      <c r="G85" s="28" t="s">
        <v>2263</v>
      </c>
      <c r="H85" s="118"/>
      <c r="I85" s="29"/>
      <c r="J85" s="116"/>
      <c r="K85" s="116"/>
      <c r="L85" s="174"/>
      <c r="M85" s="174"/>
      <c r="N85" s="174"/>
      <c r="O85" s="116"/>
      <c r="P85" s="174"/>
      <c r="Q85" s="116"/>
      <c r="R85" s="116"/>
      <c r="S85" s="116"/>
      <c r="T85" s="116"/>
      <c r="U85" s="116"/>
      <c r="V85" s="116"/>
      <c r="W85" s="116"/>
      <c r="X85" s="116"/>
      <c r="Y85" s="183"/>
      <c r="Z85" s="183"/>
    </row>
    <row r="86" ht="15.0" customHeight="1">
      <c r="A86" s="262"/>
      <c r="B86" s="117" t="s">
        <v>2336</v>
      </c>
      <c r="C86" s="116"/>
      <c r="D86" s="116">
        <v>1294268.0</v>
      </c>
      <c r="E86" s="175">
        <f t="shared" si="1"/>
        <v>-26089371.3</v>
      </c>
      <c r="F86" s="262"/>
      <c r="G86" s="28" t="s">
        <v>2263</v>
      </c>
      <c r="H86" s="118"/>
      <c r="I86" s="29"/>
      <c r="J86" s="264"/>
      <c r="K86" s="116"/>
      <c r="L86" s="118"/>
      <c r="M86" s="117"/>
      <c r="N86" s="174"/>
      <c r="O86" s="116"/>
      <c r="P86" s="174"/>
      <c r="Q86" s="116"/>
      <c r="R86" s="116"/>
      <c r="S86" s="116"/>
      <c r="T86" s="116"/>
      <c r="U86" s="116"/>
      <c r="V86" s="116"/>
      <c r="W86" s="116"/>
      <c r="X86" s="116"/>
      <c r="Y86" s="183"/>
      <c r="Z86" s="183"/>
    </row>
    <row r="87" ht="15.0" customHeight="1">
      <c r="A87" s="262"/>
      <c r="B87" s="115" t="s">
        <v>2271</v>
      </c>
      <c r="C87" s="116">
        <v>277313.0</v>
      </c>
      <c r="D87" s="118"/>
      <c r="E87" s="175">
        <f t="shared" si="1"/>
        <v>-25812058.3</v>
      </c>
      <c r="F87" s="262"/>
      <c r="G87" s="62" t="s">
        <v>2264</v>
      </c>
      <c r="H87" s="118"/>
      <c r="I87" s="29" t="s">
        <v>2306</v>
      </c>
      <c r="J87" s="116">
        <v>2800000.0</v>
      </c>
      <c r="K87" s="116"/>
      <c r="L87" s="265"/>
      <c r="M87" s="115"/>
      <c r="N87" s="174"/>
      <c r="O87" s="116"/>
      <c r="P87" s="174"/>
      <c r="Q87" s="116"/>
      <c r="R87" s="116"/>
      <c r="S87" s="116"/>
      <c r="T87" s="116"/>
      <c r="U87" s="116"/>
      <c r="V87" s="116"/>
      <c r="W87" s="116"/>
      <c r="X87" s="116"/>
      <c r="Y87" s="183"/>
      <c r="Z87" s="183"/>
    </row>
    <row r="88" ht="15.0" customHeight="1">
      <c r="A88" s="262">
        <v>46038.0</v>
      </c>
      <c r="B88" s="115" t="s">
        <v>2277</v>
      </c>
      <c r="C88" s="116">
        <v>3.855203E7</v>
      </c>
      <c r="D88" s="116"/>
      <c r="E88" s="175">
        <f t="shared" si="1"/>
        <v>12739971.7</v>
      </c>
      <c r="F88" s="262"/>
      <c r="G88" s="99" t="s">
        <v>2265</v>
      </c>
      <c r="H88" s="118"/>
      <c r="I88" s="29" t="s">
        <v>2307</v>
      </c>
      <c r="J88" s="264">
        <v>2600000.0</v>
      </c>
      <c r="K88" s="116"/>
      <c r="L88" s="116"/>
      <c r="M88" s="115"/>
      <c r="N88" s="174"/>
      <c r="O88" s="116"/>
      <c r="P88" s="174"/>
      <c r="Q88" s="116"/>
      <c r="R88" s="116"/>
      <c r="S88" s="116"/>
      <c r="T88" s="116"/>
      <c r="U88" s="116"/>
      <c r="V88" s="116"/>
      <c r="W88" s="116"/>
      <c r="X88" s="116"/>
      <c r="Y88" s="183"/>
      <c r="Z88" s="183"/>
    </row>
    <row r="89" ht="15.0" customHeight="1">
      <c r="A89" s="262"/>
      <c r="B89" s="115" t="s">
        <v>2279</v>
      </c>
      <c r="C89" s="116"/>
      <c r="D89" s="118">
        <v>4.08E7</v>
      </c>
      <c r="E89" s="175">
        <f t="shared" si="1"/>
        <v>-28060028.3</v>
      </c>
      <c r="F89" s="262" t="s">
        <v>2503</v>
      </c>
      <c r="G89" s="99" t="s">
        <v>2265</v>
      </c>
      <c r="H89" s="118"/>
      <c r="I89" s="29" t="s">
        <v>2308</v>
      </c>
      <c r="J89" s="265">
        <v>2400000.0</v>
      </c>
      <c r="K89" s="116"/>
      <c r="L89" s="116"/>
      <c r="M89" s="117"/>
      <c r="N89" s="174"/>
      <c r="O89" s="116"/>
      <c r="P89" s="174"/>
      <c r="Q89" s="116"/>
      <c r="R89" s="116"/>
      <c r="S89" s="116"/>
      <c r="T89" s="116"/>
      <c r="U89" s="116"/>
      <c r="V89" s="116"/>
      <c r="W89" s="116"/>
      <c r="X89" s="116"/>
      <c r="Y89" s="183"/>
      <c r="Z89" s="183"/>
    </row>
    <row r="90" ht="15.0" customHeight="1">
      <c r="A90" s="262"/>
      <c r="B90" s="115" t="s">
        <v>2271</v>
      </c>
      <c r="C90" s="116">
        <v>354529.0</v>
      </c>
      <c r="D90" s="116"/>
      <c r="E90" s="175">
        <f t="shared" si="1"/>
        <v>-27705499.3</v>
      </c>
      <c r="F90" s="262"/>
      <c r="G90" s="62" t="s">
        <v>2264</v>
      </c>
      <c r="H90" s="118"/>
      <c r="I90" s="29" t="s">
        <v>2309</v>
      </c>
      <c r="J90" s="116">
        <v>3000000.0</v>
      </c>
      <c r="K90" s="116"/>
      <c r="L90" s="116"/>
      <c r="M90" s="117"/>
      <c r="N90" s="174"/>
      <c r="O90" s="116"/>
      <c r="P90" s="174"/>
      <c r="Q90" s="116"/>
      <c r="R90" s="116"/>
      <c r="S90" s="116"/>
      <c r="T90" s="116"/>
      <c r="U90" s="116"/>
      <c r="V90" s="116"/>
      <c r="W90" s="116"/>
      <c r="X90" s="116"/>
      <c r="Y90" s="183"/>
      <c r="Z90" s="183"/>
    </row>
    <row r="91" ht="15.0" customHeight="1">
      <c r="A91" s="262"/>
      <c r="B91" s="115" t="s">
        <v>2470</v>
      </c>
      <c r="C91" s="116">
        <v>500.0</v>
      </c>
      <c r="D91" s="116">
        <v>1500.0</v>
      </c>
      <c r="E91" s="175">
        <f t="shared" si="1"/>
        <v>-27706499.3</v>
      </c>
      <c r="F91" s="262" t="s">
        <v>2504</v>
      </c>
      <c r="G91" s="62" t="s">
        <v>2264</v>
      </c>
      <c r="H91" s="118"/>
      <c r="I91" s="29" t="s">
        <v>2310</v>
      </c>
      <c r="J91" s="116">
        <v>2600000.0</v>
      </c>
      <c r="K91" s="116"/>
      <c r="L91" s="265"/>
      <c r="M91" s="115"/>
      <c r="N91" s="174"/>
      <c r="O91" s="116"/>
      <c r="P91" s="174"/>
      <c r="Q91" s="116"/>
      <c r="R91" s="116"/>
      <c r="S91" s="116"/>
      <c r="T91" s="116"/>
      <c r="U91" s="116"/>
      <c r="V91" s="116"/>
      <c r="W91" s="116"/>
      <c r="X91" s="116"/>
      <c r="Y91" s="183"/>
      <c r="Z91" s="183"/>
    </row>
    <row r="92" ht="15.0" customHeight="1">
      <c r="A92" s="262"/>
      <c r="B92" s="115" t="s">
        <v>2505</v>
      </c>
      <c r="C92" s="116"/>
      <c r="D92" s="116">
        <v>28990.0</v>
      </c>
      <c r="E92" s="175">
        <f t="shared" si="1"/>
        <v>-27735489.3</v>
      </c>
      <c r="F92" s="262" t="s">
        <v>2506</v>
      </c>
      <c r="G92" s="28" t="s">
        <v>2263</v>
      </c>
      <c r="H92" s="118"/>
      <c r="I92" s="266" t="s">
        <v>2311</v>
      </c>
      <c r="J92" s="267">
        <f>SUM(J84:J91)</f>
        <v>13400000</v>
      </c>
      <c r="K92" s="116"/>
      <c r="L92" s="116"/>
      <c r="M92" s="174"/>
      <c r="N92" s="174"/>
      <c r="O92" s="116"/>
      <c r="P92" s="174"/>
      <c r="Q92" s="116"/>
      <c r="R92" s="116"/>
      <c r="S92" s="116"/>
      <c r="T92" s="116"/>
      <c r="U92" s="116"/>
      <c r="V92" s="116"/>
      <c r="W92" s="116"/>
      <c r="X92" s="116"/>
      <c r="Y92" s="183"/>
      <c r="Z92" s="183"/>
    </row>
    <row r="93" ht="15.0" customHeight="1">
      <c r="A93" s="262"/>
      <c r="B93" s="115" t="s">
        <v>1095</v>
      </c>
      <c r="C93" s="116"/>
      <c r="D93" s="116">
        <v>42550.0</v>
      </c>
      <c r="E93" s="175">
        <f t="shared" si="1"/>
        <v>-27778039.3</v>
      </c>
      <c r="F93" s="262"/>
      <c r="G93" s="28" t="s">
        <v>2263</v>
      </c>
      <c r="H93" s="118"/>
      <c r="I93" s="29"/>
      <c r="J93" s="118"/>
      <c r="K93" s="116"/>
      <c r="L93" s="263"/>
      <c r="M93" s="174"/>
      <c r="N93" s="174"/>
      <c r="O93" s="116"/>
      <c r="P93" s="174"/>
      <c r="Q93" s="116"/>
      <c r="R93" s="116"/>
      <c r="S93" s="116"/>
      <c r="T93" s="116"/>
      <c r="U93" s="116"/>
      <c r="V93" s="116"/>
      <c r="W93" s="116"/>
      <c r="X93" s="116"/>
      <c r="Y93" s="183"/>
      <c r="Z93" s="183"/>
    </row>
    <row r="94" ht="15.0" customHeight="1">
      <c r="A94" s="262">
        <v>46039.0</v>
      </c>
      <c r="B94" s="115" t="s">
        <v>1095</v>
      </c>
      <c r="C94" s="116"/>
      <c r="D94" s="118">
        <v>224350.0</v>
      </c>
      <c r="E94" s="175">
        <f t="shared" si="1"/>
        <v>-28002389.3</v>
      </c>
      <c r="F94" s="262"/>
      <c r="G94" s="28" t="s">
        <v>2263</v>
      </c>
      <c r="H94" s="118"/>
      <c r="I94" s="29"/>
      <c r="J94" s="118"/>
      <c r="K94" s="116"/>
      <c r="L94" s="263"/>
      <c r="M94" s="174"/>
      <c r="N94" s="174"/>
      <c r="O94" s="116"/>
      <c r="P94" s="174"/>
      <c r="Q94" s="116"/>
      <c r="R94" s="116">
        <f>1295378-12160</f>
        <v>1283218</v>
      </c>
      <c r="S94" s="116"/>
      <c r="T94" s="116"/>
      <c r="U94" s="116"/>
      <c r="V94" s="116"/>
      <c r="W94" s="116"/>
      <c r="X94" s="116"/>
      <c r="Y94" s="183"/>
      <c r="Z94" s="183"/>
    </row>
    <row r="95" ht="15.0" customHeight="1">
      <c r="A95" s="262">
        <v>46041.0</v>
      </c>
      <c r="B95" s="115" t="s">
        <v>2271</v>
      </c>
      <c r="C95" s="116">
        <v>414726.0</v>
      </c>
      <c r="D95" s="116"/>
      <c r="E95" s="175">
        <f t="shared" si="1"/>
        <v>-27587663.3</v>
      </c>
      <c r="F95" s="262"/>
      <c r="G95" s="62" t="s">
        <v>2264</v>
      </c>
      <c r="H95" s="118"/>
      <c r="I95" s="29"/>
      <c r="J95" s="118"/>
      <c r="K95" s="116"/>
      <c r="L95" s="263"/>
      <c r="M95" s="174"/>
      <c r="N95" s="174"/>
      <c r="O95" s="116"/>
      <c r="P95" s="174"/>
      <c r="Q95" s="116"/>
      <c r="R95" s="116"/>
      <c r="S95" s="116"/>
      <c r="T95" s="116"/>
      <c r="U95" s="116"/>
      <c r="V95" s="116"/>
      <c r="W95" s="116"/>
      <c r="X95" s="116"/>
      <c r="Y95" s="183"/>
      <c r="Z95" s="183"/>
    </row>
    <row r="96" ht="15.0" customHeight="1">
      <c r="A96" s="262"/>
      <c r="B96" s="115" t="s">
        <v>2507</v>
      </c>
      <c r="C96" s="116">
        <v>729.0</v>
      </c>
      <c r="D96" s="116"/>
      <c r="E96" s="175">
        <f t="shared" si="1"/>
        <v>-27586934.3</v>
      </c>
      <c r="F96" s="262"/>
      <c r="G96" s="28" t="s">
        <v>2263</v>
      </c>
      <c r="H96" s="118"/>
      <c r="I96" s="266" t="s">
        <v>2314</v>
      </c>
      <c r="J96" s="267">
        <f>SUM(J93:J95)</f>
        <v>0</v>
      </c>
      <c r="K96" s="116"/>
      <c r="L96" s="263"/>
      <c r="M96" s="174"/>
      <c r="N96" s="174"/>
      <c r="O96" s="116"/>
      <c r="P96" s="174"/>
      <c r="Q96" s="116"/>
      <c r="R96" s="116"/>
      <c r="S96" s="116"/>
      <c r="T96" s="116"/>
      <c r="U96" s="116"/>
      <c r="V96" s="116"/>
      <c r="W96" s="116"/>
      <c r="X96" s="116"/>
      <c r="Y96" s="183"/>
      <c r="Z96" s="183"/>
    </row>
    <row r="97" ht="15.0" customHeight="1">
      <c r="A97" s="262"/>
      <c r="B97" s="117" t="s">
        <v>1890</v>
      </c>
      <c r="C97" s="116"/>
      <c r="D97" s="118">
        <v>407410.0</v>
      </c>
      <c r="E97" s="175">
        <f t="shared" si="1"/>
        <v>-27994344.3</v>
      </c>
      <c r="F97" s="262" t="s">
        <v>2508</v>
      </c>
      <c r="G97" s="28" t="s">
        <v>2263</v>
      </c>
      <c r="H97" s="118"/>
      <c r="I97" s="29"/>
      <c r="J97" s="118"/>
      <c r="K97" s="116"/>
      <c r="L97" s="263"/>
      <c r="M97" s="174"/>
      <c r="N97" s="174"/>
      <c r="O97" s="116"/>
      <c r="P97" s="174"/>
      <c r="Q97" s="116"/>
      <c r="R97" s="116"/>
      <c r="S97" s="116"/>
      <c r="T97" s="116"/>
      <c r="U97" s="116"/>
      <c r="V97" s="116"/>
      <c r="W97" s="116"/>
      <c r="X97" s="116"/>
      <c r="Y97" s="183"/>
      <c r="Z97" s="183"/>
    </row>
    <row r="98" ht="15.0" customHeight="1">
      <c r="A98" s="262"/>
      <c r="B98" s="117" t="s">
        <v>1095</v>
      </c>
      <c r="C98" s="116"/>
      <c r="D98" s="118">
        <v>162460.0</v>
      </c>
      <c r="E98" s="175">
        <f t="shared" si="1"/>
        <v>-28156804.3</v>
      </c>
      <c r="F98" s="262"/>
      <c r="G98" s="28" t="s">
        <v>2263</v>
      </c>
      <c r="H98" s="118"/>
      <c r="I98" s="29" t="s">
        <v>2307</v>
      </c>
      <c r="J98" s="118">
        <v>600000.0</v>
      </c>
      <c r="K98" s="116">
        <v>737.0</v>
      </c>
      <c r="L98" s="174"/>
      <c r="M98" s="174"/>
      <c r="N98" s="174"/>
      <c r="O98" s="116"/>
      <c r="P98" s="174"/>
      <c r="Q98" s="116"/>
      <c r="R98" s="116"/>
      <c r="S98" s="116"/>
      <c r="T98" s="116"/>
      <c r="U98" s="116"/>
      <c r="V98" s="116"/>
      <c r="W98" s="116"/>
      <c r="X98" s="116"/>
      <c r="Y98" s="183"/>
      <c r="Z98" s="183"/>
    </row>
    <row r="99" ht="15.0" customHeight="1">
      <c r="A99" s="262">
        <v>46042.0</v>
      </c>
      <c r="B99" s="115" t="s">
        <v>2271</v>
      </c>
      <c r="C99" s="265">
        <v>402523.0</v>
      </c>
      <c r="D99" s="118"/>
      <c r="E99" s="175">
        <f t="shared" si="1"/>
        <v>-27754281.3</v>
      </c>
      <c r="F99" s="262"/>
      <c r="G99" s="62" t="s">
        <v>2264</v>
      </c>
      <c r="H99" s="118"/>
      <c r="I99" s="29" t="s">
        <v>2308</v>
      </c>
      <c r="J99" s="118">
        <f>170000+600000</f>
        <v>770000</v>
      </c>
      <c r="K99" s="116">
        <v>765.0</v>
      </c>
      <c r="L99" s="174">
        <v>4000000.0</v>
      </c>
      <c r="M99" s="174" t="s">
        <v>2315</v>
      </c>
      <c r="N99" s="174"/>
      <c r="O99" s="116"/>
      <c r="P99" s="174"/>
      <c r="Q99" s="116"/>
      <c r="R99" s="116"/>
      <c r="S99" s="116"/>
      <c r="T99" s="116"/>
      <c r="U99" s="116"/>
      <c r="V99" s="116"/>
      <c r="W99" s="116"/>
      <c r="X99" s="116"/>
      <c r="Y99" s="183"/>
      <c r="Z99" s="183"/>
    </row>
    <row r="100" ht="15.0" customHeight="1">
      <c r="A100" s="262"/>
      <c r="B100" s="115" t="s">
        <v>2509</v>
      </c>
      <c r="C100" s="265"/>
      <c r="D100" s="118">
        <v>1.499936E7</v>
      </c>
      <c r="E100" s="175">
        <f t="shared" si="1"/>
        <v>-42753641.3</v>
      </c>
      <c r="F100" s="262"/>
      <c r="G100" s="62" t="s">
        <v>2264</v>
      </c>
      <c r="H100" s="118"/>
      <c r="I100" s="266" t="s">
        <v>2316</v>
      </c>
      <c r="J100" s="267">
        <f>SUM(J97:J99)</f>
        <v>1370000</v>
      </c>
      <c r="K100" s="116"/>
      <c r="L100" s="174">
        <f>J92+J96</f>
        <v>13400000</v>
      </c>
      <c r="M100" s="174" t="s">
        <v>2246</v>
      </c>
      <c r="N100" s="174"/>
      <c r="O100" s="116"/>
      <c r="P100" s="174"/>
      <c r="Q100" s="116"/>
      <c r="R100" s="116"/>
      <c r="S100" s="116"/>
      <c r="T100" s="116"/>
      <c r="U100" s="116"/>
      <c r="V100" s="116"/>
      <c r="W100" s="116"/>
      <c r="X100" s="116"/>
      <c r="Y100" s="183"/>
      <c r="Z100" s="183"/>
    </row>
    <row r="101" ht="15.0" customHeight="1">
      <c r="A101" s="262"/>
      <c r="B101" s="117" t="s">
        <v>2393</v>
      </c>
      <c r="C101" s="265"/>
      <c r="D101" s="118">
        <v>241750.0</v>
      </c>
      <c r="E101" s="175">
        <f t="shared" si="1"/>
        <v>-42995391.3</v>
      </c>
      <c r="F101" s="262"/>
      <c r="G101" s="62" t="s">
        <v>2264</v>
      </c>
      <c r="H101" s="118"/>
      <c r="I101" s="268"/>
      <c r="J101" s="116"/>
      <c r="K101" s="116"/>
      <c r="L101" s="174">
        <f>J104+J110+J118+J126</f>
        <v>23595572</v>
      </c>
      <c r="M101" s="174" t="s">
        <v>2319</v>
      </c>
      <c r="N101" s="174"/>
      <c r="O101" s="116"/>
      <c r="P101" s="174"/>
      <c r="Q101" s="116"/>
      <c r="R101" s="116"/>
      <c r="S101" s="116"/>
      <c r="T101" s="116"/>
      <c r="U101" s="116"/>
      <c r="V101" s="116"/>
      <c r="W101" s="116"/>
      <c r="X101" s="116"/>
      <c r="Y101" s="183"/>
      <c r="Z101" s="183"/>
    </row>
    <row r="102" ht="15.0" customHeight="1">
      <c r="A102" s="262"/>
      <c r="B102" s="117" t="s">
        <v>2510</v>
      </c>
      <c r="C102" s="265"/>
      <c r="D102" s="118">
        <v>290100.0</v>
      </c>
      <c r="E102" s="175">
        <f t="shared" si="1"/>
        <v>-43285491.3</v>
      </c>
      <c r="F102" s="262"/>
      <c r="G102" s="62" t="s">
        <v>2264</v>
      </c>
      <c r="H102" s="118"/>
      <c r="I102" s="268" t="s">
        <v>2321</v>
      </c>
      <c r="J102" s="269">
        <v>2074520.0</v>
      </c>
      <c r="K102" s="116"/>
      <c r="L102" s="174">
        <f>SUM(L99:L101)</f>
        <v>40995572</v>
      </c>
      <c r="M102" s="174" t="s">
        <v>3</v>
      </c>
      <c r="N102" s="174"/>
      <c r="O102" s="116"/>
      <c r="P102" s="174"/>
      <c r="Q102" s="116"/>
      <c r="R102" s="116"/>
      <c r="S102" s="116"/>
      <c r="T102" s="116"/>
      <c r="U102" s="116"/>
      <c r="V102" s="116"/>
      <c r="W102" s="116"/>
      <c r="X102" s="116"/>
      <c r="Y102" s="183"/>
      <c r="Z102" s="183"/>
    </row>
    <row r="103" ht="15.0" customHeight="1">
      <c r="A103" s="262"/>
      <c r="B103" s="117" t="s">
        <v>2282</v>
      </c>
      <c r="C103" s="116"/>
      <c r="D103" s="116">
        <v>241750.0</v>
      </c>
      <c r="E103" s="175">
        <f t="shared" si="1"/>
        <v>-43527241.3</v>
      </c>
      <c r="F103" s="262"/>
      <c r="G103" s="62" t="s">
        <v>2264</v>
      </c>
      <c r="H103" s="118"/>
      <c r="I103" s="268" t="s">
        <v>2323</v>
      </c>
      <c r="J103" s="269">
        <v>2094420.0</v>
      </c>
      <c r="K103" s="116"/>
      <c r="L103" s="174"/>
      <c r="M103" s="174"/>
      <c r="N103" s="174"/>
      <c r="O103" s="116"/>
      <c r="P103" s="174"/>
      <c r="Q103" s="116"/>
      <c r="R103" s="116"/>
      <c r="S103" s="116"/>
      <c r="T103" s="116"/>
      <c r="U103" s="116"/>
      <c r="V103" s="116"/>
      <c r="W103" s="116"/>
      <c r="X103" s="116"/>
      <c r="Y103" s="183"/>
      <c r="Z103" s="183"/>
    </row>
    <row r="104" ht="15.0" customHeight="1">
      <c r="A104" s="262"/>
      <c r="B104" s="117" t="s">
        <v>2346</v>
      </c>
      <c r="C104" s="265"/>
      <c r="D104" s="118">
        <v>66788.0</v>
      </c>
      <c r="E104" s="175">
        <f t="shared" si="1"/>
        <v>-43594029.3</v>
      </c>
      <c r="F104" s="262"/>
      <c r="G104" s="28" t="s">
        <v>2263</v>
      </c>
      <c r="H104" s="118"/>
      <c r="I104" s="266" t="s">
        <v>2325</v>
      </c>
      <c r="J104" s="267">
        <f>SUM(J101:J103)</f>
        <v>4168940</v>
      </c>
      <c r="K104" s="116"/>
      <c r="L104" s="174"/>
      <c r="M104" s="174"/>
      <c r="N104" s="174"/>
      <c r="O104" s="116"/>
      <c r="P104" s="174"/>
      <c r="Q104" s="116"/>
      <c r="R104" s="116"/>
      <c r="S104" s="116"/>
      <c r="T104" s="116"/>
      <c r="U104" s="116"/>
      <c r="V104" s="116"/>
      <c r="W104" s="116"/>
      <c r="X104" s="116"/>
      <c r="Y104" s="183"/>
      <c r="Z104" s="183"/>
    </row>
    <row r="105" ht="15.0" customHeight="1">
      <c r="A105" s="262">
        <v>46043.0</v>
      </c>
      <c r="B105" s="115" t="s">
        <v>2271</v>
      </c>
      <c r="C105" s="116">
        <v>934610.0</v>
      </c>
      <c r="D105" s="118"/>
      <c r="E105" s="175">
        <f t="shared" si="1"/>
        <v>-42659419.3</v>
      </c>
      <c r="F105" s="270"/>
      <c r="G105" s="62" t="s">
        <v>2264</v>
      </c>
      <c r="H105" s="118"/>
      <c r="I105" s="268"/>
      <c r="J105" s="265"/>
      <c r="K105" s="116"/>
      <c r="L105" s="174"/>
      <c r="M105" s="174"/>
      <c r="N105" s="174"/>
      <c r="O105" s="116"/>
      <c r="P105" s="174"/>
      <c r="Q105" s="116"/>
      <c r="R105" s="116"/>
      <c r="S105" s="116"/>
      <c r="T105" s="116"/>
      <c r="U105" s="116"/>
      <c r="V105" s="116"/>
      <c r="W105" s="116"/>
      <c r="X105" s="116"/>
      <c r="Y105" s="183"/>
      <c r="Z105" s="183"/>
    </row>
    <row r="106" ht="15.0" customHeight="1">
      <c r="A106" s="262"/>
      <c r="B106" s="117" t="s">
        <v>2430</v>
      </c>
      <c r="C106" s="116"/>
      <c r="D106" s="118">
        <v>11476.0</v>
      </c>
      <c r="E106" s="175">
        <f t="shared" si="1"/>
        <v>-42670895.3</v>
      </c>
      <c r="F106" s="270"/>
      <c r="G106" s="62" t="s">
        <v>2264</v>
      </c>
      <c r="H106" s="118"/>
      <c r="I106" s="268"/>
      <c r="J106" s="116"/>
      <c r="K106" s="116"/>
      <c r="L106" s="269"/>
      <c r="M106" s="174"/>
      <c r="N106" s="174"/>
      <c r="O106" s="116"/>
      <c r="P106" s="174"/>
      <c r="Q106" s="116"/>
      <c r="R106" s="116"/>
      <c r="S106" s="116"/>
      <c r="T106" s="116"/>
      <c r="U106" s="116"/>
      <c r="V106" s="116"/>
      <c r="W106" s="116"/>
      <c r="X106" s="116"/>
      <c r="Y106" s="183"/>
      <c r="Z106" s="183"/>
    </row>
    <row r="107" ht="15.0" customHeight="1">
      <c r="A107" s="262"/>
      <c r="B107" s="117" t="s">
        <v>2511</v>
      </c>
      <c r="C107" s="116"/>
      <c r="D107" s="118">
        <v>66000.0</v>
      </c>
      <c r="E107" s="175">
        <f t="shared" si="1"/>
        <v>-42736895.3</v>
      </c>
      <c r="F107" s="270"/>
      <c r="G107" s="62" t="s">
        <v>2264</v>
      </c>
      <c r="H107" s="118"/>
      <c r="I107" s="117" t="s">
        <v>2512</v>
      </c>
      <c r="J107" s="116">
        <v>2446418.0</v>
      </c>
      <c r="K107" s="116"/>
      <c r="L107" s="269"/>
      <c r="M107" s="174"/>
      <c r="N107" s="174"/>
      <c r="O107" s="116"/>
      <c r="P107" s="174"/>
      <c r="Q107" s="116"/>
      <c r="R107" s="116"/>
      <c r="S107" s="116"/>
      <c r="T107" s="116"/>
      <c r="U107" s="116"/>
      <c r="V107" s="116"/>
      <c r="W107" s="116"/>
      <c r="X107" s="116"/>
      <c r="Y107" s="183"/>
      <c r="Z107" s="183"/>
    </row>
    <row r="108" ht="15.0" customHeight="1">
      <c r="A108" s="262"/>
      <c r="B108" s="117" t="s">
        <v>2513</v>
      </c>
      <c r="C108" s="116"/>
      <c r="D108" s="118">
        <v>11000.0</v>
      </c>
      <c r="E108" s="175">
        <f t="shared" si="1"/>
        <v>-42747895.3</v>
      </c>
      <c r="F108" s="270"/>
      <c r="G108" s="99" t="s">
        <v>2265</v>
      </c>
      <c r="H108" s="118"/>
      <c r="I108" s="117" t="s">
        <v>2514</v>
      </c>
      <c r="J108" s="116">
        <v>2080610.0</v>
      </c>
      <c r="K108" s="116"/>
      <c r="L108" s="269"/>
      <c r="M108" s="34"/>
      <c r="N108" s="174"/>
      <c r="O108" s="116"/>
      <c r="P108" s="174"/>
      <c r="Q108" s="116"/>
      <c r="R108" s="116"/>
      <c r="S108" s="116"/>
      <c r="T108" s="116"/>
      <c r="U108" s="116"/>
      <c r="V108" s="116"/>
      <c r="W108" s="116"/>
      <c r="X108" s="116"/>
      <c r="Y108" s="183"/>
      <c r="Z108" s="183"/>
    </row>
    <row r="109" ht="15.0" customHeight="1">
      <c r="A109" s="262">
        <v>46044.0</v>
      </c>
      <c r="B109" s="115" t="s">
        <v>2515</v>
      </c>
      <c r="C109" s="116">
        <v>3000000.0</v>
      </c>
      <c r="D109" s="116"/>
      <c r="E109" s="175">
        <f t="shared" si="1"/>
        <v>-39747895.3</v>
      </c>
      <c r="F109" s="270" t="s">
        <v>2516</v>
      </c>
      <c r="G109" s="28" t="s">
        <v>2263</v>
      </c>
      <c r="H109" s="118"/>
      <c r="I109" s="115" t="s">
        <v>2517</v>
      </c>
      <c r="J109" s="116">
        <v>2635826.0</v>
      </c>
      <c r="K109" s="116"/>
      <c r="L109" s="269"/>
      <c r="M109" s="34"/>
      <c r="N109" s="174"/>
      <c r="O109" s="116"/>
      <c r="P109" s="174"/>
      <c r="Q109" s="116"/>
      <c r="R109" s="116"/>
      <c r="S109" s="116"/>
      <c r="T109" s="116"/>
      <c r="U109" s="116"/>
      <c r="V109" s="116"/>
      <c r="W109" s="116"/>
      <c r="X109" s="116"/>
      <c r="Y109" s="183"/>
      <c r="Z109" s="183"/>
    </row>
    <row r="110" ht="15.0" customHeight="1">
      <c r="A110" s="262"/>
      <c r="B110" s="115" t="s">
        <v>2271</v>
      </c>
      <c r="C110" s="116">
        <v>379583.0</v>
      </c>
      <c r="D110" s="116"/>
      <c r="E110" s="175">
        <f t="shared" si="1"/>
        <v>-39368312.3</v>
      </c>
      <c r="F110" s="270"/>
      <c r="G110" s="62" t="s">
        <v>2264</v>
      </c>
      <c r="H110" s="118"/>
      <c r="I110" s="266" t="s">
        <v>2518</v>
      </c>
      <c r="J110" s="267">
        <f>SUM(J106:L109)</f>
        <v>7162854</v>
      </c>
      <c r="K110" s="116"/>
      <c r="L110" s="269"/>
      <c r="M110" s="34"/>
      <c r="N110" s="174"/>
      <c r="O110" s="116"/>
      <c r="P110" s="174"/>
      <c r="Q110" s="116"/>
      <c r="R110" s="116"/>
      <c r="S110" s="116"/>
      <c r="T110" s="116"/>
      <c r="U110" s="116"/>
      <c r="V110" s="116"/>
      <c r="W110" s="116"/>
      <c r="X110" s="116"/>
      <c r="Y110" s="183"/>
      <c r="Z110" s="183"/>
    </row>
    <row r="111" ht="15.0" customHeight="1">
      <c r="A111" s="262"/>
      <c r="B111" s="115" t="s">
        <v>1095</v>
      </c>
      <c r="C111" s="116"/>
      <c r="D111" s="118">
        <v>517350.0</v>
      </c>
      <c r="E111" s="175">
        <f t="shared" si="1"/>
        <v>-39885662.3</v>
      </c>
      <c r="F111" s="270"/>
      <c r="G111" s="62" t="s">
        <v>2264</v>
      </c>
      <c r="H111" s="118"/>
      <c r="I111" s="268"/>
      <c r="J111" s="174"/>
      <c r="K111" s="116"/>
      <c r="L111" s="269"/>
      <c r="M111" s="34"/>
      <c r="N111" s="174"/>
      <c r="O111" s="116"/>
      <c r="P111" s="174"/>
      <c r="Q111" s="116"/>
      <c r="R111" s="116"/>
      <c r="S111" s="116"/>
      <c r="T111" s="116"/>
      <c r="U111" s="116"/>
      <c r="V111" s="116"/>
      <c r="W111" s="116"/>
      <c r="X111" s="116"/>
      <c r="Y111" s="183"/>
      <c r="Z111" s="183"/>
    </row>
    <row r="112" ht="15.0" customHeight="1">
      <c r="A112" s="262">
        <v>46045.0</v>
      </c>
      <c r="B112" s="115" t="s">
        <v>2271</v>
      </c>
      <c r="C112" s="116">
        <v>295792.0</v>
      </c>
      <c r="D112" s="118"/>
      <c r="E112" s="175">
        <f t="shared" si="1"/>
        <v>-39589870.3</v>
      </c>
      <c r="F112" s="262"/>
      <c r="G112" s="62" t="s">
        <v>2264</v>
      </c>
      <c r="H112" s="118"/>
      <c r="I112" s="115" t="s">
        <v>2337</v>
      </c>
      <c r="J112" s="269">
        <v>2051650.0</v>
      </c>
      <c r="K112" s="34"/>
      <c r="L112" s="174"/>
      <c r="M112" s="34"/>
      <c r="N112" s="174"/>
      <c r="O112" s="116"/>
      <c r="P112" s="174"/>
      <c r="Q112" s="116"/>
      <c r="R112" s="116"/>
      <c r="S112" s="116"/>
      <c r="T112" s="116"/>
      <c r="U112" s="116"/>
      <c r="V112" s="116"/>
      <c r="W112" s="116"/>
      <c r="X112" s="116"/>
      <c r="Y112" s="183"/>
      <c r="Z112" s="183"/>
    </row>
    <row r="113" ht="15.0" customHeight="1">
      <c r="A113" s="262"/>
      <c r="B113" s="115" t="s">
        <v>2519</v>
      </c>
      <c r="C113" s="116"/>
      <c r="D113" s="118">
        <v>3172750.0</v>
      </c>
      <c r="E113" s="175">
        <f t="shared" si="1"/>
        <v>-42762620.3</v>
      </c>
      <c r="F113" s="262"/>
      <c r="G113" s="28" t="s">
        <v>2263</v>
      </c>
      <c r="H113" s="118"/>
      <c r="I113" s="115" t="s">
        <v>2340</v>
      </c>
      <c r="J113" s="269">
        <v>2051650.0</v>
      </c>
      <c r="K113" s="34"/>
      <c r="L113" s="174"/>
      <c r="M113" s="34"/>
      <c r="N113" s="174"/>
      <c r="O113" s="116"/>
      <c r="P113" s="174"/>
      <c r="Q113" s="116"/>
      <c r="R113" s="116"/>
      <c r="S113" s="116"/>
      <c r="T113" s="116"/>
      <c r="U113" s="116"/>
      <c r="V113" s="116"/>
      <c r="W113" s="116"/>
      <c r="X113" s="116"/>
      <c r="Y113" s="183"/>
      <c r="Z113" s="183"/>
    </row>
    <row r="114" ht="15.0" customHeight="1">
      <c r="A114" s="262"/>
      <c r="B114" s="115" t="s">
        <v>2520</v>
      </c>
      <c r="C114" s="116"/>
      <c r="D114" s="116">
        <v>40500.0</v>
      </c>
      <c r="E114" s="175">
        <f t="shared" si="1"/>
        <v>-42803120.3</v>
      </c>
      <c r="F114" s="262"/>
      <c r="G114" s="28" t="s">
        <v>2263</v>
      </c>
      <c r="H114" s="118"/>
      <c r="I114" s="115" t="s">
        <v>2341</v>
      </c>
      <c r="J114" s="269">
        <v>2636100.0</v>
      </c>
      <c r="K114" s="34"/>
      <c r="L114" s="174"/>
      <c r="M114" s="174"/>
      <c r="N114" s="174"/>
      <c r="O114" s="116"/>
      <c r="P114" s="174"/>
      <c r="Q114" s="116"/>
      <c r="R114" s="116"/>
      <c r="S114" s="116"/>
      <c r="T114" s="116"/>
      <c r="U114" s="116"/>
      <c r="V114" s="116"/>
      <c r="W114" s="116"/>
      <c r="X114" s="116"/>
      <c r="Y114" s="183"/>
      <c r="Z114" s="183"/>
    </row>
    <row r="115" ht="15.0" customHeight="1">
      <c r="A115" s="262"/>
      <c r="B115" s="115" t="s">
        <v>2521</v>
      </c>
      <c r="C115" s="116"/>
      <c r="D115" s="116">
        <v>27000.0</v>
      </c>
      <c r="E115" s="175">
        <f t="shared" si="1"/>
        <v>-42830120.3</v>
      </c>
      <c r="F115" s="262"/>
      <c r="G115" s="28" t="s">
        <v>2263</v>
      </c>
      <c r="H115" s="118"/>
      <c r="I115" s="115" t="s">
        <v>2343</v>
      </c>
      <c r="J115" s="269">
        <v>2224100.0</v>
      </c>
      <c r="K115" s="34"/>
      <c r="L115" s="174"/>
      <c r="M115" s="174"/>
      <c r="N115" s="174"/>
      <c r="O115" s="116"/>
      <c r="P115" s="174"/>
      <c r="Q115" s="116"/>
      <c r="R115" s="116"/>
      <c r="S115" s="116"/>
      <c r="T115" s="116"/>
      <c r="U115" s="116"/>
      <c r="V115" s="116"/>
      <c r="W115" s="116"/>
      <c r="X115" s="116"/>
      <c r="Y115" s="183"/>
      <c r="Z115" s="183"/>
    </row>
    <row r="116" ht="15.0" customHeight="1">
      <c r="A116" s="262"/>
      <c r="B116" s="115" t="s">
        <v>2522</v>
      </c>
      <c r="C116" s="116"/>
      <c r="D116" s="116">
        <v>27000.0</v>
      </c>
      <c r="E116" s="175">
        <f t="shared" si="1"/>
        <v>-42857120.3</v>
      </c>
      <c r="F116" s="262"/>
      <c r="G116" s="28" t="s">
        <v>2263</v>
      </c>
      <c r="H116" s="118"/>
      <c r="I116" s="115" t="s">
        <v>2422</v>
      </c>
      <c r="J116" s="269">
        <v>2080610.0</v>
      </c>
      <c r="K116" s="34"/>
      <c r="L116" s="174"/>
      <c r="M116" s="174"/>
      <c r="N116" s="174"/>
      <c r="O116" s="116"/>
      <c r="P116" s="174"/>
      <c r="Q116" s="116"/>
      <c r="R116" s="116"/>
      <c r="S116" s="116"/>
      <c r="T116" s="116"/>
      <c r="U116" s="116"/>
      <c r="V116" s="116"/>
      <c r="W116" s="116"/>
      <c r="X116" s="116"/>
      <c r="Y116" s="183"/>
      <c r="Z116" s="183"/>
    </row>
    <row r="117" ht="15.0" customHeight="1">
      <c r="A117" s="262">
        <v>46046.0</v>
      </c>
      <c r="B117" s="115" t="s">
        <v>1095</v>
      </c>
      <c r="C117" s="116"/>
      <c r="D117" s="118">
        <v>282370.0</v>
      </c>
      <c r="E117" s="175">
        <f t="shared" si="1"/>
        <v>-43139490.3</v>
      </c>
      <c r="F117" s="262"/>
      <c r="G117" s="28" t="s">
        <v>2263</v>
      </c>
      <c r="H117" s="118"/>
      <c r="I117" s="115" t="s">
        <v>2523</v>
      </c>
      <c r="J117" s="269">
        <v>1219668.0</v>
      </c>
      <c r="K117" s="34"/>
      <c r="L117" s="174"/>
      <c r="M117" s="174"/>
      <c r="N117" s="174"/>
      <c r="O117" s="116"/>
      <c r="P117" s="174"/>
      <c r="Q117" s="116"/>
      <c r="R117" s="116"/>
      <c r="S117" s="116"/>
      <c r="T117" s="116"/>
      <c r="U117" s="116"/>
      <c r="V117" s="116"/>
      <c r="W117" s="116"/>
      <c r="X117" s="116"/>
      <c r="Y117" s="183"/>
      <c r="Z117" s="183"/>
    </row>
    <row r="118" ht="15.0" customHeight="1">
      <c r="A118" s="262">
        <v>46047.0</v>
      </c>
      <c r="B118" s="115" t="s">
        <v>1095</v>
      </c>
      <c r="C118" s="116"/>
      <c r="D118" s="118">
        <v>162460.0</v>
      </c>
      <c r="E118" s="175">
        <f t="shared" si="1"/>
        <v>-43301950.3</v>
      </c>
      <c r="F118" s="262"/>
      <c r="G118" s="28" t="s">
        <v>2263</v>
      </c>
      <c r="H118" s="118"/>
      <c r="I118" s="266" t="s">
        <v>2345</v>
      </c>
      <c r="J118" s="267">
        <f>SUM(J111:J117)</f>
        <v>12263778</v>
      </c>
      <c r="K118" s="116"/>
      <c r="L118" s="174"/>
      <c r="M118" s="174"/>
      <c r="N118" s="174"/>
      <c r="O118" s="116"/>
      <c r="P118" s="174"/>
      <c r="Q118" s="116"/>
      <c r="R118" s="116"/>
      <c r="S118" s="116"/>
      <c r="T118" s="116"/>
      <c r="U118" s="116"/>
      <c r="V118" s="116"/>
      <c r="W118" s="116"/>
      <c r="X118" s="116"/>
      <c r="Y118" s="183"/>
      <c r="Z118" s="183"/>
    </row>
    <row r="119" ht="15.0" customHeight="1">
      <c r="A119" s="262">
        <v>46048.0</v>
      </c>
      <c r="B119" s="115" t="s">
        <v>2271</v>
      </c>
      <c r="C119" s="116">
        <v>287870.0</v>
      </c>
      <c r="D119" s="118"/>
      <c r="E119" s="175">
        <f t="shared" si="1"/>
        <v>-43014080.3</v>
      </c>
      <c r="F119" s="262"/>
      <c r="G119" s="62" t="s">
        <v>2264</v>
      </c>
      <c r="H119" s="118"/>
      <c r="I119" s="29"/>
      <c r="J119" s="116"/>
      <c r="K119" s="116"/>
      <c r="L119" s="174"/>
      <c r="M119" s="174"/>
      <c r="N119" s="174"/>
      <c r="O119" s="116"/>
      <c r="P119" s="174"/>
      <c r="Q119" s="116"/>
      <c r="R119" s="116"/>
      <c r="S119" s="116"/>
      <c r="T119" s="116"/>
      <c r="U119" s="116"/>
      <c r="V119" s="116"/>
      <c r="W119" s="116"/>
      <c r="X119" s="116"/>
      <c r="Y119" s="183"/>
      <c r="Z119" s="183"/>
    </row>
    <row r="120" ht="15.0" customHeight="1">
      <c r="A120" s="262"/>
      <c r="B120" s="115" t="s">
        <v>2274</v>
      </c>
      <c r="C120" s="116">
        <v>1480000.0</v>
      </c>
      <c r="D120" s="118"/>
      <c r="E120" s="175">
        <f t="shared" si="1"/>
        <v>-41534080.3</v>
      </c>
      <c r="F120" s="262"/>
      <c r="G120" s="62" t="s">
        <v>2264</v>
      </c>
      <c r="H120" s="118"/>
      <c r="I120" s="29"/>
      <c r="J120" s="174"/>
      <c r="K120" s="116"/>
      <c r="L120" s="174"/>
      <c r="M120" s="174"/>
      <c r="N120" s="174"/>
      <c r="O120" s="116"/>
      <c r="P120" s="174"/>
      <c r="Q120" s="116"/>
      <c r="R120" s="116"/>
      <c r="S120" s="116"/>
      <c r="T120" s="116"/>
      <c r="U120" s="116"/>
      <c r="V120" s="116"/>
      <c r="W120" s="116"/>
      <c r="X120" s="116"/>
      <c r="Y120" s="183"/>
      <c r="Z120" s="183"/>
    </row>
    <row r="121" ht="15.0" customHeight="1">
      <c r="A121" s="262"/>
      <c r="B121" s="115" t="s">
        <v>2443</v>
      </c>
      <c r="C121" s="116"/>
      <c r="D121" s="118">
        <v>300000.0</v>
      </c>
      <c r="E121" s="175">
        <f t="shared" si="1"/>
        <v>-41834080.3</v>
      </c>
      <c r="F121" s="262"/>
      <c r="G121" s="62" t="s">
        <v>2264</v>
      </c>
      <c r="H121" s="118"/>
      <c r="I121" s="29"/>
      <c r="J121" s="174"/>
      <c r="K121" s="116"/>
      <c r="L121" s="174"/>
      <c r="M121" s="174"/>
      <c r="N121" s="174"/>
      <c r="O121" s="116"/>
      <c r="P121" s="174"/>
      <c r="Q121" s="116"/>
      <c r="R121" s="116"/>
      <c r="S121" s="116"/>
      <c r="T121" s="116"/>
      <c r="U121" s="116"/>
      <c r="V121" s="116"/>
      <c r="W121" s="116"/>
      <c r="X121" s="116"/>
      <c r="Y121" s="183"/>
      <c r="Z121" s="183"/>
    </row>
    <row r="122" ht="15.0" customHeight="1">
      <c r="A122" s="262"/>
      <c r="B122" s="117" t="s">
        <v>2277</v>
      </c>
      <c r="C122" s="116">
        <v>3.60162E7</v>
      </c>
      <c r="D122" s="118"/>
      <c r="E122" s="175">
        <f t="shared" si="1"/>
        <v>-5817880.3</v>
      </c>
      <c r="F122" s="262">
        <v>46040.0</v>
      </c>
      <c r="G122" s="99" t="s">
        <v>2265</v>
      </c>
      <c r="H122" s="118"/>
      <c r="I122" s="29"/>
      <c r="J122" s="174"/>
      <c r="K122" s="116"/>
      <c r="L122" s="174"/>
      <c r="M122" s="174"/>
      <c r="N122" s="174"/>
      <c r="O122" s="116"/>
      <c r="P122" s="174"/>
      <c r="Q122" s="116"/>
      <c r="R122" s="116"/>
      <c r="S122" s="116"/>
      <c r="T122" s="116"/>
      <c r="U122" s="116"/>
      <c r="V122" s="116"/>
      <c r="W122" s="116"/>
      <c r="X122" s="116"/>
      <c r="Y122" s="183"/>
      <c r="Z122" s="183"/>
    </row>
    <row r="123" ht="15.0" customHeight="1">
      <c r="A123" s="262"/>
      <c r="B123" s="117" t="s">
        <v>2278</v>
      </c>
      <c r="C123" s="116">
        <v>7836708.0</v>
      </c>
      <c r="D123" s="118"/>
      <c r="E123" s="175">
        <f t="shared" si="1"/>
        <v>2018827.7</v>
      </c>
      <c r="F123" s="262" t="s">
        <v>2524</v>
      </c>
      <c r="G123" s="99" t="s">
        <v>2265</v>
      </c>
      <c r="H123" s="118"/>
      <c r="I123" s="29"/>
      <c r="J123" s="174"/>
      <c r="K123" s="116"/>
      <c r="L123" s="174"/>
      <c r="M123" s="174"/>
      <c r="N123" s="174"/>
      <c r="O123" s="116"/>
      <c r="P123" s="174"/>
      <c r="Q123" s="116"/>
      <c r="R123" s="116"/>
      <c r="S123" s="116"/>
      <c r="T123" s="116"/>
      <c r="U123" s="116"/>
      <c r="V123" s="116"/>
      <c r="W123" s="116"/>
      <c r="X123" s="116"/>
      <c r="Y123" s="183"/>
      <c r="Z123" s="183"/>
    </row>
    <row r="124" ht="15.0" customHeight="1">
      <c r="A124" s="262"/>
      <c r="B124" s="115" t="s">
        <v>2381</v>
      </c>
      <c r="C124" s="116"/>
      <c r="D124" s="116">
        <v>4.0E7</v>
      </c>
      <c r="E124" s="175">
        <f t="shared" si="1"/>
        <v>-37981172.3</v>
      </c>
      <c r="F124" s="262"/>
      <c r="G124" s="99" t="s">
        <v>2265</v>
      </c>
      <c r="H124" s="118"/>
      <c r="I124" s="29"/>
      <c r="J124" s="174"/>
      <c r="K124" s="116"/>
      <c r="L124" s="174"/>
      <c r="M124" s="29"/>
      <c r="N124" s="116"/>
      <c r="O124" s="116"/>
      <c r="P124" s="174"/>
      <c r="Q124" s="116"/>
      <c r="R124" s="116"/>
      <c r="S124" s="116"/>
      <c r="T124" s="116"/>
      <c r="U124" s="116"/>
      <c r="V124" s="116"/>
      <c r="W124" s="116"/>
      <c r="X124" s="116"/>
      <c r="Y124" s="183"/>
      <c r="Z124" s="183"/>
    </row>
    <row r="125" ht="15.0" customHeight="1">
      <c r="A125" s="262"/>
      <c r="B125" s="115" t="s">
        <v>2381</v>
      </c>
      <c r="C125" s="116"/>
      <c r="D125" s="116">
        <v>3578102.0</v>
      </c>
      <c r="E125" s="175">
        <f t="shared" si="1"/>
        <v>-41559274.3</v>
      </c>
      <c r="F125" s="262"/>
      <c r="G125" s="99" t="s">
        <v>2265</v>
      </c>
      <c r="H125" s="118"/>
      <c r="I125" s="29"/>
      <c r="J125" s="174"/>
      <c r="K125" s="116"/>
      <c r="L125" s="174"/>
      <c r="M125" s="29"/>
      <c r="N125" s="116"/>
      <c r="O125" s="116"/>
      <c r="P125" s="174"/>
      <c r="Q125" s="116"/>
      <c r="R125" s="116"/>
      <c r="S125" s="116"/>
      <c r="T125" s="116"/>
      <c r="U125" s="116"/>
      <c r="V125" s="116"/>
      <c r="W125" s="116"/>
      <c r="X125" s="116"/>
      <c r="Y125" s="183"/>
      <c r="Z125" s="183"/>
    </row>
    <row r="126" ht="15.0" customHeight="1">
      <c r="A126" s="262"/>
      <c r="B126" s="117" t="s">
        <v>2436</v>
      </c>
      <c r="C126" s="116"/>
      <c r="D126" s="118">
        <v>1185939.0</v>
      </c>
      <c r="E126" s="175">
        <f t="shared" si="1"/>
        <v>-42745213.3</v>
      </c>
      <c r="F126" s="262"/>
      <c r="G126" s="99" t="s">
        <v>2265</v>
      </c>
      <c r="H126" s="118"/>
      <c r="I126" s="266"/>
      <c r="J126" s="267">
        <f>SUM(J120:L125)</f>
        <v>0</v>
      </c>
      <c r="K126" s="116"/>
      <c r="L126" s="174"/>
      <c r="M126" s="29"/>
      <c r="N126" s="116"/>
      <c r="O126" s="116"/>
      <c r="P126" s="174"/>
      <c r="Q126" s="116"/>
      <c r="R126" s="116"/>
      <c r="S126" s="116"/>
      <c r="T126" s="116"/>
      <c r="U126" s="116"/>
      <c r="V126" s="116"/>
      <c r="W126" s="116"/>
      <c r="X126" s="116"/>
      <c r="Y126" s="183"/>
      <c r="Z126" s="183"/>
    </row>
    <row r="127" ht="15.0" customHeight="1">
      <c r="A127" s="262"/>
      <c r="B127" s="115" t="s">
        <v>2279</v>
      </c>
      <c r="C127" s="116">
        <v>3.0E7</v>
      </c>
      <c r="D127" s="116">
        <v>3000000.0</v>
      </c>
      <c r="E127" s="175">
        <f t="shared" si="1"/>
        <v>-15745213.3</v>
      </c>
      <c r="F127" s="262"/>
      <c r="G127" s="28" t="s">
        <v>2263</v>
      </c>
      <c r="H127" s="118"/>
      <c r="I127" s="29"/>
      <c r="J127" s="118"/>
      <c r="K127" s="116"/>
      <c r="L127" s="174"/>
      <c r="M127" s="174"/>
      <c r="N127" s="174"/>
      <c r="O127" s="116"/>
      <c r="P127" s="174"/>
      <c r="Q127" s="116"/>
      <c r="R127" s="116"/>
      <c r="S127" s="116"/>
      <c r="T127" s="116"/>
      <c r="U127" s="116"/>
      <c r="V127" s="116"/>
      <c r="W127" s="116"/>
      <c r="X127" s="116"/>
      <c r="Y127" s="183"/>
      <c r="Z127" s="183"/>
    </row>
    <row r="128" ht="15.0" customHeight="1">
      <c r="A128" s="262"/>
      <c r="B128" s="115" t="s">
        <v>2298</v>
      </c>
      <c r="C128" s="116"/>
      <c r="D128" s="116">
        <v>2.84838E7</v>
      </c>
      <c r="E128" s="175">
        <f t="shared" si="1"/>
        <v>-44229013.3</v>
      </c>
      <c r="F128" s="262"/>
      <c r="G128" s="28" t="s">
        <v>2263</v>
      </c>
      <c r="H128" s="118"/>
      <c r="I128" s="29"/>
      <c r="J128" s="118"/>
      <c r="K128" s="116"/>
      <c r="L128" s="118"/>
      <c r="M128" s="174"/>
      <c r="N128" s="174"/>
      <c r="O128" s="116"/>
      <c r="P128" s="174"/>
      <c r="Q128" s="116"/>
      <c r="R128" s="116"/>
      <c r="S128" s="116"/>
      <c r="T128" s="116"/>
      <c r="U128" s="116"/>
      <c r="V128" s="116"/>
      <c r="W128" s="116"/>
      <c r="X128" s="116"/>
      <c r="Y128" s="183"/>
      <c r="Z128" s="183"/>
    </row>
    <row r="129" ht="15.0" customHeight="1">
      <c r="A129" s="262"/>
      <c r="B129" s="117" t="s">
        <v>2525</v>
      </c>
      <c r="C129" s="116"/>
      <c r="D129" s="118">
        <v>450480.0</v>
      </c>
      <c r="E129" s="175">
        <f t="shared" si="1"/>
        <v>-44679493.3</v>
      </c>
      <c r="F129" s="262" t="s">
        <v>2526</v>
      </c>
      <c r="G129" s="28" t="s">
        <v>2263</v>
      </c>
      <c r="H129" s="118"/>
      <c r="I129" s="118"/>
      <c r="J129" s="118"/>
      <c r="K129" s="116"/>
      <c r="L129" s="174"/>
      <c r="M129" s="174"/>
      <c r="N129" s="174"/>
      <c r="O129" s="116"/>
      <c r="P129" s="174"/>
      <c r="Q129" s="116"/>
      <c r="R129" s="116"/>
      <c r="S129" s="116"/>
      <c r="T129" s="116"/>
      <c r="U129" s="116"/>
      <c r="V129" s="116"/>
      <c r="W129" s="116"/>
      <c r="X129" s="116"/>
      <c r="Y129" s="183"/>
      <c r="Z129" s="183"/>
    </row>
    <row r="130" ht="15.0" customHeight="1">
      <c r="A130" s="262"/>
      <c r="B130" s="117" t="s">
        <v>2527</v>
      </c>
      <c r="C130" s="118"/>
      <c r="D130" s="118">
        <v>1520400.0</v>
      </c>
      <c r="E130" s="175">
        <f t="shared" si="1"/>
        <v>-46199893.3</v>
      </c>
      <c r="F130" s="262"/>
      <c r="G130" s="28" t="s">
        <v>2263</v>
      </c>
      <c r="H130" s="118"/>
      <c r="I130" s="118"/>
      <c r="J130" s="271">
        <v>750000.0</v>
      </c>
      <c r="K130" s="116" t="s">
        <v>2350</v>
      </c>
      <c r="L130" s="174"/>
      <c r="M130" s="174"/>
      <c r="N130" s="174" t="s">
        <v>2351</v>
      </c>
      <c r="O130" s="116"/>
      <c r="P130" s="174"/>
      <c r="Q130" s="116"/>
      <c r="R130" s="116"/>
      <c r="S130" s="116"/>
      <c r="T130" s="116"/>
      <c r="U130" s="116"/>
      <c r="V130" s="116"/>
      <c r="W130" s="116"/>
      <c r="X130" s="116"/>
      <c r="Y130" s="183"/>
      <c r="Z130" s="183"/>
    </row>
    <row r="131" ht="15.0" customHeight="1">
      <c r="A131" s="262">
        <v>46049.0</v>
      </c>
      <c r="B131" s="115" t="s">
        <v>2271</v>
      </c>
      <c r="C131" s="118">
        <v>851862.0</v>
      </c>
      <c r="D131" s="118"/>
      <c r="E131" s="175">
        <f t="shared" si="1"/>
        <v>-45348031.3</v>
      </c>
      <c r="F131" s="262"/>
      <c r="G131" s="62" t="s">
        <v>2264</v>
      </c>
      <c r="H131" s="118"/>
      <c r="I131" s="118"/>
      <c r="J131" s="271">
        <v>4000000.0</v>
      </c>
      <c r="K131" s="116" t="s">
        <v>2353</v>
      </c>
      <c r="L131" s="174"/>
      <c r="M131" s="174"/>
      <c r="N131" s="272">
        <v>4500000.0</v>
      </c>
      <c r="O131" s="116" t="s">
        <v>2528</v>
      </c>
      <c r="P131" s="174"/>
      <c r="Q131" s="116"/>
      <c r="R131" s="116"/>
      <c r="S131" s="116"/>
      <c r="T131" s="116"/>
      <c r="U131" s="116"/>
      <c r="V131" s="116"/>
      <c r="W131" s="116"/>
      <c r="X131" s="116"/>
      <c r="Y131" s="183"/>
      <c r="Z131" s="183"/>
    </row>
    <row r="132" ht="15.0" customHeight="1">
      <c r="A132" s="262"/>
      <c r="B132" s="115" t="s">
        <v>2464</v>
      </c>
      <c r="C132" s="118"/>
      <c r="D132" s="118">
        <v>561705.0</v>
      </c>
      <c r="E132" s="175">
        <f t="shared" si="1"/>
        <v>-45909736.3</v>
      </c>
      <c r="F132" s="262"/>
      <c r="G132" s="99" t="s">
        <v>2265</v>
      </c>
      <c r="H132" s="118"/>
      <c r="I132" s="118"/>
      <c r="J132" s="271">
        <f>J92</f>
        <v>13400000</v>
      </c>
      <c r="K132" s="116" t="s">
        <v>2355</v>
      </c>
      <c r="L132" s="174"/>
      <c r="M132" s="174"/>
      <c r="N132" s="272">
        <v>2200000.0</v>
      </c>
      <c r="O132" s="116" t="s">
        <v>2356</v>
      </c>
      <c r="P132" s="174"/>
      <c r="Q132" s="116"/>
      <c r="R132" s="116"/>
      <c r="S132" s="116"/>
      <c r="T132" s="116"/>
      <c r="U132" s="116"/>
      <c r="V132" s="116"/>
      <c r="W132" s="116"/>
      <c r="X132" s="116"/>
      <c r="Y132" s="183"/>
      <c r="Z132" s="183"/>
    </row>
    <row r="133" ht="15.0" customHeight="1">
      <c r="A133" s="262"/>
      <c r="B133" s="117" t="s">
        <v>2444</v>
      </c>
      <c r="C133" s="116"/>
      <c r="D133" s="116">
        <v>317260.0</v>
      </c>
      <c r="E133" s="175">
        <f t="shared" si="1"/>
        <v>-46226996.3</v>
      </c>
      <c r="F133" s="262"/>
      <c r="G133" s="28" t="s">
        <v>2263</v>
      </c>
      <c r="H133" s="118"/>
      <c r="I133" s="118"/>
      <c r="J133" s="118">
        <f>J96</f>
        <v>0</v>
      </c>
      <c r="K133" s="116" t="s">
        <v>2357</v>
      </c>
      <c r="L133" s="174"/>
      <c r="M133" s="174"/>
      <c r="N133" s="174"/>
      <c r="O133" s="116"/>
      <c r="P133" s="174"/>
      <c r="Q133" s="116"/>
      <c r="R133" s="116"/>
      <c r="S133" s="116"/>
      <c r="T133" s="116"/>
      <c r="U133" s="116"/>
      <c r="V133" s="116"/>
      <c r="W133" s="116"/>
      <c r="X133" s="116"/>
      <c r="Y133" s="183"/>
      <c r="Z133" s="183"/>
    </row>
    <row r="134" ht="15.0" customHeight="1">
      <c r="A134" s="262"/>
      <c r="B134" s="117" t="s">
        <v>2445</v>
      </c>
      <c r="C134" s="118"/>
      <c r="D134" s="118">
        <v>660000.0</v>
      </c>
      <c r="E134" s="175">
        <f t="shared" si="1"/>
        <v>-46886996.3</v>
      </c>
      <c r="F134" s="262"/>
      <c r="G134" s="28" t="s">
        <v>2263</v>
      </c>
      <c r="H134" s="118"/>
      <c r="I134" s="29"/>
      <c r="J134" s="118">
        <f>J100</f>
        <v>1370000</v>
      </c>
      <c r="K134" s="116" t="s">
        <v>2358</v>
      </c>
      <c r="L134" s="174"/>
      <c r="M134" s="174"/>
      <c r="N134" s="174" t="s">
        <v>1567</v>
      </c>
      <c r="O134" s="116"/>
      <c r="P134" s="174"/>
      <c r="Q134" s="116"/>
      <c r="R134" s="116"/>
      <c r="S134" s="116"/>
      <c r="T134" s="116"/>
      <c r="U134" s="116"/>
      <c r="V134" s="116"/>
      <c r="W134" s="116"/>
      <c r="X134" s="116"/>
      <c r="Y134" s="183"/>
      <c r="Z134" s="183"/>
    </row>
    <row r="135" ht="15.0" customHeight="1">
      <c r="A135" s="262"/>
      <c r="B135" s="115" t="s">
        <v>1095</v>
      </c>
      <c r="C135" s="118"/>
      <c r="D135" s="118">
        <v>133450.0</v>
      </c>
      <c r="E135" s="175">
        <f t="shared" si="1"/>
        <v>-47020446.3</v>
      </c>
      <c r="F135" s="262"/>
      <c r="G135" s="99" t="s">
        <v>2265</v>
      </c>
      <c r="H135" s="118"/>
      <c r="I135" s="29"/>
      <c r="J135" s="271">
        <v>200000.0</v>
      </c>
      <c r="K135" s="116" t="s">
        <v>2359</v>
      </c>
      <c r="L135" s="174"/>
      <c r="M135" s="174"/>
      <c r="N135" s="272">
        <v>7000000.0</v>
      </c>
      <c r="O135" s="116" t="s">
        <v>2360</v>
      </c>
      <c r="P135" s="174"/>
      <c r="Q135" s="116"/>
      <c r="R135" s="116"/>
      <c r="S135" s="116"/>
      <c r="T135" s="116"/>
      <c r="U135" s="116"/>
      <c r="V135" s="116"/>
      <c r="W135" s="116"/>
      <c r="X135" s="116"/>
      <c r="Y135" s="183"/>
      <c r="Z135" s="183"/>
    </row>
    <row r="136" ht="15.0" customHeight="1">
      <c r="A136" s="262">
        <v>46050.0</v>
      </c>
      <c r="B136" s="115" t="s">
        <v>2272</v>
      </c>
      <c r="C136" s="118"/>
      <c r="D136" s="118">
        <v>1346426.0</v>
      </c>
      <c r="E136" s="175">
        <f t="shared" si="1"/>
        <v>-48366872.3</v>
      </c>
      <c r="F136" s="262"/>
      <c r="G136" s="99" t="s">
        <v>2265</v>
      </c>
      <c r="H136" s="118"/>
      <c r="I136" s="29"/>
      <c r="J136" s="271">
        <f>541670+2713700+324990</f>
        <v>3580360</v>
      </c>
      <c r="K136" s="116" t="s">
        <v>2361</v>
      </c>
      <c r="L136" s="174"/>
      <c r="M136" s="174"/>
      <c r="N136" s="272">
        <v>1200000.0</v>
      </c>
      <c r="O136" s="116" t="s">
        <v>2362</v>
      </c>
      <c r="P136" s="174"/>
      <c r="Q136" s="116"/>
      <c r="R136" s="116"/>
      <c r="S136" s="116"/>
      <c r="T136" s="116"/>
      <c r="U136" s="116"/>
      <c r="V136" s="116"/>
      <c r="W136" s="116"/>
      <c r="X136" s="116"/>
      <c r="Y136" s="183"/>
      <c r="Z136" s="183"/>
    </row>
    <row r="137" ht="15.0" customHeight="1">
      <c r="A137" s="262"/>
      <c r="B137" s="115" t="s">
        <v>2271</v>
      </c>
      <c r="C137" s="118">
        <v>936608.0</v>
      </c>
      <c r="D137" s="118"/>
      <c r="E137" s="175">
        <f t="shared" si="1"/>
        <v>-47430264.3</v>
      </c>
      <c r="F137" s="262"/>
      <c r="G137" s="62" t="s">
        <v>2264</v>
      </c>
      <c r="H137" s="118"/>
      <c r="I137" s="29"/>
      <c r="J137" s="271">
        <f>2987500+2963920+444600+199390+361070</f>
        <v>6956480</v>
      </c>
      <c r="K137" s="116" t="s">
        <v>2363</v>
      </c>
      <c r="L137" s="174"/>
      <c r="M137" s="174"/>
      <c r="N137" s="174"/>
      <c r="O137" s="116"/>
      <c r="P137" s="174"/>
      <c r="Q137" s="116"/>
      <c r="R137" s="116"/>
      <c r="S137" s="116"/>
      <c r="T137" s="116"/>
      <c r="U137" s="116"/>
      <c r="V137" s="116"/>
      <c r="W137" s="116"/>
      <c r="X137" s="116"/>
      <c r="Y137" s="183"/>
      <c r="Z137" s="183"/>
    </row>
    <row r="138" ht="15.0" customHeight="1">
      <c r="A138" s="262">
        <v>46051.0</v>
      </c>
      <c r="B138" s="116" t="s">
        <v>2269</v>
      </c>
      <c r="C138" s="116"/>
      <c r="D138" s="116">
        <v>2180721.0</v>
      </c>
      <c r="E138" s="175">
        <f t="shared" si="1"/>
        <v>-49610985.3</v>
      </c>
      <c r="F138" s="262"/>
      <c r="G138" s="259" t="s">
        <v>717</v>
      </c>
      <c r="H138" s="118"/>
      <c r="I138" s="29"/>
      <c r="J138" s="271">
        <v>300000.0</v>
      </c>
      <c r="K138" s="116" t="s">
        <v>2364</v>
      </c>
      <c r="L138" s="174"/>
      <c r="M138" s="174"/>
      <c r="N138" s="271">
        <v>561705.0</v>
      </c>
      <c r="O138" s="116" t="s">
        <v>2365</v>
      </c>
      <c r="P138" s="174"/>
      <c r="Q138" s="116"/>
      <c r="R138" s="116"/>
      <c r="S138" s="116"/>
      <c r="T138" s="116"/>
      <c r="U138" s="116"/>
      <c r="V138" s="116"/>
      <c r="W138" s="116"/>
      <c r="X138" s="116"/>
      <c r="Y138" s="183"/>
      <c r="Z138" s="183"/>
    </row>
    <row r="139" ht="15.0" customHeight="1">
      <c r="A139" s="262"/>
      <c r="B139" s="280" t="s">
        <v>2270</v>
      </c>
      <c r="C139" s="116"/>
      <c r="D139" s="118">
        <v>4409087.0</v>
      </c>
      <c r="E139" s="175">
        <f t="shared" si="1"/>
        <v>-54020072.3</v>
      </c>
      <c r="F139" s="262"/>
      <c r="G139" s="259" t="s">
        <v>717</v>
      </c>
      <c r="H139" s="118"/>
      <c r="I139" s="29"/>
      <c r="J139" s="271">
        <f>1599750+1395310+27700</f>
        <v>3022760</v>
      </c>
      <c r="K139" s="116" t="s">
        <v>2366</v>
      </c>
      <c r="L139" s="174"/>
      <c r="M139" s="174"/>
      <c r="N139" s="272">
        <v>1300000.0</v>
      </c>
      <c r="O139" s="116" t="s">
        <v>2367</v>
      </c>
      <c r="P139" s="174"/>
      <c r="Q139" s="116"/>
      <c r="R139" s="116"/>
      <c r="S139" s="116"/>
      <c r="T139" s="116"/>
      <c r="U139" s="116"/>
      <c r="V139" s="116"/>
      <c r="W139" s="116"/>
      <c r="X139" s="116"/>
      <c r="Y139" s="183"/>
      <c r="Z139" s="183"/>
    </row>
    <row r="140" ht="15.0" customHeight="1">
      <c r="A140" s="262"/>
      <c r="B140" s="115" t="s">
        <v>2271</v>
      </c>
      <c r="C140" s="118">
        <v>426405.0</v>
      </c>
      <c r="D140" s="118"/>
      <c r="E140" s="175">
        <f t="shared" si="1"/>
        <v>-53593667.3</v>
      </c>
      <c r="F140" s="262"/>
      <c r="G140" s="62" t="s">
        <v>2264</v>
      </c>
      <c r="H140" s="118"/>
      <c r="I140" s="29"/>
      <c r="J140" s="271">
        <v>950000.0</v>
      </c>
      <c r="K140" s="116" t="s">
        <v>2368</v>
      </c>
      <c r="L140" s="174"/>
      <c r="M140" s="174"/>
      <c r="N140" s="174"/>
      <c r="O140" s="116"/>
      <c r="P140" s="174"/>
      <c r="Q140" s="116"/>
      <c r="R140" s="116"/>
      <c r="S140" s="116"/>
      <c r="T140" s="116"/>
      <c r="U140" s="116"/>
      <c r="V140" s="116"/>
      <c r="W140" s="116"/>
      <c r="X140" s="116"/>
      <c r="Y140" s="183"/>
      <c r="Z140" s="183"/>
    </row>
    <row r="141" ht="15.0" customHeight="1">
      <c r="A141" s="262">
        <v>46052.0</v>
      </c>
      <c r="B141" s="115" t="s">
        <v>2271</v>
      </c>
      <c r="C141" s="116">
        <v>609658.0</v>
      </c>
      <c r="D141" s="264"/>
      <c r="E141" s="175">
        <f t="shared" si="1"/>
        <v>-52984009.3</v>
      </c>
      <c r="F141" s="262"/>
      <c r="G141" s="62" t="s">
        <v>2264</v>
      </c>
      <c r="H141" s="118"/>
      <c r="I141" s="29"/>
      <c r="J141" s="271">
        <v>1500000.0</v>
      </c>
      <c r="K141" s="116" t="s">
        <v>2369</v>
      </c>
      <c r="L141" s="174"/>
      <c r="M141" s="174"/>
      <c r="N141" s="34"/>
      <c r="O141" s="116"/>
      <c r="P141" s="174"/>
      <c r="Q141" s="116"/>
      <c r="R141" s="116"/>
      <c r="S141" s="116"/>
      <c r="T141" s="116"/>
      <c r="U141" s="116"/>
      <c r="V141" s="116"/>
      <c r="W141" s="116"/>
      <c r="X141" s="116"/>
      <c r="Y141" s="183"/>
      <c r="Z141" s="183"/>
    </row>
    <row r="142" ht="15.0" customHeight="1">
      <c r="A142" s="262"/>
      <c r="B142" s="276" t="s">
        <v>2427</v>
      </c>
      <c r="C142" s="278">
        <v>1.3E7</v>
      </c>
      <c r="D142" s="264"/>
      <c r="E142" s="175">
        <f t="shared" si="1"/>
        <v>-39984009.3</v>
      </c>
      <c r="F142" s="262"/>
      <c r="G142" s="62" t="s">
        <v>2264</v>
      </c>
      <c r="H142" s="118"/>
      <c r="I142" s="29"/>
      <c r="J142" s="271">
        <v>3172750.0</v>
      </c>
      <c r="K142" s="116" t="s">
        <v>2370</v>
      </c>
      <c r="L142" s="174"/>
      <c r="M142" s="174"/>
      <c r="N142" s="34"/>
      <c r="O142" s="116"/>
      <c r="P142" s="174"/>
      <c r="Q142" s="116"/>
      <c r="R142" s="116"/>
      <c r="S142" s="116"/>
      <c r="T142" s="116"/>
      <c r="U142" s="116"/>
      <c r="V142" s="116"/>
      <c r="W142" s="116"/>
      <c r="X142" s="116"/>
      <c r="Y142" s="183"/>
      <c r="Z142" s="183"/>
    </row>
    <row r="143" ht="15.0" customHeight="1">
      <c r="A143" s="262"/>
      <c r="B143" s="115" t="s">
        <v>2462</v>
      </c>
      <c r="C143" s="116"/>
      <c r="D143" s="264">
        <v>275000.0</v>
      </c>
      <c r="E143" s="175">
        <f t="shared" si="1"/>
        <v>-40259009.3</v>
      </c>
      <c r="F143" s="262"/>
      <c r="G143" s="28" t="s">
        <v>2263</v>
      </c>
      <c r="H143" s="118"/>
      <c r="I143" s="29"/>
      <c r="J143" s="271">
        <v>300000.0</v>
      </c>
      <c r="K143" s="116" t="s">
        <v>2371</v>
      </c>
      <c r="L143" s="174"/>
      <c r="M143" s="174"/>
      <c r="N143" s="34"/>
      <c r="O143" s="116"/>
      <c r="P143" s="174"/>
      <c r="Q143" s="116"/>
      <c r="R143" s="116"/>
      <c r="S143" s="116"/>
      <c r="T143" s="116"/>
      <c r="U143" s="116"/>
      <c r="V143" s="116"/>
      <c r="W143" s="116"/>
      <c r="X143" s="116"/>
      <c r="Y143" s="183"/>
      <c r="Z143" s="183"/>
    </row>
    <row r="144" ht="15.0" customHeight="1">
      <c r="A144" s="262"/>
      <c r="B144" s="115" t="s">
        <v>2463</v>
      </c>
      <c r="C144" s="116">
        <v>4977420.0</v>
      </c>
      <c r="D144" s="116"/>
      <c r="E144" s="175">
        <f t="shared" si="1"/>
        <v>-35281589.3</v>
      </c>
      <c r="F144" s="262"/>
      <c r="G144" s="260" t="s">
        <v>2266</v>
      </c>
      <c r="H144" s="118"/>
      <c r="I144" s="29"/>
      <c r="J144" s="271">
        <v>1520400.0</v>
      </c>
      <c r="K144" s="116" t="s">
        <v>2372</v>
      </c>
      <c r="L144" s="174"/>
      <c r="M144" s="174"/>
      <c r="N144" s="34"/>
      <c r="O144" s="116"/>
      <c r="P144" s="174"/>
      <c r="Q144" s="116"/>
      <c r="R144" s="116"/>
      <c r="S144" s="116"/>
      <c r="T144" s="116"/>
      <c r="U144" s="116"/>
      <c r="V144" s="116"/>
      <c r="W144" s="116"/>
      <c r="X144" s="116"/>
      <c r="Y144" s="183"/>
      <c r="Z144" s="183"/>
    </row>
    <row r="145" ht="15.0" customHeight="1">
      <c r="A145" s="262"/>
      <c r="B145" s="115" t="s">
        <v>2529</v>
      </c>
      <c r="C145" s="116"/>
      <c r="D145" s="116">
        <v>3052350.0</v>
      </c>
      <c r="E145" s="175">
        <f t="shared" si="1"/>
        <v>-38333939.3</v>
      </c>
      <c r="F145" s="262" t="s">
        <v>2530</v>
      </c>
      <c r="G145" s="260" t="s">
        <v>2266</v>
      </c>
      <c r="H145" s="118"/>
      <c r="I145" s="29"/>
      <c r="J145" s="278">
        <v>1000000.0</v>
      </c>
      <c r="K145" s="116" t="s">
        <v>2373</v>
      </c>
      <c r="L145" s="174"/>
      <c r="M145" s="174"/>
      <c r="N145" s="34"/>
      <c r="O145" s="116"/>
      <c r="P145" s="174"/>
      <c r="Q145" s="116"/>
      <c r="R145" s="116"/>
      <c r="S145" s="116"/>
      <c r="T145" s="116"/>
      <c r="U145" s="116"/>
      <c r="V145" s="116"/>
      <c r="W145" s="116"/>
      <c r="X145" s="116"/>
      <c r="Y145" s="183"/>
      <c r="Z145" s="183"/>
    </row>
    <row r="146" ht="15.0" customHeight="1">
      <c r="A146" s="262"/>
      <c r="B146" s="115" t="s">
        <v>2277</v>
      </c>
      <c r="C146" s="116">
        <v>3.9053245E7</v>
      </c>
      <c r="D146" s="116"/>
      <c r="E146" s="175">
        <f t="shared" si="1"/>
        <v>719305.7</v>
      </c>
      <c r="F146" s="262">
        <v>46047.0</v>
      </c>
      <c r="G146" s="99" t="s">
        <v>2265</v>
      </c>
      <c r="H146" s="118"/>
      <c r="I146" s="29"/>
      <c r="J146" s="279">
        <v>275000.0</v>
      </c>
      <c r="K146" s="116" t="s">
        <v>2374</v>
      </c>
      <c r="L146" s="174"/>
      <c r="M146" s="174"/>
      <c r="N146" s="174"/>
      <c r="O146" s="116"/>
      <c r="P146" s="174"/>
      <c r="Q146" s="116"/>
      <c r="R146" s="116"/>
      <c r="S146" s="116"/>
      <c r="T146" s="116"/>
      <c r="U146" s="116"/>
      <c r="V146" s="116"/>
      <c r="W146" s="116"/>
      <c r="X146" s="116"/>
      <c r="Y146" s="183"/>
      <c r="Z146" s="183"/>
    </row>
    <row r="147" ht="15.0" customHeight="1">
      <c r="A147" s="262"/>
      <c r="B147" s="276" t="s">
        <v>2427</v>
      </c>
      <c r="C147" s="278">
        <v>7000000.0</v>
      </c>
      <c r="D147" s="116"/>
      <c r="E147" s="175">
        <f t="shared" si="1"/>
        <v>7719305.7</v>
      </c>
      <c r="F147" s="277" t="s">
        <v>2531</v>
      </c>
      <c r="G147" s="99" t="s">
        <v>2265</v>
      </c>
      <c r="H147" s="118"/>
      <c r="I147" s="29"/>
      <c r="J147" s="279">
        <v>3100000.0</v>
      </c>
      <c r="K147" s="116" t="s">
        <v>2375</v>
      </c>
      <c r="L147" s="174"/>
      <c r="M147" s="174"/>
      <c r="N147" s="174"/>
      <c r="O147" s="116"/>
      <c r="P147" s="174"/>
      <c r="Q147" s="116"/>
      <c r="R147" s="116"/>
      <c r="S147" s="116"/>
      <c r="T147" s="116"/>
      <c r="U147" s="116"/>
      <c r="V147" s="116"/>
      <c r="W147" s="116"/>
      <c r="X147" s="116"/>
      <c r="Y147" s="183"/>
      <c r="Z147" s="183"/>
    </row>
    <row r="148" ht="15.0" customHeight="1">
      <c r="A148" s="262"/>
      <c r="B148" s="115" t="s">
        <v>2203</v>
      </c>
      <c r="C148" s="116"/>
      <c r="D148" s="116">
        <v>9516400.0</v>
      </c>
      <c r="E148" s="175">
        <f t="shared" si="1"/>
        <v>-1797094.3</v>
      </c>
      <c r="F148" s="262"/>
      <c r="G148" s="99" t="s">
        <v>2265</v>
      </c>
      <c r="H148" s="118"/>
      <c r="I148" s="29"/>
      <c r="J148" s="273">
        <f>SUM(J129:J147)+N131+N132+N135+N136+N137+N138</f>
        <v>60859455</v>
      </c>
      <c r="K148" s="116"/>
      <c r="L148" s="174"/>
      <c r="M148" s="174"/>
      <c r="N148" s="174"/>
      <c r="O148" s="116"/>
      <c r="P148" s="174"/>
      <c r="Q148" s="116"/>
      <c r="R148" s="116"/>
      <c r="S148" s="116"/>
      <c r="T148" s="116"/>
      <c r="U148" s="116"/>
      <c r="V148" s="116"/>
      <c r="W148" s="116"/>
      <c r="X148" s="116"/>
      <c r="Y148" s="183"/>
      <c r="Z148" s="183"/>
    </row>
    <row r="149" ht="15.0" customHeight="1">
      <c r="A149" s="262"/>
      <c r="B149" s="117" t="s">
        <v>2203</v>
      </c>
      <c r="C149" s="116"/>
      <c r="D149" s="116">
        <v>635560.0</v>
      </c>
      <c r="E149" s="175">
        <f t="shared" si="1"/>
        <v>-2432654.3</v>
      </c>
      <c r="F149" s="262"/>
      <c r="G149" s="99" t="s">
        <v>2265</v>
      </c>
      <c r="H149" s="118"/>
      <c r="I149" s="118"/>
      <c r="J149" s="264"/>
      <c r="K149" s="116"/>
      <c r="L149" s="174"/>
      <c r="M149" s="174"/>
      <c r="N149" s="174"/>
      <c r="O149" s="116"/>
      <c r="P149" s="174"/>
      <c r="Q149" s="116"/>
      <c r="R149" s="116"/>
      <c r="S149" s="116"/>
      <c r="T149" s="116"/>
      <c r="U149" s="116"/>
      <c r="V149" s="116"/>
      <c r="W149" s="116"/>
      <c r="X149" s="116"/>
      <c r="Y149" s="183"/>
      <c r="Z149" s="183"/>
    </row>
    <row r="150" ht="15.0" customHeight="1">
      <c r="A150" s="262"/>
      <c r="B150" s="115" t="s">
        <v>2381</v>
      </c>
      <c r="C150" s="116"/>
      <c r="D150" s="118">
        <v>3.63572E7</v>
      </c>
      <c r="E150" s="175">
        <f t="shared" si="1"/>
        <v>-38789854.3</v>
      </c>
      <c r="F150" s="262"/>
      <c r="G150" s="99" t="s">
        <v>2265</v>
      </c>
      <c r="H150" s="118"/>
      <c r="I150" s="118"/>
      <c r="J150" s="118"/>
      <c r="K150" s="116" t="s">
        <v>2376</v>
      </c>
      <c r="L150" s="174"/>
      <c r="M150" s="174"/>
      <c r="N150" s="174"/>
      <c r="O150" s="116"/>
      <c r="P150" s="174"/>
      <c r="Q150" s="116"/>
      <c r="R150" s="116"/>
      <c r="S150" s="116"/>
      <c r="T150" s="116"/>
      <c r="U150" s="116"/>
      <c r="V150" s="116"/>
      <c r="W150" s="116"/>
      <c r="X150" s="116"/>
      <c r="Y150" s="183"/>
      <c r="Z150" s="183"/>
    </row>
    <row r="151" ht="15.0" customHeight="1">
      <c r="A151" s="262"/>
      <c r="B151" s="115" t="s">
        <v>1095</v>
      </c>
      <c r="C151" s="116"/>
      <c r="D151" s="118">
        <v>42550.0</v>
      </c>
      <c r="E151" s="175">
        <f t="shared" si="1"/>
        <v>-38832404.3</v>
      </c>
      <c r="F151" s="262"/>
      <c r="G151" s="99" t="s">
        <v>2265</v>
      </c>
      <c r="H151" s="118"/>
      <c r="I151" s="29"/>
      <c r="J151" s="118"/>
      <c r="K151" s="116"/>
      <c r="L151" s="174"/>
      <c r="M151" s="174"/>
      <c r="N151" s="174"/>
      <c r="O151" s="116"/>
      <c r="P151" s="174"/>
      <c r="Q151" s="116"/>
      <c r="R151" s="116"/>
      <c r="S151" s="116"/>
      <c r="T151" s="116"/>
      <c r="U151" s="116"/>
      <c r="V151" s="116"/>
      <c r="W151" s="116"/>
      <c r="X151" s="116"/>
      <c r="Y151" s="183"/>
      <c r="Z151" s="183"/>
    </row>
    <row r="152" ht="15.0" customHeight="1">
      <c r="A152" s="262">
        <v>46053.0</v>
      </c>
      <c r="B152" s="276" t="s">
        <v>2427</v>
      </c>
      <c r="C152" s="271">
        <v>1990930.0</v>
      </c>
      <c r="D152" s="271"/>
      <c r="E152" s="175">
        <f t="shared" si="1"/>
        <v>-36841474.3</v>
      </c>
      <c r="F152" s="277" t="s">
        <v>2532</v>
      </c>
      <c r="G152" s="62" t="s">
        <v>2264</v>
      </c>
      <c r="H152" s="118"/>
      <c r="I152" s="29"/>
      <c r="J152" s="118">
        <f>2303900+2254600+256250+118750+350000</f>
        <v>5283500</v>
      </c>
      <c r="K152" s="116" t="s">
        <v>2533</v>
      </c>
      <c r="L152" s="174"/>
      <c r="M152" s="174"/>
      <c r="N152" s="174"/>
      <c r="O152" s="116"/>
      <c r="P152" s="174"/>
      <c r="Q152" s="116"/>
      <c r="R152" s="116"/>
      <c r="S152" s="116"/>
      <c r="T152" s="116"/>
      <c r="U152" s="116"/>
      <c r="V152" s="116"/>
      <c r="W152" s="116"/>
      <c r="X152" s="116"/>
      <c r="Y152" s="183"/>
      <c r="Z152" s="183"/>
    </row>
    <row r="153" ht="15.0" customHeight="1">
      <c r="A153" s="262"/>
      <c r="B153" s="115" t="s">
        <v>2534</v>
      </c>
      <c r="C153" s="116"/>
      <c r="D153" s="118">
        <v>1.901101E7</v>
      </c>
      <c r="E153" s="175">
        <f t="shared" si="1"/>
        <v>-55852484.3</v>
      </c>
      <c r="F153" s="262"/>
      <c r="G153" s="62" t="s">
        <v>2264</v>
      </c>
      <c r="H153" s="118"/>
      <c r="I153" s="29"/>
      <c r="J153" s="118"/>
      <c r="K153" s="116"/>
      <c r="L153" s="174"/>
      <c r="M153" s="174"/>
      <c r="N153" s="174"/>
      <c r="O153" s="116"/>
      <c r="P153" s="174"/>
      <c r="Q153" s="116"/>
      <c r="R153" s="116"/>
      <c r="S153" s="116"/>
      <c r="T153" s="116"/>
      <c r="U153" s="116"/>
      <c r="V153" s="116"/>
      <c r="W153" s="116"/>
      <c r="X153" s="116"/>
      <c r="Y153" s="183"/>
      <c r="Z153" s="183"/>
    </row>
    <row r="154" ht="15.0" customHeight="1">
      <c r="A154" s="262"/>
      <c r="B154" s="115" t="s">
        <v>2393</v>
      </c>
      <c r="C154" s="116"/>
      <c r="D154" s="118">
        <v>338450.0</v>
      </c>
      <c r="E154" s="175">
        <f t="shared" si="1"/>
        <v>-56190934.3</v>
      </c>
      <c r="F154" s="262"/>
      <c r="G154" s="62" t="s">
        <v>2264</v>
      </c>
      <c r="H154" s="118"/>
      <c r="I154" s="29"/>
      <c r="J154" s="118"/>
      <c r="K154" s="116"/>
      <c r="L154" s="174"/>
      <c r="M154" s="174"/>
      <c r="N154" s="174"/>
      <c r="O154" s="116"/>
      <c r="P154" s="174"/>
      <c r="Q154" s="116"/>
      <c r="R154" s="116"/>
      <c r="S154" s="116"/>
      <c r="T154" s="116"/>
      <c r="U154" s="116"/>
      <c r="V154" s="116"/>
      <c r="W154" s="116"/>
      <c r="X154" s="116"/>
      <c r="Y154" s="183"/>
      <c r="Z154" s="183"/>
    </row>
    <row r="155" ht="15.0" customHeight="1">
      <c r="A155" s="262"/>
      <c r="B155" s="115" t="s">
        <v>2510</v>
      </c>
      <c r="C155" s="116"/>
      <c r="D155" s="118">
        <v>193400.0</v>
      </c>
      <c r="E155" s="175">
        <f t="shared" si="1"/>
        <v>-56384334.3</v>
      </c>
      <c r="F155" s="262"/>
      <c r="G155" s="62" t="s">
        <v>2264</v>
      </c>
      <c r="H155" s="118"/>
      <c r="I155" s="29"/>
      <c r="J155" s="118"/>
      <c r="K155" s="116"/>
      <c r="L155" s="174"/>
      <c r="M155" s="174"/>
      <c r="N155" s="174"/>
      <c r="O155" s="116"/>
      <c r="P155" s="174"/>
      <c r="Q155" s="116"/>
      <c r="R155" s="116"/>
      <c r="S155" s="116"/>
      <c r="T155" s="116"/>
      <c r="U155" s="116"/>
      <c r="V155" s="116"/>
      <c r="W155" s="116"/>
      <c r="X155" s="116"/>
      <c r="Y155" s="183"/>
      <c r="Z155" s="183"/>
    </row>
    <row r="156" ht="15.0" customHeight="1">
      <c r="A156" s="262"/>
      <c r="B156" s="115" t="s">
        <v>2282</v>
      </c>
      <c r="C156" s="116"/>
      <c r="D156" s="118">
        <v>338450.0</v>
      </c>
      <c r="E156" s="175">
        <f t="shared" si="1"/>
        <v>-56722784.3</v>
      </c>
      <c r="F156" s="262"/>
      <c r="G156" s="62" t="s">
        <v>2264</v>
      </c>
      <c r="H156" s="118"/>
      <c r="I156" s="29"/>
      <c r="J156" s="118"/>
      <c r="K156" s="116"/>
      <c r="L156" s="174"/>
      <c r="M156" s="174"/>
      <c r="N156" s="174"/>
      <c r="O156" s="116"/>
      <c r="P156" s="174"/>
      <c r="Q156" s="116"/>
      <c r="R156" s="116"/>
      <c r="S156" s="116"/>
      <c r="T156" s="116"/>
      <c r="U156" s="116"/>
      <c r="V156" s="116"/>
      <c r="W156" s="116"/>
      <c r="X156" s="116"/>
      <c r="Y156" s="183"/>
      <c r="Z156" s="183"/>
    </row>
    <row r="157" ht="15.0" customHeight="1">
      <c r="A157" s="262"/>
      <c r="B157" s="115" t="s">
        <v>2394</v>
      </c>
      <c r="C157" s="116"/>
      <c r="D157" s="118">
        <v>203380.0</v>
      </c>
      <c r="E157" s="175">
        <f t="shared" si="1"/>
        <v>-56926164.3</v>
      </c>
      <c r="F157" s="262"/>
      <c r="G157" s="62" t="s">
        <v>2264</v>
      </c>
      <c r="H157" s="118"/>
      <c r="I157" s="29"/>
      <c r="J157" s="118"/>
      <c r="K157" s="116"/>
      <c r="L157" s="174"/>
      <c r="M157" s="174"/>
      <c r="N157" s="174"/>
      <c r="O157" s="116"/>
      <c r="P157" s="174"/>
      <c r="Q157" s="116"/>
      <c r="R157" s="116"/>
      <c r="S157" s="116"/>
      <c r="T157" s="116"/>
      <c r="U157" s="116"/>
      <c r="V157" s="116"/>
      <c r="W157" s="116"/>
      <c r="X157" s="116"/>
      <c r="Y157" s="183"/>
      <c r="Z157" s="183"/>
    </row>
    <row r="158" ht="15.0" customHeight="1">
      <c r="A158" s="262"/>
      <c r="B158" s="115" t="s">
        <v>2274</v>
      </c>
      <c r="C158" s="116"/>
      <c r="D158" s="118">
        <v>1650000.0</v>
      </c>
      <c r="E158" s="175">
        <f t="shared" si="1"/>
        <v>-58576164.3</v>
      </c>
      <c r="F158" s="262"/>
      <c r="G158" s="62" t="s">
        <v>2264</v>
      </c>
      <c r="H158" s="118"/>
      <c r="I158" s="29"/>
      <c r="J158" s="118"/>
      <c r="K158" s="116"/>
      <c r="L158" s="174"/>
      <c r="M158" s="174"/>
      <c r="N158" s="174"/>
      <c r="O158" s="116"/>
      <c r="P158" s="174"/>
      <c r="Q158" s="116"/>
      <c r="R158" s="116"/>
      <c r="S158" s="116"/>
      <c r="T158" s="116"/>
      <c r="U158" s="116"/>
      <c r="V158" s="116"/>
      <c r="W158" s="116"/>
      <c r="X158" s="116"/>
      <c r="Y158" s="183"/>
      <c r="Z158" s="183"/>
    </row>
    <row r="159" ht="15.0" customHeight="1">
      <c r="A159" s="262"/>
      <c r="B159" s="115" t="s">
        <v>2466</v>
      </c>
      <c r="C159" s="116"/>
      <c r="D159" s="118">
        <v>440000.0</v>
      </c>
      <c r="E159" s="175">
        <f t="shared" si="1"/>
        <v>-59016164.3</v>
      </c>
      <c r="F159" s="262"/>
      <c r="G159" s="62" t="s">
        <v>2264</v>
      </c>
      <c r="H159" s="118"/>
      <c r="I159" s="83"/>
      <c r="J159" s="118"/>
      <c r="K159" s="116"/>
      <c r="L159" s="174"/>
      <c r="M159" s="174"/>
      <c r="N159" s="174"/>
      <c r="O159" s="116"/>
      <c r="P159" s="174"/>
      <c r="Q159" s="116"/>
      <c r="R159" s="116"/>
      <c r="S159" s="116"/>
      <c r="T159" s="116"/>
      <c r="U159" s="116"/>
      <c r="V159" s="116"/>
      <c r="W159" s="116"/>
      <c r="X159" s="116"/>
      <c r="Y159" s="183"/>
      <c r="Z159" s="183"/>
    </row>
    <row r="160" ht="15.0" customHeight="1">
      <c r="A160" s="262"/>
      <c r="B160" s="115" t="s">
        <v>2467</v>
      </c>
      <c r="C160" s="116"/>
      <c r="D160" s="118">
        <v>21450.0</v>
      </c>
      <c r="E160" s="175">
        <f t="shared" si="1"/>
        <v>-59037614.3</v>
      </c>
      <c r="F160" s="262"/>
      <c r="G160" s="62" t="s">
        <v>2264</v>
      </c>
      <c r="H160" s="118"/>
      <c r="I160" s="83"/>
      <c r="J160" s="118"/>
      <c r="K160" s="116"/>
      <c r="L160" s="174"/>
      <c r="M160" s="174"/>
      <c r="N160" s="174"/>
      <c r="O160" s="116"/>
      <c r="P160" s="174"/>
      <c r="Q160" s="116"/>
      <c r="R160" s="116"/>
      <c r="S160" s="116"/>
      <c r="T160" s="116"/>
      <c r="U160" s="116"/>
      <c r="V160" s="116"/>
      <c r="W160" s="116"/>
      <c r="X160" s="116"/>
      <c r="Y160" s="183"/>
      <c r="Z160" s="183"/>
    </row>
    <row r="161" ht="15.0" customHeight="1">
      <c r="A161" s="262"/>
      <c r="B161" s="117" t="s">
        <v>2535</v>
      </c>
      <c r="C161" s="116"/>
      <c r="D161" s="118">
        <v>121630.0</v>
      </c>
      <c r="E161" s="175">
        <f t="shared" si="1"/>
        <v>-59159244.3</v>
      </c>
      <c r="F161" s="262" t="s">
        <v>2536</v>
      </c>
      <c r="G161" s="260" t="s">
        <v>2266</v>
      </c>
      <c r="H161" s="118"/>
      <c r="I161" s="83"/>
      <c r="J161" s="118"/>
      <c r="K161" s="116"/>
      <c r="L161" s="174"/>
      <c r="M161" s="174"/>
      <c r="N161" s="174"/>
      <c r="O161" s="116"/>
      <c r="P161" s="174"/>
      <c r="Q161" s="116"/>
      <c r="R161" s="116"/>
      <c r="S161" s="116"/>
      <c r="T161" s="116"/>
      <c r="U161" s="116"/>
      <c r="V161" s="116"/>
      <c r="W161" s="116"/>
      <c r="X161" s="116"/>
      <c r="Y161" s="183"/>
      <c r="Z161" s="183"/>
    </row>
    <row r="162" ht="15.0" customHeight="1">
      <c r="A162" s="262"/>
      <c r="B162" s="117" t="s">
        <v>2535</v>
      </c>
      <c r="C162" s="116"/>
      <c r="D162" s="118">
        <v>5560.0</v>
      </c>
      <c r="E162" s="175">
        <f t="shared" si="1"/>
        <v>-59164804.3</v>
      </c>
      <c r="F162" s="262" t="s">
        <v>2537</v>
      </c>
      <c r="G162" s="260" t="s">
        <v>2266</v>
      </c>
      <c r="H162" s="118"/>
      <c r="I162" s="83"/>
      <c r="J162" s="118"/>
      <c r="K162" s="116"/>
      <c r="L162" s="174"/>
      <c r="M162" s="174"/>
      <c r="N162" s="174"/>
      <c r="O162" s="116"/>
      <c r="P162" s="174"/>
      <c r="Q162" s="116"/>
      <c r="R162" s="116"/>
      <c r="S162" s="116"/>
      <c r="T162" s="116"/>
      <c r="U162" s="116"/>
      <c r="V162" s="116"/>
      <c r="W162" s="116"/>
      <c r="X162" s="116"/>
      <c r="Y162" s="183"/>
      <c r="Z162" s="183"/>
    </row>
    <row r="163" ht="15.0" customHeight="1">
      <c r="A163" s="262"/>
      <c r="B163" s="117" t="s">
        <v>2535</v>
      </c>
      <c r="C163" s="116"/>
      <c r="D163" s="118">
        <v>125170.0</v>
      </c>
      <c r="E163" s="175">
        <f t="shared" si="1"/>
        <v>-59289974.3</v>
      </c>
      <c r="F163" s="262" t="s">
        <v>2538</v>
      </c>
      <c r="G163" s="260" t="s">
        <v>2266</v>
      </c>
      <c r="H163" s="118"/>
      <c r="I163" s="83"/>
      <c r="J163" s="118"/>
      <c r="K163" s="116"/>
      <c r="L163" s="174"/>
      <c r="M163" s="174"/>
      <c r="N163" s="174"/>
      <c r="O163" s="116"/>
      <c r="P163" s="174"/>
      <c r="Q163" s="116"/>
      <c r="R163" s="116"/>
      <c r="S163" s="116"/>
      <c r="T163" s="116"/>
      <c r="U163" s="116"/>
      <c r="V163" s="116"/>
      <c r="W163" s="116"/>
      <c r="X163" s="116"/>
      <c r="Y163" s="183"/>
      <c r="Z163" s="183"/>
    </row>
    <row r="164" ht="15.0" customHeight="1">
      <c r="A164" s="262"/>
      <c r="B164" s="117" t="s">
        <v>2535</v>
      </c>
      <c r="C164" s="116"/>
      <c r="D164" s="118">
        <v>87030.0</v>
      </c>
      <c r="E164" s="175">
        <f t="shared" si="1"/>
        <v>-59377004.3</v>
      </c>
      <c r="F164" s="262" t="s">
        <v>2539</v>
      </c>
      <c r="G164" s="260" t="s">
        <v>2266</v>
      </c>
      <c r="H164" s="118"/>
      <c r="I164" s="83"/>
      <c r="J164" s="118"/>
      <c r="K164" s="116"/>
      <c r="L164" s="174"/>
      <c r="M164" s="174"/>
      <c r="N164" s="174"/>
      <c r="O164" s="116"/>
      <c r="P164" s="174"/>
      <c r="Q164" s="116"/>
      <c r="R164" s="116"/>
      <c r="S164" s="116"/>
      <c r="T164" s="116"/>
      <c r="U164" s="116"/>
      <c r="V164" s="116"/>
      <c r="W164" s="116"/>
      <c r="X164" s="116"/>
      <c r="Y164" s="183"/>
      <c r="Z164" s="183"/>
    </row>
    <row r="165" ht="15.0" customHeight="1">
      <c r="A165" s="262"/>
      <c r="B165" s="115" t="s">
        <v>2535</v>
      </c>
      <c r="C165" s="116"/>
      <c r="D165" s="118">
        <v>65830.0</v>
      </c>
      <c r="E165" s="175">
        <f t="shared" si="1"/>
        <v>-59442834.3</v>
      </c>
      <c r="F165" s="262" t="s">
        <v>2540</v>
      </c>
      <c r="G165" s="260" t="s">
        <v>2266</v>
      </c>
      <c r="H165" s="118"/>
      <c r="I165" s="83"/>
      <c r="J165" s="118"/>
      <c r="K165" s="116"/>
      <c r="L165" s="174"/>
      <c r="M165" s="174"/>
      <c r="N165" s="174"/>
      <c r="O165" s="116"/>
      <c r="P165" s="174"/>
      <c r="Q165" s="116"/>
      <c r="R165" s="116"/>
      <c r="S165" s="116"/>
      <c r="T165" s="116"/>
      <c r="U165" s="116"/>
      <c r="V165" s="116"/>
      <c r="W165" s="116"/>
      <c r="X165" s="116"/>
      <c r="Y165" s="183"/>
      <c r="Z165" s="183"/>
    </row>
    <row r="166" ht="15.0" customHeight="1">
      <c r="A166" s="262"/>
      <c r="B166" s="115" t="s">
        <v>2535</v>
      </c>
      <c r="C166" s="116"/>
      <c r="D166" s="116">
        <v>52440.0</v>
      </c>
      <c r="E166" s="175">
        <f t="shared" si="1"/>
        <v>-59495274.3</v>
      </c>
      <c r="F166" s="262" t="s">
        <v>2541</v>
      </c>
      <c r="G166" s="260" t="s">
        <v>2266</v>
      </c>
      <c r="H166" s="118"/>
      <c r="I166" s="83"/>
      <c r="J166" s="118"/>
      <c r="K166" s="116"/>
      <c r="L166" s="174"/>
      <c r="M166" s="174"/>
      <c r="N166" s="174"/>
      <c r="O166" s="116"/>
      <c r="P166" s="174"/>
      <c r="Q166" s="116"/>
      <c r="R166" s="116"/>
      <c r="S166" s="116"/>
      <c r="T166" s="116"/>
      <c r="U166" s="116"/>
      <c r="V166" s="116"/>
      <c r="W166" s="116"/>
      <c r="X166" s="116"/>
      <c r="Y166" s="183"/>
      <c r="Z166" s="183"/>
    </row>
    <row r="167" ht="15.0" customHeight="1">
      <c r="A167" s="262"/>
      <c r="B167" s="115" t="s">
        <v>2542</v>
      </c>
      <c r="C167" s="116"/>
      <c r="D167" s="116">
        <v>129520.0</v>
      </c>
      <c r="E167" s="175">
        <f t="shared" si="1"/>
        <v>-59624794.3</v>
      </c>
      <c r="F167" s="262" t="s">
        <v>2543</v>
      </c>
      <c r="G167" s="260" t="s">
        <v>2266</v>
      </c>
      <c r="H167" s="118"/>
      <c r="I167" s="83"/>
      <c r="J167" s="118"/>
      <c r="K167" s="116"/>
      <c r="L167" s="174"/>
      <c r="M167" s="174"/>
      <c r="N167" s="174"/>
      <c r="O167" s="116"/>
      <c r="P167" s="174"/>
      <c r="Q167" s="116"/>
      <c r="R167" s="116"/>
      <c r="S167" s="116"/>
      <c r="T167" s="116"/>
      <c r="U167" s="116"/>
      <c r="V167" s="116"/>
      <c r="W167" s="116"/>
      <c r="X167" s="116"/>
      <c r="Y167" s="183"/>
      <c r="Z167" s="183"/>
    </row>
    <row r="168" ht="15.0" customHeight="1">
      <c r="A168" s="262"/>
      <c r="B168" s="115" t="s">
        <v>2542</v>
      </c>
      <c r="C168" s="116"/>
      <c r="D168" s="116">
        <v>137170.0</v>
      </c>
      <c r="E168" s="175">
        <f t="shared" si="1"/>
        <v>-59761964.3</v>
      </c>
      <c r="F168" s="262" t="s">
        <v>2544</v>
      </c>
      <c r="G168" s="260" t="s">
        <v>2266</v>
      </c>
      <c r="H168" s="118"/>
      <c r="I168" s="83"/>
      <c r="J168" s="118"/>
      <c r="K168" s="116"/>
      <c r="L168" s="174"/>
      <c r="M168" s="174"/>
      <c r="N168" s="174"/>
      <c r="O168" s="116"/>
      <c r="P168" s="174"/>
      <c r="Q168" s="116"/>
      <c r="R168" s="116"/>
      <c r="S168" s="116"/>
      <c r="T168" s="116"/>
      <c r="U168" s="116"/>
      <c r="V168" s="116"/>
      <c r="W168" s="116"/>
      <c r="X168" s="116"/>
      <c r="Y168" s="183"/>
      <c r="Z168" s="183"/>
    </row>
    <row r="169" ht="15.0" customHeight="1">
      <c r="A169" s="262"/>
      <c r="B169" s="117" t="s">
        <v>2542</v>
      </c>
      <c r="C169" s="116"/>
      <c r="D169" s="116">
        <v>133250.0</v>
      </c>
      <c r="E169" s="175">
        <f t="shared" si="1"/>
        <v>-59895214.3</v>
      </c>
      <c r="F169" s="262" t="s">
        <v>2545</v>
      </c>
      <c r="G169" s="260" t="s">
        <v>2266</v>
      </c>
      <c r="H169" s="118"/>
      <c r="I169" s="83"/>
      <c r="J169" s="118"/>
      <c r="K169" s="116"/>
      <c r="L169" s="174"/>
      <c r="M169" s="174"/>
      <c r="N169" s="174"/>
      <c r="O169" s="116"/>
      <c r="P169" s="174"/>
      <c r="Q169" s="116"/>
      <c r="R169" s="116"/>
      <c r="S169" s="116"/>
      <c r="T169" s="116"/>
      <c r="U169" s="116"/>
      <c r="V169" s="116"/>
      <c r="W169" s="116"/>
      <c r="X169" s="116"/>
      <c r="Y169" s="183"/>
      <c r="Z169" s="183"/>
    </row>
    <row r="170" ht="15.0" customHeight="1">
      <c r="A170" s="262"/>
      <c r="B170" s="117" t="s">
        <v>2542</v>
      </c>
      <c r="C170" s="116"/>
      <c r="D170" s="118">
        <v>136880.0</v>
      </c>
      <c r="E170" s="175">
        <f t="shared" si="1"/>
        <v>-60032094.3</v>
      </c>
      <c r="F170" s="262" t="s">
        <v>2546</v>
      </c>
      <c r="G170" s="260" t="s">
        <v>2266</v>
      </c>
      <c r="H170" s="118"/>
      <c r="I170" s="83"/>
      <c r="J170" s="118"/>
      <c r="K170" s="116"/>
      <c r="L170" s="174"/>
      <c r="M170" s="174"/>
      <c r="N170" s="174"/>
      <c r="O170" s="116"/>
      <c r="P170" s="174"/>
      <c r="Q170" s="116"/>
      <c r="R170" s="116"/>
      <c r="S170" s="116"/>
      <c r="T170" s="116"/>
      <c r="U170" s="116"/>
      <c r="V170" s="116"/>
      <c r="W170" s="116"/>
      <c r="X170" s="116"/>
      <c r="Y170" s="183"/>
      <c r="Z170" s="183"/>
    </row>
    <row r="171" ht="15.0" customHeight="1">
      <c r="A171" s="262"/>
      <c r="B171" s="115" t="s">
        <v>1095</v>
      </c>
      <c r="C171" s="116"/>
      <c r="D171" s="116">
        <v>282370.0</v>
      </c>
      <c r="E171" s="175">
        <f t="shared" si="1"/>
        <v>-60314464.3</v>
      </c>
      <c r="F171" s="262"/>
      <c r="G171" s="99" t="s">
        <v>2265</v>
      </c>
      <c r="H171" s="118"/>
      <c r="I171" s="83"/>
      <c r="J171" s="118"/>
      <c r="K171" s="116"/>
      <c r="L171" s="174"/>
      <c r="M171" s="174"/>
      <c r="N171" s="174"/>
      <c r="O171" s="116"/>
      <c r="P171" s="174"/>
      <c r="Q171" s="116"/>
      <c r="R171" s="116"/>
      <c r="S171" s="116"/>
      <c r="T171" s="116"/>
      <c r="U171" s="116"/>
      <c r="V171" s="116"/>
      <c r="W171" s="116"/>
      <c r="X171" s="116"/>
      <c r="Y171" s="183"/>
      <c r="Z171" s="183"/>
    </row>
    <row r="172" ht="15.0" customHeight="1">
      <c r="A172" s="262"/>
      <c r="B172" s="115"/>
      <c r="C172" s="116"/>
      <c r="D172" s="116"/>
      <c r="E172" s="175"/>
      <c r="F172" s="262"/>
      <c r="G172" s="28"/>
      <c r="H172" s="118"/>
      <c r="I172" s="83"/>
      <c r="J172" s="118"/>
      <c r="K172" s="116"/>
      <c r="L172" s="174"/>
      <c r="M172" s="174"/>
      <c r="N172" s="174"/>
      <c r="O172" s="116"/>
      <c r="P172" s="174"/>
      <c r="Q172" s="116"/>
      <c r="R172" s="116"/>
      <c r="S172" s="116"/>
      <c r="T172" s="116"/>
      <c r="U172" s="116"/>
      <c r="V172" s="116"/>
      <c r="W172" s="116"/>
      <c r="X172" s="116"/>
      <c r="Y172" s="183"/>
      <c r="Z172" s="183"/>
    </row>
    <row r="173" ht="15.0" customHeight="1">
      <c r="A173" s="262"/>
      <c r="B173" s="115"/>
      <c r="C173" s="116"/>
      <c r="D173" s="116"/>
      <c r="E173" s="175"/>
      <c r="F173" s="262"/>
      <c r="G173" s="62"/>
      <c r="H173" s="118"/>
      <c r="I173" s="83"/>
      <c r="J173" s="118"/>
      <c r="K173" s="116"/>
      <c r="L173" s="174"/>
      <c r="M173" s="174"/>
      <c r="N173" s="174"/>
      <c r="O173" s="116"/>
      <c r="P173" s="174"/>
      <c r="Q173" s="116"/>
      <c r="R173" s="116"/>
      <c r="S173" s="116"/>
      <c r="T173" s="116"/>
      <c r="U173" s="116"/>
      <c r="V173" s="116"/>
      <c r="W173" s="116"/>
      <c r="X173" s="116"/>
      <c r="Y173" s="183"/>
      <c r="Z173" s="183"/>
    </row>
    <row r="174" ht="15.0" customHeight="1">
      <c r="A174" s="262"/>
      <c r="B174" s="117"/>
      <c r="C174" s="116"/>
      <c r="D174" s="264"/>
      <c r="E174" s="175"/>
      <c r="F174" s="262"/>
      <c r="G174" s="28"/>
      <c r="H174" s="118"/>
      <c r="I174" s="83"/>
      <c r="J174" s="118"/>
      <c r="K174" s="116"/>
      <c r="L174" s="174"/>
      <c r="M174" s="174"/>
      <c r="N174" s="174"/>
      <c r="O174" s="116"/>
      <c r="P174" s="174"/>
      <c r="Q174" s="116"/>
      <c r="R174" s="116"/>
      <c r="S174" s="116"/>
      <c r="T174" s="116"/>
      <c r="U174" s="116"/>
      <c r="V174" s="116"/>
      <c r="W174" s="116"/>
      <c r="X174" s="116"/>
      <c r="Y174" s="183"/>
      <c r="Z174" s="183"/>
    </row>
    <row r="175" ht="15.0" customHeight="1">
      <c r="A175" s="262"/>
      <c r="B175" s="117"/>
      <c r="C175" s="118"/>
      <c r="D175" s="118"/>
      <c r="E175" s="175"/>
      <c r="F175" s="262"/>
      <c r="G175" s="28"/>
      <c r="H175" s="118"/>
      <c r="I175" s="83"/>
      <c r="J175" s="118"/>
      <c r="K175" s="116"/>
      <c r="L175" s="174"/>
      <c r="M175" s="174"/>
      <c r="N175" s="174"/>
      <c r="O175" s="116"/>
      <c r="P175" s="174"/>
      <c r="Q175" s="116"/>
      <c r="R175" s="116"/>
      <c r="S175" s="116"/>
      <c r="T175" s="116"/>
      <c r="U175" s="116"/>
      <c r="V175" s="116"/>
      <c r="W175" s="116"/>
      <c r="X175" s="116"/>
      <c r="Y175" s="183"/>
      <c r="Z175" s="183"/>
    </row>
    <row r="176" ht="15.0" customHeight="1">
      <c r="A176" s="262"/>
      <c r="B176" s="115"/>
      <c r="C176" s="116"/>
      <c r="D176" s="116"/>
      <c r="E176" s="175"/>
      <c r="F176" s="262"/>
      <c r="G176" s="28"/>
      <c r="H176" s="118"/>
      <c r="I176" s="83"/>
      <c r="J176" s="118"/>
      <c r="K176" s="116"/>
      <c r="L176" s="174"/>
      <c r="M176" s="174"/>
      <c r="N176" s="174"/>
      <c r="O176" s="116"/>
      <c r="P176" s="174"/>
      <c r="Q176" s="116"/>
      <c r="R176" s="116"/>
      <c r="S176" s="116"/>
      <c r="T176" s="116"/>
      <c r="U176" s="116"/>
      <c r="V176" s="116"/>
      <c r="W176" s="116"/>
      <c r="X176" s="116"/>
      <c r="Y176" s="183"/>
      <c r="Z176" s="183"/>
    </row>
    <row r="177" ht="15.0" customHeight="1">
      <c r="A177" s="262"/>
      <c r="B177" s="115"/>
      <c r="C177" s="116"/>
      <c r="D177" s="118"/>
      <c r="E177" s="175"/>
      <c r="F177" s="262"/>
      <c r="G177" s="62"/>
      <c r="H177" s="118"/>
      <c r="I177" s="83"/>
      <c r="J177" s="118"/>
      <c r="K177" s="116"/>
      <c r="L177" s="174"/>
      <c r="M177" s="174"/>
      <c r="N177" s="174"/>
      <c r="O177" s="116"/>
      <c r="P177" s="174"/>
      <c r="Q177" s="116"/>
      <c r="R177" s="116"/>
      <c r="S177" s="116"/>
      <c r="T177" s="116"/>
      <c r="U177" s="116"/>
      <c r="V177" s="116"/>
      <c r="W177" s="116"/>
      <c r="X177" s="116"/>
      <c r="Y177" s="183"/>
      <c r="Z177" s="183"/>
    </row>
    <row r="178" ht="15.0" customHeight="1">
      <c r="A178" s="262"/>
      <c r="B178" s="115"/>
      <c r="C178" s="116"/>
      <c r="D178" s="118"/>
      <c r="E178" s="175"/>
      <c r="F178" s="262"/>
      <c r="G178" s="28"/>
      <c r="H178" s="118"/>
      <c r="I178" s="83"/>
      <c r="J178" s="118"/>
      <c r="K178" s="116"/>
      <c r="L178" s="174"/>
      <c r="M178" s="174"/>
      <c r="N178" s="174"/>
      <c r="O178" s="116"/>
      <c r="P178" s="174"/>
      <c r="Q178" s="116"/>
      <c r="R178" s="116"/>
      <c r="S178" s="116"/>
      <c r="T178" s="116"/>
      <c r="U178" s="116"/>
      <c r="V178" s="116"/>
      <c r="W178" s="116"/>
      <c r="X178" s="116"/>
      <c r="Y178" s="183"/>
      <c r="Z178" s="183"/>
    </row>
    <row r="179" ht="15.0" customHeight="1">
      <c r="A179" s="262"/>
      <c r="B179" s="115"/>
      <c r="C179" s="116"/>
      <c r="D179" s="264"/>
      <c r="E179" s="175"/>
      <c r="F179" s="262"/>
      <c r="G179" s="29"/>
      <c r="H179" s="118"/>
      <c r="I179" s="83"/>
      <c r="J179" s="118"/>
      <c r="K179" s="116"/>
      <c r="L179" s="174"/>
      <c r="M179" s="174"/>
      <c r="N179" s="174"/>
      <c r="O179" s="116"/>
      <c r="P179" s="174"/>
      <c r="Q179" s="116"/>
      <c r="R179" s="116"/>
      <c r="S179" s="116"/>
      <c r="T179" s="116"/>
      <c r="U179" s="116"/>
      <c r="V179" s="116"/>
      <c r="W179" s="116"/>
      <c r="X179" s="116"/>
      <c r="Y179" s="183"/>
      <c r="Z179" s="183"/>
    </row>
    <row r="180" ht="15.0" customHeight="1">
      <c r="A180" s="262"/>
      <c r="B180" s="115"/>
      <c r="C180" s="118"/>
      <c r="D180" s="118"/>
      <c r="E180" s="175"/>
      <c r="F180" s="262"/>
      <c r="G180" s="29"/>
      <c r="H180" s="118"/>
      <c r="I180" s="83"/>
      <c r="J180" s="118"/>
      <c r="K180" s="116"/>
      <c r="L180" s="174"/>
      <c r="M180" s="174"/>
      <c r="N180" s="174"/>
      <c r="O180" s="116"/>
      <c r="P180" s="174"/>
      <c r="Q180" s="116"/>
      <c r="R180" s="116"/>
      <c r="S180" s="116"/>
      <c r="T180" s="116"/>
      <c r="U180" s="116"/>
      <c r="V180" s="116"/>
      <c r="W180" s="116"/>
      <c r="X180" s="116"/>
      <c r="Y180" s="183"/>
      <c r="Z180" s="183"/>
    </row>
    <row r="181" ht="15.0" customHeight="1">
      <c r="A181" s="262"/>
      <c r="B181" s="115"/>
      <c r="C181" s="118"/>
      <c r="D181" s="118"/>
      <c r="E181" s="175"/>
      <c r="F181" s="262"/>
      <c r="G181" s="29"/>
      <c r="H181" s="118"/>
      <c r="I181" s="83"/>
      <c r="J181" s="118"/>
      <c r="K181" s="116"/>
      <c r="L181" s="174"/>
      <c r="M181" s="174"/>
      <c r="N181" s="174"/>
      <c r="O181" s="116"/>
      <c r="P181" s="174"/>
      <c r="Q181" s="116"/>
      <c r="R181" s="116"/>
      <c r="S181" s="116"/>
      <c r="T181" s="116"/>
      <c r="U181" s="116"/>
      <c r="V181" s="116"/>
      <c r="W181" s="116"/>
      <c r="X181" s="116"/>
      <c r="Y181" s="183"/>
      <c r="Z181" s="183"/>
    </row>
    <row r="182" ht="15.0" customHeight="1">
      <c r="A182" s="262"/>
      <c r="B182" s="115"/>
      <c r="C182" s="118"/>
      <c r="D182" s="118"/>
      <c r="E182" s="175"/>
      <c r="F182" s="262"/>
      <c r="G182" s="29"/>
      <c r="H182" s="118"/>
      <c r="I182" s="83"/>
      <c r="J182" s="118"/>
      <c r="K182" s="116"/>
      <c r="L182" s="174"/>
      <c r="M182" s="174"/>
      <c r="N182" s="174"/>
      <c r="O182" s="116"/>
      <c r="P182" s="174"/>
      <c r="Q182" s="116"/>
      <c r="R182" s="116"/>
      <c r="S182" s="116"/>
      <c r="T182" s="116"/>
      <c r="U182" s="116"/>
      <c r="V182" s="116"/>
      <c r="W182" s="116"/>
      <c r="X182" s="116"/>
      <c r="Y182" s="183"/>
      <c r="Z182" s="183"/>
    </row>
    <row r="183" ht="15.0" customHeight="1">
      <c r="A183" s="262"/>
      <c r="B183" s="115"/>
      <c r="C183" s="118"/>
      <c r="D183" s="118"/>
      <c r="E183" s="175"/>
      <c r="F183" s="262"/>
      <c r="G183" s="29"/>
      <c r="H183" s="118"/>
      <c r="I183" s="83"/>
      <c r="J183" s="118"/>
      <c r="K183" s="116"/>
      <c r="L183" s="174"/>
      <c r="M183" s="174"/>
      <c r="N183" s="174"/>
      <c r="O183" s="116"/>
      <c r="P183" s="174"/>
      <c r="Q183" s="116"/>
      <c r="R183" s="116"/>
      <c r="S183" s="116"/>
      <c r="T183" s="116"/>
      <c r="U183" s="116"/>
      <c r="V183" s="116"/>
      <c r="W183" s="116"/>
      <c r="X183" s="116"/>
      <c r="Y183" s="183"/>
      <c r="Z183" s="183"/>
    </row>
    <row r="184" ht="15.0" customHeight="1">
      <c r="A184" s="262"/>
      <c r="B184" s="115"/>
      <c r="C184" s="118"/>
      <c r="D184" s="118"/>
      <c r="E184" s="175"/>
      <c r="F184" s="262"/>
      <c r="G184" s="29"/>
      <c r="H184" s="118"/>
      <c r="I184" s="83"/>
      <c r="J184" s="118"/>
      <c r="K184" s="116"/>
      <c r="L184" s="174"/>
      <c r="M184" s="174"/>
      <c r="N184" s="174"/>
      <c r="O184" s="116"/>
      <c r="P184" s="174"/>
      <c r="Q184" s="116"/>
      <c r="R184" s="116"/>
      <c r="S184" s="116"/>
      <c r="T184" s="116"/>
      <c r="U184" s="116"/>
      <c r="V184" s="116"/>
      <c r="W184" s="116"/>
      <c r="X184" s="116"/>
      <c r="Y184" s="183"/>
      <c r="Z184" s="183"/>
    </row>
    <row r="185" ht="15.0" customHeight="1">
      <c r="A185" s="262"/>
      <c r="B185" s="116"/>
      <c r="C185" s="116"/>
      <c r="D185" s="116"/>
      <c r="E185" s="175"/>
      <c r="F185" s="262"/>
      <c r="G185" s="29"/>
      <c r="H185" s="118"/>
      <c r="I185" s="83"/>
      <c r="J185" s="118"/>
      <c r="K185" s="116"/>
      <c r="L185" s="174"/>
      <c r="M185" s="174"/>
      <c r="N185" s="174"/>
      <c r="O185" s="116"/>
      <c r="P185" s="174"/>
      <c r="Q185" s="116"/>
      <c r="R185" s="116"/>
      <c r="S185" s="116"/>
      <c r="T185" s="116"/>
      <c r="U185" s="116"/>
      <c r="V185" s="116"/>
      <c r="W185" s="116"/>
      <c r="X185" s="116"/>
      <c r="Y185" s="183"/>
      <c r="Z185" s="183"/>
    </row>
    <row r="186" ht="15.0" customHeight="1">
      <c r="A186" s="262"/>
      <c r="B186" s="117"/>
      <c r="C186" s="116"/>
      <c r="D186" s="118"/>
      <c r="E186" s="175"/>
      <c r="F186" s="262"/>
      <c r="G186" s="29"/>
      <c r="H186" s="118"/>
      <c r="I186" s="83"/>
      <c r="J186" s="118"/>
      <c r="K186" s="116"/>
      <c r="L186" s="174"/>
      <c r="M186" s="174"/>
      <c r="N186" s="174"/>
      <c r="O186" s="116"/>
      <c r="P186" s="174"/>
      <c r="Q186" s="116"/>
      <c r="R186" s="116"/>
      <c r="S186" s="116"/>
      <c r="T186" s="116"/>
      <c r="U186" s="116"/>
      <c r="V186" s="116"/>
      <c r="W186" s="116"/>
      <c r="X186" s="116"/>
      <c r="Y186" s="183"/>
      <c r="Z186" s="183"/>
    </row>
    <row r="187" ht="15.0" customHeight="1">
      <c r="A187" s="262"/>
      <c r="B187" s="117"/>
      <c r="C187" s="116"/>
      <c r="D187" s="118"/>
      <c r="E187" s="175"/>
      <c r="F187" s="262"/>
      <c r="G187" s="29"/>
      <c r="H187" s="118"/>
      <c r="I187" s="83"/>
      <c r="J187" s="118"/>
      <c r="K187" s="116"/>
      <c r="L187" s="174"/>
      <c r="M187" s="174"/>
      <c r="N187" s="174"/>
      <c r="O187" s="116"/>
      <c r="P187" s="174"/>
      <c r="Q187" s="116"/>
      <c r="R187" s="116"/>
      <c r="S187" s="116"/>
      <c r="T187" s="116"/>
      <c r="U187" s="116"/>
      <c r="V187" s="116"/>
      <c r="W187" s="116"/>
      <c r="X187" s="116"/>
      <c r="Y187" s="183"/>
      <c r="Z187" s="183"/>
    </row>
    <row r="188" ht="15.0" customHeight="1">
      <c r="A188" s="262"/>
      <c r="B188" s="115"/>
      <c r="C188" s="116"/>
      <c r="D188" s="118"/>
      <c r="E188" s="175"/>
      <c r="F188" s="262"/>
      <c r="G188" s="62"/>
      <c r="H188" s="118"/>
      <c r="I188" s="83"/>
      <c r="J188" s="118"/>
      <c r="K188" s="116"/>
      <c r="L188" s="174"/>
      <c r="M188" s="174"/>
      <c r="N188" s="174"/>
      <c r="O188" s="116"/>
      <c r="P188" s="174"/>
      <c r="Q188" s="116"/>
      <c r="R188" s="116"/>
      <c r="S188" s="116"/>
      <c r="T188" s="116"/>
      <c r="U188" s="116"/>
      <c r="V188" s="116"/>
      <c r="W188" s="116"/>
      <c r="X188" s="116"/>
      <c r="Y188" s="183"/>
      <c r="Z188" s="183"/>
    </row>
    <row r="189" ht="15.0" customHeight="1">
      <c r="A189" s="262"/>
      <c r="B189" s="115"/>
      <c r="C189" s="116"/>
      <c r="D189" s="116"/>
      <c r="E189" s="175"/>
      <c r="F189" s="262"/>
      <c r="G189" s="62"/>
      <c r="H189" s="118"/>
      <c r="I189" s="83"/>
      <c r="J189" s="118"/>
      <c r="K189" s="116"/>
      <c r="L189" s="174"/>
      <c r="M189" s="174"/>
      <c r="N189" s="174"/>
      <c r="O189" s="116"/>
      <c r="P189" s="174"/>
      <c r="Q189" s="116"/>
      <c r="R189" s="116"/>
      <c r="S189" s="116"/>
      <c r="T189" s="116"/>
      <c r="U189" s="116"/>
      <c r="V189" s="116"/>
      <c r="W189" s="116"/>
      <c r="X189" s="116"/>
      <c r="Y189" s="183"/>
      <c r="Z189" s="183"/>
    </row>
    <row r="190" ht="15.0" customHeight="1">
      <c r="A190" s="262"/>
      <c r="B190" s="115"/>
      <c r="C190" s="116"/>
      <c r="D190" s="118"/>
      <c r="E190" s="175"/>
      <c r="F190" s="262"/>
      <c r="G190" s="28"/>
      <c r="H190" s="118"/>
      <c r="I190" s="83"/>
      <c r="J190" s="118"/>
      <c r="K190" s="116"/>
      <c r="L190" s="174"/>
      <c r="M190" s="174"/>
      <c r="N190" s="174"/>
      <c r="O190" s="116"/>
      <c r="P190" s="174"/>
      <c r="Q190" s="116"/>
      <c r="R190" s="116"/>
      <c r="S190" s="116"/>
      <c r="T190" s="116"/>
      <c r="U190" s="116"/>
      <c r="V190" s="116"/>
      <c r="W190" s="116"/>
      <c r="X190" s="116"/>
      <c r="Y190" s="183"/>
      <c r="Z190" s="183"/>
    </row>
    <row r="191" ht="15.0" customHeight="1">
      <c r="A191" s="262"/>
      <c r="B191" s="115"/>
      <c r="C191" s="116"/>
      <c r="D191" s="118"/>
      <c r="E191" s="175"/>
      <c r="F191" s="262"/>
      <c r="G191" s="62"/>
      <c r="H191" s="118"/>
      <c r="I191" s="83"/>
      <c r="J191" s="118"/>
      <c r="K191" s="116"/>
      <c r="L191" s="174"/>
      <c r="M191" s="174"/>
      <c r="N191" s="174"/>
      <c r="O191" s="116"/>
      <c r="P191" s="174"/>
      <c r="Q191" s="116"/>
      <c r="R191" s="116"/>
      <c r="S191" s="116"/>
      <c r="T191" s="116"/>
      <c r="U191" s="116"/>
      <c r="V191" s="116"/>
      <c r="W191" s="116"/>
      <c r="X191" s="116"/>
      <c r="Y191" s="183"/>
      <c r="Z191" s="183"/>
    </row>
    <row r="192" ht="15.0" customHeight="1">
      <c r="A192" s="262"/>
      <c r="B192" s="115"/>
      <c r="C192" s="116"/>
      <c r="D192" s="118"/>
      <c r="E192" s="175"/>
      <c r="F192" s="262"/>
      <c r="G192" s="62"/>
      <c r="H192" s="118"/>
      <c r="I192" s="83"/>
      <c r="J192" s="118"/>
      <c r="K192" s="116"/>
      <c r="L192" s="174"/>
      <c r="M192" s="174"/>
      <c r="N192" s="174"/>
      <c r="O192" s="116"/>
      <c r="P192" s="174"/>
      <c r="Q192" s="116"/>
      <c r="R192" s="116"/>
      <c r="S192" s="116"/>
      <c r="T192" s="116"/>
      <c r="U192" s="116"/>
      <c r="V192" s="116"/>
      <c r="W192" s="116"/>
      <c r="X192" s="116"/>
      <c r="Y192" s="183"/>
      <c r="Z192" s="183"/>
    </row>
    <row r="193" ht="15.0" customHeight="1">
      <c r="A193" s="262"/>
      <c r="B193" s="115"/>
      <c r="C193" s="116"/>
      <c r="D193" s="118"/>
      <c r="E193" s="175"/>
      <c r="F193" s="262"/>
      <c r="G193" s="28"/>
      <c r="H193" s="118"/>
      <c r="I193" s="83"/>
      <c r="J193" s="118"/>
      <c r="K193" s="116"/>
      <c r="L193" s="174"/>
      <c r="M193" s="174"/>
      <c r="N193" s="174"/>
      <c r="O193" s="116"/>
      <c r="P193" s="174"/>
      <c r="Q193" s="116"/>
      <c r="R193" s="116"/>
      <c r="S193" s="116"/>
      <c r="T193" s="116"/>
      <c r="U193" s="116"/>
      <c r="V193" s="116"/>
      <c r="W193" s="116"/>
      <c r="X193" s="116"/>
      <c r="Y193" s="183"/>
      <c r="Z193" s="183"/>
    </row>
    <row r="194" ht="15.0" customHeight="1">
      <c r="A194" s="262"/>
      <c r="B194" s="115"/>
      <c r="C194" s="116"/>
      <c r="D194" s="116"/>
      <c r="E194" s="175"/>
      <c r="F194" s="262"/>
      <c r="G194" s="29"/>
      <c r="H194" s="118"/>
      <c r="I194" s="83"/>
      <c r="J194" s="118"/>
      <c r="K194" s="116"/>
      <c r="L194" s="174"/>
      <c r="M194" s="174"/>
      <c r="N194" s="174"/>
      <c r="O194" s="116"/>
      <c r="P194" s="174"/>
      <c r="Q194" s="116"/>
      <c r="R194" s="116"/>
      <c r="S194" s="116"/>
      <c r="T194" s="116"/>
      <c r="U194" s="116"/>
      <c r="V194" s="116"/>
      <c r="W194" s="116"/>
      <c r="X194" s="116"/>
      <c r="Y194" s="183"/>
      <c r="Z194" s="183"/>
    </row>
    <row r="195" ht="15.0" customHeight="1">
      <c r="A195" s="262"/>
      <c r="B195" s="115"/>
      <c r="C195" s="116"/>
      <c r="D195" s="116"/>
      <c r="E195" s="175"/>
      <c r="F195" s="262"/>
      <c r="G195" s="29"/>
      <c r="H195" s="118"/>
      <c r="I195" s="83"/>
      <c r="J195" s="118"/>
      <c r="K195" s="116"/>
      <c r="L195" s="174"/>
      <c r="M195" s="174"/>
      <c r="N195" s="174"/>
      <c r="O195" s="116"/>
      <c r="P195" s="174"/>
      <c r="Q195" s="116"/>
      <c r="R195" s="116"/>
      <c r="S195" s="116"/>
      <c r="T195" s="116"/>
      <c r="U195" s="116"/>
      <c r="V195" s="116"/>
      <c r="W195" s="116"/>
      <c r="X195" s="116"/>
      <c r="Y195" s="183"/>
      <c r="Z195" s="183"/>
    </row>
    <row r="196" ht="15.0" customHeight="1">
      <c r="A196" s="262"/>
      <c r="B196" s="115"/>
      <c r="C196" s="116"/>
      <c r="D196" s="116"/>
      <c r="E196" s="175"/>
      <c r="F196" s="262"/>
      <c r="G196" s="29"/>
      <c r="H196" s="118"/>
      <c r="I196" s="83"/>
      <c r="J196" s="118"/>
      <c r="K196" s="116"/>
      <c r="L196" s="174"/>
      <c r="M196" s="174"/>
      <c r="N196" s="174"/>
      <c r="O196" s="116"/>
      <c r="P196" s="174"/>
      <c r="Q196" s="116"/>
      <c r="R196" s="116"/>
      <c r="S196" s="116"/>
      <c r="T196" s="116"/>
      <c r="U196" s="116"/>
      <c r="V196" s="116"/>
      <c r="W196" s="116"/>
      <c r="X196" s="116"/>
      <c r="Y196" s="183"/>
      <c r="Z196" s="183"/>
    </row>
    <row r="197" ht="15.0" customHeight="1">
      <c r="A197" s="262"/>
      <c r="B197" s="115"/>
      <c r="C197" s="116"/>
      <c r="D197" s="116"/>
      <c r="E197" s="175"/>
      <c r="F197" s="262"/>
      <c r="G197" s="29"/>
      <c r="H197" s="118"/>
      <c r="I197" s="83"/>
      <c r="J197" s="118"/>
      <c r="K197" s="116"/>
      <c r="L197" s="174"/>
      <c r="M197" s="174"/>
      <c r="N197" s="174"/>
      <c r="O197" s="116"/>
      <c r="P197" s="174"/>
      <c r="Q197" s="116"/>
      <c r="R197" s="116"/>
      <c r="S197" s="116"/>
      <c r="T197" s="116"/>
      <c r="U197" s="116"/>
      <c r="V197" s="116"/>
      <c r="W197" s="116"/>
      <c r="X197" s="116"/>
      <c r="Y197" s="183"/>
      <c r="Z197" s="183"/>
    </row>
    <row r="198" ht="15.0" customHeight="1">
      <c r="A198" s="262"/>
      <c r="B198" s="115"/>
      <c r="C198" s="116"/>
      <c r="D198" s="116"/>
      <c r="E198" s="175"/>
      <c r="F198" s="262"/>
      <c r="G198" s="29"/>
      <c r="H198" s="118"/>
      <c r="I198" s="83"/>
      <c r="J198" s="118"/>
      <c r="K198" s="116"/>
      <c r="L198" s="174"/>
      <c r="M198" s="174"/>
      <c r="N198" s="174"/>
      <c r="O198" s="116"/>
      <c r="P198" s="174"/>
      <c r="Q198" s="116"/>
      <c r="R198" s="116"/>
      <c r="S198" s="116"/>
      <c r="T198" s="116"/>
      <c r="U198" s="116"/>
      <c r="V198" s="116"/>
      <c r="W198" s="116"/>
      <c r="X198" s="116"/>
      <c r="Y198" s="183"/>
      <c r="Z198" s="183"/>
    </row>
    <row r="199" ht="15.0" customHeight="1">
      <c r="A199" s="262"/>
      <c r="B199" s="115"/>
      <c r="C199" s="116"/>
      <c r="D199" s="116"/>
      <c r="E199" s="175"/>
      <c r="F199" s="262"/>
      <c r="G199" s="29"/>
      <c r="H199" s="118"/>
      <c r="I199" s="83"/>
      <c r="J199" s="118"/>
      <c r="K199" s="116"/>
      <c r="L199" s="174"/>
      <c r="M199" s="174"/>
      <c r="N199" s="174"/>
      <c r="O199" s="116"/>
      <c r="P199" s="174"/>
      <c r="Q199" s="116"/>
      <c r="R199" s="116"/>
      <c r="S199" s="116"/>
      <c r="T199" s="116"/>
      <c r="U199" s="116"/>
      <c r="V199" s="116"/>
      <c r="W199" s="116"/>
      <c r="X199" s="116"/>
      <c r="Y199" s="183"/>
      <c r="Z199" s="183"/>
    </row>
    <row r="200" ht="15.0" customHeight="1">
      <c r="A200" s="262"/>
      <c r="B200" s="115"/>
      <c r="C200" s="116"/>
      <c r="D200" s="118"/>
      <c r="E200" s="175"/>
      <c r="F200" s="262"/>
      <c r="G200" s="62"/>
      <c r="H200" s="118"/>
      <c r="I200" s="83"/>
      <c r="J200" s="118"/>
      <c r="K200" s="116"/>
      <c r="L200" s="174"/>
      <c r="M200" s="174"/>
      <c r="N200" s="174"/>
      <c r="O200" s="116"/>
      <c r="P200" s="174"/>
      <c r="Q200" s="116"/>
      <c r="R200" s="116"/>
      <c r="S200" s="116"/>
      <c r="T200" s="116"/>
      <c r="U200" s="116"/>
      <c r="V200" s="116"/>
      <c r="W200" s="116"/>
      <c r="X200" s="116"/>
      <c r="Y200" s="183"/>
      <c r="Z200" s="183"/>
    </row>
    <row r="201" ht="15.0" customHeight="1">
      <c r="A201" s="262"/>
      <c r="B201" s="115"/>
      <c r="C201" s="116"/>
      <c r="D201" s="118"/>
      <c r="E201" s="175"/>
      <c r="F201" s="262"/>
      <c r="G201" s="62"/>
      <c r="H201" s="118"/>
      <c r="I201" s="83"/>
      <c r="J201" s="118"/>
      <c r="K201" s="116"/>
      <c r="L201" s="174"/>
      <c r="M201" s="174"/>
      <c r="N201" s="174"/>
      <c r="O201" s="116"/>
      <c r="P201" s="174"/>
      <c r="Q201" s="116"/>
      <c r="R201" s="116"/>
      <c r="S201" s="116"/>
      <c r="T201" s="116"/>
      <c r="U201" s="116"/>
      <c r="V201" s="116"/>
      <c r="W201" s="116"/>
      <c r="X201" s="116"/>
      <c r="Y201" s="183"/>
      <c r="Z201" s="183"/>
    </row>
    <row r="202" ht="15.0" customHeight="1">
      <c r="A202" s="262"/>
      <c r="B202" s="115"/>
      <c r="C202" s="116"/>
      <c r="D202" s="118"/>
      <c r="E202" s="175"/>
      <c r="F202" s="262"/>
      <c r="G202" s="62"/>
      <c r="H202" s="118"/>
      <c r="I202" s="83"/>
      <c r="J202" s="118"/>
      <c r="K202" s="116"/>
      <c r="L202" s="174"/>
      <c r="M202" s="174"/>
      <c r="N202" s="174"/>
      <c r="O202" s="116"/>
      <c r="P202" s="174"/>
      <c r="Q202" s="116"/>
      <c r="R202" s="116"/>
      <c r="S202" s="116"/>
      <c r="T202" s="116"/>
      <c r="U202" s="116"/>
      <c r="V202" s="116"/>
      <c r="W202" s="116"/>
      <c r="X202" s="116"/>
      <c r="Y202" s="183"/>
      <c r="Z202" s="183"/>
    </row>
    <row r="203" ht="15.0" customHeight="1">
      <c r="A203" s="262"/>
      <c r="B203" s="115"/>
      <c r="C203" s="116"/>
      <c r="D203" s="118"/>
      <c r="E203" s="175"/>
      <c r="F203" s="262"/>
      <c r="G203" s="62"/>
      <c r="H203" s="118"/>
      <c r="I203" s="83"/>
      <c r="J203" s="118"/>
      <c r="K203" s="116"/>
      <c r="L203" s="174"/>
      <c r="M203" s="174"/>
      <c r="N203" s="174"/>
      <c r="O203" s="116"/>
      <c r="P203" s="174"/>
      <c r="Q203" s="116"/>
      <c r="R203" s="116"/>
      <c r="S203" s="116"/>
      <c r="T203" s="116"/>
      <c r="U203" s="116"/>
      <c r="V203" s="116"/>
      <c r="W203" s="116"/>
      <c r="X203" s="116"/>
      <c r="Y203" s="183"/>
      <c r="Z203" s="183"/>
    </row>
    <row r="204" ht="15.0" customHeight="1">
      <c r="A204" s="262"/>
      <c r="B204" s="115"/>
      <c r="C204" s="116"/>
      <c r="D204" s="118"/>
      <c r="E204" s="175"/>
      <c r="F204" s="262"/>
      <c r="G204" s="28"/>
      <c r="H204" s="118"/>
      <c r="I204" s="83"/>
      <c r="J204" s="118"/>
      <c r="K204" s="116"/>
      <c r="L204" s="174"/>
      <c r="M204" s="174"/>
      <c r="N204" s="174"/>
      <c r="O204" s="116"/>
      <c r="P204" s="174"/>
      <c r="Q204" s="116"/>
      <c r="R204" s="116"/>
      <c r="S204" s="116"/>
      <c r="T204" s="116"/>
      <c r="U204" s="116"/>
      <c r="V204" s="116"/>
      <c r="W204" s="116"/>
      <c r="X204" s="116"/>
      <c r="Y204" s="183"/>
      <c r="Z204" s="183"/>
    </row>
    <row r="205" ht="15.0" customHeight="1">
      <c r="A205" s="262"/>
      <c r="B205" s="115"/>
      <c r="C205" s="116"/>
      <c r="D205" s="118"/>
      <c r="E205" s="175"/>
      <c r="F205" s="262"/>
      <c r="G205" s="28"/>
      <c r="H205" s="118"/>
      <c r="I205" s="83"/>
      <c r="J205" s="118"/>
      <c r="K205" s="116"/>
      <c r="L205" s="174"/>
      <c r="M205" s="174"/>
      <c r="N205" s="174"/>
      <c r="O205" s="116"/>
      <c r="P205" s="174"/>
      <c r="Q205" s="116"/>
      <c r="R205" s="116"/>
      <c r="S205" s="116"/>
      <c r="T205" s="116"/>
      <c r="U205" s="116"/>
      <c r="V205" s="116"/>
      <c r="W205" s="116"/>
      <c r="X205" s="116"/>
      <c r="Y205" s="183"/>
      <c r="Z205" s="183"/>
    </row>
    <row r="206" ht="15.0" customHeight="1">
      <c r="A206" s="262"/>
      <c r="B206" s="115"/>
      <c r="C206" s="116"/>
      <c r="D206" s="118"/>
      <c r="E206" s="175"/>
      <c r="F206" s="262"/>
      <c r="G206" s="28"/>
      <c r="H206" s="118"/>
      <c r="I206" s="83"/>
      <c r="J206" s="118"/>
      <c r="K206" s="116"/>
      <c r="L206" s="174"/>
      <c r="M206" s="174"/>
      <c r="N206" s="174"/>
      <c r="O206" s="116"/>
      <c r="P206" s="174"/>
      <c r="Q206" s="116"/>
      <c r="R206" s="116"/>
      <c r="S206" s="116"/>
      <c r="T206" s="116"/>
      <c r="U206" s="116"/>
      <c r="V206" s="116"/>
      <c r="W206" s="116"/>
      <c r="X206" s="116"/>
      <c r="Y206" s="183"/>
      <c r="Z206" s="183"/>
    </row>
    <row r="207" ht="15.0" customHeight="1">
      <c r="A207" s="262"/>
      <c r="B207" s="115"/>
      <c r="C207" s="116"/>
      <c r="D207" s="118"/>
      <c r="E207" s="175"/>
      <c r="F207" s="262"/>
      <c r="G207" s="28"/>
      <c r="H207" s="118"/>
      <c r="I207" s="83"/>
      <c r="J207" s="118"/>
      <c r="K207" s="116"/>
      <c r="L207" s="174"/>
      <c r="M207" s="174"/>
      <c r="N207" s="174"/>
      <c r="O207" s="116"/>
      <c r="P207" s="174"/>
      <c r="Q207" s="116"/>
      <c r="R207" s="116"/>
      <c r="S207" s="116"/>
      <c r="T207" s="116"/>
      <c r="U207" s="116"/>
      <c r="V207" s="116"/>
      <c r="W207" s="116"/>
      <c r="X207" s="116"/>
      <c r="Y207" s="183"/>
      <c r="Z207" s="183"/>
    </row>
    <row r="208" ht="15.0" customHeight="1">
      <c r="A208" s="262"/>
      <c r="B208" s="115"/>
      <c r="C208" s="116"/>
      <c r="D208" s="264"/>
      <c r="E208" s="175"/>
      <c r="F208" s="262"/>
      <c r="G208" s="28"/>
      <c r="H208" s="118"/>
      <c r="I208" s="83"/>
      <c r="J208" s="118"/>
      <c r="K208" s="116"/>
      <c r="L208" s="174"/>
      <c r="M208" s="174"/>
      <c r="N208" s="174"/>
      <c r="O208" s="116"/>
      <c r="P208" s="174"/>
      <c r="Q208" s="116"/>
      <c r="R208" s="116"/>
      <c r="S208" s="116"/>
      <c r="T208" s="116"/>
      <c r="U208" s="116"/>
      <c r="V208" s="116"/>
      <c r="W208" s="116"/>
      <c r="X208" s="116"/>
      <c r="Y208" s="183"/>
      <c r="Z208" s="183"/>
    </row>
    <row r="209" ht="15.0" customHeight="1">
      <c r="A209" s="262"/>
      <c r="B209" s="117"/>
      <c r="C209" s="116"/>
      <c r="D209" s="116"/>
      <c r="E209" s="175"/>
      <c r="F209" s="262"/>
      <c r="G209" s="28"/>
      <c r="H209" s="118"/>
      <c r="I209" s="83"/>
      <c r="J209" s="118"/>
      <c r="K209" s="116"/>
      <c r="L209" s="174"/>
      <c r="M209" s="174"/>
      <c r="N209" s="174"/>
      <c r="O209" s="116"/>
      <c r="P209" s="174"/>
      <c r="Q209" s="116"/>
      <c r="R209" s="116"/>
      <c r="S209" s="116"/>
      <c r="T209" s="116"/>
      <c r="U209" s="116"/>
      <c r="V209" s="116"/>
      <c r="W209" s="116"/>
      <c r="X209" s="116"/>
      <c r="Y209" s="183"/>
      <c r="Z209" s="183"/>
    </row>
    <row r="210" ht="15.0" customHeight="1">
      <c r="A210" s="262"/>
      <c r="B210" s="117"/>
      <c r="C210" s="116"/>
      <c r="D210" s="118"/>
      <c r="E210" s="175"/>
      <c r="F210" s="262"/>
      <c r="G210" s="28"/>
      <c r="H210" s="118"/>
      <c r="I210" s="83"/>
      <c r="J210" s="118"/>
      <c r="K210" s="116"/>
      <c r="L210" s="174"/>
      <c r="M210" s="174"/>
      <c r="N210" s="174"/>
      <c r="O210" s="116"/>
      <c r="P210" s="174"/>
      <c r="Q210" s="116"/>
      <c r="R210" s="116"/>
      <c r="S210" s="116"/>
      <c r="T210" s="116"/>
      <c r="U210" s="116"/>
      <c r="V210" s="116"/>
      <c r="W210" s="116"/>
      <c r="X210" s="116"/>
      <c r="Y210" s="183"/>
      <c r="Z210" s="183"/>
    </row>
    <row r="211" ht="15.0" customHeight="1">
      <c r="A211" s="262"/>
      <c r="B211" s="115"/>
      <c r="C211" s="116"/>
      <c r="D211" s="116"/>
      <c r="E211" s="175"/>
      <c r="F211" s="262"/>
      <c r="G211" s="28"/>
      <c r="H211" s="118"/>
      <c r="I211" s="83"/>
      <c r="J211" s="118"/>
      <c r="K211" s="116"/>
      <c r="L211" s="174"/>
      <c r="M211" s="174"/>
      <c r="N211" s="174"/>
      <c r="O211" s="116"/>
      <c r="P211" s="174"/>
      <c r="Q211" s="116"/>
      <c r="R211" s="116"/>
      <c r="S211" s="116"/>
      <c r="T211" s="116"/>
      <c r="U211" s="116"/>
      <c r="V211" s="116"/>
      <c r="W211" s="116"/>
      <c r="X211" s="116"/>
      <c r="Y211" s="183"/>
      <c r="Z211" s="183"/>
    </row>
    <row r="212" ht="15.0" customHeight="1">
      <c r="A212" s="262"/>
      <c r="B212" s="117"/>
      <c r="C212" s="116"/>
      <c r="D212" s="116"/>
      <c r="E212" s="175"/>
      <c r="F212" s="262"/>
      <c r="G212" s="61"/>
      <c r="H212" s="118"/>
      <c r="I212" s="83"/>
      <c r="J212" s="118"/>
      <c r="K212" s="116"/>
      <c r="L212" s="174"/>
      <c r="M212" s="174"/>
      <c r="N212" s="174"/>
      <c r="O212" s="116"/>
      <c r="P212" s="174"/>
      <c r="Q212" s="116"/>
      <c r="R212" s="116"/>
      <c r="S212" s="116"/>
      <c r="T212" s="116"/>
      <c r="U212" s="116"/>
      <c r="V212" s="116"/>
      <c r="W212" s="116"/>
      <c r="X212" s="116"/>
      <c r="Y212" s="183"/>
      <c r="Z212" s="183"/>
    </row>
    <row r="213" ht="15.0" customHeight="1">
      <c r="A213" s="262"/>
      <c r="B213" s="117"/>
      <c r="C213" s="116"/>
      <c r="D213" s="116"/>
      <c r="E213" s="175"/>
      <c r="F213" s="262"/>
      <c r="G213" s="28"/>
      <c r="H213" s="118"/>
      <c r="I213" s="83"/>
      <c r="J213" s="118"/>
      <c r="K213" s="116"/>
      <c r="L213" s="174"/>
      <c r="M213" s="174"/>
      <c r="N213" s="174"/>
      <c r="O213" s="116"/>
      <c r="P213" s="174"/>
      <c r="Q213" s="116"/>
      <c r="R213" s="116"/>
      <c r="S213" s="116"/>
      <c r="T213" s="116"/>
      <c r="U213" s="116"/>
      <c r="V213" s="116"/>
      <c r="W213" s="116"/>
      <c r="X213" s="116"/>
      <c r="Y213" s="183"/>
      <c r="Z213" s="183"/>
    </row>
    <row r="214" ht="15.0" customHeight="1">
      <c r="A214" s="262"/>
      <c r="B214" s="117"/>
      <c r="C214" s="116"/>
      <c r="D214" s="116"/>
      <c r="E214" s="175"/>
      <c r="F214" s="262"/>
      <c r="G214" s="28"/>
      <c r="H214" s="118"/>
      <c r="I214" s="83"/>
      <c r="J214" s="118"/>
      <c r="K214" s="116"/>
      <c r="L214" s="174"/>
      <c r="M214" s="174"/>
      <c r="N214" s="174"/>
      <c r="O214" s="116"/>
      <c r="P214" s="174"/>
      <c r="Q214" s="116"/>
      <c r="R214" s="116"/>
      <c r="S214" s="116"/>
      <c r="T214" s="116"/>
      <c r="U214" s="116"/>
      <c r="V214" s="116"/>
      <c r="W214" s="116"/>
      <c r="X214" s="116"/>
      <c r="Y214" s="183"/>
      <c r="Z214" s="183"/>
    </row>
    <row r="215" ht="15.0" customHeight="1">
      <c r="A215" s="262"/>
      <c r="B215" s="117"/>
      <c r="C215" s="116"/>
      <c r="D215" s="116"/>
      <c r="E215" s="175"/>
      <c r="F215" s="262"/>
      <c r="G215" s="28"/>
      <c r="H215" s="118"/>
      <c r="I215" s="83"/>
      <c r="J215" s="118"/>
      <c r="K215" s="116"/>
      <c r="L215" s="174"/>
      <c r="M215" s="174"/>
      <c r="N215" s="174"/>
      <c r="O215" s="116"/>
      <c r="P215" s="174"/>
      <c r="Q215" s="116"/>
      <c r="R215" s="116"/>
      <c r="S215" s="116"/>
      <c r="T215" s="116"/>
      <c r="U215" s="116"/>
      <c r="V215" s="116"/>
      <c r="W215" s="116"/>
      <c r="X215" s="116"/>
      <c r="Y215" s="183"/>
      <c r="Z215" s="183"/>
    </row>
    <row r="216" ht="15.0" customHeight="1">
      <c r="A216" s="262"/>
      <c r="B216" s="115"/>
      <c r="C216" s="116"/>
      <c r="D216" s="116"/>
      <c r="E216" s="175"/>
      <c r="F216" s="262"/>
      <c r="G216" s="28"/>
      <c r="H216" s="118"/>
      <c r="I216" s="83"/>
      <c r="J216" s="118"/>
      <c r="K216" s="116"/>
      <c r="L216" s="174"/>
      <c r="M216" s="174"/>
      <c r="N216" s="174"/>
      <c r="O216" s="116"/>
      <c r="P216" s="174"/>
      <c r="Q216" s="116"/>
      <c r="R216" s="116"/>
      <c r="S216" s="116"/>
      <c r="T216" s="116"/>
      <c r="U216" s="116"/>
      <c r="V216" s="116"/>
      <c r="W216" s="116"/>
      <c r="X216" s="116"/>
      <c r="Y216" s="183"/>
      <c r="Z216" s="183"/>
    </row>
    <row r="217" ht="15.0" customHeight="1">
      <c r="A217" s="262"/>
      <c r="B217" s="117"/>
      <c r="C217" s="116"/>
      <c r="D217" s="116"/>
      <c r="E217" s="175"/>
      <c r="F217" s="262"/>
      <c r="G217" s="28"/>
      <c r="H217" s="118"/>
      <c r="I217" s="83"/>
      <c r="J217" s="118"/>
      <c r="K217" s="116"/>
      <c r="L217" s="174"/>
      <c r="M217" s="174"/>
      <c r="N217" s="174"/>
      <c r="O217" s="116"/>
      <c r="P217" s="174"/>
      <c r="Q217" s="116"/>
      <c r="R217" s="116"/>
      <c r="S217" s="116"/>
      <c r="T217" s="116"/>
      <c r="U217" s="116"/>
      <c r="V217" s="116"/>
      <c r="W217" s="116"/>
      <c r="X217" s="116"/>
      <c r="Y217" s="183"/>
      <c r="Z217" s="183"/>
    </row>
    <row r="218" ht="15.0" customHeight="1">
      <c r="A218" s="262"/>
      <c r="B218" s="115"/>
      <c r="C218" s="116"/>
      <c r="D218" s="118"/>
      <c r="E218" s="175"/>
      <c r="F218" s="262"/>
      <c r="G218" s="28"/>
      <c r="H218" s="118"/>
      <c r="I218" s="83"/>
      <c r="J218" s="118"/>
      <c r="K218" s="116"/>
      <c r="L218" s="174"/>
      <c r="M218" s="174"/>
      <c r="N218" s="174"/>
      <c r="O218" s="116"/>
      <c r="P218" s="174"/>
      <c r="Q218" s="116"/>
      <c r="R218" s="116"/>
      <c r="S218" s="116"/>
      <c r="T218" s="116"/>
      <c r="U218" s="116"/>
      <c r="V218" s="116"/>
      <c r="W218" s="116"/>
      <c r="X218" s="116"/>
      <c r="Y218" s="183"/>
      <c r="Z218" s="183"/>
    </row>
    <row r="219" ht="15.0" customHeight="1">
      <c r="A219" s="262"/>
      <c r="B219" s="117"/>
      <c r="C219" s="116"/>
      <c r="D219" s="118"/>
      <c r="E219" s="175"/>
      <c r="F219" s="262"/>
      <c r="G219" s="28"/>
      <c r="H219" s="118"/>
      <c r="I219" s="83"/>
      <c r="J219" s="118"/>
      <c r="K219" s="116"/>
      <c r="L219" s="174"/>
      <c r="M219" s="174"/>
      <c r="N219" s="174"/>
      <c r="O219" s="116"/>
      <c r="P219" s="174"/>
      <c r="Q219" s="116"/>
      <c r="R219" s="116"/>
      <c r="S219" s="116"/>
      <c r="T219" s="116"/>
      <c r="U219" s="116"/>
      <c r="V219" s="116"/>
      <c r="W219" s="116"/>
      <c r="X219" s="116"/>
      <c r="Y219" s="183"/>
      <c r="Z219" s="183"/>
    </row>
    <row r="220" ht="15.0" customHeight="1">
      <c r="A220" s="262"/>
      <c r="B220" s="115"/>
      <c r="C220" s="116"/>
      <c r="D220" s="116"/>
      <c r="E220" s="175"/>
      <c r="F220" s="262"/>
      <c r="G220" s="61"/>
      <c r="H220" s="118"/>
      <c r="I220" s="83"/>
      <c r="J220" s="118"/>
      <c r="K220" s="116"/>
      <c r="L220" s="174"/>
      <c r="M220" s="174"/>
      <c r="N220" s="174"/>
      <c r="O220" s="116"/>
      <c r="P220" s="174"/>
      <c r="Q220" s="116"/>
      <c r="R220" s="116"/>
      <c r="S220" s="116"/>
      <c r="T220" s="116"/>
      <c r="U220" s="116"/>
      <c r="V220" s="116"/>
      <c r="W220" s="116"/>
      <c r="X220" s="116"/>
      <c r="Y220" s="183"/>
      <c r="Z220" s="183"/>
    </row>
    <row r="221" ht="15.0" customHeight="1">
      <c r="A221" s="262"/>
      <c r="B221" s="117"/>
      <c r="C221" s="116"/>
      <c r="D221" s="116"/>
      <c r="E221" s="175"/>
      <c r="F221" s="262"/>
      <c r="G221" s="61"/>
      <c r="H221" s="118"/>
      <c r="I221" s="83"/>
      <c r="J221" s="118"/>
      <c r="K221" s="116"/>
      <c r="L221" s="174"/>
      <c r="M221" s="174"/>
      <c r="N221" s="174"/>
      <c r="O221" s="116"/>
      <c r="P221" s="174"/>
      <c r="Q221" s="116"/>
      <c r="R221" s="116"/>
      <c r="S221" s="116"/>
      <c r="T221" s="116"/>
      <c r="U221" s="116"/>
      <c r="V221" s="116"/>
      <c r="W221" s="116"/>
      <c r="X221" s="116"/>
      <c r="Y221" s="183"/>
      <c r="Z221" s="183"/>
    </row>
    <row r="222" ht="15.0" customHeight="1">
      <c r="A222" s="262"/>
      <c r="B222" s="115"/>
      <c r="C222" s="116"/>
      <c r="D222" s="116"/>
      <c r="E222" s="175"/>
      <c r="F222" s="262"/>
      <c r="G222" s="61"/>
      <c r="H222" s="118"/>
      <c r="I222" s="83"/>
      <c r="J222" s="118"/>
      <c r="K222" s="116"/>
      <c r="L222" s="174"/>
      <c r="M222" s="174"/>
      <c r="N222" s="174"/>
      <c r="O222" s="116"/>
      <c r="P222" s="174"/>
      <c r="Q222" s="116"/>
      <c r="R222" s="116"/>
      <c r="S222" s="116"/>
      <c r="T222" s="116"/>
      <c r="U222" s="116"/>
      <c r="V222" s="116"/>
      <c r="W222" s="116"/>
      <c r="X222" s="116"/>
      <c r="Y222" s="183"/>
      <c r="Z222" s="183"/>
    </row>
    <row r="223" ht="15.0" customHeight="1">
      <c r="A223" s="262"/>
      <c r="B223" s="115"/>
      <c r="C223" s="116"/>
      <c r="D223" s="116"/>
      <c r="E223" s="175"/>
      <c r="F223" s="262"/>
      <c r="G223" s="61"/>
      <c r="H223" s="118"/>
      <c r="I223" s="83"/>
      <c r="J223" s="118"/>
      <c r="K223" s="116"/>
      <c r="L223" s="174"/>
      <c r="M223" s="174"/>
      <c r="N223" s="174"/>
      <c r="O223" s="116"/>
      <c r="P223" s="174"/>
      <c r="Q223" s="116"/>
      <c r="R223" s="116"/>
      <c r="S223" s="116"/>
      <c r="T223" s="116"/>
      <c r="U223" s="116"/>
      <c r="V223" s="116"/>
      <c r="W223" s="116"/>
      <c r="X223" s="116"/>
      <c r="Y223" s="183"/>
      <c r="Z223" s="183"/>
    </row>
    <row r="224" ht="15.0" customHeight="1">
      <c r="A224" s="262"/>
      <c r="B224" s="115"/>
      <c r="C224" s="116"/>
      <c r="D224" s="116"/>
      <c r="E224" s="175"/>
      <c r="F224" s="262"/>
      <c r="G224" s="61"/>
      <c r="H224" s="118"/>
      <c r="I224" s="83"/>
      <c r="J224" s="118"/>
      <c r="K224" s="116"/>
      <c r="L224" s="174"/>
      <c r="M224" s="174"/>
      <c r="N224" s="174"/>
      <c r="O224" s="116"/>
      <c r="P224" s="174"/>
      <c r="Q224" s="116"/>
      <c r="R224" s="116"/>
      <c r="S224" s="116"/>
      <c r="T224" s="116"/>
      <c r="U224" s="116"/>
      <c r="V224" s="116"/>
      <c r="W224" s="116"/>
      <c r="X224" s="116"/>
      <c r="Y224" s="183"/>
      <c r="Z224" s="183"/>
    </row>
    <row r="225" ht="15.0" customHeight="1">
      <c r="A225" s="262"/>
      <c r="B225" s="115"/>
      <c r="C225" s="116"/>
      <c r="D225" s="116"/>
      <c r="E225" s="175"/>
      <c r="F225" s="262"/>
      <c r="G225" s="61"/>
      <c r="H225" s="118"/>
      <c r="I225" s="83"/>
      <c r="J225" s="118"/>
      <c r="K225" s="116"/>
      <c r="L225" s="174"/>
      <c r="M225" s="174"/>
      <c r="N225" s="174"/>
      <c r="O225" s="116"/>
      <c r="P225" s="174"/>
      <c r="Q225" s="116"/>
      <c r="R225" s="116"/>
      <c r="S225" s="116"/>
      <c r="T225" s="116"/>
      <c r="U225" s="116"/>
      <c r="V225" s="116"/>
      <c r="W225" s="116"/>
      <c r="X225" s="116"/>
      <c r="Y225" s="183"/>
      <c r="Z225" s="183"/>
    </row>
    <row r="226" ht="15.0" customHeight="1">
      <c r="A226" s="262"/>
      <c r="B226" s="115"/>
      <c r="C226" s="116"/>
      <c r="D226" s="116"/>
      <c r="E226" s="175"/>
      <c r="F226" s="262"/>
      <c r="G226" s="61"/>
      <c r="H226" s="118"/>
      <c r="I226" s="83"/>
      <c r="J226" s="118"/>
      <c r="K226" s="116"/>
      <c r="L226" s="174"/>
      <c r="M226" s="174"/>
      <c r="N226" s="174"/>
      <c r="O226" s="116"/>
      <c r="P226" s="174"/>
      <c r="Q226" s="116"/>
      <c r="R226" s="116"/>
      <c r="S226" s="116"/>
      <c r="T226" s="116"/>
      <c r="U226" s="116"/>
      <c r="V226" s="116"/>
      <c r="W226" s="116"/>
      <c r="X226" s="116"/>
      <c r="Y226" s="183"/>
      <c r="Z226" s="183"/>
    </row>
    <row r="227" ht="15.0" customHeight="1">
      <c r="A227" s="262"/>
      <c r="B227" s="117"/>
      <c r="C227" s="116"/>
      <c r="D227" s="116"/>
      <c r="E227" s="175"/>
      <c r="F227" s="262"/>
      <c r="G227" s="61"/>
      <c r="H227" s="118"/>
      <c r="I227" s="83"/>
      <c r="J227" s="118"/>
      <c r="K227" s="116"/>
      <c r="L227" s="174"/>
      <c r="M227" s="174"/>
      <c r="N227" s="174"/>
      <c r="O227" s="116"/>
      <c r="P227" s="174"/>
      <c r="Q227" s="116"/>
      <c r="R227" s="116"/>
      <c r="S227" s="116"/>
      <c r="T227" s="116"/>
      <c r="U227" s="116"/>
      <c r="V227" s="116"/>
      <c r="W227" s="116"/>
      <c r="X227" s="116"/>
      <c r="Y227" s="183"/>
      <c r="Z227" s="183"/>
    </row>
    <row r="228" ht="15.0" customHeight="1">
      <c r="A228" s="262"/>
      <c r="B228" s="117"/>
      <c r="C228" s="116"/>
      <c r="D228" s="116"/>
      <c r="E228" s="175"/>
      <c r="F228" s="262"/>
      <c r="G228" s="61"/>
      <c r="H228" s="118"/>
      <c r="I228" s="83"/>
      <c r="J228" s="118"/>
      <c r="K228" s="116"/>
      <c r="L228" s="174"/>
      <c r="M228" s="174"/>
      <c r="N228" s="174"/>
      <c r="O228" s="116"/>
      <c r="P228" s="174"/>
      <c r="Q228" s="116"/>
      <c r="R228" s="116"/>
      <c r="S228" s="116"/>
      <c r="T228" s="116"/>
      <c r="U228" s="116"/>
      <c r="V228" s="116"/>
      <c r="W228" s="116"/>
      <c r="X228" s="116"/>
      <c r="Y228" s="183"/>
      <c r="Z228" s="183"/>
    </row>
    <row r="229" ht="15.0" customHeight="1">
      <c r="A229" s="262"/>
      <c r="B229" s="115"/>
      <c r="C229" s="116"/>
      <c r="D229" s="116"/>
      <c r="E229" s="175"/>
      <c r="F229" s="262"/>
      <c r="G229" s="29"/>
      <c r="H229" s="118"/>
      <c r="I229" s="83"/>
      <c r="J229" s="118"/>
      <c r="K229" s="116"/>
      <c r="L229" s="174"/>
      <c r="M229" s="174"/>
      <c r="N229" s="174"/>
      <c r="O229" s="116"/>
      <c r="P229" s="174"/>
      <c r="Q229" s="116"/>
      <c r="R229" s="116"/>
      <c r="S229" s="116"/>
      <c r="T229" s="116"/>
      <c r="U229" s="116"/>
      <c r="V229" s="116"/>
      <c r="W229" s="116"/>
      <c r="X229" s="116"/>
      <c r="Y229" s="183"/>
      <c r="Z229" s="183"/>
    </row>
    <row r="230" ht="15.0" customHeight="1">
      <c r="A230" s="262"/>
      <c r="B230" s="115"/>
      <c r="C230" s="116"/>
      <c r="D230" s="116"/>
      <c r="E230" s="175"/>
      <c r="F230" s="262"/>
      <c r="G230" s="28"/>
      <c r="H230" s="118"/>
      <c r="I230" s="83"/>
      <c r="J230" s="118"/>
      <c r="K230" s="116"/>
      <c r="L230" s="174"/>
      <c r="M230" s="174"/>
      <c r="N230" s="174"/>
      <c r="O230" s="116"/>
      <c r="P230" s="174"/>
      <c r="Q230" s="116"/>
      <c r="R230" s="116"/>
      <c r="S230" s="116"/>
      <c r="T230" s="116"/>
      <c r="U230" s="116"/>
      <c r="V230" s="116"/>
      <c r="W230" s="116"/>
      <c r="X230" s="116"/>
      <c r="Y230" s="183"/>
      <c r="Z230" s="183"/>
    </row>
    <row r="231" ht="15.0" customHeight="1">
      <c r="A231" s="262"/>
      <c r="B231" s="115"/>
      <c r="C231" s="116"/>
      <c r="D231" s="116"/>
      <c r="E231" s="175"/>
      <c r="F231" s="262"/>
      <c r="G231" s="28"/>
      <c r="H231" s="118"/>
      <c r="I231" s="83"/>
      <c r="J231" s="118"/>
      <c r="K231" s="116"/>
      <c r="L231" s="174"/>
      <c r="M231" s="174"/>
      <c r="N231" s="174"/>
      <c r="O231" s="116"/>
      <c r="P231" s="174"/>
      <c r="Q231" s="116"/>
      <c r="R231" s="116"/>
      <c r="S231" s="116"/>
      <c r="T231" s="116"/>
      <c r="U231" s="116"/>
      <c r="V231" s="116"/>
      <c r="W231" s="116"/>
      <c r="X231" s="116"/>
      <c r="Y231" s="183"/>
      <c r="Z231" s="183"/>
    </row>
    <row r="232" ht="15.0" customHeight="1">
      <c r="A232" s="262"/>
      <c r="B232" s="115"/>
      <c r="C232" s="116"/>
      <c r="D232" s="116"/>
      <c r="E232" s="175"/>
      <c r="F232" s="262"/>
      <c r="G232" s="28"/>
      <c r="H232" s="118"/>
      <c r="I232" s="83"/>
      <c r="J232" s="118"/>
      <c r="K232" s="116"/>
      <c r="L232" s="174"/>
      <c r="M232" s="174"/>
      <c r="N232" s="174"/>
      <c r="O232" s="116"/>
      <c r="P232" s="174"/>
      <c r="Q232" s="116"/>
      <c r="R232" s="116"/>
      <c r="S232" s="116"/>
      <c r="T232" s="116"/>
      <c r="U232" s="116"/>
      <c r="V232" s="116"/>
      <c r="W232" s="116"/>
      <c r="X232" s="116"/>
      <c r="Y232" s="183"/>
      <c r="Z232" s="183"/>
    </row>
    <row r="233" ht="15.0" customHeight="1">
      <c r="A233" s="262"/>
      <c r="B233" s="115"/>
      <c r="C233" s="116"/>
      <c r="D233" s="116"/>
      <c r="E233" s="175"/>
      <c r="F233" s="262"/>
      <c r="G233" s="28"/>
      <c r="H233" s="118"/>
      <c r="I233" s="83"/>
      <c r="J233" s="118"/>
      <c r="K233" s="116"/>
      <c r="L233" s="174"/>
      <c r="M233" s="174"/>
      <c r="N233" s="174"/>
      <c r="O233" s="116"/>
      <c r="P233" s="174"/>
      <c r="Q233" s="116"/>
      <c r="R233" s="116"/>
      <c r="S233" s="116"/>
      <c r="T233" s="116"/>
      <c r="U233" s="116"/>
      <c r="V233" s="116"/>
      <c r="W233" s="116"/>
      <c r="X233" s="116"/>
      <c r="Y233" s="183"/>
      <c r="Z233" s="183"/>
    </row>
    <row r="234" ht="15.0" customHeight="1">
      <c r="A234" s="262"/>
      <c r="B234" s="115"/>
      <c r="C234" s="116"/>
      <c r="D234" s="116"/>
      <c r="E234" s="175"/>
      <c r="F234" s="262"/>
      <c r="G234" s="28"/>
      <c r="H234" s="118"/>
      <c r="I234" s="83"/>
      <c r="J234" s="118"/>
      <c r="K234" s="116"/>
      <c r="L234" s="174"/>
      <c r="M234" s="174"/>
      <c r="N234" s="174"/>
      <c r="O234" s="116"/>
      <c r="P234" s="174"/>
      <c r="Q234" s="116"/>
      <c r="R234" s="116"/>
      <c r="S234" s="116"/>
      <c r="T234" s="116"/>
      <c r="U234" s="116"/>
      <c r="V234" s="116"/>
      <c r="W234" s="116"/>
      <c r="X234" s="116"/>
      <c r="Y234" s="183"/>
      <c r="Z234" s="183"/>
    </row>
    <row r="235" ht="15.0" customHeight="1">
      <c r="A235" s="262"/>
      <c r="B235" s="117"/>
      <c r="C235" s="116"/>
      <c r="D235" s="116"/>
      <c r="E235" s="175"/>
      <c r="F235" s="262"/>
      <c r="G235" s="28"/>
      <c r="H235" s="118"/>
      <c r="I235" s="83"/>
      <c r="J235" s="118"/>
      <c r="K235" s="116"/>
      <c r="L235" s="174"/>
      <c r="M235" s="174"/>
      <c r="N235" s="174"/>
      <c r="O235" s="116"/>
      <c r="P235" s="174"/>
      <c r="Q235" s="116"/>
      <c r="R235" s="116"/>
      <c r="S235" s="116"/>
      <c r="T235" s="116"/>
      <c r="U235" s="116"/>
      <c r="V235" s="116"/>
      <c r="W235" s="116"/>
      <c r="X235" s="116"/>
      <c r="Y235" s="183"/>
      <c r="Z235" s="183"/>
    </row>
    <row r="236" ht="15.0" customHeight="1">
      <c r="A236" s="262"/>
      <c r="B236" s="115"/>
      <c r="C236" s="116"/>
      <c r="D236" s="116"/>
      <c r="E236" s="175"/>
      <c r="F236" s="262"/>
      <c r="G236" s="28"/>
      <c r="H236" s="118"/>
      <c r="I236" s="83"/>
      <c r="J236" s="118"/>
      <c r="K236" s="116"/>
      <c r="L236" s="174"/>
      <c r="M236" s="174"/>
      <c r="N236" s="174"/>
      <c r="O236" s="116"/>
      <c r="P236" s="174"/>
      <c r="Q236" s="116"/>
      <c r="R236" s="116"/>
      <c r="S236" s="116"/>
      <c r="T236" s="116"/>
      <c r="U236" s="116"/>
      <c r="V236" s="116"/>
      <c r="W236" s="116"/>
      <c r="X236" s="116"/>
      <c r="Y236" s="183"/>
      <c r="Z236" s="183"/>
    </row>
    <row r="237" ht="15.0" customHeight="1">
      <c r="A237" s="262"/>
      <c r="B237" s="115"/>
      <c r="C237" s="116"/>
      <c r="D237" s="118"/>
      <c r="E237" s="175"/>
      <c r="F237" s="262"/>
      <c r="G237" s="28"/>
      <c r="H237" s="118"/>
      <c r="I237" s="83"/>
      <c r="J237" s="118"/>
      <c r="K237" s="116"/>
      <c r="L237" s="174"/>
      <c r="M237" s="174"/>
      <c r="N237" s="174"/>
      <c r="O237" s="116"/>
      <c r="P237" s="174"/>
      <c r="Q237" s="116"/>
      <c r="R237" s="116"/>
      <c r="S237" s="116"/>
      <c r="T237" s="116"/>
      <c r="U237" s="116"/>
      <c r="V237" s="116"/>
      <c r="W237" s="116"/>
      <c r="X237" s="116"/>
      <c r="Y237" s="183"/>
      <c r="Z237" s="183"/>
    </row>
    <row r="238" ht="15.0" customHeight="1">
      <c r="A238" s="262"/>
      <c r="B238" s="115"/>
      <c r="C238" s="116"/>
      <c r="D238" s="116"/>
      <c r="E238" s="175"/>
      <c r="F238" s="262"/>
      <c r="G238" s="28"/>
      <c r="H238" s="118"/>
      <c r="I238" s="83"/>
      <c r="J238" s="118"/>
      <c r="K238" s="116"/>
      <c r="L238" s="174"/>
      <c r="M238" s="174"/>
      <c r="N238" s="174"/>
      <c r="O238" s="116"/>
      <c r="P238" s="174"/>
      <c r="Q238" s="116"/>
      <c r="R238" s="116"/>
      <c r="S238" s="116"/>
      <c r="T238" s="116"/>
      <c r="U238" s="116"/>
      <c r="V238" s="116"/>
      <c r="W238" s="116"/>
      <c r="X238" s="116"/>
      <c r="Y238" s="183"/>
      <c r="Z238" s="183"/>
    </row>
    <row r="239" ht="15.0" customHeight="1">
      <c r="A239" s="262"/>
      <c r="B239" s="115"/>
      <c r="C239" s="116"/>
      <c r="D239" s="118"/>
      <c r="E239" s="175"/>
      <c r="F239" s="262"/>
      <c r="G239" s="28"/>
      <c r="H239" s="118"/>
      <c r="I239" s="83"/>
      <c r="J239" s="118"/>
      <c r="K239" s="116"/>
      <c r="L239" s="174"/>
      <c r="M239" s="174"/>
      <c r="N239" s="174"/>
      <c r="O239" s="116"/>
      <c r="P239" s="174"/>
      <c r="Q239" s="116"/>
      <c r="R239" s="116"/>
      <c r="S239" s="116"/>
      <c r="T239" s="116"/>
      <c r="U239" s="116"/>
      <c r="V239" s="116"/>
      <c r="W239" s="116"/>
      <c r="X239" s="116"/>
      <c r="Y239" s="183"/>
      <c r="Z239" s="183"/>
    </row>
    <row r="240" ht="15.0" customHeight="1">
      <c r="A240" s="262"/>
      <c r="B240" s="115"/>
      <c r="C240" s="116"/>
      <c r="D240" s="116"/>
      <c r="E240" s="175"/>
      <c r="F240" s="262"/>
      <c r="G240" s="28"/>
      <c r="H240" s="118"/>
      <c r="I240" s="83"/>
      <c r="J240" s="118"/>
      <c r="K240" s="116"/>
      <c r="L240" s="174"/>
      <c r="M240" s="174"/>
      <c r="N240" s="174"/>
      <c r="O240" s="116"/>
      <c r="P240" s="174"/>
      <c r="Q240" s="116"/>
      <c r="R240" s="116"/>
      <c r="S240" s="116"/>
      <c r="T240" s="116"/>
      <c r="U240" s="116"/>
      <c r="V240" s="116"/>
      <c r="W240" s="116"/>
      <c r="X240" s="116"/>
      <c r="Y240" s="183"/>
      <c r="Z240" s="183"/>
    </row>
    <row r="241" ht="15.0" customHeight="1">
      <c r="A241" s="262"/>
      <c r="B241" s="115"/>
      <c r="C241" s="116"/>
      <c r="D241" s="116"/>
      <c r="E241" s="175"/>
      <c r="F241" s="262"/>
      <c r="G241" s="28"/>
      <c r="H241" s="118"/>
      <c r="I241" s="83"/>
      <c r="J241" s="118"/>
      <c r="K241" s="116"/>
      <c r="L241" s="174"/>
      <c r="M241" s="174"/>
      <c r="N241" s="174"/>
      <c r="O241" s="116"/>
      <c r="P241" s="174"/>
      <c r="Q241" s="116"/>
      <c r="R241" s="116"/>
      <c r="S241" s="116"/>
      <c r="T241" s="116"/>
      <c r="U241" s="116"/>
      <c r="V241" s="116"/>
      <c r="W241" s="116"/>
      <c r="X241" s="116"/>
      <c r="Y241" s="183"/>
      <c r="Z241" s="183"/>
    </row>
    <row r="242" ht="15.0" customHeight="1">
      <c r="A242" s="262"/>
      <c r="B242" s="115"/>
      <c r="C242" s="116"/>
      <c r="D242" s="116"/>
      <c r="E242" s="175"/>
      <c r="F242" s="262"/>
      <c r="G242" s="28"/>
      <c r="H242" s="118"/>
      <c r="I242" s="83"/>
      <c r="J242" s="118"/>
      <c r="K242" s="116"/>
      <c r="L242" s="174"/>
      <c r="M242" s="174"/>
      <c r="N242" s="174"/>
      <c r="O242" s="116"/>
      <c r="P242" s="174"/>
      <c r="Q242" s="116"/>
      <c r="R242" s="116"/>
      <c r="S242" s="116"/>
      <c r="T242" s="116"/>
      <c r="U242" s="116"/>
      <c r="V242" s="116"/>
      <c r="W242" s="116"/>
      <c r="X242" s="116"/>
      <c r="Y242" s="183"/>
      <c r="Z242" s="183"/>
    </row>
    <row r="243" ht="15.0" customHeight="1">
      <c r="A243" s="262"/>
      <c r="B243" s="117"/>
      <c r="C243" s="116"/>
      <c r="D243" s="116"/>
      <c r="E243" s="175"/>
      <c r="F243" s="262"/>
      <c r="G243" s="28"/>
      <c r="H243" s="118"/>
      <c r="I243" s="83"/>
      <c r="J243" s="118"/>
      <c r="K243" s="116"/>
      <c r="L243" s="174"/>
      <c r="M243" s="174"/>
      <c r="N243" s="174"/>
      <c r="O243" s="116"/>
      <c r="P243" s="174"/>
      <c r="Q243" s="116"/>
      <c r="R243" s="116"/>
      <c r="S243" s="116"/>
      <c r="T243" s="116"/>
      <c r="U243" s="116"/>
      <c r="V243" s="116"/>
      <c r="W243" s="116"/>
      <c r="X243" s="116"/>
      <c r="Y243" s="183"/>
      <c r="Z243" s="183"/>
    </row>
    <row r="244" ht="15.0" customHeight="1">
      <c r="A244" s="262"/>
      <c r="B244" s="115"/>
      <c r="C244" s="116"/>
      <c r="D244" s="116"/>
      <c r="E244" s="175"/>
      <c r="F244" s="262"/>
      <c r="G244" s="28"/>
      <c r="H244" s="118"/>
      <c r="I244" s="83"/>
      <c r="J244" s="118"/>
      <c r="K244" s="116"/>
      <c r="L244" s="174"/>
      <c r="M244" s="174"/>
      <c r="N244" s="174"/>
      <c r="O244" s="116"/>
      <c r="P244" s="174"/>
      <c r="Q244" s="116"/>
      <c r="R244" s="116"/>
      <c r="S244" s="116"/>
      <c r="T244" s="116"/>
      <c r="U244" s="116"/>
      <c r="V244" s="116"/>
      <c r="W244" s="116"/>
      <c r="X244" s="116"/>
      <c r="Y244" s="183"/>
      <c r="Z244" s="183"/>
    </row>
    <row r="245" ht="15.0" customHeight="1">
      <c r="A245" s="262"/>
      <c r="B245" s="115"/>
      <c r="C245" s="116"/>
      <c r="D245" s="118"/>
      <c r="E245" s="175"/>
      <c r="F245" s="262"/>
      <c r="G245" s="61"/>
      <c r="H245" s="118"/>
      <c r="I245" s="83"/>
      <c r="J245" s="118"/>
      <c r="K245" s="116"/>
      <c r="L245" s="174"/>
      <c r="M245" s="174"/>
      <c r="N245" s="174"/>
      <c r="O245" s="116"/>
      <c r="P245" s="174"/>
      <c r="Q245" s="116"/>
      <c r="R245" s="116"/>
      <c r="S245" s="116"/>
      <c r="T245" s="116"/>
      <c r="U245" s="116"/>
      <c r="V245" s="116"/>
      <c r="W245" s="116"/>
      <c r="X245" s="116"/>
      <c r="Y245" s="183"/>
      <c r="Z245" s="183"/>
    </row>
    <row r="246" ht="15.0" customHeight="1">
      <c r="A246" s="262"/>
      <c r="B246" s="117"/>
      <c r="C246" s="116"/>
      <c r="D246" s="116"/>
      <c r="E246" s="175"/>
      <c r="F246" s="262"/>
      <c r="G246" s="61"/>
      <c r="H246" s="118"/>
      <c r="I246" s="83"/>
      <c r="J246" s="118"/>
      <c r="K246" s="116"/>
      <c r="L246" s="174"/>
      <c r="M246" s="174"/>
      <c r="N246" s="174"/>
      <c r="O246" s="116"/>
      <c r="P246" s="174"/>
      <c r="Q246" s="116"/>
      <c r="R246" s="116"/>
      <c r="S246" s="116"/>
      <c r="T246" s="116"/>
      <c r="U246" s="116"/>
      <c r="V246" s="116"/>
      <c r="W246" s="116"/>
      <c r="X246" s="116"/>
      <c r="Y246" s="183"/>
      <c r="Z246" s="183"/>
    </row>
    <row r="247" ht="15.0" customHeight="1">
      <c r="A247" s="262"/>
      <c r="B247" s="117"/>
      <c r="C247" s="116"/>
      <c r="D247" s="264"/>
      <c r="E247" s="175"/>
      <c r="F247" s="262"/>
      <c r="G247" s="28"/>
      <c r="H247" s="118"/>
      <c r="I247" s="83"/>
      <c r="J247" s="118"/>
      <c r="K247" s="116"/>
      <c r="L247" s="174"/>
      <c r="M247" s="174"/>
      <c r="N247" s="174"/>
      <c r="O247" s="116"/>
      <c r="P247" s="174"/>
      <c r="Q247" s="116"/>
      <c r="R247" s="116"/>
      <c r="S247" s="116"/>
      <c r="T247" s="116"/>
      <c r="U247" s="116"/>
      <c r="V247" s="116"/>
      <c r="W247" s="116"/>
      <c r="X247" s="116"/>
      <c r="Y247" s="183"/>
      <c r="Z247" s="183"/>
    </row>
    <row r="248" ht="15.0" customHeight="1">
      <c r="A248" s="262"/>
      <c r="B248" s="117"/>
      <c r="C248" s="118"/>
      <c r="D248" s="118"/>
      <c r="E248" s="175"/>
      <c r="F248" s="262"/>
      <c r="G248" s="28"/>
      <c r="H248" s="118"/>
      <c r="I248" s="83"/>
      <c r="J248" s="118"/>
      <c r="K248" s="116"/>
      <c r="L248" s="174"/>
      <c r="M248" s="174"/>
      <c r="N248" s="174"/>
      <c r="O248" s="116"/>
      <c r="P248" s="174"/>
      <c r="Q248" s="116"/>
      <c r="R248" s="116"/>
      <c r="S248" s="116"/>
      <c r="T248" s="116"/>
      <c r="U248" s="116"/>
      <c r="V248" s="116"/>
      <c r="W248" s="116"/>
      <c r="X248" s="116"/>
      <c r="Y248" s="183"/>
      <c r="Z248" s="183"/>
    </row>
    <row r="249" ht="15.0" customHeight="1">
      <c r="A249" s="262"/>
      <c r="B249" s="115"/>
      <c r="C249" s="116"/>
      <c r="D249" s="116"/>
      <c r="E249" s="175"/>
      <c r="F249" s="262"/>
      <c r="G249" s="28"/>
      <c r="H249" s="118"/>
      <c r="I249" s="83"/>
      <c r="J249" s="118"/>
      <c r="K249" s="116"/>
      <c r="L249" s="174"/>
      <c r="M249" s="174"/>
      <c r="N249" s="174"/>
      <c r="O249" s="116"/>
      <c r="P249" s="174"/>
      <c r="Q249" s="116"/>
      <c r="R249" s="116"/>
      <c r="S249" s="116"/>
      <c r="T249" s="116"/>
      <c r="U249" s="116"/>
      <c r="V249" s="116"/>
      <c r="W249" s="116"/>
      <c r="X249" s="116"/>
      <c r="Y249" s="183"/>
      <c r="Z249" s="183"/>
    </row>
    <row r="250" ht="15.0" customHeight="1">
      <c r="A250" s="262"/>
      <c r="B250" s="115"/>
      <c r="C250" s="116"/>
      <c r="D250" s="118"/>
      <c r="E250" s="175"/>
      <c r="F250" s="262"/>
      <c r="G250" s="28"/>
      <c r="H250" s="118"/>
      <c r="I250" s="83"/>
      <c r="J250" s="118"/>
      <c r="K250" s="116"/>
      <c r="L250" s="174"/>
      <c r="M250" s="174"/>
      <c r="N250" s="174"/>
      <c r="O250" s="116"/>
      <c r="P250" s="174"/>
      <c r="Q250" s="116"/>
      <c r="R250" s="116"/>
      <c r="S250" s="116"/>
      <c r="T250" s="116"/>
      <c r="U250" s="116"/>
      <c r="V250" s="116"/>
      <c r="W250" s="116"/>
      <c r="X250" s="116"/>
      <c r="Y250" s="183"/>
      <c r="Z250" s="183"/>
    </row>
    <row r="251" ht="15.0" customHeight="1">
      <c r="A251" s="262"/>
      <c r="B251" s="117"/>
      <c r="C251" s="116"/>
      <c r="D251" s="116"/>
      <c r="E251" s="175"/>
      <c r="F251" s="262"/>
      <c r="G251" s="28"/>
      <c r="H251" s="118"/>
      <c r="I251" s="83"/>
      <c r="J251" s="118"/>
      <c r="K251" s="116"/>
      <c r="L251" s="174"/>
      <c r="M251" s="174"/>
      <c r="N251" s="174"/>
      <c r="O251" s="116"/>
      <c r="P251" s="174"/>
      <c r="Q251" s="116"/>
      <c r="R251" s="116"/>
      <c r="S251" s="116"/>
      <c r="T251" s="116"/>
      <c r="U251" s="116"/>
      <c r="V251" s="116"/>
      <c r="W251" s="116"/>
      <c r="X251" s="116"/>
      <c r="Y251" s="183"/>
      <c r="Z251" s="183"/>
    </row>
    <row r="252" ht="15.0" customHeight="1">
      <c r="A252" s="262"/>
      <c r="B252" s="115"/>
      <c r="C252" s="116"/>
      <c r="D252" s="118"/>
      <c r="E252" s="175"/>
      <c r="F252" s="262"/>
      <c r="G252" s="28"/>
      <c r="H252" s="118"/>
      <c r="I252" s="83"/>
      <c r="J252" s="118"/>
      <c r="K252" s="116"/>
      <c r="L252" s="174"/>
      <c r="M252" s="174"/>
      <c r="N252" s="174"/>
      <c r="O252" s="116"/>
      <c r="P252" s="174"/>
      <c r="Q252" s="116"/>
      <c r="R252" s="116"/>
      <c r="S252" s="116"/>
      <c r="T252" s="116"/>
      <c r="U252" s="116"/>
      <c r="V252" s="116"/>
      <c r="W252" s="116"/>
      <c r="X252" s="116"/>
      <c r="Y252" s="183"/>
      <c r="Z252" s="183"/>
    </row>
    <row r="253" ht="15.0" customHeight="1">
      <c r="A253" s="262"/>
      <c r="B253" s="117"/>
      <c r="C253" s="116"/>
      <c r="D253" s="116"/>
      <c r="E253" s="175"/>
      <c r="F253" s="262"/>
      <c r="G253" s="28"/>
      <c r="H253" s="118"/>
      <c r="I253" s="83"/>
      <c r="J253" s="118"/>
      <c r="K253" s="116"/>
      <c r="L253" s="174"/>
      <c r="M253" s="174"/>
      <c r="N253" s="174"/>
      <c r="O253" s="116"/>
      <c r="P253" s="174"/>
      <c r="Q253" s="116"/>
      <c r="R253" s="116"/>
      <c r="S253" s="116"/>
      <c r="T253" s="116"/>
      <c r="U253" s="116"/>
      <c r="V253" s="116"/>
      <c r="W253" s="116"/>
      <c r="X253" s="116"/>
      <c r="Y253" s="183"/>
      <c r="Z253" s="183"/>
    </row>
    <row r="254" ht="15.0" customHeight="1">
      <c r="A254" s="262"/>
      <c r="B254" s="115"/>
      <c r="C254" s="116"/>
      <c r="D254" s="118"/>
      <c r="E254" s="175"/>
      <c r="F254" s="262"/>
      <c r="G254" s="61"/>
      <c r="H254" s="118"/>
      <c r="I254" s="83"/>
      <c r="J254" s="118"/>
      <c r="K254" s="116"/>
      <c r="L254" s="174"/>
      <c r="M254" s="174"/>
      <c r="N254" s="174"/>
      <c r="O254" s="116"/>
      <c r="P254" s="174"/>
      <c r="Q254" s="116"/>
      <c r="R254" s="116"/>
      <c r="S254" s="116"/>
      <c r="T254" s="116"/>
      <c r="U254" s="116"/>
      <c r="V254" s="116"/>
      <c r="W254" s="116"/>
      <c r="X254" s="116"/>
      <c r="Y254" s="183"/>
      <c r="Z254" s="183"/>
    </row>
    <row r="255" ht="15.0" customHeight="1">
      <c r="A255" s="262"/>
      <c r="B255" s="117"/>
      <c r="C255" s="116"/>
      <c r="D255" s="116"/>
      <c r="E255" s="175"/>
      <c r="F255" s="262"/>
      <c r="G255" s="28"/>
      <c r="H255" s="118"/>
      <c r="I255" s="83"/>
      <c r="J255" s="118"/>
      <c r="K255" s="116"/>
      <c r="L255" s="174"/>
      <c r="M255" s="174"/>
      <c r="N255" s="174"/>
      <c r="O255" s="116"/>
      <c r="P255" s="174"/>
      <c r="Q255" s="116"/>
      <c r="R255" s="116"/>
      <c r="S255" s="116"/>
      <c r="T255" s="116"/>
      <c r="U255" s="116"/>
      <c r="V255" s="116"/>
      <c r="W255" s="116"/>
      <c r="X255" s="116"/>
      <c r="Y255" s="183"/>
      <c r="Z255" s="183"/>
    </row>
    <row r="256" ht="15.0" customHeight="1">
      <c r="A256" s="262"/>
      <c r="B256" s="115"/>
      <c r="C256" s="116"/>
      <c r="D256" s="118"/>
      <c r="E256" s="175"/>
      <c r="F256" s="262"/>
      <c r="G256" s="29"/>
      <c r="H256" s="118"/>
      <c r="I256" s="83"/>
      <c r="J256" s="118"/>
      <c r="K256" s="116"/>
      <c r="L256" s="174"/>
      <c r="M256" s="174"/>
      <c r="N256" s="174"/>
      <c r="O256" s="116"/>
      <c r="P256" s="174"/>
      <c r="Q256" s="116"/>
      <c r="R256" s="116"/>
      <c r="S256" s="116"/>
      <c r="T256" s="116"/>
      <c r="U256" s="116"/>
      <c r="V256" s="116"/>
      <c r="W256" s="116"/>
      <c r="X256" s="116"/>
      <c r="Y256" s="183"/>
      <c r="Z256" s="183"/>
    </row>
    <row r="257" ht="15.0" customHeight="1">
      <c r="A257" s="262"/>
      <c r="B257" s="115"/>
      <c r="C257" s="118"/>
      <c r="D257" s="118"/>
      <c r="E257" s="175"/>
      <c r="F257" s="262"/>
      <c r="G257" s="61"/>
      <c r="H257" s="118"/>
      <c r="I257" s="83"/>
      <c r="J257" s="118"/>
      <c r="K257" s="116"/>
      <c r="L257" s="174"/>
      <c r="M257" s="174"/>
      <c r="N257" s="174"/>
      <c r="O257" s="116"/>
      <c r="P257" s="174"/>
      <c r="Q257" s="116"/>
      <c r="R257" s="116"/>
      <c r="S257" s="116"/>
      <c r="T257" s="116"/>
      <c r="U257" s="116"/>
      <c r="V257" s="116"/>
      <c r="W257" s="116"/>
      <c r="X257" s="116"/>
      <c r="Y257" s="183"/>
      <c r="Z257" s="183"/>
    </row>
    <row r="258" ht="15.0" customHeight="1">
      <c r="A258" s="262"/>
      <c r="B258" s="117"/>
      <c r="C258" s="118"/>
      <c r="D258" s="118"/>
      <c r="E258" s="175"/>
      <c r="F258" s="262"/>
      <c r="G258" s="28"/>
      <c r="H258" s="118"/>
      <c r="I258" s="83"/>
      <c r="J258" s="118"/>
      <c r="K258" s="116"/>
      <c r="L258" s="174"/>
      <c r="M258" s="174"/>
      <c r="N258" s="174"/>
      <c r="O258" s="116"/>
      <c r="P258" s="174"/>
      <c r="Q258" s="116"/>
      <c r="R258" s="116"/>
      <c r="S258" s="116"/>
      <c r="T258" s="116"/>
      <c r="U258" s="116"/>
      <c r="V258" s="116"/>
      <c r="W258" s="116"/>
      <c r="X258" s="116"/>
      <c r="Y258" s="183"/>
      <c r="Z258" s="183"/>
    </row>
    <row r="259" ht="15.0" customHeight="1">
      <c r="A259" s="262"/>
      <c r="B259" s="115"/>
      <c r="C259" s="116"/>
      <c r="D259" s="116"/>
      <c r="E259" s="175"/>
      <c r="F259" s="262"/>
      <c r="G259" s="29"/>
      <c r="H259" s="118"/>
      <c r="I259" s="83"/>
      <c r="J259" s="118"/>
      <c r="K259" s="116"/>
      <c r="L259" s="174"/>
      <c r="M259" s="174"/>
      <c r="N259" s="174"/>
      <c r="O259" s="116"/>
      <c r="P259" s="174"/>
      <c r="Q259" s="116"/>
      <c r="R259" s="116"/>
      <c r="S259" s="116"/>
      <c r="T259" s="116"/>
      <c r="U259" s="116"/>
      <c r="V259" s="116"/>
      <c r="W259" s="116"/>
      <c r="X259" s="116"/>
      <c r="Y259" s="183"/>
      <c r="Z259" s="183"/>
    </row>
    <row r="260" ht="15.0" customHeight="1">
      <c r="A260" s="262"/>
      <c r="B260" s="117"/>
      <c r="C260" s="116"/>
      <c r="D260" s="116"/>
      <c r="E260" s="175"/>
      <c r="F260" s="262"/>
      <c r="G260" s="29"/>
      <c r="H260" s="118"/>
      <c r="I260" s="83"/>
      <c r="J260" s="118"/>
      <c r="K260" s="116"/>
      <c r="L260" s="174"/>
      <c r="M260" s="174"/>
      <c r="N260" s="174"/>
      <c r="O260" s="116"/>
      <c r="P260" s="174"/>
      <c r="Q260" s="116"/>
      <c r="R260" s="116"/>
      <c r="S260" s="116"/>
      <c r="T260" s="116"/>
      <c r="U260" s="116"/>
      <c r="V260" s="116"/>
      <c r="W260" s="116"/>
      <c r="X260" s="116"/>
      <c r="Y260" s="183"/>
      <c r="Z260" s="183"/>
    </row>
    <row r="261" ht="15.0" customHeight="1">
      <c r="A261" s="262"/>
      <c r="B261" s="115"/>
      <c r="C261" s="116"/>
      <c r="D261" s="116"/>
      <c r="E261" s="175"/>
      <c r="F261" s="262"/>
      <c r="G261" s="29"/>
      <c r="H261" s="118"/>
      <c r="I261" s="83"/>
      <c r="J261" s="118"/>
      <c r="K261" s="116"/>
      <c r="L261" s="174"/>
      <c r="M261" s="174"/>
      <c r="N261" s="174"/>
      <c r="O261" s="116"/>
      <c r="P261" s="174"/>
      <c r="Q261" s="116"/>
      <c r="R261" s="116"/>
      <c r="S261" s="116"/>
      <c r="T261" s="116"/>
      <c r="U261" s="116"/>
      <c r="V261" s="116"/>
      <c r="W261" s="116"/>
      <c r="X261" s="116"/>
      <c r="Y261" s="183"/>
      <c r="Z261" s="183"/>
    </row>
    <row r="262" ht="15.0" customHeight="1">
      <c r="A262" s="262"/>
      <c r="B262" s="117"/>
      <c r="C262" s="116"/>
      <c r="D262" s="116"/>
      <c r="E262" s="175"/>
      <c r="F262" s="262"/>
      <c r="G262" s="29"/>
      <c r="H262" s="118"/>
      <c r="I262" s="83"/>
      <c r="J262" s="118"/>
      <c r="K262" s="116"/>
      <c r="L262" s="174"/>
      <c r="M262" s="174"/>
      <c r="N262" s="174"/>
      <c r="O262" s="116"/>
      <c r="P262" s="174"/>
      <c r="Q262" s="116"/>
      <c r="R262" s="116"/>
      <c r="S262" s="116"/>
      <c r="T262" s="116"/>
      <c r="U262" s="116"/>
      <c r="V262" s="116"/>
      <c r="W262" s="116"/>
      <c r="X262" s="116"/>
      <c r="Y262" s="183"/>
      <c r="Z262" s="183"/>
    </row>
    <row r="263" ht="15.0" customHeight="1">
      <c r="A263" s="262"/>
      <c r="B263" s="115"/>
      <c r="C263" s="116"/>
      <c r="D263" s="118"/>
      <c r="E263" s="175"/>
      <c r="F263" s="262"/>
      <c r="G263" s="61"/>
      <c r="H263" s="118"/>
      <c r="I263" s="83"/>
      <c r="J263" s="118"/>
      <c r="K263" s="116"/>
      <c r="L263" s="174"/>
      <c r="M263" s="174"/>
      <c r="N263" s="174"/>
      <c r="O263" s="116"/>
      <c r="P263" s="174"/>
      <c r="Q263" s="116"/>
      <c r="R263" s="116"/>
      <c r="S263" s="116"/>
      <c r="T263" s="116"/>
      <c r="U263" s="116"/>
      <c r="V263" s="116"/>
      <c r="W263" s="116"/>
      <c r="X263" s="116"/>
      <c r="Y263" s="183"/>
      <c r="Z263" s="183"/>
    </row>
    <row r="264" ht="15.0" customHeight="1">
      <c r="A264" s="262"/>
      <c r="B264" s="115"/>
      <c r="C264" s="116"/>
      <c r="D264" s="116"/>
      <c r="E264" s="175"/>
      <c r="F264" s="262"/>
      <c r="G264" s="61"/>
      <c r="H264" s="118"/>
      <c r="I264" s="83"/>
      <c r="J264" s="118"/>
      <c r="K264" s="116"/>
      <c r="L264" s="174"/>
      <c r="M264" s="174"/>
      <c r="N264" s="174"/>
      <c r="O264" s="116"/>
      <c r="P264" s="174"/>
      <c r="Q264" s="116"/>
      <c r="R264" s="116"/>
      <c r="S264" s="116"/>
      <c r="T264" s="116"/>
      <c r="U264" s="116"/>
      <c r="V264" s="116"/>
      <c r="W264" s="116"/>
      <c r="X264" s="116"/>
      <c r="Y264" s="183"/>
      <c r="Z264" s="183"/>
    </row>
    <row r="265" ht="15.0" customHeight="1">
      <c r="A265" s="262"/>
      <c r="B265" s="117"/>
      <c r="C265" s="116"/>
      <c r="D265" s="116"/>
      <c r="E265" s="175"/>
      <c r="F265" s="262"/>
      <c r="G265" s="61"/>
      <c r="H265" s="118"/>
      <c r="I265" s="83"/>
      <c r="J265" s="118"/>
      <c r="K265" s="116"/>
      <c r="L265" s="174"/>
      <c r="M265" s="174"/>
      <c r="N265" s="174"/>
      <c r="O265" s="116"/>
      <c r="P265" s="174"/>
      <c r="Q265" s="116"/>
      <c r="R265" s="116"/>
      <c r="S265" s="116"/>
      <c r="T265" s="116"/>
      <c r="U265" s="116"/>
      <c r="V265" s="116"/>
      <c r="W265" s="116"/>
      <c r="X265" s="116"/>
      <c r="Y265" s="183"/>
      <c r="Z265" s="183"/>
    </row>
    <row r="266" ht="15.0" customHeight="1">
      <c r="A266" s="262"/>
      <c r="B266" s="115"/>
      <c r="C266" s="116"/>
      <c r="D266" s="116"/>
      <c r="E266" s="175"/>
      <c r="F266" s="262"/>
      <c r="G266" s="61"/>
      <c r="H266" s="118"/>
      <c r="I266" s="83"/>
      <c r="J266" s="118"/>
      <c r="K266" s="116"/>
      <c r="L266" s="174"/>
      <c r="M266" s="174"/>
      <c r="N266" s="174"/>
      <c r="O266" s="116"/>
      <c r="P266" s="174"/>
      <c r="Q266" s="116"/>
      <c r="R266" s="116"/>
      <c r="S266" s="116"/>
      <c r="T266" s="116"/>
      <c r="U266" s="116"/>
      <c r="V266" s="116"/>
      <c r="W266" s="116"/>
      <c r="X266" s="116"/>
      <c r="Y266" s="183"/>
      <c r="Z266" s="183"/>
    </row>
    <row r="267" ht="15.0" customHeight="1">
      <c r="A267" s="262"/>
      <c r="B267" s="115"/>
      <c r="C267" s="116"/>
      <c r="D267" s="116"/>
      <c r="E267" s="175"/>
      <c r="F267" s="262"/>
      <c r="G267" s="61"/>
      <c r="H267" s="118"/>
      <c r="I267" s="83"/>
      <c r="J267" s="118"/>
      <c r="K267" s="116"/>
      <c r="L267" s="174"/>
      <c r="M267" s="174"/>
      <c r="N267" s="174"/>
      <c r="O267" s="116"/>
      <c r="P267" s="174"/>
      <c r="Q267" s="116"/>
      <c r="R267" s="116"/>
      <c r="S267" s="116"/>
      <c r="T267" s="116"/>
      <c r="U267" s="116"/>
      <c r="V267" s="116"/>
      <c r="W267" s="116"/>
      <c r="X267" s="116"/>
      <c r="Y267" s="183"/>
      <c r="Z267" s="183"/>
    </row>
    <row r="268" ht="15.0" customHeight="1">
      <c r="A268" s="262"/>
      <c r="B268" s="115"/>
      <c r="C268" s="116"/>
      <c r="D268" s="116"/>
      <c r="E268" s="175"/>
      <c r="F268" s="262"/>
      <c r="G268" s="28"/>
      <c r="H268" s="118"/>
      <c r="I268" s="83"/>
      <c r="J268" s="118"/>
      <c r="K268" s="116"/>
      <c r="L268" s="174"/>
      <c r="M268" s="174"/>
      <c r="N268" s="174"/>
      <c r="O268" s="116"/>
      <c r="P268" s="174"/>
      <c r="Q268" s="116"/>
      <c r="R268" s="116"/>
      <c r="S268" s="116"/>
      <c r="T268" s="116"/>
      <c r="U268" s="116"/>
      <c r="V268" s="116"/>
      <c r="W268" s="116"/>
      <c r="X268" s="116"/>
      <c r="Y268" s="183"/>
      <c r="Z268" s="183"/>
    </row>
    <row r="269" ht="15.0" customHeight="1">
      <c r="A269" s="262"/>
      <c r="B269" s="117"/>
      <c r="C269" s="116"/>
      <c r="D269" s="116"/>
      <c r="E269" s="175"/>
      <c r="F269" s="262"/>
      <c r="G269" s="28"/>
      <c r="H269" s="118"/>
      <c r="I269" s="83"/>
      <c r="J269" s="118"/>
      <c r="K269" s="116"/>
      <c r="L269" s="174"/>
      <c r="M269" s="174"/>
      <c r="N269" s="174"/>
      <c r="O269" s="116"/>
      <c r="P269" s="174"/>
      <c r="Q269" s="116"/>
      <c r="R269" s="116"/>
      <c r="S269" s="116"/>
      <c r="T269" s="116"/>
      <c r="U269" s="116"/>
      <c r="V269" s="116"/>
      <c r="W269" s="116"/>
      <c r="X269" s="116"/>
      <c r="Y269" s="183"/>
      <c r="Z269" s="183"/>
    </row>
    <row r="270" ht="15.0" customHeight="1">
      <c r="A270" s="262"/>
      <c r="B270" s="115"/>
      <c r="C270" s="116"/>
      <c r="D270" s="264"/>
      <c r="E270" s="175"/>
      <c r="F270" s="262"/>
      <c r="G270" s="61"/>
      <c r="H270" s="118"/>
      <c r="I270" s="83"/>
      <c r="J270" s="118"/>
      <c r="K270" s="116"/>
      <c r="L270" s="174"/>
      <c r="M270" s="174"/>
      <c r="N270" s="174"/>
      <c r="O270" s="116"/>
      <c r="P270" s="174"/>
      <c r="Q270" s="116"/>
      <c r="R270" s="116"/>
      <c r="S270" s="116"/>
      <c r="T270" s="116"/>
      <c r="U270" s="116"/>
      <c r="V270" s="116"/>
      <c r="W270" s="116"/>
      <c r="X270" s="116"/>
      <c r="Y270" s="183"/>
      <c r="Z270" s="183"/>
    </row>
    <row r="271" ht="15.0" customHeight="1">
      <c r="A271" s="262"/>
      <c r="B271" s="115"/>
      <c r="C271" s="116"/>
      <c r="D271" s="264"/>
      <c r="E271" s="175"/>
      <c r="F271" s="262"/>
      <c r="G271" s="61"/>
      <c r="H271" s="118"/>
      <c r="I271" s="83"/>
      <c r="J271" s="118"/>
      <c r="K271" s="116"/>
      <c r="L271" s="174"/>
      <c r="M271" s="174"/>
      <c r="N271" s="174"/>
      <c r="O271" s="116"/>
      <c r="P271" s="174"/>
      <c r="Q271" s="116"/>
      <c r="R271" s="116"/>
      <c r="S271" s="116"/>
      <c r="T271" s="116"/>
      <c r="U271" s="116"/>
      <c r="V271" s="116"/>
      <c r="W271" s="116"/>
      <c r="X271" s="116"/>
      <c r="Y271" s="183"/>
      <c r="Z271" s="183"/>
    </row>
    <row r="272" ht="15.0" customHeight="1">
      <c r="A272" s="262"/>
      <c r="B272" s="115"/>
      <c r="C272" s="116"/>
      <c r="D272" s="264"/>
      <c r="E272" s="175"/>
      <c r="F272" s="262"/>
      <c r="G272" s="61"/>
      <c r="H272" s="118"/>
      <c r="I272" s="83"/>
      <c r="J272" s="118"/>
      <c r="K272" s="116"/>
      <c r="L272" s="174"/>
      <c r="M272" s="174"/>
      <c r="N272" s="174"/>
      <c r="O272" s="116"/>
      <c r="P272" s="174"/>
      <c r="Q272" s="116"/>
      <c r="R272" s="116"/>
      <c r="S272" s="116"/>
      <c r="T272" s="116"/>
      <c r="U272" s="116"/>
      <c r="V272" s="116"/>
      <c r="W272" s="116"/>
      <c r="X272" s="116"/>
      <c r="Y272" s="183"/>
      <c r="Z272" s="183"/>
    </row>
    <row r="273" ht="15.0" customHeight="1">
      <c r="A273" s="262"/>
      <c r="B273" s="117"/>
      <c r="C273" s="116"/>
      <c r="D273" s="116"/>
      <c r="E273" s="175"/>
      <c r="F273" s="262"/>
      <c r="G273" s="61"/>
      <c r="H273" s="118"/>
      <c r="I273" s="83"/>
      <c r="J273" s="118"/>
      <c r="K273" s="116"/>
      <c r="L273" s="174"/>
      <c r="M273" s="174"/>
      <c r="N273" s="174"/>
      <c r="O273" s="116"/>
      <c r="P273" s="174"/>
      <c r="Q273" s="116"/>
      <c r="R273" s="116"/>
      <c r="S273" s="116"/>
      <c r="T273" s="116"/>
      <c r="U273" s="116"/>
      <c r="V273" s="116"/>
      <c r="W273" s="116"/>
      <c r="X273" s="116"/>
      <c r="Y273" s="183"/>
      <c r="Z273" s="183"/>
    </row>
    <row r="274" ht="15.0" customHeight="1">
      <c r="A274" s="262"/>
      <c r="B274" s="115"/>
      <c r="C274" s="116"/>
      <c r="D274" s="118"/>
      <c r="E274" s="175"/>
      <c r="F274" s="262"/>
      <c r="G274" s="61"/>
      <c r="H274" s="118"/>
      <c r="I274" s="83"/>
      <c r="J274" s="118"/>
      <c r="K274" s="116"/>
      <c r="L274" s="174"/>
      <c r="M274" s="174"/>
      <c r="N274" s="174"/>
      <c r="O274" s="116"/>
      <c r="P274" s="174"/>
      <c r="Q274" s="116"/>
      <c r="R274" s="116"/>
      <c r="S274" s="116"/>
      <c r="T274" s="116"/>
      <c r="U274" s="116"/>
      <c r="V274" s="116"/>
      <c r="W274" s="116"/>
      <c r="X274" s="116"/>
      <c r="Y274" s="183"/>
      <c r="Z274" s="183"/>
    </row>
    <row r="275" ht="15.0" customHeight="1">
      <c r="A275" s="262"/>
      <c r="B275" s="115"/>
      <c r="C275" s="116"/>
      <c r="D275" s="118"/>
      <c r="E275" s="175"/>
      <c r="F275" s="262"/>
      <c r="G275" s="61"/>
      <c r="H275" s="118"/>
      <c r="I275" s="83"/>
      <c r="J275" s="118"/>
      <c r="K275" s="116"/>
      <c r="L275" s="174"/>
      <c r="M275" s="174"/>
      <c r="N275" s="174"/>
      <c r="O275" s="116"/>
      <c r="P275" s="174"/>
      <c r="Q275" s="116"/>
      <c r="R275" s="116"/>
      <c r="S275" s="116"/>
      <c r="T275" s="116"/>
      <c r="U275" s="116"/>
      <c r="V275" s="116"/>
      <c r="W275" s="116"/>
      <c r="X275" s="116"/>
      <c r="Y275" s="183"/>
      <c r="Z275" s="183"/>
    </row>
    <row r="276" ht="15.0" customHeight="1">
      <c r="A276" s="262"/>
      <c r="B276" s="115"/>
      <c r="C276" s="116"/>
      <c r="D276" s="116"/>
      <c r="E276" s="175"/>
      <c r="F276" s="262"/>
      <c r="G276" s="29"/>
      <c r="H276" s="118"/>
      <c r="I276" s="83"/>
      <c r="J276" s="118"/>
      <c r="K276" s="116"/>
      <c r="L276" s="174"/>
      <c r="M276" s="174"/>
      <c r="N276" s="174"/>
      <c r="O276" s="116"/>
      <c r="P276" s="174"/>
      <c r="Q276" s="116"/>
      <c r="R276" s="116"/>
      <c r="S276" s="116"/>
      <c r="T276" s="116"/>
      <c r="U276" s="116"/>
      <c r="V276" s="116"/>
      <c r="W276" s="116"/>
      <c r="X276" s="116"/>
      <c r="Y276" s="183"/>
      <c r="Z276" s="183"/>
    </row>
    <row r="277" ht="15.0" customHeight="1">
      <c r="A277" s="262"/>
      <c r="B277" s="115"/>
      <c r="C277" s="116"/>
      <c r="D277" s="116"/>
      <c r="E277" s="175"/>
      <c r="F277" s="262"/>
      <c r="G277" s="29"/>
      <c r="H277" s="118"/>
      <c r="I277" s="83"/>
      <c r="J277" s="118"/>
      <c r="K277" s="116"/>
      <c r="L277" s="174"/>
      <c r="M277" s="174"/>
      <c r="N277" s="174"/>
      <c r="O277" s="116"/>
      <c r="P277" s="174"/>
      <c r="Q277" s="116"/>
      <c r="R277" s="116"/>
      <c r="S277" s="116"/>
      <c r="T277" s="116"/>
      <c r="U277" s="116"/>
      <c r="V277" s="116"/>
      <c r="W277" s="116"/>
      <c r="X277" s="116"/>
      <c r="Y277" s="183"/>
      <c r="Z277" s="183"/>
    </row>
    <row r="278" ht="15.0" customHeight="1">
      <c r="A278" s="262"/>
      <c r="B278" s="115"/>
      <c r="C278" s="116"/>
      <c r="D278" s="116"/>
      <c r="E278" s="175"/>
      <c r="F278" s="262"/>
      <c r="G278" s="29"/>
      <c r="H278" s="118"/>
      <c r="I278" s="83"/>
      <c r="J278" s="118"/>
      <c r="K278" s="116"/>
      <c r="L278" s="174"/>
      <c r="M278" s="174"/>
      <c r="N278" s="174"/>
      <c r="O278" s="116"/>
      <c r="P278" s="174"/>
      <c r="Q278" s="116"/>
      <c r="R278" s="116"/>
      <c r="S278" s="116"/>
      <c r="T278" s="116"/>
      <c r="U278" s="116"/>
      <c r="V278" s="116"/>
      <c r="W278" s="116"/>
      <c r="X278" s="116"/>
      <c r="Y278" s="183"/>
      <c r="Z278" s="183"/>
    </row>
    <row r="279" ht="15.0" customHeight="1">
      <c r="A279" s="262"/>
      <c r="B279" s="115"/>
      <c r="C279" s="116"/>
      <c r="D279" s="116"/>
      <c r="E279" s="175"/>
      <c r="F279" s="262"/>
      <c r="G279" s="29"/>
      <c r="H279" s="118"/>
      <c r="I279" s="83"/>
      <c r="J279" s="118"/>
      <c r="K279" s="116"/>
      <c r="L279" s="174"/>
      <c r="M279" s="174"/>
      <c r="N279" s="174"/>
      <c r="O279" s="116"/>
      <c r="P279" s="174"/>
      <c r="Q279" s="116"/>
      <c r="R279" s="116"/>
      <c r="S279" s="116"/>
      <c r="T279" s="116"/>
      <c r="U279" s="116"/>
      <c r="V279" s="116"/>
      <c r="W279" s="116"/>
      <c r="X279" s="116"/>
      <c r="Y279" s="183"/>
      <c r="Z279" s="183"/>
    </row>
    <row r="280" ht="15.0" customHeight="1">
      <c r="A280" s="262"/>
      <c r="B280" s="115"/>
      <c r="C280" s="116"/>
      <c r="D280" s="116"/>
      <c r="E280" s="175"/>
      <c r="F280" s="262"/>
      <c r="G280" s="28"/>
      <c r="H280" s="118"/>
      <c r="I280" s="83"/>
      <c r="J280" s="118"/>
      <c r="K280" s="116"/>
      <c r="L280" s="174"/>
      <c r="M280" s="174"/>
      <c r="N280" s="174"/>
      <c r="O280" s="116"/>
      <c r="P280" s="174"/>
      <c r="Q280" s="116"/>
      <c r="R280" s="116"/>
      <c r="S280" s="116"/>
      <c r="T280" s="116"/>
      <c r="U280" s="116"/>
      <c r="V280" s="116"/>
      <c r="W280" s="116"/>
      <c r="X280" s="116"/>
      <c r="Y280" s="183"/>
      <c r="Z280" s="183"/>
    </row>
    <row r="281" ht="15.0" customHeight="1">
      <c r="A281" s="262"/>
      <c r="B281" s="115"/>
      <c r="C281" s="116"/>
      <c r="D281" s="116"/>
      <c r="E281" s="175"/>
      <c r="F281" s="262"/>
      <c r="G281" s="28"/>
      <c r="H281" s="118"/>
      <c r="I281" s="83"/>
      <c r="J281" s="118"/>
      <c r="K281" s="116"/>
      <c r="L281" s="174"/>
      <c r="M281" s="174"/>
      <c r="N281" s="174"/>
      <c r="O281" s="116"/>
      <c r="P281" s="174"/>
      <c r="Q281" s="116"/>
      <c r="R281" s="116"/>
      <c r="S281" s="116"/>
      <c r="T281" s="116"/>
      <c r="U281" s="116"/>
      <c r="V281" s="116"/>
      <c r="W281" s="116"/>
      <c r="X281" s="116"/>
      <c r="Y281" s="183"/>
      <c r="Z281" s="183"/>
    </row>
    <row r="282" ht="15.0" customHeight="1">
      <c r="A282" s="262"/>
      <c r="B282" s="115"/>
      <c r="C282" s="116"/>
      <c r="D282" s="116"/>
      <c r="E282" s="175"/>
      <c r="F282" s="262"/>
      <c r="G282" s="28"/>
      <c r="H282" s="118"/>
      <c r="I282" s="83"/>
      <c r="J282" s="118"/>
      <c r="K282" s="116"/>
      <c r="L282" s="174"/>
      <c r="M282" s="174"/>
      <c r="N282" s="174"/>
      <c r="O282" s="116"/>
      <c r="P282" s="174"/>
      <c r="Q282" s="116"/>
      <c r="R282" s="116"/>
      <c r="S282" s="116"/>
      <c r="T282" s="116"/>
      <c r="U282" s="116"/>
      <c r="V282" s="116"/>
      <c r="W282" s="116"/>
      <c r="X282" s="116"/>
      <c r="Y282" s="183"/>
      <c r="Z282" s="183"/>
    </row>
    <row r="283" ht="15.0" customHeight="1">
      <c r="A283" s="262"/>
      <c r="B283" s="115"/>
      <c r="C283" s="116"/>
      <c r="D283" s="116"/>
      <c r="E283" s="175"/>
      <c r="F283" s="262"/>
      <c r="G283" s="28"/>
      <c r="H283" s="118"/>
      <c r="I283" s="83"/>
      <c r="J283" s="118"/>
      <c r="K283" s="116"/>
      <c r="L283" s="174"/>
      <c r="M283" s="174"/>
      <c r="N283" s="174"/>
      <c r="O283" s="116"/>
      <c r="P283" s="174"/>
      <c r="Q283" s="116"/>
      <c r="R283" s="116"/>
      <c r="S283" s="116"/>
      <c r="T283" s="116"/>
      <c r="U283" s="116"/>
      <c r="V283" s="116"/>
      <c r="W283" s="116"/>
      <c r="X283" s="116"/>
      <c r="Y283" s="183"/>
      <c r="Z283" s="183"/>
    </row>
    <row r="284" ht="15.0" customHeight="1">
      <c r="A284" s="262"/>
      <c r="B284" s="115"/>
      <c r="C284" s="116"/>
      <c r="D284" s="116"/>
      <c r="E284" s="175"/>
      <c r="F284" s="262"/>
      <c r="G284" s="28"/>
      <c r="H284" s="118"/>
      <c r="I284" s="83"/>
      <c r="J284" s="118"/>
      <c r="K284" s="116"/>
      <c r="L284" s="174"/>
      <c r="M284" s="174"/>
      <c r="N284" s="174"/>
      <c r="O284" s="116"/>
      <c r="P284" s="174"/>
      <c r="Q284" s="116"/>
      <c r="R284" s="116"/>
      <c r="S284" s="116"/>
      <c r="T284" s="116"/>
      <c r="U284" s="116"/>
      <c r="V284" s="116"/>
      <c r="W284" s="116"/>
      <c r="X284" s="116"/>
      <c r="Y284" s="183"/>
      <c r="Z284" s="183"/>
    </row>
    <row r="285" ht="15.0" customHeight="1">
      <c r="A285" s="262"/>
      <c r="B285" s="117"/>
      <c r="C285" s="116"/>
      <c r="D285" s="118"/>
      <c r="E285" s="175"/>
      <c r="F285" s="262"/>
      <c r="G285" s="28"/>
      <c r="H285" s="118"/>
      <c r="I285" s="83"/>
      <c r="J285" s="118"/>
      <c r="K285" s="116"/>
      <c r="L285" s="174"/>
      <c r="M285" s="174"/>
      <c r="N285" s="174"/>
      <c r="O285" s="116"/>
      <c r="P285" s="174"/>
      <c r="Q285" s="116"/>
      <c r="R285" s="116"/>
      <c r="S285" s="116"/>
      <c r="T285" s="116"/>
      <c r="U285" s="116"/>
      <c r="V285" s="116"/>
      <c r="W285" s="116"/>
      <c r="X285" s="116"/>
      <c r="Y285" s="183"/>
      <c r="Z285" s="183"/>
    </row>
    <row r="286" ht="15.0" customHeight="1">
      <c r="A286" s="262"/>
      <c r="B286" s="117"/>
      <c r="C286" s="116"/>
      <c r="D286" s="116"/>
      <c r="E286" s="175"/>
      <c r="F286" s="262"/>
      <c r="G286" s="29"/>
      <c r="H286" s="118"/>
      <c r="I286" s="83"/>
      <c r="J286" s="118"/>
      <c r="K286" s="116"/>
      <c r="L286" s="174"/>
      <c r="M286" s="174"/>
      <c r="N286" s="174"/>
      <c r="O286" s="116"/>
      <c r="P286" s="174"/>
      <c r="Q286" s="116"/>
      <c r="R286" s="116"/>
      <c r="S286" s="116"/>
      <c r="T286" s="116"/>
      <c r="U286" s="116"/>
      <c r="V286" s="116"/>
      <c r="W286" s="116"/>
      <c r="X286" s="116"/>
      <c r="Y286" s="183"/>
      <c r="Z286" s="183"/>
    </row>
    <row r="287" ht="15.0" customHeight="1">
      <c r="A287" s="262"/>
      <c r="B287" s="115"/>
      <c r="C287" s="116"/>
      <c r="D287" s="116"/>
      <c r="E287" s="175"/>
      <c r="F287" s="262"/>
      <c r="G287" s="29"/>
      <c r="H287" s="118"/>
      <c r="I287" s="83"/>
      <c r="J287" s="118"/>
      <c r="K287" s="116"/>
      <c r="L287" s="174"/>
      <c r="M287" s="174"/>
      <c r="N287" s="174"/>
      <c r="O287" s="116"/>
      <c r="P287" s="174"/>
      <c r="Q287" s="116"/>
      <c r="R287" s="116"/>
      <c r="S287" s="116"/>
      <c r="T287" s="116"/>
      <c r="U287" s="116"/>
      <c r="V287" s="116"/>
      <c r="W287" s="116"/>
      <c r="X287" s="116"/>
      <c r="Y287" s="183"/>
      <c r="Z287" s="183"/>
    </row>
    <row r="288" ht="15.0" customHeight="1">
      <c r="A288" s="262"/>
      <c r="B288" s="117"/>
      <c r="C288" s="118"/>
      <c r="D288" s="118"/>
      <c r="E288" s="175"/>
      <c r="F288" s="262"/>
      <c r="G288" s="29"/>
      <c r="H288" s="118"/>
      <c r="I288" s="83"/>
      <c r="J288" s="118"/>
      <c r="K288" s="116"/>
      <c r="L288" s="174"/>
      <c r="M288" s="174"/>
      <c r="N288" s="174"/>
      <c r="O288" s="116"/>
      <c r="P288" s="174"/>
      <c r="Q288" s="116"/>
      <c r="R288" s="116"/>
      <c r="S288" s="116"/>
      <c r="T288" s="116"/>
      <c r="U288" s="116"/>
      <c r="V288" s="116"/>
      <c r="W288" s="116"/>
      <c r="X288" s="116"/>
      <c r="Y288" s="183"/>
      <c r="Z288" s="183"/>
    </row>
    <row r="289" ht="15.0" customHeight="1">
      <c r="A289" s="262"/>
      <c r="B289" s="115"/>
      <c r="C289" s="116"/>
      <c r="D289" s="118"/>
      <c r="E289" s="175"/>
      <c r="F289" s="262"/>
      <c r="G289" s="29"/>
      <c r="H289" s="118"/>
      <c r="I289" s="83"/>
      <c r="J289" s="118"/>
      <c r="K289" s="116"/>
      <c r="L289" s="174"/>
      <c r="M289" s="174"/>
      <c r="N289" s="174"/>
      <c r="O289" s="116"/>
      <c r="P289" s="174"/>
      <c r="Q289" s="116"/>
      <c r="R289" s="116"/>
      <c r="S289" s="116"/>
      <c r="T289" s="116"/>
      <c r="U289" s="116"/>
      <c r="V289" s="116"/>
      <c r="W289" s="116"/>
      <c r="X289" s="116"/>
      <c r="Y289" s="183"/>
      <c r="Z289" s="183"/>
    </row>
    <row r="290" ht="15.0" customHeight="1">
      <c r="A290" s="262"/>
      <c r="B290" s="117"/>
      <c r="C290" s="116"/>
      <c r="D290" s="116"/>
      <c r="E290" s="175"/>
      <c r="F290" s="262"/>
      <c r="G290" s="29"/>
      <c r="H290" s="118"/>
      <c r="I290" s="83"/>
      <c r="J290" s="118"/>
      <c r="K290" s="116"/>
      <c r="L290" s="174"/>
      <c r="M290" s="174"/>
      <c r="N290" s="174"/>
      <c r="O290" s="116"/>
      <c r="P290" s="174"/>
      <c r="Q290" s="116"/>
      <c r="R290" s="116"/>
      <c r="S290" s="116"/>
      <c r="T290" s="116"/>
      <c r="U290" s="116"/>
      <c r="V290" s="116"/>
      <c r="W290" s="116"/>
      <c r="X290" s="116"/>
      <c r="Y290" s="183"/>
      <c r="Z290" s="183"/>
    </row>
    <row r="291" ht="15.0" customHeight="1">
      <c r="A291" s="262"/>
      <c r="B291" s="117"/>
      <c r="C291" s="116"/>
      <c r="D291" s="116"/>
      <c r="E291" s="175"/>
      <c r="F291" s="262"/>
      <c r="G291" s="29"/>
      <c r="H291" s="118"/>
      <c r="I291" s="83"/>
      <c r="J291" s="118"/>
      <c r="K291" s="116"/>
      <c r="L291" s="174"/>
      <c r="M291" s="174"/>
      <c r="N291" s="174"/>
      <c r="O291" s="116"/>
      <c r="P291" s="174"/>
      <c r="Q291" s="116"/>
      <c r="R291" s="116"/>
      <c r="S291" s="116"/>
      <c r="T291" s="116"/>
      <c r="U291" s="116"/>
      <c r="V291" s="116"/>
      <c r="W291" s="116"/>
      <c r="X291" s="116"/>
      <c r="Y291" s="183"/>
      <c r="Z291" s="183"/>
    </row>
    <row r="292" ht="15.0" customHeight="1">
      <c r="A292" s="262"/>
      <c r="B292" s="115"/>
      <c r="C292" s="116"/>
      <c r="D292" s="118"/>
      <c r="E292" s="175"/>
      <c r="F292" s="262"/>
      <c r="G292" s="29"/>
      <c r="H292" s="118"/>
      <c r="I292" s="83"/>
      <c r="J292" s="118"/>
      <c r="K292" s="116"/>
      <c r="L292" s="174"/>
      <c r="M292" s="174"/>
      <c r="N292" s="174"/>
      <c r="O292" s="116"/>
      <c r="P292" s="174"/>
      <c r="Q292" s="116"/>
      <c r="R292" s="116"/>
      <c r="S292" s="116"/>
      <c r="T292" s="116"/>
      <c r="U292" s="116"/>
      <c r="V292" s="116"/>
      <c r="W292" s="116"/>
      <c r="X292" s="116"/>
      <c r="Y292" s="183"/>
      <c r="Z292" s="183"/>
    </row>
    <row r="293" ht="15.0" customHeight="1">
      <c r="A293" s="262"/>
      <c r="B293" s="115"/>
      <c r="C293" s="116"/>
      <c r="D293" s="116"/>
      <c r="E293" s="175"/>
      <c r="F293" s="262"/>
      <c r="G293" s="29"/>
      <c r="H293" s="118"/>
      <c r="I293" s="83"/>
      <c r="J293" s="118"/>
      <c r="K293" s="116"/>
      <c r="L293" s="174"/>
      <c r="M293" s="174"/>
      <c r="N293" s="174"/>
      <c r="O293" s="116"/>
      <c r="P293" s="174"/>
      <c r="Q293" s="116"/>
      <c r="R293" s="116"/>
      <c r="S293" s="116"/>
      <c r="T293" s="116"/>
      <c r="U293" s="116"/>
      <c r="V293" s="116"/>
      <c r="W293" s="116"/>
      <c r="X293" s="116"/>
      <c r="Y293" s="183"/>
      <c r="Z293" s="183"/>
    </row>
    <row r="294" ht="15.0" customHeight="1">
      <c r="A294" s="262"/>
      <c r="B294" s="117"/>
      <c r="C294" s="116"/>
      <c r="D294" s="116"/>
      <c r="E294" s="175"/>
      <c r="F294" s="262"/>
      <c r="G294" s="29"/>
      <c r="H294" s="118"/>
      <c r="I294" s="83"/>
      <c r="J294" s="118"/>
      <c r="K294" s="116"/>
      <c r="L294" s="174"/>
      <c r="M294" s="174"/>
      <c r="N294" s="174"/>
      <c r="O294" s="116"/>
      <c r="P294" s="174"/>
      <c r="Q294" s="116"/>
      <c r="R294" s="116"/>
      <c r="S294" s="116"/>
      <c r="T294" s="116"/>
      <c r="U294" s="116"/>
      <c r="V294" s="116"/>
      <c r="W294" s="116"/>
      <c r="X294" s="116"/>
      <c r="Y294" s="183"/>
      <c r="Z294" s="183"/>
    </row>
    <row r="295" ht="15.0" customHeight="1">
      <c r="A295" s="262"/>
      <c r="B295" s="117"/>
      <c r="C295" s="116"/>
      <c r="D295" s="116"/>
      <c r="E295" s="175"/>
      <c r="F295" s="262"/>
      <c r="G295" s="29"/>
      <c r="H295" s="118"/>
      <c r="I295" s="83"/>
      <c r="J295" s="118"/>
      <c r="K295" s="116"/>
      <c r="L295" s="174"/>
      <c r="M295" s="174"/>
      <c r="N295" s="174"/>
      <c r="O295" s="116"/>
      <c r="P295" s="174"/>
      <c r="Q295" s="116"/>
      <c r="R295" s="116"/>
      <c r="S295" s="116"/>
      <c r="T295" s="116"/>
      <c r="U295" s="116"/>
      <c r="V295" s="116"/>
      <c r="W295" s="116"/>
      <c r="X295" s="116"/>
      <c r="Y295" s="183"/>
      <c r="Z295" s="183"/>
    </row>
    <row r="296" ht="15.0" customHeight="1">
      <c r="A296" s="262"/>
      <c r="B296" s="117"/>
      <c r="C296" s="118"/>
      <c r="D296" s="118"/>
      <c r="E296" s="175"/>
      <c r="F296" s="262"/>
      <c r="G296" s="29"/>
      <c r="H296" s="118"/>
      <c r="I296" s="83"/>
      <c r="J296" s="118"/>
      <c r="K296" s="116"/>
      <c r="L296" s="174"/>
      <c r="M296" s="174"/>
      <c r="N296" s="174"/>
      <c r="O296" s="116"/>
      <c r="P296" s="174"/>
      <c r="Q296" s="116"/>
      <c r="R296" s="116"/>
      <c r="S296" s="116"/>
      <c r="T296" s="116"/>
      <c r="U296" s="116"/>
      <c r="V296" s="116"/>
      <c r="W296" s="116"/>
      <c r="X296" s="116"/>
      <c r="Y296" s="183"/>
      <c r="Z296" s="183"/>
    </row>
    <row r="297" ht="15.0" customHeight="1">
      <c r="A297" s="262"/>
      <c r="B297" s="115"/>
      <c r="C297" s="116"/>
      <c r="D297" s="118"/>
      <c r="E297" s="175"/>
      <c r="F297" s="262"/>
      <c r="G297" s="29"/>
      <c r="H297" s="118"/>
      <c r="I297" s="83"/>
      <c r="J297" s="118"/>
      <c r="K297" s="116"/>
      <c r="L297" s="174"/>
      <c r="M297" s="174"/>
      <c r="N297" s="174"/>
      <c r="O297" s="116"/>
      <c r="P297" s="174"/>
      <c r="Q297" s="116"/>
      <c r="R297" s="116"/>
      <c r="S297" s="116"/>
      <c r="T297" s="116"/>
      <c r="U297" s="116"/>
      <c r="V297" s="116"/>
      <c r="W297" s="116"/>
      <c r="X297" s="116"/>
      <c r="Y297" s="183"/>
      <c r="Z297" s="183"/>
    </row>
    <row r="298" ht="15.0" customHeight="1">
      <c r="A298" s="262"/>
      <c r="B298" s="115"/>
      <c r="C298" s="116"/>
      <c r="D298" s="118"/>
      <c r="E298" s="175"/>
      <c r="F298" s="262"/>
      <c r="G298" s="29"/>
      <c r="H298" s="118"/>
      <c r="I298" s="83"/>
      <c r="J298" s="118"/>
      <c r="K298" s="116"/>
      <c r="L298" s="174"/>
      <c r="M298" s="174"/>
      <c r="N298" s="174"/>
      <c r="O298" s="116"/>
      <c r="P298" s="174"/>
      <c r="Q298" s="116"/>
      <c r="R298" s="116"/>
      <c r="S298" s="116"/>
      <c r="T298" s="116"/>
      <c r="U298" s="116"/>
      <c r="V298" s="116"/>
      <c r="W298" s="116"/>
      <c r="X298" s="116"/>
      <c r="Y298" s="183"/>
      <c r="Z298" s="183"/>
    </row>
    <row r="299" ht="15.0" customHeight="1">
      <c r="A299" s="262"/>
      <c r="B299" s="115"/>
      <c r="C299" s="116"/>
      <c r="D299" s="118"/>
      <c r="E299" s="175"/>
      <c r="F299" s="262"/>
      <c r="G299" s="29"/>
      <c r="H299" s="118"/>
      <c r="I299" s="83"/>
      <c r="J299" s="118"/>
      <c r="K299" s="116"/>
      <c r="L299" s="174"/>
      <c r="M299" s="174"/>
      <c r="N299" s="174"/>
      <c r="O299" s="116"/>
      <c r="P299" s="174"/>
      <c r="Q299" s="116"/>
      <c r="R299" s="116"/>
      <c r="S299" s="116"/>
      <c r="T299" s="116"/>
      <c r="U299" s="116"/>
      <c r="V299" s="116"/>
      <c r="W299" s="116"/>
      <c r="X299" s="116"/>
      <c r="Y299" s="183"/>
      <c r="Z299" s="183"/>
    </row>
    <row r="300" ht="15.0" customHeight="1">
      <c r="A300" s="262"/>
      <c r="B300" s="115"/>
      <c r="C300" s="116"/>
      <c r="D300" s="116"/>
      <c r="E300" s="175"/>
      <c r="F300" s="262"/>
      <c r="G300" s="29"/>
      <c r="H300" s="118"/>
      <c r="I300" s="83"/>
      <c r="J300" s="118"/>
      <c r="K300" s="116"/>
      <c r="L300" s="174"/>
      <c r="M300" s="174"/>
      <c r="N300" s="174"/>
      <c r="O300" s="116"/>
      <c r="P300" s="174"/>
      <c r="Q300" s="116"/>
      <c r="R300" s="116"/>
      <c r="S300" s="116"/>
      <c r="T300" s="116"/>
      <c r="U300" s="116"/>
      <c r="V300" s="116"/>
      <c r="W300" s="116"/>
      <c r="X300" s="116"/>
      <c r="Y300" s="183"/>
      <c r="Z300" s="183"/>
    </row>
    <row r="301" ht="15.0" customHeight="1">
      <c r="A301" s="262"/>
      <c r="B301" s="117"/>
      <c r="C301" s="116"/>
      <c r="D301" s="116"/>
      <c r="E301" s="175"/>
      <c r="F301" s="262"/>
      <c r="G301" s="29"/>
      <c r="H301" s="118"/>
      <c r="I301" s="83"/>
      <c r="J301" s="118"/>
      <c r="K301" s="116"/>
      <c r="L301" s="174"/>
      <c r="M301" s="174"/>
      <c r="N301" s="174"/>
      <c r="O301" s="116"/>
      <c r="P301" s="174"/>
      <c r="Q301" s="116"/>
      <c r="R301" s="116"/>
      <c r="S301" s="116"/>
      <c r="T301" s="116"/>
      <c r="U301" s="116"/>
      <c r="V301" s="116"/>
      <c r="W301" s="116"/>
      <c r="X301" s="116"/>
      <c r="Y301" s="183"/>
      <c r="Z301" s="183"/>
    </row>
    <row r="302" ht="15.0" customHeight="1">
      <c r="A302" s="262"/>
      <c r="B302" s="115"/>
      <c r="C302" s="116"/>
      <c r="D302" s="118"/>
      <c r="E302" s="175"/>
      <c r="F302" s="262"/>
      <c r="G302" s="29"/>
      <c r="H302" s="118"/>
      <c r="I302" s="83"/>
      <c r="J302" s="118"/>
      <c r="K302" s="116"/>
      <c r="L302" s="174"/>
      <c r="M302" s="174"/>
      <c r="N302" s="174"/>
      <c r="O302" s="116"/>
      <c r="P302" s="174"/>
      <c r="Q302" s="116"/>
      <c r="R302" s="116"/>
      <c r="S302" s="116"/>
      <c r="T302" s="116"/>
      <c r="U302" s="116"/>
      <c r="V302" s="116"/>
      <c r="W302" s="116"/>
      <c r="X302" s="116"/>
      <c r="Y302" s="183"/>
      <c r="Z302" s="183"/>
    </row>
    <row r="303" ht="15.0" customHeight="1">
      <c r="A303" s="262"/>
      <c r="B303" s="117"/>
      <c r="C303" s="116"/>
      <c r="D303" s="116"/>
      <c r="E303" s="175"/>
      <c r="F303" s="262"/>
      <c r="G303" s="29"/>
      <c r="H303" s="118"/>
      <c r="I303" s="83"/>
      <c r="J303" s="118"/>
      <c r="K303" s="116"/>
      <c r="L303" s="174"/>
      <c r="M303" s="174"/>
      <c r="N303" s="174"/>
      <c r="O303" s="116"/>
      <c r="P303" s="174"/>
      <c r="Q303" s="116"/>
      <c r="R303" s="116"/>
      <c r="S303" s="116"/>
      <c r="T303" s="116"/>
      <c r="U303" s="116"/>
      <c r="V303" s="116"/>
      <c r="W303" s="116"/>
      <c r="X303" s="116"/>
      <c r="Y303" s="183"/>
      <c r="Z303" s="183"/>
    </row>
    <row r="304" ht="15.0" customHeight="1">
      <c r="A304" s="262"/>
      <c r="B304" s="117"/>
      <c r="C304" s="116"/>
      <c r="D304" s="116"/>
      <c r="E304" s="175"/>
      <c r="F304" s="262"/>
      <c r="G304" s="29"/>
      <c r="H304" s="118"/>
      <c r="I304" s="83"/>
      <c r="J304" s="118"/>
      <c r="K304" s="116"/>
      <c r="L304" s="174"/>
      <c r="M304" s="174"/>
      <c r="N304" s="174"/>
      <c r="O304" s="116"/>
      <c r="P304" s="174"/>
      <c r="Q304" s="116"/>
      <c r="R304" s="116"/>
      <c r="S304" s="116"/>
      <c r="T304" s="116"/>
      <c r="U304" s="116"/>
      <c r="V304" s="116"/>
      <c r="W304" s="116"/>
      <c r="X304" s="116"/>
      <c r="Y304" s="183"/>
      <c r="Z304" s="183"/>
    </row>
    <row r="305" ht="15.0" customHeight="1">
      <c r="A305" s="262"/>
      <c r="B305" s="115"/>
      <c r="C305" s="116"/>
      <c r="D305" s="118"/>
      <c r="E305" s="175"/>
      <c r="F305" s="262"/>
      <c r="G305" s="29"/>
      <c r="H305" s="118"/>
      <c r="I305" s="83"/>
      <c r="J305" s="118"/>
      <c r="K305" s="116"/>
      <c r="L305" s="174"/>
      <c r="M305" s="174"/>
      <c r="N305" s="174"/>
      <c r="O305" s="116"/>
      <c r="P305" s="174"/>
      <c r="Q305" s="116"/>
      <c r="R305" s="116"/>
      <c r="S305" s="116"/>
      <c r="T305" s="116"/>
      <c r="U305" s="116"/>
      <c r="V305" s="116"/>
      <c r="W305" s="116"/>
      <c r="X305" s="116"/>
      <c r="Y305" s="183"/>
      <c r="Z305" s="183"/>
    </row>
    <row r="306" ht="15.0" customHeight="1">
      <c r="A306" s="262"/>
      <c r="B306" s="115"/>
      <c r="C306" s="116"/>
      <c r="D306" s="116"/>
      <c r="E306" s="175"/>
      <c r="F306" s="262"/>
      <c r="G306" s="29"/>
      <c r="H306" s="118"/>
      <c r="I306" s="83"/>
      <c r="J306" s="118"/>
      <c r="K306" s="116"/>
      <c r="L306" s="174"/>
      <c r="M306" s="174"/>
      <c r="N306" s="174"/>
      <c r="O306" s="116"/>
      <c r="P306" s="174"/>
      <c r="Q306" s="116"/>
      <c r="R306" s="116"/>
      <c r="S306" s="116"/>
      <c r="T306" s="116"/>
      <c r="U306" s="116"/>
      <c r="V306" s="116"/>
      <c r="W306" s="116"/>
      <c r="X306" s="116"/>
      <c r="Y306" s="183"/>
      <c r="Z306" s="183"/>
    </row>
    <row r="307" ht="15.0" customHeight="1">
      <c r="A307" s="262"/>
      <c r="B307" s="115"/>
      <c r="C307" s="116"/>
      <c r="D307" s="116"/>
      <c r="E307" s="175"/>
      <c r="F307" s="262"/>
      <c r="G307" s="29"/>
      <c r="H307" s="118"/>
      <c r="I307" s="83"/>
      <c r="J307" s="118"/>
      <c r="K307" s="116"/>
      <c r="L307" s="174"/>
      <c r="M307" s="174"/>
      <c r="N307" s="174"/>
      <c r="O307" s="116"/>
      <c r="P307" s="174"/>
      <c r="Q307" s="116"/>
      <c r="R307" s="116"/>
      <c r="S307" s="116"/>
      <c r="T307" s="116"/>
      <c r="U307" s="116"/>
      <c r="V307" s="116"/>
      <c r="W307" s="116"/>
      <c r="X307" s="116"/>
      <c r="Y307" s="183"/>
      <c r="Z307" s="183"/>
    </row>
    <row r="308" ht="15.0" customHeight="1">
      <c r="A308" s="262"/>
      <c r="B308" s="115"/>
      <c r="C308" s="116"/>
      <c r="D308" s="118"/>
      <c r="E308" s="175"/>
      <c r="F308" s="262"/>
      <c r="G308" s="29"/>
      <c r="H308" s="118"/>
      <c r="I308" s="83"/>
      <c r="J308" s="118"/>
      <c r="K308" s="116"/>
      <c r="L308" s="174"/>
      <c r="M308" s="174"/>
      <c r="N308" s="174"/>
      <c r="O308" s="116"/>
      <c r="P308" s="174"/>
      <c r="Q308" s="116"/>
      <c r="R308" s="116"/>
      <c r="S308" s="116"/>
      <c r="T308" s="116"/>
      <c r="U308" s="116"/>
      <c r="V308" s="116"/>
      <c r="W308" s="116"/>
      <c r="X308" s="116"/>
      <c r="Y308" s="183"/>
      <c r="Z308" s="183"/>
    </row>
    <row r="309" ht="15.0" customHeight="1">
      <c r="A309" s="262"/>
      <c r="B309" s="117"/>
      <c r="C309" s="116"/>
      <c r="D309" s="116"/>
      <c r="E309" s="175"/>
      <c r="F309" s="262"/>
      <c r="G309" s="29"/>
      <c r="H309" s="118"/>
      <c r="I309" s="83"/>
      <c r="J309" s="118"/>
      <c r="K309" s="116"/>
      <c r="L309" s="174"/>
      <c r="M309" s="174"/>
      <c r="N309" s="174"/>
      <c r="O309" s="116"/>
      <c r="P309" s="174"/>
      <c r="Q309" s="116"/>
      <c r="R309" s="116"/>
      <c r="S309" s="116"/>
      <c r="T309" s="116"/>
      <c r="U309" s="116"/>
      <c r="V309" s="116"/>
      <c r="W309" s="116"/>
      <c r="X309" s="116"/>
      <c r="Y309" s="183"/>
      <c r="Z309" s="183"/>
    </row>
    <row r="310" ht="15.0" customHeight="1">
      <c r="A310" s="262"/>
      <c r="B310" s="115"/>
      <c r="C310" s="116"/>
      <c r="D310" s="118"/>
      <c r="E310" s="175"/>
      <c r="F310" s="262"/>
      <c r="G310" s="29"/>
      <c r="H310" s="118"/>
      <c r="I310" s="83"/>
      <c r="J310" s="118"/>
      <c r="K310" s="116"/>
      <c r="L310" s="174"/>
      <c r="M310" s="174"/>
      <c r="N310" s="174"/>
      <c r="O310" s="116"/>
      <c r="P310" s="174"/>
      <c r="Q310" s="116"/>
      <c r="R310" s="116"/>
      <c r="S310" s="116"/>
      <c r="T310" s="116"/>
      <c r="U310" s="116"/>
      <c r="V310" s="116"/>
      <c r="W310" s="116"/>
      <c r="X310" s="116"/>
      <c r="Y310" s="183"/>
      <c r="Z310" s="183"/>
    </row>
    <row r="311" ht="15.0" customHeight="1">
      <c r="A311" s="262"/>
      <c r="B311" s="115"/>
      <c r="C311" s="116"/>
      <c r="D311" s="118"/>
      <c r="E311" s="175"/>
      <c r="F311" s="262"/>
      <c r="G311" s="29"/>
      <c r="H311" s="118"/>
      <c r="I311" s="83"/>
      <c r="J311" s="118"/>
      <c r="K311" s="116"/>
      <c r="L311" s="174"/>
      <c r="M311" s="174"/>
      <c r="N311" s="174"/>
      <c r="O311" s="116"/>
      <c r="P311" s="174"/>
      <c r="Q311" s="116"/>
      <c r="R311" s="116"/>
      <c r="S311" s="116"/>
      <c r="T311" s="116"/>
      <c r="U311" s="116"/>
      <c r="V311" s="116"/>
      <c r="W311" s="116"/>
      <c r="X311" s="116"/>
      <c r="Y311" s="183"/>
      <c r="Z311" s="183"/>
    </row>
    <row r="312" ht="15.0" customHeight="1">
      <c r="A312" s="262"/>
      <c r="B312" s="115"/>
      <c r="C312" s="116"/>
      <c r="D312" s="118"/>
      <c r="E312" s="175"/>
      <c r="F312" s="262"/>
      <c r="G312" s="29"/>
      <c r="H312" s="118"/>
      <c r="I312" s="83"/>
      <c r="J312" s="118"/>
      <c r="K312" s="116"/>
      <c r="L312" s="174"/>
      <c r="M312" s="174"/>
      <c r="N312" s="174"/>
      <c r="O312" s="116"/>
      <c r="P312" s="174"/>
      <c r="Q312" s="116"/>
      <c r="R312" s="116"/>
      <c r="S312" s="116"/>
      <c r="T312" s="116"/>
      <c r="U312" s="116"/>
      <c r="V312" s="116"/>
      <c r="W312" s="116"/>
      <c r="X312" s="116"/>
      <c r="Y312" s="183"/>
      <c r="Z312" s="183"/>
    </row>
    <row r="313" ht="15.0" customHeight="1">
      <c r="A313" s="262"/>
      <c r="B313" s="115"/>
      <c r="C313" s="116"/>
      <c r="D313" s="118"/>
      <c r="E313" s="175"/>
      <c r="F313" s="262"/>
      <c r="G313" s="29"/>
      <c r="H313" s="118"/>
      <c r="I313" s="83"/>
      <c r="J313" s="118"/>
      <c r="K313" s="116"/>
      <c r="L313" s="174"/>
      <c r="M313" s="174"/>
      <c r="N313" s="174"/>
      <c r="O313" s="116"/>
      <c r="P313" s="174"/>
      <c r="Q313" s="116"/>
      <c r="R313" s="116"/>
      <c r="S313" s="116"/>
      <c r="T313" s="116"/>
      <c r="U313" s="116"/>
      <c r="V313" s="116"/>
      <c r="W313" s="116"/>
      <c r="X313" s="116"/>
      <c r="Y313" s="183"/>
      <c r="Z313" s="183"/>
    </row>
    <row r="314" ht="15.0" customHeight="1">
      <c r="A314" s="262"/>
      <c r="B314" s="115"/>
      <c r="C314" s="116"/>
      <c r="D314" s="118"/>
      <c r="E314" s="175"/>
      <c r="F314" s="262"/>
      <c r="G314" s="29"/>
      <c r="H314" s="118"/>
      <c r="I314" s="83"/>
      <c r="J314" s="118"/>
      <c r="K314" s="116"/>
      <c r="L314" s="174"/>
      <c r="M314" s="174"/>
      <c r="N314" s="174"/>
      <c r="O314" s="116"/>
      <c r="P314" s="174"/>
      <c r="Q314" s="116"/>
      <c r="R314" s="116"/>
      <c r="S314" s="116"/>
      <c r="T314" s="116"/>
      <c r="U314" s="116"/>
      <c r="V314" s="116"/>
      <c r="W314" s="116"/>
      <c r="X314" s="116"/>
      <c r="Y314" s="183"/>
      <c r="Z314" s="183"/>
    </row>
    <row r="315" ht="15.0" customHeight="1">
      <c r="A315" s="262"/>
      <c r="B315" s="115"/>
      <c r="C315" s="116"/>
      <c r="D315" s="118"/>
      <c r="E315" s="175"/>
      <c r="F315" s="262"/>
      <c r="G315" s="29"/>
      <c r="H315" s="118"/>
      <c r="I315" s="83"/>
      <c r="J315" s="118"/>
      <c r="K315" s="116"/>
      <c r="L315" s="174"/>
      <c r="M315" s="174"/>
      <c r="N315" s="174"/>
      <c r="O315" s="116"/>
      <c r="P315" s="174"/>
      <c r="Q315" s="116"/>
      <c r="R315" s="116"/>
      <c r="S315" s="116"/>
      <c r="T315" s="116"/>
      <c r="U315" s="116"/>
      <c r="V315" s="116"/>
      <c r="W315" s="116"/>
      <c r="X315" s="116"/>
      <c r="Y315" s="183"/>
      <c r="Z315" s="183"/>
    </row>
    <row r="316" ht="15.0" customHeight="1">
      <c r="A316" s="262"/>
      <c r="B316" s="115"/>
      <c r="C316" s="116"/>
      <c r="D316" s="118"/>
      <c r="E316" s="175"/>
      <c r="F316" s="262"/>
      <c r="G316" s="29"/>
      <c r="H316" s="118"/>
      <c r="I316" s="83"/>
      <c r="J316" s="118"/>
      <c r="K316" s="116"/>
      <c r="L316" s="174"/>
      <c r="M316" s="174"/>
      <c r="N316" s="174"/>
      <c r="O316" s="116"/>
      <c r="P316" s="174"/>
      <c r="Q316" s="116"/>
      <c r="R316" s="116"/>
      <c r="S316" s="116"/>
      <c r="T316" s="116"/>
      <c r="U316" s="116"/>
      <c r="V316" s="116"/>
      <c r="W316" s="116"/>
      <c r="X316" s="116"/>
      <c r="Y316" s="183"/>
      <c r="Z316" s="183"/>
    </row>
    <row r="317" ht="15.0" customHeight="1">
      <c r="A317" s="262"/>
      <c r="B317" s="115"/>
      <c r="C317" s="116"/>
      <c r="D317" s="116"/>
      <c r="E317" s="175"/>
      <c r="F317" s="262"/>
      <c r="G317" s="29"/>
      <c r="H317" s="118"/>
      <c r="I317" s="83"/>
      <c r="J317" s="118"/>
      <c r="K317" s="116"/>
      <c r="L317" s="174"/>
      <c r="M317" s="174"/>
      <c r="N317" s="174"/>
      <c r="O317" s="116"/>
      <c r="P317" s="174"/>
      <c r="Q317" s="116"/>
      <c r="R317" s="116"/>
      <c r="S317" s="116"/>
      <c r="T317" s="116"/>
      <c r="U317" s="116"/>
      <c r="V317" s="116"/>
      <c r="W317" s="116"/>
      <c r="X317" s="116"/>
      <c r="Y317" s="183"/>
      <c r="Z317" s="183"/>
    </row>
    <row r="318" ht="15.0" customHeight="1">
      <c r="A318" s="262"/>
      <c r="B318" s="115"/>
      <c r="C318" s="116"/>
      <c r="D318" s="116"/>
      <c r="E318" s="175"/>
      <c r="F318" s="262"/>
      <c r="G318" s="29"/>
      <c r="H318" s="118"/>
      <c r="I318" s="83"/>
      <c r="J318" s="118"/>
      <c r="K318" s="116"/>
      <c r="L318" s="174"/>
      <c r="M318" s="174"/>
      <c r="N318" s="174"/>
      <c r="O318" s="116"/>
      <c r="P318" s="174"/>
      <c r="Q318" s="116"/>
      <c r="R318" s="116"/>
      <c r="S318" s="116"/>
      <c r="T318" s="116"/>
      <c r="U318" s="116"/>
      <c r="V318" s="116"/>
      <c r="W318" s="116"/>
      <c r="X318" s="116"/>
      <c r="Y318" s="183"/>
      <c r="Z318" s="183"/>
    </row>
    <row r="319" ht="15.0" customHeight="1">
      <c r="A319" s="262"/>
      <c r="B319" s="117"/>
      <c r="C319" s="118"/>
      <c r="D319" s="118"/>
      <c r="E319" s="175"/>
      <c r="F319" s="262"/>
      <c r="G319" s="29"/>
      <c r="H319" s="118"/>
      <c r="I319" s="83"/>
      <c r="J319" s="118"/>
      <c r="K319" s="116"/>
      <c r="L319" s="174"/>
      <c r="M319" s="174"/>
      <c r="N319" s="174"/>
      <c r="O319" s="116"/>
      <c r="P319" s="174"/>
      <c r="Q319" s="116"/>
      <c r="R319" s="116"/>
      <c r="S319" s="116"/>
      <c r="T319" s="116"/>
      <c r="U319" s="116"/>
      <c r="V319" s="116"/>
      <c r="W319" s="116"/>
      <c r="X319" s="116"/>
      <c r="Y319" s="183"/>
      <c r="Z319" s="183"/>
    </row>
    <row r="320" ht="15.0" customHeight="1">
      <c r="A320" s="262"/>
      <c r="B320" s="115"/>
      <c r="C320" s="116"/>
      <c r="D320" s="116"/>
      <c r="E320" s="175"/>
      <c r="F320" s="262"/>
      <c r="G320" s="29"/>
      <c r="H320" s="118"/>
      <c r="I320" s="83"/>
      <c r="J320" s="118"/>
      <c r="K320" s="116"/>
      <c r="L320" s="174"/>
      <c r="M320" s="174"/>
      <c r="N320" s="174"/>
      <c r="O320" s="116"/>
      <c r="P320" s="174"/>
      <c r="Q320" s="116"/>
      <c r="R320" s="116"/>
      <c r="S320" s="116"/>
      <c r="T320" s="116"/>
      <c r="U320" s="116"/>
      <c r="V320" s="116"/>
      <c r="W320" s="116"/>
      <c r="X320" s="116"/>
      <c r="Y320" s="183"/>
      <c r="Z320" s="183"/>
    </row>
    <row r="321" ht="15.0" customHeight="1">
      <c r="A321" s="262"/>
      <c r="B321" s="117"/>
      <c r="C321" s="116"/>
      <c r="D321" s="116"/>
      <c r="E321" s="175"/>
      <c r="F321" s="262"/>
      <c r="G321" s="29"/>
      <c r="H321" s="118"/>
      <c r="I321" s="83"/>
      <c r="J321" s="118"/>
      <c r="K321" s="116"/>
      <c r="L321" s="174"/>
      <c r="M321" s="174"/>
      <c r="N321" s="174"/>
      <c r="O321" s="116"/>
      <c r="P321" s="174"/>
      <c r="Q321" s="116"/>
      <c r="R321" s="116"/>
      <c r="S321" s="116"/>
      <c r="T321" s="116"/>
      <c r="U321" s="116"/>
      <c r="V321" s="116"/>
      <c r="W321" s="116"/>
      <c r="X321" s="116"/>
      <c r="Y321" s="183"/>
      <c r="Z321" s="183"/>
    </row>
    <row r="322" ht="15.0" customHeight="1">
      <c r="A322" s="262"/>
      <c r="B322" s="115"/>
      <c r="C322" s="116"/>
      <c r="D322" s="116"/>
      <c r="E322" s="175"/>
      <c r="F322" s="262"/>
      <c r="G322" s="29"/>
      <c r="H322" s="118"/>
      <c r="I322" s="83"/>
      <c r="J322" s="118"/>
      <c r="K322" s="116"/>
      <c r="L322" s="174"/>
      <c r="M322" s="174"/>
      <c r="N322" s="174"/>
      <c r="O322" s="116"/>
      <c r="P322" s="174"/>
      <c r="Q322" s="116"/>
      <c r="R322" s="116"/>
      <c r="S322" s="116"/>
      <c r="T322" s="116"/>
      <c r="U322" s="116"/>
      <c r="V322" s="116"/>
      <c r="W322" s="116"/>
      <c r="X322" s="116"/>
      <c r="Y322" s="183"/>
      <c r="Z322" s="183"/>
    </row>
    <row r="323" ht="15.0" customHeight="1">
      <c r="A323" s="262"/>
      <c r="B323" s="115"/>
      <c r="C323" s="116"/>
      <c r="D323" s="116"/>
      <c r="E323" s="175"/>
      <c r="F323" s="262"/>
      <c r="G323" s="29"/>
      <c r="H323" s="118"/>
      <c r="I323" s="83"/>
      <c r="J323" s="118"/>
      <c r="K323" s="116"/>
      <c r="L323" s="174"/>
      <c r="M323" s="174"/>
      <c r="N323" s="174"/>
      <c r="O323" s="116"/>
      <c r="P323" s="174"/>
      <c r="Q323" s="116"/>
      <c r="R323" s="116"/>
      <c r="S323" s="116"/>
      <c r="T323" s="116"/>
      <c r="U323" s="116"/>
      <c r="V323" s="116"/>
      <c r="W323" s="116"/>
      <c r="X323" s="116"/>
      <c r="Y323" s="183"/>
      <c r="Z323" s="183"/>
    </row>
    <row r="324" ht="15.0" customHeight="1">
      <c r="A324" s="262"/>
      <c r="B324" s="115"/>
      <c r="C324" s="116"/>
      <c r="D324" s="116"/>
      <c r="E324" s="175"/>
      <c r="F324" s="262"/>
      <c r="G324" s="29"/>
      <c r="H324" s="118"/>
      <c r="I324" s="83"/>
      <c r="J324" s="118"/>
      <c r="K324" s="116"/>
      <c r="L324" s="174"/>
      <c r="M324" s="174"/>
      <c r="N324" s="174"/>
      <c r="O324" s="116"/>
      <c r="P324" s="174"/>
      <c r="Q324" s="116"/>
      <c r="R324" s="116"/>
      <c r="S324" s="116"/>
      <c r="T324" s="116"/>
      <c r="U324" s="116"/>
      <c r="V324" s="116"/>
      <c r="W324" s="116"/>
      <c r="X324" s="116"/>
      <c r="Y324" s="183"/>
      <c r="Z324" s="183"/>
    </row>
    <row r="325" ht="15.0" customHeight="1">
      <c r="A325" s="262"/>
      <c r="B325" s="117"/>
      <c r="C325" s="116"/>
      <c r="D325" s="116"/>
      <c r="E325" s="175"/>
      <c r="F325" s="262"/>
      <c r="G325" s="29"/>
      <c r="H325" s="118"/>
      <c r="I325" s="83"/>
      <c r="J325" s="118"/>
      <c r="K325" s="116"/>
      <c r="L325" s="174"/>
      <c r="M325" s="174"/>
      <c r="N325" s="174"/>
      <c r="O325" s="116"/>
      <c r="P325" s="174"/>
      <c r="Q325" s="116"/>
      <c r="R325" s="116"/>
      <c r="S325" s="116"/>
      <c r="T325" s="116"/>
      <c r="U325" s="116"/>
      <c r="V325" s="116"/>
      <c r="W325" s="116"/>
      <c r="X325" s="116"/>
      <c r="Y325" s="183"/>
      <c r="Z325" s="183"/>
    </row>
    <row r="326" ht="15.0" customHeight="1">
      <c r="A326" s="262"/>
      <c r="B326" s="117"/>
      <c r="C326" s="116"/>
      <c r="D326" s="116"/>
      <c r="E326" s="175"/>
      <c r="F326" s="262"/>
      <c r="G326" s="29"/>
      <c r="H326" s="118"/>
      <c r="I326" s="83"/>
      <c r="J326" s="118"/>
      <c r="K326" s="116"/>
      <c r="L326" s="174"/>
      <c r="M326" s="174"/>
      <c r="N326" s="174"/>
      <c r="O326" s="116"/>
      <c r="P326" s="174"/>
      <c r="Q326" s="116"/>
      <c r="R326" s="116"/>
      <c r="S326" s="116"/>
      <c r="T326" s="116"/>
      <c r="U326" s="116"/>
      <c r="V326" s="116"/>
      <c r="W326" s="116"/>
      <c r="X326" s="116"/>
      <c r="Y326" s="183"/>
      <c r="Z326" s="183"/>
    </row>
    <row r="327" ht="15.0" customHeight="1">
      <c r="A327" s="262"/>
      <c r="B327" s="117"/>
      <c r="C327" s="116"/>
      <c r="D327" s="116"/>
      <c r="E327" s="175"/>
      <c r="F327" s="262"/>
      <c r="G327" s="28"/>
      <c r="H327" s="118"/>
      <c r="I327" s="83"/>
      <c r="J327" s="118"/>
      <c r="K327" s="116"/>
      <c r="L327" s="174"/>
      <c r="M327" s="174"/>
      <c r="N327" s="174"/>
      <c r="O327" s="116"/>
      <c r="P327" s="174"/>
      <c r="Q327" s="116"/>
      <c r="R327" s="116"/>
      <c r="S327" s="116"/>
      <c r="T327" s="116"/>
      <c r="U327" s="116"/>
      <c r="V327" s="116"/>
      <c r="W327" s="116"/>
      <c r="X327" s="116"/>
      <c r="Y327" s="183"/>
      <c r="Z327" s="183"/>
    </row>
    <row r="328" ht="15.0" customHeight="1">
      <c r="A328" s="262"/>
      <c r="B328" s="115"/>
      <c r="C328" s="116"/>
      <c r="D328" s="116"/>
      <c r="E328" s="175"/>
      <c r="F328" s="262"/>
      <c r="G328" s="28"/>
      <c r="H328" s="118"/>
      <c r="I328" s="83"/>
      <c r="J328" s="118"/>
      <c r="K328" s="116"/>
      <c r="L328" s="174"/>
      <c r="M328" s="174"/>
      <c r="N328" s="174"/>
      <c r="O328" s="116"/>
      <c r="P328" s="174"/>
      <c r="Q328" s="116"/>
      <c r="R328" s="116"/>
      <c r="S328" s="116"/>
      <c r="T328" s="116"/>
      <c r="U328" s="116"/>
      <c r="V328" s="116"/>
      <c r="W328" s="116"/>
      <c r="X328" s="116"/>
      <c r="Y328" s="183"/>
      <c r="Z328" s="183"/>
    </row>
    <row r="329" ht="15.0" customHeight="1">
      <c r="A329" s="262"/>
      <c r="B329" s="117"/>
      <c r="C329" s="118"/>
      <c r="D329" s="118"/>
      <c r="E329" s="175"/>
      <c r="F329" s="262"/>
      <c r="G329" s="28"/>
      <c r="H329" s="118"/>
      <c r="I329" s="83"/>
      <c r="J329" s="118"/>
      <c r="K329" s="116"/>
      <c r="L329" s="174"/>
      <c r="M329" s="174"/>
      <c r="N329" s="174"/>
      <c r="O329" s="116"/>
      <c r="P329" s="174"/>
      <c r="Q329" s="116"/>
      <c r="R329" s="116"/>
      <c r="S329" s="116"/>
      <c r="T329" s="116"/>
      <c r="U329" s="116"/>
      <c r="V329" s="116"/>
      <c r="W329" s="116"/>
      <c r="X329" s="116"/>
      <c r="Y329" s="183"/>
      <c r="Z329" s="183"/>
    </row>
    <row r="330" ht="15.0" customHeight="1">
      <c r="A330" s="262"/>
      <c r="B330" s="117"/>
      <c r="C330" s="116"/>
      <c r="D330" s="116"/>
      <c r="E330" s="175"/>
      <c r="F330" s="262"/>
      <c r="G330" s="28"/>
      <c r="H330" s="118"/>
      <c r="I330" s="83"/>
      <c r="J330" s="118"/>
      <c r="K330" s="116"/>
      <c r="L330" s="174"/>
      <c r="M330" s="174"/>
      <c r="N330" s="174"/>
      <c r="O330" s="116"/>
      <c r="P330" s="174"/>
      <c r="Q330" s="116"/>
      <c r="R330" s="116"/>
      <c r="S330" s="116"/>
      <c r="T330" s="116"/>
      <c r="U330" s="116"/>
      <c r="V330" s="116"/>
      <c r="W330" s="116"/>
      <c r="X330" s="116"/>
      <c r="Y330" s="183"/>
      <c r="Z330" s="183"/>
    </row>
    <row r="331" ht="15.0" customHeight="1">
      <c r="A331" s="262"/>
      <c r="B331" s="115"/>
      <c r="C331" s="116"/>
      <c r="D331" s="116"/>
      <c r="E331" s="175"/>
      <c r="F331" s="262"/>
      <c r="G331" s="28"/>
      <c r="H331" s="118"/>
      <c r="I331" s="83"/>
      <c r="J331" s="118"/>
      <c r="K331" s="116"/>
      <c r="L331" s="174"/>
      <c r="M331" s="174"/>
      <c r="N331" s="174"/>
      <c r="O331" s="116"/>
      <c r="P331" s="174"/>
      <c r="Q331" s="116"/>
      <c r="R331" s="116"/>
      <c r="S331" s="116"/>
      <c r="T331" s="116"/>
      <c r="U331" s="116"/>
      <c r="V331" s="116"/>
      <c r="W331" s="116"/>
      <c r="X331" s="116"/>
      <c r="Y331" s="183"/>
      <c r="Z331" s="183"/>
    </row>
    <row r="332" ht="15.0" customHeight="1">
      <c r="A332" s="262"/>
      <c r="B332" s="117"/>
      <c r="C332" s="118"/>
      <c r="D332" s="118"/>
      <c r="E332" s="175"/>
      <c r="F332" s="262"/>
      <c r="G332" s="28"/>
      <c r="H332" s="118"/>
      <c r="I332" s="83"/>
      <c r="J332" s="118"/>
      <c r="K332" s="116"/>
      <c r="L332" s="174"/>
      <c r="M332" s="174"/>
      <c r="N332" s="174"/>
      <c r="O332" s="116"/>
      <c r="P332" s="174"/>
      <c r="Q332" s="116"/>
      <c r="R332" s="116"/>
      <c r="S332" s="116"/>
      <c r="T332" s="116"/>
      <c r="U332" s="116"/>
      <c r="V332" s="116"/>
      <c r="W332" s="116"/>
      <c r="X332" s="116"/>
      <c r="Y332" s="183"/>
      <c r="Z332" s="183"/>
    </row>
    <row r="333" ht="15.0" customHeight="1">
      <c r="A333" s="262"/>
      <c r="B333" s="117"/>
      <c r="C333" s="116"/>
      <c r="D333" s="264"/>
      <c r="E333" s="175"/>
      <c r="F333" s="262"/>
      <c r="G333" s="28"/>
      <c r="H333" s="118"/>
      <c r="I333" s="83"/>
      <c r="J333" s="118"/>
      <c r="K333" s="116"/>
      <c r="L333" s="174"/>
      <c r="M333" s="174"/>
      <c r="N333" s="174"/>
      <c r="O333" s="116"/>
      <c r="P333" s="174"/>
      <c r="Q333" s="116"/>
      <c r="R333" s="116"/>
      <c r="S333" s="116"/>
      <c r="T333" s="116"/>
      <c r="U333" s="116"/>
      <c r="V333" s="116"/>
      <c r="W333" s="116"/>
      <c r="X333" s="116"/>
      <c r="Y333" s="183"/>
      <c r="Z333" s="183"/>
    </row>
    <row r="334" ht="15.0" customHeight="1">
      <c r="A334" s="262"/>
      <c r="B334" s="117"/>
      <c r="C334" s="118"/>
      <c r="D334" s="118"/>
      <c r="E334" s="175"/>
      <c r="F334" s="262"/>
      <c r="G334" s="28"/>
      <c r="H334" s="118"/>
      <c r="I334" s="83"/>
      <c r="J334" s="118"/>
      <c r="K334" s="116"/>
      <c r="L334" s="174"/>
      <c r="M334" s="174"/>
      <c r="N334" s="174"/>
      <c r="O334" s="116"/>
      <c r="P334" s="174"/>
      <c r="Q334" s="116"/>
      <c r="R334" s="116"/>
      <c r="S334" s="116"/>
      <c r="T334" s="116"/>
      <c r="U334" s="116"/>
      <c r="V334" s="116"/>
      <c r="W334" s="116"/>
      <c r="X334" s="116"/>
      <c r="Y334" s="183"/>
      <c r="Z334" s="183"/>
    </row>
    <row r="335" ht="15.0" customHeight="1">
      <c r="A335" s="262"/>
      <c r="B335" s="117"/>
      <c r="C335" s="116"/>
      <c r="D335" s="116"/>
      <c r="E335" s="175"/>
      <c r="F335" s="262"/>
      <c r="G335" s="28"/>
      <c r="H335" s="118"/>
      <c r="I335" s="83"/>
      <c r="J335" s="118"/>
      <c r="K335" s="116"/>
      <c r="L335" s="174"/>
      <c r="M335" s="174"/>
      <c r="N335" s="174"/>
      <c r="O335" s="116"/>
      <c r="P335" s="174"/>
      <c r="Q335" s="116"/>
      <c r="R335" s="116"/>
      <c r="S335" s="116"/>
      <c r="T335" s="116"/>
      <c r="U335" s="116"/>
      <c r="V335" s="116"/>
      <c r="W335" s="116"/>
      <c r="X335" s="116"/>
      <c r="Y335" s="183"/>
      <c r="Z335" s="183"/>
    </row>
    <row r="336" ht="15.0" customHeight="1">
      <c r="A336" s="262"/>
      <c r="B336" s="115"/>
      <c r="C336" s="116"/>
      <c r="D336" s="116"/>
      <c r="E336" s="175"/>
      <c r="F336" s="262"/>
      <c r="G336" s="28"/>
      <c r="H336" s="118"/>
      <c r="I336" s="83"/>
      <c r="J336" s="118"/>
      <c r="K336" s="116"/>
      <c r="L336" s="174"/>
      <c r="M336" s="174"/>
      <c r="N336" s="174"/>
      <c r="O336" s="116"/>
      <c r="P336" s="174"/>
      <c r="Q336" s="116"/>
      <c r="R336" s="116"/>
      <c r="S336" s="116"/>
      <c r="T336" s="116"/>
      <c r="U336" s="116"/>
      <c r="V336" s="116"/>
      <c r="W336" s="116"/>
      <c r="X336" s="116"/>
      <c r="Y336" s="183"/>
      <c r="Z336" s="183"/>
    </row>
    <row r="337" ht="15.0" customHeight="1">
      <c r="A337" s="262"/>
      <c r="B337" s="115"/>
      <c r="C337" s="116"/>
      <c r="D337" s="116"/>
      <c r="E337" s="175"/>
      <c r="F337" s="262"/>
      <c r="G337" s="29"/>
      <c r="H337" s="118"/>
      <c r="I337" s="83"/>
      <c r="J337" s="118"/>
      <c r="K337" s="116"/>
      <c r="L337" s="174"/>
      <c r="M337" s="174"/>
      <c r="N337" s="174"/>
      <c r="O337" s="116"/>
      <c r="P337" s="174"/>
      <c r="Q337" s="116"/>
      <c r="R337" s="116"/>
      <c r="S337" s="116"/>
      <c r="T337" s="116"/>
      <c r="U337" s="116"/>
      <c r="V337" s="116"/>
      <c r="W337" s="116"/>
      <c r="X337" s="116"/>
      <c r="Y337" s="183"/>
      <c r="Z337" s="183"/>
    </row>
    <row r="338" ht="15.0" customHeight="1">
      <c r="A338" s="262"/>
      <c r="B338" s="115"/>
      <c r="C338" s="116"/>
      <c r="D338" s="116"/>
      <c r="E338" s="175"/>
      <c r="F338" s="262"/>
      <c r="G338" s="28"/>
      <c r="H338" s="118"/>
      <c r="I338" s="83"/>
      <c r="J338" s="118"/>
      <c r="K338" s="116"/>
      <c r="L338" s="174"/>
      <c r="M338" s="174"/>
      <c r="N338" s="174"/>
      <c r="O338" s="116"/>
      <c r="P338" s="174"/>
      <c r="Q338" s="116"/>
      <c r="R338" s="116"/>
      <c r="S338" s="116"/>
      <c r="T338" s="116"/>
      <c r="U338" s="116"/>
      <c r="V338" s="116"/>
      <c r="W338" s="116"/>
      <c r="X338" s="116"/>
      <c r="Y338" s="183"/>
      <c r="Z338" s="183"/>
    </row>
    <row r="339" ht="15.0" customHeight="1">
      <c r="A339" s="262"/>
      <c r="B339" s="117"/>
      <c r="C339" s="116"/>
      <c r="D339" s="116"/>
      <c r="E339" s="175"/>
      <c r="F339" s="262"/>
      <c r="G339" s="28"/>
      <c r="H339" s="118"/>
      <c r="I339" s="83"/>
      <c r="J339" s="118"/>
      <c r="K339" s="116"/>
      <c r="L339" s="174"/>
      <c r="M339" s="174"/>
      <c r="N339" s="174"/>
      <c r="O339" s="116"/>
      <c r="P339" s="174"/>
      <c r="Q339" s="116"/>
      <c r="R339" s="116"/>
      <c r="S339" s="116"/>
      <c r="T339" s="116"/>
      <c r="U339" s="116"/>
      <c r="V339" s="116"/>
      <c r="W339" s="116"/>
      <c r="X339" s="116"/>
      <c r="Y339" s="183"/>
      <c r="Z339" s="183"/>
    </row>
    <row r="340" ht="15.0" customHeight="1">
      <c r="A340" s="262"/>
      <c r="B340" s="117"/>
      <c r="C340" s="116"/>
      <c r="D340" s="116"/>
      <c r="E340" s="175"/>
      <c r="F340" s="262"/>
      <c r="G340" s="28"/>
      <c r="H340" s="118"/>
      <c r="I340" s="83"/>
      <c r="J340" s="118"/>
      <c r="K340" s="116"/>
      <c r="L340" s="174"/>
      <c r="M340" s="174"/>
      <c r="N340" s="174"/>
      <c r="O340" s="116"/>
      <c r="P340" s="174"/>
      <c r="Q340" s="116"/>
      <c r="R340" s="116"/>
      <c r="S340" s="116"/>
      <c r="T340" s="116"/>
      <c r="U340" s="116"/>
      <c r="V340" s="116"/>
      <c r="W340" s="116"/>
      <c r="X340" s="116"/>
      <c r="Y340" s="183"/>
      <c r="Z340" s="183"/>
    </row>
    <row r="341" ht="15.0" customHeight="1">
      <c r="A341" s="262"/>
      <c r="B341" s="115"/>
      <c r="C341" s="116"/>
      <c r="D341" s="116"/>
      <c r="E341" s="175"/>
      <c r="F341" s="262"/>
      <c r="G341" s="28"/>
      <c r="H341" s="118"/>
      <c r="I341" s="83"/>
      <c r="J341" s="118"/>
      <c r="K341" s="116"/>
      <c r="L341" s="174"/>
      <c r="M341" s="174"/>
      <c r="N341" s="174"/>
      <c r="O341" s="116"/>
      <c r="P341" s="174"/>
      <c r="Q341" s="116"/>
      <c r="R341" s="116"/>
      <c r="S341" s="116"/>
      <c r="T341" s="116"/>
      <c r="U341" s="116"/>
      <c r="V341" s="116"/>
      <c r="W341" s="116"/>
      <c r="X341" s="116"/>
      <c r="Y341" s="183"/>
      <c r="Z341" s="183"/>
    </row>
    <row r="342" ht="15.0" customHeight="1">
      <c r="A342" s="262"/>
      <c r="B342" s="115"/>
      <c r="C342" s="116"/>
      <c r="D342" s="116"/>
      <c r="E342" s="175"/>
      <c r="F342" s="262"/>
      <c r="G342" s="29"/>
      <c r="H342" s="118"/>
      <c r="I342" s="83"/>
      <c r="J342" s="118"/>
      <c r="K342" s="116"/>
      <c r="L342" s="174"/>
      <c r="M342" s="174"/>
      <c r="N342" s="174"/>
      <c r="O342" s="116"/>
      <c r="P342" s="174"/>
      <c r="Q342" s="116"/>
      <c r="R342" s="116"/>
      <c r="S342" s="116"/>
      <c r="T342" s="116"/>
      <c r="U342" s="116"/>
      <c r="V342" s="116"/>
      <c r="W342" s="116"/>
      <c r="X342" s="116"/>
      <c r="Y342" s="183"/>
      <c r="Z342" s="183"/>
    </row>
    <row r="343" ht="15.0" customHeight="1">
      <c r="A343" s="262"/>
      <c r="B343" s="115"/>
      <c r="C343" s="116"/>
      <c r="D343" s="116"/>
      <c r="E343" s="175"/>
      <c r="F343" s="262"/>
      <c r="G343" s="29"/>
      <c r="H343" s="118"/>
      <c r="I343" s="83"/>
      <c r="J343" s="118"/>
      <c r="K343" s="116"/>
      <c r="L343" s="174"/>
      <c r="M343" s="174"/>
      <c r="N343" s="174"/>
      <c r="O343" s="116"/>
      <c r="P343" s="174"/>
      <c r="Q343" s="116"/>
      <c r="R343" s="116"/>
      <c r="S343" s="116"/>
      <c r="T343" s="116"/>
      <c r="U343" s="116"/>
      <c r="V343" s="116"/>
      <c r="W343" s="116"/>
      <c r="X343" s="116"/>
      <c r="Y343" s="183"/>
      <c r="Z343" s="183"/>
    </row>
    <row r="344" ht="15.0" customHeight="1">
      <c r="A344" s="262"/>
      <c r="B344" s="115"/>
      <c r="C344" s="116"/>
      <c r="D344" s="116"/>
      <c r="E344" s="175"/>
      <c r="F344" s="262"/>
      <c r="G344" s="28"/>
      <c r="H344" s="118"/>
      <c r="I344" s="83"/>
      <c r="J344" s="118"/>
      <c r="K344" s="116"/>
      <c r="L344" s="174"/>
      <c r="M344" s="174"/>
      <c r="N344" s="174"/>
      <c r="O344" s="116"/>
      <c r="P344" s="174"/>
      <c r="Q344" s="116"/>
      <c r="R344" s="116"/>
      <c r="S344" s="116"/>
      <c r="T344" s="116"/>
      <c r="U344" s="116"/>
      <c r="V344" s="116"/>
      <c r="W344" s="116"/>
      <c r="X344" s="116"/>
      <c r="Y344" s="183"/>
      <c r="Z344" s="183"/>
    </row>
    <row r="345" ht="15.0" customHeight="1">
      <c r="A345" s="262"/>
      <c r="B345" s="117"/>
      <c r="C345" s="116"/>
      <c r="D345" s="264"/>
      <c r="E345" s="175"/>
      <c r="F345" s="262"/>
      <c r="G345" s="29"/>
      <c r="H345" s="118"/>
      <c r="I345" s="83"/>
      <c r="J345" s="118"/>
      <c r="K345" s="116"/>
      <c r="L345" s="174"/>
      <c r="M345" s="174"/>
      <c r="N345" s="174"/>
      <c r="O345" s="116"/>
      <c r="P345" s="174"/>
      <c r="Q345" s="116"/>
      <c r="R345" s="116"/>
      <c r="S345" s="116"/>
      <c r="T345" s="116"/>
      <c r="U345" s="116"/>
      <c r="V345" s="116"/>
      <c r="W345" s="116"/>
      <c r="X345" s="116"/>
      <c r="Y345" s="183"/>
      <c r="Z345" s="183"/>
    </row>
    <row r="346" ht="15.0" customHeight="1">
      <c r="A346" s="262"/>
      <c r="B346" s="115"/>
      <c r="C346" s="116"/>
      <c r="D346" s="116"/>
      <c r="E346" s="175"/>
      <c r="F346" s="262"/>
      <c r="G346" s="28"/>
      <c r="H346" s="118"/>
      <c r="I346" s="83"/>
      <c r="J346" s="118"/>
      <c r="K346" s="116"/>
      <c r="L346" s="174"/>
      <c r="M346" s="174"/>
      <c r="N346" s="174"/>
      <c r="O346" s="116"/>
      <c r="P346" s="174"/>
      <c r="Q346" s="116"/>
      <c r="R346" s="116"/>
      <c r="S346" s="116"/>
      <c r="T346" s="116"/>
      <c r="U346" s="116"/>
      <c r="V346" s="116"/>
      <c r="W346" s="116"/>
      <c r="X346" s="116"/>
      <c r="Y346" s="183"/>
      <c r="Z346" s="183"/>
    </row>
    <row r="347" ht="15.0" customHeight="1">
      <c r="A347" s="262"/>
      <c r="B347" s="115"/>
      <c r="C347" s="116"/>
      <c r="D347" s="116"/>
      <c r="E347" s="175"/>
      <c r="F347" s="262"/>
      <c r="G347" s="28"/>
      <c r="H347" s="118"/>
      <c r="I347" s="83"/>
      <c r="J347" s="118"/>
      <c r="K347" s="116"/>
      <c r="L347" s="174"/>
      <c r="M347" s="174"/>
      <c r="N347" s="174"/>
      <c r="O347" s="116"/>
      <c r="P347" s="174"/>
      <c r="Q347" s="116"/>
      <c r="R347" s="116"/>
      <c r="S347" s="116"/>
      <c r="T347" s="116"/>
      <c r="U347" s="116"/>
      <c r="V347" s="116"/>
      <c r="W347" s="116"/>
      <c r="X347" s="116"/>
      <c r="Y347" s="183"/>
      <c r="Z347" s="183"/>
    </row>
    <row r="348" ht="15.0" customHeight="1">
      <c r="A348" s="262"/>
      <c r="B348" s="115"/>
      <c r="C348" s="116"/>
      <c r="D348" s="116"/>
      <c r="E348" s="175"/>
      <c r="F348" s="262"/>
      <c r="G348" s="29"/>
      <c r="H348" s="118"/>
      <c r="I348" s="83"/>
      <c r="J348" s="118"/>
      <c r="K348" s="116"/>
      <c r="L348" s="174"/>
      <c r="M348" s="174"/>
      <c r="N348" s="174"/>
      <c r="O348" s="116"/>
      <c r="P348" s="174"/>
      <c r="Q348" s="116"/>
      <c r="R348" s="116"/>
      <c r="S348" s="116"/>
      <c r="T348" s="116"/>
      <c r="U348" s="116"/>
      <c r="V348" s="116"/>
      <c r="W348" s="116"/>
      <c r="X348" s="116"/>
      <c r="Y348" s="183"/>
      <c r="Z348" s="183"/>
    </row>
    <row r="349" ht="15.0" customHeight="1">
      <c r="A349" s="262"/>
      <c r="B349" s="115"/>
      <c r="C349" s="116"/>
      <c r="D349" s="116"/>
      <c r="E349" s="175"/>
      <c r="F349" s="262"/>
      <c r="G349" s="29"/>
      <c r="H349" s="118"/>
      <c r="I349" s="83"/>
      <c r="J349" s="118"/>
      <c r="K349" s="116"/>
      <c r="L349" s="174"/>
      <c r="M349" s="174"/>
      <c r="N349" s="174"/>
      <c r="O349" s="116"/>
      <c r="P349" s="174"/>
      <c r="Q349" s="116"/>
      <c r="R349" s="116"/>
      <c r="S349" s="116"/>
      <c r="T349" s="116"/>
      <c r="U349" s="116"/>
      <c r="V349" s="116"/>
      <c r="W349" s="116"/>
      <c r="X349" s="116"/>
      <c r="Y349" s="183"/>
      <c r="Z349" s="183"/>
    </row>
    <row r="350" ht="15.0" customHeight="1">
      <c r="A350" s="262"/>
      <c r="B350" s="115"/>
      <c r="C350" s="116"/>
      <c r="D350" s="116"/>
      <c r="E350" s="175"/>
      <c r="F350" s="262"/>
      <c r="G350" s="29"/>
      <c r="H350" s="118"/>
      <c r="I350" s="83"/>
      <c r="J350" s="118"/>
      <c r="K350" s="116"/>
      <c r="L350" s="174"/>
      <c r="M350" s="174"/>
      <c r="N350" s="174"/>
      <c r="O350" s="116"/>
      <c r="P350" s="174"/>
      <c r="Q350" s="116"/>
      <c r="R350" s="116"/>
      <c r="S350" s="116"/>
      <c r="T350" s="116"/>
      <c r="U350" s="116"/>
      <c r="V350" s="116"/>
      <c r="W350" s="116"/>
      <c r="X350" s="116"/>
      <c r="Y350" s="183"/>
      <c r="Z350" s="183"/>
    </row>
    <row r="351" ht="15.0" customHeight="1">
      <c r="A351" s="262"/>
      <c r="B351" s="115"/>
      <c r="C351" s="116"/>
      <c r="D351" s="116"/>
      <c r="E351" s="175"/>
      <c r="F351" s="262"/>
      <c r="G351" s="29"/>
      <c r="H351" s="118"/>
      <c r="I351" s="83"/>
      <c r="J351" s="118"/>
      <c r="K351" s="116"/>
      <c r="L351" s="174"/>
      <c r="M351" s="174"/>
      <c r="N351" s="174"/>
      <c r="O351" s="116"/>
      <c r="P351" s="174"/>
      <c r="Q351" s="116"/>
      <c r="R351" s="116"/>
      <c r="S351" s="116"/>
      <c r="T351" s="116"/>
      <c r="U351" s="116"/>
      <c r="V351" s="116"/>
      <c r="W351" s="116"/>
      <c r="X351" s="116"/>
      <c r="Y351" s="183"/>
      <c r="Z351" s="183"/>
    </row>
    <row r="352" ht="15.0" customHeight="1">
      <c r="A352" s="262"/>
      <c r="B352" s="117"/>
      <c r="C352" s="116"/>
      <c r="D352" s="116"/>
      <c r="E352" s="175"/>
      <c r="F352" s="262"/>
      <c r="G352" s="28"/>
      <c r="H352" s="118"/>
      <c r="I352" s="83"/>
      <c r="J352" s="118"/>
      <c r="K352" s="116"/>
      <c r="L352" s="174"/>
      <c r="M352" s="174"/>
      <c r="N352" s="174"/>
      <c r="O352" s="116"/>
      <c r="P352" s="174"/>
      <c r="Q352" s="116"/>
      <c r="R352" s="116"/>
      <c r="S352" s="116"/>
      <c r="T352" s="116"/>
      <c r="U352" s="116"/>
      <c r="V352" s="116"/>
      <c r="W352" s="116"/>
      <c r="X352" s="116"/>
      <c r="Y352" s="183"/>
      <c r="Z352" s="183"/>
    </row>
    <row r="353" ht="15.0" customHeight="1">
      <c r="A353" s="262"/>
      <c r="B353" s="117"/>
      <c r="C353" s="116"/>
      <c r="D353" s="116"/>
      <c r="E353" s="175"/>
      <c r="F353" s="262"/>
      <c r="G353" s="28"/>
      <c r="H353" s="118"/>
      <c r="I353" s="83"/>
      <c r="J353" s="118"/>
      <c r="K353" s="116"/>
      <c r="L353" s="174"/>
      <c r="M353" s="174"/>
      <c r="N353" s="174"/>
      <c r="O353" s="116"/>
      <c r="P353" s="174"/>
      <c r="Q353" s="116"/>
      <c r="R353" s="116"/>
      <c r="S353" s="116"/>
      <c r="T353" s="116"/>
      <c r="U353" s="116"/>
      <c r="V353" s="116"/>
      <c r="W353" s="116"/>
      <c r="X353" s="116"/>
      <c r="Y353" s="183"/>
      <c r="Z353" s="183"/>
    </row>
    <row r="354" ht="15.0" customHeight="1">
      <c r="A354" s="262"/>
      <c r="B354" s="117"/>
      <c r="C354" s="116"/>
      <c r="D354" s="116"/>
      <c r="E354" s="175"/>
      <c r="F354" s="262"/>
      <c r="G354" s="28"/>
      <c r="H354" s="118"/>
      <c r="I354" s="83"/>
      <c r="J354" s="118"/>
      <c r="K354" s="116"/>
      <c r="L354" s="174"/>
      <c r="M354" s="174"/>
      <c r="N354" s="174"/>
      <c r="O354" s="116"/>
      <c r="P354" s="174"/>
      <c r="Q354" s="116"/>
      <c r="R354" s="116"/>
      <c r="S354" s="116"/>
      <c r="T354" s="116"/>
      <c r="U354" s="116"/>
      <c r="V354" s="116"/>
      <c r="W354" s="116"/>
      <c r="X354" s="116"/>
      <c r="Y354" s="183"/>
      <c r="Z354" s="183"/>
    </row>
    <row r="355" ht="15.0" customHeight="1">
      <c r="A355" s="262"/>
      <c r="B355" s="115"/>
      <c r="C355" s="116"/>
      <c r="D355" s="116"/>
      <c r="E355" s="175"/>
      <c r="F355" s="262"/>
      <c r="G355" s="28"/>
      <c r="H355" s="118"/>
      <c r="I355" s="83"/>
      <c r="J355" s="118"/>
      <c r="K355" s="116"/>
      <c r="L355" s="174"/>
      <c r="M355" s="174"/>
      <c r="N355" s="174"/>
      <c r="O355" s="116"/>
      <c r="P355" s="174"/>
      <c r="Q355" s="116"/>
      <c r="R355" s="116"/>
      <c r="S355" s="116"/>
      <c r="T355" s="116"/>
      <c r="U355" s="116"/>
      <c r="V355" s="116"/>
      <c r="W355" s="116"/>
      <c r="X355" s="116"/>
      <c r="Y355" s="183"/>
      <c r="Z355" s="183"/>
    </row>
    <row r="356" ht="15.0" customHeight="1">
      <c r="A356" s="262"/>
      <c r="B356" s="115"/>
      <c r="C356" s="116"/>
      <c r="D356" s="116"/>
      <c r="E356" s="175"/>
      <c r="F356" s="262"/>
      <c r="G356" s="28"/>
      <c r="H356" s="118"/>
      <c r="I356" s="83"/>
      <c r="J356" s="118"/>
      <c r="K356" s="116"/>
      <c r="L356" s="174"/>
      <c r="M356" s="174"/>
      <c r="N356" s="174"/>
      <c r="O356" s="116"/>
      <c r="P356" s="174"/>
      <c r="Q356" s="116"/>
      <c r="R356" s="116"/>
      <c r="S356" s="116"/>
      <c r="T356" s="116"/>
      <c r="U356" s="116"/>
      <c r="V356" s="116"/>
      <c r="W356" s="116"/>
      <c r="X356" s="116"/>
      <c r="Y356" s="183"/>
      <c r="Z356" s="183"/>
    </row>
    <row r="357" ht="15.0" customHeight="1">
      <c r="A357" s="262"/>
      <c r="B357" s="115"/>
      <c r="C357" s="116"/>
      <c r="D357" s="116"/>
      <c r="E357" s="175"/>
      <c r="F357" s="262"/>
      <c r="G357" s="29"/>
      <c r="H357" s="118"/>
      <c r="I357" s="83"/>
      <c r="J357" s="118"/>
      <c r="K357" s="116"/>
      <c r="L357" s="174"/>
      <c r="M357" s="174"/>
      <c r="N357" s="174"/>
      <c r="O357" s="116"/>
      <c r="P357" s="174"/>
      <c r="Q357" s="116"/>
      <c r="R357" s="116"/>
      <c r="S357" s="116"/>
      <c r="T357" s="116"/>
      <c r="U357" s="116"/>
      <c r="V357" s="116"/>
      <c r="W357" s="116"/>
      <c r="X357" s="116"/>
      <c r="Y357" s="183"/>
      <c r="Z357" s="183"/>
    </row>
    <row r="358" ht="15.0" customHeight="1">
      <c r="A358" s="262"/>
      <c r="B358" s="115"/>
      <c r="C358" s="116"/>
      <c r="D358" s="116"/>
      <c r="E358" s="175"/>
      <c r="F358" s="262"/>
      <c r="G358" s="28"/>
      <c r="H358" s="118"/>
      <c r="I358" s="83"/>
      <c r="J358" s="118"/>
      <c r="K358" s="116"/>
      <c r="L358" s="174"/>
      <c r="M358" s="174"/>
      <c r="N358" s="174"/>
      <c r="O358" s="116"/>
      <c r="P358" s="174"/>
      <c r="Q358" s="116"/>
      <c r="R358" s="116"/>
      <c r="S358" s="116"/>
      <c r="T358" s="116"/>
      <c r="U358" s="116"/>
      <c r="V358" s="116"/>
      <c r="W358" s="116"/>
      <c r="X358" s="116"/>
      <c r="Y358" s="183"/>
      <c r="Z358" s="183"/>
    </row>
    <row r="359" ht="15.0" customHeight="1">
      <c r="A359" s="262"/>
      <c r="B359" s="115"/>
      <c r="C359" s="116"/>
      <c r="D359" s="116"/>
      <c r="E359" s="175"/>
      <c r="F359" s="262"/>
      <c r="G359" s="28"/>
      <c r="H359" s="118"/>
      <c r="I359" s="83"/>
      <c r="J359" s="118"/>
      <c r="K359" s="116"/>
      <c r="L359" s="174"/>
      <c r="M359" s="174"/>
      <c r="N359" s="174"/>
      <c r="O359" s="116"/>
      <c r="P359" s="174"/>
      <c r="Q359" s="116"/>
      <c r="R359" s="116"/>
      <c r="S359" s="116"/>
      <c r="T359" s="116"/>
      <c r="U359" s="116"/>
      <c r="V359" s="116"/>
      <c r="W359" s="116"/>
      <c r="X359" s="116"/>
      <c r="Y359" s="183"/>
      <c r="Z359" s="183"/>
    </row>
    <row r="360" ht="15.0" customHeight="1">
      <c r="A360" s="262"/>
      <c r="B360" s="115"/>
      <c r="C360" s="116"/>
      <c r="D360" s="116"/>
      <c r="E360" s="175"/>
      <c r="F360" s="262"/>
      <c r="G360" s="28"/>
      <c r="H360" s="118"/>
      <c r="I360" s="83"/>
      <c r="J360" s="118"/>
      <c r="K360" s="116"/>
      <c r="L360" s="174"/>
      <c r="M360" s="174"/>
      <c r="N360" s="174"/>
      <c r="O360" s="116"/>
      <c r="P360" s="174"/>
      <c r="Q360" s="116"/>
      <c r="R360" s="116"/>
      <c r="S360" s="116"/>
      <c r="T360" s="116"/>
      <c r="U360" s="116"/>
      <c r="V360" s="116"/>
      <c r="W360" s="116"/>
      <c r="X360" s="116"/>
      <c r="Y360" s="183"/>
      <c r="Z360" s="183"/>
    </row>
    <row r="361" ht="15.0" customHeight="1">
      <c r="A361" s="262"/>
      <c r="B361" s="115"/>
      <c r="C361" s="116"/>
      <c r="D361" s="116"/>
      <c r="E361" s="175"/>
      <c r="F361" s="262"/>
      <c r="G361" s="28"/>
      <c r="H361" s="118"/>
      <c r="I361" s="83"/>
      <c r="J361" s="118"/>
      <c r="K361" s="116"/>
      <c r="L361" s="174"/>
      <c r="M361" s="174"/>
      <c r="N361" s="174"/>
      <c r="O361" s="116"/>
      <c r="P361" s="174"/>
      <c r="Q361" s="116"/>
      <c r="R361" s="116"/>
      <c r="S361" s="116"/>
      <c r="T361" s="116"/>
      <c r="U361" s="116"/>
      <c r="V361" s="116"/>
      <c r="W361" s="116"/>
      <c r="X361" s="116"/>
      <c r="Y361" s="183"/>
      <c r="Z361" s="183"/>
    </row>
    <row r="362" ht="15.0" customHeight="1">
      <c r="A362" s="262"/>
      <c r="B362" s="115"/>
      <c r="C362" s="116"/>
      <c r="D362" s="116"/>
      <c r="E362" s="175"/>
      <c r="F362" s="262"/>
      <c r="G362" s="28"/>
      <c r="H362" s="118"/>
      <c r="I362" s="83"/>
      <c r="J362" s="118"/>
      <c r="K362" s="116"/>
      <c r="L362" s="174"/>
      <c r="M362" s="174"/>
      <c r="N362" s="174"/>
      <c r="O362" s="116"/>
      <c r="P362" s="174"/>
      <c r="Q362" s="116"/>
      <c r="R362" s="116"/>
      <c r="S362" s="116"/>
      <c r="T362" s="116"/>
      <c r="U362" s="116"/>
      <c r="V362" s="116"/>
      <c r="W362" s="116"/>
      <c r="X362" s="116"/>
      <c r="Y362" s="183"/>
      <c r="Z362" s="183"/>
    </row>
    <row r="363" ht="15.0" customHeight="1">
      <c r="A363" s="262"/>
      <c r="B363" s="115"/>
      <c r="C363" s="116"/>
      <c r="D363" s="116"/>
      <c r="E363" s="175"/>
      <c r="F363" s="262"/>
      <c r="G363" s="28"/>
      <c r="H363" s="118"/>
      <c r="I363" s="83"/>
      <c r="J363" s="118"/>
      <c r="K363" s="116"/>
      <c r="L363" s="174"/>
      <c r="M363" s="174"/>
      <c r="N363" s="174"/>
      <c r="O363" s="116"/>
      <c r="P363" s="174"/>
      <c r="Q363" s="116"/>
      <c r="R363" s="116"/>
      <c r="S363" s="116"/>
      <c r="T363" s="116"/>
      <c r="U363" s="116"/>
      <c r="V363" s="116"/>
      <c r="W363" s="116"/>
      <c r="X363" s="116"/>
      <c r="Y363" s="183"/>
      <c r="Z363" s="183"/>
    </row>
    <row r="364" ht="15.0" customHeight="1">
      <c r="A364" s="262"/>
      <c r="B364" s="115"/>
      <c r="C364" s="116"/>
      <c r="D364" s="116"/>
      <c r="E364" s="175"/>
      <c r="F364" s="262"/>
      <c r="G364" s="28"/>
      <c r="H364" s="118"/>
      <c r="I364" s="83"/>
      <c r="J364" s="118"/>
      <c r="K364" s="116"/>
      <c r="L364" s="174"/>
      <c r="M364" s="174"/>
      <c r="N364" s="174"/>
      <c r="O364" s="116"/>
      <c r="P364" s="174"/>
      <c r="Q364" s="116"/>
      <c r="R364" s="116"/>
      <c r="S364" s="116"/>
      <c r="T364" s="116"/>
      <c r="U364" s="116"/>
      <c r="V364" s="116"/>
      <c r="W364" s="116"/>
      <c r="X364" s="116"/>
      <c r="Y364" s="183"/>
      <c r="Z364" s="183"/>
    </row>
    <row r="365" ht="15.0" customHeight="1">
      <c r="A365" s="262"/>
      <c r="B365" s="115"/>
      <c r="C365" s="116"/>
      <c r="D365" s="116"/>
      <c r="E365" s="175"/>
      <c r="F365" s="262"/>
      <c r="G365" s="29"/>
      <c r="H365" s="118"/>
      <c r="I365" s="83"/>
      <c r="J365" s="118"/>
      <c r="K365" s="116"/>
      <c r="L365" s="174"/>
      <c r="M365" s="174"/>
      <c r="N365" s="174"/>
      <c r="O365" s="116"/>
      <c r="P365" s="174"/>
      <c r="Q365" s="116"/>
      <c r="R365" s="116"/>
      <c r="S365" s="116"/>
      <c r="T365" s="116"/>
      <c r="U365" s="116"/>
      <c r="V365" s="116"/>
      <c r="W365" s="116"/>
      <c r="X365" s="116"/>
      <c r="Y365" s="183"/>
      <c r="Z365" s="183"/>
    </row>
    <row r="366" ht="15.0" customHeight="1">
      <c r="A366" s="262"/>
      <c r="B366" s="115"/>
      <c r="C366" s="116"/>
      <c r="D366" s="116"/>
      <c r="E366" s="175"/>
      <c r="F366" s="262"/>
      <c r="G366" s="29"/>
      <c r="H366" s="118"/>
      <c r="I366" s="83"/>
      <c r="J366" s="118"/>
      <c r="K366" s="116"/>
      <c r="L366" s="174"/>
      <c r="M366" s="174"/>
      <c r="N366" s="174"/>
      <c r="O366" s="116"/>
      <c r="P366" s="174"/>
      <c r="Q366" s="116"/>
      <c r="R366" s="116"/>
      <c r="S366" s="116"/>
      <c r="T366" s="116"/>
      <c r="U366" s="116"/>
      <c r="V366" s="116"/>
      <c r="W366" s="116"/>
      <c r="X366" s="116"/>
      <c r="Y366" s="183"/>
      <c r="Z366" s="183"/>
    </row>
    <row r="367" ht="15.0" customHeight="1">
      <c r="A367" s="262"/>
      <c r="B367" s="115"/>
      <c r="C367" s="116"/>
      <c r="D367" s="116"/>
      <c r="E367" s="175"/>
      <c r="F367" s="262"/>
      <c r="G367" s="29"/>
      <c r="H367" s="118"/>
      <c r="I367" s="83"/>
      <c r="J367" s="118"/>
      <c r="K367" s="116"/>
      <c r="L367" s="174"/>
      <c r="M367" s="174"/>
      <c r="N367" s="174"/>
      <c r="O367" s="116"/>
      <c r="P367" s="174"/>
      <c r="Q367" s="116"/>
      <c r="R367" s="116"/>
      <c r="S367" s="116"/>
      <c r="T367" s="116"/>
      <c r="U367" s="116"/>
      <c r="V367" s="116"/>
      <c r="W367" s="116"/>
      <c r="X367" s="116"/>
      <c r="Y367" s="183"/>
      <c r="Z367" s="183"/>
    </row>
    <row r="368" ht="15.0" customHeight="1">
      <c r="A368" s="262"/>
      <c r="B368" s="117"/>
      <c r="C368" s="116"/>
      <c r="D368" s="264"/>
      <c r="E368" s="175"/>
      <c r="F368" s="262"/>
      <c r="G368" s="29"/>
      <c r="H368" s="118"/>
      <c r="I368" s="83"/>
      <c r="J368" s="118"/>
      <c r="K368" s="116"/>
      <c r="L368" s="174"/>
      <c r="M368" s="174"/>
      <c r="N368" s="174"/>
      <c r="O368" s="116"/>
      <c r="P368" s="174"/>
      <c r="Q368" s="116"/>
      <c r="R368" s="116"/>
      <c r="S368" s="116"/>
      <c r="T368" s="116"/>
      <c r="U368" s="116"/>
      <c r="V368" s="116"/>
      <c r="W368" s="116"/>
      <c r="X368" s="116"/>
      <c r="Y368" s="183"/>
      <c r="Z368" s="183"/>
    </row>
    <row r="369" ht="15.0" customHeight="1">
      <c r="A369" s="262"/>
      <c r="B369" s="115"/>
      <c r="C369" s="116"/>
      <c r="D369" s="116"/>
      <c r="E369" s="175"/>
      <c r="F369" s="262"/>
      <c r="G369" s="29"/>
      <c r="H369" s="118"/>
      <c r="I369" s="83"/>
      <c r="J369" s="118"/>
      <c r="K369" s="116"/>
      <c r="L369" s="174"/>
      <c r="M369" s="174"/>
      <c r="N369" s="174"/>
      <c r="O369" s="116"/>
      <c r="P369" s="174"/>
      <c r="Q369" s="116"/>
      <c r="R369" s="116"/>
      <c r="S369" s="116"/>
      <c r="T369" s="116"/>
      <c r="U369" s="116"/>
      <c r="V369" s="116"/>
      <c r="W369" s="116"/>
      <c r="X369" s="116"/>
      <c r="Y369" s="183"/>
      <c r="Z369" s="183"/>
    </row>
    <row r="370" ht="15.0" customHeight="1">
      <c r="A370" s="262"/>
      <c r="B370" s="115"/>
      <c r="C370" s="116"/>
      <c r="D370" s="116"/>
      <c r="E370" s="175"/>
      <c r="F370" s="262"/>
      <c r="G370" s="29"/>
      <c r="H370" s="118"/>
      <c r="I370" s="83"/>
      <c r="J370" s="118"/>
      <c r="K370" s="116"/>
      <c r="L370" s="174"/>
      <c r="M370" s="174"/>
      <c r="N370" s="174"/>
      <c r="O370" s="116"/>
      <c r="P370" s="174"/>
      <c r="Q370" s="116"/>
      <c r="R370" s="116"/>
      <c r="S370" s="116"/>
      <c r="T370" s="116"/>
      <c r="U370" s="116"/>
      <c r="V370" s="116"/>
      <c r="W370" s="116"/>
      <c r="X370" s="116"/>
      <c r="Y370" s="183"/>
      <c r="Z370" s="183"/>
    </row>
    <row r="371" ht="15.0" customHeight="1">
      <c r="A371" s="262"/>
      <c r="B371" s="115"/>
      <c r="C371" s="116"/>
      <c r="D371" s="116"/>
      <c r="E371" s="175"/>
      <c r="F371" s="262"/>
      <c r="G371" s="29"/>
      <c r="H371" s="118"/>
      <c r="I371" s="83"/>
      <c r="J371" s="118"/>
      <c r="K371" s="116"/>
      <c r="L371" s="174"/>
      <c r="M371" s="174"/>
      <c r="N371" s="174"/>
      <c r="O371" s="116"/>
      <c r="P371" s="174"/>
      <c r="Q371" s="116"/>
      <c r="R371" s="116"/>
      <c r="S371" s="116"/>
      <c r="T371" s="116"/>
      <c r="U371" s="116"/>
      <c r="V371" s="116"/>
      <c r="W371" s="116"/>
      <c r="X371" s="116"/>
      <c r="Y371" s="183"/>
      <c r="Z371" s="183"/>
    </row>
    <row r="372" ht="15.75" customHeight="1">
      <c r="A372" s="183"/>
      <c r="B372" s="183"/>
      <c r="C372" s="183"/>
      <c r="D372" s="183"/>
      <c r="E372" s="183"/>
      <c r="F372" s="124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5.75" customHeight="1">
      <c r="A373" s="183"/>
      <c r="B373" s="183"/>
      <c r="C373" s="183"/>
      <c r="D373" s="183"/>
      <c r="E373" s="183"/>
      <c r="F373" s="124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5.75" customHeight="1">
      <c r="A374" s="183"/>
      <c r="B374" s="183"/>
      <c r="C374" s="183"/>
      <c r="D374" s="183"/>
      <c r="E374" s="183"/>
      <c r="F374" s="124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5.75" customHeight="1">
      <c r="A375" s="183"/>
      <c r="B375" s="183"/>
      <c r="C375" s="183"/>
      <c r="D375" s="183"/>
      <c r="E375" s="183"/>
      <c r="F375" s="124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5.75" customHeight="1">
      <c r="A376" s="183"/>
      <c r="B376" s="183"/>
      <c r="C376" s="183"/>
      <c r="D376" s="183"/>
      <c r="E376" s="183"/>
      <c r="F376" s="124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5.75" customHeight="1">
      <c r="A377" s="183"/>
      <c r="B377" s="183"/>
      <c r="C377" s="183"/>
      <c r="D377" s="183"/>
      <c r="E377" s="183"/>
      <c r="F377" s="124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5.75" customHeight="1">
      <c r="A378" s="183"/>
      <c r="B378" s="183"/>
      <c r="C378" s="183"/>
      <c r="D378" s="183"/>
      <c r="E378" s="183"/>
      <c r="F378" s="124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5.75" customHeight="1">
      <c r="A379" s="183"/>
      <c r="B379" s="183"/>
      <c r="C379" s="183"/>
      <c r="D379" s="183"/>
      <c r="E379" s="183"/>
      <c r="F379" s="124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5.75" customHeight="1">
      <c r="A380" s="183"/>
      <c r="B380" s="183"/>
      <c r="C380" s="183"/>
      <c r="D380" s="183"/>
      <c r="E380" s="183"/>
      <c r="F380" s="124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5.75" customHeight="1">
      <c r="A381" s="183"/>
      <c r="B381" s="183"/>
      <c r="C381" s="183"/>
      <c r="D381" s="183"/>
      <c r="E381" s="183"/>
      <c r="F381" s="124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5.75" customHeight="1">
      <c r="A382" s="183"/>
      <c r="B382" s="183"/>
      <c r="C382" s="183"/>
      <c r="D382" s="183"/>
      <c r="E382" s="183"/>
      <c r="F382" s="124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5.75" customHeight="1">
      <c r="A383" s="183"/>
      <c r="B383" s="183"/>
      <c r="C383" s="183"/>
      <c r="D383" s="183"/>
      <c r="E383" s="183"/>
      <c r="F383" s="124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5.75" customHeight="1">
      <c r="A384" s="183"/>
      <c r="B384" s="183"/>
      <c r="C384" s="183"/>
      <c r="D384" s="183"/>
      <c r="E384" s="183"/>
      <c r="F384" s="124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5.75" customHeight="1">
      <c r="A385" s="183"/>
      <c r="B385" s="183"/>
      <c r="C385" s="183"/>
      <c r="D385" s="183"/>
      <c r="E385" s="183"/>
      <c r="F385" s="124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5.75" customHeight="1">
      <c r="A386" s="183"/>
      <c r="B386" s="183"/>
      <c r="C386" s="183"/>
      <c r="D386" s="183"/>
      <c r="E386" s="183"/>
      <c r="F386" s="124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5.75" customHeight="1">
      <c r="A387" s="183"/>
      <c r="B387" s="183"/>
      <c r="C387" s="183"/>
      <c r="D387" s="183"/>
      <c r="E387" s="183"/>
      <c r="F387" s="124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5.75" customHeight="1">
      <c r="A388" s="183"/>
      <c r="B388" s="183"/>
      <c r="C388" s="183"/>
      <c r="D388" s="183"/>
      <c r="E388" s="183"/>
      <c r="F388" s="124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5.75" customHeight="1">
      <c r="A389" s="183"/>
      <c r="B389" s="183"/>
      <c r="C389" s="183"/>
      <c r="D389" s="183"/>
      <c r="E389" s="183"/>
      <c r="F389" s="124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5.75" customHeight="1">
      <c r="A390" s="183"/>
      <c r="B390" s="183"/>
      <c r="C390" s="183"/>
      <c r="D390" s="183"/>
      <c r="E390" s="183"/>
      <c r="F390" s="124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5.75" customHeight="1">
      <c r="A391" s="183"/>
      <c r="B391" s="183"/>
      <c r="C391" s="183"/>
      <c r="D391" s="183"/>
      <c r="E391" s="183"/>
      <c r="F391" s="124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5.75" customHeight="1">
      <c r="A392" s="183"/>
      <c r="B392" s="183"/>
      <c r="C392" s="183"/>
      <c r="D392" s="183"/>
      <c r="E392" s="183"/>
      <c r="F392" s="124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5.75" customHeight="1">
      <c r="A393" s="183"/>
      <c r="B393" s="183"/>
      <c r="C393" s="183"/>
      <c r="D393" s="183"/>
      <c r="E393" s="183"/>
      <c r="F393" s="124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5.75" customHeight="1">
      <c r="A394" s="183"/>
      <c r="B394" s="183"/>
      <c r="C394" s="183"/>
      <c r="D394" s="183"/>
      <c r="E394" s="183"/>
      <c r="F394" s="124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5.75" customHeight="1">
      <c r="A395" s="183"/>
      <c r="B395" s="183"/>
      <c r="C395" s="183"/>
      <c r="D395" s="183"/>
      <c r="E395" s="183"/>
      <c r="F395" s="124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5.75" customHeight="1">
      <c r="A396" s="183"/>
      <c r="B396" s="183"/>
      <c r="C396" s="183"/>
      <c r="D396" s="183"/>
      <c r="E396" s="183"/>
      <c r="F396" s="124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5.75" customHeight="1">
      <c r="A397" s="183"/>
      <c r="B397" s="183"/>
      <c r="C397" s="183"/>
      <c r="D397" s="183"/>
      <c r="E397" s="183"/>
      <c r="F397" s="124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5.75" customHeight="1">
      <c r="A398" s="183"/>
      <c r="B398" s="183"/>
      <c r="C398" s="183"/>
      <c r="D398" s="183"/>
      <c r="E398" s="183"/>
      <c r="F398" s="124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5.75" customHeight="1">
      <c r="A399" s="183"/>
      <c r="B399" s="183"/>
      <c r="C399" s="183"/>
      <c r="D399" s="183"/>
      <c r="E399" s="183"/>
      <c r="F399" s="124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5.75" customHeight="1">
      <c r="A400" s="183"/>
      <c r="B400" s="183"/>
      <c r="C400" s="183"/>
      <c r="D400" s="183"/>
      <c r="E400" s="183"/>
      <c r="F400" s="124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5.75" customHeight="1">
      <c r="A401" s="183"/>
      <c r="B401" s="183"/>
      <c r="C401" s="183"/>
      <c r="D401" s="183"/>
      <c r="E401" s="183"/>
      <c r="F401" s="124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5.75" customHeight="1">
      <c r="A402" s="183"/>
      <c r="B402" s="183"/>
      <c r="C402" s="183"/>
      <c r="D402" s="183"/>
      <c r="E402" s="183"/>
      <c r="F402" s="124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5.75" customHeight="1">
      <c r="A403" s="183"/>
      <c r="B403" s="183"/>
      <c r="C403" s="183"/>
      <c r="D403" s="183"/>
      <c r="E403" s="183"/>
      <c r="F403" s="124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5.75" customHeight="1">
      <c r="A404" s="183"/>
      <c r="B404" s="183"/>
      <c r="C404" s="183"/>
      <c r="D404" s="183"/>
      <c r="E404" s="183"/>
      <c r="F404" s="124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5.75" customHeight="1">
      <c r="A405" s="183"/>
      <c r="B405" s="183"/>
      <c r="C405" s="183"/>
      <c r="D405" s="183"/>
      <c r="E405" s="183"/>
      <c r="F405" s="124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5.75" customHeight="1">
      <c r="A406" s="183"/>
      <c r="B406" s="183"/>
      <c r="C406" s="183"/>
      <c r="D406" s="183"/>
      <c r="E406" s="183"/>
      <c r="F406" s="124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5.75" customHeight="1">
      <c r="A407" s="183"/>
      <c r="B407" s="183"/>
      <c r="C407" s="183"/>
      <c r="D407" s="183"/>
      <c r="E407" s="183"/>
      <c r="F407" s="124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5.75" customHeight="1">
      <c r="A408" s="183"/>
      <c r="B408" s="183"/>
      <c r="C408" s="183"/>
      <c r="D408" s="183"/>
      <c r="E408" s="183"/>
      <c r="F408" s="124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5.75" customHeight="1">
      <c r="A409" s="183"/>
      <c r="B409" s="183"/>
      <c r="C409" s="183"/>
      <c r="D409" s="183"/>
      <c r="E409" s="183"/>
      <c r="F409" s="124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5.75" customHeight="1">
      <c r="A410" s="183"/>
      <c r="B410" s="183"/>
      <c r="C410" s="183"/>
      <c r="D410" s="183"/>
      <c r="E410" s="183"/>
      <c r="F410" s="124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5.75" customHeight="1">
      <c r="A411" s="183"/>
      <c r="B411" s="183"/>
      <c r="C411" s="183"/>
      <c r="D411" s="183"/>
      <c r="E411" s="183"/>
      <c r="F411" s="124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5.75" customHeight="1">
      <c r="A412" s="183"/>
      <c r="B412" s="183"/>
      <c r="C412" s="183"/>
      <c r="D412" s="183"/>
      <c r="E412" s="183"/>
      <c r="F412" s="124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5.75" customHeight="1">
      <c r="A413" s="183"/>
      <c r="B413" s="183"/>
      <c r="C413" s="183"/>
      <c r="D413" s="183"/>
      <c r="E413" s="183"/>
      <c r="F413" s="124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5.75" customHeight="1">
      <c r="A414" s="183"/>
      <c r="B414" s="183"/>
      <c r="C414" s="183"/>
      <c r="D414" s="183"/>
      <c r="E414" s="183"/>
      <c r="F414" s="124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5.75" customHeight="1">
      <c r="A415" s="183"/>
      <c r="B415" s="183"/>
      <c r="C415" s="183"/>
      <c r="D415" s="183"/>
      <c r="E415" s="183"/>
      <c r="F415" s="124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5.75" customHeight="1">
      <c r="A416" s="183"/>
      <c r="B416" s="183"/>
      <c r="C416" s="183"/>
      <c r="D416" s="183"/>
      <c r="E416" s="183"/>
      <c r="F416" s="124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5.75" customHeight="1">
      <c r="A417" s="183"/>
      <c r="B417" s="183"/>
      <c r="C417" s="183"/>
      <c r="D417" s="183"/>
      <c r="E417" s="183"/>
      <c r="F417" s="124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5.75" customHeight="1">
      <c r="A418" s="183"/>
      <c r="B418" s="183"/>
      <c r="C418" s="183"/>
      <c r="D418" s="183"/>
      <c r="E418" s="183"/>
      <c r="F418" s="124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5.75" customHeight="1">
      <c r="A419" s="183"/>
      <c r="B419" s="183"/>
      <c r="C419" s="183"/>
      <c r="D419" s="183"/>
      <c r="E419" s="183"/>
      <c r="F419" s="124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5.75" customHeight="1">
      <c r="A420" s="183"/>
      <c r="B420" s="183"/>
      <c r="C420" s="183"/>
      <c r="D420" s="183"/>
      <c r="E420" s="183"/>
      <c r="F420" s="124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5.75" customHeight="1">
      <c r="A421" s="183"/>
      <c r="B421" s="183"/>
      <c r="C421" s="183"/>
      <c r="D421" s="183"/>
      <c r="E421" s="183"/>
      <c r="F421" s="124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5.75" customHeight="1">
      <c r="A422" s="183"/>
      <c r="B422" s="183"/>
      <c r="C422" s="183"/>
      <c r="D422" s="183"/>
      <c r="E422" s="183"/>
      <c r="F422" s="124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5.75" customHeight="1">
      <c r="A423" s="183"/>
      <c r="B423" s="183"/>
      <c r="C423" s="183"/>
      <c r="D423" s="183"/>
      <c r="E423" s="183"/>
      <c r="F423" s="124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5.75" customHeight="1">
      <c r="A424" s="183"/>
      <c r="B424" s="183"/>
      <c r="C424" s="183"/>
      <c r="D424" s="183"/>
      <c r="E424" s="183"/>
      <c r="F424" s="124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5.75" customHeight="1">
      <c r="A425" s="183"/>
      <c r="B425" s="183"/>
      <c r="C425" s="183"/>
      <c r="D425" s="183"/>
      <c r="E425" s="183"/>
      <c r="F425" s="124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5.75" customHeight="1">
      <c r="A426" s="183"/>
      <c r="B426" s="183"/>
      <c r="C426" s="183"/>
      <c r="D426" s="183"/>
      <c r="E426" s="183"/>
      <c r="F426" s="124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5.75" customHeight="1">
      <c r="A427" s="183"/>
      <c r="B427" s="183"/>
      <c r="C427" s="183"/>
      <c r="D427" s="183"/>
      <c r="E427" s="183"/>
      <c r="F427" s="124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5.75" customHeight="1">
      <c r="A428" s="183"/>
      <c r="B428" s="183"/>
      <c r="C428" s="183"/>
      <c r="D428" s="183"/>
      <c r="E428" s="183"/>
      <c r="F428" s="124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5.75" customHeight="1">
      <c r="A429" s="183"/>
      <c r="B429" s="183"/>
      <c r="C429" s="183"/>
      <c r="D429" s="183"/>
      <c r="E429" s="183"/>
      <c r="F429" s="124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5.75" customHeight="1">
      <c r="A430" s="183"/>
      <c r="B430" s="183"/>
      <c r="C430" s="183"/>
      <c r="D430" s="183"/>
      <c r="E430" s="183"/>
      <c r="F430" s="124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5.75" customHeight="1">
      <c r="A431" s="183"/>
      <c r="B431" s="183"/>
      <c r="C431" s="183"/>
      <c r="D431" s="183"/>
      <c r="E431" s="183"/>
      <c r="F431" s="124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5.75" customHeight="1">
      <c r="A432" s="183"/>
      <c r="B432" s="183"/>
      <c r="C432" s="183"/>
      <c r="D432" s="183"/>
      <c r="E432" s="183"/>
      <c r="F432" s="124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5.75" customHeight="1">
      <c r="A433" s="183"/>
      <c r="B433" s="183"/>
      <c r="C433" s="183"/>
      <c r="D433" s="183"/>
      <c r="E433" s="183"/>
      <c r="F433" s="124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5.75" customHeight="1">
      <c r="A434" s="183"/>
      <c r="B434" s="183"/>
      <c r="C434" s="183"/>
      <c r="D434" s="183"/>
      <c r="E434" s="183"/>
      <c r="F434" s="124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5.75" customHeight="1">
      <c r="A435" s="183"/>
      <c r="B435" s="183"/>
      <c r="C435" s="183"/>
      <c r="D435" s="183"/>
      <c r="E435" s="183"/>
      <c r="F435" s="124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5.75" customHeight="1">
      <c r="A436" s="183"/>
      <c r="B436" s="183"/>
      <c r="C436" s="183"/>
      <c r="D436" s="183"/>
      <c r="E436" s="183"/>
      <c r="F436" s="124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5.75" customHeight="1">
      <c r="A437" s="183"/>
      <c r="B437" s="183"/>
      <c r="C437" s="183"/>
      <c r="D437" s="183"/>
      <c r="E437" s="183"/>
      <c r="F437" s="124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5.75" customHeight="1">
      <c r="A438" s="183"/>
      <c r="B438" s="183"/>
      <c r="C438" s="183"/>
      <c r="D438" s="183"/>
      <c r="E438" s="183"/>
      <c r="F438" s="124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5.75" customHeight="1">
      <c r="A439" s="183"/>
      <c r="B439" s="183"/>
      <c r="C439" s="183"/>
      <c r="D439" s="183"/>
      <c r="E439" s="183"/>
      <c r="F439" s="124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5.75" customHeight="1">
      <c r="A440" s="183"/>
      <c r="B440" s="183"/>
      <c r="C440" s="183"/>
      <c r="D440" s="183"/>
      <c r="E440" s="183"/>
      <c r="F440" s="124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5.75" customHeight="1">
      <c r="A441" s="183"/>
      <c r="B441" s="183"/>
      <c r="C441" s="183"/>
      <c r="D441" s="183"/>
      <c r="E441" s="183"/>
      <c r="F441" s="124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5.75" customHeight="1">
      <c r="A442" s="183"/>
      <c r="B442" s="183"/>
      <c r="C442" s="183"/>
      <c r="D442" s="183"/>
      <c r="E442" s="183"/>
      <c r="F442" s="124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5.75" customHeight="1">
      <c r="A443" s="183"/>
      <c r="B443" s="183"/>
      <c r="C443" s="183"/>
      <c r="D443" s="183"/>
      <c r="E443" s="183"/>
      <c r="F443" s="124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5.75" customHeight="1">
      <c r="A444" s="183"/>
      <c r="B444" s="183"/>
      <c r="C444" s="183"/>
      <c r="D444" s="183"/>
      <c r="E444" s="183"/>
      <c r="F444" s="124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5.75" customHeight="1">
      <c r="A445" s="183"/>
      <c r="B445" s="183"/>
      <c r="C445" s="183"/>
      <c r="D445" s="183"/>
      <c r="E445" s="183"/>
      <c r="F445" s="124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5.75" customHeight="1">
      <c r="A446" s="183"/>
      <c r="B446" s="183"/>
      <c r="C446" s="183"/>
      <c r="D446" s="183"/>
      <c r="E446" s="183"/>
      <c r="F446" s="124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5.75" customHeight="1">
      <c r="A447" s="183"/>
      <c r="B447" s="183"/>
      <c r="C447" s="183"/>
      <c r="D447" s="183"/>
      <c r="E447" s="183"/>
      <c r="F447" s="124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5.75" customHeight="1">
      <c r="A448" s="183"/>
      <c r="B448" s="183"/>
      <c r="C448" s="183"/>
      <c r="D448" s="183"/>
      <c r="E448" s="183"/>
      <c r="F448" s="124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5.75" customHeight="1">
      <c r="A449" s="183"/>
      <c r="B449" s="183"/>
      <c r="C449" s="183"/>
      <c r="D449" s="183"/>
      <c r="E449" s="183"/>
      <c r="F449" s="124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5.75" customHeight="1">
      <c r="A450" s="183"/>
      <c r="B450" s="183"/>
      <c r="C450" s="183"/>
      <c r="D450" s="183"/>
      <c r="E450" s="183"/>
      <c r="F450" s="124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5.75" customHeight="1">
      <c r="A451" s="183"/>
      <c r="B451" s="183"/>
      <c r="C451" s="183"/>
      <c r="D451" s="183"/>
      <c r="E451" s="183"/>
      <c r="F451" s="124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5.75" customHeight="1">
      <c r="A452" s="183"/>
      <c r="B452" s="183"/>
      <c r="C452" s="183"/>
      <c r="D452" s="183"/>
      <c r="E452" s="183"/>
      <c r="F452" s="124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5.75" customHeight="1">
      <c r="A453" s="183"/>
      <c r="B453" s="183"/>
      <c r="C453" s="183"/>
      <c r="D453" s="183"/>
      <c r="E453" s="183"/>
      <c r="F453" s="124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5.75" customHeight="1">
      <c r="A454" s="183"/>
      <c r="B454" s="183"/>
      <c r="C454" s="183"/>
      <c r="D454" s="183"/>
      <c r="E454" s="183"/>
      <c r="F454" s="124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5.75" customHeight="1">
      <c r="A455" s="183"/>
      <c r="B455" s="183"/>
      <c r="C455" s="183"/>
      <c r="D455" s="183"/>
      <c r="E455" s="183"/>
      <c r="F455" s="124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5.75" customHeight="1">
      <c r="A456" s="183"/>
      <c r="B456" s="183"/>
      <c r="C456" s="183"/>
      <c r="D456" s="183"/>
      <c r="E456" s="183"/>
      <c r="F456" s="124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5.75" customHeight="1">
      <c r="A457" s="183"/>
      <c r="B457" s="183"/>
      <c r="C457" s="183"/>
      <c r="D457" s="183"/>
      <c r="E457" s="183"/>
      <c r="F457" s="124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5.75" customHeight="1">
      <c r="A458" s="183"/>
      <c r="B458" s="183"/>
      <c r="C458" s="183"/>
      <c r="D458" s="183"/>
      <c r="E458" s="183"/>
      <c r="F458" s="124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5.75" customHeight="1">
      <c r="A459" s="183"/>
      <c r="B459" s="183"/>
      <c r="C459" s="183"/>
      <c r="D459" s="183"/>
      <c r="E459" s="183"/>
      <c r="F459" s="124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5.75" customHeight="1">
      <c r="A460" s="183"/>
      <c r="B460" s="183"/>
      <c r="C460" s="183"/>
      <c r="D460" s="183"/>
      <c r="E460" s="183"/>
      <c r="F460" s="124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5.75" customHeight="1">
      <c r="A461" s="183"/>
      <c r="B461" s="183"/>
      <c r="C461" s="183"/>
      <c r="D461" s="183"/>
      <c r="E461" s="183"/>
      <c r="F461" s="124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5.75" customHeight="1">
      <c r="A462" s="183"/>
      <c r="B462" s="183"/>
      <c r="C462" s="183"/>
      <c r="D462" s="183"/>
      <c r="E462" s="183"/>
      <c r="F462" s="124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5.75" customHeight="1">
      <c r="A463" s="183"/>
      <c r="B463" s="183"/>
      <c r="C463" s="183"/>
      <c r="D463" s="183"/>
      <c r="E463" s="183"/>
      <c r="F463" s="124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5.75" customHeight="1">
      <c r="A464" s="183"/>
      <c r="B464" s="183"/>
      <c r="C464" s="183"/>
      <c r="D464" s="183"/>
      <c r="E464" s="183"/>
      <c r="F464" s="124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5.75" customHeight="1">
      <c r="A465" s="183"/>
      <c r="B465" s="183"/>
      <c r="C465" s="183"/>
      <c r="D465" s="183"/>
      <c r="E465" s="183"/>
      <c r="F465" s="124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5.75" customHeight="1">
      <c r="A466" s="183"/>
      <c r="B466" s="183"/>
      <c r="C466" s="183"/>
      <c r="D466" s="183"/>
      <c r="E466" s="183"/>
      <c r="F466" s="124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5.75" customHeight="1">
      <c r="A467" s="183"/>
      <c r="B467" s="183"/>
      <c r="C467" s="183"/>
      <c r="D467" s="183"/>
      <c r="E467" s="183"/>
      <c r="F467" s="124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5.75" customHeight="1">
      <c r="A468" s="183"/>
      <c r="B468" s="183"/>
      <c r="C468" s="183"/>
      <c r="D468" s="183"/>
      <c r="E468" s="183"/>
      <c r="F468" s="124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5.75" customHeight="1">
      <c r="A469" s="183"/>
      <c r="B469" s="183"/>
      <c r="C469" s="183"/>
      <c r="D469" s="183"/>
      <c r="E469" s="183"/>
      <c r="F469" s="124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5.75" customHeight="1">
      <c r="A470" s="183"/>
      <c r="B470" s="183"/>
      <c r="C470" s="183"/>
      <c r="D470" s="183"/>
      <c r="E470" s="183"/>
      <c r="F470" s="124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5.75" customHeight="1">
      <c r="A471" s="183"/>
      <c r="B471" s="183"/>
      <c r="C471" s="183"/>
      <c r="D471" s="183"/>
      <c r="E471" s="183"/>
      <c r="F471" s="124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5.75" customHeight="1">
      <c r="A472" s="183"/>
      <c r="B472" s="183"/>
      <c r="C472" s="183"/>
      <c r="D472" s="183"/>
      <c r="E472" s="183"/>
      <c r="F472" s="124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5.75" customHeight="1">
      <c r="A473" s="183"/>
      <c r="B473" s="183"/>
      <c r="C473" s="183"/>
      <c r="D473" s="183"/>
      <c r="E473" s="183"/>
      <c r="F473" s="124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5.75" customHeight="1">
      <c r="A474" s="183"/>
      <c r="B474" s="183"/>
      <c r="C474" s="183"/>
      <c r="D474" s="183"/>
      <c r="E474" s="183"/>
      <c r="F474" s="124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5.75" customHeight="1">
      <c r="A475" s="183"/>
      <c r="B475" s="183"/>
      <c r="C475" s="183"/>
      <c r="D475" s="183"/>
      <c r="E475" s="183"/>
      <c r="F475" s="124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5.75" customHeight="1">
      <c r="A476" s="183"/>
      <c r="B476" s="183"/>
      <c r="C476" s="183"/>
      <c r="D476" s="183"/>
      <c r="E476" s="183"/>
      <c r="F476" s="124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5.75" customHeight="1">
      <c r="A477" s="183"/>
      <c r="B477" s="183"/>
      <c r="C477" s="183"/>
      <c r="D477" s="183"/>
      <c r="E477" s="183"/>
      <c r="F477" s="124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5.75" customHeight="1">
      <c r="A478" s="183"/>
      <c r="B478" s="183"/>
      <c r="C478" s="183"/>
      <c r="D478" s="183"/>
      <c r="E478" s="183"/>
      <c r="F478" s="124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5.75" customHeight="1">
      <c r="A479" s="183"/>
      <c r="B479" s="183"/>
      <c r="C479" s="183"/>
      <c r="D479" s="183"/>
      <c r="E479" s="183"/>
      <c r="F479" s="124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5.75" customHeight="1">
      <c r="A480" s="183"/>
      <c r="B480" s="183"/>
      <c r="C480" s="183"/>
      <c r="D480" s="183"/>
      <c r="E480" s="183"/>
      <c r="F480" s="124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5.75" customHeight="1">
      <c r="A481" s="183"/>
      <c r="B481" s="183"/>
      <c r="C481" s="183"/>
      <c r="D481" s="183"/>
      <c r="E481" s="183"/>
      <c r="F481" s="124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5.75" customHeight="1">
      <c r="A482" s="183"/>
      <c r="B482" s="183"/>
      <c r="C482" s="183"/>
      <c r="D482" s="183"/>
      <c r="E482" s="183"/>
      <c r="F482" s="124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5.75" customHeight="1">
      <c r="A483" s="183"/>
      <c r="B483" s="183"/>
      <c r="C483" s="183"/>
      <c r="D483" s="183"/>
      <c r="E483" s="183"/>
      <c r="F483" s="124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5.75" customHeight="1">
      <c r="A484" s="183"/>
      <c r="B484" s="183"/>
      <c r="C484" s="183"/>
      <c r="D484" s="183"/>
      <c r="E484" s="183"/>
      <c r="F484" s="124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5.75" customHeight="1">
      <c r="A485" s="183"/>
      <c r="B485" s="183"/>
      <c r="C485" s="183"/>
      <c r="D485" s="183"/>
      <c r="E485" s="183"/>
      <c r="F485" s="124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5.75" customHeight="1">
      <c r="A486" s="183"/>
      <c r="B486" s="183"/>
      <c r="C486" s="183"/>
      <c r="D486" s="183"/>
      <c r="E486" s="183"/>
      <c r="F486" s="124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5.75" customHeight="1">
      <c r="A487" s="183"/>
      <c r="B487" s="183"/>
      <c r="C487" s="183"/>
      <c r="D487" s="183"/>
      <c r="E487" s="183"/>
      <c r="F487" s="124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5.75" customHeight="1">
      <c r="A488" s="183"/>
      <c r="B488" s="183"/>
      <c r="C488" s="183"/>
      <c r="D488" s="183"/>
      <c r="E488" s="183"/>
      <c r="F488" s="124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5.75" customHeight="1">
      <c r="A489" s="183"/>
      <c r="B489" s="183"/>
      <c r="C489" s="183"/>
      <c r="D489" s="183"/>
      <c r="E489" s="183"/>
      <c r="F489" s="124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5.75" customHeight="1">
      <c r="A490" s="183"/>
      <c r="B490" s="183"/>
      <c r="C490" s="183"/>
      <c r="D490" s="183"/>
      <c r="E490" s="183"/>
      <c r="F490" s="124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5.75" customHeight="1">
      <c r="A491" s="183"/>
      <c r="B491" s="183"/>
      <c r="C491" s="183"/>
      <c r="D491" s="183"/>
      <c r="E491" s="183"/>
      <c r="F491" s="124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5.75" customHeight="1">
      <c r="A492" s="183"/>
      <c r="B492" s="183"/>
      <c r="C492" s="183"/>
      <c r="D492" s="183"/>
      <c r="E492" s="183"/>
      <c r="F492" s="124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5.75" customHeight="1">
      <c r="A493" s="183"/>
      <c r="B493" s="183"/>
      <c r="C493" s="183"/>
      <c r="D493" s="183"/>
      <c r="E493" s="183"/>
      <c r="F493" s="124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5.75" customHeight="1">
      <c r="A494" s="183"/>
      <c r="B494" s="183"/>
      <c r="C494" s="183"/>
      <c r="D494" s="183"/>
      <c r="E494" s="183"/>
      <c r="F494" s="124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5.75" customHeight="1">
      <c r="A495" s="183"/>
      <c r="B495" s="183"/>
      <c r="C495" s="183"/>
      <c r="D495" s="183"/>
      <c r="E495" s="183"/>
      <c r="F495" s="124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5.75" customHeight="1">
      <c r="A496" s="183"/>
      <c r="B496" s="183"/>
      <c r="C496" s="183"/>
      <c r="D496" s="183"/>
      <c r="E496" s="183"/>
      <c r="F496" s="124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5.75" customHeight="1">
      <c r="A497" s="183"/>
      <c r="B497" s="183"/>
      <c r="C497" s="183"/>
      <c r="D497" s="183"/>
      <c r="E497" s="183"/>
      <c r="F497" s="124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5.75" customHeight="1">
      <c r="A498" s="183"/>
      <c r="B498" s="183"/>
      <c r="C498" s="183"/>
      <c r="D498" s="183"/>
      <c r="E498" s="183"/>
      <c r="F498" s="124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5.75" customHeight="1">
      <c r="A499" s="183"/>
      <c r="B499" s="183"/>
      <c r="C499" s="183"/>
      <c r="D499" s="183"/>
      <c r="E499" s="183"/>
      <c r="F499" s="124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5.75" customHeight="1">
      <c r="A500" s="183"/>
      <c r="B500" s="183"/>
      <c r="C500" s="183"/>
      <c r="D500" s="183"/>
      <c r="E500" s="183"/>
      <c r="F500" s="124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5.75" customHeight="1">
      <c r="A501" s="183"/>
      <c r="B501" s="183"/>
      <c r="C501" s="183"/>
      <c r="D501" s="183"/>
      <c r="E501" s="183"/>
      <c r="F501" s="124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5.75" customHeight="1">
      <c r="A502" s="183"/>
      <c r="B502" s="183"/>
      <c r="C502" s="183"/>
      <c r="D502" s="183"/>
      <c r="E502" s="183"/>
      <c r="F502" s="124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5.75" customHeight="1">
      <c r="A503" s="183"/>
      <c r="B503" s="183"/>
      <c r="C503" s="183"/>
      <c r="D503" s="183"/>
      <c r="E503" s="183"/>
      <c r="F503" s="124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5.75" customHeight="1">
      <c r="A504" s="183"/>
      <c r="B504" s="183"/>
      <c r="C504" s="183"/>
      <c r="D504" s="183"/>
      <c r="E504" s="183"/>
      <c r="F504" s="124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5.75" customHeight="1">
      <c r="A505" s="183"/>
      <c r="B505" s="183"/>
      <c r="C505" s="183"/>
      <c r="D505" s="183"/>
      <c r="E505" s="183"/>
      <c r="F505" s="124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5.75" customHeight="1">
      <c r="A506" s="183"/>
      <c r="B506" s="183"/>
      <c r="C506" s="183"/>
      <c r="D506" s="183"/>
      <c r="E506" s="183"/>
      <c r="F506" s="124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5.75" customHeight="1">
      <c r="A507" s="183"/>
      <c r="B507" s="183"/>
      <c r="C507" s="183"/>
      <c r="D507" s="183"/>
      <c r="E507" s="183"/>
      <c r="F507" s="124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5.75" customHeight="1">
      <c r="A508" s="183"/>
      <c r="B508" s="183"/>
      <c r="C508" s="183"/>
      <c r="D508" s="183"/>
      <c r="E508" s="183"/>
      <c r="F508" s="124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5.75" customHeight="1">
      <c r="A509" s="183"/>
      <c r="B509" s="183"/>
      <c r="C509" s="183"/>
      <c r="D509" s="183"/>
      <c r="E509" s="183"/>
      <c r="F509" s="124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5.75" customHeight="1">
      <c r="A510" s="183"/>
      <c r="B510" s="183"/>
      <c r="C510" s="183"/>
      <c r="D510" s="183"/>
      <c r="E510" s="183"/>
      <c r="F510" s="124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5.75" customHeight="1">
      <c r="A511" s="183"/>
      <c r="B511" s="183"/>
      <c r="C511" s="183"/>
      <c r="D511" s="183"/>
      <c r="E511" s="183"/>
      <c r="F511" s="124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5.75" customHeight="1">
      <c r="A512" s="183"/>
      <c r="B512" s="183"/>
      <c r="C512" s="183"/>
      <c r="D512" s="183"/>
      <c r="E512" s="183"/>
      <c r="F512" s="124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5.75" customHeight="1">
      <c r="A513" s="183"/>
      <c r="B513" s="183"/>
      <c r="C513" s="183"/>
      <c r="D513" s="183"/>
      <c r="E513" s="183"/>
      <c r="F513" s="124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5.75" customHeight="1">
      <c r="A514" s="183"/>
      <c r="B514" s="183"/>
      <c r="C514" s="183"/>
      <c r="D514" s="183"/>
      <c r="E514" s="183"/>
      <c r="F514" s="124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5.75" customHeight="1">
      <c r="A515" s="183"/>
      <c r="B515" s="183"/>
      <c r="C515" s="183"/>
      <c r="D515" s="183"/>
      <c r="E515" s="183"/>
      <c r="F515" s="124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5.75" customHeight="1">
      <c r="A516" s="183"/>
      <c r="B516" s="183"/>
      <c r="C516" s="183"/>
      <c r="D516" s="183"/>
      <c r="E516" s="183"/>
      <c r="F516" s="124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5.75" customHeight="1">
      <c r="A517" s="183"/>
      <c r="B517" s="183"/>
      <c r="C517" s="183"/>
      <c r="D517" s="183"/>
      <c r="E517" s="183"/>
      <c r="F517" s="124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5.75" customHeight="1">
      <c r="A518" s="183"/>
      <c r="B518" s="183"/>
      <c r="C518" s="183"/>
      <c r="D518" s="183"/>
      <c r="E518" s="183"/>
      <c r="F518" s="124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5.75" customHeight="1">
      <c r="A519" s="183"/>
      <c r="B519" s="183"/>
      <c r="C519" s="183"/>
      <c r="D519" s="183"/>
      <c r="E519" s="183"/>
      <c r="F519" s="124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5.75" customHeight="1">
      <c r="A520" s="183"/>
      <c r="B520" s="183"/>
      <c r="C520" s="183"/>
      <c r="D520" s="183"/>
      <c r="E520" s="183"/>
      <c r="F520" s="124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5.75" customHeight="1">
      <c r="A521" s="183"/>
      <c r="B521" s="183"/>
      <c r="C521" s="183"/>
      <c r="D521" s="183"/>
      <c r="E521" s="183"/>
      <c r="F521" s="124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5.75" customHeight="1">
      <c r="A522" s="183"/>
      <c r="B522" s="183"/>
      <c r="C522" s="183"/>
      <c r="D522" s="183"/>
      <c r="E522" s="183"/>
      <c r="F522" s="124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5.75" customHeight="1">
      <c r="A523" s="183"/>
      <c r="B523" s="183"/>
      <c r="C523" s="183"/>
      <c r="D523" s="183"/>
      <c r="E523" s="183"/>
      <c r="F523" s="124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5.75" customHeight="1">
      <c r="A524" s="183"/>
      <c r="B524" s="183"/>
      <c r="C524" s="183"/>
      <c r="D524" s="183"/>
      <c r="E524" s="183"/>
      <c r="F524" s="124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5.75" customHeight="1">
      <c r="A525" s="183"/>
      <c r="B525" s="183"/>
      <c r="C525" s="183"/>
      <c r="D525" s="183"/>
      <c r="E525" s="183"/>
      <c r="F525" s="124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5.75" customHeight="1">
      <c r="A526" s="183"/>
      <c r="B526" s="183"/>
      <c r="C526" s="183"/>
      <c r="D526" s="183"/>
      <c r="E526" s="183"/>
      <c r="F526" s="124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5.75" customHeight="1">
      <c r="A527" s="183"/>
      <c r="B527" s="183"/>
      <c r="C527" s="183"/>
      <c r="D527" s="183"/>
      <c r="E527" s="183"/>
      <c r="F527" s="124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5.75" customHeight="1">
      <c r="A528" s="183"/>
      <c r="B528" s="183"/>
      <c r="C528" s="183"/>
      <c r="D528" s="183"/>
      <c r="E528" s="183"/>
      <c r="F528" s="124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5.75" customHeight="1">
      <c r="A529" s="183"/>
      <c r="B529" s="183"/>
      <c r="C529" s="183"/>
      <c r="D529" s="183"/>
      <c r="E529" s="183"/>
      <c r="F529" s="124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5.75" customHeight="1">
      <c r="A530" s="183"/>
      <c r="B530" s="183"/>
      <c r="C530" s="183"/>
      <c r="D530" s="183"/>
      <c r="E530" s="183"/>
      <c r="F530" s="124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5.75" customHeight="1">
      <c r="A531" s="183"/>
      <c r="B531" s="183"/>
      <c r="C531" s="183"/>
      <c r="D531" s="183"/>
      <c r="E531" s="183"/>
      <c r="F531" s="124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5.75" customHeight="1">
      <c r="A532" s="183"/>
      <c r="B532" s="183"/>
      <c r="C532" s="183"/>
      <c r="D532" s="183"/>
      <c r="E532" s="183"/>
      <c r="F532" s="124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5.75" customHeight="1">
      <c r="A533" s="183"/>
      <c r="B533" s="183"/>
      <c r="C533" s="183"/>
      <c r="D533" s="183"/>
      <c r="E533" s="183"/>
      <c r="F533" s="124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5.75" customHeight="1">
      <c r="A534" s="183"/>
      <c r="B534" s="183"/>
      <c r="C534" s="183"/>
      <c r="D534" s="183"/>
      <c r="E534" s="183"/>
      <c r="F534" s="124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5.75" customHeight="1">
      <c r="A535" s="183"/>
      <c r="B535" s="183"/>
      <c r="C535" s="183"/>
      <c r="D535" s="183"/>
      <c r="E535" s="183"/>
      <c r="F535" s="124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5.75" customHeight="1">
      <c r="A536" s="183"/>
      <c r="B536" s="183"/>
      <c r="C536" s="183"/>
      <c r="D536" s="183"/>
      <c r="E536" s="183"/>
      <c r="F536" s="124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5.75" customHeight="1">
      <c r="A537" s="183"/>
      <c r="B537" s="183"/>
      <c r="C537" s="183"/>
      <c r="D537" s="183"/>
      <c r="E537" s="183"/>
      <c r="F537" s="124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5.75" customHeight="1">
      <c r="A538" s="183"/>
      <c r="B538" s="183"/>
      <c r="C538" s="183"/>
      <c r="D538" s="183"/>
      <c r="E538" s="183"/>
      <c r="F538" s="124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5.75" customHeight="1">
      <c r="A539" s="183"/>
      <c r="B539" s="183"/>
      <c r="C539" s="183"/>
      <c r="D539" s="183"/>
      <c r="E539" s="183"/>
      <c r="F539" s="124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5.75" customHeight="1">
      <c r="A540" s="183"/>
      <c r="B540" s="183"/>
      <c r="C540" s="183"/>
      <c r="D540" s="183"/>
      <c r="E540" s="183"/>
      <c r="F540" s="124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5.75" customHeight="1">
      <c r="A541" s="183"/>
      <c r="B541" s="183"/>
      <c r="C541" s="183"/>
      <c r="D541" s="183"/>
      <c r="E541" s="183"/>
      <c r="F541" s="124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5.75" customHeight="1">
      <c r="A542" s="183"/>
      <c r="B542" s="183"/>
      <c r="C542" s="183"/>
      <c r="D542" s="183"/>
      <c r="E542" s="183"/>
      <c r="F542" s="124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5.75" customHeight="1">
      <c r="A543" s="183"/>
      <c r="B543" s="183"/>
      <c r="C543" s="183"/>
      <c r="D543" s="183"/>
      <c r="E543" s="183"/>
      <c r="F543" s="124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5.75" customHeight="1">
      <c r="A544" s="183"/>
      <c r="B544" s="183"/>
      <c r="C544" s="183"/>
      <c r="D544" s="183"/>
      <c r="E544" s="183"/>
      <c r="F544" s="124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5.75" customHeight="1">
      <c r="A545" s="183"/>
      <c r="B545" s="183"/>
      <c r="C545" s="183"/>
      <c r="D545" s="183"/>
      <c r="E545" s="183"/>
      <c r="F545" s="124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5.75" customHeight="1">
      <c r="A546" s="183"/>
      <c r="B546" s="183"/>
      <c r="C546" s="183"/>
      <c r="D546" s="183"/>
      <c r="E546" s="183"/>
      <c r="F546" s="124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5.75" customHeight="1">
      <c r="A547" s="183"/>
      <c r="B547" s="183"/>
      <c r="C547" s="183"/>
      <c r="D547" s="183"/>
      <c r="E547" s="183"/>
      <c r="F547" s="124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5.75" customHeight="1">
      <c r="A548" s="183"/>
      <c r="B548" s="183"/>
      <c r="C548" s="183"/>
      <c r="D548" s="183"/>
      <c r="E548" s="183"/>
      <c r="F548" s="124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5.75" customHeight="1">
      <c r="A549" s="183"/>
      <c r="B549" s="183"/>
      <c r="C549" s="183"/>
      <c r="D549" s="183"/>
      <c r="E549" s="183"/>
      <c r="F549" s="124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5.75" customHeight="1">
      <c r="A550" s="183"/>
      <c r="B550" s="183"/>
      <c r="C550" s="183"/>
      <c r="D550" s="183"/>
      <c r="E550" s="183"/>
      <c r="F550" s="124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5.75" customHeight="1">
      <c r="A551" s="183"/>
      <c r="B551" s="183"/>
      <c r="C551" s="183"/>
      <c r="D551" s="183"/>
      <c r="E551" s="183"/>
      <c r="F551" s="124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5.75" customHeight="1">
      <c r="A552" s="183"/>
      <c r="B552" s="183"/>
      <c r="C552" s="183"/>
      <c r="D552" s="183"/>
      <c r="E552" s="183"/>
      <c r="F552" s="124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5.75" customHeight="1">
      <c r="A553" s="183"/>
      <c r="B553" s="183"/>
      <c r="C553" s="183"/>
      <c r="D553" s="183"/>
      <c r="E553" s="183"/>
      <c r="F553" s="124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5.75" customHeight="1">
      <c r="A554" s="183"/>
      <c r="B554" s="183"/>
      <c r="C554" s="183"/>
      <c r="D554" s="183"/>
      <c r="E554" s="183"/>
      <c r="F554" s="124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5.75" customHeight="1">
      <c r="A555" s="183"/>
      <c r="B555" s="183"/>
      <c r="C555" s="183"/>
      <c r="D555" s="183"/>
      <c r="E555" s="183"/>
      <c r="F555" s="124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5.75" customHeight="1">
      <c r="A556" s="183"/>
      <c r="B556" s="183"/>
      <c r="C556" s="183"/>
      <c r="D556" s="183"/>
      <c r="E556" s="183"/>
      <c r="F556" s="124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5.75" customHeight="1">
      <c r="A557" s="183"/>
      <c r="B557" s="183"/>
      <c r="C557" s="183"/>
      <c r="D557" s="183"/>
      <c r="E557" s="183"/>
      <c r="F557" s="124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5.75" customHeight="1">
      <c r="A558" s="183"/>
      <c r="B558" s="183"/>
      <c r="C558" s="183"/>
      <c r="D558" s="183"/>
      <c r="E558" s="183"/>
      <c r="F558" s="124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5.75" customHeight="1">
      <c r="A559" s="183"/>
      <c r="B559" s="183"/>
      <c r="C559" s="183"/>
      <c r="D559" s="183"/>
      <c r="E559" s="183"/>
      <c r="F559" s="124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5.75" customHeight="1">
      <c r="A560" s="183"/>
      <c r="B560" s="183"/>
      <c r="C560" s="183"/>
      <c r="D560" s="183"/>
      <c r="E560" s="183"/>
      <c r="F560" s="124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5.75" customHeight="1">
      <c r="A561" s="183"/>
      <c r="B561" s="183"/>
      <c r="C561" s="183"/>
      <c r="D561" s="183"/>
      <c r="E561" s="183"/>
      <c r="F561" s="124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5.75" customHeight="1">
      <c r="A562" s="183"/>
      <c r="B562" s="183"/>
      <c r="C562" s="183"/>
      <c r="D562" s="183"/>
      <c r="E562" s="183"/>
      <c r="F562" s="124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5.75" customHeight="1">
      <c r="A563" s="183"/>
      <c r="B563" s="183"/>
      <c r="C563" s="183"/>
      <c r="D563" s="183"/>
      <c r="E563" s="183"/>
      <c r="F563" s="124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5.75" customHeight="1">
      <c r="A564" s="183"/>
      <c r="B564" s="183"/>
      <c r="C564" s="183"/>
      <c r="D564" s="183"/>
      <c r="E564" s="183"/>
      <c r="F564" s="124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5.75" customHeight="1">
      <c r="A565" s="183"/>
      <c r="B565" s="183"/>
      <c r="C565" s="183"/>
      <c r="D565" s="183"/>
      <c r="E565" s="183"/>
      <c r="F565" s="124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5.75" customHeight="1">
      <c r="A566" s="183"/>
      <c r="B566" s="183"/>
      <c r="C566" s="183"/>
      <c r="D566" s="183"/>
      <c r="E566" s="183"/>
      <c r="F566" s="124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5.75" customHeight="1">
      <c r="A567" s="183"/>
      <c r="B567" s="183"/>
      <c r="C567" s="183"/>
      <c r="D567" s="183"/>
      <c r="E567" s="183"/>
      <c r="F567" s="124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5.75" customHeight="1">
      <c r="A568" s="183"/>
      <c r="B568" s="183"/>
      <c r="C568" s="183"/>
      <c r="D568" s="183"/>
      <c r="E568" s="183"/>
      <c r="F568" s="124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5.75" customHeight="1">
      <c r="A569" s="183"/>
      <c r="B569" s="183"/>
      <c r="C569" s="183"/>
      <c r="D569" s="183"/>
      <c r="E569" s="183"/>
      <c r="F569" s="124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5.75" customHeight="1">
      <c r="A570" s="183"/>
      <c r="B570" s="183"/>
      <c r="C570" s="183"/>
      <c r="D570" s="183"/>
      <c r="E570" s="183"/>
      <c r="F570" s="124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5.75" customHeight="1">
      <c r="A571" s="183"/>
      <c r="B571" s="183"/>
      <c r="C571" s="183"/>
      <c r="D571" s="183"/>
      <c r="E571" s="183"/>
      <c r="F571" s="124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5.75" customHeight="1">
      <c r="A572" s="183"/>
      <c r="B572" s="183"/>
      <c r="C572" s="183"/>
      <c r="D572" s="183"/>
      <c r="E572" s="183"/>
      <c r="F572" s="124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5.75" customHeight="1">
      <c r="A573" s="183"/>
      <c r="B573" s="183"/>
      <c r="C573" s="183"/>
      <c r="D573" s="183"/>
      <c r="E573" s="183"/>
      <c r="F573" s="124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5.75" customHeight="1">
      <c r="A574" s="183"/>
      <c r="B574" s="183"/>
      <c r="C574" s="183"/>
      <c r="D574" s="183"/>
      <c r="E574" s="183"/>
      <c r="F574" s="124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5.75" customHeight="1">
      <c r="A575" s="183"/>
      <c r="B575" s="183"/>
      <c r="C575" s="183"/>
      <c r="D575" s="183"/>
      <c r="E575" s="183"/>
      <c r="F575" s="124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5.75" customHeight="1">
      <c r="A576" s="183"/>
      <c r="B576" s="183"/>
      <c r="C576" s="183"/>
      <c r="D576" s="183"/>
      <c r="E576" s="183"/>
      <c r="F576" s="124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5.75" customHeight="1">
      <c r="A577" s="183"/>
      <c r="B577" s="183"/>
      <c r="C577" s="183"/>
      <c r="D577" s="183"/>
      <c r="E577" s="183"/>
      <c r="F577" s="124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5.75" customHeight="1">
      <c r="A578" s="183"/>
      <c r="B578" s="183"/>
      <c r="C578" s="183"/>
      <c r="D578" s="183"/>
      <c r="E578" s="183"/>
      <c r="F578" s="124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5.75" customHeight="1">
      <c r="A579" s="183"/>
      <c r="B579" s="183"/>
      <c r="C579" s="183"/>
      <c r="D579" s="183"/>
      <c r="E579" s="183"/>
      <c r="F579" s="124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5.75" customHeight="1">
      <c r="A580" s="183"/>
      <c r="B580" s="183"/>
      <c r="C580" s="183"/>
      <c r="D580" s="183"/>
      <c r="E580" s="183"/>
      <c r="F580" s="124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5.75" customHeight="1">
      <c r="A581" s="183"/>
      <c r="B581" s="183"/>
      <c r="C581" s="183"/>
      <c r="D581" s="183"/>
      <c r="E581" s="183"/>
      <c r="F581" s="124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5.75" customHeight="1">
      <c r="A582" s="183"/>
      <c r="B582" s="183"/>
      <c r="C582" s="183"/>
      <c r="D582" s="183"/>
      <c r="E582" s="183"/>
      <c r="F582" s="124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5.75" customHeight="1">
      <c r="A583" s="183"/>
      <c r="B583" s="183"/>
      <c r="C583" s="183"/>
      <c r="D583" s="183"/>
      <c r="E583" s="183"/>
      <c r="F583" s="124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5.75" customHeight="1">
      <c r="A584" s="183"/>
      <c r="B584" s="183"/>
      <c r="C584" s="183"/>
      <c r="D584" s="183"/>
      <c r="E584" s="183"/>
      <c r="F584" s="124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5.75" customHeight="1">
      <c r="A585" s="183"/>
      <c r="B585" s="183"/>
      <c r="C585" s="183"/>
      <c r="D585" s="183"/>
      <c r="E585" s="183"/>
      <c r="F585" s="124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5.75" customHeight="1">
      <c r="A586" s="183"/>
      <c r="B586" s="183"/>
      <c r="C586" s="183"/>
      <c r="D586" s="183"/>
      <c r="E586" s="183"/>
      <c r="F586" s="124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5.75" customHeight="1">
      <c r="A587" s="183"/>
      <c r="B587" s="183"/>
      <c r="C587" s="183"/>
      <c r="D587" s="183"/>
      <c r="E587" s="183"/>
      <c r="F587" s="124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5.75" customHeight="1">
      <c r="A588" s="183"/>
      <c r="B588" s="183"/>
      <c r="C588" s="183"/>
      <c r="D588" s="183"/>
      <c r="E588" s="183"/>
      <c r="F588" s="124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5.75" customHeight="1">
      <c r="A589" s="183"/>
      <c r="B589" s="183"/>
      <c r="C589" s="183"/>
      <c r="D589" s="183"/>
      <c r="E589" s="183"/>
      <c r="F589" s="124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5.75" customHeight="1">
      <c r="A590" s="183"/>
      <c r="B590" s="183"/>
      <c r="C590" s="183"/>
      <c r="D590" s="183"/>
      <c r="E590" s="183"/>
      <c r="F590" s="124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5.75" customHeight="1">
      <c r="A591" s="183"/>
      <c r="B591" s="183"/>
      <c r="C591" s="183"/>
      <c r="D591" s="183"/>
      <c r="E591" s="183"/>
      <c r="F591" s="124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5.75" customHeight="1">
      <c r="A592" s="183"/>
      <c r="B592" s="183"/>
      <c r="C592" s="183"/>
      <c r="D592" s="183"/>
      <c r="E592" s="183"/>
      <c r="F592" s="124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5.75" customHeight="1">
      <c r="A593" s="183"/>
      <c r="B593" s="183"/>
      <c r="C593" s="183"/>
      <c r="D593" s="183"/>
      <c r="E593" s="183"/>
      <c r="F593" s="124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5.75" customHeight="1">
      <c r="A594" s="183"/>
      <c r="B594" s="183"/>
      <c r="C594" s="183"/>
      <c r="D594" s="183"/>
      <c r="E594" s="183"/>
      <c r="F594" s="124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5.75" customHeight="1">
      <c r="A595" s="183"/>
      <c r="B595" s="183"/>
      <c r="C595" s="183"/>
      <c r="D595" s="183"/>
      <c r="E595" s="183"/>
      <c r="F595" s="124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5.75" customHeight="1">
      <c r="A596" s="183"/>
      <c r="B596" s="183"/>
      <c r="C596" s="183"/>
      <c r="D596" s="183"/>
      <c r="E596" s="183"/>
      <c r="F596" s="124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5.75" customHeight="1">
      <c r="A597" s="183"/>
      <c r="B597" s="183"/>
      <c r="C597" s="183"/>
      <c r="D597" s="183"/>
      <c r="E597" s="183"/>
      <c r="F597" s="124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5.75" customHeight="1">
      <c r="A598" s="183"/>
      <c r="B598" s="183"/>
      <c r="C598" s="183"/>
      <c r="D598" s="183"/>
      <c r="E598" s="183"/>
      <c r="F598" s="124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5.75" customHeight="1">
      <c r="A599" s="183"/>
      <c r="B599" s="183"/>
      <c r="C599" s="183"/>
      <c r="D599" s="183"/>
      <c r="E599" s="183"/>
      <c r="F599" s="124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5.75" customHeight="1">
      <c r="A600" s="183"/>
      <c r="B600" s="183"/>
      <c r="C600" s="183"/>
      <c r="D600" s="183"/>
      <c r="E600" s="183"/>
      <c r="F600" s="124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5.75" customHeight="1">
      <c r="A601" s="183"/>
      <c r="B601" s="183"/>
      <c r="C601" s="183"/>
      <c r="D601" s="183"/>
      <c r="E601" s="183"/>
      <c r="F601" s="124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5.75" customHeight="1">
      <c r="A602" s="183"/>
      <c r="B602" s="183"/>
      <c r="C602" s="183"/>
      <c r="D602" s="183"/>
      <c r="E602" s="183"/>
      <c r="F602" s="124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5.75" customHeight="1">
      <c r="A603" s="183"/>
      <c r="B603" s="183"/>
      <c r="C603" s="183"/>
      <c r="D603" s="183"/>
      <c r="E603" s="183"/>
      <c r="F603" s="124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5.75" customHeight="1">
      <c r="A604" s="183"/>
      <c r="B604" s="183"/>
      <c r="C604" s="183"/>
      <c r="D604" s="183"/>
      <c r="E604" s="183"/>
      <c r="F604" s="124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5.75" customHeight="1">
      <c r="A605" s="183"/>
      <c r="B605" s="183"/>
      <c r="C605" s="183"/>
      <c r="D605" s="183"/>
      <c r="E605" s="183"/>
      <c r="F605" s="124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5.75" customHeight="1">
      <c r="A606" s="183"/>
      <c r="B606" s="183"/>
      <c r="C606" s="183"/>
      <c r="D606" s="183"/>
      <c r="E606" s="183"/>
      <c r="F606" s="124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5.75" customHeight="1">
      <c r="A607" s="183"/>
      <c r="B607" s="183"/>
      <c r="C607" s="183"/>
      <c r="D607" s="183"/>
      <c r="E607" s="183"/>
      <c r="F607" s="124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5.75" customHeight="1">
      <c r="A608" s="183"/>
      <c r="B608" s="183"/>
      <c r="C608" s="183"/>
      <c r="D608" s="183"/>
      <c r="E608" s="183"/>
      <c r="F608" s="124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5.75" customHeight="1">
      <c r="A609" s="183"/>
      <c r="B609" s="183"/>
      <c r="C609" s="183"/>
      <c r="D609" s="183"/>
      <c r="E609" s="183"/>
      <c r="F609" s="124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5.75" customHeight="1">
      <c r="A610" s="183"/>
      <c r="B610" s="183"/>
      <c r="C610" s="183"/>
      <c r="D610" s="183"/>
      <c r="E610" s="183"/>
      <c r="F610" s="124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5.75" customHeight="1">
      <c r="A611" s="183"/>
      <c r="B611" s="183"/>
      <c r="C611" s="183"/>
      <c r="D611" s="183"/>
      <c r="E611" s="183"/>
      <c r="F611" s="124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5.75" customHeight="1">
      <c r="A612" s="183"/>
      <c r="B612" s="183"/>
      <c r="C612" s="183"/>
      <c r="D612" s="183"/>
      <c r="E612" s="183"/>
      <c r="F612" s="124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5.75" customHeight="1">
      <c r="A613" s="183"/>
      <c r="B613" s="183"/>
      <c r="C613" s="183"/>
      <c r="D613" s="183"/>
      <c r="E613" s="183"/>
      <c r="F613" s="124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5.75" customHeight="1">
      <c r="A614" s="183"/>
      <c r="B614" s="183"/>
      <c r="C614" s="183"/>
      <c r="D614" s="183"/>
      <c r="E614" s="183"/>
      <c r="F614" s="124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5.75" customHeight="1">
      <c r="A615" s="183"/>
      <c r="B615" s="183"/>
      <c r="C615" s="183"/>
      <c r="D615" s="183"/>
      <c r="E615" s="183"/>
      <c r="F615" s="124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5.75" customHeight="1">
      <c r="A616" s="183"/>
      <c r="B616" s="183"/>
      <c r="C616" s="183"/>
      <c r="D616" s="183"/>
      <c r="E616" s="183"/>
      <c r="F616" s="124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5.75" customHeight="1">
      <c r="A617" s="183"/>
      <c r="B617" s="183"/>
      <c r="C617" s="183"/>
      <c r="D617" s="183"/>
      <c r="E617" s="183"/>
      <c r="F617" s="124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5.75" customHeight="1">
      <c r="A618" s="183"/>
      <c r="B618" s="183"/>
      <c r="C618" s="183"/>
      <c r="D618" s="183"/>
      <c r="E618" s="183"/>
      <c r="F618" s="124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5.75" customHeight="1">
      <c r="A619" s="183"/>
      <c r="B619" s="183"/>
      <c r="C619" s="183"/>
      <c r="D619" s="183"/>
      <c r="E619" s="183"/>
      <c r="F619" s="124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5.75" customHeight="1">
      <c r="A620" s="183"/>
      <c r="B620" s="183"/>
      <c r="C620" s="183"/>
      <c r="D620" s="183"/>
      <c r="E620" s="183"/>
      <c r="F620" s="124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5.75" customHeight="1">
      <c r="A621" s="183"/>
      <c r="B621" s="183"/>
      <c r="C621" s="183"/>
      <c r="D621" s="183"/>
      <c r="E621" s="183"/>
      <c r="F621" s="124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5.75" customHeight="1">
      <c r="A622" s="183"/>
      <c r="B622" s="183"/>
      <c r="C622" s="183"/>
      <c r="D622" s="183"/>
      <c r="E622" s="183"/>
      <c r="F622" s="124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5.75" customHeight="1">
      <c r="A623" s="183"/>
      <c r="B623" s="183"/>
      <c r="C623" s="183"/>
      <c r="D623" s="183"/>
      <c r="E623" s="183"/>
      <c r="F623" s="124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5.75" customHeight="1">
      <c r="A624" s="183"/>
      <c r="B624" s="183"/>
      <c r="C624" s="183"/>
      <c r="D624" s="183"/>
      <c r="E624" s="183"/>
      <c r="F624" s="124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5.75" customHeight="1">
      <c r="A625" s="183"/>
      <c r="B625" s="183"/>
      <c r="C625" s="183"/>
      <c r="D625" s="183"/>
      <c r="E625" s="183"/>
      <c r="F625" s="124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5.75" customHeight="1">
      <c r="A626" s="183"/>
      <c r="B626" s="183"/>
      <c r="C626" s="183"/>
      <c r="D626" s="183"/>
      <c r="E626" s="183"/>
      <c r="F626" s="124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5.75" customHeight="1">
      <c r="A627" s="183"/>
      <c r="B627" s="183"/>
      <c r="C627" s="183"/>
      <c r="D627" s="183"/>
      <c r="E627" s="183"/>
      <c r="F627" s="124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5.75" customHeight="1">
      <c r="A628" s="183"/>
      <c r="B628" s="183"/>
      <c r="C628" s="183"/>
      <c r="D628" s="183"/>
      <c r="E628" s="183"/>
      <c r="F628" s="124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5.75" customHeight="1">
      <c r="A629" s="183"/>
      <c r="B629" s="183"/>
      <c r="C629" s="183"/>
      <c r="D629" s="183"/>
      <c r="E629" s="183"/>
      <c r="F629" s="124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5.75" customHeight="1">
      <c r="A630" s="183"/>
      <c r="B630" s="183"/>
      <c r="C630" s="183"/>
      <c r="D630" s="183"/>
      <c r="E630" s="183"/>
      <c r="F630" s="124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5.75" customHeight="1">
      <c r="A631" s="183"/>
      <c r="B631" s="183"/>
      <c r="C631" s="183"/>
      <c r="D631" s="183"/>
      <c r="E631" s="183"/>
      <c r="F631" s="124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5.75" customHeight="1">
      <c r="A632" s="183"/>
      <c r="B632" s="183"/>
      <c r="C632" s="183"/>
      <c r="D632" s="183"/>
      <c r="E632" s="183"/>
      <c r="F632" s="124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5.75" customHeight="1">
      <c r="A633" s="183"/>
      <c r="B633" s="183"/>
      <c r="C633" s="183"/>
      <c r="D633" s="183"/>
      <c r="E633" s="183"/>
      <c r="F633" s="124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5.75" customHeight="1">
      <c r="A634" s="183"/>
      <c r="B634" s="183"/>
      <c r="C634" s="183"/>
      <c r="D634" s="183"/>
      <c r="E634" s="183"/>
      <c r="F634" s="124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5.75" customHeight="1">
      <c r="A635" s="183"/>
      <c r="B635" s="183"/>
      <c r="C635" s="183"/>
      <c r="D635" s="183"/>
      <c r="E635" s="183"/>
      <c r="F635" s="124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5.75" customHeight="1">
      <c r="A636" s="183"/>
      <c r="B636" s="183"/>
      <c r="C636" s="183"/>
      <c r="D636" s="183"/>
      <c r="E636" s="183"/>
      <c r="F636" s="124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5.75" customHeight="1">
      <c r="A637" s="183"/>
      <c r="B637" s="183"/>
      <c r="C637" s="183"/>
      <c r="D637" s="183"/>
      <c r="E637" s="183"/>
      <c r="F637" s="124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5.75" customHeight="1">
      <c r="A638" s="183"/>
      <c r="B638" s="183"/>
      <c r="C638" s="183"/>
      <c r="D638" s="183"/>
      <c r="E638" s="183"/>
      <c r="F638" s="124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5.75" customHeight="1">
      <c r="A639" s="183"/>
      <c r="B639" s="183"/>
      <c r="C639" s="183"/>
      <c r="D639" s="183"/>
      <c r="E639" s="183"/>
      <c r="F639" s="124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5.75" customHeight="1">
      <c r="A640" s="183"/>
      <c r="B640" s="183"/>
      <c r="C640" s="183"/>
      <c r="D640" s="183"/>
      <c r="E640" s="183"/>
      <c r="F640" s="124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5.75" customHeight="1">
      <c r="A641" s="183"/>
      <c r="B641" s="183"/>
      <c r="C641" s="183"/>
      <c r="D641" s="183"/>
      <c r="E641" s="183"/>
      <c r="F641" s="124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5.75" customHeight="1">
      <c r="A642" s="183"/>
      <c r="B642" s="183"/>
      <c r="C642" s="183"/>
      <c r="D642" s="183"/>
      <c r="E642" s="183"/>
      <c r="F642" s="124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5.75" customHeight="1">
      <c r="A643" s="183"/>
      <c r="B643" s="183"/>
      <c r="C643" s="183"/>
      <c r="D643" s="183"/>
      <c r="E643" s="183"/>
      <c r="F643" s="124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5.75" customHeight="1">
      <c r="A644" s="183"/>
      <c r="B644" s="183"/>
      <c r="C644" s="183"/>
      <c r="D644" s="183"/>
      <c r="E644" s="183"/>
      <c r="F644" s="124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5.75" customHeight="1">
      <c r="A645" s="183"/>
      <c r="B645" s="183"/>
      <c r="C645" s="183"/>
      <c r="D645" s="183"/>
      <c r="E645" s="183"/>
      <c r="F645" s="124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5.75" customHeight="1">
      <c r="A646" s="183"/>
      <c r="B646" s="183"/>
      <c r="C646" s="183"/>
      <c r="D646" s="183"/>
      <c r="E646" s="183"/>
      <c r="F646" s="124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5.75" customHeight="1">
      <c r="A647" s="183"/>
      <c r="B647" s="183"/>
      <c r="C647" s="183"/>
      <c r="D647" s="183"/>
      <c r="E647" s="183"/>
      <c r="F647" s="124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5.75" customHeight="1">
      <c r="A648" s="183"/>
      <c r="B648" s="183"/>
      <c r="C648" s="183"/>
      <c r="D648" s="183"/>
      <c r="E648" s="183"/>
      <c r="F648" s="124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5.75" customHeight="1">
      <c r="A649" s="183"/>
      <c r="B649" s="183"/>
      <c r="C649" s="183"/>
      <c r="D649" s="183"/>
      <c r="E649" s="183"/>
      <c r="F649" s="124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5.75" customHeight="1">
      <c r="A650" s="183"/>
      <c r="B650" s="183"/>
      <c r="C650" s="183"/>
      <c r="D650" s="183"/>
      <c r="E650" s="183"/>
      <c r="F650" s="124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5.75" customHeight="1">
      <c r="A651" s="183"/>
      <c r="B651" s="183"/>
      <c r="C651" s="183"/>
      <c r="D651" s="183"/>
      <c r="E651" s="183"/>
      <c r="F651" s="124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5.75" customHeight="1">
      <c r="A652" s="183"/>
      <c r="B652" s="183"/>
      <c r="C652" s="183"/>
      <c r="D652" s="183"/>
      <c r="E652" s="183"/>
      <c r="F652" s="124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5.75" customHeight="1">
      <c r="A653" s="183"/>
      <c r="B653" s="183"/>
      <c r="C653" s="183"/>
      <c r="D653" s="183"/>
      <c r="E653" s="183"/>
      <c r="F653" s="124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5.75" customHeight="1">
      <c r="A654" s="183"/>
      <c r="B654" s="183"/>
      <c r="C654" s="183"/>
      <c r="D654" s="183"/>
      <c r="E654" s="183"/>
      <c r="F654" s="124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5.75" customHeight="1">
      <c r="A655" s="183"/>
      <c r="B655" s="183"/>
      <c r="C655" s="183"/>
      <c r="D655" s="183"/>
      <c r="E655" s="183"/>
      <c r="F655" s="124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5.75" customHeight="1">
      <c r="A656" s="183"/>
      <c r="B656" s="183"/>
      <c r="C656" s="183"/>
      <c r="D656" s="183"/>
      <c r="E656" s="183"/>
      <c r="F656" s="124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5.75" customHeight="1">
      <c r="A657" s="183"/>
      <c r="B657" s="183"/>
      <c r="C657" s="183"/>
      <c r="D657" s="183"/>
      <c r="E657" s="183"/>
      <c r="F657" s="124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5.75" customHeight="1">
      <c r="A658" s="183"/>
      <c r="B658" s="183"/>
      <c r="C658" s="183"/>
      <c r="D658" s="183"/>
      <c r="E658" s="183"/>
      <c r="F658" s="124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5.75" customHeight="1">
      <c r="A659" s="183"/>
      <c r="B659" s="183"/>
      <c r="C659" s="183"/>
      <c r="D659" s="183"/>
      <c r="E659" s="183"/>
      <c r="F659" s="124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5.75" customHeight="1">
      <c r="A660" s="183"/>
      <c r="B660" s="183"/>
      <c r="C660" s="183"/>
      <c r="D660" s="183"/>
      <c r="E660" s="183"/>
      <c r="F660" s="124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5.75" customHeight="1">
      <c r="A661" s="183"/>
      <c r="B661" s="183"/>
      <c r="C661" s="183"/>
      <c r="D661" s="183"/>
      <c r="E661" s="183"/>
      <c r="F661" s="124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5.75" customHeight="1">
      <c r="A662" s="183"/>
      <c r="B662" s="183"/>
      <c r="C662" s="183"/>
      <c r="D662" s="183"/>
      <c r="E662" s="183"/>
      <c r="F662" s="124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5.75" customHeight="1">
      <c r="A663" s="183"/>
      <c r="B663" s="183"/>
      <c r="C663" s="183"/>
      <c r="D663" s="183"/>
      <c r="E663" s="183"/>
      <c r="F663" s="124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5.75" customHeight="1">
      <c r="A664" s="183"/>
      <c r="B664" s="183"/>
      <c r="C664" s="183"/>
      <c r="D664" s="183"/>
      <c r="E664" s="183"/>
      <c r="F664" s="124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5.75" customHeight="1">
      <c r="A665" s="183"/>
      <c r="B665" s="183"/>
      <c r="C665" s="183"/>
      <c r="D665" s="183"/>
      <c r="E665" s="183"/>
      <c r="F665" s="124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5.75" customHeight="1">
      <c r="A666" s="183"/>
      <c r="B666" s="183"/>
      <c r="C666" s="183"/>
      <c r="D666" s="183"/>
      <c r="E666" s="183"/>
      <c r="F666" s="124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5.75" customHeight="1">
      <c r="A667" s="183"/>
      <c r="B667" s="183"/>
      <c r="C667" s="183"/>
      <c r="D667" s="183"/>
      <c r="E667" s="183"/>
      <c r="F667" s="124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5.75" customHeight="1">
      <c r="A668" s="183"/>
      <c r="B668" s="183"/>
      <c r="C668" s="183"/>
      <c r="D668" s="183"/>
      <c r="E668" s="183"/>
      <c r="F668" s="124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5.75" customHeight="1">
      <c r="A669" s="183"/>
      <c r="B669" s="183"/>
      <c r="C669" s="183"/>
      <c r="D669" s="183"/>
      <c r="E669" s="183"/>
      <c r="F669" s="124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5.75" customHeight="1">
      <c r="A670" s="183"/>
      <c r="B670" s="183"/>
      <c r="C670" s="183"/>
      <c r="D670" s="183"/>
      <c r="E670" s="183"/>
      <c r="F670" s="124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5.75" customHeight="1">
      <c r="A671" s="183"/>
      <c r="B671" s="183"/>
      <c r="C671" s="183"/>
      <c r="D671" s="183"/>
      <c r="E671" s="183"/>
      <c r="F671" s="124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5.75" customHeight="1">
      <c r="A672" s="183"/>
      <c r="B672" s="183"/>
      <c r="C672" s="183"/>
      <c r="D672" s="183"/>
      <c r="E672" s="183"/>
      <c r="F672" s="124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5.75" customHeight="1">
      <c r="A673" s="183"/>
      <c r="B673" s="183"/>
      <c r="C673" s="183"/>
      <c r="D673" s="183"/>
      <c r="E673" s="183"/>
      <c r="F673" s="124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5.75" customHeight="1">
      <c r="A674" s="183"/>
      <c r="B674" s="183"/>
      <c r="C674" s="183"/>
      <c r="D674" s="183"/>
      <c r="E674" s="183"/>
      <c r="F674" s="124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5.75" customHeight="1">
      <c r="A675" s="183"/>
      <c r="B675" s="183"/>
      <c r="C675" s="183"/>
      <c r="D675" s="183"/>
      <c r="E675" s="183"/>
      <c r="F675" s="124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5.75" customHeight="1">
      <c r="A676" s="183"/>
      <c r="B676" s="183"/>
      <c r="C676" s="183"/>
      <c r="D676" s="183"/>
      <c r="E676" s="183"/>
      <c r="F676" s="124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5.75" customHeight="1">
      <c r="A677" s="183"/>
      <c r="B677" s="183"/>
      <c r="C677" s="183"/>
      <c r="D677" s="183"/>
      <c r="E677" s="183"/>
      <c r="F677" s="124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5.75" customHeight="1">
      <c r="A678" s="183"/>
      <c r="B678" s="183"/>
      <c r="C678" s="183"/>
      <c r="D678" s="183"/>
      <c r="E678" s="183"/>
      <c r="F678" s="124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5.75" customHeight="1">
      <c r="A679" s="183"/>
      <c r="B679" s="183"/>
      <c r="C679" s="183"/>
      <c r="D679" s="183"/>
      <c r="E679" s="183"/>
      <c r="F679" s="124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5.75" customHeight="1">
      <c r="A680" s="183"/>
      <c r="B680" s="183"/>
      <c r="C680" s="183"/>
      <c r="D680" s="183"/>
      <c r="E680" s="183"/>
      <c r="F680" s="124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5.75" customHeight="1">
      <c r="A681" s="183"/>
      <c r="B681" s="183"/>
      <c r="C681" s="183"/>
      <c r="D681" s="183"/>
      <c r="E681" s="183"/>
      <c r="F681" s="124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5.75" customHeight="1">
      <c r="A682" s="183"/>
      <c r="B682" s="183"/>
      <c r="C682" s="183"/>
      <c r="D682" s="183"/>
      <c r="E682" s="183"/>
      <c r="F682" s="124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5.75" customHeight="1">
      <c r="A683" s="183"/>
      <c r="B683" s="183"/>
      <c r="C683" s="183"/>
      <c r="D683" s="183"/>
      <c r="E683" s="183"/>
      <c r="F683" s="124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5.75" customHeight="1">
      <c r="A684" s="183"/>
      <c r="B684" s="183"/>
      <c r="C684" s="183"/>
      <c r="D684" s="183"/>
      <c r="E684" s="183"/>
      <c r="F684" s="124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5.75" customHeight="1">
      <c r="A685" s="183"/>
      <c r="B685" s="183"/>
      <c r="C685" s="183"/>
      <c r="D685" s="183"/>
      <c r="E685" s="183"/>
      <c r="F685" s="124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5.75" customHeight="1">
      <c r="A686" s="183"/>
      <c r="B686" s="183"/>
      <c r="C686" s="183"/>
      <c r="D686" s="183"/>
      <c r="E686" s="183"/>
      <c r="F686" s="124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5.75" customHeight="1">
      <c r="A687" s="183"/>
      <c r="B687" s="183"/>
      <c r="C687" s="183"/>
      <c r="D687" s="183"/>
      <c r="E687" s="183"/>
      <c r="F687" s="124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5.75" customHeight="1">
      <c r="A688" s="183"/>
      <c r="B688" s="183"/>
      <c r="C688" s="183"/>
      <c r="D688" s="183"/>
      <c r="E688" s="183"/>
      <c r="F688" s="124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5.75" customHeight="1">
      <c r="A689" s="183"/>
      <c r="B689" s="183"/>
      <c r="C689" s="183"/>
      <c r="D689" s="183"/>
      <c r="E689" s="183"/>
      <c r="F689" s="124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5.75" customHeight="1">
      <c r="A690" s="183"/>
      <c r="B690" s="183"/>
      <c r="C690" s="183"/>
      <c r="D690" s="183"/>
      <c r="E690" s="183"/>
      <c r="F690" s="124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5.75" customHeight="1">
      <c r="A691" s="183"/>
      <c r="B691" s="183"/>
      <c r="C691" s="183"/>
      <c r="D691" s="183"/>
      <c r="E691" s="183"/>
      <c r="F691" s="124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5.75" customHeight="1">
      <c r="A692" s="183"/>
      <c r="B692" s="183"/>
      <c r="C692" s="183"/>
      <c r="D692" s="183"/>
      <c r="E692" s="183"/>
      <c r="F692" s="124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5.75" customHeight="1">
      <c r="A693" s="183"/>
      <c r="B693" s="183"/>
      <c r="C693" s="183"/>
      <c r="D693" s="183"/>
      <c r="E693" s="183"/>
      <c r="F693" s="124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5.75" customHeight="1">
      <c r="A694" s="183"/>
      <c r="B694" s="183"/>
      <c r="C694" s="183"/>
      <c r="D694" s="183"/>
      <c r="E694" s="183"/>
      <c r="F694" s="124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5.75" customHeight="1">
      <c r="A695" s="183"/>
      <c r="B695" s="183"/>
      <c r="C695" s="183"/>
      <c r="D695" s="183"/>
      <c r="E695" s="183"/>
      <c r="F695" s="124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5.75" customHeight="1">
      <c r="A696" s="183"/>
      <c r="B696" s="183"/>
      <c r="C696" s="183"/>
      <c r="D696" s="183"/>
      <c r="E696" s="183"/>
      <c r="F696" s="124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5.75" customHeight="1">
      <c r="A697" s="183"/>
      <c r="B697" s="183"/>
      <c r="C697" s="183"/>
      <c r="D697" s="183"/>
      <c r="E697" s="183"/>
      <c r="F697" s="124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5.75" customHeight="1">
      <c r="A698" s="183"/>
      <c r="B698" s="183"/>
      <c r="C698" s="183"/>
      <c r="D698" s="183"/>
      <c r="E698" s="183"/>
      <c r="F698" s="124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5.75" customHeight="1">
      <c r="A699" s="183"/>
      <c r="B699" s="183"/>
      <c r="C699" s="183"/>
      <c r="D699" s="183"/>
      <c r="E699" s="183"/>
      <c r="F699" s="124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5.75" customHeight="1">
      <c r="A700" s="183"/>
      <c r="B700" s="183"/>
      <c r="C700" s="183"/>
      <c r="D700" s="183"/>
      <c r="E700" s="183"/>
      <c r="F700" s="124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5.75" customHeight="1">
      <c r="A701" s="183"/>
      <c r="B701" s="183"/>
      <c r="C701" s="183"/>
      <c r="D701" s="183"/>
      <c r="E701" s="183"/>
      <c r="F701" s="124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5.75" customHeight="1">
      <c r="A702" s="183"/>
      <c r="B702" s="183"/>
      <c r="C702" s="183"/>
      <c r="D702" s="183"/>
      <c r="E702" s="183"/>
      <c r="F702" s="124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5.75" customHeight="1">
      <c r="A703" s="183"/>
      <c r="B703" s="183"/>
      <c r="C703" s="183"/>
      <c r="D703" s="183"/>
      <c r="E703" s="183"/>
      <c r="F703" s="124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5.75" customHeight="1">
      <c r="A704" s="183"/>
      <c r="B704" s="183"/>
      <c r="C704" s="183"/>
      <c r="D704" s="183"/>
      <c r="E704" s="183"/>
      <c r="F704" s="124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5.75" customHeight="1">
      <c r="A705" s="183"/>
      <c r="B705" s="183"/>
      <c r="C705" s="183"/>
      <c r="D705" s="183"/>
      <c r="E705" s="183"/>
      <c r="F705" s="124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5.75" customHeight="1">
      <c r="A706" s="183"/>
      <c r="B706" s="183"/>
      <c r="C706" s="183"/>
      <c r="D706" s="183"/>
      <c r="E706" s="183"/>
      <c r="F706" s="124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5.75" customHeight="1">
      <c r="A707" s="183"/>
      <c r="B707" s="183"/>
      <c r="C707" s="183"/>
      <c r="D707" s="183"/>
      <c r="E707" s="183"/>
      <c r="F707" s="124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5.75" customHeight="1">
      <c r="A708" s="183"/>
      <c r="B708" s="183"/>
      <c r="C708" s="183"/>
      <c r="D708" s="183"/>
      <c r="E708" s="183"/>
      <c r="F708" s="124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5.75" customHeight="1">
      <c r="A709" s="183"/>
      <c r="B709" s="183"/>
      <c r="C709" s="183"/>
      <c r="D709" s="183"/>
      <c r="E709" s="183"/>
      <c r="F709" s="124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5.75" customHeight="1">
      <c r="A710" s="183"/>
      <c r="B710" s="183"/>
      <c r="C710" s="183"/>
      <c r="D710" s="183"/>
      <c r="E710" s="183"/>
      <c r="F710" s="124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5.75" customHeight="1">
      <c r="A711" s="183"/>
      <c r="B711" s="183"/>
      <c r="C711" s="183"/>
      <c r="D711" s="183"/>
      <c r="E711" s="183"/>
      <c r="F711" s="124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5.75" customHeight="1">
      <c r="A712" s="183"/>
      <c r="B712" s="183"/>
      <c r="C712" s="183"/>
      <c r="D712" s="183"/>
      <c r="E712" s="183"/>
      <c r="F712" s="124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5.75" customHeight="1">
      <c r="A713" s="183"/>
      <c r="B713" s="183"/>
      <c r="C713" s="183"/>
      <c r="D713" s="183"/>
      <c r="E713" s="183"/>
      <c r="F713" s="124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5.75" customHeight="1">
      <c r="A714" s="183"/>
      <c r="B714" s="183"/>
      <c r="C714" s="183"/>
      <c r="D714" s="183"/>
      <c r="E714" s="183"/>
      <c r="F714" s="124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5.75" customHeight="1">
      <c r="A715" s="183"/>
      <c r="B715" s="183"/>
      <c r="C715" s="183"/>
      <c r="D715" s="183"/>
      <c r="E715" s="183"/>
      <c r="F715" s="124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5.75" customHeight="1">
      <c r="A716" s="183"/>
      <c r="B716" s="183"/>
      <c r="C716" s="183"/>
      <c r="D716" s="183"/>
      <c r="E716" s="183"/>
      <c r="F716" s="124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5.75" customHeight="1">
      <c r="A717" s="183"/>
      <c r="B717" s="183"/>
      <c r="C717" s="183"/>
      <c r="D717" s="183"/>
      <c r="E717" s="183"/>
      <c r="F717" s="124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5.75" customHeight="1">
      <c r="A718" s="183"/>
      <c r="B718" s="183"/>
      <c r="C718" s="183"/>
      <c r="D718" s="183"/>
      <c r="E718" s="183"/>
      <c r="F718" s="124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5.75" customHeight="1">
      <c r="A719" s="183"/>
      <c r="B719" s="183"/>
      <c r="C719" s="183"/>
      <c r="D719" s="183"/>
      <c r="E719" s="183"/>
      <c r="F719" s="124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5.75" customHeight="1">
      <c r="A720" s="183"/>
      <c r="B720" s="183"/>
      <c r="C720" s="183"/>
      <c r="D720" s="183"/>
      <c r="E720" s="183"/>
      <c r="F720" s="124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5.75" customHeight="1">
      <c r="A721" s="183"/>
      <c r="B721" s="183"/>
      <c r="C721" s="183"/>
      <c r="D721" s="183"/>
      <c r="E721" s="183"/>
      <c r="F721" s="124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5.75" customHeight="1">
      <c r="A722" s="183"/>
      <c r="B722" s="183"/>
      <c r="C722" s="183"/>
      <c r="D722" s="183"/>
      <c r="E722" s="183"/>
      <c r="F722" s="124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5.75" customHeight="1">
      <c r="A723" s="183"/>
      <c r="B723" s="183"/>
      <c r="C723" s="183"/>
      <c r="D723" s="183"/>
      <c r="E723" s="183"/>
      <c r="F723" s="124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5.75" customHeight="1">
      <c r="A724" s="183"/>
      <c r="B724" s="183"/>
      <c r="C724" s="183"/>
      <c r="D724" s="183"/>
      <c r="E724" s="183"/>
      <c r="F724" s="124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5.75" customHeight="1">
      <c r="A725" s="183"/>
      <c r="B725" s="183"/>
      <c r="C725" s="183"/>
      <c r="D725" s="183"/>
      <c r="E725" s="183"/>
      <c r="F725" s="124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5.75" customHeight="1">
      <c r="A726" s="183"/>
      <c r="B726" s="183"/>
      <c r="C726" s="183"/>
      <c r="D726" s="183"/>
      <c r="E726" s="183"/>
      <c r="F726" s="124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5.75" customHeight="1">
      <c r="A727" s="183"/>
      <c r="B727" s="183"/>
      <c r="C727" s="183"/>
      <c r="D727" s="183"/>
      <c r="E727" s="183"/>
      <c r="F727" s="124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5.75" customHeight="1">
      <c r="A728" s="183"/>
      <c r="B728" s="183"/>
      <c r="C728" s="183"/>
      <c r="D728" s="183"/>
      <c r="E728" s="183"/>
      <c r="F728" s="124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5.75" customHeight="1">
      <c r="A729" s="183"/>
      <c r="B729" s="183"/>
      <c r="C729" s="183"/>
      <c r="D729" s="183"/>
      <c r="E729" s="183"/>
      <c r="F729" s="124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5.75" customHeight="1">
      <c r="A730" s="183"/>
      <c r="B730" s="183"/>
      <c r="C730" s="183"/>
      <c r="D730" s="183"/>
      <c r="E730" s="183"/>
      <c r="F730" s="124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5.75" customHeight="1">
      <c r="A731" s="183"/>
      <c r="B731" s="183"/>
      <c r="C731" s="183"/>
      <c r="D731" s="183"/>
      <c r="E731" s="183"/>
      <c r="F731" s="124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5.75" customHeight="1">
      <c r="A732" s="183"/>
      <c r="B732" s="183"/>
      <c r="C732" s="183"/>
      <c r="D732" s="183"/>
      <c r="E732" s="183"/>
      <c r="F732" s="124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5.75" customHeight="1">
      <c r="A733" s="183"/>
      <c r="B733" s="183"/>
      <c r="C733" s="183"/>
      <c r="D733" s="183"/>
      <c r="E733" s="183"/>
      <c r="F733" s="124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5.75" customHeight="1">
      <c r="A734" s="183"/>
      <c r="B734" s="183"/>
      <c r="C734" s="183"/>
      <c r="D734" s="183"/>
      <c r="E734" s="183"/>
      <c r="F734" s="124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5.75" customHeight="1">
      <c r="A735" s="183"/>
      <c r="B735" s="183"/>
      <c r="C735" s="183"/>
      <c r="D735" s="183"/>
      <c r="E735" s="183"/>
      <c r="F735" s="124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5.75" customHeight="1">
      <c r="A736" s="183"/>
      <c r="B736" s="183"/>
      <c r="C736" s="183"/>
      <c r="D736" s="183"/>
      <c r="E736" s="183"/>
      <c r="F736" s="124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5.75" customHeight="1">
      <c r="A737" s="183"/>
      <c r="B737" s="183"/>
      <c r="C737" s="183"/>
      <c r="D737" s="183"/>
      <c r="E737" s="183"/>
      <c r="F737" s="124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5.75" customHeight="1">
      <c r="A738" s="183"/>
      <c r="B738" s="183"/>
      <c r="C738" s="183"/>
      <c r="D738" s="183"/>
      <c r="E738" s="183"/>
      <c r="F738" s="124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5.75" customHeight="1">
      <c r="A739" s="183"/>
      <c r="B739" s="183"/>
      <c r="C739" s="183"/>
      <c r="D739" s="183"/>
      <c r="E739" s="183"/>
      <c r="F739" s="124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5.75" customHeight="1">
      <c r="A740" s="183"/>
      <c r="B740" s="183"/>
      <c r="C740" s="183"/>
      <c r="D740" s="183"/>
      <c r="E740" s="183"/>
      <c r="F740" s="124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5.75" customHeight="1">
      <c r="A741" s="183"/>
      <c r="B741" s="183"/>
      <c r="C741" s="183"/>
      <c r="D741" s="183"/>
      <c r="E741" s="183"/>
      <c r="F741" s="124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5.75" customHeight="1">
      <c r="A742" s="183"/>
      <c r="B742" s="183"/>
      <c r="C742" s="183"/>
      <c r="D742" s="183"/>
      <c r="E742" s="183"/>
      <c r="F742" s="124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5.75" customHeight="1">
      <c r="A743" s="183"/>
      <c r="B743" s="183"/>
      <c r="C743" s="183"/>
      <c r="D743" s="183"/>
      <c r="E743" s="183"/>
      <c r="F743" s="124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5.75" customHeight="1">
      <c r="A744" s="183"/>
      <c r="B744" s="183"/>
      <c r="C744" s="183"/>
      <c r="D744" s="183"/>
      <c r="E744" s="183"/>
      <c r="F744" s="124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5.75" customHeight="1">
      <c r="A745" s="183"/>
      <c r="B745" s="183"/>
      <c r="C745" s="183"/>
      <c r="D745" s="183"/>
      <c r="E745" s="183"/>
      <c r="F745" s="124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5.75" customHeight="1">
      <c r="A746" s="183"/>
      <c r="B746" s="183"/>
      <c r="C746" s="183"/>
      <c r="D746" s="183"/>
      <c r="E746" s="183"/>
      <c r="F746" s="124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5.75" customHeight="1">
      <c r="A747" s="183"/>
      <c r="B747" s="183"/>
      <c r="C747" s="183"/>
      <c r="D747" s="183"/>
      <c r="E747" s="183"/>
      <c r="F747" s="124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5.75" customHeight="1">
      <c r="A748" s="183"/>
      <c r="B748" s="183"/>
      <c r="C748" s="183"/>
      <c r="D748" s="183"/>
      <c r="E748" s="183"/>
      <c r="F748" s="124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5.75" customHeight="1">
      <c r="A749" s="183"/>
      <c r="B749" s="183"/>
      <c r="C749" s="183"/>
      <c r="D749" s="183"/>
      <c r="E749" s="183"/>
      <c r="F749" s="124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5.75" customHeight="1">
      <c r="A750" s="183"/>
      <c r="B750" s="183"/>
      <c r="C750" s="183"/>
      <c r="D750" s="183"/>
      <c r="E750" s="183"/>
      <c r="F750" s="124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5.75" customHeight="1">
      <c r="A751" s="183"/>
      <c r="B751" s="183"/>
      <c r="C751" s="183"/>
      <c r="D751" s="183"/>
      <c r="E751" s="183"/>
      <c r="F751" s="124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5.75" customHeight="1">
      <c r="A752" s="183"/>
      <c r="B752" s="183"/>
      <c r="C752" s="183"/>
      <c r="D752" s="183"/>
      <c r="E752" s="183"/>
      <c r="F752" s="124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5.75" customHeight="1">
      <c r="A753" s="183"/>
      <c r="B753" s="183"/>
      <c r="C753" s="183"/>
      <c r="D753" s="183"/>
      <c r="E753" s="183"/>
      <c r="F753" s="124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5.75" customHeight="1">
      <c r="A754" s="183"/>
      <c r="B754" s="183"/>
      <c r="C754" s="183"/>
      <c r="D754" s="183"/>
      <c r="E754" s="183"/>
      <c r="F754" s="124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5.75" customHeight="1">
      <c r="A755" s="183"/>
      <c r="B755" s="183"/>
      <c r="C755" s="183"/>
      <c r="D755" s="183"/>
      <c r="E755" s="183"/>
      <c r="F755" s="124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5.75" customHeight="1">
      <c r="A756" s="183"/>
      <c r="B756" s="183"/>
      <c r="C756" s="183"/>
      <c r="D756" s="183"/>
      <c r="E756" s="183"/>
      <c r="F756" s="124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5.75" customHeight="1">
      <c r="A757" s="183"/>
      <c r="B757" s="183"/>
      <c r="C757" s="183"/>
      <c r="D757" s="183"/>
      <c r="E757" s="183"/>
      <c r="F757" s="124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5.75" customHeight="1">
      <c r="A758" s="183"/>
      <c r="B758" s="183"/>
      <c r="C758" s="183"/>
      <c r="D758" s="183"/>
      <c r="E758" s="183"/>
      <c r="F758" s="124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5.75" customHeight="1">
      <c r="A759" s="183"/>
      <c r="B759" s="183"/>
      <c r="C759" s="183"/>
      <c r="D759" s="183"/>
      <c r="E759" s="183"/>
      <c r="F759" s="124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5.75" customHeight="1">
      <c r="A760" s="183"/>
      <c r="B760" s="183"/>
      <c r="C760" s="183"/>
      <c r="D760" s="183"/>
      <c r="E760" s="183"/>
      <c r="F760" s="124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5.75" customHeight="1">
      <c r="A761" s="183"/>
      <c r="B761" s="183"/>
      <c r="C761" s="183"/>
      <c r="D761" s="183"/>
      <c r="E761" s="183"/>
      <c r="F761" s="124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5.75" customHeight="1">
      <c r="A762" s="183"/>
      <c r="B762" s="183"/>
      <c r="C762" s="183"/>
      <c r="D762" s="183"/>
      <c r="E762" s="183"/>
      <c r="F762" s="124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5.75" customHeight="1">
      <c r="A763" s="183"/>
      <c r="B763" s="183"/>
      <c r="C763" s="183"/>
      <c r="D763" s="183"/>
      <c r="E763" s="183"/>
      <c r="F763" s="124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5.75" customHeight="1">
      <c r="A764" s="183"/>
      <c r="B764" s="183"/>
      <c r="C764" s="183"/>
      <c r="D764" s="183"/>
      <c r="E764" s="183"/>
      <c r="F764" s="124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5.75" customHeight="1">
      <c r="A765" s="183"/>
      <c r="B765" s="183"/>
      <c r="C765" s="183"/>
      <c r="D765" s="183"/>
      <c r="E765" s="183"/>
      <c r="F765" s="124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5.75" customHeight="1">
      <c r="A766" s="183"/>
      <c r="B766" s="183"/>
      <c r="C766" s="183"/>
      <c r="D766" s="183"/>
      <c r="E766" s="183"/>
      <c r="F766" s="124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5.75" customHeight="1">
      <c r="A767" s="183"/>
      <c r="B767" s="183"/>
      <c r="C767" s="183"/>
      <c r="D767" s="183"/>
      <c r="E767" s="183"/>
      <c r="F767" s="124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5.75" customHeight="1">
      <c r="A768" s="183"/>
      <c r="B768" s="183"/>
      <c r="C768" s="183"/>
      <c r="D768" s="183"/>
      <c r="E768" s="183"/>
      <c r="F768" s="124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5.75" customHeight="1">
      <c r="A769" s="183"/>
      <c r="B769" s="183"/>
      <c r="C769" s="183"/>
      <c r="D769" s="183"/>
      <c r="E769" s="183"/>
      <c r="F769" s="124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5.75" customHeight="1">
      <c r="A770" s="183"/>
      <c r="B770" s="183"/>
      <c r="C770" s="183"/>
      <c r="D770" s="183"/>
      <c r="E770" s="183"/>
      <c r="F770" s="124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5.75" customHeight="1">
      <c r="A771" s="183"/>
      <c r="B771" s="183"/>
      <c r="C771" s="183"/>
      <c r="D771" s="183"/>
      <c r="E771" s="183"/>
      <c r="F771" s="124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5.75" customHeight="1">
      <c r="A772" s="183"/>
      <c r="B772" s="183"/>
      <c r="C772" s="183"/>
      <c r="D772" s="183"/>
      <c r="E772" s="183"/>
      <c r="F772" s="124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5.75" customHeight="1">
      <c r="A773" s="183"/>
      <c r="B773" s="183"/>
      <c r="C773" s="183"/>
      <c r="D773" s="183"/>
      <c r="E773" s="183"/>
      <c r="F773" s="124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5.75" customHeight="1">
      <c r="A774" s="183"/>
      <c r="B774" s="183"/>
      <c r="C774" s="183"/>
      <c r="D774" s="183"/>
      <c r="E774" s="183"/>
      <c r="F774" s="124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5.75" customHeight="1">
      <c r="A775" s="183"/>
      <c r="B775" s="183"/>
      <c r="C775" s="183"/>
      <c r="D775" s="183"/>
      <c r="E775" s="183"/>
      <c r="F775" s="124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5.75" customHeight="1">
      <c r="A776" s="183"/>
      <c r="B776" s="183"/>
      <c r="C776" s="183"/>
      <c r="D776" s="183"/>
      <c r="E776" s="183"/>
      <c r="F776" s="124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5.75" customHeight="1">
      <c r="A777" s="183"/>
      <c r="B777" s="183"/>
      <c r="C777" s="183"/>
      <c r="D777" s="183"/>
      <c r="E777" s="183"/>
      <c r="F777" s="124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5.75" customHeight="1">
      <c r="A778" s="183"/>
      <c r="B778" s="183"/>
      <c r="C778" s="183"/>
      <c r="D778" s="183"/>
      <c r="E778" s="183"/>
      <c r="F778" s="124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5.75" customHeight="1">
      <c r="A779" s="183"/>
      <c r="B779" s="183"/>
      <c r="C779" s="183"/>
      <c r="D779" s="183"/>
      <c r="E779" s="183"/>
      <c r="F779" s="124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5.75" customHeight="1">
      <c r="A780" s="183"/>
      <c r="B780" s="183"/>
      <c r="C780" s="183"/>
      <c r="D780" s="183"/>
      <c r="E780" s="183"/>
      <c r="F780" s="124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5.75" customHeight="1">
      <c r="A781" s="183"/>
      <c r="B781" s="183"/>
      <c r="C781" s="183"/>
      <c r="D781" s="183"/>
      <c r="E781" s="183"/>
      <c r="F781" s="124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5.75" customHeight="1">
      <c r="A782" s="183"/>
      <c r="B782" s="183"/>
      <c r="C782" s="183"/>
      <c r="D782" s="183"/>
      <c r="E782" s="183"/>
      <c r="F782" s="124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5.75" customHeight="1">
      <c r="A783" s="183"/>
      <c r="B783" s="183"/>
      <c r="C783" s="183"/>
      <c r="D783" s="183"/>
      <c r="E783" s="183"/>
      <c r="F783" s="124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5.75" customHeight="1">
      <c r="A784" s="183"/>
      <c r="B784" s="183"/>
      <c r="C784" s="183"/>
      <c r="D784" s="183"/>
      <c r="E784" s="183"/>
      <c r="F784" s="124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5.75" customHeight="1">
      <c r="A785" s="183"/>
      <c r="B785" s="183"/>
      <c r="C785" s="183"/>
      <c r="D785" s="183"/>
      <c r="E785" s="183"/>
      <c r="F785" s="124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5.75" customHeight="1">
      <c r="A786" s="183"/>
      <c r="B786" s="183"/>
      <c r="C786" s="183"/>
      <c r="D786" s="183"/>
      <c r="E786" s="183"/>
      <c r="F786" s="124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5.75" customHeight="1">
      <c r="A787" s="183"/>
      <c r="B787" s="183"/>
      <c r="C787" s="183"/>
      <c r="D787" s="183"/>
      <c r="E787" s="183"/>
      <c r="F787" s="124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5.75" customHeight="1">
      <c r="A788" s="183"/>
      <c r="B788" s="183"/>
      <c r="C788" s="183"/>
      <c r="D788" s="183"/>
      <c r="E788" s="183"/>
      <c r="F788" s="124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5.75" customHeight="1">
      <c r="A789" s="183"/>
      <c r="B789" s="183"/>
      <c r="C789" s="183"/>
      <c r="D789" s="183"/>
      <c r="E789" s="183"/>
      <c r="F789" s="124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5.75" customHeight="1">
      <c r="A790" s="183"/>
      <c r="B790" s="183"/>
      <c r="C790" s="183"/>
      <c r="D790" s="183"/>
      <c r="E790" s="183"/>
      <c r="F790" s="124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5.75" customHeight="1">
      <c r="A791" s="183"/>
      <c r="B791" s="183"/>
      <c r="C791" s="183"/>
      <c r="D791" s="183"/>
      <c r="E791" s="183"/>
      <c r="F791" s="124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5.75" customHeight="1">
      <c r="A792" s="183"/>
      <c r="B792" s="183"/>
      <c r="C792" s="183"/>
      <c r="D792" s="183"/>
      <c r="E792" s="183"/>
      <c r="F792" s="124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5.75" customHeight="1">
      <c r="A793" s="183"/>
      <c r="B793" s="183"/>
      <c r="C793" s="183"/>
      <c r="D793" s="183"/>
      <c r="E793" s="183"/>
      <c r="F793" s="124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5.75" customHeight="1">
      <c r="A794" s="183"/>
      <c r="B794" s="183"/>
      <c r="C794" s="183"/>
      <c r="D794" s="183"/>
      <c r="E794" s="183"/>
      <c r="F794" s="124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5.75" customHeight="1">
      <c r="A795" s="183"/>
      <c r="B795" s="183"/>
      <c r="C795" s="183"/>
      <c r="D795" s="183"/>
      <c r="E795" s="183"/>
      <c r="F795" s="124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5.75" customHeight="1">
      <c r="A796" s="183"/>
      <c r="B796" s="183"/>
      <c r="C796" s="183"/>
      <c r="D796" s="183"/>
      <c r="E796" s="183"/>
      <c r="F796" s="124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5.75" customHeight="1">
      <c r="A797" s="183"/>
      <c r="B797" s="183"/>
      <c r="C797" s="183"/>
      <c r="D797" s="183"/>
      <c r="E797" s="183"/>
      <c r="F797" s="124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5.75" customHeight="1">
      <c r="A798" s="183"/>
      <c r="B798" s="183"/>
      <c r="C798" s="183"/>
      <c r="D798" s="183"/>
      <c r="E798" s="183"/>
      <c r="F798" s="124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5.75" customHeight="1">
      <c r="A799" s="183"/>
      <c r="B799" s="183"/>
      <c r="C799" s="183"/>
      <c r="D799" s="183"/>
      <c r="E799" s="183"/>
      <c r="F799" s="124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5.75" customHeight="1">
      <c r="A800" s="183"/>
      <c r="B800" s="183"/>
      <c r="C800" s="183"/>
      <c r="D800" s="183"/>
      <c r="E800" s="183"/>
      <c r="F800" s="124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5.75" customHeight="1">
      <c r="A801" s="183"/>
      <c r="B801" s="183"/>
      <c r="C801" s="183"/>
      <c r="D801" s="183"/>
      <c r="E801" s="183"/>
      <c r="F801" s="124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5.75" customHeight="1">
      <c r="A802" s="183"/>
      <c r="B802" s="183"/>
      <c r="C802" s="183"/>
      <c r="D802" s="183"/>
      <c r="E802" s="183"/>
      <c r="F802" s="124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5.75" customHeight="1">
      <c r="A803" s="183"/>
      <c r="B803" s="183"/>
      <c r="C803" s="183"/>
      <c r="D803" s="183"/>
      <c r="E803" s="183"/>
      <c r="F803" s="124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5.75" customHeight="1">
      <c r="A804" s="183"/>
      <c r="B804" s="183"/>
      <c r="C804" s="183"/>
      <c r="D804" s="183"/>
      <c r="E804" s="183"/>
      <c r="F804" s="124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5.75" customHeight="1">
      <c r="A805" s="183"/>
      <c r="B805" s="183"/>
      <c r="C805" s="183"/>
      <c r="D805" s="183"/>
      <c r="E805" s="183"/>
      <c r="F805" s="124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5.75" customHeight="1">
      <c r="A806" s="183"/>
      <c r="B806" s="183"/>
      <c r="C806" s="183"/>
      <c r="D806" s="183"/>
      <c r="E806" s="183"/>
      <c r="F806" s="124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5.75" customHeight="1">
      <c r="A807" s="183"/>
      <c r="B807" s="183"/>
      <c r="C807" s="183"/>
      <c r="D807" s="183"/>
      <c r="E807" s="183"/>
      <c r="F807" s="124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5.75" customHeight="1">
      <c r="A808" s="183"/>
      <c r="B808" s="183"/>
      <c r="C808" s="183"/>
      <c r="D808" s="183"/>
      <c r="E808" s="183"/>
      <c r="F808" s="124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5.75" customHeight="1">
      <c r="A809" s="183"/>
      <c r="B809" s="183"/>
      <c r="C809" s="183"/>
      <c r="D809" s="183"/>
      <c r="E809" s="183"/>
      <c r="F809" s="124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5.75" customHeight="1">
      <c r="A810" s="183"/>
      <c r="B810" s="183"/>
      <c r="C810" s="183"/>
      <c r="D810" s="183"/>
      <c r="E810" s="183"/>
      <c r="F810" s="124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5.75" customHeight="1">
      <c r="A811" s="183"/>
      <c r="B811" s="183"/>
      <c r="C811" s="183"/>
      <c r="D811" s="183"/>
      <c r="E811" s="183"/>
      <c r="F811" s="124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5.75" customHeight="1">
      <c r="A812" s="183"/>
      <c r="B812" s="183"/>
      <c r="C812" s="183"/>
      <c r="D812" s="183"/>
      <c r="E812" s="183"/>
      <c r="F812" s="124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5.75" customHeight="1">
      <c r="A813" s="183"/>
      <c r="B813" s="183"/>
      <c r="C813" s="183"/>
      <c r="D813" s="183"/>
      <c r="E813" s="183"/>
      <c r="F813" s="124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5.75" customHeight="1">
      <c r="A814" s="183"/>
      <c r="B814" s="183"/>
      <c r="C814" s="183"/>
      <c r="D814" s="183"/>
      <c r="E814" s="183"/>
      <c r="F814" s="124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5.75" customHeight="1">
      <c r="A815" s="183"/>
      <c r="B815" s="183"/>
      <c r="C815" s="183"/>
      <c r="D815" s="183"/>
      <c r="E815" s="183"/>
      <c r="F815" s="124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5.75" customHeight="1">
      <c r="A816" s="183"/>
      <c r="B816" s="183"/>
      <c r="C816" s="183"/>
      <c r="D816" s="183"/>
      <c r="E816" s="183"/>
      <c r="F816" s="124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5.75" customHeight="1">
      <c r="A817" s="183"/>
      <c r="B817" s="183"/>
      <c r="C817" s="183"/>
      <c r="D817" s="183"/>
      <c r="E817" s="183"/>
      <c r="F817" s="124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5.75" customHeight="1">
      <c r="A818" s="183"/>
      <c r="B818" s="183"/>
      <c r="C818" s="183"/>
      <c r="D818" s="183"/>
      <c r="E818" s="183"/>
      <c r="F818" s="124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5.75" customHeight="1">
      <c r="A819" s="183"/>
      <c r="B819" s="183"/>
      <c r="C819" s="183"/>
      <c r="D819" s="183"/>
      <c r="E819" s="183"/>
      <c r="F819" s="124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5.75" customHeight="1">
      <c r="A820" s="183"/>
      <c r="B820" s="183"/>
      <c r="C820" s="183"/>
      <c r="D820" s="183"/>
      <c r="E820" s="183"/>
      <c r="F820" s="124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5.75" customHeight="1">
      <c r="A821" s="183"/>
      <c r="B821" s="183"/>
      <c r="C821" s="183"/>
      <c r="D821" s="183"/>
      <c r="E821" s="183"/>
      <c r="F821" s="124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5.75" customHeight="1">
      <c r="A822" s="183"/>
      <c r="B822" s="183"/>
      <c r="C822" s="183"/>
      <c r="D822" s="183"/>
      <c r="E822" s="183"/>
      <c r="F822" s="124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5.75" customHeight="1">
      <c r="A823" s="183"/>
      <c r="B823" s="183"/>
      <c r="C823" s="183"/>
      <c r="D823" s="183"/>
      <c r="E823" s="183"/>
      <c r="F823" s="124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5.75" customHeight="1">
      <c r="A824" s="183"/>
      <c r="B824" s="183"/>
      <c r="C824" s="183"/>
      <c r="D824" s="183"/>
      <c r="E824" s="183"/>
      <c r="F824" s="124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5.75" customHeight="1">
      <c r="A825" s="183"/>
      <c r="B825" s="183"/>
      <c r="C825" s="183"/>
      <c r="D825" s="183"/>
      <c r="E825" s="183"/>
      <c r="F825" s="124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5.75" customHeight="1">
      <c r="A826" s="183"/>
      <c r="B826" s="183"/>
      <c r="C826" s="183"/>
      <c r="D826" s="183"/>
      <c r="E826" s="183"/>
      <c r="F826" s="124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5.75" customHeight="1">
      <c r="A827" s="183"/>
      <c r="B827" s="183"/>
      <c r="C827" s="183"/>
      <c r="D827" s="183"/>
      <c r="E827" s="183"/>
      <c r="F827" s="124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5.75" customHeight="1">
      <c r="A828" s="183"/>
      <c r="B828" s="183"/>
      <c r="C828" s="183"/>
      <c r="D828" s="183"/>
      <c r="E828" s="183"/>
      <c r="F828" s="124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5.75" customHeight="1">
      <c r="A829" s="183"/>
      <c r="B829" s="183"/>
      <c r="C829" s="183"/>
      <c r="D829" s="183"/>
      <c r="E829" s="183"/>
      <c r="F829" s="124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5.75" customHeight="1">
      <c r="A830" s="183"/>
      <c r="B830" s="183"/>
      <c r="C830" s="183"/>
      <c r="D830" s="183"/>
      <c r="E830" s="183"/>
      <c r="F830" s="124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5.75" customHeight="1">
      <c r="A831" s="183"/>
      <c r="B831" s="183"/>
      <c r="C831" s="183"/>
      <c r="D831" s="183"/>
      <c r="E831" s="183"/>
      <c r="F831" s="124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5.75" customHeight="1">
      <c r="A832" s="183"/>
      <c r="B832" s="183"/>
      <c r="C832" s="183"/>
      <c r="D832" s="183"/>
      <c r="E832" s="183"/>
      <c r="F832" s="124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5.75" customHeight="1">
      <c r="A833" s="183"/>
      <c r="B833" s="183"/>
      <c r="C833" s="183"/>
      <c r="D833" s="183"/>
      <c r="E833" s="183"/>
      <c r="F833" s="124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5.75" customHeight="1">
      <c r="A834" s="183"/>
      <c r="B834" s="183"/>
      <c r="C834" s="183"/>
      <c r="D834" s="183"/>
      <c r="E834" s="183"/>
      <c r="F834" s="124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5.75" customHeight="1">
      <c r="A835" s="183"/>
      <c r="B835" s="183"/>
      <c r="C835" s="183"/>
      <c r="D835" s="183"/>
      <c r="E835" s="183"/>
      <c r="F835" s="124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5.75" customHeight="1">
      <c r="A836" s="183"/>
      <c r="B836" s="183"/>
      <c r="C836" s="183"/>
      <c r="D836" s="183"/>
      <c r="E836" s="183"/>
      <c r="F836" s="124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5.75" customHeight="1">
      <c r="A837" s="183"/>
      <c r="B837" s="183"/>
      <c r="C837" s="183"/>
      <c r="D837" s="183"/>
      <c r="E837" s="183"/>
      <c r="F837" s="124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5.75" customHeight="1">
      <c r="A838" s="183"/>
      <c r="B838" s="183"/>
      <c r="C838" s="183"/>
      <c r="D838" s="183"/>
      <c r="E838" s="183"/>
      <c r="F838" s="124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5.75" customHeight="1">
      <c r="A839" s="183"/>
      <c r="B839" s="183"/>
      <c r="C839" s="183"/>
      <c r="D839" s="183"/>
      <c r="E839" s="183"/>
      <c r="F839" s="124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5.75" customHeight="1">
      <c r="A840" s="183"/>
      <c r="B840" s="183"/>
      <c r="C840" s="183"/>
      <c r="D840" s="183"/>
      <c r="E840" s="183"/>
      <c r="F840" s="124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5.75" customHeight="1">
      <c r="A841" s="183"/>
      <c r="B841" s="183"/>
      <c r="C841" s="183"/>
      <c r="D841" s="183"/>
      <c r="E841" s="183"/>
      <c r="F841" s="124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5.75" customHeight="1">
      <c r="A842" s="183"/>
      <c r="B842" s="183"/>
      <c r="C842" s="183"/>
      <c r="D842" s="183"/>
      <c r="E842" s="183"/>
      <c r="F842" s="124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5.75" customHeight="1">
      <c r="A843" s="183"/>
      <c r="B843" s="183"/>
      <c r="C843" s="183"/>
      <c r="D843" s="183"/>
      <c r="E843" s="183"/>
      <c r="F843" s="124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5.75" customHeight="1">
      <c r="A844" s="183"/>
      <c r="B844" s="183"/>
      <c r="C844" s="183"/>
      <c r="D844" s="183"/>
      <c r="E844" s="183"/>
      <c r="F844" s="124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5.75" customHeight="1">
      <c r="A845" s="183"/>
      <c r="B845" s="183"/>
      <c r="C845" s="183"/>
      <c r="D845" s="183"/>
      <c r="E845" s="183"/>
      <c r="F845" s="124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5.75" customHeight="1">
      <c r="A846" s="183"/>
      <c r="B846" s="183"/>
      <c r="C846" s="183"/>
      <c r="D846" s="183"/>
      <c r="E846" s="183"/>
      <c r="F846" s="124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5.75" customHeight="1">
      <c r="A847" s="183"/>
      <c r="B847" s="183"/>
      <c r="C847" s="183"/>
      <c r="D847" s="183"/>
      <c r="E847" s="183"/>
      <c r="F847" s="124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5.75" customHeight="1">
      <c r="A848" s="183"/>
      <c r="B848" s="183"/>
      <c r="C848" s="183"/>
      <c r="D848" s="183"/>
      <c r="E848" s="183"/>
      <c r="F848" s="124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5.75" customHeight="1">
      <c r="A849" s="183"/>
      <c r="B849" s="183"/>
      <c r="C849" s="183"/>
      <c r="D849" s="183"/>
      <c r="E849" s="183"/>
      <c r="F849" s="124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5.75" customHeight="1">
      <c r="A850" s="183"/>
      <c r="B850" s="183"/>
      <c r="C850" s="183"/>
      <c r="D850" s="183"/>
      <c r="E850" s="183"/>
      <c r="F850" s="124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5.75" customHeight="1">
      <c r="A851" s="183"/>
      <c r="B851" s="183"/>
      <c r="C851" s="183"/>
      <c r="D851" s="183"/>
      <c r="E851" s="183"/>
      <c r="F851" s="124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5.75" customHeight="1">
      <c r="A852" s="183"/>
      <c r="B852" s="183"/>
      <c r="C852" s="183"/>
      <c r="D852" s="183"/>
      <c r="E852" s="183"/>
      <c r="F852" s="124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5.75" customHeight="1">
      <c r="A853" s="183"/>
      <c r="B853" s="183"/>
      <c r="C853" s="183"/>
      <c r="D853" s="183"/>
      <c r="E853" s="183"/>
      <c r="F853" s="124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5.75" customHeight="1">
      <c r="A854" s="183"/>
      <c r="B854" s="183"/>
      <c r="C854" s="183"/>
      <c r="D854" s="183"/>
      <c r="E854" s="183"/>
      <c r="F854" s="124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5.75" customHeight="1">
      <c r="A855" s="183"/>
      <c r="B855" s="183"/>
      <c r="C855" s="183"/>
      <c r="D855" s="183"/>
      <c r="E855" s="183"/>
      <c r="F855" s="124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5.75" customHeight="1">
      <c r="A856" s="183"/>
      <c r="B856" s="183"/>
      <c r="C856" s="183"/>
      <c r="D856" s="183"/>
      <c r="E856" s="183"/>
      <c r="F856" s="124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5.75" customHeight="1">
      <c r="A857" s="183"/>
      <c r="B857" s="183"/>
      <c r="C857" s="183"/>
      <c r="D857" s="183"/>
      <c r="E857" s="183"/>
      <c r="F857" s="124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5.75" customHeight="1">
      <c r="A858" s="183"/>
      <c r="B858" s="183"/>
      <c r="C858" s="183"/>
      <c r="D858" s="183"/>
      <c r="E858" s="183"/>
      <c r="F858" s="124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5.75" customHeight="1">
      <c r="A859" s="183"/>
      <c r="B859" s="183"/>
      <c r="C859" s="183"/>
      <c r="D859" s="183"/>
      <c r="E859" s="183"/>
      <c r="F859" s="124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5.75" customHeight="1">
      <c r="A860" s="183"/>
      <c r="B860" s="183"/>
      <c r="C860" s="183"/>
      <c r="D860" s="183"/>
      <c r="E860" s="183"/>
      <c r="F860" s="124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5.75" customHeight="1">
      <c r="A861" s="183"/>
      <c r="B861" s="183"/>
      <c r="C861" s="183"/>
      <c r="D861" s="183"/>
      <c r="E861" s="183"/>
      <c r="F861" s="124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5.75" customHeight="1">
      <c r="A862" s="183"/>
      <c r="B862" s="183"/>
      <c r="C862" s="183"/>
      <c r="D862" s="183"/>
      <c r="E862" s="183"/>
      <c r="F862" s="124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5.75" customHeight="1">
      <c r="A863" s="183"/>
      <c r="B863" s="183"/>
      <c r="C863" s="183"/>
      <c r="D863" s="183"/>
      <c r="E863" s="183"/>
      <c r="F863" s="124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5.75" customHeight="1">
      <c r="A864" s="183"/>
      <c r="B864" s="183"/>
      <c r="C864" s="183"/>
      <c r="D864" s="183"/>
      <c r="E864" s="183"/>
      <c r="F864" s="124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5.75" customHeight="1">
      <c r="A865" s="183"/>
      <c r="B865" s="183"/>
      <c r="C865" s="183"/>
      <c r="D865" s="183"/>
      <c r="E865" s="183"/>
      <c r="F865" s="124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5.75" customHeight="1">
      <c r="A866" s="183"/>
      <c r="B866" s="183"/>
      <c r="C866" s="183"/>
      <c r="D866" s="183"/>
      <c r="E866" s="183"/>
      <c r="F866" s="124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5.75" customHeight="1">
      <c r="A867" s="183"/>
      <c r="B867" s="183"/>
      <c r="C867" s="183"/>
      <c r="D867" s="183"/>
      <c r="E867" s="183"/>
      <c r="F867" s="124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5.75" customHeight="1">
      <c r="A868" s="183"/>
      <c r="B868" s="183"/>
      <c r="C868" s="183"/>
      <c r="D868" s="183"/>
      <c r="E868" s="183"/>
      <c r="F868" s="124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5.75" customHeight="1">
      <c r="A869" s="183"/>
      <c r="B869" s="183"/>
      <c r="C869" s="183"/>
      <c r="D869" s="183"/>
      <c r="E869" s="183"/>
      <c r="F869" s="124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5.75" customHeight="1">
      <c r="A870" s="183"/>
      <c r="B870" s="183"/>
      <c r="C870" s="183"/>
      <c r="D870" s="183"/>
      <c r="E870" s="183"/>
      <c r="F870" s="124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5.75" customHeight="1">
      <c r="A871" s="183"/>
      <c r="B871" s="183"/>
      <c r="C871" s="183"/>
      <c r="D871" s="183"/>
      <c r="E871" s="183"/>
      <c r="F871" s="124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5.75" customHeight="1">
      <c r="A872" s="183"/>
      <c r="B872" s="183"/>
      <c r="C872" s="183"/>
      <c r="D872" s="183"/>
      <c r="E872" s="183"/>
      <c r="F872" s="124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5.75" customHeight="1">
      <c r="A873" s="183"/>
      <c r="B873" s="183"/>
      <c r="C873" s="183"/>
      <c r="D873" s="183"/>
      <c r="E873" s="183"/>
      <c r="F873" s="124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5.75" customHeight="1">
      <c r="A874" s="183"/>
      <c r="B874" s="183"/>
      <c r="C874" s="183"/>
      <c r="D874" s="183"/>
      <c r="E874" s="183"/>
      <c r="F874" s="124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5.75" customHeight="1">
      <c r="A875" s="183"/>
      <c r="B875" s="183"/>
      <c r="C875" s="183"/>
      <c r="D875" s="183"/>
      <c r="E875" s="183"/>
      <c r="F875" s="124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5.75" customHeight="1">
      <c r="A876" s="183"/>
      <c r="B876" s="183"/>
      <c r="C876" s="183"/>
      <c r="D876" s="183"/>
      <c r="E876" s="183"/>
      <c r="F876" s="124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5.75" customHeight="1">
      <c r="A877" s="183"/>
      <c r="B877" s="183"/>
      <c r="C877" s="183"/>
      <c r="D877" s="183"/>
      <c r="E877" s="183"/>
      <c r="F877" s="124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5.75" customHeight="1">
      <c r="A878" s="183"/>
      <c r="B878" s="183"/>
      <c r="C878" s="183"/>
      <c r="D878" s="183"/>
      <c r="E878" s="183"/>
      <c r="F878" s="124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5.75" customHeight="1">
      <c r="A879" s="183"/>
      <c r="B879" s="183"/>
      <c r="C879" s="183"/>
      <c r="D879" s="183"/>
      <c r="E879" s="183"/>
      <c r="F879" s="124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5.75" customHeight="1">
      <c r="A880" s="183"/>
      <c r="B880" s="183"/>
      <c r="C880" s="183"/>
      <c r="D880" s="183"/>
      <c r="E880" s="183"/>
      <c r="F880" s="124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5.75" customHeight="1">
      <c r="A881" s="183"/>
      <c r="B881" s="183"/>
      <c r="C881" s="183"/>
      <c r="D881" s="183"/>
      <c r="E881" s="183"/>
      <c r="F881" s="124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5.75" customHeight="1">
      <c r="A882" s="183"/>
      <c r="B882" s="183"/>
      <c r="C882" s="183"/>
      <c r="D882" s="183"/>
      <c r="E882" s="183"/>
      <c r="F882" s="124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5.75" customHeight="1">
      <c r="A883" s="183"/>
      <c r="B883" s="183"/>
      <c r="C883" s="183"/>
      <c r="D883" s="183"/>
      <c r="E883" s="183"/>
      <c r="F883" s="124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5.75" customHeight="1">
      <c r="A884" s="183"/>
      <c r="B884" s="183"/>
      <c r="C884" s="183"/>
      <c r="D884" s="183"/>
      <c r="E884" s="183"/>
      <c r="F884" s="124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5.75" customHeight="1">
      <c r="A885" s="183"/>
      <c r="B885" s="183"/>
      <c r="C885" s="183"/>
      <c r="D885" s="183"/>
      <c r="E885" s="183"/>
      <c r="F885" s="124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5.75" customHeight="1">
      <c r="A886" s="183"/>
      <c r="B886" s="183"/>
      <c r="C886" s="183"/>
      <c r="D886" s="183"/>
      <c r="E886" s="183"/>
      <c r="F886" s="124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5.75" customHeight="1">
      <c r="A887" s="183"/>
      <c r="B887" s="183"/>
      <c r="C887" s="183"/>
      <c r="D887" s="183"/>
      <c r="E887" s="183"/>
      <c r="F887" s="124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5.75" customHeight="1">
      <c r="A888" s="183"/>
      <c r="B888" s="183"/>
      <c r="C888" s="183"/>
      <c r="D888" s="183"/>
      <c r="E888" s="183"/>
      <c r="F888" s="124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5.75" customHeight="1">
      <c r="A889" s="183"/>
      <c r="B889" s="183"/>
      <c r="C889" s="183"/>
      <c r="D889" s="183"/>
      <c r="E889" s="183"/>
      <c r="F889" s="124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5.75" customHeight="1">
      <c r="A890" s="183"/>
      <c r="B890" s="183"/>
      <c r="C890" s="183"/>
      <c r="D890" s="183"/>
      <c r="E890" s="183"/>
      <c r="F890" s="124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5.75" customHeight="1">
      <c r="A891" s="183"/>
      <c r="B891" s="183"/>
      <c r="C891" s="183"/>
      <c r="D891" s="183"/>
      <c r="E891" s="183"/>
      <c r="F891" s="124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5.75" customHeight="1">
      <c r="A892" s="183"/>
      <c r="B892" s="183"/>
      <c r="C892" s="183"/>
      <c r="D892" s="183"/>
      <c r="E892" s="183"/>
      <c r="F892" s="124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5.75" customHeight="1">
      <c r="A893" s="183"/>
      <c r="B893" s="183"/>
      <c r="C893" s="183"/>
      <c r="D893" s="183"/>
      <c r="E893" s="183"/>
      <c r="F893" s="124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5.75" customHeight="1">
      <c r="A894" s="183"/>
      <c r="B894" s="183"/>
      <c r="C894" s="183"/>
      <c r="D894" s="183"/>
      <c r="E894" s="183"/>
      <c r="F894" s="124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5.75" customHeight="1">
      <c r="A895" s="183"/>
      <c r="B895" s="183"/>
      <c r="C895" s="183"/>
      <c r="D895" s="183"/>
      <c r="E895" s="183"/>
      <c r="F895" s="124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5.75" customHeight="1">
      <c r="A896" s="183"/>
      <c r="B896" s="183"/>
      <c r="C896" s="183"/>
      <c r="D896" s="183"/>
      <c r="E896" s="183"/>
      <c r="F896" s="124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5.75" customHeight="1">
      <c r="A897" s="183"/>
      <c r="B897" s="183"/>
      <c r="C897" s="183"/>
      <c r="D897" s="183"/>
      <c r="E897" s="183"/>
      <c r="F897" s="124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5.75" customHeight="1">
      <c r="A898" s="183"/>
      <c r="B898" s="183"/>
      <c r="C898" s="183"/>
      <c r="D898" s="183"/>
      <c r="E898" s="183"/>
      <c r="F898" s="124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5.75" customHeight="1">
      <c r="A899" s="183"/>
      <c r="B899" s="183"/>
      <c r="C899" s="183"/>
      <c r="D899" s="183"/>
      <c r="E899" s="183"/>
      <c r="F899" s="124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5.75" customHeight="1">
      <c r="A900" s="183"/>
      <c r="B900" s="183"/>
      <c r="C900" s="183"/>
      <c r="D900" s="183"/>
      <c r="E900" s="183"/>
      <c r="F900" s="124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5.75" customHeight="1">
      <c r="A901" s="183"/>
      <c r="B901" s="183"/>
      <c r="C901" s="183"/>
      <c r="D901" s="183"/>
      <c r="E901" s="183"/>
      <c r="F901" s="124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5.75" customHeight="1">
      <c r="A902" s="183"/>
      <c r="B902" s="183"/>
      <c r="C902" s="183"/>
      <c r="D902" s="183"/>
      <c r="E902" s="183"/>
      <c r="F902" s="124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5.75" customHeight="1">
      <c r="A903" s="183"/>
      <c r="B903" s="183"/>
      <c r="C903" s="183"/>
      <c r="D903" s="183"/>
      <c r="E903" s="183"/>
      <c r="F903" s="124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5.75" customHeight="1">
      <c r="A904" s="183"/>
      <c r="B904" s="183"/>
      <c r="C904" s="183"/>
      <c r="D904" s="183"/>
      <c r="E904" s="183"/>
      <c r="F904" s="124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5.75" customHeight="1">
      <c r="A905" s="183"/>
      <c r="B905" s="183"/>
      <c r="C905" s="183"/>
      <c r="D905" s="183"/>
      <c r="E905" s="183"/>
      <c r="F905" s="124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5.75" customHeight="1">
      <c r="A906" s="183"/>
      <c r="B906" s="183"/>
      <c r="C906" s="183"/>
      <c r="D906" s="183"/>
      <c r="E906" s="183"/>
      <c r="F906" s="124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5.75" customHeight="1">
      <c r="A907" s="183"/>
      <c r="B907" s="183"/>
      <c r="C907" s="183"/>
      <c r="D907" s="183"/>
      <c r="E907" s="183"/>
      <c r="F907" s="124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5.75" customHeight="1">
      <c r="A908" s="183"/>
      <c r="B908" s="183"/>
      <c r="C908" s="183"/>
      <c r="D908" s="183"/>
      <c r="E908" s="183"/>
      <c r="F908" s="124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5.75" customHeight="1">
      <c r="A909" s="183"/>
      <c r="B909" s="183"/>
      <c r="C909" s="183"/>
      <c r="D909" s="183"/>
      <c r="E909" s="183"/>
      <c r="F909" s="124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5.75" customHeight="1">
      <c r="A910" s="183"/>
      <c r="B910" s="183"/>
      <c r="C910" s="183"/>
      <c r="D910" s="183"/>
      <c r="E910" s="183"/>
      <c r="F910" s="124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5.75" customHeight="1">
      <c r="A911" s="183"/>
      <c r="B911" s="183"/>
      <c r="C911" s="183"/>
      <c r="D911" s="183"/>
      <c r="E911" s="183"/>
      <c r="F911" s="124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5.75" customHeight="1">
      <c r="A912" s="183"/>
      <c r="B912" s="183"/>
      <c r="C912" s="183"/>
      <c r="D912" s="183"/>
      <c r="E912" s="183"/>
      <c r="F912" s="124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5.75" customHeight="1">
      <c r="A913" s="183"/>
      <c r="B913" s="183"/>
      <c r="C913" s="183"/>
      <c r="D913" s="183"/>
      <c r="E913" s="183"/>
      <c r="F913" s="124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5.75" customHeight="1">
      <c r="A914" s="183"/>
      <c r="B914" s="183"/>
      <c r="C914" s="183"/>
      <c r="D914" s="183"/>
      <c r="E914" s="183"/>
      <c r="F914" s="124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5.75" customHeight="1">
      <c r="A915" s="183"/>
      <c r="B915" s="183"/>
      <c r="C915" s="183"/>
      <c r="D915" s="183"/>
      <c r="E915" s="183"/>
      <c r="F915" s="124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5.75" customHeight="1">
      <c r="A916" s="183"/>
      <c r="B916" s="183"/>
      <c r="C916" s="183"/>
      <c r="D916" s="183"/>
      <c r="E916" s="183"/>
      <c r="F916" s="124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5.75" customHeight="1">
      <c r="A917" s="183"/>
      <c r="B917" s="183"/>
      <c r="C917" s="183"/>
      <c r="D917" s="183"/>
      <c r="E917" s="183"/>
      <c r="F917" s="124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5.75" customHeight="1">
      <c r="A918" s="183"/>
      <c r="B918" s="183"/>
      <c r="C918" s="183"/>
      <c r="D918" s="183"/>
      <c r="E918" s="183"/>
      <c r="F918" s="124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5.75" customHeight="1">
      <c r="A919" s="183"/>
      <c r="B919" s="183"/>
      <c r="C919" s="183"/>
      <c r="D919" s="183"/>
      <c r="E919" s="183"/>
      <c r="F919" s="124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5.75" customHeight="1">
      <c r="A920" s="183"/>
      <c r="B920" s="183"/>
      <c r="C920" s="183"/>
      <c r="D920" s="183"/>
      <c r="E920" s="183"/>
      <c r="F920" s="124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5.75" customHeight="1">
      <c r="A921" s="183"/>
      <c r="B921" s="183"/>
      <c r="C921" s="183"/>
      <c r="D921" s="183"/>
      <c r="E921" s="183"/>
      <c r="F921" s="124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5.75" customHeight="1">
      <c r="A922" s="183"/>
      <c r="B922" s="183"/>
      <c r="C922" s="183"/>
      <c r="D922" s="183"/>
      <c r="E922" s="183"/>
      <c r="F922" s="124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5.75" customHeight="1">
      <c r="A923" s="183"/>
      <c r="B923" s="183"/>
      <c r="C923" s="183"/>
      <c r="D923" s="183"/>
      <c r="E923" s="183"/>
      <c r="F923" s="124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5.75" customHeight="1">
      <c r="A924" s="183"/>
      <c r="B924" s="183"/>
      <c r="C924" s="183"/>
      <c r="D924" s="183"/>
      <c r="E924" s="183"/>
      <c r="F924" s="124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5.75" customHeight="1">
      <c r="A925" s="183"/>
      <c r="B925" s="183"/>
      <c r="C925" s="183"/>
      <c r="D925" s="183"/>
      <c r="E925" s="183"/>
      <c r="F925" s="124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5.75" customHeight="1">
      <c r="A926" s="183"/>
      <c r="B926" s="183"/>
      <c r="C926" s="183"/>
      <c r="D926" s="183"/>
      <c r="E926" s="183"/>
      <c r="F926" s="124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5.75" customHeight="1">
      <c r="A927" s="183"/>
      <c r="B927" s="183"/>
      <c r="C927" s="183"/>
      <c r="D927" s="183"/>
      <c r="E927" s="183"/>
      <c r="F927" s="124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5.75" customHeight="1">
      <c r="A928" s="183"/>
      <c r="B928" s="183"/>
      <c r="C928" s="183"/>
      <c r="D928" s="183"/>
      <c r="E928" s="183"/>
      <c r="F928" s="124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5.75" customHeight="1">
      <c r="A929" s="183"/>
      <c r="B929" s="183"/>
      <c r="C929" s="183"/>
      <c r="D929" s="183"/>
      <c r="E929" s="183"/>
      <c r="F929" s="124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5.75" customHeight="1">
      <c r="A930" s="183"/>
      <c r="B930" s="183"/>
      <c r="C930" s="183"/>
      <c r="D930" s="183"/>
      <c r="E930" s="183"/>
      <c r="F930" s="124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5.75" customHeight="1">
      <c r="A931" s="183"/>
      <c r="B931" s="183"/>
      <c r="C931" s="183"/>
      <c r="D931" s="183"/>
      <c r="E931" s="183"/>
      <c r="F931" s="124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5.75" customHeight="1">
      <c r="A932" s="183"/>
      <c r="B932" s="183"/>
      <c r="C932" s="183"/>
      <c r="D932" s="183"/>
      <c r="E932" s="183"/>
      <c r="F932" s="124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5.75" customHeight="1">
      <c r="A933" s="183"/>
      <c r="B933" s="183"/>
      <c r="C933" s="183"/>
      <c r="D933" s="183"/>
      <c r="E933" s="183"/>
      <c r="F933" s="124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5.75" customHeight="1">
      <c r="A934" s="183"/>
      <c r="B934" s="183"/>
      <c r="C934" s="183"/>
      <c r="D934" s="183"/>
      <c r="E934" s="183"/>
      <c r="F934" s="124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5.75" customHeight="1">
      <c r="A935" s="183"/>
      <c r="B935" s="183"/>
      <c r="C935" s="183"/>
      <c r="D935" s="183"/>
      <c r="E935" s="183"/>
      <c r="F935" s="124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5.75" customHeight="1">
      <c r="A936" s="183"/>
      <c r="B936" s="183"/>
      <c r="C936" s="183"/>
      <c r="D936" s="183"/>
      <c r="E936" s="183"/>
      <c r="F936" s="124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5.75" customHeight="1">
      <c r="A937" s="183"/>
      <c r="B937" s="183"/>
      <c r="C937" s="183"/>
      <c r="D937" s="183"/>
      <c r="E937" s="183"/>
      <c r="F937" s="124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5.75" customHeight="1">
      <c r="A938" s="183"/>
      <c r="B938" s="183"/>
      <c r="C938" s="183"/>
      <c r="D938" s="183"/>
      <c r="E938" s="183"/>
      <c r="F938" s="124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5.75" customHeight="1">
      <c r="A939" s="183"/>
      <c r="B939" s="183"/>
      <c r="C939" s="183"/>
      <c r="D939" s="183"/>
      <c r="E939" s="183"/>
      <c r="F939" s="124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5.75" customHeight="1">
      <c r="A940" s="183"/>
      <c r="B940" s="183"/>
      <c r="C940" s="183"/>
      <c r="D940" s="183"/>
      <c r="E940" s="183"/>
      <c r="F940" s="124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5.75" customHeight="1">
      <c r="A941" s="183"/>
      <c r="B941" s="183"/>
      <c r="C941" s="183"/>
      <c r="D941" s="183"/>
      <c r="E941" s="183"/>
      <c r="F941" s="124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5.75" customHeight="1">
      <c r="A942" s="183"/>
      <c r="B942" s="183"/>
      <c r="C942" s="183"/>
      <c r="D942" s="183"/>
      <c r="E942" s="183"/>
      <c r="F942" s="124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5.75" customHeight="1">
      <c r="A943" s="183"/>
      <c r="B943" s="183"/>
      <c r="C943" s="183"/>
      <c r="D943" s="183"/>
      <c r="E943" s="183"/>
      <c r="F943" s="124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5.75" customHeight="1">
      <c r="A944" s="183"/>
      <c r="B944" s="183"/>
      <c r="C944" s="183"/>
      <c r="D944" s="183"/>
      <c r="E944" s="183"/>
      <c r="F944" s="124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5.75" customHeight="1">
      <c r="A945" s="183"/>
      <c r="B945" s="183"/>
      <c r="C945" s="183"/>
      <c r="D945" s="183"/>
      <c r="E945" s="183"/>
      <c r="F945" s="124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5.75" customHeight="1">
      <c r="A946" s="183"/>
      <c r="B946" s="183"/>
      <c r="C946" s="183"/>
      <c r="D946" s="183"/>
      <c r="E946" s="183"/>
      <c r="F946" s="124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5.75" customHeight="1">
      <c r="A947" s="183"/>
      <c r="B947" s="183"/>
      <c r="C947" s="183"/>
      <c r="D947" s="183"/>
      <c r="E947" s="183"/>
      <c r="F947" s="124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5.75" customHeight="1">
      <c r="A948" s="183"/>
      <c r="B948" s="183"/>
      <c r="C948" s="183"/>
      <c r="D948" s="183"/>
      <c r="E948" s="183"/>
      <c r="F948" s="124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5.75" customHeight="1">
      <c r="A949" s="183"/>
      <c r="B949" s="183"/>
      <c r="C949" s="183"/>
      <c r="D949" s="183"/>
      <c r="E949" s="183"/>
      <c r="F949" s="124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5.75" customHeight="1">
      <c r="A950" s="183"/>
      <c r="B950" s="183"/>
      <c r="C950" s="183"/>
      <c r="D950" s="183"/>
      <c r="E950" s="183"/>
      <c r="F950" s="124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5.75" customHeight="1">
      <c r="A951" s="183"/>
      <c r="B951" s="183"/>
      <c r="C951" s="183"/>
      <c r="D951" s="183"/>
      <c r="E951" s="183"/>
      <c r="F951" s="124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5.75" customHeight="1">
      <c r="A952" s="183"/>
      <c r="B952" s="183"/>
      <c r="C952" s="183"/>
      <c r="D952" s="183"/>
      <c r="E952" s="183"/>
      <c r="F952" s="124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5.75" customHeight="1">
      <c r="A953" s="183"/>
      <c r="B953" s="183"/>
      <c r="C953" s="183"/>
      <c r="D953" s="183"/>
      <c r="E953" s="183"/>
      <c r="F953" s="124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5.75" customHeight="1">
      <c r="A954" s="183"/>
      <c r="B954" s="183"/>
      <c r="C954" s="183"/>
      <c r="D954" s="183"/>
      <c r="E954" s="183"/>
      <c r="F954" s="124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5.75" customHeight="1">
      <c r="A955" s="183"/>
      <c r="B955" s="183"/>
      <c r="C955" s="183"/>
      <c r="D955" s="183"/>
      <c r="E955" s="183"/>
      <c r="F955" s="124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5.75" customHeight="1">
      <c r="A956" s="183"/>
      <c r="B956" s="183"/>
      <c r="C956" s="183"/>
      <c r="D956" s="183"/>
      <c r="E956" s="183"/>
      <c r="F956" s="124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5.75" customHeight="1">
      <c r="A957" s="183"/>
      <c r="B957" s="183"/>
      <c r="C957" s="183"/>
      <c r="D957" s="183"/>
      <c r="E957" s="183"/>
      <c r="F957" s="124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5.75" customHeight="1">
      <c r="A958" s="183"/>
      <c r="B958" s="183"/>
      <c r="C958" s="183"/>
      <c r="D958" s="183"/>
      <c r="E958" s="183"/>
      <c r="F958" s="124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5.75" customHeight="1">
      <c r="A959" s="183"/>
      <c r="B959" s="183"/>
      <c r="C959" s="183"/>
      <c r="D959" s="183"/>
      <c r="E959" s="183"/>
      <c r="F959" s="124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5.75" customHeight="1">
      <c r="A960" s="183"/>
      <c r="B960" s="183"/>
      <c r="C960" s="183"/>
      <c r="D960" s="183"/>
      <c r="E960" s="183"/>
      <c r="F960" s="124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5.75" customHeight="1">
      <c r="A961" s="183"/>
      <c r="B961" s="183"/>
      <c r="C961" s="183"/>
      <c r="D961" s="183"/>
      <c r="E961" s="183"/>
      <c r="F961" s="124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5.75" customHeight="1">
      <c r="A962" s="183"/>
      <c r="B962" s="183"/>
      <c r="C962" s="183"/>
      <c r="D962" s="183"/>
      <c r="E962" s="183"/>
      <c r="F962" s="124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5.75" customHeight="1">
      <c r="A963" s="183"/>
      <c r="B963" s="183"/>
      <c r="C963" s="183"/>
      <c r="D963" s="183"/>
      <c r="E963" s="183"/>
      <c r="F963" s="124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5.75" customHeight="1">
      <c r="A964" s="183"/>
      <c r="B964" s="183"/>
      <c r="C964" s="183"/>
      <c r="D964" s="183"/>
      <c r="E964" s="183"/>
      <c r="F964" s="124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5.75" customHeight="1">
      <c r="A965" s="183"/>
      <c r="B965" s="183"/>
      <c r="C965" s="183"/>
      <c r="D965" s="183"/>
      <c r="E965" s="183"/>
      <c r="F965" s="124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5.75" customHeight="1">
      <c r="A966" s="183"/>
      <c r="B966" s="183"/>
      <c r="C966" s="183"/>
      <c r="D966" s="183"/>
      <c r="E966" s="183"/>
      <c r="F966" s="124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5.75" customHeight="1">
      <c r="A967" s="183"/>
      <c r="B967" s="183"/>
      <c r="C967" s="183"/>
      <c r="D967" s="183"/>
      <c r="E967" s="183"/>
      <c r="F967" s="124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5.75" customHeight="1">
      <c r="A968" s="183"/>
      <c r="B968" s="183"/>
      <c r="C968" s="183"/>
      <c r="D968" s="183"/>
      <c r="E968" s="183"/>
      <c r="F968" s="124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5.75" customHeight="1">
      <c r="A969" s="183"/>
      <c r="B969" s="183"/>
      <c r="C969" s="183"/>
      <c r="D969" s="183"/>
      <c r="E969" s="183"/>
      <c r="F969" s="124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5.75" customHeight="1">
      <c r="A970" s="183"/>
      <c r="B970" s="183"/>
      <c r="C970" s="183"/>
      <c r="D970" s="183"/>
      <c r="E970" s="183"/>
      <c r="F970" s="124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5.75" customHeight="1">
      <c r="A971" s="183"/>
      <c r="B971" s="183"/>
      <c r="C971" s="183"/>
      <c r="D971" s="183"/>
      <c r="E971" s="183"/>
      <c r="F971" s="124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5.75" customHeight="1">
      <c r="A972" s="183"/>
      <c r="B972" s="183"/>
      <c r="C972" s="183"/>
      <c r="D972" s="183"/>
      <c r="E972" s="183"/>
      <c r="F972" s="124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5.75" customHeight="1">
      <c r="A973" s="183"/>
      <c r="B973" s="183"/>
      <c r="C973" s="183"/>
      <c r="D973" s="183"/>
      <c r="E973" s="183"/>
      <c r="F973" s="124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5.75" customHeight="1">
      <c r="A974" s="183"/>
      <c r="B974" s="183"/>
      <c r="C974" s="183"/>
      <c r="D974" s="183"/>
      <c r="E974" s="183"/>
      <c r="F974" s="124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5.75" customHeight="1">
      <c r="A975" s="183"/>
      <c r="B975" s="183"/>
      <c r="C975" s="183"/>
      <c r="D975" s="183"/>
      <c r="E975" s="183"/>
      <c r="F975" s="124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5.75" customHeight="1">
      <c r="A976" s="183"/>
      <c r="B976" s="183"/>
      <c r="C976" s="183"/>
      <c r="D976" s="183"/>
      <c r="E976" s="183"/>
      <c r="F976" s="124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5.75" customHeight="1">
      <c r="A977" s="183"/>
      <c r="B977" s="183"/>
      <c r="C977" s="183"/>
      <c r="D977" s="183"/>
      <c r="E977" s="183"/>
      <c r="F977" s="124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5.75" customHeight="1">
      <c r="A978" s="183"/>
      <c r="B978" s="183"/>
      <c r="C978" s="183"/>
      <c r="D978" s="183"/>
      <c r="E978" s="183"/>
      <c r="F978" s="124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5.75" customHeight="1">
      <c r="A979" s="183"/>
      <c r="B979" s="183"/>
      <c r="C979" s="183"/>
      <c r="D979" s="183"/>
      <c r="E979" s="183"/>
      <c r="F979" s="124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5.75" customHeight="1">
      <c r="A980" s="183"/>
      <c r="B980" s="183"/>
      <c r="C980" s="183"/>
      <c r="D980" s="183"/>
      <c r="E980" s="183"/>
      <c r="F980" s="124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5.75" customHeight="1">
      <c r="A981" s="183"/>
      <c r="B981" s="183"/>
      <c r="C981" s="183"/>
      <c r="D981" s="183"/>
      <c r="E981" s="183"/>
      <c r="F981" s="124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5.75" customHeight="1">
      <c r="A982" s="183"/>
      <c r="B982" s="183"/>
      <c r="C982" s="183"/>
      <c r="D982" s="183"/>
      <c r="E982" s="183"/>
      <c r="F982" s="124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5.75" customHeight="1">
      <c r="A983" s="183"/>
      <c r="B983" s="183"/>
      <c r="C983" s="183"/>
      <c r="D983" s="183"/>
      <c r="E983" s="183"/>
      <c r="F983" s="124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5.75" customHeight="1">
      <c r="A984" s="183"/>
      <c r="B984" s="183"/>
      <c r="C984" s="183"/>
      <c r="D984" s="183"/>
      <c r="E984" s="183"/>
      <c r="F984" s="124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5.75" customHeight="1">
      <c r="A985" s="183"/>
      <c r="B985" s="183"/>
      <c r="C985" s="183"/>
      <c r="D985" s="183"/>
      <c r="E985" s="183"/>
      <c r="F985" s="124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5.75" customHeight="1">
      <c r="A986" s="183"/>
      <c r="B986" s="183"/>
      <c r="C986" s="183"/>
      <c r="D986" s="183"/>
      <c r="E986" s="183"/>
      <c r="F986" s="124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5.75" customHeight="1">
      <c r="A987" s="183"/>
      <c r="B987" s="183"/>
      <c r="C987" s="183"/>
      <c r="D987" s="183"/>
      <c r="E987" s="183"/>
      <c r="F987" s="124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5.75" customHeight="1">
      <c r="A988" s="183"/>
      <c r="B988" s="183"/>
      <c r="C988" s="183"/>
      <c r="D988" s="183"/>
      <c r="E988" s="183"/>
      <c r="F988" s="124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5.75" customHeight="1">
      <c r="A989" s="183"/>
      <c r="B989" s="183"/>
      <c r="C989" s="183"/>
      <c r="D989" s="183"/>
      <c r="E989" s="183"/>
      <c r="F989" s="124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5.75" customHeight="1">
      <c r="A990" s="183"/>
      <c r="B990" s="183"/>
      <c r="C990" s="183"/>
      <c r="D990" s="183"/>
      <c r="E990" s="183"/>
      <c r="F990" s="124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5.75" customHeight="1">
      <c r="A991" s="183"/>
      <c r="B991" s="183"/>
      <c r="C991" s="183"/>
      <c r="D991" s="183"/>
      <c r="E991" s="183"/>
      <c r="F991" s="124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5.75" customHeight="1">
      <c r="A992" s="183"/>
      <c r="B992" s="183"/>
      <c r="C992" s="183"/>
      <c r="D992" s="183"/>
      <c r="E992" s="183"/>
      <c r="F992" s="124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5.75" customHeight="1">
      <c r="A993" s="183"/>
      <c r="B993" s="183"/>
      <c r="C993" s="183"/>
      <c r="D993" s="183"/>
      <c r="E993" s="183"/>
      <c r="F993" s="124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5.75" customHeight="1">
      <c r="A994" s="183"/>
      <c r="B994" s="183"/>
      <c r="C994" s="183"/>
      <c r="D994" s="183"/>
      <c r="E994" s="183"/>
      <c r="F994" s="124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5.75" customHeight="1">
      <c r="A995" s="183"/>
      <c r="B995" s="183"/>
      <c r="C995" s="183"/>
      <c r="D995" s="183"/>
      <c r="E995" s="183"/>
      <c r="F995" s="124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5.75" customHeight="1">
      <c r="A996" s="183"/>
      <c r="B996" s="183"/>
      <c r="C996" s="183"/>
      <c r="D996" s="183"/>
      <c r="E996" s="183"/>
      <c r="F996" s="124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5.75" customHeight="1">
      <c r="A997" s="183"/>
      <c r="B997" s="183"/>
      <c r="C997" s="183"/>
      <c r="D997" s="183"/>
      <c r="E997" s="183"/>
      <c r="F997" s="124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5.75" customHeight="1">
      <c r="A998" s="183"/>
      <c r="B998" s="183"/>
      <c r="C998" s="183"/>
      <c r="D998" s="183"/>
      <c r="E998" s="183"/>
      <c r="F998" s="124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5.75" customHeight="1">
      <c r="A999" s="183"/>
      <c r="B999" s="183"/>
      <c r="C999" s="183"/>
      <c r="D999" s="183"/>
      <c r="E999" s="183"/>
      <c r="F999" s="124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5.75" customHeight="1">
      <c r="A1000" s="183"/>
      <c r="B1000" s="183"/>
      <c r="C1000" s="183"/>
      <c r="D1000" s="183"/>
      <c r="E1000" s="183"/>
      <c r="F1000" s="124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mergeCells count="1">
    <mergeCell ref="A2:D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71"/>
    <col customWidth="1" min="2" max="4" width="14.71"/>
    <col customWidth="1" min="5" max="7" width="13.71"/>
    <col customWidth="1" hidden="1" min="8" max="10" width="13.71"/>
    <col customWidth="1" min="11" max="12" width="13.71"/>
    <col customWidth="1" min="13" max="13" width="11.57"/>
    <col customWidth="1" min="14" max="14" width="10.57"/>
    <col customWidth="1" min="15" max="15" width="10.86"/>
    <col customWidth="1" min="16" max="27" width="11.43"/>
    <col customWidth="1" min="28" max="31" width="12.71"/>
  </cols>
  <sheetData>
    <row r="1" ht="15.0" customHeight="1">
      <c r="A1" s="281" t="s">
        <v>2547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3"/>
      <c r="AB1" s="282"/>
      <c r="AC1" s="284" t="s">
        <v>2548</v>
      </c>
      <c r="AD1" s="13"/>
      <c r="AE1" s="14"/>
      <c r="AF1" s="282"/>
      <c r="AG1" s="285"/>
      <c r="AH1" s="286"/>
      <c r="AI1" s="285"/>
    </row>
    <row r="2" ht="15.0" customHeight="1">
      <c r="A2" s="287"/>
      <c r="B2" s="288" t="s">
        <v>2549</v>
      </c>
      <c r="C2" s="288" t="s">
        <v>2550</v>
      </c>
      <c r="D2" s="288" t="s">
        <v>2551</v>
      </c>
      <c r="E2" s="289" t="s">
        <v>2552</v>
      </c>
      <c r="F2" s="57"/>
      <c r="G2" s="57"/>
      <c r="H2" s="57"/>
      <c r="I2" s="57"/>
      <c r="J2" s="58"/>
      <c r="K2" s="290" t="s">
        <v>2553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  <c r="AA2" s="291"/>
      <c r="AB2" s="292"/>
      <c r="AC2" s="293" t="s">
        <v>2554</v>
      </c>
      <c r="AD2" s="13"/>
      <c r="AE2" s="14"/>
      <c r="AF2" s="285"/>
      <c r="AG2" s="285"/>
      <c r="AH2" s="286"/>
      <c r="AI2" s="285"/>
    </row>
    <row r="3" ht="15.0" customHeight="1">
      <c r="A3" s="287"/>
      <c r="B3" s="199"/>
      <c r="C3" s="199"/>
      <c r="D3" s="197"/>
      <c r="E3" s="294" t="s">
        <v>2555</v>
      </c>
      <c r="F3" s="295" t="s">
        <v>2556</v>
      </c>
      <c r="G3" s="296" t="s">
        <v>2557</v>
      </c>
      <c r="H3" s="296" t="s">
        <v>2558</v>
      </c>
      <c r="I3" s="296" t="s">
        <v>2559</v>
      </c>
      <c r="J3" s="296" t="s">
        <v>2560</v>
      </c>
      <c r="K3" s="297" t="s">
        <v>2561</v>
      </c>
      <c r="L3" s="298" t="s">
        <v>2562</v>
      </c>
      <c r="M3" s="298" t="s">
        <v>2563</v>
      </c>
      <c r="N3" s="299" t="s">
        <v>1191</v>
      </c>
      <c r="O3" s="298" t="s">
        <v>2564</v>
      </c>
      <c r="P3" s="298" t="s">
        <v>2565</v>
      </c>
      <c r="Q3" s="289" t="s">
        <v>2566</v>
      </c>
      <c r="R3" s="300" t="s">
        <v>2567</v>
      </c>
      <c r="S3" s="289" t="s">
        <v>2315</v>
      </c>
      <c r="T3" s="300" t="s">
        <v>2568</v>
      </c>
      <c r="U3" s="289" t="s">
        <v>2569</v>
      </c>
      <c r="V3" s="289" t="s">
        <v>2530</v>
      </c>
      <c r="W3" s="289" t="s">
        <v>2570</v>
      </c>
      <c r="X3" s="289" t="s">
        <v>2571</v>
      </c>
      <c r="Y3" s="289" t="s">
        <v>2572</v>
      </c>
      <c r="Z3" s="300" t="s">
        <v>2573</v>
      </c>
      <c r="AA3" s="301" t="s">
        <v>2574</v>
      </c>
      <c r="AB3" s="302"/>
      <c r="AC3" s="303" t="s">
        <v>2575</v>
      </c>
      <c r="AD3" s="303" t="s">
        <v>2576</v>
      </c>
      <c r="AE3" s="303" t="s">
        <v>2239</v>
      </c>
      <c r="AF3" s="285"/>
      <c r="AG3" s="285"/>
      <c r="AH3" s="286"/>
      <c r="AI3" s="285"/>
    </row>
    <row r="4" ht="15.0" customHeight="1">
      <c r="A4" s="287" t="s">
        <v>2577</v>
      </c>
      <c r="B4" s="304">
        <v>2.3461245E7</v>
      </c>
      <c r="C4" s="305">
        <v>2.9874835E7</v>
      </c>
      <c r="D4" s="306">
        <v>-6413590.0</v>
      </c>
      <c r="E4" s="307">
        <v>2.345123E7</v>
      </c>
      <c r="F4" s="282">
        <v>10015.0</v>
      </c>
      <c r="G4" s="282"/>
      <c r="H4" s="282"/>
      <c r="I4" s="282"/>
      <c r="J4" s="283"/>
      <c r="K4" s="308">
        <v>2.9866035E7</v>
      </c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>
        <v>8800.0</v>
      </c>
      <c r="AA4" s="310"/>
      <c r="AB4" s="309"/>
      <c r="AC4" s="311">
        <v>1.25E7</v>
      </c>
      <c r="AD4" s="312">
        <v>4000000.0</v>
      </c>
      <c r="AE4" s="313"/>
      <c r="AF4" s="285" t="s">
        <v>164</v>
      </c>
      <c r="AG4" s="285"/>
      <c r="AH4" s="286"/>
      <c r="AI4" s="285"/>
    </row>
    <row r="5" ht="15.0" customHeight="1">
      <c r="A5" s="314" t="s">
        <v>205</v>
      </c>
      <c r="B5" s="315">
        <v>4.61072E7</v>
      </c>
      <c r="C5" s="316">
        <v>4.1821195E7</v>
      </c>
      <c r="D5" s="317">
        <v>4286005.0</v>
      </c>
      <c r="E5" s="307">
        <v>4.61072E7</v>
      </c>
      <c r="F5" s="282"/>
      <c r="G5" s="282"/>
      <c r="H5" s="282"/>
      <c r="I5" s="282"/>
      <c r="J5" s="283"/>
      <c r="K5" s="307">
        <v>4.1310425E7</v>
      </c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>
        <v>510770.0</v>
      </c>
      <c r="AA5" s="283"/>
      <c r="AB5" s="282"/>
      <c r="AC5" s="318">
        <v>7300000.0</v>
      </c>
      <c r="AD5" s="319">
        <v>1.2E7</v>
      </c>
      <c r="AE5" s="320"/>
      <c r="AF5" s="285" t="s">
        <v>205</v>
      </c>
      <c r="AG5" s="285"/>
      <c r="AH5" s="286"/>
      <c r="AI5" s="285"/>
    </row>
    <row r="6" ht="15.0" customHeight="1">
      <c r="A6" s="287" t="s">
        <v>239</v>
      </c>
      <c r="B6" s="315">
        <v>4.997188E7</v>
      </c>
      <c r="C6" s="316">
        <v>4.3276585E7</v>
      </c>
      <c r="D6" s="317">
        <v>6695295.0</v>
      </c>
      <c r="E6" s="307">
        <v>4.997188E7</v>
      </c>
      <c r="F6" s="282"/>
      <c r="G6" s="282"/>
      <c r="H6" s="282"/>
      <c r="I6" s="282"/>
      <c r="J6" s="283"/>
      <c r="K6" s="307">
        <v>4.3014785E7</v>
      </c>
      <c r="L6" s="282"/>
      <c r="M6" s="282"/>
      <c r="N6" s="282"/>
      <c r="O6" s="282"/>
      <c r="P6" s="282">
        <v>107050.0</v>
      </c>
      <c r="Q6" s="282"/>
      <c r="R6" s="282"/>
      <c r="S6" s="282"/>
      <c r="T6" s="282"/>
      <c r="U6" s="282"/>
      <c r="V6" s="282"/>
      <c r="W6" s="282"/>
      <c r="X6" s="282"/>
      <c r="Y6" s="282"/>
      <c r="Z6" s="282">
        <v>154750.0</v>
      </c>
      <c r="AA6" s="283"/>
      <c r="AB6" s="282"/>
      <c r="AC6" s="318">
        <v>1.24E7</v>
      </c>
      <c r="AD6" s="319">
        <v>2.0E7</v>
      </c>
      <c r="AE6" s="320"/>
      <c r="AF6" s="321" t="s">
        <v>239</v>
      </c>
      <c r="AG6" s="285"/>
      <c r="AH6" s="286"/>
      <c r="AI6" s="285"/>
    </row>
    <row r="7" ht="15.0" customHeight="1">
      <c r="A7" s="322" t="s">
        <v>265</v>
      </c>
      <c r="B7" s="323">
        <v>5.2773421E7</v>
      </c>
      <c r="C7" s="323">
        <v>4.6611054E7</v>
      </c>
      <c r="D7" s="324">
        <v>6162367.0</v>
      </c>
      <c r="E7" s="325">
        <v>5.277204E7</v>
      </c>
      <c r="F7" s="326">
        <v>431.0</v>
      </c>
      <c r="G7" s="326">
        <v>950.0</v>
      </c>
      <c r="H7" s="326"/>
      <c r="I7" s="326"/>
      <c r="J7" s="327"/>
      <c r="K7" s="325">
        <v>4.5504874E7</v>
      </c>
      <c r="L7" s="326"/>
      <c r="M7" s="326"/>
      <c r="N7" s="326"/>
      <c r="O7" s="326"/>
      <c r="P7" s="326">
        <v>352120.0</v>
      </c>
      <c r="Q7" s="326"/>
      <c r="R7" s="326"/>
      <c r="S7" s="326"/>
      <c r="T7" s="326"/>
      <c r="U7" s="326"/>
      <c r="V7" s="326"/>
      <c r="W7" s="326"/>
      <c r="X7" s="326"/>
      <c r="Y7" s="326"/>
      <c r="Z7" s="326">
        <v>754060.0</v>
      </c>
      <c r="AA7" s="327"/>
      <c r="AB7" s="326"/>
      <c r="AC7" s="328">
        <v>2.3E7</v>
      </c>
      <c r="AD7" s="329">
        <v>2.5E7</v>
      </c>
      <c r="AE7" s="330"/>
      <c r="AF7" s="331" t="s">
        <v>265</v>
      </c>
      <c r="AG7" s="331"/>
      <c r="AH7" s="332"/>
      <c r="AI7" s="331"/>
    </row>
    <row r="8" ht="15.0" customHeight="1">
      <c r="A8" s="333"/>
      <c r="B8" s="334">
        <v>1.72313746E8</v>
      </c>
      <c r="C8" s="334">
        <v>1.61583669E8</v>
      </c>
      <c r="D8" s="334">
        <v>1.0730077E7</v>
      </c>
      <c r="E8" s="334">
        <v>1.7230235E8</v>
      </c>
      <c r="F8" s="334">
        <v>10446.0</v>
      </c>
      <c r="G8" s="334">
        <v>950.0</v>
      </c>
      <c r="H8" s="334">
        <v>0.0</v>
      </c>
      <c r="I8" s="334">
        <v>0.0</v>
      </c>
      <c r="J8" s="334">
        <v>0.0</v>
      </c>
      <c r="K8" s="334">
        <v>1.59696119E8</v>
      </c>
      <c r="L8" s="334">
        <v>0.0</v>
      </c>
      <c r="M8" s="334">
        <v>0.0</v>
      </c>
      <c r="N8" s="334">
        <v>0.0</v>
      </c>
      <c r="O8" s="334">
        <v>0.0</v>
      </c>
      <c r="P8" s="334">
        <v>459170.0</v>
      </c>
      <c r="Q8" s="334">
        <v>0.0</v>
      </c>
      <c r="R8" s="334">
        <v>0.0</v>
      </c>
      <c r="S8" s="334"/>
      <c r="T8" s="334"/>
      <c r="U8" s="334">
        <v>0.0</v>
      </c>
      <c r="V8" s="334"/>
      <c r="W8" s="334"/>
      <c r="X8" s="334"/>
      <c r="Y8" s="334"/>
      <c r="Z8" s="334">
        <v>1428380.0</v>
      </c>
      <c r="AA8" s="335"/>
      <c r="AB8" s="334">
        <v>0.0</v>
      </c>
      <c r="AC8" s="334">
        <v>5.52E7</v>
      </c>
      <c r="AD8" s="334">
        <v>6.1E7</v>
      </c>
      <c r="AE8" s="334">
        <v>0.0</v>
      </c>
      <c r="AF8" s="336"/>
      <c r="AG8" s="336"/>
      <c r="AH8" s="337"/>
      <c r="AI8" s="336"/>
    </row>
    <row r="9" ht="15.0" customHeight="1">
      <c r="A9" s="314" t="s">
        <v>2578</v>
      </c>
      <c r="B9" s="315">
        <v>6.065513E7</v>
      </c>
      <c r="C9" s="316">
        <v>3.7271562E7</v>
      </c>
      <c r="D9" s="317">
        <v>2.3383568E7</v>
      </c>
      <c r="E9" s="307">
        <v>6.065513E7</v>
      </c>
      <c r="F9" s="282"/>
      <c r="G9" s="282"/>
      <c r="H9" s="282"/>
      <c r="I9" s="282"/>
      <c r="J9" s="283"/>
      <c r="K9" s="307">
        <v>2.5592702E7</v>
      </c>
      <c r="L9" s="282"/>
      <c r="M9" s="282"/>
      <c r="N9" s="282"/>
      <c r="O9" s="282"/>
      <c r="P9" s="282">
        <v>7428090.0</v>
      </c>
      <c r="Q9" s="282">
        <v>3372240.0</v>
      </c>
      <c r="R9" s="282" t="s">
        <v>906</v>
      </c>
      <c r="S9" s="282"/>
      <c r="T9" s="282"/>
      <c r="U9" s="282"/>
      <c r="V9" s="282"/>
      <c r="W9" s="282"/>
      <c r="X9" s="282"/>
      <c r="Y9" s="282"/>
      <c r="Z9" s="282">
        <v>878530.0</v>
      </c>
      <c r="AA9" s="283"/>
      <c r="AB9" s="282"/>
      <c r="AC9" s="318">
        <v>2000000.0</v>
      </c>
      <c r="AD9" s="319">
        <v>2.98E7</v>
      </c>
      <c r="AE9" s="320"/>
      <c r="AF9" s="285" t="s">
        <v>413</v>
      </c>
      <c r="AG9" s="285"/>
      <c r="AH9" s="286"/>
      <c r="AI9" s="285"/>
    </row>
    <row r="10" ht="15.0" customHeight="1">
      <c r="A10" s="314" t="s">
        <v>310</v>
      </c>
      <c r="B10" s="315">
        <v>2.734628E7</v>
      </c>
      <c r="C10" s="316">
        <v>3.7427816E7</v>
      </c>
      <c r="D10" s="317">
        <v>-1.0081536E7</v>
      </c>
      <c r="E10" s="307">
        <v>2.733628E7</v>
      </c>
      <c r="F10" s="282">
        <v>10000.0</v>
      </c>
      <c r="G10" s="282"/>
      <c r="H10" s="282"/>
      <c r="I10" s="282"/>
      <c r="J10" s="283"/>
      <c r="K10" s="307">
        <v>2.7366715E7</v>
      </c>
      <c r="L10" s="282"/>
      <c r="M10" s="282"/>
      <c r="N10" s="282"/>
      <c r="O10" s="282"/>
      <c r="P10" s="282">
        <v>7477800.0</v>
      </c>
      <c r="Q10" s="282">
        <v>1023730.0</v>
      </c>
      <c r="R10" s="282" t="s">
        <v>906</v>
      </c>
      <c r="S10" s="282"/>
      <c r="T10" s="282"/>
      <c r="U10" s="282"/>
      <c r="V10" s="282"/>
      <c r="W10" s="282"/>
      <c r="X10" s="282"/>
      <c r="Y10" s="282"/>
      <c r="Z10" s="282">
        <v>1559571.0</v>
      </c>
      <c r="AA10" s="283"/>
      <c r="AB10" s="282"/>
      <c r="AC10" s="318">
        <v>1.25E7</v>
      </c>
      <c r="AD10" s="319">
        <v>2000000.0</v>
      </c>
      <c r="AE10" s="320"/>
      <c r="AF10" s="285" t="s">
        <v>310</v>
      </c>
      <c r="AG10" s="285"/>
      <c r="AH10" s="286"/>
      <c r="AI10" s="285"/>
    </row>
    <row r="11" ht="15.0" customHeight="1">
      <c r="A11" s="314" t="s">
        <v>326</v>
      </c>
      <c r="B11" s="315">
        <v>3.7869798E7</v>
      </c>
      <c r="C11" s="316">
        <v>4.0083108E7</v>
      </c>
      <c r="D11" s="317">
        <v>-2213310.0</v>
      </c>
      <c r="E11" s="307">
        <v>3.7525224E7</v>
      </c>
      <c r="F11" s="282">
        <v>534.0</v>
      </c>
      <c r="G11" s="282">
        <v>344040.0</v>
      </c>
      <c r="H11" s="282"/>
      <c r="I11" s="282"/>
      <c r="J11" s="283"/>
      <c r="K11" s="307">
        <v>2.9896588E7</v>
      </c>
      <c r="L11" s="282"/>
      <c r="M11" s="282"/>
      <c r="N11" s="282"/>
      <c r="O11" s="282"/>
      <c r="P11" s="282">
        <v>200850.0</v>
      </c>
      <c r="Q11" s="282">
        <v>1419780.0</v>
      </c>
      <c r="R11" s="282"/>
      <c r="S11" s="282"/>
      <c r="T11" s="282"/>
      <c r="U11" s="282"/>
      <c r="V11" s="282"/>
      <c r="W11" s="282"/>
      <c r="X11" s="282"/>
      <c r="Y11" s="282"/>
      <c r="Z11" s="282">
        <v>8565890.0</v>
      </c>
      <c r="AA11" s="283"/>
      <c r="AB11" s="282"/>
      <c r="AC11" s="318">
        <v>1.74E7</v>
      </c>
      <c r="AD11" s="319">
        <v>1.55E7</v>
      </c>
      <c r="AE11" s="320"/>
      <c r="AF11" s="285" t="s">
        <v>326</v>
      </c>
      <c r="AG11" s="285"/>
      <c r="AH11" s="286"/>
      <c r="AI11" s="285"/>
    </row>
    <row r="12" ht="15.0" customHeight="1">
      <c r="A12" s="314" t="s">
        <v>52</v>
      </c>
      <c r="B12" s="315">
        <v>1.73197292E8</v>
      </c>
      <c r="C12" s="316">
        <v>1.5729497E8</v>
      </c>
      <c r="D12" s="317">
        <v>1.5902322E7</v>
      </c>
      <c r="E12" s="307">
        <v>1.73092975E8</v>
      </c>
      <c r="F12" s="282"/>
      <c r="G12" s="282">
        <v>104317.0</v>
      </c>
      <c r="H12" s="282"/>
      <c r="I12" s="282"/>
      <c r="J12" s="283"/>
      <c r="K12" s="307">
        <v>1.41257223E8</v>
      </c>
      <c r="L12" s="282"/>
      <c r="M12" s="282"/>
      <c r="N12" s="282"/>
      <c r="O12" s="282"/>
      <c r="P12" s="282">
        <v>3536990.0</v>
      </c>
      <c r="Q12" s="282">
        <v>335410.0</v>
      </c>
      <c r="R12" s="282">
        <v>8470000.0</v>
      </c>
      <c r="S12" s="282"/>
      <c r="T12" s="282"/>
      <c r="U12" s="282"/>
      <c r="V12" s="282"/>
      <c r="W12" s="282"/>
      <c r="X12" s="282"/>
      <c r="Y12" s="282"/>
      <c r="Z12" s="282">
        <v>3695347.0</v>
      </c>
      <c r="AA12" s="283"/>
      <c r="AB12" s="282"/>
      <c r="AC12" s="318">
        <v>1.212E8</v>
      </c>
      <c r="AD12" s="319">
        <v>1.292E8</v>
      </c>
      <c r="AE12" s="320"/>
      <c r="AF12" s="285" t="s">
        <v>52</v>
      </c>
      <c r="AG12" s="285"/>
      <c r="AH12" s="286"/>
      <c r="AI12" s="285"/>
    </row>
    <row r="13" ht="15.0" customHeight="1">
      <c r="A13" s="314" t="s">
        <v>69</v>
      </c>
      <c r="B13" s="315">
        <v>1.59731154E8</v>
      </c>
      <c r="C13" s="316">
        <v>1.5724936E8</v>
      </c>
      <c r="D13" s="317">
        <v>2481794.0</v>
      </c>
      <c r="E13" s="307">
        <v>1.59731154E8</v>
      </c>
      <c r="F13" s="282"/>
      <c r="G13" s="282"/>
      <c r="H13" s="282"/>
      <c r="I13" s="282"/>
      <c r="J13" s="283"/>
      <c r="K13" s="307">
        <v>1.33459155E8</v>
      </c>
      <c r="L13" s="282"/>
      <c r="M13" s="282"/>
      <c r="N13" s="282"/>
      <c r="O13" s="282"/>
      <c r="P13" s="282">
        <v>1.123892E7</v>
      </c>
      <c r="Q13" s="282">
        <v>1480460.0</v>
      </c>
      <c r="R13" s="282">
        <v>6470500.0</v>
      </c>
      <c r="S13" s="282"/>
      <c r="T13" s="282"/>
      <c r="U13" s="282"/>
      <c r="V13" s="282"/>
      <c r="W13" s="282"/>
      <c r="X13" s="282"/>
      <c r="Y13" s="282"/>
      <c r="Z13" s="282">
        <v>4600325.0</v>
      </c>
      <c r="AA13" s="283"/>
      <c r="AB13" s="282"/>
      <c r="AC13" s="318">
        <v>1.235E8</v>
      </c>
      <c r="AD13" s="319">
        <v>1.297E8</v>
      </c>
      <c r="AE13" s="320"/>
      <c r="AF13" s="285" t="s">
        <v>69</v>
      </c>
      <c r="AG13" s="285"/>
      <c r="AH13" s="286"/>
      <c r="AI13" s="285"/>
    </row>
    <row r="14" ht="15.0" customHeight="1">
      <c r="A14" s="314" t="s">
        <v>77</v>
      </c>
      <c r="B14" s="315">
        <v>9.3708703E7</v>
      </c>
      <c r="C14" s="316">
        <v>8.2779175E7</v>
      </c>
      <c r="D14" s="317">
        <v>1.0929528E7</v>
      </c>
      <c r="E14" s="307">
        <v>9.3707234E7</v>
      </c>
      <c r="F14" s="282">
        <v>1469.0</v>
      </c>
      <c r="G14" s="282"/>
      <c r="H14" s="282"/>
      <c r="I14" s="282"/>
      <c r="J14" s="283"/>
      <c r="K14" s="307">
        <v>6.2192095E7</v>
      </c>
      <c r="L14" s="282"/>
      <c r="M14" s="282"/>
      <c r="N14" s="282"/>
      <c r="O14" s="282"/>
      <c r="P14" s="282">
        <v>751740.0</v>
      </c>
      <c r="Q14" s="282">
        <v>505570.0</v>
      </c>
      <c r="R14" s="282">
        <v>4800000.0</v>
      </c>
      <c r="S14" s="282"/>
      <c r="T14" s="282"/>
      <c r="U14" s="282"/>
      <c r="V14" s="282"/>
      <c r="W14" s="282"/>
      <c r="X14" s="282"/>
      <c r="Y14" s="282"/>
      <c r="Z14" s="282">
        <v>1.452977E7</v>
      </c>
      <c r="AA14" s="283"/>
      <c r="AB14" s="282"/>
      <c r="AC14" s="318">
        <v>2.77E7</v>
      </c>
      <c r="AD14" s="319">
        <v>2.77E7</v>
      </c>
      <c r="AE14" s="320"/>
      <c r="AF14" s="285" t="s">
        <v>77</v>
      </c>
      <c r="AG14" s="285"/>
      <c r="AH14" s="286"/>
      <c r="AI14" s="285"/>
    </row>
    <row r="15" ht="15.0" customHeight="1">
      <c r="A15" s="314" t="s">
        <v>94</v>
      </c>
      <c r="B15" s="315">
        <v>6.3767497E7</v>
      </c>
      <c r="C15" s="316">
        <v>8.3087732E7</v>
      </c>
      <c r="D15" s="317">
        <v>-1.9320235E7</v>
      </c>
      <c r="E15" s="307">
        <v>6.3767497E7</v>
      </c>
      <c r="F15" s="282"/>
      <c r="G15" s="282"/>
      <c r="H15" s="282"/>
      <c r="I15" s="282"/>
      <c r="J15" s="283"/>
      <c r="K15" s="307">
        <v>5.4724758E7</v>
      </c>
      <c r="L15" s="282"/>
      <c r="M15" s="282"/>
      <c r="N15" s="282"/>
      <c r="O15" s="282"/>
      <c r="P15" s="282">
        <v>1.613687E7</v>
      </c>
      <c r="Q15" s="282">
        <v>4909130.0</v>
      </c>
      <c r="R15" s="282">
        <v>2500000.0</v>
      </c>
      <c r="S15" s="282"/>
      <c r="T15" s="282"/>
      <c r="U15" s="282"/>
      <c r="V15" s="282"/>
      <c r="W15" s="282"/>
      <c r="X15" s="282"/>
      <c r="Y15" s="282"/>
      <c r="Z15" s="282">
        <v>4816974.0</v>
      </c>
      <c r="AA15" s="283"/>
      <c r="AB15" s="282"/>
      <c r="AC15" s="318">
        <v>2.54E7</v>
      </c>
      <c r="AD15" s="319">
        <v>1.97E7</v>
      </c>
      <c r="AE15" s="320">
        <v>5700000.0</v>
      </c>
      <c r="AF15" s="285" t="s">
        <v>94</v>
      </c>
      <c r="AG15" s="285"/>
      <c r="AH15" s="286"/>
      <c r="AI15" s="285"/>
    </row>
    <row r="16" ht="15.0" customHeight="1">
      <c r="A16" s="314" t="s">
        <v>123</v>
      </c>
      <c r="B16" s="315">
        <v>8.5115558E7</v>
      </c>
      <c r="C16" s="316">
        <v>8.3730027E7</v>
      </c>
      <c r="D16" s="317">
        <v>1385531.0</v>
      </c>
      <c r="E16" s="307">
        <v>8.5115558E7</v>
      </c>
      <c r="F16" s="282"/>
      <c r="G16" s="282"/>
      <c r="H16" s="282"/>
      <c r="I16" s="282"/>
      <c r="J16" s="283"/>
      <c r="K16" s="307">
        <v>6.3614367E7</v>
      </c>
      <c r="L16" s="282"/>
      <c r="M16" s="282"/>
      <c r="N16" s="282"/>
      <c r="O16" s="282"/>
      <c r="P16" s="282">
        <v>8515530.0</v>
      </c>
      <c r="Q16" s="282">
        <v>3359750.0</v>
      </c>
      <c r="R16" s="282">
        <v>4300000.0</v>
      </c>
      <c r="S16" s="282"/>
      <c r="T16" s="282"/>
      <c r="U16" s="282"/>
      <c r="V16" s="282"/>
      <c r="W16" s="282"/>
      <c r="X16" s="282"/>
      <c r="Y16" s="282"/>
      <c r="Z16" s="282">
        <v>3940380.0</v>
      </c>
      <c r="AA16" s="283"/>
      <c r="AB16" s="282"/>
      <c r="AC16" s="318">
        <v>2.2E7</v>
      </c>
      <c r="AD16" s="319">
        <v>1.4E7</v>
      </c>
      <c r="AE16" s="320">
        <v>8000000.0</v>
      </c>
      <c r="AF16" s="285" t="s">
        <v>123</v>
      </c>
      <c r="AG16" s="285"/>
      <c r="AH16" s="286"/>
      <c r="AI16" s="285"/>
    </row>
    <row r="17" ht="15.0" customHeight="1">
      <c r="A17" s="314" t="s">
        <v>164</v>
      </c>
      <c r="B17" s="315">
        <v>1.54082015E8</v>
      </c>
      <c r="C17" s="316">
        <v>1.37956944E8</v>
      </c>
      <c r="D17" s="317">
        <v>1.6125071E7</v>
      </c>
      <c r="E17" s="307">
        <v>1.53924315E8</v>
      </c>
      <c r="F17" s="282">
        <v>900.0</v>
      </c>
      <c r="G17" s="282">
        <v>156800.0</v>
      </c>
      <c r="H17" s="282"/>
      <c r="I17" s="282"/>
      <c r="J17" s="283"/>
      <c r="K17" s="307">
        <v>1.25434584E8</v>
      </c>
      <c r="L17" s="282"/>
      <c r="M17" s="282"/>
      <c r="N17" s="282"/>
      <c r="O17" s="282"/>
      <c r="P17" s="282">
        <v>131590.0</v>
      </c>
      <c r="Q17" s="282">
        <v>702670.0</v>
      </c>
      <c r="R17" s="282">
        <v>7500000.0</v>
      </c>
      <c r="S17" s="282"/>
      <c r="T17" s="282"/>
      <c r="U17" s="282"/>
      <c r="V17" s="282"/>
      <c r="W17" s="282"/>
      <c r="X17" s="282"/>
      <c r="Y17" s="282"/>
      <c r="Z17" s="282">
        <v>4188100.0</v>
      </c>
      <c r="AA17" s="283"/>
      <c r="AB17" s="282"/>
      <c r="AC17" s="318">
        <v>4.665E7</v>
      </c>
      <c r="AD17" s="319">
        <v>4.8E7</v>
      </c>
      <c r="AE17" s="320">
        <v>-1350000.0</v>
      </c>
      <c r="AF17" s="285" t="s">
        <v>164</v>
      </c>
      <c r="AG17" s="285"/>
      <c r="AH17" s="286"/>
      <c r="AI17" s="285"/>
    </row>
    <row r="18" ht="15.0" customHeight="1">
      <c r="A18" s="314" t="s">
        <v>205</v>
      </c>
      <c r="B18" s="315">
        <v>1.34634961E8</v>
      </c>
      <c r="C18" s="316">
        <v>1.55441205E8</v>
      </c>
      <c r="D18" s="317">
        <v>-2.0806244E7</v>
      </c>
      <c r="E18" s="307">
        <v>1.34474761E8</v>
      </c>
      <c r="F18" s="282"/>
      <c r="G18" s="282">
        <v>160200.0</v>
      </c>
      <c r="H18" s="282"/>
      <c r="I18" s="282"/>
      <c r="J18" s="283"/>
      <c r="K18" s="307">
        <v>1.08844845E8</v>
      </c>
      <c r="L18" s="282"/>
      <c r="M18" s="282"/>
      <c r="N18" s="282"/>
      <c r="O18" s="282"/>
      <c r="P18" s="282">
        <v>2.896759E7</v>
      </c>
      <c r="Q18" s="282">
        <v>749390.0</v>
      </c>
      <c r="R18" s="282">
        <v>1.023E7</v>
      </c>
      <c r="S18" s="282"/>
      <c r="T18" s="282"/>
      <c r="U18" s="282"/>
      <c r="V18" s="282"/>
      <c r="W18" s="282"/>
      <c r="X18" s="282"/>
      <c r="Y18" s="282"/>
      <c r="Z18" s="282">
        <v>6649380.0</v>
      </c>
      <c r="AA18" s="283"/>
      <c r="AB18" s="282"/>
      <c r="AC18" s="318">
        <v>2.53E7</v>
      </c>
      <c r="AD18" s="319">
        <v>2.915E7</v>
      </c>
      <c r="AE18" s="320">
        <v>-3850000.0</v>
      </c>
      <c r="AF18" s="285" t="s">
        <v>205</v>
      </c>
      <c r="AG18" s="285"/>
      <c r="AH18" s="286"/>
      <c r="AI18" s="285"/>
    </row>
    <row r="19" ht="15.0" customHeight="1">
      <c r="A19" s="314" t="s">
        <v>239</v>
      </c>
      <c r="B19" s="315">
        <v>1.37497607E8</v>
      </c>
      <c r="C19" s="316">
        <v>1.2330394E8</v>
      </c>
      <c r="D19" s="317">
        <v>1.4193667E7</v>
      </c>
      <c r="E19" s="307">
        <v>1.37419556E8</v>
      </c>
      <c r="F19" s="282"/>
      <c r="G19" s="282">
        <v>78051.0</v>
      </c>
      <c r="H19" s="282"/>
      <c r="I19" s="282"/>
      <c r="J19" s="283"/>
      <c r="K19" s="307">
        <v>9.66133E7</v>
      </c>
      <c r="L19" s="282"/>
      <c r="M19" s="282"/>
      <c r="N19" s="282"/>
      <c r="O19" s="282"/>
      <c r="P19" s="282">
        <v>1.299493E7</v>
      </c>
      <c r="Q19" s="282">
        <v>2171420.0</v>
      </c>
      <c r="R19" s="282">
        <v>6200000.0</v>
      </c>
      <c r="S19" s="282"/>
      <c r="T19" s="282"/>
      <c r="U19" s="282"/>
      <c r="V19" s="282"/>
      <c r="W19" s="282"/>
      <c r="X19" s="282"/>
      <c r="Y19" s="282"/>
      <c r="Z19" s="282">
        <v>5324290.0</v>
      </c>
      <c r="AA19" s="283"/>
      <c r="AB19" s="282"/>
      <c r="AC19" s="318">
        <v>3.7E7</v>
      </c>
      <c r="AD19" s="319">
        <v>5.05E7</v>
      </c>
      <c r="AE19" s="320">
        <v>-1.35E7</v>
      </c>
      <c r="AF19" s="285" t="s">
        <v>239</v>
      </c>
      <c r="AG19" s="285"/>
      <c r="AH19" s="286"/>
      <c r="AI19" s="285"/>
    </row>
    <row r="20" ht="15.0" customHeight="1">
      <c r="A20" s="322" t="s">
        <v>265</v>
      </c>
      <c r="B20" s="316">
        <v>1.84681215E8</v>
      </c>
      <c r="C20" s="316">
        <v>1.76328577E8</v>
      </c>
      <c r="D20" s="317">
        <v>8352638.0</v>
      </c>
      <c r="E20" s="307">
        <v>1.84370774E8</v>
      </c>
      <c r="F20" s="282">
        <v>5606.0</v>
      </c>
      <c r="G20" s="282">
        <v>304835.0</v>
      </c>
      <c r="H20" s="282"/>
      <c r="I20" s="282"/>
      <c r="J20" s="283"/>
      <c r="K20" s="307">
        <v>1.63238843E8</v>
      </c>
      <c r="L20" s="282"/>
      <c r="M20" s="282"/>
      <c r="N20" s="282"/>
      <c r="O20" s="282"/>
      <c r="P20" s="282">
        <v>630680.0</v>
      </c>
      <c r="Q20" s="282">
        <v>1659800.0</v>
      </c>
      <c r="R20" s="282">
        <v>5000000.0</v>
      </c>
      <c r="S20" s="282"/>
      <c r="T20" s="282"/>
      <c r="U20" s="282"/>
      <c r="V20" s="282"/>
      <c r="W20" s="282"/>
      <c r="X20" s="282"/>
      <c r="Y20" s="282"/>
      <c r="Z20" s="282">
        <v>5799254.0</v>
      </c>
      <c r="AA20" s="283"/>
      <c r="AB20" s="282"/>
      <c r="AC20" s="328">
        <v>6.05E7</v>
      </c>
      <c r="AD20" s="329">
        <v>6.65E7</v>
      </c>
      <c r="AE20" s="330">
        <v>-6000000.0</v>
      </c>
      <c r="AF20" s="331" t="s">
        <v>265</v>
      </c>
      <c r="AG20" s="331"/>
      <c r="AH20" s="332"/>
      <c r="AI20" s="331"/>
    </row>
    <row r="21" ht="15.0" customHeight="1">
      <c r="A21" s="333"/>
      <c r="B21" s="334">
        <v>1.31228721E9</v>
      </c>
      <c r="C21" s="334">
        <v>1.271954416E9</v>
      </c>
      <c r="D21" s="334">
        <v>4.0332794E7</v>
      </c>
      <c r="E21" s="334">
        <v>1.311120458E9</v>
      </c>
      <c r="F21" s="334">
        <v>18509.0</v>
      </c>
      <c r="G21" s="334">
        <v>1148243.0</v>
      </c>
      <c r="H21" s="334">
        <v>0.0</v>
      </c>
      <c r="I21" s="334">
        <v>0.0</v>
      </c>
      <c r="J21" s="334">
        <v>0.0</v>
      </c>
      <c r="K21" s="334">
        <v>1.032235175E9</v>
      </c>
      <c r="L21" s="334">
        <v>0.0</v>
      </c>
      <c r="M21" s="334">
        <v>0.0</v>
      </c>
      <c r="N21" s="334">
        <v>0.0</v>
      </c>
      <c r="O21" s="334">
        <v>0.0</v>
      </c>
      <c r="P21" s="334">
        <v>9.801158E7</v>
      </c>
      <c r="Q21" s="334">
        <v>2.168935E7</v>
      </c>
      <c r="R21" s="334">
        <v>5.54705E7</v>
      </c>
      <c r="S21" s="334"/>
      <c r="T21" s="334"/>
      <c r="U21" s="334">
        <v>0.0</v>
      </c>
      <c r="V21" s="334"/>
      <c r="W21" s="334"/>
      <c r="X21" s="334"/>
      <c r="Y21" s="334"/>
      <c r="Z21" s="334">
        <v>6.4547811E7</v>
      </c>
      <c r="AA21" s="335"/>
      <c r="AB21" s="334">
        <v>0.0</v>
      </c>
      <c r="AC21" s="334">
        <v>5.2115E8</v>
      </c>
      <c r="AD21" s="334">
        <v>5.6175E8</v>
      </c>
      <c r="AE21" s="334">
        <v>-1.1E7</v>
      </c>
      <c r="AF21" s="336"/>
      <c r="AG21" s="336"/>
      <c r="AH21" s="337"/>
      <c r="AI21" s="336"/>
    </row>
    <row r="22" ht="15.0" customHeight="1">
      <c r="A22" s="287" t="s">
        <v>289</v>
      </c>
      <c r="B22" s="305">
        <v>2.34040202E8</v>
      </c>
      <c r="C22" s="305">
        <v>2.66016223E8</v>
      </c>
      <c r="D22" s="305">
        <v>-3.1976021E7</v>
      </c>
      <c r="E22" s="308">
        <v>2.24040202E8</v>
      </c>
      <c r="F22" s="309"/>
      <c r="G22" s="310">
        <v>1.0E7</v>
      </c>
      <c r="H22" s="309"/>
      <c r="I22" s="309"/>
      <c r="J22" s="309"/>
      <c r="K22" s="308">
        <v>1.09553905E8</v>
      </c>
      <c r="L22" s="309"/>
      <c r="M22" s="309">
        <v>4.8068203E7</v>
      </c>
      <c r="N22" s="309"/>
      <c r="O22" s="309">
        <v>6.267031E7</v>
      </c>
      <c r="P22" s="309">
        <v>3.072191E7</v>
      </c>
      <c r="Q22" s="309">
        <v>1639100.0</v>
      </c>
      <c r="R22" s="309">
        <v>4247272.0</v>
      </c>
      <c r="S22" s="309"/>
      <c r="T22" s="309"/>
      <c r="U22" s="309"/>
      <c r="V22" s="309"/>
      <c r="W22" s="309"/>
      <c r="X22" s="309"/>
      <c r="Y22" s="309"/>
      <c r="Z22" s="309">
        <v>9115523.0</v>
      </c>
      <c r="AA22" s="310"/>
      <c r="AB22" s="309"/>
      <c r="AC22" s="311">
        <v>3.65E7</v>
      </c>
      <c r="AD22" s="312">
        <v>7000000.0</v>
      </c>
      <c r="AE22" s="313">
        <v>2.95E7</v>
      </c>
      <c r="AF22" s="285" t="s">
        <v>413</v>
      </c>
      <c r="AG22" s="338" t="s">
        <v>2579</v>
      </c>
      <c r="AH22" s="57"/>
      <c r="AI22" s="57"/>
    </row>
    <row r="23" ht="15.0" customHeight="1">
      <c r="A23" s="287" t="s">
        <v>310</v>
      </c>
      <c r="B23" s="316">
        <v>2.16607884E8</v>
      </c>
      <c r="C23" s="316">
        <v>2.00936192E8</v>
      </c>
      <c r="D23" s="316">
        <v>1.5671692E7</v>
      </c>
      <c r="E23" s="307">
        <v>2.16048034E8</v>
      </c>
      <c r="F23" s="282"/>
      <c r="G23" s="283">
        <v>559850.0</v>
      </c>
      <c r="H23" s="282"/>
      <c r="I23" s="282"/>
      <c r="J23" s="282"/>
      <c r="K23" s="307">
        <v>1.03808931E8</v>
      </c>
      <c r="L23" s="282"/>
      <c r="M23" s="282">
        <v>7.023415E7</v>
      </c>
      <c r="N23" s="282"/>
      <c r="O23" s="282"/>
      <c r="P23" s="282">
        <v>1.403195E7</v>
      </c>
      <c r="Q23" s="282">
        <v>324540.0</v>
      </c>
      <c r="R23" s="282">
        <v>5142741.0</v>
      </c>
      <c r="S23" s="282"/>
      <c r="T23" s="282"/>
      <c r="U23" s="282"/>
      <c r="V23" s="282"/>
      <c r="W23" s="282"/>
      <c r="X23" s="282"/>
      <c r="Y23" s="282"/>
      <c r="Z23" s="282">
        <v>7393880.0</v>
      </c>
      <c r="AA23" s="283"/>
      <c r="AB23" s="282"/>
      <c r="AC23" s="318">
        <v>2.02E7</v>
      </c>
      <c r="AD23" s="319">
        <v>2.7E7</v>
      </c>
      <c r="AE23" s="320">
        <v>-6800000.0</v>
      </c>
      <c r="AF23" s="285" t="s">
        <v>310</v>
      </c>
      <c r="AG23" s="339">
        <v>43353.0</v>
      </c>
      <c r="AH23" s="175">
        <v>-3.0E7</v>
      </c>
      <c r="AI23" s="83" t="s">
        <v>2580</v>
      </c>
    </row>
    <row r="24" ht="15.0" customHeight="1">
      <c r="A24" s="287" t="s">
        <v>326</v>
      </c>
      <c r="B24" s="316">
        <v>2.03888066E8</v>
      </c>
      <c r="C24" s="316">
        <v>1.57701132E8</v>
      </c>
      <c r="D24" s="316">
        <v>4.6186934E7</v>
      </c>
      <c r="E24" s="307">
        <v>2.03876171E8</v>
      </c>
      <c r="F24" s="282">
        <v>11895.0</v>
      </c>
      <c r="G24" s="283"/>
      <c r="H24" s="282"/>
      <c r="I24" s="282"/>
      <c r="J24" s="282"/>
      <c r="K24" s="307">
        <v>7.1711985E7</v>
      </c>
      <c r="L24" s="282"/>
      <c r="M24" s="282">
        <v>6.0798134E7</v>
      </c>
      <c r="N24" s="282"/>
      <c r="O24" s="282"/>
      <c r="P24" s="282">
        <v>1.050022E7</v>
      </c>
      <c r="Q24" s="282">
        <v>1968060.0</v>
      </c>
      <c r="R24" s="282">
        <v>5290000.0</v>
      </c>
      <c r="S24" s="282"/>
      <c r="T24" s="282"/>
      <c r="U24" s="282"/>
      <c r="V24" s="282"/>
      <c r="W24" s="282"/>
      <c r="X24" s="282"/>
      <c r="Y24" s="282"/>
      <c r="Z24" s="282">
        <v>7432733.0</v>
      </c>
      <c r="AA24" s="283"/>
      <c r="AB24" s="282"/>
      <c r="AC24" s="318">
        <v>1.3E7</v>
      </c>
      <c r="AD24" s="319">
        <v>2.47E7</v>
      </c>
      <c r="AE24" s="320">
        <v>-1.17E7</v>
      </c>
      <c r="AF24" s="285" t="s">
        <v>326</v>
      </c>
      <c r="AG24" s="339">
        <v>43399.0</v>
      </c>
      <c r="AH24" s="175">
        <v>-3000000.0</v>
      </c>
      <c r="AI24" s="83" t="s">
        <v>2580</v>
      </c>
    </row>
    <row r="25" ht="15.0" customHeight="1">
      <c r="A25" s="287" t="s">
        <v>52</v>
      </c>
      <c r="B25" s="316">
        <v>7.92473E7</v>
      </c>
      <c r="C25" s="316">
        <v>1.26642631E8</v>
      </c>
      <c r="D25" s="316">
        <v>-4.7395331E7</v>
      </c>
      <c r="E25" s="307">
        <v>7.77873E7</v>
      </c>
      <c r="F25" s="282"/>
      <c r="G25" s="283"/>
      <c r="H25" s="282"/>
      <c r="I25" s="282">
        <v>1460000.0</v>
      </c>
      <c r="J25" s="282"/>
      <c r="K25" s="307">
        <v>6.6180165E7</v>
      </c>
      <c r="L25" s="282"/>
      <c r="M25" s="282">
        <v>164390.0</v>
      </c>
      <c r="N25" s="282"/>
      <c r="O25" s="282"/>
      <c r="P25" s="282">
        <v>4.840064E7</v>
      </c>
      <c r="Q25" s="282">
        <v>2086810.0</v>
      </c>
      <c r="R25" s="282">
        <v>4000000.0</v>
      </c>
      <c r="S25" s="282"/>
      <c r="T25" s="282"/>
      <c r="U25" s="282"/>
      <c r="V25" s="282"/>
      <c r="W25" s="282"/>
      <c r="X25" s="282"/>
      <c r="Y25" s="282"/>
      <c r="Z25" s="282">
        <v>5810626.0</v>
      </c>
      <c r="AA25" s="283"/>
      <c r="AB25" s="282"/>
      <c r="AC25" s="318">
        <v>1.9E7</v>
      </c>
      <c r="AD25" s="319">
        <v>1.4E7</v>
      </c>
      <c r="AE25" s="320">
        <v>5000000.0</v>
      </c>
      <c r="AF25" s="285" t="s">
        <v>52</v>
      </c>
      <c r="AG25" s="339">
        <v>43405.0</v>
      </c>
      <c r="AH25" s="175">
        <v>-3000000.0</v>
      </c>
      <c r="AI25" s="83" t="s">
        <v>2580</v>
      </c>
    </row>
    <row r="26" ht="15.0" customHeight="1">
      <c r="A26" s="287" t="s">
        <v>69</v>
      </c>
      <c r="B26" s="316">
        <v>1.92695108E8</v>
      </c>
      <c r="C26" s="316">
        <v>1.96049283E8</v>
      </c>
      <c r="D26" s="316">
        <v>-3354175.0</v>
      </c>
      <c r="E26" s="307">
        <v>1.90729948E8</v>
      </c>
      <c r="F26" s="285"/>
      <c r="G26" s="283">
        <v>1965160.0</v>
      </c>
      <c r="H26" s="282"/>
      <c r="I26" s="282"/>
      <c r="J26" s="282"/>
      <c r="K26" s="307">
        <v>8.2806982E7</v>
      </c>
      <c r="L26" s="282"/>
      <c r="M26" s="282">
        <v>3.2098685E7</v>
      </c>
      <c r="N26" s="282">
        <v>4.845E7</v>
      </c>
      <c r="O26" s="282"/>
      <c r="P26" s="282">
        <v>9534390.0</v>
      </c>
      <c r="Q26" s="282">
        <v>1.018727E7</v>
      </c>
      <c r="R26" s="282">
        <v>5750000.0</v>
      </c>
      <c r="S26" s="282"/>
      <c r="T26" s="282"/>
      <c r="U26" s="282"/>
      <c r="V26" s="282"/>
      <c r="W26" s="282"/>
      <c r="X26" s="282"/>
      <c r="Y26" s="282"/>
      <c r="Z26" s="282">
        <v>7221956.0</v>
      </c>
      <c r="AA26" s="283"/>
      <c r="AB26" s="282"/>
      <c r="AC26" s="318">
        <v>2.15E7</v>
      </c>
      <c r="AD26" s="319">
        <v>3500000.0</v>
      </c>
      <c r="AE26" s="320">
        <v>1.8E7</v>
      </c>
      <c r="AF26" s="285" t="s">
        <v>69</v>
      </c>
      <c r="AG26" s="339">
        <v>43414.0</v>
      </c>
      <c r="AH26" s="175">
        <v>5000000.0</v>
      </c>
      <c r="AI26" s="83" t="s">
        <v>2581</v>
      </c>
    </row>
    <row r="27" ht="15.0" customHeight="1">
      <c r="A27" s="287" t="s">
        <v>77</v>
      </c>
      <c r="B27" s="316">
        <v>1.87587186E8</v>
      </c>
      <c r="C27" s="316">
        <v>1.40787601E8</v>
      </c>
      <c r="D27" s="316">
        <v>4.6799585E7</v>
      </c>
      <c r="E27" s="340">
        <v>1.5757852E8</v>
      </c>
      <c r="F27" s="286">
        <v>8666.0</v>
      </c>
      <c r="G27" s="341"/>
      <c r="H27" s="286">
        <v>3.0E7</v>
      </c>
      <c r="I27" s="282"/>
      <c r="J27" s="282"/>
      <c r="K27" s="340">
        <v>7.2566785E7</v>
      </c>
      <c r="L27" s="286"/>
      <c r="M27" s="286">
        <v>4.7085E7</v>
      </c>
      <c r="N27" s="286"/>
      <c r="O27" s="286"/>
      <c r="P27" s="286">
        <v>252540.0</v>
      </c>
      <c r="Q27" s="286">
        <v>6847540.0</v>
      </c>
      <c r="R27" s="286">
        <v>7600000.0</v>
      </c>
      <c r="S27" s="286"/>
      <c r="T27" s="286"/>
      <c r="U27" s="286"/>
      <c r="V27" s="286"/>
      <c r="W27" s="286"/>
      <c r="X27" s="286"/>
      <c r="Y27" s="286"/>
      <c r="Z27" s="286">
        <v>6435736.0</v>
      </c>
      <c r="AA27" s="341"/>
      <c r="AB27" s="286"/>
      <c r="AC27" s="342">
        <v>0.0</v>
      </c>
      <c r="AD27" s="343">
        <v>5500000.0</v>
      </c>
      <c r="AE27" s="344">
        <v>-5500000.0</v>
      </c>
      <c r="AF27" s="285" t="s">
        <v>77</v>
      </c>
      <c r="AG27" s="339">
        <v>43422.0</v>
      </c>
      <c r="AH27" s="175">
        <v>1.5E7</v>
      </c>
      <c r="AI27" s="83" t="s">
        <v>2581</v>
      </c>
    </row>
    <row r="28" ht="15.0" customHeight="1">
      <c r="A28" s="287" t="s">
        <v>94</v>
      </c>
      <c r="B28" s="316">
        <v>1.7867359E8</v>
      </c>
      <c r="C28" s="316">
        <v>2.05926E8</v>
      </c>
      <c r="D28" s="316">
        <v>-2.725241E7</v>
      </c>
      <c r="E28" s="340">
        <v>1.7293188E8</v>
      </c>
      <c r="F28" s="286">
        <v>560.0</v>
      </c>
      <c r="G28" s="341">
        <v>1355150.0</v>
      </c>
      <c r="H28" s="286"/>
      <c r="I28" s="282"/>
      <c r="J28" s="282">
        <v>4386000.0</v>
      </c>
      <c r="K28" s="340">
        <v>1.28466439E8</v>
      </c>
      <c r="L28" s="286"/>
      <c r="M28" s="286">
        <v>5.1993675E7</v>
      </c>
      <c r="N28" s="286"/>
      <c r="O28" s="286"/>
      <c r="P28" s="286">
        <v>1.135619E7</v>
      </c>
      <c r="Q28" s="286">
        <v>2470120.0</v>
      </c>
      <c r="R28" s="286">
        <v>5500000.0</v>
      </c>
      <c r="S28" s="286"/>
      <c r="T28" s="286"/>
      <c r="U28" s="286"/>
      <c r="V28" s="286"/>
      <c r="W28" s="286"/>
      <c r="X28" s="286"/>
      <c r="Y28" s="286"/>
      <c r="Z28" s="286">
        <v>6139576.0</v>
      </c>
      <c r="AA28" s="341"/>
      <c r="AB28" s="286"/>
      <c r="AC28" s="345"/>
      <c r="AD28" s="346" t="s">
        <v>2582</v>
      </c>
      <c r="AE28" s="347">
        <v>-1.75E7</v>
      </c>
      <c r="AF28" s="285"/>
      <c r="AG28" s="339">
        <v>43426.0</v>
      </c>
      <c r="AH28" s="175">
        <v>-2.0E7</v>
      </c>
      <c r="AI28" s="83" t="s">
        <v>2583</v>
      </c>
    </row>
    <row r="29" ht="15.0" customHeight="1">
      <c r="A29" s="287" t="s">
        <v>123</v>
      </c>
      <c r="B29" s="316">
        <v>4.16314567E8</v>
      </c>
      <c r="C29" s="316">
        <v>3.89246355E8</v>
      </c>
      <c r="D29" s="316">
        <v>2.7068212E7</v>
      </c>
      <c r="E29" s="340">
        <v>4.16114413E8</v>
      </c>
      <c r="F29" s="286">
        <v>154.0</v>
      </c>
      <c r="G29" s="341">
        <v>200000.0</v>
      </c>
      <c r="H29" s="286"/>
      <c r="I29" s="282"/>
      <c r="J29" s="282"/>
      <c r="K29" s="340">
        <v>2.63840756E8</v>
      </c>
      <c r="L29" s="286"/>
      <c r="M29" s="286">
        <v>6.6874753E7</v>
      </c>
      <c r="N29" s="286"/>
      <c r="O29" s="286"/>
      <c r="P29" s="286">
        <v>3.188609E7</v>
      </c>
      <c r="Q29" s="286">
        <v>2178090.0</v>
      </c>
      <c r="R29" s="286">
        <v>1.85E7</v>
      </c>
      <c r="S29" s="286"/>
      <c r="T29" s="286"/>
      <c r="U29" s="286"/>
      <c r="V29" s="286"/>
      <c r="W29" s="286"/>
      <c r="X29" s="286"/>
      <c r="Y29" s="286"/>
      <c r="Z29" s="286">
        <v>5966666.0</v>
      </c>
      <c r="AA29" s="341"/>
      <c r="AB29" s="286"/>
      <c r="AC29" s="348"/>
      <c r="AD29" s="349"/>
      <c r="AE29" s="282"/>
      <c r="AF29" s="285"/>
      <c r="AG29" s="339">
        <v>43442.0</v>
      </c>
      <c r="AH29" s="175">
        <v>5000000.0</v>
      </c>
      <c r="AI29" s="83" t="s">
        <v>2581</v>
      </c>
    </row>
    <row r="30" ht="15.0" customHeight="1">
      <c r="A30" s="287" t="s">
        <v>164</v>
      </c>
      <c r="B30" s="316">
        <v>2.87649798E8</v>
      </c>
      <c r="C30" s="316">
        <v>2.31884029E8</v>
      </c>
      <c r="D30" s="316">
        <v>5.5765769E7</v>
      </c>
      <c r="E30" s="340">
        <v>2.8656973E8</v>
      </c>
      <c r="F30" s="286">
        <v>1319.0</v>
      </c>
      <c r="G30" s="341">
        <v>1078749.0</v>
      </c>
      <c r="H30" s="286"/>
      <c r="I30" s="282"/>
      <c r="J30" s="282"/>
      <c r="K30" s="340">
        <v>1.29338232E8</v>
      </c>
      <c r="L30" s="286"/>
      <c r="M30" s="286">
        <v>6.2568225E7</v>
      </c>
      <c r="N30" s="286"/>
      <c r="O30" s="286"/>
      <c r="P30" s="286">
        <v>1.568091E7</v>
      </c>
      <c r="Q30" s="286">
        <v>6380690.0</v>
      </c>
      <c r="R30" s="286">
        <v>1.031667E7</v>
      </c>
      <c r="S30" s="286"/>
      <c r="T30" s="286"/>
      <c r="U30" s="286"/>
      <c r="V30" s="286"/>
      <c r="W30" s="286"/>
      <c r="X30" s="286"/>
      <c r="Y30" s="286"/>
      <c r="Z30" s="286">
        <v>7599302.0</v>
      </c>
      <c r="AA30" s="341"/>
      <c r="AB30" s="286"/>
      <c r="AC30" s="350"/>
      <c r="AD30" s="351"/>
      <c r="AE30" s="351"/>
      <c r="AF30" s="285"/>
      <c r="AG30" s="339">
        <v>43497.0</v>
      </c>
      <c r="AH30" s="175">
        <v>-5000000.0</v>
      </c>
      <c r="AI30" s="1" t="s">
        <v>2584</v>
      </c>
    </row>
    <row r="31" ht="15.0" customHeight="1">
      <c r="A31" s="287" t="s">
        <v>205</v>
      </c>
      <c r="B31" s="316">
        <v>2.58712113E8</v>
      </c>
      <c r="C31" s="316">
        <v>3.01934127E8</v>
      </c>
      <c r="D31" s="316">
        <v>-4.3222014E7</v>
      </c>
      <c r="E31" s="340">
        <v>2.5868807E8</v>
      </c>
      <c r="F31" s="286">
        <v>22.0</v>
      </c>
      <c r="G31" s="341">
        <v>24021.0</v>
      </c>
      <c r="H31" s="286"/>
      <c r="I31" s="282"/>
      <c r="J31" s="282"/>
      <c r="K31" s="340">
        <v>1.13470676E8</v>
      </c>
      <c r="L31" s="286"/>
      <c r="M31" s="286">
        <v>7.1983642E7</v>
      </c>
      <c r="N31" s="286"/>
      <c r="O31" s="286"/>
      <c r="P31" s="286">
        <v>8.390901E7</v>
      </c>
      <c r="Q31" s="286">
        <v>9267260.0</v>
      </c>
      <c r="R31" s="286">
        <v>8700000.0</v>
      </c>
      <c r="S31" s="286"/>
      <c r="T31" s="286"/>
      <c r="U31" s="286"/>
      <c r="V31" s="286"/>
      <c r="W31" s="286"/>
      <c r="X31" s="286"/>
      <c r="Y31" s="286"/>
      <c r="Z31" s="286">
        <v>1.4603539E7</v>
      </c>
      <c r="AA31" s="341"/>
      <c r="AB31" s="286"/>
      <c r="AC31" s="352"/>
      <c r="AD31" s="350"/>
      <c r="AE31" s="351"/>
      <c r="AF31" s="285"/>
      <c r="AG31" s="339">
        <v>43528.0</v>
      </c>
      <c r="AH31" s="175">
        <v>-2000000.0</v>
      </c>
      <c r="AI31" s="1" t="s">
        <v>2584</v>
      </c>
    </row>
    <row r="32" ht="15.0" customHeight="1">
      <c r="A32" s="287" t="s">
        <v>239</v>
      </c>
      <c r="B32" s="316">
        <v>2.31777729E8</v>
      </c>
      <c r="C32" s="316">
        <v>2.21938991E8</v>
      </c>
      <c r="D32" s="316">
        <v>9838738.0</v>
      </c>
      <c r="E32" s="340">
        <v>2.3026097E8</v>
      </c>
      <c r="F32" s="286">
        <v>2.0</v>
      </c>
      <c r="G32" s="341">
        <v>1516757.0</v>
      </c>
      <c r="H32" s="286"/>
      <c r="I32" s="282"/>
      <c r="J32" s="282"/>
      <c r="K32" s="340">
        <v>1.06725165E8</v>
      </c>
      <c r="L32" s="286"/>
      <c r="M32" s="286">
        <v>7.9330793E7</v>
      </c>
      <c r="N32" s="286"/>
      <c r="O32" s="286"/>
      <c r="P32" s="286">
        <v>1.410362E7</v>
      </c>
      <c r="Q32" s="286">
        <v>2091940.0</v>
      </c>
      <c r="R32" s="286">
        <v>1.17E7</v>
      </c>
      <c r="S32" s="286"/>
      <c r="T32" s="286"/>
      <c r="U32" s="286"/>
      <c r="V32" s="286"/>
      <c r="W32" s="286"/>
      <c r="X32" s="286"/>
      <c r="Y32" s="286"/>
      <c r="Z32" s="286">
        <v>7987473.0</v>
      </c>
      <c r="AA32" s="341"/>
      <c r="AB32" s="285" t="s">
        <v>2585</v>
      </c>
      <c r="AC32" s="350"/>
      <c r="AD32" s="351"/>
      <c r="AE32" s="351"/>
      <c r="AF32" s="285"/>
      <c r="AG32" s="339">
        <v>43560.0</v>
      </c>
      <c r="AH32" s="175">
        <v>-3000000.0</v>
      </c>
      <c r="AI32" s="1" t="s">
        <v>2584</v>
      </c>
    </row>
    <row r="33" ht="15.0" customHeight="1">
      <c r="A33" s="353" t="s">
        <v>265</v>
      </c>
      <c r="B33" s="316">
        <v>2.50548514E8</v>
      </c>
      <c r="C33" s="316">
        <v>2.45302359E8</v>
      </c>
      <c r="D33" s="316">
        <v>5246155.0</v>
      </c>
      <c r="E33" s="340">
        <v>2.505311E8</v>
      </c>
      <c r="F33" s="286">
        <v>17414.0</v>
      </c>
      <c r="G33" s="341"/>
      <c r="H33" s="286"/>
      <c r="I33" s="282"/>
      <c r="J33" s="282"/>
      <c r="K33" s="340">
        <v>1.49567445E8</v>
      </c>
      <c r="L33" s="286"/>
      <c r="M33" s="286">
        <v>7.1115555E7</v>
      </c>
      <c r="N33" s="286"/>
      <c r="O33" s="286"/>
      <c r="P33" s="286">
        <v>4019690.0</v>
      </c>
      <c r="Q33" s="286">
        <v>3322050.0</v>
      </c>
      <c r="R33" s="286">
        <v>9880000.0</v>
      </c>
      <c r="S33" s="286"/>
      <c r="T33" s="286"/>
      <c r="U33" s="286"/>
      <c r="V33" s="286"/>
      <c r="W33" s="286"/>
      <c r="X33" s="286"/>
      <c r="Y33" s="286"/>
      <c r="Z33" s="286">
        <v>7397619.0</v>
      </c>
      <c r="AA33" s="341"/>
      <c r="AB33" s="354" t="s">
        <v>2586</v>
      </c>
      <c r="AC33" s="355"/>
      <c r="AD33" s="356"/>
      <c r="AE33" s="356"/>
      <c r="AF33" s="331"/>
      <c r="AG33" s="339">
        <v>43633.0</v>
      </c>
      <c r="AH33" s="175">
        <v>-5000000.0</v>
      </c>
      <c r="AI33" s="1" t="s">
        <v>2587</v>
      </c>
    </row>
    <row r="34" ht="15.0" customHeight="1">
      <c r="A34" s="333"/>
      <c r="B34" s="334">
        <v>2.737742057E9</v>
      </c>
      <c r="C34" s="334">
        <v>2.684364923E9</v>
      </c>
      <c r="D34" s="334">
        <v>5.3377134E7</v>
      </c>
      <c r="E34" s="334">
        <v>2.685156338E9</v>
      </c>
      <c r="F34" s="334">
        <v>40032.0</v>
      </c>
      <c r="G34" s="334">
        <v>1.6699687E7</v>
      </c>
      <c r="H34" s="334">
        <v>3.0E7</v>
      </c>
      <c r="I34" s="334">
        <v>1460000.0</v>
      </c>
      <c r="J34" s="334">
        <v>4386000.0</v>
      </c>
      <c r="K34" s="334">
        <v>1.398037466E9</v>
      </c>
      <c r="L34" s="334">
        <v>0.0</v>
      </c>
      <c r="M34" s="334">
        <v>6.62315205E8</v>
      </c>
      <c r="N34" s="334">
        <v>4.845E7</v>
      </c>
      <c r="O34" s="334">
        <v>6.267031E7</v>
      </c>
      <c r="P34" s="334">
        <v>2.7439716E8</v>
      </c>
      <c r="Q34" s="334">
        <v>4.876347E7</v>
      </c>
      <c r="R34" s="334">
        <v>9.6626683E7</v>
      </c>
      <c r="S34" s="334"/>
      <c r="T34" s="334"/>
      <c r="U34" s="334">
        <v>0.0</v>
      </c>
      <c r="V34" s="334"/>
      <c r="W34" s="334"/>
      <c r="X34" s="334"/>
      <c r="Y34" s="334"/>
      <c r="Z34" s="334">
        <v>9.3104629E7</v>
      </c>
      <c r="AA34" s="335"/>
      <c r="AB34" s="334">
        <v>0.0</v>
      </c>
      <c r="AC34" s="334">
        <v>1.102E8</v>
      </c>
      <c r="AD34" s="334">
        <v>8.17E7</v>
      </c>
      <c r="AE34" s="334">
        <v>1.1E7</v>
      </c>
      <c r="AF34" s="336"/>
      <c r="AG34" s="336"/>
      <c r="AH34" s="337"/>
      <c r="AI34" s="336"/>
    </row>
    <row r="35" ht="15.0" customHeight="1">
      <c r="A35" s="357" t="s">
        <v>2588</v>
      </c>
      <c r="B35" s="304">
        <v>3.44232324E8</v>
      </c>
      <c r="C35" s="305">
        <v>3.06071353E8</v>
      </c>
      <c r="D35" s="358">
        <v>3.8160971E7</v>
      </c>
      <c r="E35" s="359">
        <v>3.4389839E8</v>
      </c>
      <c r="F35" s="360">
        <v>53.0</v>
      </c>
      <c r="G35" s="354">
        <v>333881.0</v>
      </c>
      <c r="H35" s="360"/>
      <c r="I35" s="309"/>
      <c r="J35" s="309"/>
      <c r="K35" s="359">
        <v>1.18300338E8</v>
      </c>
      <c r="L35" s="360"/>
      <c r="M35" s="360">
        <v>8.2285237E7</v>
      </c>
      <c r="N35" s="360"/>
      <c r="O35" s="360"/>
      <c r="P35" s="360">
        <v>8.567418E7</v>
      </c>
      <c r="Q35" s="360">
        <v>4500230.0</v>
      </c>
      <c r="R35" s="360">
        <v>3000000.0</v>
      </c>
      <c r="S35" s="360"/>
      <c r="T35" s="360"/>
      <c r="U35" s="360"/>
      <c r="V35" s="360"/>
      <c r="W35" s="360"/>
      <c r="X35" s="360"/>
      <c r="Y35" s="360"/>
      <c r="Z35" s="360">
        <v>1.2311368E7</v>
      </c>
      <c r="AA35" s="354"/>
      <c r="AB35" s="310">
        <v>1.71777E8</v>
      </c>
      <c r="AC35" s="285" t="s">
        <v>2589</v>
      </c>
      <c r="AD35" s="285"/>
      <c r="AE35" s="285"/>
      <c r="AF35" s="285"/>
      <c r="AG35" s="339">
        <v>43649.0</v>
      </c>
      <c r="AH35" s="286">
        <v>-6.0E7</v>
      </c>
      <c r="AI35" s="361" t="s">
        <v>2590</v>
      </c>
    </row>
    <row r="36" ht="15.0" customHeight="1">
      <c r="A36" s="362" t="s">
        <v>310</v>
      </c>
      <c r="B36" s="315">
        <v>1.97112514E8</v>
      </c>
      <c r="C36" s="316">
        <v>1.57777213E8</v>
      </c>
      <c r="D36" s="363">
        <v>3.9335301E7</v>
      </c>
      <c r="E36" s="340">
        <v>1.97111618E8</v>
      </c>
      <c r="F36" s="286">
        <v>896.0</v>
      </c>
      <c r="G36" s="341"/>
      <c r="H36" s="286"/>
      <c r="I36" s="282"/>
      <c r="J36" s="282"/>
      <c r="K36" s="340">
        <v>9.9524465E7</v>
      </c>
      <c r="L36" s="286"/>
      <c r="M36" s="286">
        <v>3.06841E7</v>
      </c>
      <c r="N36" s="286"/>
      <c r="O36" s="286">
        <v>533000.0</v>
      </c>
      <c r="P36" s="286">
        <v>3840660.0</v>
      </c>
      <c r="Q36" s="286">
        <v>3261460.0</v>
      </c>
      <c r="R36" s="286">
        <v>9984800.0</v>
      </c>
      <c r="S36" s="286"/>
      <c r="T36" s="286"/>
      <c r="U36" s="286"/>
      <c r="V36" s="286"/>
      <c r="W36" s="286"/>
      <c r="X36" s="286"/>
      <c r="Y36" s="286"/>
      <c r="Z36" s="286">
        <v>9948728.0</v>
      </c>
      <c r="AA36" s="341"/>
      <c r="AB36" s="283">
        <v>1.644E7</v>
      </c>
      <c r="AC36" s="285" t="s">
        <v>2591</v>
      </c>
      <c r="AD36" s="285"/>
      <c r="AE36" s="285"/>
      <c r="AF36" s="285"/>
      <c r="AG36" s="339">
        <v>43661.0</v>
      </c>
      <c r="AH36" s="286">
        <v>-1.0E7</v>
      </c>
      <c r="AI36" s="1" t="s">
        <v>2587</v>
      </c>
    </row>
    <row r="37" ht="15.0" customHeight="1">
      <c r="A37" s="362" t="s">
        <v>326</v>
      </c>
      <c r="B37" s="315">
        <v>1.25203434E8</v>
      </c>
      <c r="C37" s="316">
        <v>1.48886563E8</v>
      </c>
      <c r="D37" s="363">
        <v>-2.3683129E7</v>
      </c>
      <c r="E37" s="340">
        <v>1.22749528E8</v>
      </c>
      <c r="F37" s="286">
        <v>3906.0</v>
      </c>
      <c r="G37" s="341">
        <v>2450000.0</v>
      </c>
      <c r="H37" s="286"/>
      <c r="I37" s="282"/>
      <c r="J37" s="282"/>
      <c r="K37" s="340">
        <v>7.6496215E7</v>
      </c>
      <c r="L37" s="286"/>
      <c r="M37" s="286">
        <v>3.6371686E7</v>
      </c>
      <c r="N37" s="286"/>
      <c r="O37" s="286">
        <v>317000.0</v>
      </c>
      <c r="P37" s="286">
        <v>8313350.0</v>
      </c>
      <c r="Q37" s="286">
        <v>1764110.0</v>
      </c>
      <c r="R37" s="286">
        <v>1.34848E7</v>
      </c>
      <c r="S37" s="286"/>
      <c r="T37" s="286"/>
      <c r="U37" s="286"/>
      <c r="V37" s="286"/>
      <c r="W37" s="286"/>
      <c r="X37" s="286"/>
      <c r="Y37" s="286"/>
      <c r="Z37" s="286">
        <v>1.2139402E7</v>
      </c>
      <c r="AA37" s="341"/>
      <c r="AB37" s="327"/>
      <c r="AC37" s="285" t="s">
        <v>2592</v>
      </c>
      <c r="AD37" s="285"/>
      <c r="AE37" s="285"/>
      <c r="AF37" s="285"/>
      <c r="AG37" s="339">
        <v>43681.0</v>
      </c>
      <c r="AH37" s="286">
        <v>3.5E7</v>
      </c>
      <c r="AI37" s="1" t="s">
        <v>2581</v>
      </c>
    </row>
    <row r="38" ht="15.0" customHeight="1">
      <c r="A38" s="362" t="s">
        <v>52</v>
      </c>
      <c r="B38" s="315">
        <v>1.71466527E8</v>
      </c>
      <c r="C38" s="316">
        <v>1.95661638E8</v>
      </c>
      <c r="D38" s="363">
        <v>-2.4195111E7</v>
      </c>
      <c r="E38" s="340">
        <v>1.71461598E8</v>
      </c>
      <c r="F38" s="286">
        <v>4929.0</v>
      </c>
      <c r="G38" s="341"/>
      <c r="H38" s="286"/>
      <c r="I38" s="282"/>
      <c r="J38" s="282"/>
      <c r="K38" s="340">
        <v>8.8829865E7</v>
      </c>
      <c r="L38" s="286"/>
      <c r="M38" s="286">
        <v>3.0947297E7</v>
      </c>
      <c r="N38" s="286"/>
      <c r="O38" s="286"/>
      <c r="P38" s="286">
        <v>4.67906E7</v>
      </c>
      <c r="Q38" s="286">
        <v>2102560.0</v>
      </c>
      <c r="R38" s="286">
        <v>1.74851E7</v>
      </c>
      <c r="S38" s="286"/>
      <c r="T38" s="286"/>
      <c r="U38" s="286"/>
      <c r="V38" s="286"/>
      <c r="W38" s="286"/>
      <c r="X38" s="286"/>
      <c r="Y38" s="286"/>
      <c r="Z38" s="286">
        <v>9506216.0</v>
      </c>
      <c r="AA38" s="341"/>
      <c r="AB38" s="282"/>
      <c r="AC38" s="285"/>
      <c r="AD38" s="285"/>
      <c r="AE38" s="285"/>
      <c r="AF38" s="285"/>
      <c r="AG38" s="339">
        <v>43698.0</v>
      </c>
      <c r="AH38" s="286">
        <v>-3.5E7</v>
      </c>
      <c r="AI38" s="83" t="s">
        <v>2583</v>
      </c>
    </row>
    <row r="39" ht="15.0" customHeight="1">
      <c r="A39" s="362" t="s">
        <v>69</v>
      </c>
      <c r="B39" s="315">
        <v>1.61406094E8</v>
      </c>
      <c r="C39" s="316">
        <v>1.35818953E8</v>
      </c>
      <c r="D39" s="363">
        <v>2.5587141E7</v>
      </c>
      <c r="E39" s="340">
        <v>1.61134335E8</v>
      </c>
      <c r="F39" s="286">
        <v>1759.0</v>
      </c>
      <c r="G39" s="341">
        <v>270000.0</v>
      </c>
      <c r="H39" s="286"/>
      <c r="I39" s="282"/>
      <c r="J39" s="282"/>
      <c r="K39" s="340">
        <v>1.00637725E8</v>
      </c>
      <c r="L39" s="286"/>
      <c r="M39" s="286">
        <v>8884870.0</v>
      </c>
      <c r="N39" s="286"/>
      <c r="O39" s="286"/>
      <c r="P39" s="286">
        <v>4958100.0</v>
      </c>
      <c r="Q39" s="286">
        <v>3027550.0</v>
      </c>
      <c r="R39" s="286">
        <v>9000300.0</v>
      </c>
      <c r="S39" s="286"/>
      <c r="T39" s="286"/>
      <c r="U39" s="286"/>
      <c r="V39" s="286"/>
      <c r="W39" s="286"/>
      <c r="X39" s="286"/>
      <c r="Y39" s="286"/>
      <c r="Z39" s="286">
        <v>9310408.0</v>
      </c>
      <c r="AA39" s="341"/>
      <c r="AB39" s="282"/>
      <c r="AC39" s="285"/>
      <c r="AD39" s="285"/>
      <c r="AE39" s="285"/>
      <c r="AF39" s="285"/>
      <c r="AG39" s="339">
        <v>43763.0</v>
      </c>
      <c r="AH39" s="286">
        <v>3000000.0</v>
      </c>
      <c r="AI39" s="1" t="s">
        <v>2265</v>
      </c>
    </row>
    <row r="40" ht="15.0" customHeight="1">
      <c r="A40" s="362" t="s">
        <v>77</v>
      </c>
      <c r="B40" s="315">
        <v>1.51007601E8</v>
      </c>
      <c r="C40" s="316">
        <v>1.58869719E8</v>
      </c>
      <c r="D40" s="363">
        <v>-7862118.0</v>
      </c>
      <c r="E40" s="340">
        <v>1.50844249E8</v>
      </c>
      <c r="F40" s="286">
        <v>17620.0</v>
      </c>
      <c r="G40" s="341">
        <v>145732.0</v>
      </c>
      <c r="H40" s="286"/>
      <c r="I40" s="282"/>
      <c r="J40" s="282"/>
      <c r="K40" s="340">
        <v>1.11871586E8</v>
      </c>
      <c r="L40" s="286"/>
      <c r="M40" s="286">
        <v>1.365738E7</v>
      </c>
      <c r="N40" s="286"/>
      <c r="O40" s="286"/>
      <c r="P40" s="286">
        <v>1.664958E7</v>
      </c>
      <c r="Q40" s="286">
        <v>2849330.0</v>
      </c>
      <c r="R40" s="286">
        <v>5000000.0</v>
      </c>
      <c r="S40" s="286"/>
      <c r="T40" s="286"/>
      <c r="U40" s="286"/>
      <c r="V40" s="286"/>
      <c r="W40" s="286"/>
      <c r="X40" s="286"/>
      <c r="Y40" s="286"/>
      <c r="Z40" s="286">
        <v>8841843.0</v>
      </c>
      <c r="AA40" s="341"/>
      <c r="AB40" s="282"/>
      <c r="AC40" s="285"/>
      <c r="AD40" s="285"/>
      <c r="AE40" s="285"/>
      <c r="AF40" s="285"/>
      <c r="AG40" s="339">
        <v>43795.0</v>
      </c>
      <c r="AH40" s="286">
        <v>-4.0614E7</v>
      </c>
      <c r="AI40" s="1" t="s">
        <v>2593</v>
      </c>
    </row>
    <row r="41" ht="15.0" customHeight="1">
      <c r="A41" s="362" t="s">
        <v>94</v>
      </c>
      <c r="B41" s="315">
        <v>2.91610837E8</v>
      </c>
      <c r="C41" s="316">
        <v>2.78607012E8</v>
      </c>
      <c r="D41" s="363">
        <v>1.3003825E7</v>
      </c>
      <c r="E41" s="340">
        <v>2.7914249E8</v>
      </c>
      <c r="F41" s="286">
        <v>224.0</v>
      </c>
      <c r="G41" s="341">
        <v>468123.0</v>
      </c>
      <c r="H41" s="286">
        <v>1.2E7</v>
      </c>
      <c r="I41" s="282"/>
      <c r="J41" s="282"/>
      <c r="K41" s="340">
        <v>1.2253736E8</v>
      </c>
      <c r="L41" s="286"/>
      <c r="M41" s="286">
        <v>9.1845315E7</v>
      </c>
      <c r="N41" s="286"/>
      <c r="O41" s="286"/>
      <c r="P41" s="286">
        <v>4.685658E7</v>
      </c>
      <c r="Q41" s="286">
        <v>1831570.0</v>
      </c>
      <c r="R41" s="286">
        <v>6267000.0</v>
      </c>
      <c r="S41" s="286"/>
      <c r="T41" s="286"/>
      <c r="U41" s="286"/>
      <c r="V41" s="286"/>
      <c r="W41" s="286"/>
      <c r="X41" s="286"/>
      <c r="Y41" s="286"/>
      <c r="Z41" s="286">
        <v>9269187.0</v>
      </c>
      <c r="AA41" s="341"/>
      <c r="AB41" s="282"/>
      <c r="AC41" s="285"/>
      <c r="AD41" s="285"/>
      <c r="AE41" s="285"/>
      <c r="AF41" s="285"/>
      <c r="AG41" s="339">
        <v>43811.0</v>
      </c>
      <c r="AH41" s="286">
        <v>2.0E7</v>
      </c>
      <c r="AI41" s="1" t="s">
        <v>2265</v>
      </c>
    </row>
    <row r="42" ht="15.0" customHeight="1">
      <c r="A42" s="362" t="s">
        <v>123</v>
      </c>
      <c r="B42" s="315">
        <v>3.86178653E8</v>
      </c>
      <c r="C42" s="316">
        <v>3.59700142E8</v>
      </c>
      <c r="D42" s="363">
        <v>2.6478511E7</v>
      </c>
      <c r="E42" s="340">
        <v>3.8556034E8</v>
      </c>
      <c r="F42" s="286">
        <v>313.0</v>
      </c>
      <c r="G42" s="341">
        <v>618000.0</v>
      </c>
      <c r="H42" s="286"/>
      <c r="I42" s="282"/>
      <c r="J42" s="282"/>
      <c r="K42" s="340">
        <v>2.2410052E8</v>
      </c>
      <c r="L42" s="286"/>
      <c r="M42" s="286">
        <v>1.089295E8</v>
      </c>
      <c r="N42" s="286"/>
      <c r="O42" s="286"/>
      <c r="P42" s="286">
        <v>5906830.0</v>
      </c>
      <c r="Q42" s="286">
        <v>3284770.0</v>
      </c>
      <c r="R42" s="286">
        <v>7000000.0</v>
      </c>
      <c r="S42" s="286"/>
      <c r="T42" s="286"/>
      <c r="U42" s="286"/>
      <c r="V42" s="286"/>
      <c r="W42" s="286"/>
      <c r="X42" s="286"/>
      <c r="Y42" s="286"/>
      <c r="Z42" s="286">
        <v>1.0478522E7</v>
      </c>
      <c r="AA42" s="341"/>
      <c r="AB42" s="282"/>
      <c r="AC42" s="285"/>
      <c r="AD42" s="285"/>
      <c r="AE42" s="285"/>
      <c r="AF42" s="285"/>
      <c r="AG42" s="339">
        <v>43835.0</v>
      </c>
      <c r="AH42" s="286">
        <v>2.5E7</v>
      </c>
      <c r="AI42" s="1" t="s">
        <v>2265</v>
      </c>
    </row>
    <row r="43" ht="15.0" customHeight="1">
      <c r="A43" s="362" t="s">
        <v>164</v>
      </c>
      <c r="B43" s="315">
        <v>3.84963072E8</v>
      </c>
      <c r="C43" s="316">
        <v>2.94594261E8</v>
      </c>
      <c r="D43" s="363">
        <v>9.0368811E7</v>
      </c>
      <c r="E43" s="340">
        <v>3.8451369E8</v>
      </c>
      <c r="F43" s="286">
        <v>1782.0</v>
      </c>
      <c r="G43" s="341">
        <v>447600.0</v>
      </c>
      <c r="H43" s="286"/>
      <c r="I43" s="282"/>
      <c r="J43" s="282"/>
      <c r="K43" s="340">
        <v>1.51993625E8</v>
      </c>
      <c r="L43" s="286"/>
      <c r="M43" s="286">
        <v>1.1037647E8</v>
      </c>
      <c r="N43" s="286"/>
      <c r="O43" s="286"/>
      <c r="P43" s="286">
        <v>8933450.0</v>
      </c>
      <c r="Q43" s="286">
        <v>2224050.0</v>
      </c>
      <c r="R43" s="286">
        <v>9800000.0</v>
      </c>
      <c r="S43" s="286"/>
      <c r="T43" s="286"/>
      <c r="U43" s="286"/>
      <c r="V43" s="286"/>
      <c r="W43" s="286"/>
      <c r="X43" s="286"/>
      <c r="Y43" s="286"/>
      <c r="Z43" s="286">
        <v>1.1266666E7</v>
      </c>
      <c r="AA43" s="341"/>
      <c r="AB43" s="282"/>
      <c r="AC43" s="285"/>
      <c r="AD43" s="285"/>
      <c r="AE43" s="285"/>
      <c r="AF43" s="285"/>
      <c r="AG43" s="339">
        <v>43844.0</v>
      </c>
      <c r="AH43" s="286">
        <v>-3.0E7</v>
      </c>
      <c r="AI43" s="83" t="s">
        <v>2584</v>
      </c>
    </row>
    <row r="44" ht="15.0" customHeight="1">
      <c r="A44" s="362" t="s">
        <v>205</v>
      </c>
      <c r="B44" s="315">
        <v>2.79426878E8</v>
      </c>
      <c r="C44" s="316">
        <v>2.72604376E8</v>
      </c>
      <c r="D44" s="363">
        <v>6822502.0</v>
      </c>
      <c r="E44" s="340">
        <v>2.7893448E8</v>
      </c>
      <c r="F44" s="286">
        <v>218.0</v>
      </c>
      <c r="G44" s="341">
        <v>492180.0</v>
      </c>
      <c r="H44" s="286"/>
      <c r="I44" s="282"/>
      <c r="J44" s="282"/>
      <c r="K44" s="340">
        <v>1.20728335E8</v>
      </c>
      <c r="L44" s="282"/>
      <c r="M44" s="286">
        <v>4.3984595E7</v>
      </c>
      <c r="N44" s="286"/>
      <c r="O44" s="286">
        <v>1.8145455E7</v>
      </c>
      <c r="P44" s="286">
        <v>6.467264E7</v>
      </c>
      <c r="Q44" s="286">
        <v>1010070.0</v>
      </c>
      <c r="R44" s="286">
        <v>1.73E7</v>
      </c>
      <c r="S44" s="286"/>
      <c r="T44" s="286"/>
      <c r="U44" s="286"/>
      <c r="V44" s="286"/>
      <c r="W44" s="286"/>
      <c r="X44" s="286"/>
      <c r="Y44" s="286"/>
      <c r="Z44" s="286">
        <v>6763281.0</v>
      </c>
      <c r="AA44" s="341"/>
      <c r="AB44" s="282" t="s">
        <v>2594</v>
      </c>
      <c r="AC44" s="285"/>
      <c r="AD44" s="285"/>
      <c r="AE44" s="285"/>
      <c r="AF44" s="285"/>
      <c r="AG44" s="339">
        <v>43900.0</v>
      </c>
      <c r="AH44" s="286">
        <v>-2.0E7</v>
      </c>
      <c r="AI44" s="83" t="s">
        <v>2584</v>
      </c>
    </row>
    <row r="45" ht="15.0" customHeight="1">
      <c r="A45" s="362" t="s">
        <v>239</v>
      </c>
      <c r="B45" s="315">
        <v>1.59293304E8</v>
      </c>
      <c r="C45" s="316">
        <v>2.49936514E8</v>
      </c>
      <c r="D45" s="363">
        <v>-9.064321E7</v>
      </c>
      <c r="E45" s="340">
        <v>1.5919464E8</v>
      </c>
      <c r="F45" s="286">
        <v>1964.0</v>
      </c>
      <c r="G45" s="341">
        <v>96700.0</v>
      </c>
      <c r="H45" s="286"/>
      <c r="I45" s="282"/>
      <c r="J45" s="282"/>
      <c r="K45" s="340">
        <v>1.26663125E8</v>
      </c>
      <c r="L45" s="286"/>
      <c r="M45" s="286"/>
      <c r="N45" s="286"/>
      <c r="O45" s="286">
        <v>4.0614E7</v>
      </c>
      <c r="P45" s="286">
        <v>5.017109E7</v>
      </c>
      <c r="Q45" s="286">
        <v>6125780.0</v>
      </c>
      <c r="R45" s="286">
        <v>1.58E7</v>
      </c>
      <c r="S45" s="286"/>
      <c r="T45" s="286"/>
      <c r="U45" s="286">
        <v>500000.0</v>
      </c>
      <c r="V45" s="286"/>
      <c r="W45" s="286"/>
      <c r="X45" s="286"/>
      <c r="Y45" s="286"/>
      <c r="Z45" s="286">
        <v>1.0062519E7</v>
      </c>
      <c r="AA45" s="341"/>
      <c r="AB45" s="364" t="s">
        <v>2595</v>
      </c>
      <c r="AC45" s="285"/>
      <c r="AD45" s="285"/>
      <c r="AE45" s="285"/>
      <c r="AF45" s="285"/>
      <c r="AG45" s="339"/>
      <c r="AH45" s="365">
        <v>-1.58614E8</v>
      </c>
      <c r="AI45" s="1"/>
    </row>
    <row r="46" ht="15.0" customHeight="1">
      <c r="A46" s="366" t="s">
        <v>265</v>
      </c>
      <c r="B46" s="315">
        <v>2.56923585E8</v>
      </c>
      <c r="C46" s="316">
        <v>2.73734381E8</v>
      </c>
      <c r="D46" s="363">
        <v>-1.6810796E7</v>
      </c>
      <c r="E46" s="340">
        <v>2.5445156E8</v>
      </c>
      <c r="F46" s="286">
        <v>28075.0</v>
      </c>
      <c r="G46" s="341">
        <v>2443950.0</v>
      </c>
      <c r="H46" s="286"/>
      <c r="I46" s="282"/>
      <c r="J46" s="282"/>
      <c r="K46" s="340">
        <v>2.4280583E8</v>
      </c>
      <c r="L46" s="286"/>
      <c r="M46" s="286">
        <v>400000.0</v>
      </c>
      <c r="N46" s="286"/>
      <c r="O46" s="286"/>
      <c r="P46" s="286">
        <v>6813270.0</v>
      </c>
      <c r="Q46" s="286">
        <v>3984920.0</v>
      </c>
      <c r="R46" s="286">
        <v>1.13E7</v>
      </c>
      <c r="S46" s="286"/>
      <c r="T46" s="286"/>
      <c r="U46" s="286">
        <v>500000.0</v>
      </c>
      <c r="V46" s="286"/>
      <c r="W46" s="286"/>
      <c r="X46" s="286"/>
      <c r="Y46" s="286"/>
      <c r="Z46" s="286">
        <v>7930361.0</v>
      </c>
      <c r="AA46" s="341"/>
      <c r="AB46" s="282"/>
      <c r="AC46" s="285"/>
      <c r="AD46" s="285"/>
      <c r="AE46" s="285"/>
      <c r="AF46" s="285"/>
      <c r="AG46" s="339"/>
      <c r="AH46" s="286"/>
      <c r="AI46" s="1"/>
    </row>
    <row r="47" ht="15.0" customHeight="1">
      <c r="A47" s="333"/>
      <c r="B47" s="334">
        <v>2.908824823E9</v>
      </c>
      <c r="C47" s="334">
        <v>2.832262125E9</v>
      </c>
      <c r="D47" s="334">
        <v>7.6562698E7</v>
      </c>
      <c r="E47" s="334">
        <v>2.888996918E9</v>
      </c>
      <c r="F47" s="334">
        <v>61739.0</v>
      </c>
      <c r="G47" s="334">
        <v>7766166.0</v>
      </c>
      <c r="H47" s="334">
        <v>1.2E7</v>
      </c>
      <c r="I47" s="334">
        <v>0.0</v>
      </c>
      <c r="J47" s="334">
        <v>0.0</v>
      </c>
      <c r="K47" s="334">
        <v>1.584488989E9</v>
      </c>
      <c r="L47" s="334">
        <v>0.0</v>
      </c>
      <c r="M47" s="334">
        <v>5.5836645E8</v>
      </c>
      <c r="N47" s="334">
        <v>0.0</v>
      </c>
      <c r="O47" s="334">
        <v>5.9609455E7</v>
      </c>
      <c r="P47" s="334">
        <v>3.4958033E8</v>
      </c>
      <c r="Q47" s="334">
        <v>3.59664E7</v>
      </c>
      <c r="R47" s="334">
        <v>1.25422E8</v>
      </c>
      <c r="S47" s="334"/>
      <c r="T47" s="334"/>
      <c r="U47" s="334">
        <v>1000000.0</v>
      </c>
      <c r="V47" s="334"/>
      <c r="W47" s="334"/>
      <c r="X47" s="334"/>
      <c r="Y47" s="334"/>
      <c r="Z47" s="334">
        <v>1.17828501E8</v>
      </c>
      <c r="AA47" s="335"/>
      <c r="AB47" s="334">
        <v>1.88217E8</v>
      </c>
      <c r="AC47" s="334">
        <v>0.0</v>
      </c>
      <c r="AD47" s="334">
        <v>0.0</v>
      </c>
      <c r="AE47" s="334">
        <v>0.0</v>
      </c>
      <c r="AF47" s="336"/>
      <c r="AG47" s="336"/>
      <c r="AH47" s="337"/>
      <c r="AI47" s="336"/>
    </row>
    <row r="48" ht="15.0" customHeight="1">
      <c r="A48" s="287" t="s">
        <v>486</v>
      </c>
      <c r="B48" s="304">
        <v>3.39733994E8</v>
      </c>
      <c r="C48" s="305">
        <v>3.06542372E8</v>
      </c>
      <c r="D48" s="305">
        <v>3.3191622E7</v>
      </c>
      <c r="E48" s="360">
        <v>3.3838222E8</v>
      </c>
      <c r="F48" s="360">
        <v>5194.0</v>
      </c>
      <c r="G48" s="360">
        <v>1346580.0</v>
      </c>
      <c r="H48" s="360"/>
      <c r="I48" s="309"/>
      <c r="J48" s="309"/>
      <c r="K48" s="359">
        <v>1.98872553E8</v>
      </c>
      <c r="L48" s="360"/>
      <c r="M48" s="360"/>
      <c r="N48" s="360"/>
      <c r="O48" s="360">
        <v>4.5014182E7</v>
      </c>
      <c r="P48" s="360">
        <v>3.531997E7</v>
      </c>
      <c r="Q48" s="360">
        <v>2302880.0</v>
      </c>
      <c r="R48" s="360">
        <v>1.58E7</v>
      </c>
      <c r="S48" s="360"/>
      <c r="T48" s="360"/>
      <c r="U48" s="360">
        <v>500000.0</v>
      </c>
      <c r="V48" s="360"/>
      <c r="W48" s="360"/>
      <c r="X48" s="360"/>
      <c r="Y48" s="360"/>
      <c r="Z48" s="360">
        <v>8732787.0</v>
      </c>
      <c r="AA48" s="341"/>
      <c r="AB48" s="364" t="s">
        <v>2596</v>
      </c>
      <c r="AC48" s="285"/>
      <c r="AD48" s="285"/>
      <c r="AE48" s="285"/>
      <c r="AF48" s="285"/>
      <c r="AG48" s="339"/>
      <c r="AH48" s="286"/>
      <c r="AI48" s="1"/>
    </row>
    <row r="49" ht="15.0" customHeight="1">
      <c r="A49" s="287" t="s">
        <v>310</v>
      </c>
      <c r="B49" s="315">
        <v>3.13364551E8</v>
      </c>
      <c r="C49" s="316">
        <v>3.80978762E8</v>
      </c>
      <c r="D49" s="316">
        <v>-6.7614211E7</v>
      </c>
      <c r="E49" s="286">
        <v>3.11000085E8</v>
      </c>
      <c r="F49" s="286">
        <v>5496.0</v>
      </c>
      <c r="G49" s="286">
        <v>2358970.0</v>
      </c>
      <c r="H49" s="286"/>
      <c r="I49" s="282"/>
      <c r="J49" s="282"/>
      <c r="K49" s="340">
        <v>1.63847434E8</v>
      </c>
      <c r="L49" s="286">
        <v>1.85E8</v>
      </c>
      <c r="M49" s="286"/>
      <c r="N49" s="286"/>
      <c r="O49" s="286"/>
      <c r="P49" s="286">
        <v>5725310.0</v>
      </c>
      <c r="Q49" s="286">
        <v>2287920.0</v>
      </c>
      <c r="R49" s="286">
        <v>1.4696E7</v>
      </c>
      <c r="S49" s="286"/>
      <c r="T49" s="286"/>
      <c r="U49" s="286">
        <v>500000.0</v>
      </c>
      <c r="V49" s="286"/>
      <c r="W49" s="286"/>
      <c r="X49" s="286"/>
      <c r="Y49" s="286"/>
      <c r="Z49" s="286">
        <v>8922098.0</v>
      </c>
      <c r="AA49" s="341"/>
      <c r="AB49" s="364" t="s">
        <v>2597</v>
      </c>
      <c r="AC49" s="285"/>
      <c r="AD49" s="285"/>
      <c r="AE49" s="285"/>
      <c r="AF49" s="285"/>
      <c r="AG49" s="339"/>
      <c r="AH49" s="286"/>
      <c r="AI49" s="1"/>
    </row>
    <row r="50" ht="15.0" customHeight="1">
      <c r="A50" s="367" t="s">
        <v>326</v>
      </c>
      <c r="B50" s="316">
        <v>3.51292858E8</v>
      </c>
      <c r="C50" s="316">
        <v>2.46999772E8</v>
      </c>
      <c r="D50" s="316">
        <v>1.04293086E8</v>
      </c>
      <c r="E50" s="340">
        <v>3.44894158E8</v>
      </c>
      <c r="F50" s="286">
        <v>4121.0</v>
      </c>
      <c r="G50" s="286">
        <v>6394579.0</v>
      </c>
      <c r="H50" s="286"/>
      <c r="I50" s="282"/>
      <c r="J50" s="282"/>
      <c r="K50" s="340">
        <v>1.23295025E8</v>
      </c>
      <c r="L50" s="286">
        <v>4.184012E7</v>
      </c>
      <c r="M50" s="286">
        <v>3.8301619E7</v>
      </c>
      <c r="N50" s="286"/>
      <c r="O50" s="286"/>
      <c r="P50" s="286">
        <v>7946520.0</v>
      </c>
      <c r="Q50" s="286">
        <v>2353650.0</v>
      </c>
      <c r="R50" s="286">
        <v>1.6842E7</v>
      </c>
      <c r="S50" s="286"/>
      <c r="T50" s="286"/>
      <c r="U50" s="286">
        <v>500000.0</v>
      </c>
      <c r="V50" s="286"/>
      <c r="W50" s="286"/>
      <c r="X50" s="286"/>
      <c r="Y50" s="286"/>
      <c r="Z50" s="286">
        <v>1.5920838E7</v>
      </c>
      <c r="AA50" s="341"/>
      <c r="AB50" s="364"/>
      <c r="AC50" s="285"/>
      <c r="AD50" s="285"/>
      <c r="AE50" s="285"/>
      <c r="AF50" s="285"/>
      <c r="AG50" s="339"/>
      <c r="AH50" s="286"/>
      <c r="AI50" s="1"/>
    </row>
    <row r="51" ht="15.0" customHeight="1">
      <c r="A51" s="367" t="s">
        <v>52</v>
      </c>
      <c r="B51" s="316">
        <v>1.68135123E8</v>
      </c>
      <c r="C51" s="316">
        <v>0.0</v>
      </c>
      <c r="D51" s="316">
        <v>1.68135123E8</v>
      </c>
      <c r="E51" s="286">
        <v>1.67127944E8</v>
      </c>
      <c r="F51" s="286">
        <v>7179.0</v>
      </c>
      <c r="G51" s="286">
        <v>1000000.0</v>
      </c>
      <c r="H51" s="286"/>
      <c r="I51" s="282"/>
      <c r="J51" s="282"/>
      <c r="K51" s="340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341"/>
      <c r="AB51" s="364"/>
      <c r="AC51" s="285"/>
      <c r="AD51" s="285"/>
      <c r="AE51" s="285"/>
      <c r="AF51" s="285"/>
      <c r="AG51" s="339"/>
      <c r="AH51" s="286"/>
      <c r="AI51" s="1"/>
    </row>
    <row r="52" ht="15.0" customHeight="1">
      <c r="A52" s="367" t="s">
        <v>69</v>
      </c>
      <c r="B52" s="316">
        <v>1.20029535E8</v>
      </c>
      <c r="C52" s="316">
        <v>0.0</v>
      </c>
      <c r="D52" s="316">
        <v>1.20029535E8</v>
      </c>
      <c r="E52" s="286">
        <v>1.195425E8</v>
      </c>
      <c r="F52" s="286">
        <v>7035.0</v>
      </c>
      <c r="G52" s="286">
        <v>480000.0</v>
      </c>
      <c r="H52" s="286"/>
      <c r="I52" s="282"/>
      <c r="J52" s="282"/>
      <c r="K52" s="340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341"/>
      <c r="AB52" s="364"/>
      <c r="AC52" s="285"/>
      <c r="AD52" s="285"/>
      <c r="AE52" s="285"/>
      <c r="AF52" s="285"/>
      <c r="AG52" s="339"/>
      <c r="AH52" s="286"/>
      <c r="AI52" s="1"/>
    </row>
    <row r="53" ht="15.0" customHeight="1">
      <c r="A53" s="367" t="s">
        <v>77</v>
      </c>
      <c r="B53" s="316">
        <v>1.997666E8</v>
      </c>
      <c r="C53" s="316">
        <v>0.0</v>
      </c>
      <c r="D53" s="316">
        <v>1.997666E8</v>
      </c>
      <c r="E53" s="286">
        <v>1.994991E8</v>
      </c>
      <c r="F53" s="286">
        <v>7500.0</v>
      </c>
      <c r="G53" s="286">
        <v>260000.0</v>
      </c>
      <c r="H53" s="286"/>
      <c r="I53" s="282"/>
      <c r="J53" s="282"/>
      <c r="K53" s="340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341"/>
      <c r="AB53" s="364"/>
      <c r="AC53" s="285"/>
      <c r="AD53" s="285"/>
      <c r="AE53" s="285"/>
      <c r="AF53" s="285"/>
      <c r="AG53" s="339"/>
      <c r="AH53" s="286"/>
      <c r="AI53" s="1"/>
    </row>
    <row r="54" ht="15.0" customHeight="1">
      <c r="A54" s="367" t="s">
        <v>94</v>
      </c>
      <c r="B54" s="316">
        <v>1.48514655E8</v>
      </c>
      <c r="C54" s="316">
        <v>0.0</v>
      </c>
      <c r="D54" s="316">
        <v>1.48514655E8</v>
      </c>
      <c r="E54" s="286">
        <v>1.48288525E8</v>
      </c>
      <c r="F54" s="286">
        <v>6130.0</v>
      </c>
      <c r="G54" s="286">
        <v>220000.0</v>
      </c>
      <c r="H54" s="286"/>
      <c r="I54" s="282"/>
      <c r="J54" s="282"/>
      <c r="K54" s="340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341"/>
      <c r="AB54" s="364"/>
      <c r="AC54" s="285"/>
      <c r="AD54" s="285"/>
      <c r="AE54" s="285"/>
      <c r="AF54" s="285"/>
      <c r="AG54" s="339"/>
      <c r="AH54" s="286"/>
      <c r="AI54" s="1"/>
    </row>
    <row r="55" ht="15.0" customHeight="1">
      <c r="A55" s="367" t="s">
        <v>123</v>
      </c>
      <c r="B55" s="316">
        <v>1.73567697E8</v>
      </c>
      <c r="C55" s="316">
        <v>0.0</v>
      </c>
      <c r="D55" s="316">
        <v>1.73567697E8</v>
      </c>
      <c r="E55" s="286">
        <v>1.73420885E8</v>
      </c>
      <c r="F55" s="286">
        <v>6812.0</v>
      </c>
      <c r="G55" s="286">
        <v>140000.0</v>
      </c>
      <c r="H55" s="286"/>
      <c r="I55" s="282"/>
      <c r="J55" s="282"/>
      <c r="K55" s="340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341"/>
      <c r="AB55" s="364"/>
      <c r="AC55" s="285"/>
      <c r="AD55" s="285"/>
      <c r="AE55" s="285"/>
      <c r="AF55" s="285"/>
      <c r="AG55" s="339"/>
      <c r="AH55" s="286"/>
      <c r="AI55" s="1"/>
    </row>
    <row r="56" ht="15.0" customHeight="1">
      <c r="A56" s="367" t="s">
        <v>164</v>
      </c>
      <c r="B56" s="316">
        <v>1.8555071E8</v>
      </c>
      <c r="C56" s="316">
        <v>0.0</v>
      </c>
      <c r="D56" s="316">
        <v>1.8555071E8</v>
      </c>
      <c r="E56" s="286">
        <v>1.85274496E8</v>
      </c>
      <c r="F56" s="286">
        <v>6214.0</v>
      </c>
      <c r="G56" s="286">
        <v>270000.0</v>
      </c>
      <c r="H56" s="286"/>
      <c r="I56" s="282"/>
      <c r="J56" s="282"/>
      <c r="K56" s="340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341"/>
      <c r="AB56" s="364"/>
      <c r="AC56" s="285"/>
      <c r="AD56" s="285"/>
      <c r="AE56" s="285"/>
      <c r="AF56" s="285"/>
      <c r="AG56" s="339"/>
      <c r="AH56" s="286"/>
      <c r="AI56" s="1"/>
    </row>
    <row r="57" ht="15.0" customHeight="1">
      <c r="A57" s="367" t="s">
        <v>205</v>
      </c>
      <c r="B57" s="316">
        <v>1.50017308E8</v>
      </c>
      <c r="C57" s="316">
        <v>0.0</v>
      </c>
      <c r="D57" s="316">
        <v>1.50017308E8</v>
      </c>
      <c r="E57" s="286">
        <v>1.2974555E8</v>
      </c>
      <c r="F57" s="286">
        <v>1758.0</v>
      </c>
      <c r="G57" s="286">
        <v>2.027E7</v>
      </c>
      <c r="H57" s="286"/>
      <c r="I57" s="282"/>
      <c r="J57" s="282"/>
      <c r="K57" s="340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341"/>
      <c r="AB57" s="364"/>
      <c r="AC57" s="285"/>
      <c r="AD57" s="285"/>
      <c r="AE57" s="285"/>
      <c r="AF57" s="285"/>
      <c r="AG57" s="339"/>
      <c r="AH57" s="286"/>
      <c r="AI57" s="1"/>
    </row>
    <row r="58" ht="15.0" customHeight="1">
      <c r="A58" s="367" t="s">
        <v>239</v>
      </c>
      <c r="B58" s="316">
        <v>1.23174097E8</v>
      </c>
      <c r="C58" s="316">
        <v>0.0</v>
      </c>
      <c r="D58" s="316">
        <v>1.23174097E8</v>
      </c>
      <c r="E58" s="286">
        <v>1.168618E8</v>
      </c>
      <c r="F58" s="286">
        <v>2259.0</v>
      </c>
      <c r="G58" s="286">
        <v>6310038.0</v>
      </c>
      <c r="H58" s="286"/>
      <c r="I58" s="282"/>
      <c r="J58" s="282"/>
      <c r="K58" s="340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341"/>
      <c r="AB58" s="364"/>
      <c r="AC58" s="285"/>
      <c r="AD58" s="285"/>
      <c r="AE58" s="285"/>
      <c r="AF58" s="285"/>
      <c r="AG58" s="339"/>
      <c r="AH58" s="286"/>
      <c r="AI58" s="1"/>
    </row>
    <row r="59" ht="15.0" customHeight="1">
      <c r="A59" s="368" t="s">
        <v>265</v>
      </c>
      <c r="B59" s="316">
        <v>1.28346177E8</v>
      </c>
      <c r="C59" s="316">
        <v>0.0</v>
      </c>
      <c r="D59" s="316">
        <v>1.28346177E8</v>
      </c>
      <c r="E59" s="332">
        <v>1.276231E8</v>
      </c>
      <c r="F59" s="332">
        <v>4646.0</v>
      </c>
      <c r="G59" s="332">
        <v>718431.0</v>
      </c>
      <c r="H59" s="332"/>
      <c r="I59" s="326"/>
      <c r="J59" s="326"/>
      <c r="K59" s="369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70"/>
      <c r="AB59" s="371"/>
      <c r="AC59" s="331"/>
      <c r="AD59" s="331"/>
      <c r="AE59" s="331"/>
      <c r="AF59" s="331"/>
      <c r="AG59" s="372"/>
      <c r="AH59" s="332"/>
      <c r="AI59" s="373"/>
    </row>
    <row r="60" ht="15.0" customHeight="1">
      <c r="A60" s="333"/>
      <c r="B60" s="334">
        <v>2.401493305E9</v>
      </c>
      <c r="C60" s="334">
        <v>9.34520906E8</v>
      </c>
      <c r="D60" s="334">
        <v>1.466972399E9</v>
      </c>
      <c r="E60" s="334">
        <v>2.361660363E9</v>
      </c>
      <c r="F60" s="334">
        <v>64344.0</v>
      </c>
      <c r="G60" s="334">
        <v>3.9768598E7</v>
      </c>
      <c r="H60" s="334">
        <v>0.0</v>
      </c>
      <c r="I60" s="334">
        <v>0.0</v>
      </c>
      <c r="J60" s="334">
        <v>0.0</v>
      </c>
      <c r="K60" s="334">
        <v>4.86015012E8</v>
      </c>
      <c r="L60" s="334">
        <v>2.2684012E8</v>
      </c>
      <c r="M60" s="334">
        <v>3.8301619E7</v>
      </c>
      <c r="N60" s="334">
        <v>0.0</v>
      </c>
      <c r="O60" s="334">
        <v>4.5014182E7</v>
      </c>
      <c r="P60" s="334">
        <v>4.89918E7</v>
      </c>
      <c r="Q60" s="334">
        <v>6944450.0</v>
      </c>
      <c r="R60" s="334">
        <v>4.7338E7</v>
      </c>
      <c r="S60" s="334"/>
      <c r="T60" s="334"/>
      <c r="U60" s="334">
        <v>1500000.0</v>
      </c>
      <c r="V60" s="334"/>
      <c r="W60" s="334"/>
      <c r="X60" s="334"/>
      <c r="Y60" s="334"/>
      <c r="Z60" s="334">
        <v>3.3575723E7</v>
      </c>
      <c r="AA60" s="335"/>
      <c r="AB60" s="334">
        <v>0.0</v>
      </c>
      <c r="AC60" s="334">
        <v>0.0</v>
      </c>
      <c r="AD60" s="334">
        <v>0.0</v>
      </c>
      <c r="AE60" s="334">
        <v>0.0</v>
      </c>
      <c r="AF60" s="336"/>
      <c r="AG60" s="336"/>
      <c r="AH60" s="337"/>
      <c r="AI60" s="336"/>
    </row>
    <row r="61" ht="15.0" customHeight="1">
      <c r="A61" s="374" t="s">
        <v>2598</v>
      </c>
      <c r="B61" s="304">
        <v>1.05884925E8</v>
      </c>
      <c r="C61" s="316">
        <v>1.0494678E8</v>
      </c>
      <c r="D61" s="316">
        <v>938145.0</v>
      </c>
      <c r="E61" s="360">
        <v>1.057331E8</v>
      </c>
      <c r="F61" s="360">
        <v>1825.0</v>
      </c>
      <c r="G61" s="360">
        <v>150000.0</v>
      </c>
      <c r="H61" s="360"/>
      <c r="I61" s="309"/>
      <c r="J61" s="309"/>
      <c r="K61" s="359">
        <v>5.8646378E7</v>
      </c>
      <c r="L61" s="360"/>
      <c r="M61" s="360"/>
      <c r="N61" s="360"/>
      <c r="O61" s="360"/>
      <c r="P61" s="360">
        <v>2.514454E7</v>
      </c>
      <c r="Q61" s="360">
        <v>2063350.0</v>
      </c>
      <c r="R61" s="360">
        <v>6500000.0</v>
      </c>
      <c r="S61" s="360"/>
      <c r="T61" s="360"/>
      <c r="U61" s="360">
        <v>700000.0</v>
      </c>
      <c r="V61" s="360">
        <v>6456876.0</v>
      </c>
      <c r="W61" s="360"/>
      <c r="X61" s="360"/>
      <c r="Y61" s="360"/>
      <c r="Z61" s="360">
        <v>5435636.0</v>
      </c>
      <c r="AA61" s="354"/>
      <c r="AB61" s="375"/>
      <c r="AC61" s="376"/>
      <c r="AD61" s="376"/>
      <c r="AE61" s="376"/>
      <c r="AF61" s="376"/>
      <c r="AG61" s="377"/>
      <c r="AH61" s="360"/>
      <c r="AI61" s="378"/>
    </row>
    <row r="62" ht="15.0" customHeight="1">
      <c r="A62" s="287" t="s">
        <v>310</v>
      </c>
      <c r="B62" s="316">
        <v>8.8990367E7</v>
      </c>
      <c r="C62" s="316">
        <v>1.61852006E8</v>
      </c>
      <c r="D62" s="316">
        <v>-7.2861639E7</v>
      </c>
      <c r="E62" s="286">
        <v>8.89856E7</v>
      </c>
      <c r="F62" s="286">
        <v>4767.0</v>
      </c>
      <c r="G62" s="286">
        <v>0.0</v>
      </c>
      <c r="H62" s="286"/>
      <c r="I62" s="282"/>
      <c r="J62" s="282"/>
      <c r="K62" s="340">
        <v>1.13311698E8</v>
      </c>
      <c r="L62" s="286"/>
      <c r="M62" s="286"/>
      <c r="N62" s="286"/>
      <c r="O62" s="286"/>
      <c r="P62" s="286">
        <v>2.466402E7</v>
      </c>
      <c r="Q62" s="286">
        <v>3065820.0</v>
      </c>
      <c r="R62" s="286">
        <v>7100000.0</v>
      </c>
      <c r="S62" s="286"/>
      <c r="T62" s="286"/>
      <c r="U62" s="286">
        <v>700000.0</v>
      </c>
      <c r="V62" s="286">
        <v>6456876.0</v>
      </c>
      <c r="W62" s="286"/>
      <c r="X62" s="286"/>
      <c r="Y62" s="286"/>
      <c r="Z62" s="286">
        <v>6553592.0</v>
      </c>
      <c r="AA62" s="341"/>
      <c r="AB62" s="364"/>
      <c r="AC62" s="285"/>
      <c r="AD62" s="285"/>
      <c r="AE62" s="285"/>
      <c r="AF62" s="285"/>
      <c r="AG62" s="339"/>
      <c r="AH62" s="286"/>
      <c r="AI62" s="1"/>
    </row>
    <row r="63" ht="15.0" customHeight="1">
      <c r="A63" s="287" t="s">
        <v>326</v>
      </c>
      <c r="B63" s="316">
        <v>2.5733337E8</v>
      </c>
      <c r="C63" s="316">
        <v>2.79252902E8</v>
      </c>
      <c r="D63" s="316">
        <v>-2.1919532E7</v>
      </c>
      <c r="E63" s="286">
        <v>2.423278E8</v>
      </c>
      <c r="F63" s="286">
        <v>5570.0</v>
      </c>
      <c r="G63" s="286">
        <v>1.5E7</v>
      </c>
      <c r="H63" s="286"/>
      <c r="I63" s="282"/>
      <c r="J63" s="282"/>
      <c r="K63" s="340">
        <v>2.25190421E8</v>
      </c>
      <c r="L63" s="286"/>
      <c r="M63" s="286"/>
      <c r="N63" s="286"/>
      <c r="O63" s="286"/>
      <c r="P63" s="286">
        <v>2.882832E7</v>
      </c>
      <c r="Q63" s="286">
        <v>2674760.0</v>
      </c>
      <c r="R63" s="286">
        <v>7431020.0</v>
      </c>
      <c r="S63" s="286"/>
      <c r="T63" s="286"/>
      <c r="U63" s="286">
        <v>700000.0</v>
      </c>
      <c r="V63" s="286">
        <v>6456876.0</v>
      </c>
      <c r="W63" s="286"/>
      <c r="X63" s="286"/>
      <c r="Y63" s="286"/>
      <c r="Z63" s="286">
        <v>7971505.0</v>
      </c>
      <c r="AA63" s="341"/>
      <c r="AB63" s="364"/>
      <c r="AC63" s="285"/>
      <c r="AD63" s="285"/>
      <c r="AE63" s="285"/>
      <c r="AF63" s="285"/>
      <c r="AG63" s="339"/>
      <c r="AH63" s="286"/>
      <c r="AI63" s="1"/>
    </row>
    <row r="64" ht="15.0" customHeight="1">
      <c r="A64" s="287" t="s">
        <v>52</v>
      </c>
      <c r="B64" s="316">
        <v>2.64012669E8</v>
      </c>
      <c r="C64" s="316">
        <v>2.09139338E8</v>
      </c>
      <c r="D64" s="316">
        <v>5.4873331E7</v>
      </c>
      <c r="E64" s="286">
        <v>2.633675E8</v>
      </c>
      <c r="F64" s="286">
        <v>6119.0</v>
      </c>
      <c r="G64" s="286">
        <v>639050.0</v>
      </c>
      <c r="H64" s="286"/>
      <c r="I64" s="282"/>
      <c r="J64" s="282"/>
      <c r="K64" s="340">
        <v>1.54707542E8</v>
      </c>
      <c r="L64" s="286"/>
      <c r="M64" s="286"/>
      <c r="N64" s="286"/>
      <c r="O64" s="286"/>
      <c r="P64" s="286">
        <v>2.013633E7</v>
      </c>
      <c r="Q64" s="286">
        <v>2494120.0</v>
      </c>
      <c r="R64" s="286">
        <v>1.22E7</v>
      </c>
      <c r="S64" s="286"/>
      <c r="T64" s="286"/>
      <c r="U64" s="286">
        <v>700000.0</v>
      </c>
      <c r="V64" s="286">
        <v>7972776.0</v>
      </c>
      <c r="W64" s="286"/>
      <c r="X64" s="286"/>
      <c r="Y64" s="286"/>
      <c r="Z64" s="286">
        <v>1.092857E7</v>
      </c>
      <c r="AA64" s="341"/>
      <c r="AB64" s="364" t="s">
        <v>2599</v>
      </c>
      <c r="AC64" s="285"/>
      <c r="AD64" s="285"/>
      <c r="AE64" s="285"/>
      <c r="AF64" s="285"/>
      <c r="AG64" s="339"/>
      <c r="AH64" s="286"/>
      <c r="AI64" s="1"/>
    </row>
    <row r="65" ht="15.0" customHeight="1">
      <c r="A65" s="287" t="s">
        <v>69</v>
      </c>
      <c r="B65" s="316">
        <v>2.38646459E8</v>
      </c>
      <c r="C65" s="316">
        <v>2.49551203E8</v>
      </c>
      <c r="D65" s="316">
        <v>-1.0904744E7</v>
      </c>
      <c r="E65" s="286">
        <v>2.384426E8</v>
      </c>
      <c r="F65" s="286">
        <v>3859.0</v>
      </c>
      <c r="G65" s="286">
        <v>200000.0</v>
      </c>
      <c r="H65" s="286"/>
      <c r="I65" s="282"/>
      <c r="J65" s="282"/>
      <c r="K65" s="340">
        <v>2.01862514E8</v>
      </c>
      <c r="L65" s="286"/>
      <c r="M65" s="286"/>
      <c r="N65" s="286"/>
      <c r="O65" s="286"/>
      <c r="P65" s="286">
        <v>1.856573E7</v>
      </c>
      <c r="Q65" s="286">
        <v>5694040.0</v>
      </c>
      <c r="R65" s="286">
        <v>7767000.0</v>
      </c>
      <c r="S65" s="286"/>
      <c r="T65" s="286"/>
      <c r="U65" s="286">
        <v>700000.0</v>
      </c>
      <c r="V65" s="286">
        <v>7972776.0</v>
      </c>
      <c r="W65" s="286"/>
      <c r="X65" s="286"/>
      <c r="Y65" s="286"/>
      <c r="Z65" s="286">
        <v>6989143.0</v>
      </c>
      <c r="AA65" s="341"/>
      <c r="AB65" s="364"/>
      <c r="AC65" s="285"/>
      <c r="AD65" s="285"/>
      <c r="AE65" s="285"/>
      <c r="AF65" s="285"/>
      <c r="AG65" s="339"/>
      <c r="AH65" s="286"/>
      <c r="AI65" s="1"/>
    </row>
    <row r="66" ht="15.0" customHeight="1">
      <c r="A66" s="287" t="s">
        <v>77</v>
      </c>
      <c r="B66" s="316">
        <v>2.38018744E8</v>
      </c>
      <c r="C66" s="316">
        <v>2.48103148E8</v>
      </c>
      <c r="D66" s="316">
        <v>-1.0084404E7</v>
      </c>
      <c r="E66" s="286">
        <v>2.37809577E8</v>
      </c>
      <c r="F66" s="286">
        <v>9167.0</v>
      </c>
      <c r="G66" s="286">
        <v>200000.0</v>
      </c>
      <c r="H66" s="286"/>
      <c r="I66" s="282"/>
      <c r="J66" s="282"/>
      <c r="K66" s="340">
        <v>1.67476862E8</v>
      </c>
      <c r="L66" s="286"/>
      <c r="M66" s="286"/>
      <c r="N66" s="286"/>
      <c r="O66" s="286"/>
      <c r="P66" s="286">
        <v>2.195931E7</v>
      </c>
      <c r="Q66" s="286">
        <v>4250060.0</v>
      </c>
      <c r="R66" s="286">
        <v>9096030.0</v>
      </c>
      <c r="S66" s="286"/>
      <c r="T66" s="286"/>
      <c r="U66" s="286">
        <v>700000.0</v>
      </c>
      <c r="V66" s="286">
        <v>7972776.0</v>
      </c>
      <c r="W66" s="286"/>
      <c r="X66" s="286"/>
      <c r="Y66" s="286"/>
      <c r="Z66" s="286">
        <v>3.664811E7</v>
      </c>
      <c r="AA66" s="341"/>
      <c r="AB66" s="364"/>
      <c r="AC66" s="285"/>
      <c r="AD66" s="285"/>
      <c r="AE66" s="285"/>
      <c r="AF66" s="285"/>
      <c r="AG66" s="339"/>
      <c r="AH66" s="286"/>
      <c r="AI66" s="1"/>
    </row>
    <row r="67" ht="15.0" customHeight="1">
      <c r="A67" s="287" t="s">
        <v>94</v>
      </c>
      <c r="B67" s="316">
        <v>2.59666881E8</v>
      </c>
      <c r="C67" s="316">
        <v>2.48471113E8</v>
      </c>
      <c r="D67" s="316">
        <v>1.1195768E7</v>
      </c>
      <c r="E67" s="286">
        <v>2.538943E8</v>
      </c>
      <c r="F67" s="286">
        <v>4711.0</v>
      </c>
      <c r="G67" s="286">
        <v>5767870.0</v>
      </c>
      <c r="H67" s="286"/>
      <c r="I67" s="282"/>
      <c r="J67" s="282"/>
      <c r="K67" s="340">
        <v>1.9892353E8</v>
      </c>
      <c r="L67" s="286"/>
      <c r="M67" s="286"/>
      <c r="N67" s="286"/>
      <c r="O67" s="286"/>
      <c r="P67" s="286">
        <v>1.070712E7</v>
      </c>
      <c r="Q67" s="286">
        <v>4522180.0</v>
      </c>
      <c r="R67" s="286">
        <v>1.27E7</v>
      </c>
      <c r="S67" s="286"/>
      <c r="T67" s="286"/>
      <c r="U67" s="286">
        <v>1700000.0</v>
      </c>
      <c r="V67" s="286">
        <v>7972776.0</v>
      </c>
      <c r="W67" s="286"/>
      <c r="X67" s="286"/>
      <c r="Y67" s="286"/>
      <c r="Z67" s="286">
        <v>1.1945507E7</v>
      </c>
      <c r="AA67" s="341"/>
      <c r="AB67" s="364"/>
      <c r="AC67" s="285"/>
      <c r="AD67" s="285"/>
      <c r="AE67" s="285"/>
      <c r="AF67" s="285"/>
      <c r="AG67" s="339"/>
      <c r="AH67" s="286"/>
      <c r="AI67" s="1"/>
    </row>
    <row r="68" ht="15.0" customHeight="1">
      <c r="A68" s="287" t="s">
        <v>123</v>
      </c>
      <c r="B68" s="316">
        <v>2.84270694E8</v>
      </c>
      <c r="C68" s="316">
        <v>2.71959265E8</v>
      </c>
      <c r="D68" s="316">
        <v>1.2311429E7</v>
      </c>
      <c r="E68" s="286">
        <v>2.84064583E8</v>
      </c>
      <c r="F68" s="286">
        <v>6111.0</v>
      </c>
      <c r="G68" s="286">
        <v>200000.0</v>
      </c>
      <c r="H68" s="286"/>
      <c r="I68" s="282"/>
      <c r="J68" s="282"/>
      <c r="K68" s="340">
        <v>2.2281863E8</v>
      </c>
      <c r="L68" s="286"/>
      <c r="M68" s="286"/>
      <c r="N68" s="286"/>
      <c r="O68" s="286"/>
      <c r="P68" s="286">
        <v>1.390187E7</v>
      </c>
      <c r="Q68" s="286">
        <v>4344160.0</v>
      </c>
      <c r="R68" s="286">
        <v>9013000.0</v>
      </c>
      <c r="S68" s="286"/>
      <c r="T68" s="286"/>
      <c r="U68" s="286">
        <v>1700000.0</v>
      </c>
      <c r="V68" s="286">
        <v>7972776.0</v>
      </c>
      <c r="W68" s="286"/>
      <c r="X68" s="286"/>
      <c r="Y68" s="286"/>
      <c r="Z68" s="286">
        <v>1.2208829E7</v>
      </c>
      <c r="AA68" s="341"/>
      <c r="AB68" s="364"/>
      <c r="AC68" s="285"/>
      <c r="AD68" s="285"/>
      <c r="AE68" s="285"/>
      <c r="AF68" s="285"/>
      <c r="AG68" s="339"/>
      <c r="AH68" s="286"/>
      <c r="AI68" s="1"/>
    </row>
    <row r="69" ht="15.0" customHeight="1">
      <c r="A69" s="287" t="s">
        <v>164</v>
      </c>
      <c r="B69" s="316">
        <v>3.02870989E8</v>
      </c>
      <c r="C69" s="316">
        <v>2.43322348E8</v>
      </c>
      <c r="D69" s="316">
        <v>5.9548641E7</v>
      </c>
      <c r="E69" s="286">
        <v>3.024626E8</v>
      </c>
      <c r="F69" s="286">
        <v>8389.0</v>
      </c>
      <c r="G69" s="286">
        <v>400000.0</v>
      </c>
      <c r="H69" s="286"/>
      <c r="I69" s="282"/>
      <c r="J69" s="282"/>
      <c r="K69" s="340">
        <v>1.93493685E8</v>
      </c>
      <c r="L69" s="286"/>
      <c r="M69" s="286"/>
      <c r="N69" s="286"/>
      <c r="O69" s="286"/>
      <c r="P69" s="286">
        <v>1.47123E7</v>
      </c>
      <c r="Q69" s="286">
        <v>4238840.0</v>
      </c>
      <c r="R69" s="286">
        <v>1.050665E7</v>
      </c>
      <c r="S69" s="286"/>
      <c r="T69" s="286"/>
      <c r="U69" s="286">
        <v>1700000.0</v>
      </c>
      <c r="V69" s="286">
        <v>7972776.0</v>
      </c>
      <c r="W69" s="286"/>
      <c r="X69" s="286"/>
      <c r="Y69" s="286"/>
      <c r="Z69" s="286">
        <v>1.0698097E7</v>
      </c>
      <c r="AA69" s="341"/>
      <c r="AB69" s="364"/>
      <c r="AC69" s="285"/>
      <c r="AD69" s="285"/>
      <c r="AE69" s="285"/>
      <c r="AF69" s="285"/>
      <c r="AG69" s="339"/>
      <c r="AH69" s="286"/>
      <c r="AI69" s="1"/>
    </row>
    <row r="70" ht="15.0" customHeight="1">
      <c r="A70" s="287" t="s">
        <v>205</v>
      </c>
      <c r="B70" s="316">
        <v>2.72533156E8</v>
      </c>
      <c r="C70" s="316">
        <v>4.65256037E8</v>
      </c>
      <c r="D70" s="316">
        <v>-1.92722881E8</v>
      </c>
      <c r="E70" s="286">
        <v>2.7227855E8</v>
      </c>
      <c r="F70" s="286">
        <v>4606.0</v>
      </c>
      <c r="G70" s="286">
        <v>250000.0</v>
      </c>
      <c r="H70" s="286"/>
      <c r="I70" s="282"/>
      <c r="J70" s="282"/>
      <c r="K70" s="340">
        <v>2.13953989E8</v>
      </c>
      <c r="L70" s="286">
        <v>1.755336E8</v>
      </c>
      <c r="M70" s="286"/>
      <c r="N70" s="286"/>
      <c r="O70" s="286"/>
      <c r="P70" s="286">
        <v>4.266565E7</v>
      </c>
      <c r="Q70" s="286">
        <v>4263920.0</v>
      </c>
      <c r="R70" s="286">
        <v>9200000.0</v>
      </c>
      <c r="S70" s="286"/>
      <c r="T70" s="286"/>
      <c r="U70" s="286">
        <v>1700000.0</v>
      </c>
      <c r="V70" s="286">
        <v>7972776.0</v>
      </c>
      <c r="W70" s="286"/>
      <c r="X70" s="286"/>
      <c r="Y70" s="286"/>
      <c r="Z70" s="286">
        <v>9966102.0</v>
      </c>
      <c r="AA70" s="341"/>
      <c r="AB70" s="364"/>
      <c r="AC70" s="285"/>
      <c r="AD70" s="285"/>
      <c r="AE70" s="285"/>
      <c r="AF70" s="285"/>
      <c r="AG70" s="339"/>
      <c r="AH70" s="286"/>
      <c r="AI70" s="1"/>
    </row>
    <row r="71" ht="15.0" customHeight="1">
      <c r="A71" s="287" t="s">
        <v>239</v>
      </c>
      <c r="B71" s="316">
        <v>2.75940511E8</v>
      </c>
      <c r="C71" s="316">
        <v>2.52809936E8</v>
      </c>
      <c r="D71" s="316">
        <v>2.3130575E7</v>
      </c>
      <c r="E71" s="286">
        <v>2.756842E8</v>
      </c>
      <c r="F71" s="286">
        <v>6311.0</v>
      </c>
      <c r="G71" s="286">
        <v>250000.0</v>
      </c>
      <c r="H71" s="286"/>
      <c r="I71" s="282"/>
      <c r="J71" s="282"/>
      <c r="K71" s="340">
        <v>1.91584052E8</v>
      </c>
      <c r="L71" s="286"/>
      <c r="M71" s="286"/>
      <c r="N71" s="286"/>
      <c r="O71" s="286"/>
      <c r="P71" s="286">
        <v>1.98463E7</v>
      </c>
      <c r="Q71" s="286">
        <v>6049510.0</v>
      </c>
      <c r="R71" s="286">
        <v>9500000.0</v>
      </c>
      <c r="S71" s="286"/>
      <c r="T71" s="286"/>
      <c r="U71" s="286">
        <v>1700000.0</v>
      </c>
      <c r="V71" s="286">
        <v>7972776.0</v>
      </c>
      <c r="W71" s="286"/>
      <c r="X71" s="286"/>
      <c r="Y71" s="286"/>
      <c r="Z71" s="286">
        <v>1.6157298E7</v>
      </c>
      <c r="AA71" s="341"/>
      <c r="AB71" s="364"/>
      <c r="AC71" s="285"/>
      <c r="AD71" s="285"/>
      <c r="AE71" s="285"/>
      <c r="AF71" s="285"/>
      <c r="AG71" s="339"/>
      <c r="AH71" s="286"/>
      <c r="AI71" s="1"/>
    </row>
    <row r="72" ht="15.0" customHeight="1">
      <c r="A72" s="353" t="s">
        <v>265</v>
      </c>
      <c r="B72" s="316">
        <v>4.12670289E8</v>
      </c>
      <c r="C72" s="316">
        <v>3.34404695E8</v>
      </c>
      <c r="D72" s="316">
        <v>7.8265594E7</v>
      </c>
      <c r="E72" s="286">
        <v>4.12412088E8</v>
      </c>
      <c r="F72" s="332">
        <v>8201.0</v>
      </c>
      <c r="G72" s="332">
        <v>250000.0</v>
      </c>
      <c r="H72" s="332"/>
      <c r="I72" s="326"/>
      <c r="J72" s="326"/>
      <c r="K72" s="369">
        <v>2.19236526E8</v>
      </c>
      <c r="L72" s="332">
        <v>5.958214E7</v>
      </c>
      <c r="M72" s="332"/>
      <c r="N72" s="332"/>
      <c r="O72" s="332"/>
      <c r="P72" s="332">
        <v>2.050407E7</v>
      </c>
      <c r="Q72" s="332">
        <v>4586480.0</v>
      </c>
      <c r="R72" s="332">
        <v>1.0334E7</v>
      </c>
      <c r="S72" s="332"/>
      <c r="T72" s="332"/>
      <c r="U72" s="332">
        <v>1700000.0</v>
      </c>
      <c r="V72" s="332">
        <v>7972776.0</v>
      </c>
      <c r="W72" s="332"/>
      <c r="X72" s="332"/>
      <c r="Y72" s="332"/>
      <c r="Z72" s="332">
        <v>1.0488703E7</v>
      </c>
      <c r="AA72" s="370"/>
      <c r="AB72" s="371"/>
      <c r="AC72" s="331"/>
      <c r="AD72" s="331"/>
      <c r="AE72" s="331"/>
      <c r="AF72" s="331"/>
      <c r="AG72" s="372"/>
      <c r="AH72" s="332"/>
      <c r="AI72" s="373"/>
    </row>
    <row r="73" ht="15.0" customHeight="1">
      <c r="A73" s="333"/>
      <c r="B73" s="334">
        <v>3.000839054E9</v>
      </c>
      <c r="C73" s="334">
        <v>3.069068771E9</v>
      </c>
      <c r="D73" s="334">
        <v>-6.8229717E7</v>
      </c>
      <c r="E73" s="334">
        <v>2.977462498E9</v>
      </c>
      <c r="F73" s="334">
        <v>69636.0</v>
      </c>
      <c r="G73" s="334">
        <v>2.330692E7</v>
      </c>
      <c r="H73" s="334">
        <v>0.0</v>
      </c>
      <c r="I73" s="334">
        <v>0.0</v>
      </c>
      <c r="J73" s="334">
        <v>0.0</v>
      </c>
      <c r="K73" s="334">
        <v>2.161205827E9</v>
      </c>
      <c r="L73" s="334">
        <v>2.3511574E8</v>
      </c>
      <c r="M73" s="334">
        <v>0.0</v>
      </c>
      <c r="N73" s="334">
        <v>0.0</v>
      </c>
      <c r="O73" s="334">
        <v>0.0</v>
      </c>
      <c r="P73" s="334">
        <v>2.6163556E8</v>
      </c>
      <c r="Q73" s="334">
        <v>4.824724E7</v>
      </c>
      <c r="R73" s="334">
        <v>1.113477E8</v>
      </c>
      <c r="S73" s="334"/>
      <c r="T73" s="334"/>
      <c r="U73" s="334">
        <v>1.44E7</v>
      </c>
      <c r="V73" s="334">
        <v>9.1125612E7</v>
      </c>
      <c r="W73" s="334"/>
      <c r="X73" s="334"/>
      <c r="Y73" s="334"/>
      <c r="Z73" s="334">
        <v>1.45991092E8</v>
      </c>
      <c r="AA73" s="335"/>
      <c r="AB73" s="334">
        <v>0.0</v>
      </c>
      <c r="AC73" s="334">
        <v>0.0</v>
      </c>
      <c r="AD73" s="334">
        <v>0.0</v>
      </c>
      <c r="AE73" s="334">
        <v>0.0</v>
      </c>
      <c r="AF73" s="336"/>
      <c r="AG73" s="336"/>
      <c r="AH73" s="337"/>
      <c r="AI73" s="336"/>
    </row>
    <row r="74" ht="15.0" customHeight="1">
      <c r="A74" s="374" t="s">
        <v>2600</v>
      </c>
      <c r="B74" s="304">
        <v>6.3690322E8</v>
      </c>
      <c r="C74" s="316">
        <v>3.0602725E8</v>
      </c>
      <c r="D74" s="316">
        <v>3.3087597E8</v>
      </c>
      <c r="E74" s="360">
        <v>6.36747765E8</v>
      </c>
      <c r="F74" s="360">
        <v>5455.0</v>
      </c>
      <c r="G74" s="360">
        <v>150000.0</v>
      </c>
      <c r="H74" s="360"/>
      <c r="I74" s="309"/>
      <c r="J74" s="309"/>
      <c r="K74" s="359">
        <v>1.95608782E8</v>
      </c>
      <c r="L74" s="360"/>
      <c r="M74" s="360"/>
      <c r="N74" s="360"/>
      <c r="O74" s="360"/>
      <c r="P74" s="360">
        <v>6.158911E7</v>
      </c>
      <c r="Q74" s="360">
        <v>4600900.0</v>
      </c>
      <c r="R74" s="360">
        <v>1.309273E7</v>
      </c>
      <c r="S74" s="360">
        <v>6500000.0</v>
      </c>
      <c r="T74" s="360"/>
      <c r="U74" s="360">
        <v>1700000.0</v>
      </c>
      <c r="V74" s="360">
        <v>9054906.0</v>
      </c>
      <c r="W74" s="360">
        <v>3065065.0</v>
      </c>
      <c r="X74" s="360">
        <v>4093800.0</v>
      </c>
      <c r="Y74" s="360">
        <v>3282205.0</v>
      </c>
      <c r="Z74" s="360">
        <v>3439752.0</v>
      </c>
      <c r="AA74" s="354"/>
      <c r="AB74" s="375"/>
      <c r="AC74" s="360"/>
      <c r="AD74" s="360">
        <v>4.4E8</v>
      </c>
      <c r="AE74" s="376"/>
      <c r="AF74" s="376"/>
      <c r="AG74" s="377"/>
      <c r="AH74" s="360"/>
      <c r="AI74" s="378"/>
    </row>
    <row r="75" ht="15.0" customHeight="1">
      <c r="A75" s="287" t="s">
        <v>310</v>
      </c>
      <c r="B75" s="316">
        <v>2.49823081E8</v>
      </c>
      <c r="C75" s="316">
        <v>2.72403088E8</v>
      </c>
      <c r="D75" s="316">
        <v>-2.2580007E7</v>
      </c>
      <c r="E75" s="340">
        <v>2.498166E8</v>
      </c>
      <c r="F75" s="286">
        <v>6481.0</v>
      </c>
      <c r="G75" s="341"/>
      <c r="H75" s="286"/>
      <c r="I75" s="282"/>
      <c r="J75" s="282"/>
      <c r="K75" s="286">
        <v>1.86996456E8</v>
      </c>
      <c r="L75" s="286"/>
      <c r="M75" s="286"/>
      <c r="N75" s="286"/>
      <c r="O75" s="286"/>
      <c r="P75" s="286">
        <v>3.687747E7</v>
      </c>
      <c r="Q75" s="286">
        <v>5200920.0</v>
      </c>
      <c r="R75" s="286">
        <v>1.235E7</v>
      </c>
      <c r="S75" s="286">
        <v>6500000.0</v>
      </c>
      <c r="T75" s="286"/>
      <c r="U75" s="286">
        <v>1700000.0</v>
      </c>
      <c r="V75" s="286">
        <v>9702109.0</v>
      </c>
      <c r="W75" s="286">
        <v>2000206.0</v>
      </c>
      <c r="X75" s="286">
        <v>138740.0</v>
      </c>
      <c r="Y75" s="286">
        <v>8148997.0</v>
      </c>
      <c r="Z75" s="286">
        <v>2788190.0</v>
      </c>
      <c r="AA75" s="341"/>
      <c r="AB75" s="364"/>
      <c r="AC75" s="286">
        <v>2.0E7</v>
      </c>
      <c r="AD75" s="286"/>
      <c r="AE75" s="285"/>
      <c r="AF75" s="285"/>
      <c r="AG75" s="339"/>
      <c r="AH75" s="286"/>
      <c r="AI75" s="1"/>
    </row>
    <row r="76" ht="15.0" customHeight="1">
      <c r="A76" s="287" t="s">
        <v>326</v>
      </c>
      <c r="B76" s="316">
        <v>2.87784124E8</v>
      </c>
      <c r="C76" s="316">
        <v>3.28110162E8</v>
      </c>
      <c r="D76" s="316">
        <v>-4.0326038E7</v>
      </c>
      <c r="E76" s="340">
        <v>2.8777841E8</v>
      </c>
      <c r="F76" s="286">
        <v>5714.0</v>
      </c>
      <c r="G76" s="341"/>
      <c r="H76" s="286"/>
      <c r="I76" s="282"/>
      <c r="J76" s="282"/>
      <c r="K76" s="286">
        <v>2.35743541E8</v>
      </c>
      <c r="L76" s="286"/>
      <c r="M76" s="286"/>
      <c r="N76" s="286"/>
      <c r="O76" s="286"/>
      <c r="P76" s="286">
        <v>4.092604E7</v>
      </c>
      <c r="Q76" s="286">
        <v>4454440.0</v>
      </c>
      <c r="R76" s="286">
        <v>1.196627E7</v>
      </c>
      <c r="S76" s="286">
        <v>6500000.0</v>
      </c>
      <c r="T76" s="286"/>
      <c r="U76" s="286">
        <v>1700000.0</v>
      </c>
      <c r="V76" s="286">
        <v>8444076.0</v>
      </c>
      <c r="W76" s="286">
        <v>3014259.0</v>
      </c>
      <c r="X76" s="286">
        <v>1781650.0</v>
      </c>
      <c r="Y76" s="286">
        <v>3966744.0</v>
      </c>
      <c r="Z76" s="286">
        <v>8733142.0</v>
      </c>
      <c r="AA76" s="341">
        <v>880000.0</v>
      </c>
      <c r="AB76" s="364"/>
      <c r="AC76" s="286">
        <v>3.0E7</v>
      </c>
      <c r="AD76" s="286"/>
      <c r="AE76" s="285"/>
      <c r="AF76" s="285"/>
      <c r="AG76" s="339"/>
      <c r="AH76" s="286"/>
      <c r="AI76" s="1"/>
    </row>
    <row r="77" ht="15.0" customHeight="1">
      <c r="A77" s="287" t="s">
        <v>52</v>
      </c>
      <c r="B77" s="316">
        <v>3.26494045E8</v>
      </c>
      <c r="C77" s="316">
        <v>3.1333236E8</v>
      </c>
      <c r="D77" s="316">
        <v>1.3161685E7</v>
      </c>
      <c r="E77" s="340">
        <v>3.264877E8</v>
      </c>
      <c r="F77" s="286">
        <v>6345.0</v>
      </c>
      <c r="G77" s="341"/>
      <c r="H77" s="286"/>
      <c r="I77" s="282"/>
      <c r="J77" s="282"/>
      <c r="K77" s="286">
        <v>2.14915655E8</v>
      </c>
      <c r="L77" s="286"/>
      <c r="M77" s="286"/>
      <c r="N77" s="286"/>
      <c r="O77" s="286"/>
      <c r="P77" s="286">
        <v>7927280.0</v>
      </c>
      <c r="Q77" s="286">
        <v>5080150.0</v>
      </c>
      <c r="R77" s="286">
        <v>1.54E7</v>
      </c>
      <c r="S77" s="286"/>
      <c r="T77" s="286">
        <v>7665100.0</v>
      </c>
      <c r="U77" s="286">
        <v>1700000.0</v>
      </c>
      <c r="V77" s="286">
        <v>8459076.0</v>
      </c>
      <c r="W77" s="286">
        <v>4.4895981E7</v>
      </c>
      <c r="X77" s="286">
        <v>38970.0</v>
      </c>
      <c r="Y77" s="286">
        <v>4544738.0</v>
      </c>
      <c r="Z77" s="286">
        <v>2705410.0</v>
      </c>
      <c r="AA77" s="341"/>
      <c r="AB77" s="364"/>
      <c r="AC77" s="286">
        <v>5.5E7</v>
      </c>
      <c r="AD77" s="286"/>
      <c r="AE77" s="285"/>
      <c r="AF77" s="285"/>
      <c r="AG77" s="339"/>
      <c r="AH77" s="286"/>
      <c r="AI77" s="1"/>
    </row>
    <row r="78" ht="15.0" customHeight="1">
      <c r="A78" s="287" t="s">
        <v>69</v>
      </c>
      <c r="B78" s="316">
        <v>4.20622832E8</v>
      </c>
      <c r="C78" s="316">
        <v>6.63385699E8</v>
      </c>
      <c r="D78" s="316">
        <v>-2.42762867E8</v>
      </c>
      <c r="E78" s="340">
        <v>4.20616783E8</v>
      </c>
      <c r="F78" s="286">
        <v>6049.0</v>
      </c>
      <c r="G78" s="341"/>
      <c r="H78" s="286"/>
      <c r="I78" s="282"/>
      <c r="J78" s="282"/>
      <c r="K78" s="286">
        <v>2.50220302E8</v>
      </c>
      <c r="L78" s="286">
        <v>3.0E8</v>
      </c>
      <c r="M78" s="286"/>
      <c r="N78" s="286"/>
      <c r="O78" s="286"/>
      <c r="P78" s="286">
        <v>3.859172E7</v>
      </c>
      <c r="Q78" s="286">
        <v>3987120.0</v>
      </c>
      <c r="R78" s="286">
        <v>1.87E7</v>
      </c>
      <c r="S78" s="286">
        <v>6500000.0</v>
      </c>
      <c r="T78" s="286">
        <v>7753100.0</v>
      </c>
      <c r="U78" s="286">
        <v>1700000.0</v>
      </c>
      <c r="V78" s="286">
        <v>8444076.0</v>
      </c>
      <c r="W78" s="286">
        <v>2409594.0</v>
      </c>
      <c r="X78" s="286">
        <v>4524600.0</v>
      </c>
      <c r="Y78" s="286">
        <v>9817087.0</v>
      </c>
      <c r="Z78" s="286">
        <v>1.07381E7</v>
      </c>
      <c r="AA78" s="341"/>
      <c r="AB78" s="364"/>
      <c r="AC78" s="286">
        <v>1.95E8</v>
      </c>
      <c r="AD78" s="286">
        <v>1.3E8</v>
      </c>
      <c r="AE78" s="285"/>
      <c r="AF78" s="285"/>
      <c r="AG78" s="339"/>
      <c r="AH78" s="286"/>
      <c r="AI78" s="1"/>
    </row>
    <row r="79" ht="15.0" customHeight="1">
      <c r="A79" s="287" t="s">
        <v>77</v>
      </c>
      <c r="B79" s="316">
        <v>3.20967841E8</v>
      </c>
      <c r="C79" s="316">
        <v>3.44180828E8</v>
      </c>
      <c r="D79" s="316">
        <v>-2.3212987E7</v>
      </c>
      <c r="E79" s="286">
        <v>3.20964289E8</v>
      </c>
      <c r="F79" s="286">
        <v>3552.0</v>
      </c>
      <c r="G79" s="341"/>
      <c r="H79" s="286"/>
      <c r="I79" s="282"/>
      <c r="J79" s="282"/>
      <c r="K79" s="286">
        <v>2.56293031E8</v>
      </c>
      <c r="L79" s="286"/>
      <c r="M79" s="286"/>
      <c r="N79" s="286"/>
      <c r="O79" s="286"/>
      <c r="P79" s="286">
        <v>3.111258E7</v>
      </c>
      <c r="Q79" s="286">
        <v>5195360.0</v>
      </c>
      <c r="R79" s="286">
        <v>1.71687E7</v>
      </c>
      <c r="S79" s="286">
        <v>6500000.0</v>
      </c>
      <c r="T79" s="286">
        <v>7664260.0</v>
      </c>
      <c r="U79" s="286">
        <v>700000.0</v>
      </c>
      <c r="V79" s="286">
        <v>6928176.0</v>
      </c>
      <c r="W79" s="286">
        <v>2476076.0</v>
      </c>
      <c r="X79" s="286">
        <v>3554700.0</v>
      </c>
      <c r="Y79" s="286">
        <v>4001115.0</v>
      </c>
      <c r="Z79" s="286">
        <v>2586830.0</v>
      </c>
      <c r="AA79" s="341"/>
      <c r="AB79" s="364"/>
      <c r="AC79" s="286">
        <v>1.038E8</v>
      </c>
      <c r="AD79" s="286">
        <v>5.0E7</v>
      </c>
      <c r="AE79" s="285"/>
      <c r="AF79" s="285"/>
      <c r="AG79" s="339"/>
      <c r="AH79" s="286"/>
      <c r="AI79" s="1"/>
    </row>
    <row r="80" ht="15.0" customHeight="1">
      <c r="A80" s="287" t="s">
        <v>94</v>
      </c>
      <c r="B80" s="316">
        <v>3.91779025E8</v>
      </c>
      <c r="C80" s="316">
        <v>4.53480114E8</v>
      </c>
      <c r="D80" s="316">
        <v>-6.1701089E7</v>
      </c>
      <c r="E80" s="286">
        <v>3.9177572E8</v>
      </c>
      <c r="F80" s="286">
        <v>3305.0</v>
      </c>
      <c r="G80" s="341"/>
      <c r="H80" s="286"/>
      <c r="I80" s="282"/>
      <c r="J80" s="282"/>
      <c r="K80" s="286">
        <v>3.53232026E8</v>
      </c>
      <c r="L80" s="286"/>
      <c r="M80" s="286"/>
      <c r="N80" s="286"/>
      <c r="O80" s="286"/>
      <c r="P80" s="286">
        <v>3.159227E7</v>
      </c>
      <c r="Q80" s="286">
        <v>4649000.0</v>
      </c>
      <c r="R80" s="286">
        <v>1.994175E7</v>
      </c>
      <c r="S80" s="286">
        <v>6500000.0</v>
      </c>
      <c r="T80" s="286">
        <v>7252390.0</v>
      </c>
      <c r="U80" s="286">
        <v>700000.0</v>
      </c>
      <c r="V80" s="286">
        <v>9966330.0</v>
      </c>
      <c r="W80" s="286">
        <v>2454709.0</v>
      </c>
      <c r="X80" s="286">
        <v>3866800.0</v>
      </c>
      <c r="Y80" s="286">
        <v>9324639.0</v>
      </c>
      <c r="Z80" s="286">
        <v>4000200.0</v>
      </c>
      <c r="AA80" s="341"/>
      <c r="AB80" s="364"/>
      <c r="AC80" s="286">
        <v>4.0E7</v>
      </c>
      <c r="AD80" s="286">
        <v>5.0E7</v>
      </c>
      <c r="AE80" s="285"/>
      <c r="AF80" s="285"/>
      <c r="AG80" s="339"/>
      <c r="AH80" s="286"/>
      <c r="AI80" s="1"/>
    </row>
    <row r="81" ht="15.0" customHeight="1">
      <c r="A81" s="287" t="s">
        <v>123</v>
      </c>
      <c r="B81" s="316">
        <v>5.6064766E8</v>
      </c>
      <c r="C81" s="316">
        <v>5.36322333E8</v>
      </c>
      <c r="D81" s="316">
        <v>2.4325327E7</v>
      </c>
      <c r="E81" s="286">
        <v>5.60642368E8</v>
      </c>
      <c r="F81" s="286">
        <v>5292.0</v>
      </c>
      <c r="G81" s="341"/>
      <c r="H81" s="286"/>
      <c r="I81" s="282"/>
      <c r="J81" s="282"/>
      <c r="K81" s="286">
        <v>3.99794221E8</v>
      </c>
      <c r="L81" s="286"/>
      <c r="M81" s="286"/>
      <c r="N81" s="286"/>
      <c r="O81" s="286"/>
      <c r="P81" s="286">
        <v>5.684036E7</v>
      </c>
      <c r="Q81" s="286">
        <v>5321760.0</v>
      </c>
      <c r="R81" s="286">
        <v>2.24792E7</v>
      </c>
      <c r="S81" s="286">
        <v>6500000.0</v>
      </c>
      <c r="T81" s="286">
        <v>1.033766E7</v>
      </c>
      <c r="U81" s="286">
        <v>700000.0</v>
      </c>
      <c r="V81" s="286">
        <v>8444076.0</v>
      </c>
      <c r="W81" s="286">
        <v>2794443.0</v>
      </c>
      <c r="X81" s="286">
        <v>3047600.0</v>
      </c>
      <c r="Y81" s="286">
        <v>1.0385346E7</v>
      </c>
      <c r="Z81" s="286">
        <v>9677667.0</v>
      </c>
      <c r="AA81" s="341"/>
      <c r="AB81" s="364"/>
      <c r="AC81" s="286">
        <v>3.095E7</v>
      </c>
      <c r="AD81" s="286"/>
      <c r="AE81" s="285"/>
      <c r="AF81" s="285"/>
      <c r="AG81" s="339"/>
      <c r="AH81" s="286"/>
      <c r="AI81" s="1"/>
    </row>
    <row r="82" ht="15.0" customHeight="1">
      <c r="A82" s="287" t="s">
        <v>164</v>
      </c>
      <c r="B82" s="316">
        <v>4.94081084E8</v>
      </c>
      <c r="C82" s="316">
        <v>3.87802363E8</v>
      </c>
      <c r="D82" s="316">
        <v>1.06278721E8</v>
      </c>
      <c r="E82" s="286">
        <v>4.94073736E8</v>
      </c>
      <c r="F82" s="286">
        <v>7348.0</v>
      </c>
      <c r="G82" s="341"/>
      <c r="H82" s="286"/>
      <c r="I82" s="282"/>
      <c r="J82" s="282"/>
      <c r="K82" s="286">
        <v>2.76966552E8</v>
      </c>
      <c r="L82" s="286"/>
      <c r="M82" s="286"/>
      <c r="N82" s="286"/>
      <c r="O82" s="286"/>
      <c r="P82" s="286">
        <v>3.290039E7</v>
      </c>
      <c r="Q82" s="286">
        <v>5620100.0</v>
      </c>
      <c r="R82" s="286">
        <v>2.09E7</v>
      </c>
      <c r="S82" s="286">
        <v>1.3E7</v>
      </c>
      <c r="T82" s="286">
        <v>1.038536E7</v>
      </c>
      <c r="U82" s="286">
        <v>700000.0</v>
      </c>
      <c r="V82" s="286">
        <v>8444076.0</v>
      </c>
      <c r="W82" s="286">
        <v>2791423.0</v>
      </c>
      <c r="X82" s="286">
        <v>4219160.0</v>
      </c>
      <c r="Y82" s="286">
        <v>7473502.0</v>
      </c>
      <c r="Z82" s="286">
        <v>4401800.0</v>
      </c>
      <c r="AA82" s="341"/>
      <c r="AB82" s="364"/>
      <c r="AC82" s="286"/>
      <c r="AD82" s="286"/>
      <c r="AE82" s="285"/>
      <c r="AF82" s="285"/>
      <c r="AG82" s="339"/>
      <c r="AH82" s="286"/>
      <c r="AI82" s="1"/>
    </row>
    <row r="83" ht="15.0" customHeight="1">
      <c r="A83" s="287" t="s">
        <v>205</v>
      </c>
      <c r="B83" s="316">
        <v>3.76028384E8</v>
      </c>
      <c r="C83" s="316">
        <v>4.0430141E8</v>
      </c>
      <c r="D83" s="316">
        <v>-2.8273026E7</v>
      </c>
      <c r="E83" s="286">
        <v>3.76021311E8</v>
      </c>
      <c r="F83" s="286">
        <v>7073.0</v>
      </c>
      <c r="G83" s="341"/>
      <c r="H83" s="286"/>
      <c r="I83" s="282"/>
      <c r="J83" s="282"/>
      <c r="K83" s="286">
        <v>3.02329409E8</v>
      </c>
      <c r="L83" s="286"/>
      <c r="M83" s="286"/>
      <c r="N83" s="286"/>
      <c r="O83" s="286"/>
      <c r="P83" s="286">
        <v>3.784069E7</v>
      </c>
      <c r="Q83" s="286">
        <v>6456870.0</v>
      </c>
      <c r="R83" s="286">
        <v>1.67E7</v>
      </c>
      <c r="S83" s="286">
        <v>6500000.0</v>
      </c>
      <c r="T83" s="286">
        <v>1.049816E7</v>
      </c>
      <c r="U83" s="286">
        <v>700000.0</v>
      </c>
      <c r="V83" s="286">
        <v>8444076.0</v>
      </c>
      <c r="W83" s="286">
        <v>2780470.0</v>
      </c>
      <c r="X83" s="286">
        <v>3089800.0</v>
      </c>
      <c r="Y83" s="286">
        <v>6199895.0</v>
      </c>
      <c r="Z83" s="286">
        <v>2762040.0</v>
      </c>
      <c r="AA83" s="341"/>
      <c r="AB83" s="364"/>
      <c r="AC83" s="286"/>
      <c r="AD83" s="286"/>
      <c r="AE83" s="285"/>
      <c r="AF83" s="285"/>
      <c r="AG83" s="339"/>
      <c r="AH83" s="286"/>
      <c r="AI83" s="1"/>
    </row>
    <row r="84" ht="15.0" customHeight="1">
      <c r="A84" s="287" t="s">
        <v>239</v>
      </c>
      <c r="B84" s="316">
        <v>3.98824705E8</v>
      </c>
      <c r="C84" s="316">
        <v>3.84972302E8</v>
      </c>
      <c r="D84" s="316">
        <v>1.3852403E7</v>
      </c>
      <c r="E84" s="286">
        <v>3.98817665E8</v>
      </c>
      <c r="F84" s="286">
        <v>7040.0</v>
      </c>
      <c r="G84" s="341"/>
      <c r="H84" s="286"/>
      <c r="I84" s="282"/>
      <c r="J84" s="282"/>
      <c r="K84" s="286">
        <v>2.87379955E8</v>
      </c>
      <c r="L84" s="286"/>
      <c r="M84" s="286"/>
      <c r="N84" s="286"/>
      <c r="O84" s="286"/>
      <c r="P84" s="286">
        <v>3.007159E7</v>
      </c>
      <c r="Q84" s="286">
        <v>6186650.0</v>
      </c>
      <c r="R84" s="286">
        <v>1.69E7</v>
      </c>
      <c r="S84" s="286">
        <v>6500000.0</v>
      </c>
      <c r="T84" s="286">
        <v>1.055135E7</v>
      </c>
      <c r="U84" s="286">
        <v>700000.0</v>
      </c>
      <c r="V84" s="286">
        <v>8609076.0</v>
      </c>
      <c r="W84" s="286">
        <v>3363630.0</v>
      </c>
      <c r="X84" s="286">
        <v>2617000.0</v>
      </c>
      <c r="Y84" s="286">
        <v>5429781.0</v>
      </c>
      <c r="Z84" s="286">
        <v>3033270.0</v>
      </c>
      <c r="AA84" s="341">
        <v>3630000.0</v>
      </c>
      <c r="AB84" s="364"/>
      <c r="AC84" s="286"/>
      <c r="AD84" s="286"/>
      <c r="AE84" s="285"/>
      <c r="AF84" s="285"/>
      <c r="AG84" s="339"/>
      <c r="AH84" s="286"/>
      <c r="AI84" s="1"/>
    </row>
    <row r="85" ht="15.0" customHeight="1">
      <c r="A85" s="353" t="s">
        <v>265</v>
      </c>
      <c r="B85" s="323">
        <v>4.43368128E8</v>
      </c>
      <c r="C85" s="323">
        <v>4.27114936E8</v>
      </c>
      <c r="D85" s="323">
        <v>1.6253192E7</v>
      </c>
      <c r="E85" s="332">
        <v>4.4336145E8</v>
      </c>
      <c r="F85" s="326">
        <v>6678.0</v>
      </c>
      <c r="G85" s="327"/>
      <c r="H85" s="326"/>
      <c r="I85" s="326"/>
      <c r="J85" s="326"/>
      <c r="K85" s="332">
        <v>3.27634207E8</v>
      </c>
      <c r="L85" s="326"/>
      <c r="M85" s="326"/>
      <c r="N85" s="326"/>
      <c r="O85" s="326"/>
      <c r="P85" s="326">
        <v>3.01913E7</v>
      </c>
      <c r="Q85" s="326">
        <v>7030470.0</v>
      </c>
      <c r="R85" s="326">
        <v>1.75E7</v>
      </c>
      <c r="S85" s="326">
        <v>6500000.0</v>
      </c>
      <c r="T85" s="326">
        <v>1.159669E7</v>
      </c>
      <c r="U85" s="326">
        <v>700000.0</v>
      </c>
      <c r="V85" s="326">
        <v>8599076.0</v>
      </c>
      <c r="W85" s="326">
        <v>3284518.0</v>
      </c>
      <c r="X85" s="326">
        <v>2926000.0</v>
      </c>
      <c r="Y85" s="326">
        <v>5952985.0</v>
      </c>
      <c r="Z85" s="326">
        <v>2449690.0</v>
      </c>
      <c r="AA85" s="327">
        <v>2750000.0</v>
      </c>
      <c r="AB85" s="379"/>
      <c r="AC85" s="326"/>
      <c r="AD85" s="331"/>
      <c r="AE85" s="331"/>
      <c r="AF85" s="332"/>
      <c r="AG85" s="372"/>
      <c r="AH85" s="332"/>
      <c r="AI85" s="373"/>
    </row>
    <row r="86" ht="15.0" customHeight="1">
      <c r="A86" s="333"/>
      <c r="B86" s="334">
        <v>4.907324129E9</v>
      </c>
      <c r="C86" s="334">
        <v>4.821432845E9</v>
      </c>
      <c r="D86" s="334">
        <v>8.5891284E7</v>
      </c>
      <c r="E86" s="334">
        <v>4.907103797E9</v>
      </c>
      <c r="F86" s="334">
        <v>70332.0</v>
      </c>
      <c r="G86" s="334">
        <v>150000.0</v>
      </c>
      <c r="H86" s="334">
        <v>0.0</v>
      </c>
      <c r="I86" s="334">
        <v>0.0</v>
      </c>
      <c r="J86" s="334">
        <v>0.0</v>
      </c>
      <c r="K86" s="334">
        <v>3.287114137E9</v>
      </c>
      <c r="L86" s="334">
        <v>3.0E8</v>
      </c>
      <c r="M86" s="334">
        <v>0.0</v>
      </c>
      <c r="N86" s="334">
        <v>0.0</v>
      </c>
      <c r="O86" s="334">
        <v>0.0</v>
      </c>
      <c r="P86" s="334">
        <v>4.364608E8</v>
      </c>
      <c r="Q86" s="334">
        <v>6.378374E7</v>
      </c>
      <c r="R86" s="334">
        <v>2.0309865E8</v>
      </c>
      <c r="S86" s="334">
        <v>7.8E7</v>
      </c>
      <c r="T86" s="334">
        <v>8.370407E7</v>
      </c>
      <c r="U86" s="334">
        <v>1.34E7</v>
      </c>
      <c r="V86" s="334">
        <v>1.03539129E8</v>
      </c>
      <c r="W86" s="334">
        <v>7.5330374E7</v>
      </c>
      <c r="X86" s="334">
        <v>3.389882E7</v>
      </c>
      <c r="Y86" s="334">
        <v>7.8527034E7</v>
      </c>
      <c r="Z86" s="334">
        <v>5.7316091E7</v>
      </c>
      <c r="AA86" s="334">
        <v>7260000.0</v>
      </c>
      <c r="AB86" s="334">
        <v>0.0</v>
      </c>
      <c r="AC86" s="334">
        <v>4.7475E8</v>
      </c>
      <c r="AD86" s="334">
        <v>6.7E8</v>
      </c>
      <c r="AE86" s="334">
        <v>0.0</v>
      </c>
      <c r="AF86" s="336"/>
      <c r="AG86" s="336"/>
      <c r="AH86" s="337"/>
      <c r="AI86" s="336"/>
    </row>
    <row r="87" ht="15.0" customHeight="1">
      <c r="A87" s="374" t="s">
        <v>2247</v>
      </c>
      <c r="B87" s="304">
        <v>1.226445986E9</v>
      </c>
      <c r="C87" s="316">
        <v>8.0741508E8</v>
      </c>
      <c r="D87" s="316">
        <v>4.19030906E8</v>
      </c>
      <c r="E87" s="360">
        <v>1.22643916E9</v>
      </c>
      <c r="F87" s="360">
        <v>6826.0</v>
      </c>
      <c r="G87" s="354"/>
      <c r="H87" s="360"/>
      <c r="I87" s="309"/>
      <c r="J87" s="309"/>
      <c r="K87" s="360">
        <v>2.28592105E8</v>
      </c>
      <c r="L87" s="360">
        <v>4.349268E8</v>
      </c>
      <c r="M87" s="360"/>
      <c r="N87" s="360"/>
      <c r="O87" s="360"/>
      <c r="P87" s="360">
        <v>7.207626E7</v>
      </c>
      <c r="Q87" s="360">
        <v>6185950.0</v>
      </c>
      <c r="R87" s="360">
        <v>1.96E7</v>
      </c>
      <c r="S87" s="360">
        <v>6500000.0</v>
      </c>
      <c r="T87" s="360">
        <v>1.21707E7</v>
      </c>
      <c r="U87" s="360">
        <v>700000.0</v>
      </c>
      <c r="V87" s="360">
        <v>8474076.0</v>
      </c>
      <c r="W87" s="360">
        <v>3381983.0</v>
      </c>
      <c r="X87" s="360">
        <v>4161600.0</v>
      </c>
      <c r="Y87" s="360">
        <v>6709136.0</v>
      </c>
      <c r="Z87" s="360">
        <v>3936470.0</v>
      </c>
      <c r="AA87" s="354"/>
      <c r="AB87" s="375"/>
      <c r="AC87" s="360">
        <v>2.1E8</v>
      </c>
      <c r="AD87" s="360">
        <v>7.4E8</v>
      </c>
      <c r="AE87" s="376"/>
      <c r="AF87" s="376"/>
      <c r="AG87" s="377"/>
      <c r="AH87" s="360"/>
      <c r="AI87" s="378"/>
    </row>
    <row r="88" ht="15.0" customHeight="1">
      <c r="A88" s="367" t="s">
        <v>310</v>
      </c>
      <c r="B88" s="317">
        <v>3.08262445E8</v>
      </c>
      <c r="C88" s="316">
        <v>3.10386786E8</v>
      </c>
      <c r="D88" s="363">
        <v>-2124341.0</v>
      </c>
      <c r="E88" s="286">
        <v>3.08255094E8</v>
      </c>
      <c r="F88" s="286">
        <v>7351.0</v>
      </c>
      <c r="G88" s="341"/>
      <c r="H88" s="286"/>
      <c r="I88" s="282"/>
      <c r="J88" s="282"/>
      <c r="K88" s="286">
        <v>1.8633538E8</v>
      </c>
      <c r="L88" s="286"/>
      <c r="M88" s="286"/>
      <c r="N88" s="286"/>
      <c r="O88" s="286"/>
      <c r="P88" s="286">
        <v>4.831654E7</v>
      </c>
      <c r="Q88" s="286">
        <v>6251400.0</v>
      </c>
      <c r="R88" s="286">
        <v>2.0E7</v>
      </c>
      <c r="S88" s="286">
        <v>6500000.0</v>
      </c>
      <c r="T88" s="286">
        <v>1.283507E7</v>
      </c>
      <c r="U88" s="286">
        <v>700000.0</v>
      </c>
      <c r="V88" s="286">
        <v>7943076.0</v>
      </c>
      <c r="W88" s="286">
        <v>3427554.0</v>
      </c>
      <c r="X88" s="286">
        <v>4100000.0</v>
      </c>
      <c r="Y88" s="286">
        <v>4699607.0</v>
      </c>
      <c r="Z88" s="286">
        <v>4878159.0</v>
      </c>
      <c r="AA88" s="341">
        <v>4400000.0</v>
      </c>
      <c r="AB88" s="364"/>
      <c r="AC88" s="286">
        <v>2.0E7</v>
      </c>
      <c r="AD88" s="286">
        <v>2.0E7</v>
      </c>
      <c r="AE88" s="285"/>
      <c r="AF88" s="285"/>
      <c r="AG88" s="339"/>
      <c r="AH88" s="286"/>
      <c r="AI88" s="1"/>
    </row>
    <row r="89" ht="15.0" customHeight="1">
      <c r="A89" s="367" t="s">
        <v>326</v>
      </c>
      <c r="B89" s="317">
        <v>3.12504021E8</v>
      </c>
      <c r="C89" s="316">
        <v>4.30036818E8</v>
      </c>
      <c r="D89" s="363">
        <v>-1.17532797E8</v>
      </c>
      <c r="E89" s="286">
        <v>3.12500105E8</v>
      </c>
      <c r="F89" s="286">
        <v>3916.0</v>
      </c>
      <c r="G89" s="341"/>
      <c r="H89" s="286"/>
      <c r="I89" s="282"/>
      <c r="J89" s="282"/>
      <c r="K89" s="286">
        <v>2.2468884E8</v>
      </c>
      <c r="L89" s="286"/>
      <c r="M89" s="286"/>
      <c r="N89" s="286"/>
      <c r="O89" s="286"/>
      <c r="P89" s="286">
        <v>1.2043758E8</v>
      </c>
      <c r="Q89" s="286">
        <v>6255720.0</v>
      </c>
      <c r="R89" s="286">
        <v>2.065834E7</v>
      </c>
      <c r="S89" s="286">
        <v>6500000.0</v>
      </c>
      <c r="T89" s="286">
        <v>1.463387E7</v>
      </c>
      <c r="U89" s="286">
        <v>700000.0</v>
      </c>
      <c r="V89" s="286">
        <v>7179030.0</v>
      </c>
      <c r="W89" s="286">
        <v>2528335.0</v>
      </c>
      <c r="X89" s="286">
        <v>4026500.0</v>
      </c>
      <c r="Y89" s="286">
        <v>4325633.0</v>
      </c>
      <c r="Z89" s="286">
        <v>1.370297E7</v>
      </c>
      <c r="AA89" s="341">
        <v>4400000.0</v>
      </c>
      <c r="AB89" s="364"/>
      <c r="AC89" s="286"/>
      <c r="AD89" s="286"/>
      <c r="AE89" s="285"/>
      <c r="AF89" s="285"/>
      <c r="AG89" s="285" t="s">
        <v>2601</v>
      </c>
      <c r="AH89" s="286">
        <v>3.0E8</v>
      </c>
      <c r="AI89" s="1"/>
    </row>
    <row r="90" ht="15.0" customHeight="1">
      <c r="A90" s="367" t="s">
        <v>52</v>
      </c>
      <c r="B90" s="317">
        <v>3.14888843E8</v>
      </c>
      <c r="C90" s="316">
        <v>3.42275506E8</v>
      </c>
      <c r="D90" s="363">
        <v>-2.7386663E7</v>
      </c>
      <c r="E90" s="286">
        <v>3.1488501E8</v>
      </c>
      <c r="F90" s="286">
        <v>3833.0</v>
      </c>
      <c r="G90" s="341"/>
      <c r="H90" s="286"/>
      <c r="I90" s="282"/>
      <c r="J90" s="282"/>
      <c r="K90" s="286">
        <v>2.2513393E8</v>
      </c>
      <c r="L90" s="286"/>
      <c r="M90" s="286"/>
      <c r="N90" s="286"/>
      <c r="O90" s="286"/>
      <c r="P90" s="286">
        <v>6.641736E7</v>
      </c>
      <c r="Q90" s="286">
        <v>5641560.0</v>
      </c>
      <c r="R90" s="286">
        <v>1.09E7</v>
      </c>
      <c r="S90" s="286"/>
      <c r="T90" s="286">
        <v>1.28435E7</v>
      </c>
      <c r="U90" s="286">
        <v>700000.0</v>
      </c>
      <c r="V90" s="286">
        <v>7179030.0</v>
      </c>
      <c r="W90" s="286">
        <v>2689507.0</v>
      </c>
      <c r="X90" s="286">
        <v>265000.0</v>
      </c>
      <c r="Y90" s="286">
        <v>3626989.0</v>
      </c>
      <c r="Z90" s="286">
        <v>2478630.0</v>
      </c>
      <c r="AA90" s="341">
        <v>4400000.0</v>
      </c>
      <c r="AB90" s="364"/>
      <c r="AC90" s="286">
        <v>3.0E7</v>
      </c>
      <c r="AD90" s="286"/>
      <c r="AE90" s="285"/>
      <c r="AF90" s="285"/>
      <c r="AG90" s="339"/>
      <c r="AH90" s="286"/>
      <c r="AI90" s="1"/>
    </row>
    <row r="91" ht="15.0" customHeight="1">
      <c r="A91" s="367" t="s">
        <v>69</v>
      </c>
      <c r="B91" s="317">
        <v>3.43945442E8</v>
      </c>
      <c r="C91" s="316">
        <v>3.4889509E8</v>
      </c>
      <c r="D91" s="363">
        <v>-4949648.0</v>
      </c>
      <c r="E91" s="286">
        <v>3.4394085E8</v>
      </c>
      <c r="F91" s="286">
        <v>4592.0</v>
      </c>
      <c r="G91" s="341"/>
      <c r="H91" s="286"/>
      <c r="I91" s="282"/>
      <c r="J91" s="282"/>
      <c r="K91" s="286">
        <v>2.8600215E8</v>
      </c>
      <c r="L91" s="286"/>
      <c r="M91" s="286"/>
      <c r="N91" s="286"/>
      <c r="O91" s="286"/>
      <c r="P91" s="286">
        <v>2.347809E7</v>
      </c>
      <c r="Q91" s="286">
        <v>3686430.0</v>
      </c>
      <c r="R91" s="286">
        <v>1.56E7</v>
      </c>
      <c r="S91" s="286"/>
      <c r="T91" s="286"/>
      <c r="U91" s="286">
        <v>700000.0</v>
      </c>
      <c r="V91" s="286">
        <v>7239320.0</v>
      </c>
      <c r="W91" s="286">
        <v>2608956.0</v>
      </c>
      <c r="X91" s="286"/>
      <c r="Y91" s="286">
        <v>2942214.0</v>
      </c>
      <c r="Z91" s="286">
        <v>2237930.0</v>
      </c>
      <c r="AA91" s="341">
        <v>4400000.0</v>
      </c>
      <c r="AB91" s="364"/>
      <c r="AC91" s="286">
        <v>1.5E7</v>
      </c>
      <c r="AD91" s="286">
        <v>1.6E7</v>
      </c>
      <c r="AE91" s="285"/>
      <c r="AF91" s="285"/>
      <c r="AG91" s="339"/>
      <c r="AH91" s="286"/>
      <c r="AI91" s="1"/>
    </row>
    <row r="92" ht="15.0" customHeight="1">
      <c r="A92" s="367" t="s">
        <v>77</v>
      </c>
      <c r="B92" s="317">
        <v>3.84705118E8</v>
      </c>
      <c r="C92" s="316">
        <v>3.23321974E8</v>
      </c>
      <c r="D92" s="363">
        <v>6.1383144E7</v>
      </c>
      <c r="E92" s="286">
        <v>3.8469981E8</v>
      </c>
      <c r="F92" s="286">
        <v>5308.0</v>
      </c>
      <c r="G92" s="341"/>
      <c r="H92" s="286"/>
      <c r="I92" s="282"/>
      <c r="J92" s="282"/>
      <c r="K92" s="286">
        <v>2.7042943E8</v>
      </c>
      <c r="L92" s="286"/>
      <c r="M92" s="286"/>
      <c r="N92" s="286"/>
      <c r="O92" s="286"/>
      <c r="P92" s="286">
        <v>1.439537E7</v>
      </c>
      <c r="Q92" s="286">
        <v>3857180.0</v>
      </c>
      <c r="R92" s="286">
        <v>1.335427E7</v>
      </c>
      <c r="S92" s="286"/>
      <c r="T92" s="286"/>
      <c r="U92" s="286">
        <v>700000.0</v>
      </c>
      <c r="V92" s="286">
        <v>7179030.0</v>
      </c>
      <c r="W92" s="286">
        <v>2862281.0</v>
      </c>
      <c r="X92" s="286"/>
      <c r="Y92" s="286">
        <v>3497653.0</v>
      </c>
      <c r="Z92" s="286">
        <v>2646760.0</v>
      </c>
      <c r="AA92" s="341">
        <v>4400000.0</v>
      </c>
      <c r="AB92" s="364"/>
      <c r="AC92" s="286"/>
      <c r="AD92" s="286">
        <v>1.1E7</v>
      </c>
      <c r="AE92" s="285"/>
      <c r="AF92" s="285"/>
      <c r="AG92" s="339"/>
      <c r="AH92" s="286"/>
      <c r="AI92" s="1"/>
    </row>
    <row r="93" ht="15.0" customHeight="1">
      <c r="A93" s="367" t="s">
        <v>94</v>
      </c>
      <c r="B93" s="317">
        <v>3.69259703E8</v>
      </c>
      <c r="C93" s="316">
        <v>4.49374416E8</v>
      </c>
      <c r="D93" s="363">
        <v>-8.0114713E7</v>
      </c>
      <c r="E93" s="286">
        <v>3.6925537E8</v>
      </c>
      <c r="F93" s="286">
        <v>4333.0</v>
      </c>
      <c r="G93" s="341"/>
      <c r="H93" s="286"/>
      <c r="I93" s="282"/>
      <c r="J93" s="282"/>
      <c r="K93" s="286">
        <v>2.8643092E8</v>
      </c>
      <c r="L93" s="286"/>
      <c r="M93" s="286"/>
      <c r="N93" s="286"/>
      <c r="O93" s="286"/>
      <c r="P93" s="286">
        <v>1.0675184E8</v>
      </c>
      <c r="Q93" s="286">
        <v>4456600.0</v>
      </c>
      <c r="R93" s="286">
        <v>1.587762E7</v>
      </c>
      <c r="S93" s="286"/>
      <c r="T93" s="286">
        <v>4002770.0</v>
      </c>
      <c r="U93" s="286"/>
      <c r="V93" s="286">
        <v>8900990.0</v>
      </c>
      <c r="W93" s="286">
        <v>7974595.0</v>
      </c>
      <c r="X93" s="286">
        <v>109360.0</v>
      </c>
      <c r="Y93" s="286">
        <v>3531931.0</v>
      </c>
      <c r="Z93" s="286">
        <v>4897790.0</v>
      </c>
      <c r="AA93" s="341">
        <v>6440000.0</v>
      </c>
      <c r="AB93" s="364"/>
      <c r="AC93" s="286">
        <v>1.1E8</v>
      </c>
      <c r="AD93" s="286">
        <v>1.43E8</v>
      </c>
      <c r="AE93" s="285"/>
      <c r="AF93" s="285"/>
      <c r="AG93" s="339"/>
      <c r="AH93" s="286"/>
      <c r="AI93" s="1"/>
    </row>
    <row r="94" ht="15.0" customHeight="1">
      <c r="A94" s="367" t="s">
        <v>123</v>
      </c>
      <c r="B94" s="317">
        <v>4.31993931E8</v>
      </c>
      <c r="C94" s="316">
        <v>3.722142E8</v>
      </c>
      <c r="D94" s="363">
        <v>5.9779731E7</v>
      </c>
      <c r="E94" s="286">
        <v>4.3199158E8</v>
      </c>
      <c r="F94" s="282">
        <v>2351.0</v>
      </c>
      <c r="G94" s="283"/>
      <c r="H94" s="282"/>
      <c r="I94" s="282"/>
      <c r="J94" s="282"/>
      <c r="K94" s="286">
        <v>2.95224614E8</v>
      </c>
      <c r="L94" s="282"/>
      <c r="M94" s="282"/>
      <c r="N94" s="282"/>
      <c r="O94" s="282"/>
      <c r="P94" s="282">
        <v>1.721172E7</v>
      </c>
      <c r="Q94" s="282">
        <v>5870150.0</v>
      </c>
      <c r="R94" s="282">
        <v>1.57E7</v>
      </c>
      <c r="S94" s="282"/>
      <c r="T94" s="282">
        <v>1.619152E7</v>
      </c>
      <c r="U94" s="282"/>
      <c r="V94" s="282">
        <v>8866030.0</v>
      </c>
      <c r="W94" s="282">
        <v>7486077.0</v>
      </c>
      <c r="X94" s="282">
        <v>64000.0</v>
      </c>
      <c r="Y94" s="282">
        <v>3144349.0</v>
      </c>
      <c r="Z94" s="282">
        <v>2455740.0</v>
      </c>
      <c r="AA94" s="283"/>
      <c r="AB94" s="349"/>
      <c r="AC94" s="282">
        <v>3.0E7</v>
      </c>
      <c r="AD94" s="282">
        <v>5.0E7</v>
      </c>
      <c r="AE94" s="285"/>
      <c r="AF94" s="286"/>
      <c r="AG94" s="339"/>
      <c r="AH94" s="286"/>
      <c r="AI94" s="1"/>
    </row>
    <row r="95" ht="15.0" customHeight="1">
      <c r="A95" s="367" t="s">
        <v>164</v>
      </c>
      <c r="B95" s="317">
        <v>3.73987593E8</v>
      </c>
      <c r="C95" s="316">
        <v>3.19196613E8</v>
      </c>
      <c r="D95" s="363">
        <v>5.479098E7</v>
      </c>
      <c r="E95" s="286">
        <v>3.739816E8</v>
      </c>
      <c r="F95" s="282">
        <v>5993.0</v>
      </c>
      <c r="G95" s="283"/>
      <c r="H95" s="282"/>
      <c r="I95" s="282"/>
      <c r="J95" s="282"/>
      <c r="K95" s="286">
        <v>2.31462125E8</v>
      </c>
      <c r="L95" s="282"/>
      <c r="M95" s="282"/>
      <c r="N95" s="282"/>
      <c r="O95" s="282"/>
      <c r="P95" s="282">
        <v>9480370.0</v>
      </c>
      <c r="Q95" s="282">
        <v>5637190.0</v>
      </c>
      <c r="R95" s="282">
        <v>1.625E7</v>
      </c>
      <c r="S95" s="282"/>
      <c r="T95" s="282">
        <v>1.700228E7</v>
      </c>
      <c r="U95" s="282"/>
      <c r="V95" s="282">
        <v>9872680.0</v>
      </c>
      <c r="W95" s="282">
        <v>6087003.0</v>
      </c>
      <c r="X95" s="282">
        <v>424600.0</v>
      </c>
      <c r="Y95" s="282">
        <v>8789335.0</v>
      </c>
      <c r="Z95" s="282">
        <v>4236030.0</v>
      </c>
      <c r="AA95" s="283">
        <v>9955000.0</v>
      </c>
      <c r="AB95" s="349"/>
      <c r="AC95" s="282"/>
      <c r="AD95" s="282">
        <v>1.5E7</v>
      </c>
      <c r="AE95" s="285"/>
      <c r="AF95" s="286"/>
      <c r="AG95" s="339"/>
      <c r="AH95" s="286"/>
      <c r="AI95" s="1"/>
    </row>
    <row r="96" ht="15.0" customHeight="1">
      <c r="A96" s="367" t="s">
        <v>205</v>
      </c>
      <c r="B96" s="317">
        <v>3.48886357E8</v>
      </c>
      <c r="C96" s="316">
        <v>3.65391514E8</v>
      </c>
      <c r="D96" s="363">
        <v>-1.6505157E7</v>
      </c>
      <c r="E96" s="286">
        <v>3.48880165E8</v>
      </c>
      <c r="F96" s="282">
        <v>6192.0</v>
      </c>
      <c r="G96" s="283"/>
      <c r="H96" s="282"/>
      <c r="I96" s="282"/>
      <c r="J96" s="282"/>
      <c r="K96" s="286">
        <v>2.5580913E8</v>
      </c>
      <c r="L96" s="282"/>
      <c r="M96" s="282"/>
      <c r="N96" s="282"/>
      <c r="O96" s="282"/>
      <c r="P96" s="282">
        <v>3.764158E7</v>
      </c>
      <c r="Q96" s="282">
        <v>5822390.0</v>
      </c>
      <c r="R96" s="282">
        <v>1.31E7</v>
      </c>
      <c r="S96" s="282">
        <v>6500000.0</v>
      </c>
      <c r="T96" s="282">
        <v>1.684392E7</v>
      </c>
      <c r="U96" s="282"/>
      <c r="V96" s="282">
        <v>1.1800234E7</v>
      </c>
      <c r="W96" s="282">
        <v>8751529.0</v>
      </c>
      <c r="X96" s="282">
        <v>1262030.0</v>
      </c>
      <c r="Y96" s="282">
        <v>4972761.0</v>
      </c>
      <c r="Z96" s="282">
        <v>2887940.0</v>
      </c>
      <c r="AA96" s="283"/>
      <c r="AB96" s="282"/>
      <c r="AC96" s="349"/>
      <c r="AD96" s="282">
        <v>2000000.0</v>
      </c>
      <c r="AE96" s="285"/>
      <c r="AF96" s="285"/>
      <c r="AG96" s="286" t="s">
        <v>2602</v>
      </c>
      <c r="AH96" s="282">
        <v>5.5E7</v>
      </c>
      <c r="AI96" s="285"/>
    </row>
    <row r="97" ht="15.0" customHeight="1">
      <c r="A97" s="367" t="s">
        <v>239</v>
      </c>
      <c r="B97" s="317">
        <v>3.55784422E8</v>
      </c>
      <c r="C97" s="316">
        <v>3.53508696E8</v>
      </c>
      <c r="D97" s="363">
        <v>2275726.0</v>
      </c>
      <c r="E97" s="286">
        <v>3.55778926E8</v>
      </c>
      <c r="F97" s="282">
        <v>5496.0</v>
      </c>
      <c r="G97" s="283"/>
      <c r="H97" s="282"/>
      <c r="I97" s="282"/>
      <c r="J97" s="282"/>
      <c r="K97" s="286">
        <v>2.3448364E8</v>
      </c>
      <c r="L97" s="282"/>
      <c r="M97" s="282"/>
      <c r="N97" s="282"/>
      <c r="O97" s="282"/>
      <c r="P97" s="282">
        <v>3.810819E7</v>
      </c>
      <c r="Q97" s="282">
        <v>6354850.0</v>
      </c>
      <c r="R97" s="282">
        <v>1.34E7</v>
      </c>
      <c r="S97" s="282">
        <v>6500000.0</v>
      </c>
      <c r="T97" s="282">
        <v>2.252292E7</v>
      </c>
      <c r="U97" s="282"/>
      <c r="V97" s="282">
        <v>1.5861148E7</v>
      </c>
      <c r="W97" s="282">
        <v>7438027.0</v>
      </c>
      <c r="X97" s="282"/>
      <c r="Y97" s="282">
        <v>4612351.0</v>
      </c>
      <c r="Z97" s="282">
        <v>2417570.0</v>
      </c>
      <c r="AA97" s="283">
        <v>1810000.0</v>
      </c>
      <c r="AB97" s="282"/>
      <c r="AC97" s="349"/>
      <c r="AD97" s="282"/>
      <c r="AE97" s="285"/>
      <c r="AF97" s="285"/>
      <c r="AG97" s="286"/>
      <c r="AH97" s="285"/>
      <c r="AI97" s="285"/>
    </row>
    <row r="98" ht="15.0" customHeight="1">
      <c r="A98" s="367" t="s">
        <v>265</v>
      </c>
      <c r="B98" s="317">
        <v>3.55757682E8</v>
      </c>
      <c r="C98" s="316">
        <v>4.1870134E8</v>
      </c>
      <c r="D98" s="363">
        <v>-6.2943658E7</v>
      </c>
      <c r="E98" s="282">
        <v>3.5575412E8</v>
      </c>
      <c r="F98" s="282">
        <v>3562.0</v>
      </c>
      <c r="G98" s="283"/>
      <c r="H98" s="282"/>
      <c r="I98" s="282"/>
      <c r="J98" s="282"/>
      <c r="K98" s="286">
        <v>3.03444165E8</v>
      </c>
      <c r="L98" s="282"/>
      <c r="M98" s="282"/>
      <c r="N98" s="282"/>
      <c r="O98" s="282"/>
      <c r="P98" s="282">
        <v>3.753218E7</v>
      </c>
      <c r="Q98" s="282">
        <v>6184170.0</v>
      </c>
      <c r="R98" s="282">
        <v>1.33E7</v>
      </c>
      <c r="S98" s="282">
        <v>6500000.0</v>
      </c>
      <c r="T98" s="282">
        <v>1.95942E7</v>
      </c>
      <c r="U98" s="282"/>
      <c r="V98" s="282">
        <v>1.5854671E7</v>
      </c>
      <c r="W98" s="282">
        <v>7370625.0</v>
      </c>
      <c r="X98" s="282">
        <v>1848000.0</v>
      </c>
      <c r="Y98" s="282">
        <v>4178339.0</v>
      </c>
      <c r="Z98" s="282">
        <v>2894990.0</v>
      </c>
      <c r="AA98" s="283"/>
      <c r="AB98" s="282"/>
      <c r="AC98" s="349"/>
      <c r="AD98" s="282"/>
      <c r="AE98" s="285"/>
      <c r="AF98" s="285"/>
      <c r="AG98" s="286"/>
      <c r="AH98" s="285"/>
      <c r="AI98" s="285"/>
    </row>
    <row r="99" ht="15.0" customHeight="1">
      <c r="A99" s="333"/>
      <c r="B99" s="334">
        <v>5.126421543E9</v>
      </c>
      <c r="C99" s="334">
        <v>4.840718033E9</v>
      </c>
      <c r="D99" s="334">
        <v>2.8570351E8</v>
      </c>
      <c r="E99" s="334">
        <v>5.12636179E9</v>
      </c>
      <c r="F99" s="334">
        <v>59753.0</v>
      </c>
      <c r="G99" s="334">
        <v>0.0</v>
      </c>
      <c r="H99" s="334">
        <v>0.0</v>
      </c>
      <c r="I99" s="334">
        <v>0.0</v>
      </c>
      <c r="J99" s="334">
        <v>0.0</v>
      </c>
      <c r="K99" s="334">
        <v>3.028036429E9</v>
      </c>
      <c r="L99" s="334">
        <v>4.349268E8</v>
      </c>
      <c r="M99" s="334">
        <v>0.0</v>
      </c>
      <c r="N99" s="334">
        <v>0.0</v>
      </c>
      <c r="O99" s="334">
        <v>0.0</v>
      </c>
      <c r="P99" s="334">
        <v>5.9184708E8</v>
      </c>
      <c r="Q99" s="334">
        <v>6.620359E7</v>
      </c>
      <c r="R99" s="334">
        <v>1.8774023E8</v>
      </c>
      <c r="S99" s="334">
        <v>3.9E7</v>
      </c>
      <c r="T99" s="334">
        <v>1.4864075E8</v>
      </c>
      <c r="U99" s="334">
        <v>4200000.0</v>
      </c>
      <c r="V99" s="334">
        <v>1.16349315E8</v>
      </c>
      <c r="W99" s="334">
        <v>6.2606472E7</v>
      </c>
      <c r="X99" s="334">
        <v>1.626109E7</v>
      </c>
      <c r="Y99" s="334">
        <v>5.5030298E7</v>
      </c>
      <c r="Z99" s="334">
        <v>4.9670979E7</v>
      </c>
      <c r="AA99" s="334">
        <v>4.0205E7</v>
      </c>
      <c r="AB99" s="334">
        <v>0.0</v>
      </c>
      <c r="AC99" s="334">
        <v>4.15E8</v>
      </c>
      <c r="AD99" s="334">
        <v>9.97E8</v>
      </c>
      <c r="AE99" s="334">
        <v>0.0</v>
      </c>
      <c r="AF99" s="336"/>
      <c r="AG99" s="336"/>
      <c r="AH99" s="337"/>
      <c r="AI99" s="336"/>
    </row>
    <row r="100" ht="15.0" customHeight="1">
      <c r="A100" s="374" t="s">
        <v>2252</v>
      </c>
      <c r="B100" s="304">
        <v>5.72112551E8</v>
      </c>
      <c r="C100" s="316">
        <v>5.47903485E8</v>
      </c>
      <c r="D100" s="316">
        <v>2.4209066E7</v>
      </c>
      <c r="E100" s="360">
        <v>5.72110396E8</v>
      </c>
      <c r="F100" s="360">
        <v>2155.0</v>
      </c>
      <c r="G100" s="354"/>
      <c r="H100" s="360"/>
      <c r="I100" s="309"/>
      <c r="J100" s="309"/>
      <c r="K100" s="286">
        <v>2.7671352E8</v>
      </c>
      <c r="L100" s="360">
        <v>1.509167E8</v>
      </c>
      <c r="M100" s="360"/>
      <c r="N100" s="360"/>
      <c r="O100" s="360"/>
      <c r="P100" s="360">
        <v>3.898213E7</v>
      </c>
      <c r="Q100" s="360">
        <v>6065280.0</v>
      </c>
      <c r="R100" s="360">
        <v>1.36E7</v>
      </c>
      <c r="S100" s="360">
        <v>6500000.0</v>
      </c>
      <c r="T100" s="360">
        <v>1.840408E7</v>
      </c>
      <c r="U100" s="360"/>
      <c r="V100" s="360">
        <v>1.5920284E7</v>
      </c>
      <c r="W100" s="360">
        <v>7565257.0</v>
      </c>
      <c r="X100" s="360">
        <v>3650000.0</v>
      </c>
      <c r="Y100" s="360">
        <v>4428344.0</v>
      </c>
      <c r="Z100" s="360">
        <v>5034590.0</v>
      </c>
      <c r="AA100" s="354">
        <v>123300.0</v>
      </c>
      <c r="AB100" s="375"/>
      <c r="AC100" s="360">
        <v>2000000.0</v>
      </c>
      <c r="AD100" s="360">
        <v>2.9E7</v>
      </c>
      <c r="AE100" s="376"/>
      <c r="AF100" s="376"/>
      <c r="AG100" s="377"/>
      <c r="AH100" s="360"/>
      <c r="AI100" s="378"/>
    </row>
    <row r="101" ht="15.0" customHeight="1">
      <c r="A101" s="367" t="s">
        <v>310</v>
      </c>
      <c r="B101" s="317">
        <v>4.70258661E8</v>
      </c>
      <c r="C101" s="316">
        <v>4.91564617E8</v>
      </c>
      <c r="D101" s="363">
        <v>-2.1305956E7</v>
      </c>
      <c r="E101" s="340">
        <v>4.7025701E8</v>
      </c>
      <c r="F101" s="286">
        <v>1651.0</v>
      </c>
      <c r="G101" s="341"/>
      <c r="H101" s="286"/>
      <c r="I101" s="282"/>
      <c r="J101" s="282"/>
      <c r="K101" s="286">
        <v>2.37796392E8</v>
      </c>
      <c r="L101" s="286">
        <v>9.89857E7</v>
      </c>
      <c r="M101" s="286"/>
      <c r="N101" s="286"/>
      <c r="O101" s="286"/>
      <c r="P101" s="286">
        <v>4.697087E7</v>
      </c>
      <c r="Q101" s="286">
        <v>6404560.0</v>
      </c>
      <c r="R101" s="286">
        <v>2.3141937E7</v>
      </c>
      <c r="S101" s="286">
        <v>6500000.0</v>
      </c>
      <c r="T101" s="286">
        <v>2.749813E7</v>
      </c>
      <c r="U101" s="286"/>
      <c r="V101" s="286">
        <v>1.5913666E7</v>
      </c>
      <c r="W101" s="286">
        <v>1.7547085E7</v>
      </c>
      <c r="X101" s="286">
        <v>3650000.0</v>
      </c>
      <c r="Y101" s="286">
        <v>3538077.0</v>
      </c>
      <c r="Z101" s="286">
        <v>3512190.0</v>
      </c>
      <c r="AA101" s="341">
        <v>106010.0</v>
      </c>
      <c r="AB101" s="364"/>
      <c r="AC101" s="286">
        <v>3000000.0</v>
      </c>
      <c r="AD101" s="286"/>
      <c r="AE101" s="285"/>
      <c r="AF101" s="285"/>
      <c r="AG101" s="339" t="s">
        <v>2603</v>
      </c>
      <c r="AH101" s="286">
        <v>3.9963588E7</v>
      </c>
      <c r="AI101" s="1"/>
    </row>
    <row r="102" ht="15.0" customHeight="1">
      <c r="A102" s="367" t="s">
        <v>326</v>
      </c>
      <c r="B102" s="317">
        <v>3.34461935E8</v>
      </c>
      <c r="C102" s="316">
        <v>3.9348359E8</v>
      </c>
      <c r="D102" s="363">
        <v>-5.9021655E7</v>
      </c>
      <c r="E102" s="286">
        <v>3.31616438E8</v>
      </c>
      <c r="F102" s="286">
        <v>2845497.0</v>
      </c>
      <c r="G102" s="341"/>
      <c r="H102" s="286"/>
      <c r="I102" s="282"/>
      <c r="J102" s="282"/>
      <c r="K102" s="286">
        <v>2.33810247E8</v>
      </c>
      <c r="L102" s="286">
        <v>1.1E7</v>
      </c>
      <c r="M102" s="286"/>
      <c r="N102" s="286"/>
      <c r="O102" s="286"/>
      <c r="P102" s="286">
        <v>4.308644E7</v>
      </c>
      <c r="Q102" s="286">
        <v>8294620.0</v>
      </c>
      <c r="R102" s="286">
        <v>2.13187E7</v>
      </c>
      <c r="S102" s="286">
        <v>6500000.0</v>
      </c>
      <c r="T102" s="286">
        <v>2.755012E7</v>
      </c>
      <c r="U102" s="286"/>
      <c r="V102" s="286">
        <v>1.5906626E7</v>
      </c>
      <c r="W102" s="286">
        <v>8203337.0</v>
      </c>
      <c r="X102" s="286">
        <v>3650000.0</v>
      </c>
      <c r="Y102" s="286">
        <v>9803110.0</v>
      </c>
      <c r="Z102" s="286">
        <v>3387990.0</v>
      </c>
      <c r="AA102" s="341">
        <v>972400.0</v>
      </c>
      <c r="AB102" s="364"/>
      <c r="AC102" s="286">
        <v>8.7772E7</v>
      </c>
      <c r="AD102" s="286">
        <v>7.5728E7</v>
      </c>
      <c r="AE102" s="285"/>
      <c r="AF102" s="285"/>
      <c r="AG102" s="285"/>
      <c r="AH102" s="286"/>
      <c r="AI102" s="1"/>
    </row>
    <row r="103" ht="15.0" customHeight="1">
      <c r="A103" s="367" t="s">
        <v>52</v>
      </c>
      <c r="B103" s="317">
        <v>3.31764471E8</v>
      </c>
      <c r="C103" s="316">
        <v>3.85078364E8</v>
      </c>
      <c r="D103" s="363">
        <v>-5.3313893E7</v>
      </c>
      <c r="E103" s="286">
        <v>3.31762449E8</v>
      </c>
      <c r="F103" s="286">
        <v>2022.0</v>
      </c>
      <c r="G103" s="341"/>
      <c r="H103" s="286"/>
      <c r="I103" s="282"/>
      <c r="J103" s="282"/>
      <c r="K103" s="286">
        <v>2.33056602E8</v>
      </c>
      <c r="L103" s="286"/>
      <c r="M103" s="286"/>
      <c r="N103" s="286"/>
      <c r="O103" s="286"/>
      <c r="P103" s="286">
        <v>4.497115E7</v>
      </c>
      <c r="Q103" s="286">
        <v>5717030.0</v>
      </c>
      <c r="R103" s="286">
        <v>2.285834E7</v>
      </c>
      <c r="S103" s="286">
        <v>6500000.0</v>
      </c>
      <c r="T103" s="286">
        <v>2.748296E7</v>
      </c>
      <c r="U103" s="286"/>
      <c r="V103" s="286">
        <v>1.5661279E7</v>
      </c>
      <c r="W103" s="286">
        <v>1.4940278E7</v>
      </c>
      <c r="X103" s="286">
        <v>20000.0</v>
      </c>
      <c r="Y103" s="286">
        <v>3318272.0</v>
      </c>
      <c r="Z103" s="286">
        <v>1.0482603E7</v>
      </c>
      <c r="AA103" s="341">
        <v>69850.0</v>
      </c>
      <c r="AB103" s="364"/>
      <c r="AC103" s="286">
        <v>2.0E7</v>
      </c>
      <c r="AD103" s="286">
        <v>1.0E7</v>
      </c>
      <c r="AE103" s="285"/>
      <c r="AF103" s="285"/>
      <c r="AG103" s="339" t="s">
        <v>2604</v>
      </c>
      <c r="AH103" s="286">
        <v>1.607392E7</v>
      </c>
      <c r="AI103" s="1"/>
    </row>
    <row r="104" ht="15.0" customHeight="1">
      <c r="A104" s="367" t="s">
        <v>69</v>
      </c>
      <c r="B104" s="317">
        <v>3.65396776E8</v>
      </c>
      <c r="C104" s="316">
        <v>3.83976229E8</v>
      </c>
      <c r="D104" s="363">
        <v>-1.8579453E7</v>
      </c>
      <c r="E104" s="286">
        <v>3.65396143E8</v>
      </c>
      <c r="F104" s="286">
        <v>633.0</v>
      </c>
      <c r="G104" s="341"/>
      <c r="H104" s="286"/>
      <c r="I104" s="282"/>
      <c r="J104" s="282"/>
      <c r="K104" s="286">
        <v>2.71708399E8</v>
      </c>
      <c r="L104" s="286"/>
      <c r="M104" s="286"/>
      <c r="N104" s="286"/>
      <c r="O104" s="286"/>
      <c r="P104" s="286">
        <v>7483370.0</v>
      </c>
      <c r="Q104" s="286">
        <v>5566700.0</v>
      </c>
      <c r="R104" s="286">
        <v>1.96E7</v>
      </c>
      <c r="S104" s="286">
        <v>5000000.0</v>
      </c>
      <c r="T104" s="286">
        <v>2.7414E7</v>
      </c>
      <c r="U104" s="286"/>
      <c r="V104" s="286">
        <v>1.5642834E7</v>
      </c>
      <c r="W104" s="286">
        <v>2.3898288E7</v>
      </c>
      <c r="X104" s="286">
        <v>1056000.0</v>
      </c>
      <c r="Y104" s="286">
        <v>3596374.0</v>
      </c>
      <c r="Z104" s="286">
        <v>3010264.0</v>
      </c>
      <c r="AA104" s="341"/>
      <c r="AB104" s="364"/>
      <c r="AC104" s="286">
        <v>1.43E8</v>
      </c>
      <c r="AD104" s="286">
        <v>3.8E7</v>
      </c>
      <c r="AE104" s="285"/>
      <c r="AF104" s="285"/>
      <c r="AG104" s="339"/>
      <c r="AH104" s="286"/>
      <c r="AI104" s="1"/>
    </row>
    <row r="105" ht="15.0" customHeight="1">
      <c r="A105" s="367" t="s">
        <v>77</v>
      </c>
      <c r="B105" s="317">
        <v>3.54333658E8</v>
      </c>
      <c r="C105" s="316">
        <v>3.647543542E8</v>
      </c>
      <c r="D105" s="363">
        <v>-1.0420696199999988E7</v>
      </c>
      <c r="E105" s="286">
        <v>3.54331713E8</v>
      </c>
      <c r="F105" s="286">
        <v>1945.0</v>
      </c>
      <c r="G105" s="341"/>
      <c r="H105" s="286"/>
      <c r="I105" s="282"/>
      <c r="J105" s="282"/>
      <c r="K105" s="286">
        <v>2.532845402E8</v>
      </c>
      <c r="L105" s="286"/>
      <c r="M105" s="286"/>
      <c r="N105" s="286"/>
      <c r="O105" s="286"/>
      <c r="P105" s="286">
        <v>9146290.0</v>
      </c>
      <c r="Q105" s="286">
        <v>6324900.0</v>
      </c>
      <c r="R105" s="286">
        <v>1.54E7</v>
      </c>
      <c r="S105" s="286">
        <v>5000000.0</v>
      </c>
      <c r="T105" s="286">
        <v>2.9805469E7</v>
      </c>
      <c r="U105" s="286"/>
      <c r="V105" s="286">
        <v>2.5753689E7</v>
      </c>
      <c r="W105" s="286">
        <v>1.1891233E7</v>
      </c>
      <c r="X105" s="286"/>
      <c r="Y105" s="286">
        <v>4718489.0</v>
      </c>
      <c r="Z105" s="286">
        <v>3381894.0</v>
      </c>
      <c r="AA105" s="341">
        <v>47850.0</v>
      </c>
      <c r="AB105" s="364"/>
      <c r="AC105" s="286"/>
      <c r="AD105" s="286">
        <v>7.0E7</v>
      </c>
      <c r="AE105" s="285"/>
      <c r="AF105" s="285"/>
      <c r="AG105" s="339" t="s">
        <v>2605</v>
      </c>
      <c r="AH105" s="286">
        <v>3.0E7</v>
      </c>
      <c r="AI105" s="1"/>
    </row>
    <row r="106" ht="15.0" customHeight="1">
      <c r="A106" s="367" t="s">
        <v>94</v>
      </c>
      <c r="B106" s="317">
        <v>4.11591797E8</v>
      </c>
      <c r="C106" s="316">
        <v>4.89148956E8</v>
      </c>
      <c r="D106" s="363">
        <v>-7.7557159E7</v>
      </c>
      <c r="E106" s="286">
        <v>4.11590218E8</v>
      </c>
      <c r="F106" s="286">
        <v>1579.0</v>
      </c>
      <c r="G106" s="341"/>
      <c r="H106" s="286"/>
      <c r="I106" s="282"/>
      <c r="J106" s="282"/>
      <c r="K106" s="286">
        <v>3.12327019E8</v>
      </c>
      <c r="L106" s="286">
        <v>3.3E7</v>
      </c>
      <c r="M106" s="286"/>
      <c r="N106" s="286"/>
      <c r="O106" s="286"/>
      <c r="P106" s="286">
        <v>3.759749E7</v>
      </c>
      <c r="Q106" s="286">
        <v>6125600.0</v>
      </c>
      <c r="R106" s="286">
        <v>1.79E7</v>
      </c>
      <c r="S106" s="286">
        <v>5000000.0</v>
      </c>
      <c r="T106" s="286">
        <v>2.741918E7</v>
      </c>
      <c r="U106" s="286"/>
      <c r="V106" s="286">
        <v>2.5748057E7</v>
      </c>
      <c r="W106" s="286">
        <v>1.6858576E7</v>
      </c>
      <c r="X106" s="286"/>
      <c r="Y106" s="286">
        <v>3908444.0</v>
      </c>
      <c r="Z106" s="286">
        <v>3264590.0</v>
      </c>
      <c r="AA106" s="341"/>
      <c r="AB106" s="364"/>
      <c r="AC106" s="286">
        <v>4.0E7</v>
      </c>
      <c r="AD106" s="286">
        <v>3.0E7</v>
      </c>
      <c r="AE106" s="285"/>
      <c r="AF106" s="285"/>
      <c r="AG106" s="339"/>
      <c r="AH106" s="286"/>
      <c r="AI106" s="1"/>
    </row>
    <row r="107" ht="15.0" customHeight="1">
      <c r="A107" s="367" t="s">
        <v>123</v>
      </c>
      <c r="B107" s="317">
        <v>5.51177547E8</v>
      </c>
      <c r="C107" s="316">
        <v>5.361778122E8</v>
      </c>
      <c r="D107" s="363">
        <v>1.4999734800000012E7</v>
      </c>
      <c r="E107" s="286">
        <v>5.50958438E8</v>
      </c>
      <c r="F107" s="282">
        <v>1385.0</v>
      </c>
      <c r="G107" s="283">
        <v>217724.0</v>
      </c>
      <c r="H107" s="282"/>
      <c r="I107" s="282"/>
      <c r="J107" s="282"/>
      <c r="K107" s="286">
        <v>3.496380372E8</v>
      </c>
      <c r="L107" s="282">
        <v>7.2254875E7</v>
      </c>
      <c r="M107" s="282"/>
      <c r="N107" s="282"/>
      <c r="O107" s="282"/>
      <c r="P107" s="282">
        <v>1.046868E7</v>
      </c>
      <c r="Q107" s="282">
        <v>6293280.0</v>
      </c>
      <c r="R107" s="282">
        <v>1.56E7</v>
      </c>
      <c r="S107" s="282">
        <v>5000000.0</v>
      </c>
      <c r="T107" s="282">
        <v>2.736227E7</v>
      </c>
      <c r="U107" s="282"/>
      <c r="V107" s="282">
        <v>1.5602143E7</v>
      </c>
      <c r="W107" s="282">
        <v>2.3633763E7</v>
      </c>
      <c r="X107" s="282"/>
      <c r="Y107" s="282">
        <v>7790954.0</v>
      </c>
      <c r="Z107" s="282">
        <v>2533810.0</v>
      </c>
      <c r="AA107" s="283"/>
      <c r="AB107" s="349"/>
      <c r="AC107" s="282">
        <v>3.0E7</v>
      </c>
      <c r="AD107" s="282">
        <v>6.5E7</v>
      </c>
      <c r="AE107" s="285"/>
      <c r="AF107" s="286"/>
      <c r="AG107" s="339"/>
      <c r="AH107" s="286"/>
      <c r="AI107" s="1"/>
    </row>
    <row r="108" ht="15.0" customHeight="1">
      <c r="A108" s="367" t="s">
        <v>164</v>
      </c>
      <c r="B108" s="317">
        <v>5.87027091E8</v>
      </c>
      <c r="C108" s="316">
        <v>5.23374517E8</v>
      </c>
      <c r="D108" s="363">
        <v>6.3652574E7</v>
      </c>
      <c r="E108" s="286">
        <v>5.87024339E8</v>
      </c>
      <c r="F108" s="282">
        <v>2752.0</v>
      </c>
      <c r="G108" s="283"/>
      <c r="H108" s="282"/>
      <c r="I108" s="282"/>
      <c r="J108" s="282"/>
      <c r="K108" s="286">
        <v>2.50184929E8</v>
      </c>
      <c r="L108" s="282">
        <v>1.0359338E8</v>
      </c>
      <c r="M108" s="282"/>
      <c r="N108" s="282"/>
      <c r="O108" s="282"/>
      <c r="P108" s="282">
        <v>7.56909E7</v>
      </c>
      <c r="Q108" s="282">
        <v>5980520.0</v>
      </c>
      <c r="R108" s="282">
        <v>1.7E7</v>
      </c>
      <c r="S108" s="282">
        <v>5000000.0</v>
      </c>
      <c r="T108" s="282">
        <v>2.741199E7</v>
      </c>
      <c r="U108" s="282"/>
      <c r="V108" s="282">
        <v>1.4073014E7</v>
      </c>
      <c r="W108" s="282">
        <v>1.5036435E7</v>
      </c>
      <c r="X108" s="282"/>
      <c r="Y108" s="282">
        <v>4938279.0</v>
      </c>
      <c r="Z108" s="282">
        <v>4465070.0</v>
      </c>
      <c r="AA108" s="283"/>
      <c r="AB108" s="349"/>
      <c r="AC108" s="282">
        <v>3.1E7</v>
      </c>
      <c r="AD108" s="282">
        <v>6.5E7</v>
      </c>
      <c r="AE108" s="285"/>
      <c r="AF108" s="286"/>
      <c r="AG108" s="339"/>
      <c r="AH108" s="286"/>
      <c r="AI108" s="1"/>
    </row>
    <row r="109" ht="15.0" customHeight="1">
      <c r="A109" s="367" t="s">
        <v>205</v>
      </c>
      <c r="B109" s="317">
        <v>4.33605907E8</v>
      </c>
      <c r="C109" s="316">
        <v>4.49775219E8</v>
      </c>
      <c r="D109" s="363">
        <v>-1.6169312E7</v>
      </c>
      <c r="E109" s="286">
        <v>4.33603723E8</v>
      </c>
      <c r="F109" s="282">
        <v>2184.0</v>
      </c>
      <c r="G109" s="283"/>
      <c r="H109" s="282"/>
      <c r="I109" s="282"/>
      <c r="J109" s="282"/>
      <c r="K109" s="286">
        <v>2.23899679E8</v>
      </c>
      <c r="L109" s="282">
        <v>7.502275E7</v>
      </c>
      <c r="M109" s="282"/>
      <c r="N109" s="282"/>
      <c r="O109" s="282"/>
      <c r="P109" s="282">
        <v>4.98194E7</v>
      </c>
      <c r="Q109" s="282">
        <v>6711850.0</v>
      </c>
      <c r="R109" s="282">
        <v>1.5E7</v>
      </c>
      <c r="S109" s="282">
        <v>5000000.0</v>
      </c>
      <c r="T109" s="282">
        <v>2.745557E7</v>
      </c>
      <c r="U109" s="282"/>
      <c r="V109" s="282">
        <v>1.7187452E7</v>
      </c>
      <c r="W109" s="282">
        <v>1.4093638E7</v>
      </c>
      <c r="X109" s="282">
        <v>232300.0</v>
      </c>
      <c r="Y109" s="282">
        <v>6286280.0</v>
      </c>
      <c r="Z109" s="282">
        <v>8186300.0</v>
      </c>
      <c r="AA109" s="283">
        <v>880000.0</v>
      </c>
      <c r="AB109" s="282"/>
      <c r="AC109" s="349">
        <v>1.5E7</v>
      </c>
      <c r="AD109" s="282">
        <v>2.1E7</v>
      </c>
      <c r="AE109" s="285"/>
      <c r="AF109" s="285"/>
      <c r="AG109" s="286"/>
      <c r="AH109" s="282"/>
      <c r="AI109" s="285"/>
    </row>
    <row r="110" ht="15.0" customHeight="1">
      <c r="A110" s="367" t="s">
        <v>239</v>
      </c>
      <c r="B110" s="317">
        <v>3.87667975E8</v>
      </c>
      <c r="C110" s="316">
        <v>4.25853327E8</v>
      </c>
      <c r="D110" s="363">
        <v>-3.8185352E7</v>
      </c>
      <c r="E110" s="286">
        <v>3.87666241E8</v>
      </c>
      <c r="F110" s="282">
        <v>1734.0</v>
      </c>
      <c r="G110" s="283"/>
      <c r="H110" s="282"/>
      <c r="I110" s="282"/>
      <c r="J110" s="282"/>
      <c r="K110" s="286">
        <v>2.07584669E8</v>
      </c>
      <c r="L110" s="282">
        <v>8.283814E7</v>
      </c>
      <c r="M110" s="282"/>
      <c r="N110" s="282"/>
      <c r="O110" s="282"/>
      <c r="P110" s="282">
        <v>4.082828E7</v>
      </c>
      <c r="Q110" s="282">
        <v>7012170.0</v>
      </c>
      <c r="R110" s="282">
        <v>1.8E7</v>
      </c>
      <c r="S110" s="282">
        <v>5000000.0</v>
      </c>
      <c r="T110" s="282">
        <v>2.744438E7</v>
      </c>
      <c r="U110" s="282"/>
      <c r="V110" s="282">
        <v>1.5989721E7</v>
      </c>
      <c r="W110" s="282">
        <v>1.3760446E7</v>
      </c>
      <c r="X110" s="282"/>
      <c r="Y110" s="282">
        <v>4305094.0</v>
      </c>
      <c r="Z110" s="282">
        <v>3090427.0</v>
      </c>
      <c r="AA110" s="283"/>
      <c r="AB110" s="282"/>
      <c r="AC110" s="349">
        <v>7000000.0</v>
      </c>
      <c r="AD110" s="282">
        <v>2.3E7</v>
      </c>
      <c r="AE110" s="285"/>
      <c r="AF110" s="285"/>
      <c r="AG110" s="286"/>
      <c r="AH110" s="285"/>
      <c r="AI110" s="285"/>
    </row>
    <row r="111" ht="15.0" customHeight="1">
      <c r="A111" s="367" t="s">
        <v>265</v>
      </c>
      <c r="B111" s="317">
        <v>3.8713543E8</v>
      </c>
      <c r="C111" s="316">
        <v>3.70947898E8</v>
      </c>
      <c r="D111" s="363">
        <v>1.6187532E7</v>
      </c>
      <c r="E111" s="286">
        <v>3.87132928E8</v>
      </c>
      <c r="F111" s="282">
        <v>2502.0</v>
      </c>
      <c r="G111" s="283"/>
      <c r="H111" s="282"/>
      <c r="I111" s="282"/>
      <c r="J111" s="282"/>
      <c r="K111" s="286">
        <v>2.33770073E8</v>
      </c>
      <c r="L111" s="282">
        <v>2.15875E7</v>
      </c>
      <c r="M111" s="282"/>
      <c r="N111" s="282"/>
      <c r="O111" s="282"/>
      <c r="P111" s="282">
        <v>6564310.0</v>
      </c>
      <c r="Q111" s="282">
        <v>7012170.0</v>
      </c>
      <c r="R111" s="282">
        <v>1.8E7</v>
      </c>
      <c r="S111" s="282">
        <v>5000000.0</v>
      </c>
      <c r="T111" s="282">
        <v>2.9025439E7</v>
      </c>
      <c r="U111" s="282"/>
      <c r="V111" s="282">
        <v>1.6096729E7</v>
      </c>
      <c r="W111" s="282">
        <v>1.4821542E7</v>
      </c>
      <c r="X111" s="282">
        <v>5167000.0</v>
      </c>
      <c r="Y111" s="282">
        <v>1.1210985E7</v>
      </c>
      <c r="Z111" s="282">
        <v>2692150.0</v>
      </c>
      <c r="AA111" s="283"/>
      <c r="AB111" s="282"/>
      <c r="AC111" s="349">
        <v>5.6E7</v>
      </c>
      <c r="AD111" s="282">
        <v>4.71E7</v>
      </c>
      <c r="AE111" s="285"/>
      <c r="AF111" s="285"/>
      <c r="AG111" s="286"/>
      <c r="AH111" s="285"/>
      <c r="AI111" s="285"/>
    </row>
    <row r="112" ht="15.0" customHeight="1">
      <c r="A112" s="333"/>
      <c r="B112" s="334">
        <f t="shared" ref="B112:AE112" si="1">SUM(B100:B111)</f>
        <v>5186533799</v>
      </c>
      <c r="C112" s="334">
        <f t="shared" si="1"/>
        <v>5362038368</v>
      </c>
      <c r="D112" s="334">
        <f t="shared" si="1"/>
        <v>-175504569.4</v>
      </c>
      <c r="E112" s="334">
        <f t="shared" si="1"/>
        <v>5183450036</v>
      </c>
      <c r="F112" s="334">
        <f t="shared" si="1"/>
        <v>2866039</v>
      </c>
      <c r="G112" s="334">
        <f t="shared" si="1"/>
        <v>217724</v>
      </c>
      <c r="H112" s="334">
        <f t="shared" si="1"/>
        <v>0</v>
      </c>
      <c r="I112" s="334">
        <f t="shared" si="1"/>
        <v>0</v>
      </c>
      <c r="J112" s="334">
        <f t="shared" si="1"/>
        <v>0</v>
      </c>
      <c r="K112" s="334">
        <f t="shared" si="1"/>
        <v>3083774106</v>
      </c>
      <c r="L112" s="334">
        <f t="shared" si="1"/>
        <v>649199045</v>
      </c>
      <c r="M112" s="334">
        <f t="shared" si="1"/>
        <v>0</v>
      </c>
      <c r="N112" s="334">
        <f t="shared" si="1"/>
        <v>0</v>
      </c>
      <c r="O112" s="334">
        <f t="shared" si="1"/>
        <v>0</v>
      </c>
      <c r="P112" s="334">
        <f t="shared" si="1"/>
        <v>411609310</v>
      </c>
      <c r="Q112" s="334">
        <f t="shared" si="1"/>
        <v>77508680</v>
      </c>
      <c r="R112" s="334">
        <f t="shared" si="1"/>
        <v>217418977</v>
      </c>
      <c r="S112" s="334">
        <f t="shared" si="1"/>
        <v>66000000</v>
      </c>
      <c r="T112" s="334">
        <f t="shared" si="1"/>
        <v>324273588</v>
      </c>
      <c r="U112" s="334">
        <f t="shared" si="1"/>
        <v>0</v>
      </c>
      <c r="V112" s="334">
        <f t="shared" si="1"/>
        <v>209495494</v>
      </c>
      <c r="W112" s="334">
        <f t="shared" si="1"/>
        <v>182249878</v>
      </c>
      <c r="X112" s="334">
        <f t="shared" si="1"/>
        <v>17425300</v>
      </c>
      <c r="Y112" s="334">
        <f t="shared" si="1"/>
        <v>67842702</v>
      </c>
      <c r="Z112" s="334">
        <f t="shared" si="1"/>
        <v>53041878</v>
      </c>
      <c r="AA112" s="334">
        <f t="shared" si="1"/>
        <v>2199410</v>
      </c>
      <c r="AB112" s="334">
        <f t="shared" si="1"/>
        <v>0</v>
      </c>
      <c r="AC112" s="334">
        <f t="shared" si="1"/>
        <v>434772000</v>
      </c>
      <c r="AD112" s="334">
        <f t="shared" si="1"/>
        <v>473828000</v>
      </c>
      <c r="AE112" s="334">
        <f t="shared" si="1"/>
        <v>0</v>
      </c>
      <c r="AF112" s="336"/>
      <c r="AG112" s="336"/>
      <c r="AH112" s="337"/>
      <c r="AI112" s="336"/>
    </row>
    <row r="113" ht="15.0" customHeight="1">
      <c r="A113" s="374" t="s">
        <v>2255</v>
      </c>
      <c r="B113" s="304">
        <v>3.87668661E8</v>
      </c>
      <c r="C113" s="316">
        <v>6.56122806E8</v>
      </c>
      <c r="D113" s="316">
        <v>-2.68454145E8</v>
      </c>
      <c r="E113" s="360">
        <v>3.87666241E8</v>
      </c>
      <c r="F113" s="360">
        <v>2420.0</v>
      </c>
      <c r="G113" s="354"/>
      <c r="H113" s="360"/>
      <c r="I113" s="309"/>
      <c r="J113" s="309"/>
      <c r="K113" s="286">
        <v>2.50539412E8</v>
      </c>
      <c r="L113" s="360">
        <v>1.82475516E8</v>
      </c>
      <c r="M113" s="360"/>
      <c r="N113" s="360"/>
      <c r="O113" s="360"/>
      <c r="P113" s="360">
        <v>4.134764E7</v>
      </c>
      <c r="Q113" s="360">
        <v>7205430.0</v>
      </c>
      <c r="R113" s="360">
        <v>1.96E7</v>
      </c>
      <c r="S113" s="360">
        <v>5000000.0</v>
      </c>
      <c r="T113" s="360">
        <v>4.1844748E7</v>
      </c>
      <c r="U113" s="360"/>
      <c r="V113" s="360">
        <v>2.1213983E7</v>
      </c>
      <c r="W113" s="360">
        <v>1.4269969E7</v>
      </c>
      <c r="X113" s="360">
        <v>5166500.0</v>
      </c>
      <c r="Y113" s="360">
        <v>4946388.0</v>
      </c>
      <c r="Z113" s="360">
        <v>1.728398E7</v>
      </c>
      <c r="AA113" s="354">
        <v>4.522924E7</v>
      </c>
      <c r="AB113" s="375"/>
      <c r="AC113" s="360">
        <v>7900000.0</v>
      </c>
      <c r="AD113" s="360">
        <v>2.5E7</v>
      </c>
      <c r="AE113" s="376"/>
      <c r="AF113" s="376"/>
      <c r="AG113" s="377" t="s">
        <v>2606</v>
      </c>
      <c r="AH113" s="360">
        <v>2.0E8</v>
      </c>
      <c r="AI113" s="378"/>
    </row>
    <row r="114" ht="15.0" customHeight="1">
      <c r="A114" s="367" t="s">
        <v>310</v>
      </c>
      <c r="B114" s="317">
        <v>3.87134528E8</v>
      </c>
      <c r="C114" s="316">
        <v>5.23285638E8</v>
      </c>
      <c r="D114" s="363">
        <v>-1.3615111E8</v>
      </c>
      <c r="E114" s="340">
        <v>3.87132928E8</v>
      </c>
      <c r="F114" s="286">
        <v>1600.0</v>
      </c>
      <c r="G114" s="341"/>
      <c r="H114" s="286"/>
      <c r="I114" s="282"/>
      <c r="J114" s="282"/>
      <c r="K114" s="286">
        <v>1.99659516E8</v>
      </c>
      <c r="L114" s="286">
        <v>1.1391864E8</v>
      </c>
      <c r="M114" s="286"/>
      <c r="N114" s="286"/>
      <c r="O114" s="286"/>
      <c r="P114" s="286">
        <v>8.649385E7</v>
      </c>
      <c r="Q114" s="286">
        <v>5768680.0</v>
      </c>
      <c r="R114" s="286">
        <v>2.332169E7</v>
      </c>
      <c r="S114" s="286">
        <v>5000000.0</v>
      </c>
      <c r="T114" s="286">
        <v>1.363283E7</v>
      </c>
      <c r="U114" s="286"/>
      <c r="V114" s="286">
        <v>1.9092759E7</v>
      </c>
      <c r="W114" s="286">
        <v>2.4445385E7</v>
      </c>
      <c r="X114" s="286">
        <v>5166500.0</v>
      </c>
      <c r="Y114" s="286">
        <v>9033858.0</v>
      </c>
      <c r="Z114" s="286">
        <v>1.775193E7</v>
      </c>
      <c r="AA114" s="341"/>
      <c r="AB114" s="364"/>
      <c r="AC114" s="286">
        <v>9.33E7</v>
      </c>
      <c r="AD114" s="286">
        <v>7.135E7</v>
      </c>
      <c r="AE114" s="285"/>
      <c r="AF114" s="285"/>
      <c r="AG114" s="339"/>
      <c r="AH114" s="286"/>
      <c r="AI114" s="1"/>
    </row>
    <row r="115" ht="15.0" customHeight="1">
      <c r="A115" s="367" t="s">
        <v>326</v>
      </c>
      <c r="B115" s="317">
        <v>5.4992468E8</v>
      </c>
      <c r="C115" s="316">
        <v>5.09918441E8</v>
      </c>
      <c r="D115" s="363">
        <v>4.0006239E7</v>
      </c>
      <c r="E115" s="286">
        <v>5.4702293E8</v>
      </c>
      <c r="F115" s="286">
        <v>2901750.0</v>
      </c>
      <c r="G115" s="341"/>
      <c r="H115" s="286"/>
      <c r="I115" s="282"/>
      <c r="J115" s="282"/>
      <c r="K115" s="286">
        <v>1.92707034E8</v>
      </c>
      <c r="L115" s="286">
        <v>1.71872778E8</v>
      </c>
      <c r="M115" s="286"/>
      <c r="N115" s="286"/>
      <c r="O115" s="286"/>
      <c r="P115" s="286">
        <v>3.841908E7</v>
      </c>
      <c r="Q115" s="286">
        <v>6099630.0</v>
      </c>
      <c r="R115" s="286">
        <v>2.071989E7</v>
      </c>
      <c r="S115" s="286">
        <v>5000000.0</v>
      </c>
      <c r="T115" s="286">
        <v>1.3587E7</v>
      </c>
      <c r="U115" s="286"/>
      <c r="V115" s="286">
        <v>1.9138941E7</v>
      </c>
      <c r="W115" s="286">
        <v>2.2393873E7</v>
      </c>
      <c r="X115" s="286"/>
      <c r="Y115" s="286">
        <v>4656645.0</v>
      </c>
      <c r="Z115" s="286">
        <v>1.532357E7</v>
      </c>
      <c r="AA115" s="341"/>
      <c r="AB115" s="364"/>
      <c r="AC115" s="286">
        <v>6.75E7</v>
      </c>
      <c r="AD115" s="286">
        <v>1.1745E8</v>
      </c>
      <c r="AE115" s="285"/>
      <c r="AF115" s="285"/>
      <c r="AG115" s="285" t="s">
        <v>2607</v>
      </c>
      <c r="AH115" s="286">
        <v>5.135986E7</v>
      </c>
      <c r="AI115" s="1"/>
    </row>
    <row r="116" ht="15.0" customHeight="1">
      <c r="A116" s="367" t="s">
        <v>52</v>
      </c>
      <c r="B116" s="317">
        <v>2.458327957E8</v>
      </c>
      <c r="C116" s="316">
        <v>3.36443081E8</v>
      </c>
      <c r="D116" s="363">
        <v>-9.061028530000001E7</v>
      </c>
      <c r="E116" s="286">
        <v>2.458305037E8</v>
      </c>
      <c r="F116" s="286">
        <v>2292.0</v>
      </c>
      <c r="G116" s="341"/>
      <c r="H116" s="286"/>
      <c r="I116" s="282"/>
      <c r="J116" s="282"/>
      <c r="K116" s="286">
        <v>1.9954397E8</v>
      </c>
      <c r="L116" s="286">
        <v>3.35687E7</v>
      </c>
      <c r="M116" s="286"/>
      <c r="N116" s="286"/>
      <c r="O116" s="286"/>
      <c r="P116" s="286">
        <v>1.170959E7</v>
      </c>
      <c r="Q116" s="286">
        <v>5498580.0</v>
      </c>
      <c r="R116" s="286">
        <v>1.89E7</v>
      </c>
      <c r="S116" s="286">
        <v>5000000.0</v>
      </c>
      <c r="T116" s="286">
        <v>1.121533E7</v>
      </c>
      <c r="U116" s="286"/>
      <c r="V116" s="286">
        <v>1.7620439E7</v>
      </c>
      <c r="W116" s="286">
        <v>1.473386E7</v>
      </c>
      <c r="X116" s="286"/>
      <c r="Y116" s="286">
        <v>1.0065534E7</v>
      </c>
      <c r="Z116" s="286">
        <v>8587078.0</v>
      </c>
      <c r="AA116" s="341"/>
      <c r="AB116" s="364"/>
      <c r="AC116" s="286">
        <v>5.65E7</v>
      </c>
      <c r="AD116" s="286">
        <v>3.32E7</v>
      </c>
      <c r="AE116" s="285"/>
      <c r="AF116" s="285"/>
      <c r="AG116" s="339"/>
      <c r="AH116" s="286"/>
      <c r="AI116" s="1"/>
    </row>
    <row r="117" ht="15.0" customHeight="1">
      <c r="A117" s="367" t="s">
        <v>69</v>
      </c>
      <c r="B117" s="317">
        <v>1.51513324E8</v>
      </c>
      <c r="C117" s="316">
        <v>2.07275453E8</v>
      </c>
      <c r="D117" s="363">
        <v>-5.5762129E7</v>
      </c>
      <c r="E117" s="286">
        <v>1.5136673E8</v>
      </c>
      <c r="F117" s="286">
        <v>1294.0</v>
      </c>
      <c r="G117" s="341">
        <v>145300.0</v>
      </c>
      <c r="H117" s="286"/>
      <c r="I117" s="282"/>
      <c r="J117" s="282"/>
      <c r="K117" s="286">
        <v>1.1696295E8</v>
      </c>
      <c r="L117" s="286"/>
      <c r="M117" s="286"/>
      <c r="N117" s="286"/>
      <c r="O117" s="286"/>
      <c r="P117" s="286">
        <v>6727870.0</v>
      </c>
      <c r="Q117" s="286">
        <v>5597060.0</v>
      </c>
      <c r="R117" s="286">
        <v>2.39E7</v>
      </c>
      <c r="S117" s="286">
        <v>5000000.0</v>
      </c>
      <c r="T117" s="286">
        <v>1.121823E7</v>
      </c>
      <c r="U117" s="286"/>
      <c r="V117" s="286">
        <v>8682050.0</v>
      </c>
      <c r="W117" s="286">
        <v>1.4179836E7</v>
      </c>
      <c r="X117" s="286"/>
      <c r="Y117" s="286">
        <v>7646318.0</v>
      </c>
      <c r="Z117" s="286">
        <v>7361139.0</v>
      </c>
      <c r="AA117" s="341"/>
      <c r="AB117" s="364"/>
      <c r="AC117" s="286">
        <v>9.203E7</v>
      </c>
      <c r="AD117" s="286">
        <v>5.3E7</v>
      </c>
      <c r="AE117" s="285"/>
      <c r="AF117" s="285"/>
      <c r="AG117" s="339"/>
      <c r="AH117" s="286"/>
      <c r="AI117" s="1"/>
    </row>
    <row r="118" ht="15.0" customHeight="1">
      <c r="A118" s="367" t="s">
        <v>77</v>
      </c>
      <c r="B118" s="317">
        <v>1.21491383E8</v>
      </c>
      <c r="C118" s="316">
        <v>1.92619303E8</v>
      </c>
      <c r="D118" s="363">
        <v>-7.112792E7</v>
      </c>
      <c r="E118" s="286">
        <v>1.21490168E8</v>
      </c>
      <c r="F118" s="286">
        <v>1215.0</v>
      </c>
      <c r="G118" s="341"/>
      <c r="H118" s="286"/>
      <c r="I118" s="282"/>
      <c r="J118" s="282"/>
      <c r="K118" s="286">
        <v>8.242574E7</v>
      </c>
      <c r="L118" s="286"/>
      <c r="M118" s="286"/>
      <c r="N118" s="286"/>
      <c r="O118" s="286"/>
      <c r="P118" s="286">
        <v>2.114688E7</v>
      </c>
      <c r="Q118" s="286">
        <v>6306170.0</v>
      </c>
      <c r="R118" s="286">
        <v>1.83E7</v>
      </c>
      <c r="S118" s="286">
        <v>5000000.0</v>
      </c>
      <c r="T118" s="286">
        <v>1.153829E7</v>
      </c>
      <c r="U118" s="286"/>
      <c r="V118" s="286">
        <v>1.5982257E7</v>
      </c>
      <c r="W118" s="286">
        <v>1.5911159E7</v>
      </c>
      <c r="X118" s="286">
        <v>15400.0</v>
      </c>
      <c r="Y118" s="286">
        <v>9695093.0</v>
      </c>
      <c r="Z118" s="286">
        <v>6298314.0</v>
      </c>
      <c r="AA118" s="341"/>
      <c r="AB118" s="364"/>
      <c r="AC118" s="286">
        <v>8.095E7</v>
      </c>
      <c r="AD118" s="286">
        <v>3.9E7</v>
      </c>
      <c r="AE118" s="285"/>
      <c r="AF118" s="285"/>
      <c r="AG118" s="339"/>
      <c r="AH118" s="286"/>
      <c r="AI118" s="1"/>
    </row>
    <row r="119" ht="15.0" customHeight="1">
      <c r="A119" s="367" t="s">
        <v>94</v>
      </c>
      <c r="B119" s="317">
        <v>1.58749888E8</v>
      </c>
      <c r="C119" s="316">
        <v>3.59935223E8</v>
      </c>
      <c r="D119" s="363">
        <v>-2.01185335E8</v>
      </c>
      <c r="E119" s="286">
        <v>1.58749843E8</v>
      </c>
      <c r="F119" s="286">
        <v>45.0</v>
      </c>
      <c r="G119" s="341"/>
      <c r="H119" s="286"/>
      <c r="I119" s="282"/>
      <c r="J119" s="282"/>
      <c r="K119" s="286">
        <v>1.686922E8</v>
      </c>
      <c r="L119" s="286"/>
      <c r="M119" s="286"/>
      <c r="N119" s="286"/>
      <c r="O119" s="286"/>
      <c r="P119" s="286">
        <v>7.324729E7</v>
      </c>
      <c r="Q119" s="286">
        <v>7555050.0</v>
      </c>
      <c r="R119" s="286">
        <v>2.11E7</v>
      </c>
      <c r="S119" s="286">
        <v>5000000.0</v>
      </c>
      <c r="T119" s="286">
        <v>2.4701424E7</v>
      </c>
      <c r="U119" s="286"/>
      <c r="V119" s="286">
        <v>1.237349E7</v>
      </c>
      <c r="W119" s="286">
        <v>2.2163599E7</v>
      </c>
      <c r="X119" s="286"/>
      <c r="Y119" s="286">
        <v>9355636.0</v>
      </c>
      <c r="Z119" s="286">
        <v>1.5746534E7</v>
      </c>
      <c r="AA119" s="341"/>
      <c r="AB119" s="364"/>
      <c r="AC119" s="286">
        <v>1.072E8</v>
      </c>
      <c r="AD119" s="286">
        <v>1.0E7</v>
      </c>
      <c r="AE119" s="285"/>
      <c r="AF119" s="285"/>
      <c r="AG119" s="339"/>
      <c r="AH119" s="286"/>
      <c r="AI119" s="1"/>
    </row>
    <row r="120" ht="15.0" customHeight="1">
      <c r="A120" s="367" t="s">
        <v>123</v>
      </c>
      <c r="B120" s="317">
        <v>3.26589279E8</v>
      </c>
      <c r="C120" s="316">
        <v>6.22298012E8</v>
      </c>
      <c r="D120" s="363">
        <v>-2.95708733E8</v>
      </c>
      <c r="E120" s="286">
        <v>3.26589279E8</v>
      </c>
      <c r="F120" s="282"/>
      <c r="G120" s="283"/>
      <c r="H120" s="282"/>
      <c r="I120" s="282"/>
      <c r="J120" s="282"/>
      <c r="K120" s="286">
        <v>2.89791385E8</v>
      </c>
      <c r="L120" s="282">
        <v>1.64988985E8</v>
      </c>
      <c r="M120" s="282"/>
      <c r="N120" s="282"/>
      <c r="O120" s="282"/>
      <c r="P120" s="282">
        <v>3450180.0</v>
      </c>
      <c r="Q120" s="282">
        <v>7036080.0</v>
      </c>
      <c r="R120" s="282">
        <v>1.83E7</v>
      </c>
      <c r="S120" s="282">
        <v>5000000.0</v>
      </c>
      <c r="T120" s="282">
        <v>3.3046131E7</v>
      </c>
      <c r="U120" s="282"/>
      <c r="V120" s="282">
        <v>1.1993395E7</v>
      </c>
      <c r="W120" s="282">
        <v>2.5263987E7</v>
      </c>
      <c r="X120" s="282"/>
      <c r="Y120" s="282">
        <v>7621103.0</v>
      </c>
      <c r="Z120" s="282">
        <v>5.5806766E7</v>
      </c>
      <c r="AA120" s="283"/>
      <c r="AB120" s="349"/>
      <c r="AC120" s="282">
        <v>1.16E8</v>
      </c>
      <c r="AD120" s="282">
        <v>4.8E7</v>
      </c>
      <c r="AE120" s="285"/>
      <c r="AF120" s="286"/>
      <c r="AG120" s="339"/>
      <c r="AH120" s="286"/>
      <c r="AI120" s="1"/>
    </row>
    <row r="121" ht="15.0" customHeight="1">
      <c r="A121" s="367" t="s">
        <v>164</v>
      </c>
      <c r="B121" s="317">
        <v>4.55257955E8</v>
      </c>
      <c r="C121" s="316">
        <v>6.86009682E8</v>
      </c>
      <c r="D121" s="363">
        <v>-2.30751727E8</v>
      </c>
      <c r="E121" s="286">
        <v>4.55254775E8</v>
      </c>
      <c r="F121" s="282">
        <v>3180.0</v>
      </c>
      <c r="G121" s="283"/>
      <c r="H121" s="282"/>
      <c r="I121" s="282"/>
      <c r="J121" s="282"/>
      <c r="K121" s="286">
        <v>2.77824065E8</v>
      </c>
      <c r="L121" s="282">
        <v>2.7344317E8</v>
      </c>
      <c r="M121" s="282"/>
      <c r="N121" s="282"/>
      <c r="O121" s="282"/>
      <c r="P121" s="282">
        <v>7712880.0</v>
      </c>
      <c r="Q121" s="282">
        <v>7253220.0</v>
      </c>
      <c r="R121" s="282">
        <v>1.83E7</v>
      </c>
      <c r="S121" s="282">
        <v>5000000.0</v>
      </c>
      <c r="T121" s="282">
        <v>3.4780173E7</v>
      </c>
      <c r="U121" s="282"/>
      <c r="V121" s="282">
        <v>1.2295929E7</v>
      </c>
      <c r="W121" s="282">
        <v>1.7880072E7</v>
      </c>
      <c r="X121" s="282"/>
      <c r="Y121" s="282">
        <v>5978190.0</v>
      </c>
      <c r="Z121" s="282">
        <v>2.5541983E7</v>
      </c>
      <c r="AA121" s="283"/>
      <c r="AB121" s="349"/>
      <c r="AC121" s="282">
        <v>2.6E7</v>
      </c>
      <c r="AD121" s="282">
        <v>1.546775E7</v>
      </c>
      <c r="AE121" s="285"/>
      <c r="AF121" s="286"/>
      <c r="AG121" s="339"/>
      <c r="AH121" s="286"/>
      <c r="AI121" s="1"/>
    </row>
    <row r="122" ht="15.0" customHeight="1">
      <c r="A122" s="367" t="s">
        <v>205</v>
      </c>
      <c r="B122" s="317">
        <v>4.46653882E8</v>
      </c>
      <c r="C122" s="316">
        <v>5.69153281E8</v>
      </c>
      <c r="D122" s="363">
        <v>-1.22499399E8</v>
      </c>
      <c r="E122" s="286">
        <v>4.46652641E8</v>
      </c>
      <c r="F122" s="282">
        <v>1241.0</v>
      </c>
      <c r="G122" s="283"/>
      <c r="H122" s="282"/>
      <c r="I122" s="282"/>
      <c r="J122" s="282"/>
      <c r="K122" s="286">
        <v>1.790542E8</v>
      </c>
      <c r="L122" s="282">
        <v>2.3001083E8</v>
      </c>
      <c r="M122" s="282"/>
      <c r="N122" s="282"/>
      <c r="O122" s="282"/>
      <c r="P122" s="282">
        <v>7936470.0</v>
      </c>
      <c r="Q122" s="282">
        <v>4803120.0</v>
      </c>
      <c r="R122" s="282">
        <v>2.255834E7</v>
      </c>
      <c r="S122" s="282">
        <v>4000000.0</v>
      </c>
      <c r="T122" s="282">
        <v>4.3804076E7</v>
      </c>
      <c r="U122" s="282"/>
      <c r="V122" s="282">
        <v>1.6245959E7</v>
      </c>
      <c r="W122" s="282">
        <v>1.8458242E7</v>
      </c>
      <c r="X122" s="282"/>
      <c r="Y122" s="282">
        <v>7223459.0</v>
      </c>
      <c r="Z122" s="282">
        <v>3.5058585E7</v>
      </c>
      <c r="AA122" s="283"/>
      <c r="AB122" s="282"/>
      <c r="AC122" s="349">
        <v>2.12E7</v>
      </c>
      <c r="AD122" s="349">
        <v>2.31743E7</v>
      </c>
      <c r="AE122" s="285"/>
      <c r="AF122" s="285"/>
      <c r="AG122" s="286"/>
      <c r="AH122" s="282"/>
      <c r="AI122" s="285"/>
    </row>
    <row r="123" ht="15.0" customHeight="1">
      <c r="A123" s="367" t="s">
        <v>239</v>
      </c>
      <c r="B123" s="317">
        <v>2.87045715E8</v>
      </c>
      <c r="C123" s="316">
        <v>5.53703283E8</v>
      </c>
      <c r="D123" s="363">
        <v>-2.66657568E8</v>
      </c>
      <c r="E123" s="286">
        <v>2.87044183E8</v>
      </c>
      <c r="F123" s="282">
        <v>1532.0</v>
      </c>
      <c r="G123" s="283"/>
      <c r="H123" s="282"/>
      <c r="I123" s="282"/>
      <c r="J123" s="282"/>
      <c r="K123" s="286">
        <v>3.71274602E8</v>
      </c>
      <c r="L123" s="282">
        <v>6.2482794E7</v>
      </c>
      <c r="M123" s="282"/>
      <c r="N123" s="282"/>
      <c r="O123" s="282"/>
      <c r="P123" s="282">
        <v>1.275681E7</v>
      </c>
      <c r="Q123" s="282">
        <v>4376140.0</v>
      </c>
      <c r="R123" s="282">
        <v>1.34E7</v>
      </c>
      <c r="S123" s="282">
        <v>4000000.0</v>
      </c>
      <c r="T123" s="282">
        <v>2.5553184E7</v>
      </c>
      <c r="U123" s="282"/>
      <c r="V123" s="282">
        <v>1.07737E7</v>
      </c>
      <c r="W123" s="282">
        <v>1.8815543E7</v>
      </c>
      <c r="X123" s="282"/>
      <c r="Y123" s="282">
        <v>8426193.0</v>
      </c>
      <c r="Z123" s="282">
        <v>2.1844317E7</v>
      </c>
      <c r="AA123" s="283"/>
      <c r="AB123" s="282"/>
      <c r="AC123" s="349">
        <v>3.45E7</v>
      </c>
      <c r="AD123" s="282">
        <v>8.618122E7</v>
      </c>
      <c r="AE123" s="285"/>
      <c r="AF123" s="285"/>
      <c r="AG123" s="286"/>
      <c r="AH123" s="285"/>
      <c r="AI123" s="285"/>
    </row>
    <row r="124" ht="15.0" customHeight="1">
      <c r="A124" s="367" t="s">
        <v>265</v>
      </c>
      <c r="B124" s="317">
        <v>3.587091E8</v>
      </c>
      <c r="C124" s="316">
        <v>4.39298492E8</v>
      </c>
      <c r="D124" s="363">
        <v>-8.0589392E7</v>
      </c>
      <c r="E124" s="286">
        <v>3.58704834E8</v>
      </c>
      <c r="F124" s="282">
        <v>4266.0</v>
      </c>
      <c r="G124" s="283"/>
      <c r="H124" s="282"/>
      <c r="I124" s="282"/>
      <c r="J124" s="282"/>
      <c r="K124" s="286">
        <v>3.18026299E8</v>
      </c>
      <c r="L124" s="282"/>
      <c r="M124" s="282"/>
      <c r="N124" s="282"/>
      <c r="O124" s="282"/>
      <c r="P124" s="282">
        <v>1.989077E7</v>
      </c>
      <c r="Q124" s="282">
        <v>4197160.0</v>
      </c>
      <c r="R124" s="282">
        <v>1.34E7</v>
      </c>
      <c r="S124" s="282">
        <v>4000000.0</v>
      </c>
      <c r="T124" s="282">
        <v>2.4095795E7</v>
      </c>
      <c r="U124" s="282"/>
      <c r="V124" s="282">
        <v>1820400.0</v>
      </c>
      <c r="W124" s="282">
        <v>2.4942061E7</v>
      </c>
      <c r="X124" s="282">
        <v>3300000.0</v>
      </c>
      <c r="Y124" s="282">
        <v>1.2710107E7</v>
      </c>
      <c r="Z124" s="282">
        <v>1.29159E7</v>
      </c>
      <c r="AA124" s="283"/>
      <c r="AB124" s="282"/>
      <c r="AC124" s="349">
        <v>2.0E7</v>
      </c>
      <c r="AD124" s="282">
        <v>1.8989306E8</v>
      </c>
      <c r="AE124" s="285"/>
      <c r="AF124" s="285"/>
      <c r="AG124" s="286"/>
      <c r="AH124" s="285"/>
      <c r="AI124" s="285"/>
    </row>
    <row r="125" ht="15.0" customHeight="1">
      <c r="A125" s="333"/>
      <c r="B125" s="334">
        <f t="shared" ref="B125:AE125" si="2">SUM(B113:B124)</f>
        <v>3876571191</v>
      </c>
      <c r="C125" s="334">
        <f t="shared" si="2"/>
        <v>5656062695</v>
      </c>
      <c r="D125" s="334">
        <f t="shared" si="2"/>
        <v>-1779491504</v>
      </c>
      <c r="E125" s="334">
        <f t="shared" si="2"/>
        <v>3873505056</v>
      </c>
      <c r="F125" s="334">
        <f t="shared" si="2"/>
        <v>2920835</v>
      </c>
      <c r="G125" s="334">
        <f t="shared" si="2"/>
        <v>145300</v>
      </c>
      <c r="H125" s="334">
        <f t="shared" si="2"/>
        <v>0</v>
      </c>
      <c r="I125" s="334">
        <f t="shared" si="2"/>
        <v>0</v>
      </c>
      <c r="J125" s="334">
        <f t="shared" si="2"/>
        <v>0</v>
      </c>
      <c r="K125" s="334">
        <f t="shared" si="2"/>
        <v>2646501373</v>
      </c>
      <c r="L125" s="334">
        <f t="shared" si="2"/>
        <v>1232761413</v>
      </c>
      <c r="M125" s="334">
        <f t="shared" si="2"/>
        <v>0</v>
      </c>
      <c r="N125" s="334">
        <f t="shared" si="2"/>
        <v>0</v>
      </c>
      <c r="O125" s="334">
        <f t="shared" si="2"/>
        <v>0</v>
      </c>
      <c r="P125" s="334">
        <f t="shared" si="2"/>
        <v>330839310</v>
      </c>
      <c r="Q125" s="334">
        <f t="shared" si="2"/>
        <v>71696320</v>
      </c>
      <c r="R125" s="334">
        <f t="shared" si="2"/>
        <v>231799920</v>
      </c>
      <c r="S125" s="334">
        <f t="shared" si="2"/>
        <v>57000000</v>
      </c>
      <c r="T125" s="334">
        <f t="shared" si="2"/>
        <v>289017211</v>
      </c>
      <c r="U125" s="334">
        <f t="shared" si="2"/>
        <v>0</v>
      </c>
      <c r="V125" s="334">
        <f t="shared" si="2"/>
        <v>167233302</v>
      </c>
      <c r="W125" s="334">
        <f t="shared" si="2"/>
        <v>233457586</v>
      </c>
      <c r="X125" s="334">
        <f t="shared" si="2"/>
        <v>13648400</v>
      </c>
      <c r="Y125" s="334">
        <f t="shared" si="2"/>
        <v>97358524</v>
      </c>
      <c r="Z125" s="334">
        <f t="shared" si="2"/>
        <v>239520096</v>
      </c>
      <c r="AA125" s="334">
        <f t="shared" si="2"/>
        <v>45229240</v>
      </c>
      <c r="AB125" s="334">
        <f t="shared" si="2"/>
        <v>0</v>
      </c>
      <c r="AC125" s="334">
        <f t="shared" si="2"/>
        <v>723080000</v>
      </c>
      <c r="AD125" s="334">
        <f t="shared" si="2"/>
        <v>711716330</v>
      </c>
      <c r="AE125" s="334">
        <f t="shared" si="2"/>
        <v>0</v>
      </c>
      <c r="AF125" s="336"/>
      <c r="AG125" s="336"/>
      <c r="AH125" s="337"/>
      <c r="AI125" s="336"/>
    </row>
    <row r="126" ht="15.0" customHeight="1">
      <c r="A126" s="374" t="s">
        <v>2214</v>
      </c>
      <c r="B126" s="304">
        <f t="shared" ref="B126:B137" si="3">SUM(E126:G126)</f>
        <v>362766801</v>
      </c>
      <c r="C126" s="316">
        <f t="shared" ref="C126:C137" si="4">SUM(K126:AA126)</f>
        <v>447483731</v>
      </c>
      <c r="D126" s="316">
        <f t="shared" ref="D126:D137" si="5">B126-C126</f>
        <v>-84716930</v>
      </c>
      <c r="E126" s="360">
        <f>'거래처입금내역'!$DI$135</f>
        <v>362766072</v>
      </c>
      <c r="F126" s="360">
        <f>'2026년'!C88</f>
        <v>729</v>
      </c>
      <c r="G126" s="354"/>
      <c r="H126" s="360"/>
      <c r="I126" s="309"/>
      <c r="J126" s="309"/>
      <c r="K126" s="286">
        <f>'2026년'!L110-T126</f>
        <v>170139340</v>
      </c>
      <c r="L126" s="360">
        <f>'2026년'!D27+'2026년'!D112+'2026년'!D113+'2026년'!D116+'2026년'!D137</f>
        <v>164235720</v>
      </c>
      <c r="M126" s="360"/>
      <c r="N126" s="360"/>
      <c r="O126" s="360"/>
      <c r="P126" s="360">
        <f>'2026년'!D20+'2026년'!D52+'2026년'!D53+'2026년'!D54+'2026년'!D104+'2026년'!D106+'2026년'!D105+'2026년'!D135+'2026년'!D136</f>
        <v>19826820</v>
      </c>
      <c r="Q126" s="360">
        <f>'2026년'!D56+'2026년'!D57+'2026년'!D58+'2026년'!D59+'2026년'!D60</f>
        <v>6956480</v>
      </c>
      <c r="R126" s="360">
        <f>'2026년'!D41+'2026년'!D109</f>
        <v>13700000</v>
      </c>
      <c r="S126" s="360">
        <f>'2026년'!D40</f>
        <v>4000000</v>
      </c>
      <c r="T126" s="360">
        <f>'2026년'!D35+'2026년'!D61+'2026년'!D62</f>
        <v>23595572</v>
      </c>
      <c r="U126" s="360"/>
      <c r="V126" s="360">
        <f>'2026년'!D72+'2026년'!D118+'2026년'!D132</f>
        <v>4872750</v>
      </c>
      <c r="W126" s="360">
        <f>'2026년'!D24+'2026년'!D69+'2026년'!D80+'2026년'!D95+'2026년'!D114+'2026년'!D123+'2026년'!D125+'2026년'!D126</f>
        <v>17942048</v>
      </c>
      <c r="X126" s="360">
        <f>'2026년'!D44</f>
        <v>3400000</v>
      </c>
      <c r="Y126" s="360">
        <f>'2026년'!D75+'2026년'!D76+'2026년'!D77+'2026년'!D103+'2026년'!D120</f>
        <v>6757215</v>
      </c>
      <c r="Z126" s="360">
        <f>'2026년'!D10+'2026년'!D11+'2026년'!D12+'2026년'!D31+'2026년'!D46+'2026년'!D47+'2026년'!D48+'2026년'!D49+'2026년'!D50+'2026년'!D51+'2026년'!D55+'2026년'!D63+'2026년'!D64+'2026년'!D65+'2026년'!D66+'2026년'!D73+'2026년'!D78+'2026년'!D79+'2026년'!D86+'2026년'!D89+'2026년'!D97+'2026년'!D98+'2026년'!D99-'2026년'!C100+'2026년'!D117+'2026년'!D121+'2026년'!D122+'2026년'!D130+'2026년'!D144+'2026년'!D145+'2026년'!D146+'2026년'!D147+'2026년'!D148+'2026년'!D149+'2026년'!D150+'2026년'!D151+'2026년'!D152+'2026년'!D153+'2026년'!D154+'2026년'!D155+'2026년'!D156</f>
        <v>12057786</v>
      </c>
      <c r="AA126" s="354"/>
      <c r="AB126" s="375"/>
      <c r="AC126" s="360">
        <f>13000000+30000000</f>
        <v>43000000</v>
      </c>
      <c r="AD126" s="360">
        <f>26500000+'2026년'!D42+'2026년'!D43+3000000+40800000+3000000</f>
        <v>89356930</v>
      </c>
      <c r="AE126" s="376"/>
      <c r="AF126" s="376"/>
      <c r="AG126" s="377"/>
      <c r="AH126" s="360"/>
      <c r="AI126" s="378"/>
    </row>
    <row r="127" ht="15.0" customHeight="1">
      <c r="A127" s="367" t="s">
        <v>310</v>
      </c>
      <c r="B127" s="317">
        <f t="shared" si="3"/>
        <v>303246668</v>
      </c>
      <c r="C127" s="316">
        <f t="shared" si="4"/>
        <v>226175118</v>
      </c>
      <c r="D127" s="363">
        <f t="shared" si="5"/>
        <v>77071550</v>
      </c>
      <c r="E127" s="340">
        <f>'거래처입금내역'!$DJ$135</f>
        <v>303246215</v>
      </c>
      <c r="F127" s="286">
        <f>'2026년'!C240</f>
        <v>453</v>
      </c>
      <c r="G127" s="341"/>
      <c r="H127" s="286"/>
      <c r="I127" s="282"/>
      <c r="J127" s="282"/>
      <c r="K127" s="286">
        <f>'2026년'!L111-T127</f>
        <v>-16778040</v>
      </c>
      <c r="L127" s="286">
        <f>'2026년'!D167+'2026년'!D175+'2026년'!D202+'2026년'!D228+'2026년'!D229+'2026년'!D254+'2026년'!D255</f>
        <v>132780456</v>
      </c>
      <c r="M127" s="286"/>
      <c r="N127" s="286"/>
      <c r="O127" s="286"/>
      <c r="P127" s="286">
        <f>'2026년'!D208+'2026년'!D209+'2026년'!D210+'2026년'!D283</f>
        <v>21190100</v>
      </c>
      <c r="Q127" s="286">
        <f>'2026년'!D203+'2026년'!D204+'2026년'!D205+'2026년'!D206+'2026년'!D207</f>
        <v>5250460</v>
      </c>
      <c r="R127" s="286">
        <f>'2026년'!D194+'2026년'!D195+'2026년'!D201</f>
        <v>18200000</v>
      </c>
      <c r="S127" s="286">
        <f>'2026년'!D193</f>
        <v>4000000</v>
      </c>
      <c r="T127" s="286">
        <f>'2026년'!D186+'2026년'!D198+'2026년'!D199+'2026년'!D223</f>
        <v>16778040</v>
      </c>
      <c r="U127" s="286"/>
      <c r="V127" s="286">
        <f>'2026년'!D224+'2026년'!D262+'2026년'!D282</f>
        <v>4872750</v>
      </c>
      <c r="W127" s="286">
        <f>'2026년'!D158+'2026년'!D165+'2026년'!D181+'2026년'!D230+'2026년'!D236+'2026년'!D246+'2026년'!D260+'2026년'!D261</f>
        <v>20621493</v>
      </c>
      <c r="X127" s="286">
        <f>'2026년'!D247</f>
        <v>3400000</v>
      </c>
      <c r="Y127" s="286">
        <f>'2026년'!D237+'2026년'!D238+'2026년'!D239+'2026년'!D251+'2026년'!D288</f>
        <v>6253397</v>
      </c>
      <c r="Z127" s="286">
        <f>'2026년'!D160+'2026년'!D168+'2026년'!D169+'2026년'!D179+'2026년'!D180+'2026년'!D187+'2026년'!D192+'2026년'!D200+'2026년'!D211+'2026년'!D212+'2026년'!D213+'2026년'!D214+'2026년'!D215+'2026년'!D216+'2026년'!D218+'2026년'!D219+'2026년'!D234+'2026년'!D235+'2026년'!D244+'2026년'!D249+'2026년'!D250+'2026년'!D256+'2026년'!D258+'2026년'!D265+'2026년'!D266+'2026년'!D268+'2026년'!D269+'2026년'!D270+'2026년'!D271+'2026년'!D272+'2026년'!D273+'2026년'!D274+'2026년'!D275+'2026년'!D276+'2026년'!D277+'2026년'!D278+'2026년'!D279+'2026년'!D280+'2026년'!D284+'2026년'!D287+'2026년'!D290+'2026년'!D291+'2026년'!D292</f>
        <v>9606462</v>
      </c>
      <c r="AA127" s="341"/>
      <c r="AB127" s="364"/>
      <c r="AC127" s="286">
        <f>7000000+30000000</f>
        <v>37000000</v>
      </c>
      <c r="AD127" s="286">
        <f>1500000+1500000+14716370</f>
        <v>17716370</v>
      </c>
      <c r="AE127" s="285"/>
      <c r="AF127" s="285"/>
      <c r="AG127" s="339"/>
      <c r="AH127" s="286"/>
      <c r="AI127" s="1"/>
    </row>
    <row r="128" ht="15.0" customHeight="1">
      <c r="A128" s="367" t="s">
        <v>326</v>
      </c>
      <c r="B128" s="317">
        <f t="shared" si="3"/>
        <v>254127415</v>
      </c>
      <c r="C128" s="316">
        <f t="shared" si="4"/>
        <v>217817857</v>
      </c>
      <c r="D128" s="363">
        <f t="shared" si="5"/>
        <v>36309558</v>
      </c>
      <c r="E128" s="286">
        <f>'거래처입금내역'!$DK$135</f>
        <v>254127045</v>
      </c>
      <c r="F128" s="286">
        <f>'2026년'!C369</f>
        <v>370</v>
      </c>
      <c r="G128" s="341"/>
      <c r="H128" s="286"/>
      <c r="I128" s="282"/>
      <c r="J128" s="282"/>
      <c r="K128" s="286">
        <f>'2026년'!L112-T128</f>
        <v>-18924010</v>
      </c>
      <c r="L128" s="286">
        <f>'2026년'!D310+'2026년'!D339+'2026년'!D353+'2026년'!D354+'2026년'!D355+'2026년'!D356+'2026년'!D357</f>
        <v>151288676</v>
      </c>
      <c r="M128" s="286"/>
      <c r="N128" s="286"/>
      <c r="O128" s="286"/>
      <c r="P128" s="286">
        <f>'2026년'!D329+'2026년'!D330+'2026년'!D368+'2026년'!D381</f>
        <v>14107980</v>
      </c>
      <c r="Q128" s="286">
        <f>'2026년'!D331+'2026년'!D332+'2026년'!D333+'2026년'!D334+'2026년'!D335</f>
        <v>7184020</v>
      </c>
      <c r="R128" s="286">
        <f>'2026년'!D325+'2026년'!D350</f>
        <v>14171220</v>
      </c>
      <c r="S128" s="286">
        <f>'2026년'!D349</f>
        <v>4000000</v>
      </c>
      <c r="T128" s="286">
        <f>'2026년'!D320+'2026년'!D326+'2026년'!D327</f>
        <v>18924010</v>
      </c>
      <c r="U128" s="286"/>
      <c r="V128" s="286">
        <f>'2026년'!D351</f>
        <v>300000</v>
      </c>
      <c r="W128" s="286">
        <f>'2026년'!D297+'2026년'!D298+'2026년'!D299+'2026년'!D302+'2026년'!D314+'2026년'!D346+'2026년'!D372+'2026년'!D382</f>
        <v>17109749</v>
      </c>
      <c r="X128" s="286"/>
      <c r="Y128" s="286">
        <f>'2026년'!D373+'2026년'!D374+'2026년'!D375</f>
        <v>5397671</v>
      </c>
      <c r="Z128" s="286">
        <f>'2026년'!D304+'2026년'!D305+'2026년'!D306+'2026년'!D315+'2026년'!D322+'2026년'!D324+'2026년'!D328+'2026년'!D340+'2026년'!D343+'2026년'!D361+'2026년'!D362+'2026년'!D363+'2026년'!D364+'2026년'!D365+'2026년'!D366+'2026년'!D370+'2026년'!D371</f>
        <v>4258541</v>
      </c>
      <c r="AA128" s="341"/>
      <c r="AB128" s="364"/>
      <c r="AC128" s="286">
        <f>23000000+24000000+2000000+50000000</f>
        <v>99000000</v>
      </c>
      <c r="AD128" s="286">
        <f>48200000+1000000+12000000+8708260+5000000</f>
        <v>74908260</v>
      </c>
      <c r="AE128" s="285"/>
      <c r="AF128" s="285"/>
      <c r="AG128" s="285"/>
      <c r="AH128" s="286"/>
      <c r="AI128" s="1"/>
    </row>
    <row r="129" ht="15.0" customHeight="1">
      <c r="A129" s="367" t="s">
        <v>52</v>
      </c>
      <c r="B129" s="317">
        <f t="shared" si="3"/>
        <v>0</v>
      </c>
      <c r="C129" s="316">
        <f t="shared" si="4"/>
        <v>0</v>
      </c>
      <c r="D129" s="363">
        <f t="shared" si="5"/>
        <v>0</v>
      </c>
      <c r="E129" s="286">
        <f>'거래처입금내역'!$DL$135</f>
        <v>0</v>
      </c>
      <c r="F129" s="286"/>
      <c r="G129" s="341"/>
      <c r="H129" s="286"/>
      <c r="I129" s="282"/>
      <c r="J129" s="282"/>
      <c r="K129" s="286">
        <f>'2026년'!L113-T129</f>
        <v>0</v>
      </c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341"/>
      <c r="AB129" s="364"/>
      <c r="AC129" s="286"/>
      <c r="AD129" s="286"/>
      <c r="AE129" s="285"/>
      <c r="AF129" s="285"/>
      <c r="AG129" s="339"/>
      <c r="AH129" s="286"/>
      <c r="AI129" s="1"/>
    </row>
    <row r="130" ht="15.0" customHeight="1">
      <c r="A130" s="367" t="s">
        <v>69</v>
      </c>
      <c r="B130" s="317">
        <f t="shared" si="3"/>
        <v>0</v>
      </c>
      <c r="C130" s="316">
        <f t="shared" si="4"/>
        <v>74151694</v>
      </c>
      <c r="D130" s="363">
        <f t="shared" si="5"/>
        <v>-74151694</v>
      </c>
      <c r="E130" s="286">
        <f>'거래처입금내역'!$DM$135</f>
        <v>0</v>
      </c>
      <c r="F130" s="286"/>
      <c r="G130" s="341"/>
      <c r="H130" s="286"/>
      <c r="I130" s="282"/>
      <c r="J130" s="282"/>
      <c r="K130" s="286">
        <f>'2026년'!L114-T130</f>
        <v>74151694</v>
      </c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341"/>
      <c r="AB130" s="364"/>
      <c r="AC130" s="286"/>
      <c r="AD130" s="286"/>
      <c r="AE130" s="285"/>
      <c r="AF130" s="285"/>
      <c r="AG130" s="339"/>
      <c r="AH130" s="286"/>
      <c r="AI130" s="1"/>
    </row>
    <row r="131" ht="15.0" customHeight="1">
      <c r="A131" s="367" t="s">
        <v>77</v>
      </c>
      <c r="B131" s="317">
        <f t="shared" si="3"/>
        <v>0</v>
      </c>
      <c r="C131" s="316">
        <f t="shared" si="4"/>
        <v>0</v>
      </c>
      <c r="D131" s="363">
        <f t="shared" si="5"/>
        <v>0</v>
      </c>
      <c r="E131" s="286">
        <f>'거래처입금내역'!$DN$135</f>
        <v>0</v>
      </c>
      <c r="F131" s="286"/>
      <c r="G131" s="341"/>
      <c r="H131" s="286"/>
      <c r="I131" s="282"/>
      <c r="J131" s="282"/>
      <c r="K131" s="286">
        <f>'2026년'!L115-T131</f>
        <v>0</v>
      </c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341"/>
      <c r="AB131" s="364"/>
      <c r="AC131" s="286"/>
      <c r="AD131" s="286"/>
      <c r="AE131" s="285"/>
      <c r="AF131" s="285"/>
      <c r="AG131" s="339"/>
      <c r="AH131" s="286"/>
      <c r="AI131" s="1"/>
    </row>
    <row r="132" ht="15.0" customHeight="1">
      <c r="A132" s="367" t="s">
        <v>94</v>
      </c>
      <c r="B132" s="317">
        <f t="shared" si="3"/>
        <v>0</v>
      </c>
      <c r="C132" s="316">
        <f t="shared" si="4"/>
        <v>0</v>
      </c>
      <c r="D132" s="363">
        <f t="shared" si="5"/>
        <v>0</v>
      </c>
      <c r="E132" s="286">
        <f>'거래처입금내역'!$DO$135</f>
        <v>0</v>
      </c>
      <c r="F132" s="286"/>
      <c r="G132" s="341"/>
      <c r="H132" s="286"/>
      <c r="I132" s="282"/>
      <c r="J132" s="282"/>
      <c r="K132" s="286">
        <f>'2026년'!L116-T132</f>
        <v>0</v>
      </c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341"/>
      <c r="AB132" s="364"/>
      <c r="AC132" s="286"/>
      <c r="AD132" s="286"/>
      <c r="AE132" s="285"/>
      <c r="AF132" s="285"/>
      <c r="AG132" s="339"/>
      <c r="AH132" s="286"/>
      <c r="AI132" s="1"/>
    </row>
    <row r="133" ht="15.0" customHeight="1">
      <c r="A133" s="367" t="s">
        <v>123</v>
      </c>
      <c r="B133" s="317">
        <f t="shared" si="3"/>
        <v>0</v>
      </c>
      <c r="C133" s="316">
        <f t="shared" si="4"/>
        <v>0</v>
      </c>
      <c r="D133" s="363">
        <f t="shared" si="5"/>
        <v>0</v>
      </c>
      <c r="E133" s="286">
        <f>'거래처입금내역'!$DP$135</f>
        <v>0</v>
      </c>
      <c r="F133" s="282"/>
      <c r="G133" s="283"/>
      <c r="H133" s="282"/>
      <c r="I133" s="282"/>
      <c r="J133" s="282"/>
      <c r="K133" s="286">
        <f>'2026년'!L117-T133</f>
        <v>0</v>
      </c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3"/>
      <c r="AB133" s="349"/>
      <c r="AC133" s="282"/>
      <c r="AD133" s="282"/>
      <c r="AE133" s="285"/>
      <c r="AF133" s="286"/>
      <c r="AG133" s="339"/>
      <c r="AH133" s="286"/>
      <c r="AI133" s="1"/>
    </row>
    <row r="134" ht="15.0" customHeight="1">
      <c r="A134" s="367" t="s">
        <v>164</v>
      </c>
      <c r="B134" s="317">
        <f t="shared" si="3"/>
        <v>0</v>
      </c>
      <c r="C134" s="316">
        <f t="shared" si="4"/>
        <v>0</v>
      </c>
      <c r="D134" s="363">
        <f t="shared" si="5"/>
        <v>0</v>
      </c>
      <c r="E134" s="286">
        <f>'거래처입금내역'!$DQ$135</f>
        <v>0</v>
      </c>
      <c r="F134" s="282"/>
      <c r="G134" s="283"/>
      <c r="H134" s="282"/>
      <c r="I134" s="282"/>
      <c r="J134" s="282"/>
      <c r="K134" s="286">
        <f>'2026년'!L118-T134</f>
        <v>0</v>
      </c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3"/>
      <c r="AB134" s="349"/>
      <c r="AC134" s="282"/>
      <c r="AD134" s="282"/>
      <c r="AE134" s="285"/>
      <c r="AF134" s="286"/>
      <c r="AG134" s="339"/>
      <c r="AH134" s="286"/>
      <c r="AI134" s="1"/>
    </row>
    <row r="135" ht="15.0" customHeight="1">
      <c r="A135" s="367" t="s">
        <v>205</v>
      </c>
      <c r="B135" s="317">
        <f t="shared" si="3"/>
        <v>0</v>
      </c>
      <c r="C135" s="316">
        <f t="shared" si="4"/>
        <v>0</v>
      </c>
      <c r="D135" s="363">
        <f t="shared" si="5"/>
        <v>0</v>
      </c>
      <c r="E135" s="286">
        <f>'거래처입금내역'!$DR$135</f>
        <v>0</v>
      </c>
      <c r="F135" s="282"/>
      <c r="G135" s="283"/>
      <c r="H135" s="282"/>
      <c r="I135" s="282"/>
      <c r="J135" s="282"/>
      <c r="K135" s="286">
        <f>'2026년'!L119-T135</f>
        <v>0</v>
      </c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3"/>
      <c r="AB135" s="282"/>
      <c r="AC135" s="349"/>
      <c r="AD135" s="349"/>
      <c r="AE135" s="285"/>
      <c r="AF135" s="285"/>
      <c r="AG135" s="286"/>
      <c r="AH135" s="282"/>
      <c r="AI135" s="285"/>
    </row>
    <row r="136" ht="15.0" customHeight="1">
      <c r="A136" s="367" t="s">
        <v>239</v>
      </c>
      <c r="B136" s="317">
        <f t="shared" si="3"/>
        <v>0</v>
      </c>
      <c r="C136" s="316">
        <f t="shared" si="4"/>
        <v>0</v>
      </c>
      <c r="D136" s="363">
        <f t="shared" si="5"/>
        <v>0</v>
      </c>
      <c r="E136" s="286">
        <f>'거래처입금내역'!$DS$135</f>
        <v>0</v>
      </c>
      <c r="F136" s="282"/>
      <c r="G136" s="283"/>
      <c r="H136" s="282"/>
      <c r="I136" s="282"/>
      <c r="J136" s="282"/>
      <c r="K136" s="286">
        <f>'2026년'!L120-T136</f>
        <v>0</v>
      </c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3"/>
      <c r="AB136" s="282"/>
      <c r="AC136" s="349"/>
      <c r="AD136" s="282"/>
      <c r="AE136" s="285"/>
      <c r="AF136" s="285"/>
      <c r="AG136" s="286"/>
      <c r="AH136" s="285"/>
      <c r="AI136" s="285"/>
    </row>
    <row r="137" ht="15.0" customHeight="1">
      <c r="A137" s="367" t="s">
        <v>265</v>
      </c>
      <c r="B137" s="317">
        <f t="shared" si="3"/>
        <v>0</v>
      </c>
      <c r="C137" s="316">
        <f t="shared" si="4"/>
        <v>0</v>
      </c>
      <c r="D137" s="363">
        <f t="shared" si="5"/>
        <v>0</v>
      </c>
      <c r="E137" s="286">
        <f>'거래처입금내역'!$DT$135</f>
        <v>0</v>
      </c>
      <c r="F137" s="282"/>
      <c r="G137" s="283"/>
      <c r="H137" s="282"/>
      <c r="I137" s="282"/>
      <c r="J137" s="282"/>
      <c r="K137" s="286">
        <f>'2026년'!L121-T137</f>
        <v>0</v>
      </c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3"/>
      <c r="AB137" s="282"/>
      <c r="AC137" s="349"/>
      <c r="AD137" s="282"/>
      <c r="AE137" s="285"/>
      <c r="AF137" s="285"/>
      <c r="AG137" s="286"/>
      <c r="AH137" s="285"/>
      <c r="AI137" s="285"/>
    </row>
    <row r="138" ht="15.0" customHeight="1">
      <c r="A138" s="333"/>
      <c r="B138" s="334">
        <f t="shared" ref="B138:AE138" si="6">SUM(B126:B137)</f>
        <v>920140884</v>
      </c>
      <c r="C138" s="334">
        <f t="shared" si="6"/>
        <v>965628400</v>
      </c>
      <c r="D138" s="334">
        <f t="shared" si="6"/>
        <v>-45487516</v>
      </c>
      <c r="E138" s="334">
        <f t="shared" si="6"/>
        <v>920139332</v>
      </c>
      <c r="F138" s="334">
        <f t="shared" si="6"/>
        <v>1552</v>
      </c>
      <c r="G138" s="334">
        <f t="shared" si="6"/>
        <v>0</v>
      </c>
      <c r="H138" s="334">
        <f t="shared" si="6"/>
        <v>0</v>
      </c>
      <c r="I138" s="334">
        <f t="shared" si="6"/>
        <v>0</v>
      </c>
      <c r="J138" s="334">
        <f t="shared" si="6"/>
        <v>0</v>
      </c>
      <c r="K138" s="334">
        <f t="shared" si="6"/>
        <v>208588984</v>
      </c>
      <c r="L138" s="334">
        <f t="shared" si="6"/>
        <v>448304852</v>
      </c>
      <c r="M138" s="334">
        <f t="shared" si="6"/>
        <v>0</v>
      </c>
      <c r="N138" s="334">
        <f t="shared" si="6"/>
        <v>0</v>
      </c>
      <c r="O138" s="334">
        <f t="shared" si="6"/>
        <v>0</v>
      </c>
      <c r="P138" s="334">
        <f t="shared" si="6"/>
        <v>55124900</v>
      </c>
      <c r="Q138" s="334">
        <f t="shared" si="6"/>
        <v>19390960</v>
      </c>
      <c r="R138" s="334">
        <f t="shared" si="6"/>
        <v>46071220</v>
      </c>
      <c r="S138" s="334">
        <f t="shared" si="6"/>
        <v>12000000</v>
      </c>
      <c r="T138" s="334">
        <f t="shared" si="6"/>
        <v>59297622</v>
      </c>
      <c r="U138" s="334">
        <f t="shared" si="6"/>
        <v>0</v>
      </c>
      <c r="V138" s="334">
        <f t="shared" si="6"/>
        <v>10045500</v>
      </c>
      <c r="W138" s="334">
        <f t="shared" si="6"/>
        <v>55673290</v>
      </c>
      <c r="X138" s="334">
        <f t="shared" si="6"/>
        <v>6800000</v>
      </c>
      <c r="Y138" s="334">
        <f t="shared" si="6"/>
        <v>18408283</v>
      </c>
      <c r="Z138" s="334">
        <f t="shared" si="6"/>
        <v>25922789</v>
      </c>
      <c r="AA138" s="334">
        <f t="shared" si="6"/>
        <v>0</v>
      </c>
      <c r="AB138" s="334">
        <f t="shared" si="6"/>
        <v>0</v>
      </c>
      <c r="AC138" s="334">
        <f t="shared" si="6"/>
        <v>179000000</v>
      </c>
      <c r="AD138" s="334">
        <f t="shared" si="6"/>
        <v>181981560</v>
      </c>
      <c r="AE138" s="334">
        <f t="shared" si="6"/>
        <v>0</v>
      </c>
      <c r="AF138" s="336"/>
      <c r="AG138" s="336"/>
      <c r="AH138" s="337"/>
      <c r="AI138" s="336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C1:AE1"/>
    <mergeCell ref="B2:B3"/>
    <mergeCell ref="C2:C3"/>
    <mergeCell ref="D2:D3"/>
    <mergeCell ref="E2:J2"/>
    <mergeCell ref="K2:Z2"/>
    <mergeCell ref="AC2:AE2"/>
    <mergeCell ref="AG22:AI2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71"/>
    <col customWidth="1" hidden="1" min="2" max="2" width="15.71"/>
    <col customWidth="1" hidden="1" min="3" max="88" width="13.71"/>
    <col customWidth="1" min="89" max="133" width="13.71"/>
    <col customWidth="1" min="134" max="134" width="15.71"/>
    <col customWidth="1" min="135" max="135" width="13.71"/>
  </cols>
  <sheetData>
    <row r="1" ht="15.0" customHeight="1">
      <c r="A1" s="380"/>
      <c r="B1" s="380" t="s">
        <v>2608</v>
      </c>
      <c r="C1" s="380" t="s">
        <v>2609</v>
      </c>
      <c r="D1" s="380" t="s">
        <v>2610</v>
      </c>
      <c r="E1" s="380" t="s">
        <v>2611</v>
      </c>
      <c r="F1" s="380" t="s">
        <v>2612</v>
      </c>
      <c r="G1" s="380" t="s">
        <v>2613</v>
      </c>
      <c r="H1" s="380" t="s">
        <v>2614</v>
      </c>
      <c r="I1" s="380" t="s">
        <v>2615</v>
      </c>
      <c r="J1" s="380" t="s">
        <v>2616</v>
      </c>
      <c r="K1" s="380" t="s">
        <v>2617</v>
      </c>
      <c r="L1" s="380" t="s">
        <v>2618</v>
      </c>
      <c r="M1" s="380" t="s">
        <v>2619</v>
      </c>
      <c r="N1" s="380" t="s">
        <v>2620</v>
      </c>
      <c r="O1" s="380" t="s">
        <v>2621</v>
      </c>
      <c r="P1" s="380" t="s">
        <v>2622</v>
      </c>
      <c r="Q1" s="380" t="s">
        <v>2623</v>
      </c>
      <c r="R1" s="380" t="s">
        <v>2624</v>
      </c>
      <c r="S1" s="380" t="s">
        <v>2625</v>
      </c>
      <c r="T1" s="380" t="s">
        <v>2626</v>
      </c>
      <c r="U1" s="380" t="s">
        <v>2627</v>
      </c>
      <c r="V1" s="380" t="s">
        <v>2628</v>
      </c>
      <c r="W1" s="380" t="s">
        <v>2629</v>
      </c>
      <c r="X1" s="380" t="s">
        <v>2630</v>
      </c>
      <c r="Y1" s="380" t="s">
        <v>2631</v>
      </c>
      <c r="Z1" s="380" t="s">
        <v>2632</v>
      </c>
      <c r="AA1" s="380" t="s">
        <v>2633</v>
      </c>
      <c r="AB1" s="380" t="s">
        <v>2634</v>
      </c>
      <c r="AC1" s="380" t="s">
        <v>2635</v>
      </c>
      <c r="AD1" s="380" t="s">
        <v>2636</v>
      </c>
      <c r="AE1" s="380" t="s">
        <v>2637</v>
      </c>
      <c r="AF1" s="380" t="s">
        <v>2638</v>
      </c>
      <c r="AG1" s="380" t="s">
        <v>2639</v>
      </c>
      <c r="AH1" s="380" t="s">
        <v>2640</v>
      </c>
      <c r="AI1" s="380" t="s">
        <v>2641</v>
      </c>
      <c r="AJ1" s="380" t="s">
        <v>2642</v>
      </c>
      <c r="AK1" s="380" t="s">
        <v>2643</v>
      </c>
      <c r="AL1" s="380" t="s">
        <v>2644</v>
      </c>
      <c r="AM1" s="380" t="s">
        <v>2645</v>
      </c>
      <c r="AN1" s="380" t="s">
        <v>2646</v>
      </c>
      <c r="AO1" s="380" t="s">
        <v>2647</v>
      </c>
      <c r="AP1" s="380" t="s">
        <v>2648</v>
      </c>
      <c r="AQ1" s="380" t="s">
        <v>2649</v>
      </c>
      <c r="AR1" s="380" t="s">
        <v>2650</v>
      </c>
      <c r="AS1" s="380" t="s">
        <v>2651</v>
      </c>
      <c r="AT1" s="380" t="s">
        <v>2652</v>
      </c>
      <c r="AU1" s="380" t="s">
        <v>2653</v>
      </c>
      <c r="AV1" s="380" t="s">
        <v>2654</v>
      </c>
      <c r="AW1" s="380" t="s">
        <v>2655</v>
      </c>
      <c r="AX1" s="380" t="s">
        <v>2656</v>
      </c>
      <c r="AY1" s="380" t="s">
        <v>2657</v>
      </c>
      <c r="AZ1" s="380" t="s">
        <v>2658</v>
      </c>
      <c r="BA1" s="380" t="s">
        <v>2659</v>
      </c>
      <c r="BB1" s="380" t="s">
        <v>2660</v>
      </c>
      <c r="BC1" s="380" t="s">
        <v>2661</v>
      </c>
      <c r="BD1" s="380" t="s">
        <v>2662</v>
      </c>
      <c r="BE1" s="380" t="s">
        <v>2663</v>
      </c>
      <c r="BF1" s="380" t="s">
        <v>2664</v>
      </c>
      <c r="BG1" s="380" t="s">
        <v>2665</v>
      </c>
      <c r="BH1" s="380" t="s">
        <v>2666</v>
      </c>
      <c r="BI1" s="380" t="s">
        <v>2667</v>
      </c>
      <c r="BJ1" s="380" t="s">
        <v>2668</v>
      </c>
      <c r="BK1" s="380" t="s">
        <v>2669</v>
      </c>
      <c r="BL1" s="380" t="s">
        <v>2670</v>
      </c>
      <c r="BM1" s="380" t="s">
        <v>2671</v>
      </c>
      <c r="BN1" s="380" t="s">
        <v>2672</v>
      </c>
      <c r="BO1" s="380" t="s">
        <v>2673</v>
      </c>
      <c r="BP1" s="380" t="s">
        <v>2674</v>
      </c>
      <c r="BQ1" s="380" t="s">
        <v>2675</v>
      </c>
      <c r="BR1" s="380" t="s">
        <v>2676</v>
      </c>
      <c r="BS1" s="380" t="s">
        <v>2677</v>
      </c>
      <c r="BT1" s="380" t="s">
        <v>2678</v>
      </c>
      <c r="BU1" s="380" t="s">
        <v>2679</v>
      </c>
      <c r="BV1" s="380" t="s">
        <v>2680</v>
      </c>
      <c r="BW1" s="380" t="s">
        <v>2681</v>
      </c>
      <c r="BX1" s="380" t="s">
        <v>2682</v>
      </c>
      <c r="BY1" s="380" t="s">
        <v>2683</v>
      </c>
      <c r="BZ1" s="380" t="s">
        <v>2684</v>
      </c>
      <c r="CA1" s="380" t="s">
        <v>2685</v>
      </c>
      <c r="CB1" s="380" t="s">
        <v>2686</v>
      </c>
      <c r="CC1" s="380" t="s">
        <v>2687</v>
      </c>
      <c r="CD1" s="380" t="s">
        <v>2688</v>
      </c>
      <c r="CE1" s="380" t="s">
        <v>2689</v>
      </c>
      <c r="CF1" s="380" t="s">
        <v>2690</v>
      </c>
      <c r="CG1" s="380" t="s">
        <v>2691</v>
      </c>
      <c r="CH1" s="380" t="s">
        <v>2692</v>
      </c>
      <c r="CI1" s="380" t="s">
        <v>2693</v>
      </c>
      <c r="CJ1" s="380" t="s">
        <v>2694</v>
      </c>
      <c r="CK1" s="380" t="s">
        <v>2695</v>
      </c>
      <c r="CL1" s="380" t="s">
        <v>2696</v>
      </c>
      <c r="CM1" s="380" t="s">
        <v>2697</v>
      </c>
      <c r="CN1" s="380" t="s">
        <v>2698</v>
      </c>
      <c r="CO1" s="380" t="s">
        <v>2699</v>
      </c>
      <c r="CP1" s="380" t="s">
        <v>2700</v>
      </c>
      <c r="CQ1" s="380" t="s">
        <v>2701</v>
      </c>
      <c r="CR1" s="380" t="s">
        <v>2702</v>
      </c>
      <c r="CS1" s="380" t="s">
        <v>2703</v>
      </c>
      <c r="CT1" s="380" t="s">
        <v>2704</v>
      </c>
      <c r="CU1" s="380" t="s">
        <v>2705</v>
      </c>
      <c r="CV1" s="380" t="s">
        <v>2706</v>
      </c>
      <c r="CW1" s="380" t="s">
        <v>2707</v>
      </c>
      <c r="CX1" s="380" t="s">
        <v>2708</v>
      </c>
      <c r="CY1" s="380" t="s">
        <v>2709</v>
      </c>
      <c r="CZ1" s="380" t="s">
        <v>2710</v>
      </c>
      <c r="DA1" s="380" t="s">
        <v>2711</v>
      </c>
      <c r="DB1" s="380" t="s">
        <v>2712</v>
      </c>
      <c r="DC1" s="380" t="s">
        <v>2713</v>
      </c>
      <c r="DD1" s="380" t="s">
        <v>2714</v>
      </c>
      <c r="DE1" s="380" t="s">
        <v>2715</v>
      </c>
      <c r="DF1" s="380" t="s">
        <v>2716</v>
      </c>
      <c r="DG1" s="380" t="s">
        <v>2717</v>
      </c>
      <c r="DH1" s="380" t="s">
        <v>2718</v>
      </c>
      <c r="DI1" s="380" t="s">
        <v>2214</v>
      </c>
      <c r="DJ1" s="380" t="s">
        <v>2216</v>
      </c>
      <c r="DK1" s="380" t="s">
        <v>2217</v>
      </c>
      <c r="DL1" s="380" t="s">
        <v>2218</v>
      </c>
      <c r="DM1" s="380" t="s">
        <v>2219</v>
      </c>
      <c r="DN1" s="380" t="s">
        <v>2220</v>
      </c>
      <c r="DO1" s="380" t="s">
        <v>2221</v>
      </c>
      <c r="DP1" s="380" t="s">
        <v>2222</v>
      </c>
      <c r="DQ1" s="380" t="s">
        <v>2224</v>
      </c>
      <c r="DR1" s="380" t="s">
        <v>2225</v>
      </c>
      <c r="DS1" s="380" t="s">
        <v>2227</v>
      </c>
      <c r="DT1" s="380" t="s">
        <v>2229</v>
      </c>
      <c r="DU1" s="380"/>
      <c r="DV1" s="380" t="s">
        <v>2719</v>
      </c>
      <c r="DW1" s="380" t="s">
        <v>2720</v>
      </c>
      <c r="DX1" s="380" t="s">
        <v>2721</v>
      </c>
      <c r="DY1" s="380" t="s">
        <v>2722</v>
      </c>
      <c r="DZ1" s="380" t="s">
        <v>2723</v>
      </c>
      <c r="EA1" s="380" t="s">
        <v>1111</v>
      </c>
      <c r="EB1" s="381" t="s">
        <v>2724</v>
      </c>
      <c r="EC1" s="380"/>
      <c r="ED1" s="380"/>
      <c r="EE1" s="382"/>
    </row>
    <row r="2" ht="15.0" customHeight="1">
      <c r="A2" s="383" t="s">
        <v>2725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>
        <v>6460000.0</v>
      </c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/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83"/>
      <c r="BC2" s="383"/>
      <c r="BD2" s="383"/>
      <c r="BE2" s="383"/>
      <c r="BF2" s="383"/>
      <c r="BG2" s="383"/>
      <c r="BH2" s="383"/>
      <c r="BI2" s="383"/>
      <c r="BJ2" s="383"/>
      <c r="BK2" s="383"/>
      <c r="BL2" s="383"/>
      <c r="BM2" s="383"/>
      <c r="BN2" s="383"/>
      <c r="BO2" s="383"/>
      <c r="BP2" s="383"/>
      <c r="BQ2" s="383"/>
      <c r="BR2" s="383"/>
      <c r="BS2" s="383"/>
      <c r="BT2" s="383"/>
      <c r="BU2" s="383"/>
      <c r="BV2" s="383"/>
      <c r="BW2" s="383"/>
      <c r="BX2" s="383"/>
      <c r="BY2" s="383"/>
      <c r="BZ2" s="383"/>
      <c r="CA2" s="383"/>
      <c r="CB2" s="383"/>
      <c r="CC2" s="383"/>
      <c r="CD2" s="383"/>
      <c r="CE2" s="383"/>
      <c r="CF2" s="383"/>
      <c r="CG2" s="383"/>
      <c r="CH2" s="383"/>
      <c r="CI2" s="383"/>
      <c r="CJ2" s="383"/>
      <c r="CK2" s="383"/>
      <c r="CL2" s="383"/>
      <c r="CM2" s="383"/>
      <c r="CN2" s="383"/>
      <c r="CO2" s="383"/>
      <c r="CP2" s="383"/>
      <c r="CQ2" s="383"/>
      <c r="CR2" s="383"/>
      <c r="CS2" s="383"/>
      <c r="CT2" s="383"/>
      <c r="CU2" s="383"/>
      <c r="CV2" s="383"/>
      <c r="CW2" s="383"/>
      <c r="CX2" s="383"/>
      <c r="CY2" s="383"/>
      <c r="CZ2" s="383"/>
      <c r="DA2" s="383"/>
      <c r="DB2" s="383"/>
      <c r="DC2" s="383"/>
      <c r="DD2" s="383"/>
      <c r="DE2" s="383"/>
      <c r="DF2" s="383"/>
      <c r="DG2" s="383"/>
      <c r="DH2" s="383"/>
      <c r="DI2" s="383"/>
      <c r="DJ2" s="383"/>
      <c r="DK2" s="383"/>
      <c r="DL2" s="383"/>
      <c r="DM2" s="383"/>
      <c r="DN2" s="383"/>
      <c r="DO2" s="383"/>
      <c r="DP2" s="383"/>
      <c r="DQ2" s="383"/>
      <c r="DR2" s="383"/>
      <c r="DS2" s="383"/>
      <c r="DT2" s="383"/>
      <c r="DU2" s="383"/>
      <c r="DV2" s="384">
        <f t="shared" ref="DV2:DV64" si="1">SUM(AO2:AZ2)</f>
        <v>0</v>
      </c>
      <c r="DW2" s="384">
        <f t="shared" ref="DW2:DW77" si="2">SUM(BA2:BL2)</f>
        <v>0</v>
      </c>
      <c r="DX2" s="384">
        <f t="shared" ref="DX2:DX95" si="3">SUM(BM2:BX2)</f>
        <v>0</v>
      </c>
      <c r="DY2" s="380"/>
      <c r="DZ2" s="384">
        <f t="shared" ref="DZ2:DZ120" si="4">SUM(CK2:CV2)</f>
        <v>0</v>
      </c>
      <c r="EA2" s="384">
        <f t="shared" ref="EA2:EA132" si="5">SUM(CW2:DH2)</f>
        <v>0</v>
      </c>
      <c r="EB2" s="385">
        <f t="shared" ref="EB2:EB133" si="6">SUM(DI2:DT2)</f>
        <v>0</v>
      </c>
      <c r="EC2" s="383"/>
      <c r="ED2" s="386">
        <f t="shared" ref="ED2:ED133" si="7">SUM(B2:DU2)</f>
        <v>6460000</v>
      </c>
      <c r="EE2" s="383"/>
    </row>
    <row r="3" ht="15.0" customHeight="1">
      <c r="A3" s="380" t="s">
        <v>2726</v>
      </c>
      <c r="B3" s="380">
        <v>1056000.0</v>
      </c>
      <c r="C3" s="380"/>
      <c r="D3" s="380"/>
      <c r="E3" s="380">
        <v>2816000.0</v>
      </c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380"/>
      <c r="AX3" s="380"/>
      <c r="AY3" s="380"/>
      <c r="AZ3" s="380"/>
      <c r="BA3" s="380"/>
      <c r="BB3" s="380"/>
      <c r="BC3" s="380"/>
      <c r="BD3" s="380"/>
      <c r="BE3" s="380"/>
      <c r="BF3" s="380"/>
      <c r="BG3" s="380"/>
      <c r="BH3" s="380"/>
      <c r="BI3" s="380"/>
      <c r="BJ3" s="380"/>
      <c r="BK3" s="380"/>
      <c r="BL3" s="380"/>
      <c r="BM3" s="380"/>
      <c r="BN3" s="380"/>
      <c r="BO3" s="380"/>
      <c r="BP3" s="380"/>
      <c r="BQ3" s="380"/>
      <c r="BR3" s="380"/>
      <c r="BS3" s="380"/>
      <c r="BT3" s="380"/>
      <c r="BU3" s="380"/>
      <c r="BV3" s="380"/>
      <c r="BW3" s="380"/>
      <c r="BX3" s="380"/>
      <c r="BY3" s="380"/>
      <c r="BZ3" s="380"/>
      <c r="CA3" s="380"/>
      <c r="CB3" s="380"/>
      <c r="CC3" s="380"/>
      <c r="CD3" s="380"/>
      <c r="CE3" s="380"/>
      <c r="CF3" s="380"/>
      <c r="CG3" s="380"/>
      <c r="CH3" s="380"/>
      <c r="CI3" s="380"/>
      <c r="CJ3" s="380"/>
      <c r="CK3" s="380"/>
      <c r="CL3" s="380"/>
      <c r="CM3" s="380"/>
      <c r="CN3" s="380"/>
      <c r="CO3" s="380"/>
      <c r="CP3" s="380"/>
      <c r="CQ3" s="380"/>
      <c r="CR3" s="380"/>
      <c r="CS3" s="380"/>
      <c r="CT3" s="380"/>
      <c r="CU3" s="380"/>
      <c r="CV3" s="380"/>
      <c r="CW3" s="380"/>
      <c r="CX3" s="380"/>
      <c r="CY3" s="380"/>
      <c r="CZ3" s="380"/>
      <c r="DA3" s="380"/>
      <c r="DB3" s="380"/>
      <c r="DC3" s="380"/>
      <c r="DD3" s="380"/>
      <c r="DE3" s="380"/>
      <c r="DF3" s="380"/>
      <c r="DG3" s="380"/>
      <c r="DH3" s="380"/>
      <c r="DI3" s="380"/>
      <c r="DJ3" s="380"/>
      <c r="DK3" s="380"/>
      <c r="DL3" s="380"/>
      <c r="DM3" s="380"/>
      <c r="DN3" s="380"/>
      <c r="DO3" s="380"/>
      <c r="DP3" s="380"/>
      <c r="DQ3" s="380"/>
      <c r="DR3" s="380"/>
      <c r="DS3" s="380"/>
      <c r="DT3" s="380"/>
      <c r="DU3" s="380"/>
      <c r="DV3" s="384">
        <f t="shared" si="1"/>
        <v>0</v>
      </c>
      <c r="DW3" s="384">
        <f t="shared" si="2"/>
        <v>0</v>
      </c>
      <c r="DX3" s="384">
        <f t="shared" si="3"/>
        <v>0</v>
      </c>
      <c r="DY3" s="384">
        <f t="shared" ref="DY3:DY111" si="8">SUM(BY3:CJ3)</f>
        <v>0</v>
      </c>
      <c r="DZ3" s="384">
        <f t="shared" si="4"/>
        <v>0</v>
      </c>
      <c r="EA3" s="384">
        <f t="shared" si="5"/>
        <v>0</v>
      </c>
      <c r="EB3" s="385">
        <f t="shared" si="6"/>
        <v>0</v>
      </c>
      <c r="EC3" s="380"/>
      <c r="ED3" s="386">
        <f t="shared" si="7"/>
        <v>3872000</v>
      </c>
      <c r="EE3" s="382"/>
    </row>
    <row r="4" ht="15.0" customHeight="1">
      <c r="A4" s="380" t="s">
        <v>2727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>
        <v>374000.0</v>
      </c>
      <c r="R4" s="380"/>
      <c r="S4" s="380"/>
      <c r="T4" s="380"/>
      <c r="U4" s="380"/>
      <c r="V4" s="380"/>
      <c r="W4" s="380"/>
      <c r="X4" s="380"/>
      <c r="Y4" s="380"/>
      <c r="Z4" s="380"/>
      <c r="AA4" s="380"/>
      <c r="AB4" s="380"/>
      <c r="AC4" s="380"/>
      <c r="AD4" s="380"/>
      <c r="AE4" s="380"/>
      <c r="AF4" s="380"/>
      <c r="AG4" s="380"/>
      <c r="AH4" s="380"/>
      <c r="AI4" s="380"/>
      <c r="AJ4" s="380"/>
      <c r="AK4" s="380"/>
      <c r="AL4" s="380"/>
      <c r="AM4" s="380"/>
      <c r="AN4" s="380"/>
      <c r="AO4" s="380"/>
      <c r="AP4" s="380"/>
      <c r="AQ4" s="380"/>
      <c r="AR4" s="380"/>
      <c r="AS4" s="380"/>
      <c r="AT4" s="380"/>
      <c r="AU4" s="380"/>
      <c r="AV4" s="380"/>
      <c r="AW4" s="380"/>
      <c r="AX4" s="380"/>
      <c r="AY4" s="380"/>
      <c r="AZ4" s="380"/>
      <c r="BA4" s="380"/>
      <c r="BB4" s="380"/>
      <c r="BC4" s="380"/>
      <c r="BD4" s="380"/>
      <c r="BE4" s="380"/>
      <c r="BF4" s="380"/>
      <c r="BG4" s="380"/>
      <c r="BH4" s="380"/>
      <c r="BI4" s="380"/>
      <c r="BJ4" s="380"/>
      <c r="BK4" s="380"/>
      <c r="BL4" s="380"/>
      <c r="BM4" s="380"/>
      <c r="BN4" s="380"/>
      <c r="BO4" s="380"/>
      <c r="BP4" s="380"/>
      <c r="BQ4" s="380"/>
      <c r="BR4" s="380"/>
      <c r="BS4" s="380"/>
      <c r="BT4" s="380"/>
      <c r="BU4" s="380"/>
      <c r="BV4" s="380"/>
      <c r="BW4" s="380"/>
      <c r="BX4" s="380"/>
      <c r="BY4" s="380"/>
      <c r="BZ4" s="380"/>
      <c r="CA4" s="380"/>
      <c r="CB4" s="380"/>
      <c r="CC4" s="380"/>
      <c r="CD4" s="380"/>
      <c r="CE4" s="380"/>
      <c r="CF4" s="380"/>
      <c r="CG4" s="380"/>
      <c r="CH4" s="380"/>
      <c r="CI4" s="380"/>
      <c r="CJ4" s="380"/>
      <c r="CK4" s="380"/>
      <c r="CL4" s="380"/>
      <c r="CM4" s="380"/>
      <c r="CN4" s="380"/>
      <c r="CO4" s="380"/>
      <c r="CP4" s="380"/>
      <c r="CQ4" s="380"/>
      <c r="CR4" s="380"/>
      <c r="CS4" s="380"/>
      <c r="CT4" s="380"/>
      <c r="CU4" s="380"/>
      <c r="CV4" s="380"/>
      <c r="CW4" s="380"/>
      <c r="CX4" s="380"/>
      <c r="CY4" s="380"/>
      <c r="CZ4" s="380"/>
      <c r="DA4" s="380"/>
      <c r="DB4" s="380"/>
      <c r="DC4" s="380"/>
      <c r="DD4" s="380"/>
      <c r="DE4" s="380"/>
      <c r="DF4" s="380"/>
      <c r="DG4" s="380"/>
      <c r="DH4" s="380"/>
      <c r="DI4" s="380"/>
      <c r="DJ4" s="380"/>
      <c r="DK4" s="380"/>
      <c r="DL4" s="380"/>
      <c r="DM4" s="380"/>
      <c r="DN4" s="380"/>
      <c r="DO4" s="380"/>
      <c r="DP4" s="380"/>
      <c r="DQ4" s="380"/>
      <c r="DR4" s="380"/>
      <c r="DS4" s="380"/>
      <c r="DT4" s="380"/>
      <c r="DU4" s="380"/>
      <c r="DV4" s="384">
        <f t="shared" si="1"/>
        <v>0</v>
      </c>
      <c r="DW4" s="384">
        <f t="shared" si="2"/>
        <v>0</v>
      </c>
      <c r="DX4" s="384">
        <f t="shared" si="3"/>
        <v>0</v>
      </c>
      <c r="DY4" s="384">
        <f t="shared" si="8"/>
        <v>0</v>
      </c>
      <c r="DZ4" s="384">
        <f t="shared" si="4"/>
        <v>0</v>
      </c>
      <c r="EA4" s="384">
        <f t="shared" si="5"/>
        <v>0</v>
      </c>
      <c r="EB4" s="385">
        <f t="shared" si="6"/>
        <v>0</v>
      </c>
      <c r="EC4" s="380"/>
      <c r="ED4" s="386">
        <f t="shared" si="7"/>
        <v>374000</v>
      </c>
      <c r="EE4" s="382"/>
    </row>
    <row r="5" ht="15.0" customHeight="1">
      <c r="A5" s="380" t="s">
        <v>2728</v>
      </c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>
        <v>1815000.0</v>
      </c>
      <c r="N5" s="380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80"/>
      <c r="Z5" s="380"/>
      <c r="AA5" s="380"/>
      <c r="AB5" s="380"/>
      <c r="AC5" s="380"/>
      <c r="AD5" s="380"/>
      <c r="AE5" s="380"/>
      <c r="AF5" s="380"/>
      <c r="AG5" s="380"/>
      <c r="AH5" s="380"/>
      <c r="AI5" s="380"/>
      <c r="AJ5" s="380"/>
      <c r="AK5" s="380"/>
      <c r="AL5" s="380"/>
      <c r="AM5" s="380"/>
      <c r="AN5" s="380"/>
      <c r="AO5" s="380"/>
      <c r="AP5" s="380"/>
      <c r="AQ5" s="380"/>
      <c r="AR5" s="380"/>
      <c r="AS5" s="380"/>
      <c r="AT5" s="380"/>
      <c r="AU5" s="380"/>
      <c r="AV5" s="380"/>
      <c r="AW5" s="380"/>
      <c r="AX5" s="380"/>
      <c r="AY5" s="380"/>
      <c r="AZ5" s="380"/>
      <c r="BA5" s="380"/>
      <c r="BB5" s="380"/>
      <c r="BC5" s="380"/>
      <c r="BD5" s="380"/>
      <c r="BE5" s="380"/>
      <c r="BF5" s="380"/>
      <c r="BG5" s="380"/>
      <c r="BH5" s="380"/>
      <c r="BI5" s="380"/>
      <c r="BJ5" s="380"/>
      <c r="BK5" s="380"/>
      <c r="BL5" s="380"/>
      <c r="BM5" s="380"/>
      <c r="BN5" s="380"/>
      <c r="BO5" s="380"/>
      <c r="BP5" s="380"/>
      <c r="BQ5" s="380"/>
      <c r="BR5" s="380"/>
      <c r="BS5" s="380"/>
      <c r="BT5" s="380"/>
      <c r="BU5" s="380"/>
      <c r="BV5" s="380"/>
      <c r="BW5" s="380"/>
      <c r="BX5" s="380"/>
      <c r="BY5" s="380"/>
      <c r="BZ5" s="380"/>
      <c r="CA5" s="380"/>
      <c r="CB5" s="380"/>
      <c r="CC5" s="380"/>
      <c r="CD5" s="380"/>
      <c r="CE5" s="380"/>
      <c r="CF5" s="380"/>
      <c r="CG5" s="380"/>
      <c r="CH5" s="380"/>
      <c r="CI5" s="380"/>
      <c r="CJ5" s="380"/>
      <c r="CK5" s="380"/>
      <c r="CL5" s="380"/>
      <c r="CM5" s="380"/>
      <c r="CN5" s="380"/>
      <c r="CO5" s="380"/>
      <c r="CP5" s="380"/>
      <c r="CQ5" s="380"/>
      <c r="CR5" s="380"/>
      <c r="CS5" s="380"/>
      <c r="CT5" s="380"/>
      <c r="CU5" s="380"/>
      <c r="CV5" s="380"/>
      <c r="CW5" s="380"/>
      <c r="CX5" s="380"/>
      <c r="CY5" s="380"/>
      <c r="CZ5" s="380"/>
      <c r="DA5" s="380"/>
      <c r="DB5" s="380"/>
      <c r="DC5" s="380"/>
      <c r="DD5" s="380"/>
      <c r="DE5" s="380"/>
      <c r="DF5" s="380"/>
      <c r="DG5" s="380"/>
      <c r="DH5" s="380"/>
      <c r="DI5" s="380"/>
      <c r="DJ5" s="380"/>
      <c r="DK5" s="380"/>
      <c r="DL5" s="380"/>
      <c r="DM5" s="380"/>
      <c r="DN5" s="380"/>
      <c r="DO5" s="380"/>
      <c r="DP5" s="380"/>
      <c r="DQ5" s="380"/>
      <c r="DR5" s="380"/>
      <c r="DS5" s="380"/>
      <c r="DT5" s="380"/>
      <c r="DU5" s="380"/>
      <c r="DV5" s="384">
        <f t="shared" si="1"/>
        <v>0</v>
      </c>
      <c r="DW5" s="384">
        <f t="shared" si="2"/>
        <v>0</v>
      </c>
      <c r="DX5" s="384">
        <f t="shared" si="3"/>
        <v>0</v>
      </c>
      <c r="DY5" s="384">
        <f t="shared" si="8"/>
        <v>0</v>
      </c>
      <c r="DZ5" s="384">
        <f t="shared" si="4"/>
        <v>0</v>
      </c>
      <c r="EA5" s="384">
        <f t="shared" si="5"/>
        <v>0</v>
      </c>
      <c r="EB5" s="385">
        <f t="shared" si="6"/>
        <v>0</v>
      </c>
      <c r="EC5" s="380"/>
      <c r="ED5" s="386">
        <f t="shared" si="7"/>
        <v>1815000</v>
      </c>
      <c r="EE5" s="382"/>
    </row>
    <row r="6" ht="15.0" customHeight="1">
      <c r="A6" s="380" t="s">
        <v>2729</v>
      </c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>
        <v>176000.0</v>
      </c>
      <c r="N6" s="380"/>
      <c r="O6" s="380">
        <v>880000.0</v>
      </c>
      <c r="P6" s="380">
        <v>1056000.0</v>
      </c>
      <c r="Q6" s="380">
        <v>638000.0</v>
      </c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  <c r="AT6" s="380"/>
      <c r="AU6" s="380"/>
      <c r="AV6" s="380"/>
      <c r="AW6" s="380"/>
      <c r="AX6" s="380"/>
      <c r="AY6" s="380"/>
      <c r="AZ6" s="380"/>
      <c r="BA6" s="380"/>
      <c r="BB6" s="380"/>
      <c r="BC6" s="380"/>
      <c r="BD6" s="380"/>
      <c r="BE6" s="380"/>
      <c r="BF6" s="380"/>
      <c r="BG6" s="380"/>
      <c r="BH6" s="380"/>
      <c r="BI6" s="380"/>
      <c r="BJ6" s="380"/>
      <c r="BK6" s="380"/>
      <c r="BL6" s="380"/>
      <c r="BM6" s="380"/>
      <c r="BN6" s="380"/>
      <c r="BO6" s="380"/>
      <c r="BP6" s="380"/>
      <c r="BQ6" s="380"/>
      <c r="BR6" s="380"/>
      <c r="BS6" s="380"/>
      <c r="BT6" s="380"/>
      <c r="BU6" s="380"/>
      <c r="BV6" s="380"/>
      <c r="BW6" s="380"/>
      <c r="BX6" s="380"/>
      <c r="BY6" s="380"/>
      <c r="BZ6" s="380"/>
      <c r="CA6" s="380"/>
      <c r="CB6" s="380"/>
      <c r="CC6" s="380"/>
      <c r="CD6" s="380"/>
      <c r="CE6" s="380"/>
      <c r="CF6" s="380"/>
      <c r="CG6" s="380"/>
      <c r="CH6" s="380"/>
      <c r="CI6" s="380"/>
      <c r="CJ6" s="380"/>
      <c r="CK6" s="380"/>
      <c r="CL6" s="380"/>
      <c r="CM6" s="380"/>
      <c r="CN6" s="380"/>
      <c r="CO6" s="380"/>
      <c r="CP6" s="380"/>
      <c r="CQ6" s="380"/>
      <c r="CR6" s="380"/>
      <c r="CS6" s="380"/>
      <c r="CT6" s="380"/>
      <c r="CU6" s="380"/>
      <c r="CV6" s="380"/>
      <c r="CW6" s="380"/>
      <c r="CX6" s="380"/>
      <c r="CY6" s="380"/>
      <c r="CZ6" s="380"/>
      <c r="DA6" s="380"/>
      <c r="DB6" s="380"/>
      <c r="DC6" s="380"/>
      <c r="DD6" s="380"/>
      <c r="DE6" s="380"/>
      <c r="DF6" s="380"/>
      <c r="DG6" s="380"/>
      <c r="DH6" s="380"/>
      <c r="DI6" s="380"/>
      <c r="DJ6" s="380"/>
      <c r="DK6" s="380"/>
      <c r="DL6" s="380"/>
      <c r="DM6" s="380"/>
      <c r="DN6" s="380"/>
      <c r="DO6" s="380"/>
      <c r="DP6" s="380"/>
      <c r="DQ6" s="380"/>
      <c r="DR6" s="380"/>
      <c r="DS6" s="380"/>
      <c r="DT6" s="380"/>
      <c r="DU6" s="380"/>
      <c r="DV6" s="384">
        <f t="shared" si="1"/>
        <v>0</v>
      </c>
      <c r="DW6" s="384">
        <f t="shared" si="2"/>
        <v>0</v>
      </c>
      <c r="DX6" s="384">
        <f t="shared" si="3"/>
        <v>0</v>
      </c>
      <c r="DY6" s="384">
        <f t="shared" si="8"/>
        <v>0</v>
      </c>
      <c r="DZ6" s="384">
        <f t="shared" si="4"/>
        <v>0</v>
      </c>
      <c r="EA6" s="384">
        <f t="shared" si="5"/>
        <v>0</v>
      </c>
      <c r="EB6" s="385">
        <f t="shared" si="6"/>
        <v>0</v>
      </c>
      <c r="EC6" s="380"/>
      <c r="ED6" s="386">
        <f t="shared" si="7"/>
        <v>2750000</v>
      </c>
      <c r="EE6" s="382"/>
    </row>
    <row r="7" ht="15.0" customHeight="1">
      <c r="A7" s="380" t="s">
        <v>2730</v>
      </c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>
        <v>176000.0</v>
      </c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  <c r="AA7" s="380"/>
      <c r="AB7" s="380"/>
      <c r="AC7" s="380"/>
      <c r="AD7" s="380"/>
      <c r="AE7" s="380"/>
      <c r="AF7" s="380"/>
      <c r="AG7" s="380"/>
      <c r="AH7" s="380"/>
      <c r="AI7" s="380"/>
      <c r="AJ7" s="380"/>
      <c r="AK7" s="380"/>
      <c r="AL7" s="380"/>
      <c r="AM7" s="380"/>
      <c r="AN7" s="380"/>
      <c r="AO7" s="380"/>
      <c r="AP7" s="380"/>
      <c r="AQ7" s="380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80"/>
      <c r="BD7" s="380"/>
      <c r="BE7" s="380"/>
      <c r="BF7" s="380"/>
      <c r="BG7" s="380"/>
      <c r="BH7" s="380"/>
      <c r="BI7" s="380"/>
      <c r="BJ7" s="380"/>
      <c r="BK7" s="380"/>
      <c r="BL7" s="380"/>
      <c r="BM7" s="380"/>
      <c r="BN7" s="380"/>
      <c r="BO7" s="380"/>
      <c r="BP7" s="380"/>
      <c r="BQ7" s="380"/>
      <c r="BR7" s="380"/>
      <c r="BS7" s="380"/>
      <c r="BT7" s="380"/>
      <c r="BU7" s="380"/>
      <c r="BV7" s="380"/>
      <c r="BW7" s="380"/>
      <c r="BX7" s="380"/>
      <c r="BY7" s="380"/>
      <c r="BZ7" s="380"/>
      <c r="CA7" s="380"/>
      <c r="CB7" s="380"/>
      <c r="CC7" s="380"/>
      <c r="CD7" s="380"/>
      <c r="CE7" s="380"/>
      <c r="CF7" s="380"/>
      <c r="CG7" s="380"/>
      <c r="CH7" s="380"/>
      <c r="CI7" s="380"/>
      <c r="CJ7" s="380"/>
      <c r="CK7" s="380"/>
      <c r="CL7" s="380"/>
      <c r="CM7" s="380"/>
      <c r="CN7" s="380"/>
      <c r="CO7" s="380"/>
      <c r="CP7" s="380"/>
      <c r="CQ7" s="380"/>
      <c r="CR7" s="380"/>
      <c r="CS7" s="380"/>
      <c r="CT7" s="380"/>
      <c r="CU7" s="380"/>
      <c r="CV7" s="380"/>
      <c r="CW7" s="380"/>
      <c r="CX7" s="380"/>
      <c r="CY7" s="380"/>
      <c r="CZ7" s="380"/>
      <c r="DA7" s="380"/>
      <c r="DB7" s="380"/>
      <c r="DC7" s="380"/>
      <c r="DD7" s="380"/>
      <c r="DE7" s="380"/>
      <c r="DF7" s="380"/>
      <c r="DG7" s="380"/>
      <c r="DH7" s="380"/>
      <c r="DI7" s="380"/>
      <c r="DJ7" s="380"/>
      <c r="DK7" s="380"/>
      <c r="DL7" s="380"/>
      <c r="DM7" s="380"/>
      <c r="DN7" s="380"/>
      <c r="DO7" s="380"/>
      <c r="DP7" s="380"/>
      <c r="DQ7" s="380"/>
      <c r="DR7" s="380"/>
      <c r="DS7" s="380"/>
      <c r="DT7" s="380"/>
      <c r="DU7" s="380"/>
      <c r="DV7" s="384">
        <f t="shared" si="1"/>
        <v>0</v>
      </c>
      <c r="DW7" s="384">
        <f t="shared" si="2"/>
        <v>0</v>
      </c>
      <c r="DX7" s="384">
        <f t="shared" si="3"/>
        <v>0</v>
      </c>
      <c r="DY7" s="384">
        <f t="shared" si="8"/>
        <v>0</v>
      </c>
      <c r="DZ7" s="384">
        <f t="shared" si="4"/>
        <v>0</v>
      </c>
      <c r="EA7" s="384">
        <f t="shared" si="5"/>
        <v>0</v>
      </c>
      <c r="EB7" s="385">
        <f t="shared" si="6"/>
        <v>0</v>
      </c>
      <c r="EC7" s="380"/>
      <c r="ED7" s="386">
        <f t="shared" si="7"/>
        <v>176000</v>
      </c>
      <c r="EE7" s="382"/>
    </row>
    <row r="8" ht="15.0" customHeight="1">
      <c r="A8" s="380" t="s">
        <v>2731</v>
      </c>
      <c r="B8" s="380"/>
      <c r="C8" s="380"/>
      <c r="D8" s="380"/>
      <c r="E8" s="380"/>
      <c r="F8" s="380"/>
      <c r="G8" s="380"/>
      <c r="H8" s="380">
        <v>551100.0</v>
      </c>
      <c r="I8" s="380"/>
      <c r="J8" s="380"/>
      <c r="K8" s="380"/>
      <c r="L8" s="380">
        <v>605000.0</v>
      </c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  <c r="AA8" s="380"/>
      <c r="AB8" s="380"/>
      <c r="AC8" s="380"/>
      <c r="AD8" s="380"/>
      <c r="AE8" s="380"/>
      <c r="AF8" s="380"/>
      <c r="AG8" s="380"/>
      <c r="AH8" s="380"/>
      <c r="AI8" s="380"/>
      <c r="AJ8" s="380"/>
      <c r="AK8" s="380"/>
      <c r="AL8" s="380"/>
      <c r="AM8" s="380"/>
      <c r="AN8" s="380"/>
      <c r="AO8" s="380"/>
      <c r="AP8" s="380"/>
      <c r="AQ8" s="380"/>
      <c r="AR8" s="380"/>
      <c r="AS8" s="380"/>
      <c r="AT8" s="380"/>
      <c r="AU8" s="380"/>
      <c r="AV8" s="380"/>
      <c r="AW8" s="380"/>
      <c r="AX8" s="380"/>
      <c r="AY8" s="380"/>
      <c r="AZ8" s="380"/>
      <c r="BA8" s="380"/>
      <c r="BB8" s="380"/>
      <c r="BC8" s="380"/>
      <c r="BD8" s="380"/>
      <c r="BE8" s="380"/>
      <c r="BF8" s="380"/>
      <c r="BG8" s="380"/>
      <c r="BH8" s="380"/>
      <c r="BI8" s="380"/>
      <c r="BJ8" s="380"/>
      <c r="BK8" s="380"/>
      <c r="BL8" s="380"/>
      <c r="BM8" s="380"/>
      <c r="BN8" s="380"/>
      <c r="BO8" s="380"/>
      <c r="BP8" s="380"/>
      <c r="BQ8" s="380"/>
      <c r="BR8" s="380"/>
      <c r="BS8" s="380"/>
      <c r="BT8" s="380"/>
      <c r="BU8" s="380"/>
      <c r="BV8" s="380"/>
      <c r="BW8" s="380"/>
      <c r="BX8" s="380"/>
      <c r="BY8" s="380"/>
      <c r="BZ8" s="380"/>
      <c r="CA8" s="380"/>
      <c r="CB8" s="380"/>
      <c r="CC8" s="380"/>
      <c r="CD8" s="380"/>
      <c r="CE8" s="380"/>
      <c r="CF8" s="380"/>
      <c r="CG8" s="380"/>
      <c r="CH8" s="380"/>
      <c r="CI8" s="380"/>
      <c r="CJ8" s="380"/>
      <c r="CK8" s="380"/>
      <c r="CL8" s="380"/>
      <c r="CM8" s="380"/>
      <c r="CN8" s="380"/>
      <c r="CO8" s="380"/>
      <c r="CP8" s="380"/>
      <c r="CQ8" s="380"/>
      <c r="CR8" s="380"/>
      <c r="CS8" s="380"/>
      <c r="CT8" s="380"/>
      <c r="CU8" s="380"/>
      <c r="CV8" s="380"/>
      <c r="CW8" s="380"/>
      <c r="CX8" s="380"/>
      <c r="CY8" s="380"/>
      <c r="CZ8" s="380"/>
      <c r="DA8" s="380"/>
      <c r="DB8" s="380"/>
      <c r="DC8" s="380"/>
      <c r="DD8" s="380"/>
      <c r="DE8" s="380"/>
      <c r="DF8" s="380"/>
      <c r="DG8" s="380"/>
      <c r="DH8" s="380"/>
      <c r="DI8" s="380"/>
      <c r="DJ8" s="380"/>
      <c r="DK8" s="380"/>
      <c r="DL8" s="380"/>
      <c r="DM8" s="380"/>
      <c r="DN8" s="380"/>
      <c r="DO8" s="380"/>
      <c r="DP8" s="380"/>
      <c r="DQ8" s="380"/>
      <c r="DR8" s="380"/>
      <c r="DS8" s="380"/>
      <c r="DT8" s="380"/>
      <c r="DU8" s="380"/>
      <c r="DV8" s="384">
        <f t="shared" si="1"/>
        <v>0</v>
      </c>
      <c r="DW8" s="384">
        <f t="shared" si="2"/>
        <v>0</v>
      </c>
      <c r="DX8" s="384">
        <f t="shared" si="3"/>
        <v>0</v>
      </c>
      <c r="DY8" s="384">
        <f t="shared" si="8"/>
        <v>0</v>
      </c>
      <c r="DZ8" s="384">
        <f t="shared" si="4"/>
        <v>0</v>
      </c>
      <c r="EA8" s="384">
        <f t="shared" si="5"/>
        <v>0</v>
      </c>
      <c r="EB8" s="385">
        <f t="shared" si="6"/>
        <v>0</v>
      </c>
      <c r="EC8" s="380"/>
      <c r="ED8" s="386">
        <f t="shared" si="7"/>
        <v>1156100</v>
      </c>
      <c r="EE8" s="382"/>
    </row>
    <row r="9" ht="15.0" customHeight="1">
      <c r="A9" s="380" t="s">
        <v>2732</v>
      </c>
      <c r="B9" s="380"/>
      <c r="C9" s="380"/>
      <c r="D9" s="380"/>
      <c r="E9" s="380"/>
      <c r="F9" s="380"/>
      <c r="G9" s="380"/>
      <c r="H9" s="380"/>
      <c r="I9" s="380">
        <v>4.774E7</v>
      </c>
      <c r="J9" s="380">
        <v>1.2573E7</v>
      </c>
      <c r="K9" s="380">
        <v>4752000.0</v>
      </c>
      <c r="L9" s="380">
        <v>1.2507E7</v>
      </c>
      <c r="M9" s="380">
        <v>5940000.0</v>
      </c>
      <c r="N9" s="380">
        <v>6160000.0</v>
      </c>
      <c r="O9" s="380">
        <v>6600000.0</v>
      </c>
      <c r="P9" s="380">
        <v>2.6026E7</v>
      </c>
      <c r="Q9" s="380">
        <v>7.5625E7</v>
      </c>
      <c r="R9" s="380">
        <v>3.87222E7</v>
      </c>
      <c r="S9" s="380">
        <v>968000.0</v>
      </c>
      <c r="T9" s="380"/>
      <c r="U9" s="380"/>
      <c r="V9" s="380"/>
      <c r="W9" s="380"/>
      <c r="X9" s="380"/>
      <c r="Y9" s="380"/>
      <c r="Z9" s="380"/>
      <c r="AA9" s="380"/>
      <c r="AB9" s="380"/>
      <c r="AC9" s="380"/>
      <c r="AD9" s="380"/>
      <c r="AE9" s="380"/>
      <c r="AF9" s="380"/>
      <c r="AG9" s="380"/>
      <c r="AH9" s="380"/>
      <c r="AI9" s="380"/>
      <c r="AJ9" s="380"/>
      <c r="AK9" s="380"/>
      <c r="AL9" s="380"/>
      <c r="AM9" s="380"/>
      <c r="AN9" s="380"/>
      <c r="AO9" s="380"/>
      <c r="AP9" s="380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80"/>
      <c r="BD9" s="380"/>
      <c r="BE9" s="380"/>
      <c r="BF9" s="380"/>
      <c r="BG9" s="380"/>
      <c r="BH9" s="380"/>
      <c r="BI9" s="380"/>
      <c r="BJ9" s="380"/>
      <c r="BK9" s="380"/>
      <c r="BL9" s="380"/>
      <c r="BM9" s="380"/>
      <c r="BN9" s="380"/>
      <c r="BO9" s="380"/>
      <c r="BP9" s="380"/>
      <c r="BQ9" s="380"/>
      <c r="BR9" s="380"/>
      <c r="BS9" s="380"/>
      <c r="BT9" s="380"/>
      <c r="BU9" s="380"/>
      <c r="BV9" s="380"/>
      <c r="BW9" s="380"/>
      <c r="BX9" s="380"/>
      <c r="BY9" s="380"/>
      <c r="BZ9" s="380"/>
      <c r="CA9" s="380"/>
      <c r="CB9" s="380"/>
      <c r="CC9" s="380"/>
      <c r="CD9" s="380"/>
      <c r="CE9" s="380"/>
      <c r="CF9" s="380"/>
      <c r="CG9" s="380"/>
      <c r="CH9" s="380"/>
      <c r="CI9" s="380"/>
      <c r="CJ9" s="380"/>
      <c r="CK9" s="380"/>
      <c r="CL9" s="380"/>
      <c r="CM9" s="380"/>
      <c r="CN9" s="380"/>
      <c r="CO9" s="380"/>
      <c r="CP9" s="380"/>
      <c r="CQ9" s="380"/>
      <c r="CR9" s="380"/>
      <c r="CS9" s="380"/>
      <c r="CT9" s="380"/>
      <c r="CU9" s="380"/>
      <c r="CV9" s="380"/>
      <c r="CW9" s="380"/>
      <c r="CX9" s="380"/>
      <c r="CY9" s="380"/>
      <c r="CZ9" s="380"/>
      <c r="DA9" s="380"/>
      <c r="DB9" s="380"/>
      <c r="DC9" s="380"/>
      <c r="DD9" s="380"/>
      <c r="DE9" s="380"/>
      <c r="DF9" s="380"/>
      <c r="DG9" s="380"/>
      <c r="DH9" s="380"/>
      <c r="DI9" s="380"/>
      <c r="DJ9" s="380"/>
      <c r="DK9" s="380"/>
      <c r="DL9" s="380"/>
      <c r="DM9" s="380"/>
      <c r="DN9" s="380"/>
      <c r="DO9" s="380"/>
      <c r="DP9" s="380"/>
      <c r="DQ9" s="380"/>
      <c r="DR9" s="380"/>
      <c r="DS9" s="380"/>
      <c r="DT9" s="380"/>
      <c r="DU9" s="380"/>
      <c r="DV9" s="384">
        <f t="shared" si="1"/>
        <v>0</v>
      </c>
      <c r="DW9" s="384">
        <f t="shared" si="2"/>
        <v>0</v>
      </c>
      <c r="DX9" s="384">
        <f t="shared" si="3"/>
        <v>0</v>
      </c>
      <c r="DY9" s="384">
        <f t="shared" si="8"/>
        <v>0</v>
      </c>
      <c r="DZ9" s="384">
        <f t="shared" si="4"/>
        <v>0</v>
      </c>
      <c r="EA9" s="384">
        <f t="shared" si="5"/>
        <v>0</v>
      </c>
      <c r="EB9" s="385">
        <f t="shared" si="6"/>
        <v>0</v>
      </c>
      <c r="EC9" s="380"/>
      <c r="ED9" s="386">
        <f t="shared" si="7"/>
        <v>237613200</v>
      </c>
      <c r="EE9" s="382"/>
    </row>
    <row r="10" ht="15.0" customHeight="1">
      <c r="A10" s="380" t="s">
        <v>2733</v>
      </c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>
        <v>8470000.0</v>
      </c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80"/>
      <c r="BD10" s="380"/>
      <c r="BE10" s="380"/>
      <c r="BF10" s="380"/>
      <c r="BG10" s="380"/>
      <c r="BH10" s="380"/>
      <c r="BI10" s="380"/>
      <c r="BJ10" s="380"/>
      <c r="BK10" s="380"/>
      <c r="BL10" s="380"/>
      <c r="BM10" s="380"/>
      <c r="BN10" s="380"/>
      <c r="BO10" s="380"/>
      <c r="BP10" s="380"/>
      <c r="BQ10" s="380"/>
      <c r="BR10" s="380"/>
      <c r="BS10" s="380"/>
      <c r="BT10" s="380"/>
      <c r="BU10" s="380"/>
      <c r="BV10" s="380"/>
      <c r="BW10" s="380"/>
      <c r="BX10" s="380"/>
      <c r="BY10" s="380"/>
      <c r="BZ10" s="380"/>
      <c r="CA10" s="380"/>
      <c r="CB10" s="380"/>
      <c r="CC10" s="380"/>
      <c r="CD10" s="380"/>
      <c r="CE10" s="380"/>
      <c r="CF10" s="380"/>
      <c r="CG10" s="380"/>
      <c r="CH10" s="380"/>
      <c r="CI10" s="380"/>
      <c r="CJ10" s="380"/>
      <c r="CK10" s="380"/>
      <c r="CL10" s="380"/>
      <c r="CM10" s="380"/>
      <c r="CN10" s="380"/>
      <c r="CO10" s="380"/>
      <c r="CP10" s="380"/>
      <c r="CQ10" s="380"/>
      <c r="CR10" s="380"/>
      <c r="CS10" s="380"/>
      <c r="CT10" s="380"/>
      <c r="CU10" s="380"/>
      <c r="CV10" s="380"/>
      <c r="CW10" s="380"/>
      <c r="CX10" s="380"/>
      <c r="CY10" s="380"/>
      <c r="CZ10" s="380"/>
      <c r="DA10" s="380"/>
      <c r="DB10" s="380"/>
      <c r="DC10" s="380"/>
      <c r="DD10" s="380"/>
      <c r="DE10" s="380"/>
      <c r="DF10" s="380"/>
      <c r="DG10" s="380"/>
      <c r="DH10" s="380"/>
      <c r="DI10" s="380"/>
      <c r="DJ10" s="380"/>
      <c r="DK10" s="380"/>
      <c r="DL10" s="380"/>
      <c r="DM10" s="380"/>
      <c r="DN10" s="380"/>
      <c r="DO10" s="380"/>
      <c r="DP10" s="380"/>
      <c r="DQ10" s="380"/>
      <c r="DR10" s="380"/>
      <c r="DS10" s="380"/>
      <c r="DT10" s="380"/>
      <c r="DU10" s="380"/>
      <c r="DV10" s="384">
        <f t="shared" si="1"/>
        <v>0</v>
      </c>
      <c r="DW10" s="384">
        <f t="shared" si="2"/>
        <v>0</v>
      </c>
      <c r="DX10" s="384">
        <f t="shared" si="3"/>
        <v>0</v>
      </c>
      <c r="DY10" s="384">
        <f t="shared" si="8"/>
        <v>0</v>
      </c>
      <c r="DZ10" s="384">
        <f t="shared" si="4"/>
        <v>0</v>
      </c>
      <c r="EA10" s="384">
        <f t="shared" si="5"/>
        <v>0</v>
      </c>
      <c r="EB10" s="385">
        <f t="shared" si="6"/>
        <v>0</v>
      </c>
      <c r="EC10" s="380"/>
      <c r="ED10" s="386">
        <f t="shared" si="7"/>
        <v>8470000</v>
      </c>
      <c r="EE10" s="382"/>
    </row>
    <row r="11" ht="15.0" customHeight="1">
      <c r="A11" s="380" t="s">
        <v>130</v>
      </c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>
        <v>3047000.0</v>
      </c>
      <c r="N11" s="380">
        <v>968000.0</v>
      </c>
      <c r="O11" s="380">
        <v>88000.0</v>
      </c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80"/>
      <c r="BD11" s="380"/>
      <c r="BE11" s="380"/>
      <c r="BF11" s="380"/>
      <c r="BG11" s="380"/>
      <c r="BH11" s="380"/>
      <c r="BI11" s="380"/>
      <c r="BJ11" s="380"/>
      <c r="BK11" s="380"/>
      <c r="BL11" s="380"/>
      <c r="BM11" s="380"/>
      <c r="BN11" s="380"/>
      <c r="BO11" s="380"/>
      <c r="BP11" s="380"/>
      <c r="BQ11" s="380"/>
      <c r="BR11" s="380"/>
      <c r="BS11" s="380"/>
      <c r="BT11" s="380"/>
      <c r="BU11" s="380"/>
      <c r="BV11" s="380"/>
      <c r="BW11" s="380"/>
      <c r="BX11" s="380"/>
      <c r="BY11" s="380"/>
      <c r="BZ11" s="380"/>
      <c r="CA11" s="380"/>
      <c r="CB11" s="380"/>
      <c r="CC11" s="380"/>
      <c r="CD11" s="380"/>
      <c r="CE11" s="380"/>
      <c r="CF11" s="380"/>
      <c r="CG11" s="380"/>
      <c r="CH11" s="380"/>
      <c r="CI11" s="380"/>
      <c r="CJ11" s="380"/>
      <c r="CK11" s="380"/>
      <c r="CL11" s="380"/>
      <c r="CM11" s="380"/>
      <c r="CN11" s="380"/>
      <c r="CO11" s="380"/>
      <c r="CP11" s="380"/>
      <c r="CQ11" s="380"/>
      <c r="CR11" s="380"/>
      <c r="CS11" s="380"/>
      <c r="CT11" s="380"/>
      <c r="CU11" s="380"/>
      <c r="CV11" s="380"/>
      <c r="CW11" s="380"/>
      <c r="CX11" s="380"/>
      <c r="CY11" s="380"/>
      <c r="CZ11" s="380"/>
      <c r="DA11" s="380"/>
      <c r="DB11" s="380"/>
      <c r="DC11" s="380"/>
      <c r="DD11" s="380"/>
      <c r="DE11" s="380"/>
      <c r="DF11" s="380"/>
      <c r="DG11" s="380"/>
      <c r="DH11" s="380"/>
      <c r="DI11" s="380"/>
      <c r="DJ11" s="380"/>
      <c r="DK11" s="380"/>
      <c r="DL11" s="380"/>
      <c r="DM11" s="380"/>
      <c r="DN11" s="380"/>
      <c r="DO11" s="380"/>
      <c r="DP11" s="380"/>
      <c r="DQ11" s="380"/>
      <c r="DR11" s="380"/>
      <c r="DS11" s="380"/>
      <c r="DT11" s="380"/>
      <c r="DU11" s="380"/>
      <c r="DV11" s="384">
        <f t="shared" si="1"/>
        <v>0</v>
      </c>
      <c r="DW11" s="384">
        <f t="shared" si="2"/>
        <v>0</v>
      </c>
      <c r="DX11" s="384">
        <f t="shared" si="3"/>
        <v>0</v>
      </c>
      <c r="DY11" s="384">
        <f t="shared" si="8"/>
        <v>0</v>
      </c>
      <c r="DZ11" s="384">
        <f t="shared" si="4"/>
        <v>0</v>
      </c>
      <c r="EA11" s="384">
        <f t="shared" si="5"/>
        <v>0</v>
      </c>
      <c r="EB11" s="385">
        <f t="shared" si="6"/>
        <v>0</v>
      </c>
      <c r="EC11" s="380"/>
      <c r="ED11" s="386">
        <f t="shared" si="7"/>
        <v>4103000</v>
      </c>
      <c r="EE11" s="382"/>
    </row>
    <row r="12" ht="15.0" customHeight="1">
      <c r="A12" s="380" t="s">
        <v>2734</v>
      </c>
      <c r="B12" s="380"/>
      <c r="C12" s="380"/>
      <c r="D12" s="380"/>
      <c r="E12" s="380">
        <v>1727000.0</v>
      </c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80"/>
      <c r="BD12" s="380"/>
      <c r="BE12" s="380"/>
      <c r="BF12" s="380"/>
      <c r="BG12" s="380"/>
      <c r="BH12" s="380"/>
      <c r="BI12" s="380"/>
      <c r="BJ12" s="380"/>
      <c r="BK12" s="380"/>
      <c r="BL12" s="380"/>
      <c r="BM12" s="380"/>
      <c r="BN12" s="380"/>
      <c r="BO12" s="380"/>
      <c r="BP12" s="380"/>
      <c r="BQ12" s="380"/>
      <c r="BR12" s="380"/>
      <c r="BS12" s="380"/>
      <c r="BT12" s="380"/>
      <c r="BU12" s="380"/>
      <c r="BV12" s="380"/>
      <c r="BW12" s="380"/>
      <c r="BX12" s="380"/>
      <c r="BY12" s="380"/>
      <c r="BZ12" s="380"/>
      <c r="CA12" s="380"/>
      <c r="CB12" s="380"/>
      <c r="CC12" s="380"/>
      <c r="CD12" s="380"/>
      <c r="CE12" s="380"/>
      <c r="CF12" s="380"/>
      <c r="CG12" s="380"/>
      <c r="CH12" s="380"/>
      <c r="CI12" s="380"/>
      <c r="CJ12" s="380"/>
      <c r="CK12" s="380"/>
      <c r="CL12" s="380"/>
      <c r="CM12" s="380"/>
      <c r="CN12" s="380"/>
      <c r="CO12" s="380"/>
      <c r="CP12" s="380"/>
      <c r="CQ12" s="380"/>
      <c r="CR12" s="380"/>
      <c r="CS12" s="380"/>
      <c r="CT12" s="380"/>
      <c r="CU12" s="380"/>
      <c r="CV12" s="380"/>
      <c r="CW12" s="380"/>
      <c r="CX12" s="380"/>
      <c r="CY12" s="380"/>
      <c r="CZ12" s="380"/>
      <c r="DA12" s="380"/>
      <c r="DB12" s="380"/>
      <c r="DC12" s="380"/>
      <c r="DD12" s="380"/>
      <c r="DE12" s="380"/>
      <c r="DF12" s="380"/>
      <c r="DG12" s="380"/>
      <c r="DH12" s="380"/>
      <c r="DI12" s="380"/>
      <c r="DJ12" s="380"/>
      <c r="DK12" s="380"/>
      <c r="DL12" s="380"/>
      <c r="DM12" s="380"/>
      <c r="DN12" s="380"/>
      <c r="DO12" s="380"/>
      <c r="DP12" s="380"/>
      <c r="DQ12" s="380"/>
      <c r="DR12" s="380"/>
      <c r="DS12" s="380"/>
      <c r="DT12" s="380"/>
      <c r="DU12" s="380"/>
      <c r="DV12" s="384">
        <f t="shared" si="1"/>
        <v>0</v>
      </c>
      <c r="DW12" s="384">
        <f t="shared" si="2"/>
        <v>0</v>
      </c>
      <c r="DX12" s="384">
        <f t="shared" si="3"/>
        <v>0</v>
      </c>
      <c r="DY12" s="384">
        <f t="shared" si="8"/>
        <v>0</v>
      </c>
      <c r="DZ12" s="384">
        <f t="shared" si="4"/>
        <v>0</v>
      </c>
      <c r="EA12" s="384">
        <f t="shared" si="5"/>
        <v>0</v>
      </c>
      <c r="EB12" s="385">
        <f t="shared" si="6"/>
        <v>0</v>
      </c>
      <c r="EC12" s="380"/>
      <c r="ED12" s="386">
        <f t="shared" si="7"/>
        <v>1727000</v>
      </c>
      <c r="EE12" s="382"/>
    </row>
    <row r="13" ht="15.0" customHeight="1">
      <c r="A13" s="380" t="s">
        <v>2735</v>
      </c>
      <c r="B13" s="380">
        <v>715000.0</v>
      </c>
      <c r="C13" s="380">
        <v>929500.0</v>
      </c>
      <c r="D13" s="380">
        <v>731500.0</v>
      </c>
      <c r="E13" s="380">
        <v>495000.0</v>
      </c>
      <c r="F13" s="380"/>
      <c r="G13" s="380">
        <v>962500.0</v>
      </c>
      <c r="H13" s="380">
        <v>253000.0</v>
      </c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0"/>
      <c r="AJ13" s="380"/>
      <c r="AK13" s="380"/>
      <c r="AL13" s="380"/>
      <c r="AM13" s="380"/>
      <c r="AN13" s="380"/>
      <c r="AO13" s="380"/>
      <c r="AP13" s="380"/>
      <c r="AQ13" s="380"/>
      <c r="AR13" s="380"/>
      <c r="AS13" s="380"/>
      <c r="AT13" s="380"/>
      <c r="AU13" s="380"/>
      <c r="AV13" s="380"/>
      <c r="AW13" s="380"/>
      <c r="AX13" s="380"/>
      <c r="AY13" s="380"/>
      <c r="AZ13" s="380"/>
      <c r="BA13" s="380"/>
      <c r="BB13" s="380"/>
      <c r="BC13" s="380"/>
      <c r="BD13" s="380"/>
      <c r="BE13" s="380"/>
      <c r="BF13" s="380"/>
      <c r="BG13" s="380"/>
      <c r="BH13" s="380"/>
      <c r="BI13" s="380"/>
      <c r="BJ13" s="380"/>
      <c r="BK13" s="380"/>
      <c r="BL13" s="380"/>
      <c r="BM13" s="380"/>
      <c r="BN13" s="380"/>
      <c r="BO13" s="380"/>
      <c r="BP13" s="380"/>
      <c r="BQ13" s="380"/>
      <c r="BR13" s="380"/>
      <c r="BS13" s="380"/>
      <c r="BT13" s="380"/>
      <c r="BU13" s="380"/>
      <c r="BV13" s="380"/>
      <c r="BW13" s="380"/>
      <c r="BX13" s="380"/>
      <c r="BY13" s="380"/>
      <c r="BZ13" s="380"/>
      <c r="CA13" s="380"/>
      <c r="CB13" s="380"/>
      <c r="CC13" s="380"/>
      <c r="CD13" s="380"/>
      <c r="CE13" s="380"/>
      <c r="CF13" s="380"/>
      <c r="CG13" s="380"/>
      <c r="CH13" s="380"/>
      <c r="CI13" s="380"/>
      <c r="CJ13" s="380"/>
      <c r="CK13" s="380"/>
      <c r="CL13" s="380"/>
      <c r="CM13" s="380"/>
      <c r="CN13" s="380"/>
      <c r="CO13" s="380"/>
      <c r="CP13" s="380"/>
      <c r="CQ13" s="380"/>
      <c r="CR13" s="380"/>
      <c r="CS13" s="380"/>
      <c r="CT13" s="380"/>
      <c r="CU13" s="380"/>
      <c r="CV13" s="380"/>
      <c r="CW13" s="380"/>
      <c r="CX13" s="380"/>
      <c r="CY13" s="380"/>
      <c r="CZ13" s="380"/>
      <c r="DA13" s="380"/>
      <c r="DB13" s="380"/>
      <c r="DC13" s="380"/>
      <c r="DD13" s="380"/>
      <c r="DE13" s="380"/>
      <c r="DF13" s="380"/>
      <c r="DG13" s="380"/>
      <c r="DH13" s="380"/>
      <c r="DI13" s="380"/>
      <c r="DJ13" s="380"/>
      <c r="DK13" s="380"/>
      <c r="DL13" s="380"/>
      <c r="DM13" s="380"/>
      <c r="DN13" s="380"/>
      <c r="DO13" s="380"/>
      <c r="DP13" s="380"/>
      <c r="DQ13" s="380"/>
      <c r="DR13" s="380"/>
      <c r="DS13" s="380"/>
      <c r="DT13" s="380"/>
      <c r="DU13" s="380"/>
      <c r="DV13" s="384">
        <f t="shared" si="1"/>
        <v>0</v>
      </c>
      <c r="DW13" s="384">
        <f t="shared" si="2"/>
        <v>0</v>
      </c>
      <c r="DX13" s="384">
        <f t="shared" si="3"/>
        <v>0</v>
      </c>
      <c r="DY13" s="384">
        <f t="shared" si="8"/>
        <v>0</v>
      </c>
      <c r="DZ13" s="384">
        <f t="shared" si="4"/>
        <v>0</v>
      </c>
      <c r="EA13" s="384">
        <f t="shared" si="5"/>
        <v>0</v>
      </c>
      <c r="EB13" s="385">
        <f t="shared" si="6"/>
        <v>0</v>
      </c>
      <c r="EC13" s="380"/>
      <c r="ED13" s="386">
        <f t="shared" si="7"/>
        <v>4086500</v>
      </c>
      <c r="EE13" s="382"/>
    </row>
    <row r="14" ht="15.0" customHeight="1">
      <c r="A14" s="380" t="s">
        <v>2736</v>
      </c>
      <c r="B14" s="380"/>
      <c r="C14" s="380"/>
      <c r="D14" s="380"/>
      <c r="E14" s="380">
        <v>6167030.0</v>
      </c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  <c r="T14" s="380"/>
      <c r="U14" s="380"/>
      <c r="V14" s="380"/>
      <c r="W14" s="380"/>
      <c r="X14" s="380"/>
      <c r="Y14" s="380"/>
      <c r="Z14" s="380"/>
      <c r="AA14" s="380"/>
      <c r="AB14" s="380"/>
      <c r="AC14" s="380"/>
      <c r="AD14" s="380"/>
      <c r="AE14" s="380"/>
      <c r="AF14" s="380"/>
      <c r="AG14" s="380"/>
      <c r="AH14" s="380"/>
      <c r="AI14" s="380"/>
      <c r="AJ14" s="380"/>
      <c r="AK14" s="380"/>
      <c r="AL14" s="380"/>
      <c r="AM14" s="380"/>
      <c r="AN14" s="380"/>
      <c r="AO14" s="380"/>
      <c r="AP14" s="380"/>
      <c r="AQ14" s="380"/>
      <c r="AR14" s="380"/>
      <c r="AS14" s="380"/>
      <c r="AT14" s="380"/>
      <c r="AU14" s="380"/>
      <c r="AV14" s="380"/>
      <c r="AW14" s="380"/>
      <c r="AX14" s="380"/>
      <c r="AY14" s="380"/>
      <c r="AZ14" s="380"/>
      <c r="BA14" s="380"/>
      <c r="BB14" s="380"/>
      <c r="BC14" s="380"/>
      <c r="BD14" s="380"/>
      <c r="BE14" s="380"/>
      <c r="BF14" s="380"/>
      <c r="BG14" s="380"/>
      <c r="BH14" s="380"/>
      <c r="BI14" s="380"/>
      <c r="BJ14" s="380"/>
      <c r="BK14" s="380"/>
      <c r="BL14" s="380"/>
      <c r="BM14" s="380"/>
      <c r="BN14" s="380"/>
      <c r="BO14" s="380"/>
      <c r="BP14" s="380"/>
      <c r="BQ14" s="380"/>
      <c r="BR14" s="380"/>
      <c r="BS14" s="380"/>
      <c r="BT14" s="380"/>
      <c r="BU14" s="380"/>
      <c r="BV14" s="380"/>
      <c r="BW14" s="380"/>
      <c r="BX14" s="380"/>
      <c r="BY14" s="380"/>
      <c r="BZ14" s="380"/>
      <c r="CA14" s="380"/>
      <c r="CB14" s="380"/>
      <c r="CC14" s="380"/>
      <c r="CD14" s="380"/>
      <c r="CE14" s="380"/>
      <c r="CF14" s="380"/>
      <c r="CG14" s="380"/>
      <c r="CH14" s="380"/>
      <c r="CI14" s="380"/>
      <c r="CJ14" s="380"/>
      <c r="CK14" s="380"/>
      <c r="CL14" s="380"/>
      <c r="CM14" s="380"/>
      <c r="CN14" s="380"/>
      <c r="CO14" s="380"/>
      <c r="CP14" s="380"/>
      <c r="CQ14" s="380"/>
      <c r="CR14" s="380"/>
      <c r="CS14" s="380"/>
      <c r="CT14" s="380"/>
      <c r="CU14" s="380"/>
      <c r="CV14" s="380"/>
      <c r="CW14" s="380"/>
      <c r="CX14" s="380"/>
      <c r="CY14" s="380"/>
      <c r="CZ14" s="380"/>
      <c r="DA14" s="380"/>
      <c r="DB14" s="380"/>
      <c r="DC14" s="380"/>
      <c r="DD14" s="380"/>
      <c r="DE14" s="380"/>
      <c r="DF14" s="380"/>
      <c r="DG14" s="380"/>
      <c r="DH14" s="380"/>
      <c r="DI14" s="380"/>
      <c r="DJ14" s="380"/>
      <c r="DK14" s="380"/>
      <c r="DL14" s="380"/>
      <c r="DM14" s="380"/>
      <c r="DN14" s="380"/>
      <c r="DO14" s="380"/>
      <c r="DP14" s="380"/>
      <c r="DQ14" s="380"/>
      <c r="DR14" s="380"/>
      <c r="DS14" s="380"/>
      <c r="DT14" s="380"/>
      <c r="DU14" s="380"/>
      <c r="DV14" s="384">
        <f t="shared" si="1"/>
        <v>0</v>
      </c>
      <c r="DW14" s="384">
        <f t="shared" si="2"/>
        <v>0</v>
      </c>
      <c r="DX14" s="384">
        <f t="shared" si="3"/>
        <v>0</v>
      </c>
      <c r="DY14" s="384">
        <f t="shared" si="8"/>
        <v>0</v>
      </c>
      <c r="DZ14" s="384">
        <f t="shared" si="4"/>
        <v>0</v>
      </c>
      <c r="EA14" s="384">
        <f t="shared" si="5"/>
        <v>0</v>
      </c>
      <c r="EB14" s="385">
        <f t="shared" si="6"/>
        <v>0</v>
      </c>
      <c r="EC14" s="380"/>
      <c r="ED14" s="386">
        <f t="shared" si="7"/>
        <v>6167030</v>
      </c>
      <c r="EE14" s="382"/>
    </row>
    <row r="15" ht="15.0" customHeight="1">
      <c r="A15" s="380" t="s">
        <v>2737</v>
      </c>
      <c r="B15" s="380"/>
      <c r="C15" s="380">
        <v>363000.0</v>
      </c>
      <c r="D15" s="380"/>
      <c r="E15" s="380">
        <v>396000.0</v>
      </c>
      <c r="F15" s="380"/>
      <c r="G15" s="380"/>
      <c r="H15" s="380"/>
      <c r="I15" s="380">
        <v>418000.0</v>
      </c>
      <c r="J15" s="380"/>
      <c r="K15" s="380">
        <v>154000.0</v>
      </c>
      <c r="L15" s="380"/>
      <c r="M15" s="380"/>
      <c r="N15" s="380"/>
      <c r="O15" s="380"/>
      <c r="P15" s="380"/>
      <c r="Q15" s="380">
        <v>154000.0</v>
      </c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0"/>
      <c r="AM15" s="380"/>
      <c r="AN15" s="380"/>
      <c r="AO15" s="380"/>
      <c r="AP15" s="380"/>
      <c r="AQ15" s="380"/>
      <c r="AR15" s="380"/>
      <c r="AS15" s="380"/>
      <c r="AT15" s="380"/>
      <c r="AU15" s="380"/>
      <c r="AV15" s="380"/>
      <c r="AW15" s="380"/>
      <c r="AX15" s="380"/>
      <c r="AY15" s="380"/>
      <c r="AZ15" s="380"/>
      <c r="BA15" s="380"/>
      <c r="BB15" s="380"/>
      <c r="BC15" s="380"/>
      <c r="BD15" s="380"/>
      <c r="BE15" s="380"/>
      <c r="BF15" s="380"/>
      <c r="BG15" s="380"/>
      <c r="BH15" s="380"/>
      <c r="BI15" s="380"/>
      <c r="BJ15" s="380"/>
      <c r="BK15" s="380"/>
      <c r="BL15" s="380"/>
      <c r="BM15" s="380"/>
      <c r="BN15" s="380"/>
      <c r="BO15" s="380"/>
      <c r="BP15" s="380"/>
      <c r="BQ15" s="380"/>
      <c r="BR15" s="380"/>
      <c r="BS15" s="380"/>
      <c r="BT15" s="380"/>
      <c r="BU15" s="380"/>
      <c r="BV15" s="380"/>
      <c r="BW15" s="380"/>
      <c r="BX15" s="380"/>
      <c r="BY15" s="380"/>
      <c r="BZ15" s="380"/>
      <c r="CA15" s="380"/>
      <c r="CB15" s="380"/>
      <c r="CC15" s="380"/>
      <c r="CD15" s="380"/>
      <c r="CE15" s="380"/>
      <c r="CF15" s="380"/>
      <c r="CG15" s="380"/>
      <c r="CH15" s="380"/>
      <c r="CI15" s="380"/>
      <c r="CJ15" s="380"/>
      <c r="CK15" s="380"/>
      <c r="CL15" s="380"/>
      <c r="CM15" s="380"/>
      <c r="CN15" s="380"/>
      <c r="CO15" s="380">
        <v>374000.0</v>
      </c>
      <c r="CP15" s="380"/>
      <c r="CQ15" s="380"/>
      <c r="CR15" s="380"/>
      <c r="CS15" s="380">
        <v>572000.0</v>
      </c>
      <c r="CT15" s="380"/>
      <c r="CU15" s="380"/>
      <c r="CV15" s="380"/>
      <c r="CW15" s="380"/>
      <c r="CX15" s="380"/>
      <c r="CY15" s="380"/>
      <c r="CZ15" s="380"/>
      <c r="DA15" s="380"/>
      <c r="DB15" s="380"/>
      <c r="DC15" s="380"/>
      <c r="DD15" s="380"/>
      <c r="DE15" s="380"/>
      <c r="DF15" s="380"/>
      <c r="DG15" s="380"/>
      <c r="DH15" s="380"/>
      <c r="DI15" s="380"/>
      <c r="DJ15" s="380"/>
      <c r="DK15" s="380"/>
      <c r="DL15" s="380"/>
      <c r="DM15" s="380"/>
      <c r="DN15" s="380"/>
      <c r="DO15" s="380"/>
      <c r="DP15" s="380"/>
      <c r="DQ15" s="380"/>
      <c r="DR15" s="380"/>
      <c r="DS15" s="380"/>
      <c r="DT15" s="380"/>
      <c r="DU15" s="380"/>
      <c r="DV15" s="384">
        <f t="shared" si="1"/>
        <v>0</v>
      </c>
      <c r="DW15" s="384">
        <f t="shared" si="2"/>
        <v>0</v>
      </c>
      <c r="DX15" s="384">
        <f t="shared" si="3"/>
        <v>0</v>
      </c>
      <c r="DY15" s="384">
        <f t="shared" si="8"/>
        <v>0</v>
      </c>
      <c r="DZ15" s="384">
        <f t="shared" si="4"/>
        <v>946000</v>
      </c>
      <c r="EA15" s="384">
        <f t="shared" si="5"/>
        <v>0</v>
      </c>
      <c r="EB15" s="385">
        <f t="shared" si="6"/>
        <v>0</v>
      </c>
      <c r="EC15" s="380"/>
      <c r="ED15" s="386">
        <f t="shared" si="7"/>
        <v>2431000</v>
      </c>
      <c r="EE15" s="382"/>
    </row>
    <row r="16" ht="15.0" customHeight="1">
      <c r="A16" s="380" t="s">
        <v>2738</v>
      </c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>
        <v>495000.0</v>
      </c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0"/>
      <c r="AL16" s="380"/>
      <c r="AM16" s="380"/>
      <c r="AN16" s="380"/>
      <c r="AO16" s="380"/>
      <c r="AP16" s="380"/>
      <c r="AQ16" s="380"/>
      <c r="AR16" s="380"/>
      <c r="AS16" s="380"/>
      <c r="AT16" s="380"/>
      <c r="AU16" s="380"/>
      <c r="AV16" s="380"/>
      <c r="AW16" s="380"/>
      <c r="AX16" s="380"/>
      <c r="AY16" s="380"/>
      <c r="AZ16" s="380"/>
      <c r="BA16" s="380"/>
      <c r="BB16" s="380"/>
      <c r="BC16" s="380"/>
      <c r="BD16" s="380"/>
      <c r="BE16" s="380"/>
      <c r="BF16" s="380"/>
      <c r="BG16" s="380"/>
      <c r="BH16" s="380"/>
      <c r="BI16" s="380"/>
      <c r="BJ16" s="380"/>
      <c r="BK16" s="380"/>
      <c r="BL16" s="380"/>
      <c r="BM16" s="380"/>
      <c r="BN16" s="380"/>
      <c r="BO16" s="380"/>
      <c r="BP16" s="380"/>
      <c r="BQ16" s="380"/>
      <c r="BR16" s="380"/>
      <c r="BS16" s="380"/>
      <c r="BT16" s="380"/>
      <c r="BU16" s="380"/>
      <c r="BV16" s="380"/>
      <c r="BW16" s="380"/>
      <c r="BX16" s="380"/>
      <c r="BY16" s="380"/>
      <c r="BZ16" s="380"/>
      <c r="CA16" s="380"/>
      <c r="CB16" s="380"/>
      <c r="CC16" s="380"/>
      <c r="CD16" s="380"/>
      <c r="CE16" s="380"/>
      <c r="CF16" s="380"/>
      <c r="CG16" s="380"/>
      <c r="CH16" s="380"/>
      <c r="CI16" s="380"/>
      <c r="CJ16" s="380"/>
      <c r="CK16" s="380"/>
      <c r="CL16" s="380"/>
      <c r="CM16" s="380"/>
      <c r="CN16" s="380"/>
      <c r="CO16" s="380"/>
      <c r="CP16" s="380"/>
      <c r="CQ16" s="380"/>
      <c r="CR16" s="380"/>
      <c r="CS16" s="380"/>
      <c r="CT16" s="380"/>
      <c r="CU16" s="380"/>
      <c r="CV16" s="380"/>
      <c r="CW16" s="380"/>
      <c r="CX16" s="380"/>
      <c r="CY16" s="380"/>
      <c r="CZ16" s="380"/>
      <c r="DA16" s="380"/>
      <c r="DB16" s="380"/>
      <c r="DC16" s="380"/>
      <c r="DD16" s="380"/>
      <c r="DE16" s="380"/>
      <c r="DF16" s="380"/>
      <c r="DG16" s="380"/>
      <c r="DH16" s="380"/>
      <c r="DI16" s="380"/>
      <c r="DJ16" s="380"/>
      <c r="DK16" s="380"/>
      <c r="DL16" s="380"/>
      <c r="DM16" s="380"/>
      <c r="DN16" s="380"/>
      <c r="DO16" s="380"/>
      <c r="DP16" s="380"/>
      <c r="DQ16" s="380"/>
      <c r="DR16" s="380"/>
      <c r="DS16" s="380"/>
      <c r="DT16" s="380"/>
      <c r="DU16" s="380"/>
      <c r="DV16" s="384">
        <f t="shared" si="1"/>
        <v>0</v>
      </c>
      <c r="DW16" s="384">
        <f t="shared" si="2"/>
        <v>0</v>
      </c>
      <c r="DX16" s="384">
        <f t="shared" si="3"/>
        <v>0</v>
      </c>
      <c r="DY16" s="384">
        <f t="shared" si="8"/>
        <v>0</v>
      </c>
      <c r="DZ16" s="384">
        <f t="shared" si="4"/>
        <v>0</v>
      </c>
      <c r="EA16" s="384">
        <f t="shared" si="5"/>
        <v>0</v>
      </c>
      <c r="EB16" s="385">
        <f t="shared" si="6"/>
        <v>0</v>
      </c>
      <c r="EC16" s="380"/>
      <c r="ED16" s="386">
        <f t="shared" si="7"/>
        <v>495000</v>
      </c>
      <c r="EE16" s="382"/>
    </row>
    <row r="17" ht="15.0" customHeight="1">
      <c r="A17" s="380" t="s">
        <v>2739</v>
      </c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>
        <v>1683000.0</v>
      </c>
      <c r="X17" s="380"/>
      <c r="Y17" s="380"/>
      <c r="Z17" s="380"/>
      <c r="AA17" s="380"/>
      <c r="AB17" s="380"/>
      <c r="AC17" s="380"/>
      <c r="AD17" s="380"/>
      <c r="AE17" s="380"/>
      <c r="AF17" s="380"/>
      <c r="AG17" s="380"/>
      <c r="AH17" s="380"/>
      <c r="AI17" s="380"/>
      <c r="AJ17" s="380"/>
      <c r="AK17" s="380"/>
      <c r="AL17" s="380"/>
      <c r="AM17" s="380"/>
      <c r="AN17" s="380"/>
      <c r="AO17" s="380"/>
      <c r="AP17" s="380"/>
      <c r="AQ17" s="380"/>
      <c r="AR17" s="380"/>
      <c r="AS17" s="380"/>
      <c r="AT17" s="380"/>
      <c r="AU17" s="380"/>
      <c r="AV17" s="380"/>
      <c r="AW17" s="380"/>
      <c r="AX17" s="380"/>
      <c r="AY17" s="380"/>
      <c r="AZ17" s="380"/>
      <c r="BA17" s="380"/>
      <c r="BB17" s="380"/>
      <c r="BC17" s="380"/>
      <c r="BD17" s="380"/>
      <c r="BE17" s="380"/>
      <c r="BF17" s="380"/>
      <c r="BG17" s="380"/>
      <c r="BH17" s="380"/>
      <c r="BI17" s="380"/>
      <c r="BJ17" s="380"/>
      <c r="BK17" s="380"/>
      <c r="BL17" s="380"/>
      <c r="BM17" s="380"/>
      <c r="BN17" s="380"/>
      <c r="BO17" s="380"/>
      <c r="BP17" s="380"/>
      <c r="BQ17" s="380"/>
      <c r="BR17" s="380"/>
      <c r="BS17" s="380"/>
      <c r="BT17" s="380"/>
      <c r="BU17" s="380"/>
      <c r="BV17" s="380"/>
      <c r="BW17" s="380"/>
      <c r="BX17" s="380"/>
      <c r="BY17" s="380"/>
      <c r="BZ17" s="380"/>
      <c r="CA17" s="380"/>
      <c r="CB17" s="380"/>
      <c r="CC17" s="380"/>
      <c r="CD17" s="380"/>
      <c r="CE17" s="380"/>
      <c r="CF17" s="380"/>
      <c r="CG17" s="380"/>
      <c r="CH17" s="380"/>
      <c r="CI17" s="380"/>
      <c r="CJ17" s="380"/>
      <c r="CK17" s="380"/>
      <c r="CL17" s="380"/>
      <c r="CM17" s="380"/>
      <c r="CN17" s="380"/>
      <c r="CO17" s="380"/>
      <c r="CP17" s="380"/>
      <c r="CQ17" s="380"/>
      <c r="CR17" s="380"/>
      <c r="CS17" s="380"/>
      <c r="CT17" s="380"/>
      <c r="CU17" s="380"/>
      <c r="CV17" s="380"/>
      <c r="CW17" s="380"/>
      <c r="CX17" s="380"/>
      <c r="CY17" s="380"/>
      <c r="CZ17" s="380"/>
      <c r="DA17" s="380"/>
      <c r="DB17" s="380"/>
      <c r="DC17" s="380"/>
      <c r="DD17" s="380"/>
      <c r="DE17" s="380"/>
      <c r="DF17" s="380"/>
      <c r="DG17" s="380"/>
      <c r="DH17" s="380"/>
      <c r="DI17" s="380"/>
      <c r="DJ17" s="380"/>
      <c r="DK17" s="380"/>
      <c r="DL17" s="380"/>
      <c r="DM17" s="380"/>
      <c r="DN17" s="380"/>
      <c r="DO17" s="380"/>
      <c r="DP17" s="380"/>
      <c r="DQ17" s="380"/>
      <c r="DR17" s="380"/>
      <c r="DS17" s="380"/>
      <c r="DT17" s="380"/>
      <c r="DU17" s="380"/>
      <c r="DV17" s="384">
        <f t="shared" si="1"/>
        <v>0</v>
      </c>
      <c r="DW17" s="384">
        <f t="shared" si="2"/>
        <v>0</v>
      </c>
      <c r="DX17" s="384">
        <f t="shared" si="3"/>
        <v>0</v>
      </c>
      <c r="DY17" s="384">
        <f t="shared" si="8"/>
        <v>0</v>
      </c>
      <c r="DZ17" s="384">
        <f t="shared" si="4"/>
        <v>0</v>
      </c>
      <c r="EA17" s="384">
        <f t="shared" si="5"/>
        <v>0</v>
      </c>
      <c r="EB17" s="385">
        <f t="shared" si="6"/>
        <v>0</v>
      </c>
      <c r="EC17" s="380"/>
      <c r="ED17" s="386">
        <f t="shared" si="7"/>
        <v>1683000</v>
      </c>
      <c r="EE17" s="382"/>
    </row>
    <row r="18" ht="15.0" customHeight="1">
      <c r="A18" s="380" t="s">
        <v>2740</v>
      </c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0"/>
      <c r="U18" s="380">
        <v>5076500.0</v>
      </c>
      <c r="V18" s="380">
        <v>3113000.0</v>
      </c>
      <c r="W18" s="380">
        <v>3113000.0</v>
      </c>
      <c r="X18" s="380">
        <v>3356793.0</v>
      </c>
      <c r="Y18" s="380"/>
      <c r="Z18" s="380"/>
      <c r="AA18" s="380"/>
      <c r="AB18" s="380"/>
      <c r="AC18" s="380"/>
      <c r="AD18" s="380"/>
      <c r="AE18" s="380"/>
      <c r="AF18" s="380"/>
      <c r="AG18" s="380"/>
      <c r="AH18" s="380"/>
      <c r="AI18" s="380"/>
      <c r="AJ18" s="380"/>
      <c r="AK18" s="380"/>
      <c r="AL18" s="380"/>
      <c r="AM18" s="380"/>
      <c r="AN18" s="380"/>
      <c r="AO18" s="380"/>
      <c r="AP18" s="380"/>
      <c r="AQ18" s="380"/>
      <c r="AR18" s="380"/>
      <c r="AS18" s="380"/>
      <c r="AT18" s="380"/>
      <c r="AU18" s="380"/>
      <c r="AV18" s="380"/>
      <c r="AW18" s="380"/>
      <c r="AX18" s="380"/>
      <c r="AY18" s="380"/>
      <c r="AZ18" s="380"/>
      <c r="BA18" s="380"/>
      <c r="BB18" s="380"/>
      <c r="BC18" s="380"/>
      <c r="BD18" s="380"/>
      <c r="BE18" s="380"/>
      <c r="BF18" s="380"/>
      <c r="BG18" s="380"/>
      <c r="BH18" s="380"/>
      <c r="BI18" s="380"/>
      <c r="BJ18" s="380"/>
      <c r="BK18" s="380"/>
      <c r="BL18" s="380"/>
      <c r="BM18" s="380"/>
      <c r="BN18" s="380"/>
      <c r="BO18" s="380"/>
      <c r="BP18" s="380"/>
      <c r="BQ18" s="380"/>
      <c r="BR18" s="380"/>
      <c r="BS18" s="380"/>
      <c r="BT18" s="380"/>
      <c r="BU18" s="380"/>
      <c r="BV18" s="380"/>
      <c r="BW18" s="380"/>
      <c r="BX18" s="380"/>
      <c r="BY18" s="380"/>
      <c r="BZ18" s="380"/>
      <c r="CA18" s="380"/>
      <c r="CB18" s="380"/>
      <c r="CC18" s="380"/>
      <c r="CD18" s="380"/>
      <c r="CE18" s="380"/>
      <c r="CF18" s="380"/>
      <c r="CG18" s="380"/>
      <c r="CH18" s="380"/>
      <c r="CI18" s="380"/>
      <c r="CJ18" s="380"/>
      <c r="CK18" s="380"/>
      <c r="CL18" s="380"/>
      <c r="CM18" s="380"/>
      <c r="CN18" s="380"/>
      <c r="CO18" s="380"/>
      <c r="CP18" s="380"/>
      <c r="CQ18" s="380"/>
      <c r="CR18" s="380"/>
      <c r="CS18" s="380"/>
      <c r="CT18" s="380"/>
      <c r="CU18" s="380"/>
      <c r="CV18" s="380"/>
      <c r="CW18" s="380"/>
      <c r="CX18" s="380"/>
      <c r="CY18" s="380"/>
      <c r="CZ18" s="380"/>
      <c r="DA18" s="380"/>
      <c r="DB18" s="380"/>
      <c r="DC18" s="380"/>
      <c r="DD18" s="380"/>
      <c r="DE18" s="380"/>
      <c r="DF18" s="380"/>
      <c r="DG18" s="380"/>
      <c r="DH18" s="380"/>
      <c r="DI18" s="380"/>
      <c r="DJ18" s="380"/>
      <c r="DK18" s="380"/>
      <c r="DL18" s="380"/>
      <c r="DM18" s="380"/>
      <c r="DN18" s="380"/>
      <c r="DO18" s="380"/>
      <c r="DP18" s="380"/>
      <c r="DQ18" s="380"/>
      <c r="DR18" s="380"/>
      <c r="DS18" s="380"/>
      <c r="DT18" s="380"/>
      <c r="DU18" s="380"/>
      <c r="DV18" s="384">
        <f t="shared" si="1"/>
        <v>0</v>
      </c>
      <c r="DW18" s="384">
        <f t="shared" si="2"/>
        <v>0</v>
      </c>
      <c r="DX18" s="384">
        <f t="shared" si="3"/>
        <v>0</v>
      </c>
      <c r="DY18" s="384">
        <f t="shared" si="8"/>
        <v>0</v>
      </c>
      <c r="DZ18" s="384">
        <f t="shared" si="4"/>
        <v>0</v>
      </c>
      <c r="EA18" s="384">
        <f t="shared" si="5"/>
        <v>0</v>
      </c>
      <c r="EB18" s="385">
        <f t="shared" si="6"/>
        <v>0</v>
      </c>
      <c r="EC18" s="380"/>
      <c r="ED18" s="386">
        <f t="shared" si="7"/>
        <v>14659293</v>
      </c>
      <c r="EE18" s="382"/>
    </row>
    <row r="19" ht="15.0" customHeight="1">
      <c r="A19" s="387" t="s">
        <v>2741</v>
      </c>
      <c r="B19" s="387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387"/>
      <c r="X19" s="387"/>
      <c r="Y19" s="387">
        <v>180000.0</v>
      </c>
      <c r="Z19" s="387"/>
      <c r="AA19" s="387"/>
      <c r="AB19" s="387"/>
      <c r="AC19" s="387"/>
      <c r="AD19" s="387"/>
      <c r="AE19" s="387"/>
      <c r="AF19" s="387"/>
      <c r="AG19" s="387"/>
      <c r="AH19" s="387"/>
      <c r="AI19" s="387"/>
      <c r="AJ19" s="387"/>
      <c r="AK19" s="387"/>
      <c r="AL19" s="387"/>
      <c r="AM19" s="387"/>
      <c r="AN19" s="387"/>
      <c r="AO19" s="387"/>
      <c r="AP19" s="387"/>
      <c r="AQ19" s="387"/>
      <c r="AR19" s="387"/>
      <c r="AS19" s="387"/>
      <c r="AT19" s="387"/>
      <c r="AU19" s="387"/>
      <c r="AV19" s="387"/>
      <c r="AW19" s="387"/>
      <c r="AX19" s="387"/>
      <c r="AY19" s="387"/>
      <c r="AZ19" s="387"/>
      <c r="BA19" s="387"/>
      <c r="BB19" s="387"/>
      <c r="BC19" s="387"/>
      <c r="BD19" s="387"/>
      <c r="BE19" s="387"/>
      <c r="BF19" s="387"/>
      <c r="BG19" s="387"/>
      <c r="BH19" s="387"/>
      <c r="BI19" s="387"/>
      <c r="BJ19" s="387"/>
      <c r="BK19" s="387"/>
      <c r="BL19" s="387"/>
      <c r="BM19" s="387"/>
      <c r="BN19" s="387"/>
      <c r="BO19" s="387"/>
      <c r="BP19" s="387"/>
      <c r="BQ19" s="387"/>
      <c r="BR19" s="387"/>
      <c r="BS19" s="387"/>
      <c r="BT19" s="387"/>
      <c r="BU19" s="387"/>
      <c r="BV19" s="387"/>
      <c r="BW19" s="387"/>
      <c r="BX19" s="387"/>
      <c r="BY19" s="387"/>
      <c r="BZ19" s="387"/>
      <c r="CA19" s="387"/>
      <c r="CB19" s="387"/>
      <c r="CC19" s="387"/>
      <c r="CD19" s="387"/>
      <c r="CE19" s="387"/>
      <c r="CF19" s="387"/>
      <c r="CG19" s="387"/>
      <c r="CH19" s="387"/>
      <c r="CI19" s="387"/>
      <c r="CJ19" s="387"/>
      <c r="CK19" s="387"/>
      <c r="CL19" s="387"/>
      <c r="CM19" s="387"/>
      <c r="CN19" s="387"/>
      <c r="CO19" s="387"/>
      <c r="CP19" s="387"/>
      <c r="CQ19" s="387"/>
      <c r="CR19" s="387"/>
      <c r="CS19" s="387"/>
      <c r="CT19" s="387"/>
      <c r="CU19" s="387"/>
      <c r="CV19" s="387"/>
      <c r="CW19" s="387"/>
      <c r="CX19" s="387"/>
      <c r="CY19" s="387"/>
      <c r="CZ19" s="387"/>
      <c r="DA19" s="387"/>
      <c r="DB19" s="387"/>
      <c r="DC19" s="387"/>
      <c r="DD19" s="387"/>
      <c r="DE19" s="387"/>
      <c r="DF19" s="387"/>
      <c r="DG19" s="387"/>
      <c r="DH19" s="387"/>
      <c r="DI19" s="387"/>
      <c r="DJ19" s="387"/>
      <c r="DK19" s="387"/>
      <c r="DL19" s="387"/>
      <c r="DM19" s="387"/>
      <c r="DN19" s="387"/>
      <c r="DO19" s="387"/>
      <c r="DP19" s="387"/>
      <c r="DQ19" s="387"/>
      <c r="DR19" s="387"/>
      <c r="DS19" s="387"/>
      <c r="DT19" s="387"/>
      <c r="DU19" s="387"/>
      <c r="DV19" s="384">
        <f t="shared" si="1"/>
        <v>0</v>
      </c>
      <c r="DW19" s="384">
        <f t="shared" si="2"/>
        <v>0</v>
      </c>
      <c r="DX19" s="384">
        <f t="shared" si="3"/>
        <v>0</v>
      </c>
      <c r="DY19" s="384">
        <f t="shared" si="8"/>
        <v>0</v>
      </c>
      <c r="DZ19" s="384">
        <f t="shared" si="4"/>
        <v>0</v>
      </c>
      <c r="EA19" s="384">
        <f t="shared" si="5"/>
        <v>0</v>
      </c>
      <c r="EB19" s="385">
        <f t="shared" si="6"/>
        <v>0</v>
      </c>
      <c r="EC19" s="387"/>
      <c r="ED19" s="386">
        <f t="shared" si="7"/>
        <v>180000</v>
      </c>
      <c r="EE19" s="387"/>
    </row>
    <row r="20" ht="15.0" customHeight="1">
      <c r="A20" s="380" t="s">
        <v>2742</v>
      </c>
      <c r="B20" s="387"/>
      <c r="C20" s="387"/>
      <c r="D20" s="387"/>
      <c r="E20" s="387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>
        <v>5434000.0</v>
      </c>
      <c r="Z20" s="387"/>
      <c r="AA20" s="387"/>
      <c r="AB20" s="387"/>
      <c r="AC20" s="387"/>
      <c r="AD20" s="387"/>
      <c r="AE20" s="387"/>
      <c r="AF20" s="387"/>
      <c r="AG20" s="387"/>
      <c r="AH20" s="387"/>
      <c r="AI20" s="387"/>
      <c r="AJ20" s="387"/>
      <c r="AK20" s="387"/>
      <c r="AL20" s="387"/>
      <c r="AM20" s="387"/>
      <c r="AN20" s="387"/>
      <c r="AO20" s="387"/>
      <c r="AP20" s="387"/>
      <c r="AQ20" s="387"/>
      <c r="AR20" s="387"/>
      <c r="AS20" s="387"/>
      <c r="AT20" s="387"/>
      <c r="AU20" s="387"/>
      <c r="AV20" s="387"/>
      <c r="AW20" s="387"/>
      <c r="AX20" s="387"/>
      <c r="AY20" s="387"/>
      <c r="AZ20" s="387"/>
      <c r="BA20" s="387"/>
      <c r="BB20" s="387"/>
      <c r="BC20" s="387"/>
      <c r="BD20" s="387"/>
      <c r="BE20" s="387"/>
      <c r="BF20" s="387"/>
      <c r="BG20" s="387"/>
      <c r="BH20" s="387"/>
      <c r="BI20" s="387"/>
      <c r="BJ20" s="387"/>
      <c r="BK20" s="387"/>
      <c r="BL20" s="387"/>
      <c r="BM20" s="387"/>
      <c r="BN20" s="387"/>
      <c r="BO20" s="387"/>
      <c r="BP20" s="387"/>
      <c r="BQ20" s="387"/>
      <c r="BR20" s="387"/>
      <c r="BS20" s="387"/>
      <c r="BT20" s="387"/>
      <c r="BU20" s="387"/>
      <c r="BV20" s="387"/>
      <c r="BW20" s="387"/>
      <c r="BX20" s="387"/>
      <c r="BY20" s="387"/>
      <c r="BZ20" s="387"/>
      <c r="CA20" s="387"/>
      <c r="CB20" s="387"/>
      <c r="CC20" s="387"/>
      <c r="CD20" s="387"/>
      <c r="CE20" s="387"/>
      <c r="CF20" s="387"/>
      <c r="CG20" s="387"/>
      <c r="CH20" s="387"/>
      <c r="CI20" s="387"/>
      <c r="CJ20" s="387"/>
      <c r="CK20" s="387"/>
      <c r="CL20" s="387"/>
      <c r="CM20" s="387"/>
      <c r="CN20" s="387"/>
      <c r="CO20" s="387"/>
      <c r="CP20" s="387"/>
      <c r="CQ20" s="387"/>
      <c r="CR20" s="387"/>
      <c r="CS20" s="387"/>
      <c r="CT20" s="387"/>
      <c r="CU20" s="387"/>
      <c r="CV20" s="387"/>
      <c r="CW20" s="387"/>
      <c r="CX20" s="387"/>
      <c r="CY20" s="387"/>
      <c r="CZ20" s="387"/>
      <c r="DA20" s="387"/>
      <c r="DB20" s="387"/>
      <c r="DC20" s="387"/>
      <c r="DD20" s="387"/>
      <c r="DE20" s="387"/>
      <c r="DF20" s="387"/>
      <c r="DG20" s="387"/>
      <c r="DH20" s="387"/>
      <c r="DI20" s="387"/>
      <c r="DJ20" s="387"/>
      <c r="DK20" s="387"/>
      <c r="DL20" s="387"/>
      <c r="DM20" s="387"/>
      <c r="DN20" s="387"/>
      <c r="DO20" s="387"/>
      <c r="DP20" s="387"/>
      <c r="DQ20" s="387"/>
      <c r="DR20" s="387"/>
      <c r="DS20" s="387"/>
      <c r="DT20" s="387"/>
      <c r="DU20" s="387"/>
      <c r="DV20" s="384">
        <f t="shared" si="1"/>
        <v>0</v>
      </c>
      <c r="DW20" s="384">
        <f t="shared" si="2"/>
        <v>0</v>
      </c>
      <c r="DX20" s="384">
        <f t="shared" si="3"/>
        <v>0</v>
      </c>
      <c r="DY20" s="384">
        <f t="shared" si="8"/>
        <v>0</v>
      </c>
      <c r="DZ20" s="384">
        <f t="shared" si="4"/>
        <v>0</v>
      </c>
      <c r="EA20" s="384">
        <f t="shared" si="5"/>
        <v>0</v>
      </c>
      <c r="EB20" s="385">
        <f t="shared" si="6"/>
        <v>0</v>
      </c>
      <c r="EC20" s="387"/>
      <c r="ED20" s="386">
        <f t="shared" si="7"/>
        <v>5434000</v>
      </c>
      <c r="EE20" s="387"/>
    </row>
    <row r="21" ht="15.0" customHeight="1">
      <c r="A21" s="380" t="s">
        <v>2743</v>
      </c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>
        <v>6864000.0</v>
      </c>
      <c r="S21" s="380">
        <v>616000.0</v>
      </c>
      <c r="T21" s="380">
        <v>1320000.0</v>
      </c>
      <c r="U21" s="380">
        <v>352000.0</v>
      </c>
      <c r="V21" s="380"/>
      <c r="W21" s="380"/>
      <c r="X21" s="380">
        <v>440000.0</v>
      </c>
      <c r="Y21" s="380">
        <v>3019500.0</v>
      </c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0"/>
      <c r="BQ21" s="380"/>
      <c r="BR21" s="380"/>
      <c r="BS21" s="380"/>
      <c r="BT21" s="380"/>
      <c r="BU21" s="380"/>
      <c r="BV21" s="380"/>
      <c r="BW21" s="380"/>
      <c r="BX21" s="380"/>
      <c r="BY21" s="380"/>
      <c r="BZ21" s="380"/>
      <c r="CA21" s="380"/>
      <c r="CB21" s="380"/>
      <c r="CC21" s="380"/>
      <c r="CD21" s="380"/>
      <c r="CE21" s="380"/>
      <c r="CF21" s="380"/>
      <c r="CG21" s="380"/>
      <c r="CH21" s="380"/>
      <c r="CI21" s="380"/>
      <c r="CJ21" s="380"/>
      <c r="CK21" s="380"/>
      <c r="CL21" s="380"/>
      <c r="CM21" s="380"/>
      <c r="CN21" s="380"/>
      <c r="CO21" s="380"/>
      <c r="CP21" s="380"/>
      <c r="CQ21" s="380"/>
      <c r="CR21" s="380"/>
      <c r="CS21" s="380"/>
      <c r="CT21" s="380"/>
      <c r="CU21" s="380"/>
      <c r="CV21" s="380"/>
      <c r="CW21" s="380"/>
      <c r="CX21" s="380"/>
      <c r="CY21" s="380"/>
      <c r="CZ21" s="380"/>
      <c r="DA21" s="380"/>
      <c r="DB21" s="380"/>
      <c r="DC21" s="380"/>
      <c r="DD21" s="380"/>
      <c r="DE21" s="380"/>
      <c r="DF21" s="380"/>
      <c r="DG21" s="380"/>
      <c r="DH21" s="380"/>
      <c r="DI21" s="380"/>
      <c r="DJ21" s="380"/>
      <c r="DK21" s="380"/>
      <c r="DL21" s="380"/>
      <c r="DM21" s="380"/>
      <c r="DN21" s="380"/>
      <c r="DO21" s="380"/>
      <c r="DP21" s="380"/>
      <c r="DQ21" s="380"/>
      <c r="DR21" s="380"/>
      <c r="DS21" s="380"/>
      <c r="DT21" s="380"/>
      <c r="DU21" s="380"/>
      <c r="DV21" s="384">
        <f t="shared" si="1"/>
        <v>0</v>
      </c>
      <c r="DW21" s="384">
        <f t="shared" si="2"/>
        <v>0</v>
      </c>
      <c r="DX21" s="384">
        <f t="shared" si="3"/>
        <v>0</v>
      </c>
      <c r="DY21" s="384">
        <f t="shared" si="8"/>
        <v>0</v>
      </c>
      <c r="DZ21" s="384">
        <f t="shared" si="4"/>
        <v>0</v>
      </c>
      <c r="EA21" s="384">
        <f t="shared" si="5"/>
        <v>0</v>
      </c>
      <c r="EB21" s="385">
        <f t="shared" si="6"/>
        <v>0</v>
      </c>
      <c r="EC21" s="380"/>
      <c r="ED21" s="386">
        <f t="shared" si="7"/>
        <v>12611500</v>
      </c>
      <c r="EE21" s="382"/>
    </row>
    <row r="22" ht="15.0" customHeight="1">
      <c r="A22" s="380" t="s">
        <v>2744</v>
      </c>
      <c r="B22" s="380"/>
      <c r="C22" s="380"/>
      <c r="D22" s="380"/>
      <c r="E22" s="380"/>
      <c r="F22" s="380"/>
      <c r="G22" s="380"/>
      <c r="H22" s="380"/>
      <c r="I22" s="380">
        <v>734800.0</v>
      </c>
      <c r="J22" s="380"/>
      <c r="K22" s="380"/>
      <c r="L22" s="380"/>
      <c r="M22" s="380"/>
      <c r="N22" s="380"/>
      <c r="O22" s="380"/>
      <c r="P22" s="380">
        <v>3969020.0</v>
      </c>
      <c r="Q22" s="380"/>
      <c r="R22" s="380">
        <v>902000.0</v>
      </c>
      <c r="S22" s="380"/>
      <c r="T22" s="380">
        <v>913000.0</v>
      </c>
      <c r="U22" s="380">
        <v>2543640.0</v>
      </c>
      <c r="V22" s="380"/>
      <c r="W22" s="380">
        <v>1914000.0</v>
      </c>
      <c r="X22" s="380"/>
      <c r="Y22" s="380"/>
      <c r="Z22" s="380">
        <v>484000.0</v>
      </c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0"/>
      <c r="CA22" s="380"/>
      <c r="CB22" s="380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0"/>
      <c r="CN22" s="380"/>
      <c r="CO22" s="380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0"/>
      <c r="DA22" s="380"/>
      <c r="DB22" s="380"/>
      <c r="DC22" s="380"/>
      <c r="DD22" s="380"/>
      <c r="DE22" s="380"/>
      <c r="DF22" s="380"/>
      <c r="DG22" s="380"/>
      <c r="DH22" s="380"/>
      <c r="DI22" s="380"/>
      <c r="DJ22" s="380"/>
      <c r="DK22" s="380"/>
      <c r="DL22" s="380"/>
      <c r="DM22" s="380"/>
      <c r="DN22" s="380"/>
      <c r="DO22" s="380"/>
      <c r="DP22" s="380"/>
      <c r="DQ22" s="380"/>
      <c r="DR22" s="380"/>
      <c r="DS22" s="380"/>
      <c r="DT22" s="380"/>
      <c r="DU22" s="380"/>
      <c r="DV22" s="384">
        <f t="shared" si="1"/>
        <v>0</v>
      </c>
      <c r="DW22" s="384">
        <f t="shared" si="2"/>
        <v>0</v>
      </c>
      <c r="DX22" s="384">
        <f t="shared" si="3"/>
        <v>0</v>
      </c>
      <c r="DY22" s="384">
        <f t="shared" si="8"/>
        <v>0</v>
      </c>
      <c r="DZ22" s="384">
        <f t="shared" si="4"/>
        <v>0</v>
      </c>
      <c r="EA22" s="384">
        <f t="shared" si="5"/>
        <v>0</v>
      </c>
      <c r="EB22" s="385">
        <f t="shared" si="6"/>
        <v>0</v>
      </c>
      <c r="EC22" s="380"/>
      <c r="ED22" s="386">
        <f t="shared" si="7"/>
        <v>11460460</v>
      </c>
      <c r="EE22" s="382"/>
    </row>
    <row r="23" ht="15.0" customHeight="1">
      <c r="A23" s="380" t="s">
        <v>2745</v>
      </c>
      <c r="B23" s="380">
        <v>1500000.0</v>
      </c>
      <c r="C23" s="380">
        <v>2000000.0</v>
      </c>
      <c r="D23" s="380">
        <v>2000000.0</v>
      </c>
      <c r="E23" s="380">
        <v>1500000.0</v>
      </c>
      <c r="F23" s="380">
        <v>1833000.0</v>
      </c>
      <c r="G23" s="380"/>
      <c r="H23" s="380">
        <v>1380500.0</v>
      </c>
      <c r="I23" s="380"/>
      <c r="J23" s="380">
        <v>1006500.0</v>
      </c>
      <c r="K23" s="380">
        <v>2000000.0</v>
      </c>
      <c r="L23" s="380"/>
      <c r="M23" s="380">
        <v>3071000.0</v>
      </c>
      <c r="N23" s="380"/>
      <c r="O23" s="380"/>
      <c r="P23" s="380">
        <v>2000000.0</v>
      </c>
      <c r="Q23" s="380"/>
      <c r="R23" s="380">
        <v>2207500.0</v>
      </c>
      <c r="S23" s="380"/>
      <c r="T23" s="380"/>
      <c r="U23" s="380">
        <v>385000.0</v>
      </c>
      <c r="V23" s="380"/>
      <c r="W23" s="380"/>
      <c r="X23" s="380">
        <v>319000.0</v>
      </c>
      <c r="Y23" s="380"/>
      <c r="Z23" s="380"/>
      <c r="AA23" s="380">
        <v>110000.0</v>
      </c>
      <c r="AB23" s="380">
        <v>387200.0</v>
      </c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  <c r="BV23" s="380"/>
      <c r="BW23" s="380"/>
      <c r="BX23" s="380"/>
      <c r="BY23" s="380"/>
      <c r="BZ23" s="380"/>
      <c r="CA23" s="380"/>
      <c r="CB23" s="380"/>
      <c r="CC23" s="380"/>
      <c r="CD23" s="380"/>
      <c r="CE23" s="380"/>
      <c r="CF23" s="380"/>
      <c r="CG23" s="380"/>
      <c r="CH23" s="380"/>
      <c r="CI23" s="380"/>
      <c r="CJ23" s="380"/>
      <c r="CK23" s="380"/>
      <c r="CL23" s="380"/>
      <c r="CM23" s="380"/>
      <c r="CN23" s="380"/>
      <c r="CO23" s="380"/>
      <c r="CP23" s="380"/>
      <c r="CQ23" s="380"/>
      <c r="CR23" s="380"/>
      <c r="CS23" s="380"/>
      <c r="CT23" s="380"/>
      <c r="CU23" s="380"/>
      <c r="CV23" s="380"/>
      <c r="CW23" s="380"/>
      <c r="CX23" s="380"/>
      <c r="CY23" s="380"/>
      <c r="CZ23" s="380"/>
      <c r="DA23" s="380"/>
      <c r="DB23" s="380"/>
      <c r="DC23" s="380"/>
      <c r="DD23" s="380"/>
      <c r="DE23" s="380"/>
      <c r="DF23" s="380"/>
      <c r="DG23" s="380"/>
      <c r="DH23" s="380"/>
      <c r="DI23" s="380"/>
      <c r="DJ23" s="380"/>
      <c r="DK23" s="380"/>
      <c r="DL23" s="380"/>
      <c r="DM23" s="380"/>
      <c r="DN23" s="380"/>
      <c r="DO23" s="380"/>
      <c r="DP23" s="380"/>
      <c r="DQ23" s="380"/>
      <c r="DR23" s="380"/>
      <c r="DS23" s="380"/>
      <c r="DT23" s="380"/>
      <c r="DU23" s="380"/>
      <c r="DV23" s="384">
        <f t="shared" si="1"/>
        <v>0</v>
      </c>
      <c r="DW23" s="384">
        <f t="shared" si="2"/>
        <v>0</v>
      </c>
      <c r="DX23" s="384">
        <f t="shared" si="3"/>
        <v>0</v>
      </c>
      <c r="DY23" s="384">
        <f t="shared" si="8"/>
        <v>0</v>
      </c>
      <c r="DZ23" s="384">
        <f t="shared" si="4"/>
        <v>0</v>
      </c>
      <c r="EA23" s="384">
        <f t="shared" si="5"/>
        <v>0</v>
      </c>
      <c r="EB23" s="385">
        <f t="shared" si="6"/>
        <v>0</v>
      </c>
      <c r="EC23" s="380"/>
      <c r="ED23" s="386">
        <f t="shared" si="7"/>
        <v>21699700</v>
      </c>
      <c r="EE23" s="382"/>
    </row>
    <row r="24" ht="15.0" customHeight="1">
      <c r="A24" s="388" t="s">
        <v>2746</v>
      </c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>
        <v>1221000.0</v>
      </c>
      <c r="AD24" s="380"/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  <c r="BV24" s="380"/>
      <c r="BW24" s="380"/>
      <c r="BX24" s="380"/>
      <c r="BY24" s="380"/>
      <c r="BZ24" s="380"/>
      <c r="CA24" s="380"/>
      <c r="CB24" s="380"/>
      <c r="CC24" s="380"/>
      <c r="CD24" s="380"/>
      <c r="CE24" s="380"/>
      <c r="CF24" s="380"/>
      <c r="CG24" s="380"/>
      <c r="CH24" s="380"/>
      <c r="CI24" s="380"/>
      <c r="CJ24" s="380"/>
      <c r="CK24" s="380"/>
      <c r="CL24" s="380"/>
      <c r="CM24" s="380"/>
      <c r="CN24" s="380"/>
      <c r="CO24" s="380"/>
      <c r="CP24" s="380"/>
      <c r="CQ24" s="380"/>
      <c r="CR24" s="380"/>
      <c r="CS24" s="380"/>
      <c r="CT24" s="380"/>
      <c r="CU24" s="380"/>
      <c r="CV24" s="380"/>
      <c r="CW24" s="380"/>
      <c r="CX24" s="380"/>
      <c r="CY24" s="380"/>
      <c r="CZ24" s="380"/>
      <c r="DA24" s="380"/>
      <c r="DB24" s="380"/>
      <c r="DC24" s="380"/>
      <c r="DD24" s="380"/>
      <c r="DE24" s="380"/>
      <c r="DF24" s="380"/>
      <c r="DG24" s="380"/>
      <c r="DH24" s="380"/>
      <c r="DI24" s="380"/>
      <c r="DJ24" s="380"/>
      <c r="DK24" s="380"/>
      <c r="DL24" s="380"/>
      <c r="DM24" s="380"/>
      <c r="DN24" s="380"/>
      <c r="DO24" s="380"/>
      <c r="DP24" s="380"/>
      <c r="DQ24" s="380"/>
      <c r="DR24" s="380"/>
      <c r="DS24" s="380"/>
      <c r="DT24" s="380"/>
      <c r="DU24" s="380"/>
      <c r="DV24" s="384">
        <f t="shared" si="1"/>
        <v>0</v>
      </c>
      <c r="DW24" s="384">
        <f t="shared" si="2"/>
        <v>0</v>
      </c>
      <c r="DX24" s="384">
        <f t="shared" si="3"/>
        <v>0</v>
      </c>
      <c r="DY24" s="384">
        <f t="shared" si="8"/>
        <v>0</v>
      </c>
      <c r="DZ24" s="384">
        <f t="shared" si="4"/>
        <v>0</v>
      </c>
      <c r="EA24" s="384">
        <f t="shared" si="5"/>
        <v>0</v>
      </c>
      <c r="EB24" s="385">
        <f t="shared" si="6"/>
        <v>0</v>
      </c>
      <c r="EC24" s="380"/>
      <c r="ED24" s="386">
        <f t="shared" si="7"/>
        <v>1221000</v>
      </c>
      <c r="EE24" s="382"/>
    </row>
    <row r="25" ht="15.0" customHeight="1">
      <c r="A25" s="380" t="s">
        <v>2747</v>
      </c>
      <c r="B25" s="380"/>
      <c r="C25" s="380"/>
      <c r="D25" s="380"/>
      <c r="E25" s="380"/>
      <c r="F25" s="380"/>
      <c r="G25" s="380"/>
      <c r="H25" s="380"/>
      <c r="I25" s="380"/>
      <c r="J25" s="380"/>
      <c r="K25" s="380">
        <v>1919500.0</v>
      </c>
      <c r="L25" s="380">
        <v>517000.0</v>
      </c>
      <c r="M25" s="380">
        <v>1.660175E7</v>
      </c>
      <c r="N25" s="380">
        <v>3564000.0</v>
      </c>
      <c r="O25" s="380">
        <v>4202000.0</v>
      </c>
      <c r="P25" s="380">
        <v>1.57905E7</v>
      </c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>
        <v>3195500.0</v>
      </c>
      <c r="AD25" s="380"/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  <c r="BV25" s="380"/>
      <c r="BW25" s="380"/>
      <c r="BX25" s="380"/>
      <c r="BY25" s="380"/>
      <c r="BZ25" s="380"/>
      <c r="CA25" s="380"/>
      <c r="CB25" s="380"/>
      <c r="CC25" s="380"/>
      <c r="CD25" s="380"/>
      <c r="CE25" s="380"/>
      <c r="CF25" s="380"/>
      <c r="CG25" s="380"/>
      <c r="CH25" s="380"/>
      <c r="CI25" s="380"/>
      <c r="CJ25" s="380"/>
      <c r="CK25" s="380"/>
      <c r="CL25" s="380"/>
      <c r="CM25" s="380"/>
      <c r="CN25" s="380"/>
      <c r="CO25" s="380"/>
      <c r="CP25" s="380"/>
      <c r="CQ25" s="380"/>
      <c r="CR25" s="380"/>
      <c r="CS25" s="380"/>
      <c r="CT25" s="380"/>
      <c r="CU25" s="380"/>
      <c r="CV25" s="380"/>
      <c r="CW25" s="380"/>
      <c r="CX25" s="380"/>
      <c r="CY25" s="380"/>
      <c r="CZ25" s="380"/>
      <c r="DA25" s="380"/>
      <c r="DB25" s="380"/>
      <c r="DC25" s="380"/>
      <c r="DD25" s="380"/>
      <c r="DE25" s="380"/>
      <c r="DF25" s="380"/>
      <c r="DG25" s="380"/>
      <c r="DH25" s="380"/>
      <c r="DI25" s="380"/>
      <c r="DJ25" s="380"/>
      <c r="DK25" s="380"/>
      <c r="DL25" s="380"/>
      <c r="DM25" s="380"/>
      <c r="DN25" s="380"/>
      <c r="DO25" s="380"/>
      <c r="DP25" s="380"/>
      <c r="DQ25" s="380"/>
      <c r="DR25" s="380"/>
      <c r="DS25" s="380"/>
      <c r="DT25" s="380"/>
      <c r="DU25" s="380"/>
      <c r="DV25" s="384">
        <f t="shared" si="1"/>
        <v>0</v>
      </c>
      <c r="DW25" s="384">
        <f t="shared" si="2"/>
        <v>0</v>
      </c>
      <c r="DX25" s="384">
        <f t="shared" si="3"/>
        <v>0</v>
      </c>
      <c r="DY25" s="384">
        <f t="shared" si="8"/>
        <v>0</v>
      </c>
      <c r="DZ25" s="384">
        <f t="shared" si="4"/>
        <v>0</v>
      </c>
      <c r="EA25" s="384">
        <f t="shared" si="5"/>
        <v>0</v>
      </c>
      <c r="EB25" s="385">
        <f t="shared" si="6"/>
        <v>0</v>
      </c>
      <c r="EC25" s="380"/>
      <c r="ED25" s="386">
        <f t="shared" si="7"/>
        <v>45790250</v>
      </c>
      <c r="EE25" s="382"/>
    </row>
    <row r="26" ht="15.0" customHeight="1">
      <c r="A26" s="380" t="s">
        <v>193</v>
      </c>
      <c r="B26" s="380">
        <v>1936000.0</v>
      </c>
      <c r="C26" s="380">
        <v>440000.0</v>
      </c>
      <c r="D26" s="380">
        <v>352000.0</v>
      </c>
      <c r="E26" s="380">
        <v>2212100.0</v>
      </c>
      <c r="F26" s="380">
        <v>1670350.0</v>
      </c>
      <c r="G26" s="380">
        <v>880000.0</v>
      </c>
      <c r="H26" s="380">
        <v>616000.0</v>
      </c>
      <c r="I26" s="380">
        <v>1771000.0</v>
      </c>
      <c r="J26" s="380">
        <v>2992000.0</v>
      </c>
      <c r="K26" s="380">
        <v>440000.0</v>
      </c>
      <c r="L26" s="380">
        <v>2145000.0</v>
      </c>
      <c r="M26" s="380">
        <v>4752000.0</v>
      </c>
      <c r="N26" s="380">
        <v>4103000.0</v>
      </c>
      <c r="O26" s="380">
        <v>4840000.0</v>
      </c>
      <c r="P26" s="380">
        <v>2904000.0</v>
      </c>
      <c r="Q26" s="380">
        <v>2420000.0</v>
      </c>
      <c r="R26" s="380"/>
      <c r="S26" s="380"/>
      <c r="T26" s="380"/>
      <c r="U26" s="380"/>
      <c r="V26" s="380">
        <v>778800.0</v>
      </c>
      <c r="W26" s="380">
        <v>154000.0</v>
      </c>
      <c r="X26" s="380"/>
      <c r="Y26" s="380">
        <v>2376000.0</v>
      </c>
      <c r="Z26" s="380"/>
      <c r="AA26" s="380">
        <v>6996000.0</v>
      </c>
      <c r="AB26" s="380">
        <v>1.0714E7</v>
      </c>
      <c r="AC26" s="380">
        <v>1.2551E7</v>
      </c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  <c r="BV26" s="380"/>
      <c r="BW26" s="380"/>
      <c r="BX26" s="380"/>
      <c r="BY26" s="380"/>
      <c r="BZ26" s="380"/>
      <c r="CA26" s="380"/>
      <c r="CB26" s="380"/>
      <c r="CC26" s="380"/>
      <c r="CD26" s="380"/>
      <c r="CE26" s="380"/>
      <c r="CF26" s="380"/>
      <c r="CG26" s="380"/>
      <c r="CH26" s="380"/>
      <c r="CI26" s="380"/>
      <c r="CJ26" s="380"/>
      <c r="CK26" s="380"/>
      <c r="CL26" s="380"/>
      <c r="CM26" s="380"/>
      <c r="CN26" s="380"/>
      <c r="CO26" s="380"/>
      <c r="CP26" s="380"/>
      <c r="CQ26" s="380"/>
      <c r="CR26" s="380"/>
      <c r="CS26" s="380"/>
      <c r="CT26" s="380"/>
      <c r="CU26" s="380"/>
      <c r="CV26" s="380"/>
      <c r="CW26" s="380"/>
      <c r="CX26" s="380"/>
      <c r="CY26" s="380"/>
      <c r="CZ26" s="380"/>
      <c r="DA26" s="380"/>
      <c r="DB26" s="380"/>
      <c r="DC26" s="380"/>
      <c r="DD26" s="380"/>
      <c r="DE26" s="380"/>
      <c r="DF26" s="380"/>
      <c r="DG26" s="380"/>
      <c r="DH26" s="380"/>
      <c r="DI26" s="380"/>
      <c r="DJ26" s="380"/>
      <c r="DK26" s="380"/>
      <c r="DL26" s="380"/>
      <c r="DM26" s="380"/>
      <c r="DN26" s="380"/>
      <c r="DO26" s="380"/>
      <c r="DP26" s="380"/>
      <c r="DQ26" s="380"/>
      <c r="DR26" s="380"/>
      <c r="DS26" s="380"/>
      <c r="DT26" s="380"/>
      <c r="DU26" s="380"/>
      <c r="DV26" s="384">
        <f t="shared" si="1"/>
        <v>0</v>
      </c>
      <c r="DW26" s="384">
        <f t="shared" si="2"/>
        <v>0</v>
      </c>
      <c r="DX26" s="384">
        <f t="shared" si="3"/>
        <v>0</v>
      </c>
      <c r="DY26" s="384">
        <f t="shared" si="8"/>
        <v>0</v>
      </c>
      <c r="DZ26" s="384">
        <f t="shared" si="4"/>
        <v>0</v>
      </c>
      <c r="EA26" s="384">
        <f t="shared" si="5"/>
        <v>0</v>
      </c>
      <c r="EB26" s="385">
        <f t="shared" si="6"/>
        <v>0</v>
      </c>
      <c r="EC26" s="380"/>
      <c r="ED26" s="386">
        <f t="shared" si="7"/>
        <v>68043250</v>
      </c>
      <c r="EE26" s="382"/>
    </row>
    <row r="27" ht="15.0" customHeight="1">
      <c r="A27" s="389" t="s">
        <v>2748</v>
      </c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>
        <v>726000.0</v>
      </c>
      <c r="AB27" s="380"/>
      <c r="AC27" s="380"/>
      <c r="AD27" s="380"/>
      <c r="AE27" s="380"/>
      <c r="AF27" s="380">
        <v>385000.0</v>
      </c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  <c r="BV27" s="380"/>
      <c r="BW27" s="380"/>
      <c r="BX27" s="380"/>
      <c r="BY27" s="380"/>
      <c r="BZ27" s="380"/>
      <c r="CA27" s="380"/>
      <c r="CB27" s="380"/>
      <c r="CC27" s="380"/>
      <c r="CD27" s="380"/>
      <c r="CE27" s="380"/>
      <c r="CF27" s="380"/>
      <c r="CG27" s="380"/>
      <c r="CH27" s="380"/>
      <c r="CI27" s="380"/>
      <c r="CJ27" s="380"/>
      <c r="CK27" s="380"/>
      <c r="CL27" s="380"/>
      <c r="CM27" s="380"/>
      <c r="CN27" s="380"/>
      <c r="CO27" s="380"/>
      <c r="CP27" s="380"/>
      <c r="CQ27" s="380"/>
      <c r="CR27" s="380"/>
      <c r="CS27" s="380"/>
      <c r="CT27" s="380"/>
      <c r="CU27" s="380"/>
      <c r="CV27" s="380"/>
      <c r="CW27" s="380"/>
      <c r="CX27" s="380"/>
      <c r="CY27" s="380"/>
      <c r="CZ27" s="380"/>
      <c r="DA27" s="380"/>
      <c r="DB27" s="380"/>
      <c r="DC27" s="380"/>
      <c r="DD27" s="380"/>
      <c r="DE27" s="380"/>
      <c r="DF27" s="380"/>
      <c r="DG27" s="380"/>
      <c r="DH27" s="380"/>
      <c r="DI27" s="380"/>
      <c r="DJ27" s="380"/>
      <c r="DK27" s="380"/>
      <c r="DL27" s="380"/>
      <c r="DM27" s="380"/>
      <c r="DN27" s="380"/>
      <c r="DO27" s="380"/>
      <c r="DP27" s="380"/>
      <c r="DQ27" s="380"/>
      <c r="DR27" s="380"/>
      <c r="DS27" s="380"/>
      <c r="DT27" s="380"/>
      <c r="DU27" s="380"/>
      <c r="DV27" s="384">
        <f t="shared" si="1"/>
        <v>0</v>
      </c>
      <c r="DW27" s="384">
        <f t="shared" si="2"/>
        <v>0</v>
      </c>
      <c r="DX27" s="384">
        <f t="shared" si="3"/>
        <v>0</v>
      </c>
      <c r="DY27" s="384">
        <f t="shared" si="8"/>
        <v>0</v>
      </c>
      <c r="DZ27" s="384">
        <f t="shared" si="4"/>
        <v>0</v>
      </c>
      <c r="EA27" s="384">
        <f t="shared" si="5"/>
        <v>0</v>
      </c>
      <c r="EB27" s="385">
        <f t="shared" si="6"/>
        <v>0</v>
      </c>
      <c r="EC27" s="380"/>
      <c r="ED27" s="386">
        <f t="shared" si="7"/>
        <v>1111000</v>
      </c>
      <c r="EE27" s="382"/>
    </row>
    <row r="28" ht="15.0" customHeight="1">
      <c r="A28" s="380" t="s">
        <v>2749</v>
      </c>
      <c r="B28" s="380"/>
      <c r="C28" s="380">
        <v>1826000.0</v>
      </c>
      <c r="D28" s="380"/>
      <c r="E28" s="380">
        <v>4257000.0</v>
      </c>
      <c r="F28" s="380"/>
      <c r="G28" s="380"/>
      <c r="H28" s="380">
        <v>209000.0</v>
      </c>
      <c r="I28" s="380"/>
      <c r="J28" s="380"/>
      <c r="K28" s="380">
        <v>2222000.0</v>
      </c>
      <c r="L28" s="380"/>
      <c r="M28" s="380">
        <v>2926000.0</v>
      </c>
      <c r="N28" s="380"/>
      <c r="O28" s="380"/>
      <c r="P28" s="380">
        <v>2937000.0</v>
      </c>
      <c r="Q28" s="380"/>
      <c r="R28" s="380"/>
      <c r="S28" s="380">
        <v>2277000.0</v>
      </c>
      <c r="T28" s="380"/>
      <c r="U28" s="380">
        <v>726000.0</v>
      </c>
      <c r="V28" s="380"/>
      <c r="W28" s="380"/>
      <c r="X28" s="380">
        <v>1716000.0</v>
      </c>
      <c r="Y28" s="380"/>
      <c r="Z28" s="380"/>
      <c r="AA28" s="380"/>
      <c r="AB28" s="380"/>
      <c r="AC28" s="380"/>
      <c r="AD28" s="380"/>
      <c r="AE28" s="380"/>
      <c r="AF28" s="380">
        <v>2673000.0</v>
      </c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  <c r="BQ28" s="380"/>
      <c r="BR28" s="380"/>
      <c r="BS28" s="380"/>
      <c r="BT28" s="380"/>
      <c r="BU28" s="380"/>
      <c r="BV28" s="380"/>
      <c r="BW28" s="380"/>
      <c r="BX28" s="380"/>
      <c r="BY28" s="380"/>
      <c r="BZ28" s="380"/>
      <c r="CA28" s="380"/>
      <c r="CB28" s="380"/>
      <c r="CC28" s="380"/>
      <c r="CD28" s="380"/>
      <c r="CE28" s="380"/>
      <c r="CF28" s="380"/>
      <c r="CG28" s="380"/>
      <c r="CH28" s="380"/>
      <c r="CI28" s="380"/>
      <c r="CJ28" s="380"/>
      <c r="CK28" s="380"/>
      <c r="CL28" s="380"/>
      <c r="CM28" s="380"/>
      <c r="CN28" s="380"/>
      <c r="CO28" s="380"/>
      <c r="CP28" s="380"/>
      <c r="CQ28" s="380"/>
      <c r="CR28" s="380"/>
      <c r="CS28" s="380"/>
      <c r="CT28" s="380"/>
      <c r="CU28" s="380"/>
      <c r="CV28" s="380"/>
      <c r="CW28" s="380"/>
      <c r="CX28" s="380"/>
      <c r="CY28" s="380"/>
      <c r="CZ28" s="380"/>
      <c r="DA28" s="380"/>
      <c r="DB28" s="380"/>
      <c r="DC28" s="380"/>
      <c r="DD28" s="380"/>
      <c r="DE28" s="380"/>
      <c r="DF28" s="380"/>
      <c r="DG28" s="380"/>
      <c r="DH28" s="380"/>
      <c r="DI28" s="380"/>
      <c r="DJ28" s="380"/>
      <c r="DK28" s="380"/>
      <c r="DL28" s="380"/>
      <c r="DM28" s="380"/>
      <c r="DN28" s="380"/>
      <c r="DO28" s="380"/>
      <c r="DP28" s="380"/>
      <c r="DQ28" s="380"/>
      <c r="DR28" s="380"/>
      <c r="DS28" s="380"/>
      <c r="DT28" s="380"/>
      <c r="DU28" s="380"/>
      <c r="DV28" s="384">
        <f t="shared" si="1"/>
        <v>0</v>
      </c>
      <c r="DW28" s="384">
        <f t="shared" si="2"/>
        <v>0</v>
      </c>
      <c r="DX28" s="384">
        <f t="shared" si="3"/>
        <v>0</v>
      </c>
      <c r="DY28" s="384">
        <f t="shared" si="8"/>
        <v>0</v>
      </c>
      <c r="DZ28" s="384">
        <f t="shared" si="4"/>
        <v>0</v>
      </c>
      <c r="EA28" s="384">
        <f t="shared" si="5"/>
        <v>0</v>
      </c>
      <c r="EB28" s="385">
        <f t="shared" si="6"/>
        <v>0</v>
      </c>
      <c r="EC28" s="380"/>
      <c r="ED28" s="386">
        <f t="shared" si="7"/>
        <v>21769000</v>
      </c>
      <c r="EE28" s="382"/>
    </row>
    <row r="29" ht="15.0" customHeight="1">
      <c r="A29" s="380" t="s">
        <v>407</v>
      </c>
      <c r="B29" s="380">
        <v>2.01487E7</v>
      </c>
      <c r="C29" s="380">
        <v>3.313288E7</v>
      </c>
      <c r="D29" s="380">
        <v>1.656204E7</v>
      </c>
      <c r="E29" s="380">
        <v>2.32595E7</v>
      </c>
      <c r="F29" s="380">
        <v>2.359093E7</v>
      </c>
      <c r="G29" s="380">
        <v>2.4308724E7</v>
      </c>
      <c r="H29" s="380">
        <v>1.6030575E7</v>
      </c>
      <c r="I29" s="380">
        <v>2.2629354E7</v>
      </c>
      <c r="J29" s="380">
        <v>1.6329434E7</v>
      </c>
      <c r="K29" s="380">
        <v>1.9975197E7</v>
      </c>
      <c r="L29" s="380">
        <v>2.5484558E7</v>
      </c>
      <c r="M29" s="380">
        <v>3.104343E7</v>
      </c>
      <c r="N29" s="380">
        <v>3.4257102E7</v>
      </c>
      <c r="O29" s="380">
        <v>4.3951117E7</v>
      </c>
      <c r="P29" s="380">
        <v>4.453908E7</v>
      </c>
      <c r="Q29" s="380">
        <v>3.9859622E7</v>
      </c>
      <c r="R29" s="380">
        <v>2.4308394E7</v>
      </c>
      <c r="S29" s="380">
        <v>3.475395E7</v>
      </c>
      <c r="T29" s="380">
        <v>6512000.0</v>
      </c>
      <c r="U29" s="380">
        <v>7.5843968E7</v>
      </c>
      <c r="V29" s="380">
        <v>2.33112E7</v>
      </c>
      <c r="W29" s="380">
        <v>4.23742E7</v>
      </c>
      <c r="X29" s="380">
        <v>6.9179E7</v>
      </c>
      <c r="Y29" s="380">
        <v>3.686573E7</v>
      </c>
      <c r="Z29" s="380">
        <v>8.137283E7</v>
      </c>
      <c r="AA29" s="380">
        <v>5.011424E7</v>
      </c>
      <c r="AB29" s="380">
        <v>4.882614E7</v>
      </c>
      <c r="AC29" s="380">
        <v>4.30397E7</v>
      </c>
      <c r="AD29" s="380">
        <v>4922500.0</v>
      </c>
      <c r="AE29" s="380">
        <v>1463000.0</v>
      </c>
      <c r="AF29" s="380">
        <v>209000.0</v>
      </c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  <c r="BQ29" s="380"/>
      <c r="BR29" s="380"/>
      <c r="BS29" s="380"/>
      <c r="BT29" s="380"/>
      <c r="BU29" s="380"/>
      <c r="BV29" s="380"/>
      <c r="BW29" s="380"/>
      <c r="BX29" s="380"/>
      <c r="BY29" s="380"/>
      <c r="BZ29" s="380"/>
      <c r="CA29" s="380"/>
      <c r="CB29" s="380"/>
      <c r="CC29" s="380"/>
      <c r="CD29" s="380"/>
      <c r="CE29" s="380"/>
      <c r="CF29" s="380"/>
      <c r="CG29" s="380"/>
      <c r="CH29" s="380"/>
      <c r="CI29" s="380"/>
      <c r="CJ29" s="380"/>
      <c r="CK29" s="380"/>
      <c r="CL29" s="380"/>
      <c r="CM29" s="380"/>
      <c r="CN29" s="380"/>
      <c r="CO29" s="380"/>
      <c r="CP29" s="380"/>
      <c r="CQ29" s="380"/>
      <c r="CR29" s="380"/>
      <c r="CS29" s="380"/>
      <c r="CT29" s="380"/>
      <c r="CU29" s="380"/>
      <c r="CV29" s="380"/>
      <c r="CW29" s="380"/>
      <c r="CX29" s="380"/>
      <c r="CY29" s="380"/>
      <c r="CZ29" s="380"/>
      <c r="DA29" s="380"/>
      <c r="DB29" s="380"/>
      <c r="DC29" s="380"/>
      <c r="DD29" s="380"/>
      <c r="DE29" s="380"/>
      <c r="DF29" s="380"/>
      <c r="DG29" s="380"/>
      <c r="DH29" s="380"/>
      <c r="DI29" s="380"/>
      <c r="DJ29" s="380"/>
      <c r="DK29" s="380"/>
      <c r="DL29" s="380"/>
      <c r="DM29" s="380"/>
      <c r="DN29" s="380"/>
      <c r="DO29" s="380"/>
      <c r="DP29" s="380"/>
      <c r="DQ29" s="380"/>
      <c r="DR29" s="380"/>
      <c r="DS29" s="380"/>
      <c r="DT29" s="380"/>
      <c r="DU29" s="380"/>
      <c r="DV29" s="384">
        <f t="shared" si="1"/>
        <v>0</v>
      </c>
      <c r="DW29" s="384">
        <f t="shared" si="2"/>
        <v>0</v>
      </c>
      <c r="DX29" s="384">
        <f t="shared" si="3"/>
        <v>0</v>
      </c>
      <c r="DY29" s="384">
        <f t="shared" si="8"/>
        <v>0</v>
      </c>
      <c r="DZ29" s="384">
        <f t="shared" si="4"/>
        <v>0</v>
      </c>
      <c r="EA29" s="384">
        <f t="shared" si="5"/>
        <v>0</v>
      </c>
      <c r="EB29" s="385">
        <f t="shared" si="6"/>
        <v>0</v>
      </c>
      <c r="EC29" s="380"/>
      <c r="ED29" s="386">
        <f t="shared" si="7"/>
        <v>978198095</v>
      </c>
      <c r="EE29" s="382"/>
    </row>
    <row r="30" ht="15.0" customHeight="1">
      <c r="A30" s="380" t="s">
        <v>366</v>
      </c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>
        <v>396000.0</v>
      </c>
      <c r="Y30" s="380"/>
      <c r="Z30" s="380"/>
      <c r="AA30" s="380"/>
      <c r="AB30" s="380">
        <v>869000.0</v>
      </c>
      <c r="AC30" s="380"/>
      <c r="AD30" s="380">
        <v>1023000.0</v>
      </c>
      <c r="AE30" s="380"/>
      <c r="AF30" s="380"/>
      <c r="AG30" s="387">
        <v>154000.0</v>
      </c>
      <c r="AH30" s="387"/>
      <c r="AI30" s="387"/>
      <c r="AJ30" s="387"/>
      <c r="AK30" s="387"/>
      <c r="AL30" s="387"/>
      <c r="AM30" s="387"/>
      <c r="AN30" s="387"/>
      <c r="AO30" s="387"/>
      <c r="AP30" s="387"/>
      <c r="AQ30" s="387"/>
      <c r="AR30" s="387"/>
      <c r="AS30" s="387"/>
      <c r="AT30" s="387"/>
      <c r="AU30" s="387"/>
      <c r="AV30" s="387"/>
      <c r="AW30" s="387"/>
      <c r="AX30" s="387"/>
      <c r="AY30" s="387"/>
      <c r="AZ30" s="387"/>
      <c r="BA30" s="387"/>
      <c r="BB30" s="387"/>
      <c r="BC30" s="387"/>
      <c r="BD30" s="387"/>
      <c r="BE30" s="387"/>
      <c r="BF30" s="387"/>
      <c r="BG30" s="387"/>
      <c r="BH30" s="387"/>
      <c r="BI30" s="387"/>
      <c r="BJ30" s="387"/>
      <c r="BK30" s="387"/>
      <c r="BL30" s="387"/>
      <c r="BM30" s="387"/>
      <c r="BN30" s="387"/>
      <c r="BO30" s="387"/>
      <c r="BP30" s="387"/>
      <c r="BQ30" s="387"/>
      <c r="BR30" s="387"/>
      <c r="BS30" s="387"/>
      <c r="BT30" s="387"/>
      <c r="BU30" s="387"/>
      <c r="BV30" s="387"/>
      <c r="BW30" s="387"/>
      <c r="BX30" s="387"/>
      <c r="BY30" s="387"/>
      <c r="BZ30" s="387"/>
      <c r="CA30" s="387"/>
      <c r="CB30" s="387"/>
      <c r="CC30" s="387"/>
      <c r="CD30" s="387"/>
      <c r="CE30" s="387"/>
      <c r="CF30" s="387"/>
      <c r="CG30" s="387"/>
      <c r="CH30" s="387"/>
      <c r="CI30" s="387"/>
      <c r="CJ30" s="387"/>
      <c r="CK30" s="387"/>
      <c r="CL30" s="387"/>
      <c r="CM30" s="387"/>
      <c r="CN30" s="387"/>
      <c r="CO30" s="387"/>
      <c r="CP30" s="387"/>
      <c r="CQ30" s="387"/>
      <c r="CR30" s="387"/>
      <c r="CS30" s="387"/>
      <c r="CT30" s="387"/>
      <c r="CU30" s="387"/>
      <c r="CV30" s="387"/>
      <c r="CW30" s="387"/>
      <c r="CX30" s="387"/>
      <c r="CY30" s="387"/>
      <c r="CZ30" s="387"/>
      <c r="DA30" s="387"/>
      <c r="DB30" s="387"/>
      <c r="DC30" s="387"/>
      <c r="DD30" s="387"/>
      <c r="DE30" s="387"/>
      <c r="DF30" s="387"/>
      <c r="DG30" s="387"/>
      <c r="DH30" s="387"/>
      <c r="DI30" s="387"/>
      <c r="DJ30" s="387"/>
      <c r="DK30" s="387"/>
      <c r="DL30" s="387"/>
      <c r="DM30" s="387"/>
      <c r="DN30" s="387"/>
      <c r="DO30" s="387"/>
      <c r="DP30" s="387"/>
      <c r="DQ30" s="387"/>
      <c r="DR30" s="387"/>
      <c r="DS30" s="387"/>
      <c r="DT30" s="387"/>
      <c r="DU30" s="387"/>
      <c r="DV30" s="384">
        <f t="shared" si="1"/>
        <v>0</v>
      </c>
      <c r="DW30" s="384">
        <f t="shared" si="2"/>
        <v>0</v>
      </c>
      <c r="DX30" s="384">
        <f t="shared" si="3"/>
        <v>0</v>
      </c>
      <c r="DY30" s="384">
        <f t="shared" si="8"/>
        <v>0</v>
      </c>
      <c r="DZ30" s="384">
        <f t="shared" si="4"/>
        <v>0</v>
      </c>
      <c r="EA30" s="384">
        <f t="shared" si="5"/>
        <v>0</v>
      </c>
      <c r="EB30" s="385">
        <f t="shared" si="6"/>
        <v>0</v>
      </c>
      <c r="EC30" s="387"/>
      <c r="ED30" s="386">
        <f t="shared" si="7"/>
        <v>2442000</v>
      </c>
      <c r="EE30" s="382"/>
    </row>
    <row r="31" ht="15.0" customHeight="1">
      <c r="A31" s="380" t="s">
        <v>2750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7">
        <v>3829000.0</v>
      </c>
      <c r="AH31" s="387"/>
      <c r="AI31" s="387"/>
      <c r="AJ31" s="387"/>
      <c r="AK31" s="387"/>
      <c r="AL31" s="387"/>
      <c r="AM31" s="387"/>
      <c r="AN31" s="387"/>
      <c r="AO31" s="387"/>
      <c r="AP31" s="387"/>
      <c r="AQ31" s="387"/>
      <c r="AR31" s="387"/>
      <c r="AS31" s="387"/>
      <c r="AT31" s="387"/>
      <c r="AU31" s="387"/>
      <c r="AV31" s="387"/>
      <c r="AW31" s="387"/>
      <c r="AX31" s="387"/>
      <c r="AY31" s="387"/>
      <c r="AZ31" s="387"/>
      <c r="BA31" s="387"/>
      <c r="BB31" s="387"/>
      <c r="BC31" s="387"/>
      <c r="BD31" s="387"/>
      <c r="BE31" s="387"/>
      <c r="BF31" s="387"/>
      <c r="BG31" s="387"/>
      <c r="BH31" s="387"/>
      <c r="BI31" s="387"/>
      <c r="BJ31" s="387"/>
      <c r="BK31" s="387"/>
      <c r="BL31" s="387"/>
      <c r="BM31" s="387"/>
      <c r="BN31" s="387"/>
      <c r="BO31" s="387"/>
      <c r="BP31" s="387"/>
      <c r="BQ31" s="387"/>
      <c r="BR31" s="387"/>
      <c r="BS31" s="387"/>
      <c r="BT31" s="387"/>
      <c r="BU31" s="387"/>
      <c r="BV31" s="387"/>
      <c r="BW31" s="387"/>
      <c r="BX31" s="387"/>
      <c r="BY31" s="387"/>
      <c r="BZ31" s="387"/>
      <c r="CA31" s="387"/>
      <c r="CB31" s="387"/>
      <c r="CC31" s="387"/>
      <c r="CD31" s="387"/>
      <c r="CE31" s="387"/>
      <c r="CF31" s="387"/>
      <c r="CG31" s="387"/>
      <c r="CH31" s="387"/>
      <c r="CI31" s="387"/>
      <c r="CJ31" s="387"/>
      <c r="CK31" s="387"/>
      <c r="CL31" s="387"/>
      <c r="CM31" s="387"/>
      <c r="CN31" s="387"/>
      <c r="CO31" s="387"/>
      <c r="CP31" s="387"/>
      <c r="CQ31" s="387"/>
      <c r="CR31" s="387"/>
      <c r="CS31" s="387"/>
      <c r="CT31" s="387"/>
      <c r="CU31" s="387"/>
      <c r="CV31" s="387"/>
      <c r="CW31" s="387"/>
      <c r="CX31" s="387"/>
      <c r="CY31" s="387"/>
      <c r="CZ31" s="387"/>
      <c r="DA31" s="387"/>
      <c r="DB31" s="387"/>
      <c r="DC31" s="387"/>
      <c r="DD31" s="387"/>
      <c r="DE31" s="387"/>
      <c r="DF31" s="387"/>
      <c r="DG31" s="387"/>
      <c r="DH31" s="387"/>
      <c r="DI31" s="387"/>
      <c r="DJ31" s="387"/>
      <c r="DK31" s="387"/>
      <c r="DL31" s="387"/>
      <c r="DM31" s="387"/>
      <c r="DN31" s="387"/>
      <c r="DO31" s="387"/>
      <c r="DP31" s="387"/>
      <c r="DQ31" s="387"/>
      <c r="DR31" s="387"/>
      <c r="DS31" s="387"/>
      <c r="DT31" s="387"/>
      <c r="DU31" s="387"/>
      <c r="DV31" s="384">
        <f t="shared" si="1"/>
        <v>0</v>
      </c>
      <c r="DW31" s="384">
        <f t="shared" si="2"/>
        <v>0</v>
      </c>
      <c r="DX31" s="384">
        <f t="shared" si="3"/>
        <v>0</v>
      </c>
      <c r="DY31" s="384">
        <f t="shared" si="8"/>
        <v>0</v>
      </c>
      <c r="DZ31" s="384">
        <f t="shared" si="4"/>
        <v>0</v>
      </c>
      <c r="EA31" s="384">
        <f t="shared" si="5"/>
        <v>0</v>
      </c>
      <c r="EB31" s="385">
        <f t="shared" si="6"/>
        <v>0</v>
      </c>
      <c r="EC31" s="387"/>
      <c r="ED31" s="386">
        <f t="shared" si="7"/>
        <v>3829000</v>
      </c>
      <c r="EE31" s="382"/>
    </row>
    <row r="32" ht="15.0" customHeight="1">
      <c r="A32" s="380" t="s">
        <v>256</v>
      </c>
      <c r="B32" s="380"/>
      <c r="C32" s="380"/>
      <c r="D32" s="380"/>
      <c r="E32" s="380"/>
      <c r="F32" s="380"/>
      <c r="G32" s="380"/>
      <c r="H32" s="380"/>
      <c r="I32" s="380"/>
      <c r="J32" s="380">
        <v>270000.0</v>
      </c>
      <c r="K32" s="380"/>
      <c r="L32" s="380"/>
      <c r="M32" s="380"/>
      <c r="N32" s="380"/>
      <c r="O32" s="380"/>
      <c r="P32" s="380"/>
      <c r="Q32" s="380">
        <v>1551000.0</v>
      </c>
      <c r="R32" s="380"/>
      <c r="S32" s="380"/>
      <c r="T32" s="380"/>
      <c r="U32" s="380"/>
      <c r="V32" s="380">
        <v>2244000.0</v>
      </c>
      <c r="W32" s="380"/>
      <c r="X32" s="380"/>
      <c r="Y32" s="380"/>
      <c r="Z32" s="380">
        <v>3000000.0</v>
      </c>
      <c r="AA32" s="380"/>
      <c r="AB32" s="380"/>
      <c r="AC32" s="380"/>
      <c r="AD32" s="380"/>
      <c r="AE32" s="380"/>
      <c r="AF32" s="380"/>
      <c r="AG32" s="380"/>
      <c r="AH32" s="380">
        <v>1083506.0</v>
      </c>
      <c r="AI32" s="380"/>
      <c r="AJ32" s="380"/>
      <c r="AK32" s="380"/>
      <c r="AL32" s="380"/>
      <c r="AM32" s="380"/>
      <c r="AN32" s="380"/>
      <c r="AO32" s="380"/>
      <c r="AP32" s="380"/>
      <c r="AQ32" s="380"/>
      <c r="AR32" s="384"/>
      <c r="AS32" s="384"/>
      <c r="AT32" s="384"/>
      <c r="AU32" s="384"/>
      <c r="AV32" s="384"/>
      <c r="AW32" s="384"/>
      <c r="AX32" s="384"/>
      <c r="AY32" s="384"/>
      <c r="AZ32" s="384"/>
      <c r="BA32" s="384"/>
      <c r="BB32" s="384"/>
      <c r="BC32" s="384"/>
      <c r="BD32" s="384"/>
      <c r="BE32" s="384"/>
      <c r="BF32" s="384"/>
      <c r="BG32" s="384"/>
      <c r="BH32" s="384"/>
      <c r="BI32" s="384"/>
      <c r="BJ32" s="384"/>
      <c r="BK32" s="384"/>
      <c r="BL32" s="384"/>
      <c r="BM32" s="384"/>
      <c r="BN32" s="384"/>
      <c r="BO32" s="384"/>
      <c r="BP32" s="384"/>
      <c r="BQ32" s="384"/>
      <c r="BR32" s="384"/>
      <c r="BS32" s="384"/>
      <c r="BT32" s="384"/>
      <c r="BU32" s="384"/>
      <c r="BV32" s="384"/>
      <c r="BW32" s="384"/>
      <c r="BX32" s="384"/>
      <c r="BY32" s="384"/>
      <c r="BZ32" s="384"/>
      <c r="CA32" s="384"/>
      <c r="CB32" s="384"/>
      <c r="CC32" s="384"/>
      <c r="CD32" s="384"/>
      <c r="CE32" s="384"/>
      <c r="CF32" s="384"/>
      <c r="CG32" s="384"/>
      <c r="CH32" s="384"/>
      <c r="CI32" s="384"/>
      <c r="CJ32" s="384"/>
      <c r="CK32" s="384"/>
      <c r="CL32" s="384"/>
      <c r="CM32" s="384"/>
      <c r="CN32" s="384"/>
      <c r="CO32" s="384"/>
      <c r="CP32" s="384"/>
      <c r="CQ32" s="384"/>
      <c r="CR32" s="384"/>
      <c r="CS32" s="384"/>
      <c r="CT32" s="384"/>
      <c r="CU32" s="384"/>
      <c r="CV32" s="384"/>
      <c r="CW32" s="384"/>
      <c r="CX32" s="384"/>
      <c r="CY32" s="384"/>
      <c r="CZ32" s="384"/>
      <c r="DA32" s="384"/>
      <c r="DB32" s="384"/>
      <c r="DC32" s="384"/>
      <c r="DD32" s="384"/>
      <c r="DE32" s="384"/>
      <c r="DF32" s="384"/>
      <c r="DG32" s="384"/>
      <c r="DH32" s="384"/>
      <c r="DI32" s="384"/>
      <c r="DJ32" s="384"/>
      <c r="DK32" s="384"/>
      <c r="DL32" s="384"/>
      <c r="DM32" s="384"/>
      <c r="DN32" s="384"/>
      <c r="DO32" s="384"/>
      <c r="DP32" s="384"/>
      <c r="DQ32" s="384"/>
      <c r="DR32" s="384"/>
      <c r="DS32" s="384"/>
      <c r="DT32" s="384"/>
      <c r="DU32" s="384"/>
      <c r="DV32" s="384">
        <f t="shared" si="1"/>
        <v>0</v>
      </c>
      <c r="DW32" s="384">
        <f t="shared" si="2"/>
        <v>0</v>
      </c>
      <c r="DX32" s="384">
        <f t="shared" si="3"/>
        <v>0</v>
      </c>
      <c r="DY32" s="384">
        <f t="shared" si="8"/>
        <v>0</v>
      </c>
      <c r="DZ32" s="384">
        <f t="shared" si="4"/>
        <v>0</v>
      </c>
      <c r="EA32" s="384">
        <f t="shared" si="5"/>
        <v>0</v>
      </c>
      <c r="EB32" s="385">
        <f t="shared" si="6"/>
        <v>0</v>
      </c>
      <c r="EC32" s="384"/>
      <c r="ED32" s="386">
        <f t="shared" si="7"/>
        <v>8148506</v>
      </c>
      <c r="EE32" s="382"/>
    </row>
    <row r="33" ht="15.0" customHeight="1">
      <c r="A33" s="380" t="s">
        <v>2751</v>
      </c>
      <c r="B33" s="387"/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  <c r="R33" s="387"/>
      <c r="S33" s="387"/>
      <c r="T33" s="387"/>
      <c r="U33" s="387"/>
      <c r="V33" s="387"/>
      <c r="W33" s="387"/>
      <c r="X33" s="387"/>
      <c r="Y33" s="387">
        <v>874500.0</v>
      </c>
      <c r="Z33" s="387"/>
      <c r="AA33" s="387">
        <v>440000.0</v>
      </c>
      <c r="AB33" s="387"/>
      <c r="AC33" s="387">
        <v>1100000.0</v>
      </c>
      <c r="AD33" s="387"/>
      <c r="AE33" s="387"/>
      <c r="AF33" s="387"/>
      <c r="AG33" s="387"/>
      <c r="AH33" s="387"/>
      <c r="AI33" s="387">
        <v>77000.0</v>
      </c>
      <c r="AJ33" s="387"/>
      <c r="AK33" s="387"/>
      <c r="AL33" s="387"/>
      <c r="AM33" s="387"/>
      <c r="AN33" s="387"/>
      <c r="AO33" s="387"/>
      <c r="AP33" s="387"/>
      <c r="AQ33" s="387"/>
      <c r="AR33" s="390"/>
      <c r="AS33" s="390"/>
      <c r="AT33" s="390"/>
      <c r="AU33" s="390"/>
      <c r="AV33" s="390"/>
      <c r="AW33" s="390"/>
      <c r="AX33" s="390"/>
      <c r="AY33" s="390"/>
      <c r="AZ33" s="390"/>
      <c r="BA33" s="390"/>
      <c r="BB33" s="390"/>
      <c r="BC33" s="390"/>
      <c r="BD33" s="390"/>
      <c r="BE33" s="390"/>
      <c r="BF33" s="390"/>
      <c r="BG33" s="390"/>
      <c r="BH33" s="390"/>
      <c r="BI33" s="390"/>
      <c r="BJ33" s="390"/>
      <c r="BK33" s="390"/>
      <c r="BL33" s="390"/>
      <c r="BM33" s="390"/>
      <c r="BN33" s="390"/>
      <c r="BO33" s="390"/>
      <c r="BP33" s="390"/>
      <c r="BQ33" s="390"/>
      <c r="BR33" s="390"/>
      <c r="BS33" s="390"/>
      <c r="BT33" s="390"/>
      <c r="BU33" s="390"/>
      <c r="BV33" s="390"/>
      <c r="BW33" s="390"/>
      <c r="BX33" s="390"/>
      <c r="BY33" s="390"/>
      <c r="BZ33" s="390"/>
      <c r="CA33" s="390"/>
      <c r="CB33" s="390"/>
      <c r="CC33" s="390"/>
      <c r="CD33" s="390"/>
      <c r="CE33" s="390"/>
      <c r="CF33" s="390"/>
      <c r="CG33" s="390"/>
      <c r="CH33" s="390"/>
      <c r="CI33" s="390"/>
      <c r="CJ33" s="390"/>
      <c r="CK33" s="390"/>
      <c r="CL33" s="390"/>
      <c r="CM33" s="390"/>
      <c r="CN33" s="390"/>
      <c r="CO33" s="390"/>
      <c r="CP33" s="390"/>
      <c r="CQ33" s="390"/>
      <c r="CR33" s="390"/>
      <c r="CS33" s="390"/>
      <c r="CT33" s="390"/>
      <c r="CU33" s="390"/>
      <c r="CV33" s="390"/>
      <c r="CW33" s="390"/>
      <c r="CX33" s="390"/>
      <c r="CY33" s="390"/>
      <c r="CZ33" s="390"/>
      <c r="DA33" s="390"/>
      <c r="DB33" s="390"/>
      <c r="DC33" s="390"/>
      <c r="DD33" s="390"/>
      <c r="DE33" s="390"/>
      <c r="DF33" s="390"/>
      <c r="DG33" s="390"/>
      <c r="DH33" s="390"/>
      <c r="DI33" s="390"/>
      <c r="DJ33" s="390"/>
      <c r="DK33" s="390"/>
      <c r="DL33" s="390"/>
      <c r="DM33" s="390"/>
      <c r="DN33" s="390"/>
      <c r="DO33" s="390"/>
      <c r="DP33" s="390"/>
      <c r="DQ33" s="390"/>
      <c r="DR33" s="390"/>
      <c r="DS33" s="390"/>
      <c r="DT33" s="390"/>
      <c r="DU33" s="390"/>
      <c r="DV33" s="384">
        <f t="shared" si="1"/>
        <v>0</v>
      </c>
      <c r="DW33" s="384">
        <f t="shared" si="2"/>
        <v>0</v>
      </c>
      <c r="DX33" s="384">
        <f t="shared" si="3"/>
        <v>0</v>
      </c>
      <c r="DY33" s="384">
        <f t="shared" si="8"/>
        <v>0</v>
      </c>
      <c r="DZ33" s="384">
        <f t="shared" si="4"/>
        <v>0</v>
      </c>
      <c r="EA33" s="384">
        <f t="shared" si="5"/>
        <v>0</v>
      </c>
      <c r="EB33" s="385">
        <f t="shared" si="6"/>
        <v>0</v>
      </c>
      <c r="EC33" s="384"/>
      <c r="ED33" s="386">
        <f t="shared" si="7"/>
        <v>2491500</v>
      </c>
      <c r="EE33" s="382"/>
    </row>
    <row r="34" ht="15.0" customHeight="1">
      <c r="A34" s="380" t="s">
        <v>2752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>
        <v>462000.0</v>
      </c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>
        <v>671000.0</v>
      </c>
      <c r="AH34" s="380">
        <v>748000.0</v>
      </c>
      <c r="AI34" s="380">
        <v>330000.0</v>
      </c>
      <c r="AJ34" s="380">
        <v>330000.0</v>
      </c>
      <c r="AK34" s="380"/>
      <c r="AL34" s="380"/>
      <c r="AM34" s="380"/>
      <c r="AN34" s="380"/>
      <c r="AO34" s="380"/>
      <c r="AP34" s="380"/>
      <c r="AQ34" s="380"/>
      <c r="AR34" s="384"/>
      <c r="AS34" s="384"/>
      <c r="AT34" s="384"/>
      <c r="AU34" s="384"/>
      <c r="AV34" s="384"/>
      <c r="AW34" s="384"/>
      <c r="AX34" s="384"/>
      <c r="AY34" s="384"/>
      <c r="AZ34" s="384"/>
      <c r="BA34" s="384"/>
      <c r="BB34" s="384"/>
      <c r="BC34" s="384"/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  <c r="BO34" s="384"/>
      <c r="BP34" s="384"/>
      <c r="BQ34" s="384"/>
      <c r="BR34" s="384"/>
      <c r="BS34" s="384"/>
      <c r="BT34" s="384"/>
      <c r="BU34" s="384"/>
      <c r="BV34" s="384"/>
      <c r="BW34" s="384"/>
      <c r="BX34" s="384"/>
      <c r="BY34" s="384"/>
      <c r="BZ34" s="384"/>
      <c r="CA34" s="384"/>
      <c r="CB34" s="384"/>
      <c r="CC34" s="384"/>
      <c r="CD34" s="384"/>
      <c r="CE34" s="384"/>
      <c r="CF34" s="384"/>
      <c r="CG34" s="384"/>
      <c r="CH34" s="384"/>
      <c r="CI34" s="384"/>
      <c r="CJ34" s="384"/>
      <c r="CK34" s="384"/>
      <c r="CL34" s="384"/>
      <c r="CM34" s="384"/>
      <c r="CN34" s="384"/>
      <c r="CO34" s="384"/>
      <c r="CP34" s="384"/>
      <c r="CQ34" s="384"/>
      <c r="CR34" s="384"/>
      <c r="CS34" s="384"/>
      <c r="CT34" s="384"/>
      <c r="CU34" s="384"/>
      <c r="CV34" s="384"/>
      <c r="CW34" s="384"/>
      <c r="CX34" s="384"/>
      <c r="CY34" s="384"/>
      <c r="CZ34" s="384"/>
      <c r="DA34" s="384"/>
      <c r="DB34" s="384"/>
      <c r="DC34" s="384"/>
      <c r="DD34" s="384"/>
      <c r="DE34" s="384"/>
      <c r="DF34" s="384"/>
      <c r="DG34" s="384"/>
      <c r="DH34" s="384"/>
      <c r="DI34" s="384"/>
      <c r="DJ34" s="384"/>
      <c r="DK34" s="384"/>
      <c r="DL34" s="384"/>
      <c r="DM34" s="384"/>
      <c r="DN34" s="384"/>
      <c r="DO34" s="384"/>
      <c r="DP34" s="384"/>
      <c r="DQ34" s="384"/>
      <c r="DR34" s="384"/>
      <c r="DS34" s="384"/>
      <c r="DT34" s="384"/>
      <c r="DU34" s="384"/>
      <c r="DV34" s="384">
        <f t="shared" si="1"/>
        <v>0</v>
      </c>
      <c r="DW34" s="384">
        <f t="shared" si="2"/>
        <v>0</v>
      </c>
      <c r="DX34" s="384">
        <f t="shared" si="3"/>
        <v>0</v>
      </c>
      <c r="DY34" s="384">
        <f t="shared" si="8"/>
        <v>0</v>
      </c>
      <c r="DZ34" s="384">
        <f t="shared" si="4"/>
        <v>0</v>
      </c>
      <c r="EA34" s="384">
        <f t="shared" si="5"/>
        <v>0</v>
      </c>
      <c r="EB34" s="385">
        <f t="shared" si="6"/>
        <v>0</v>
      </c>
      <c r="EC34" s="384"/>
      <c r="ED34" s="386">
        <f t="shared" si="7"/>
        <v>2541000</v>
      </c>
      <c r="EE34" s="382"/>
    </row>
    <row r="35" ht="15.0" customHeight="1">
      <c r="A35" s="380" t="s">
        <v>2753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>
        <v>1928300.0</v>
      </c>
      <c r="L35" s="380"/>
      <c r="M35" s="380"/>
      <c r="N35" s="380">
        <v>1397000.0</v>
      </c>
      <c r="O35" s="380">
        <v>1267000.0</v>
      </c>
      <c r="P35" s="380">
        <v>1023000.0</v>
      </c>
      <c r="Q35" s="380"/>
      <c r="R35" s="380"/>
      <c r="S35" s="380">
        <v>2500000.0</v>
      </c>
      <c r="T35" s="380">
        <v>3115500.0</v>
      </c>
      <c r="U35" s="380">
        <v>1155000.0</v>
      </c>
      <c r="V35" s="380">
        <v>3866500.0</v>
      </c>
      <c r="W35" s="380">
        <v>621500.0</v>
      </c>
      <c r="X35" s="380"/>
      <c r="Y35" s="380"/>
      <c r="Z35" s="380"/>
      <c r="AA35" s="380">
        <v>583000.0</v>
      </c>
      <c r="AB35" s="380"/>
      <c r="AC35" s="380">
        <v>1474000.0</v>
      </c>
      <c r="AD35" s="380">
        <v>418000.0</v>
      </c>
      <c r="AE35" s="380"/>
      <c r="AF35" s="380"/>
      <c r="AG35" s="380"/>
      <c r="AH35" s="380"/>
      <c r="AI35" s="380"/>
      <c r="AJ35" s="380"/>
      <c r="AK35" s="380">
        <v>92400.0</v>
      </c>
      <c r="AL35" s="380"/>
      <c r="AM35" s="380"/>
      <c r="AN35" s="380"/>
      <c r="AO35" s="380"/>
      <c r="AP35" s="380"/>
      <c r="AQ35" s="380"/>
      <c r="AR35" s="384"/>
      <c r="AS35" s="384"/>
      <c r="AT35" s="384"/>
      <c r="AU35" s="384"/>
      <c r="AV35" s="384"/>
      <c r="AW35" s="384"/>
      <c r="AX35" s="384"/>
      <c r="AY35" s="384"/>
      <c r="AZ35" s="384"/>
      <c r="BA35" s="384"/>
      <c r="BB35" s="384"/>
      <c r="BC35" s="384"/>
      <c r="BD35" s="384"/>
      <c r="BE35" s="384"/>
      <c r="BF35" s="384"/>
      <c r="BG35" s="384"/>
      <c r="BH35" s="384"/>
      <c r="BI35" s="384"/>
      <c r="BJ35" s="384"/>
      <c r="BK35" s="384"/>
      <c r="BL35" s="384"/>
      <c r="BM35" s="384"/>
      <c r="BN35" s="384"/>
      <c r="BO35" s="384"/>
      <c r="BP35" s="384"/>
      <c r="BQ35" s="384"/>
      <c r="BR35" s="384"/>
      <c r="BS35" s="384"/>
      <c r="BT35" s="384"/>
      <c r="BU35" s="384"/>
      <c r="BV35" s="384"/>
      <c r="BW35" s="384"/>
      <c r="BX35" s="384"/>
      <c r="BY35" s="384"/>
      <c r="BZ35" s="384"/>
      <c r="CA35" s="384"/>
      <c r="CB35" s="384"/>
      <c r="CC35" s="384"/>
      <c r="CD35" s="384"/>
      <c r="CE35" s="384"/>
      <c r="CF35" s="384"/>
      <c r="CG35" s="384"/>
      <c r="CH35" s="384"/>
      <c r="CI35" s="384"/>
      <c r="CJ35" s="384"/>
      <c r="CK35" s="384"/>
      <c r="CL35" s="384"/>
      <c r="CM35" s="384"/>
      <c r="CN35" s="384"/>
      <c r="CO35" s="384"/>
      <c r="CP35" s="384"/>
      <c r="CQ35" s="384"/>
      <c r="CR35" s="384"/>
      <c r="CS35" s="384"/>
      <c r="CT35" s="384"/>
      <c r="CU35" s="384"/>
      <c r="CV35" s="384"/>
      <c r="CW35" s="384"/>
      <c r="CX35" s="384"/>
      <c r="CY35" s="384"/>
      <c r="CZ35" s="384"/>
      <c r="DA35" s="384"/>
      <c r="DB35" s="384"/>
      <c r="DC35" s="384"/>
      <c r="DD35" s="384"/>
      <c r="DE35" s="384"/>
      <c r="DF35" s="384"/>
      <c r="DG35" s="384"/>
      <c r="DH35" s="384"/>
      <c r="DI35" s="384"/>
      <c r="DJ35" s="384"/>
      <c r="DK35" s="384"/>
      <c r="DL35" s="384"/>
      <c r="DM35" s="384"/>
      <c r="DN35" s="384"/>
      <c r="DO35" s="384"/>
      <c r="DP35" s="384"/>
      <c r="DQ35" s="384"/>
      <c r="DR35" s="384"/>
      <c r="DS35" s="384"/>
      <c r="DT35" s="384"/>
      <c r="DU35" s="384"/>
      <c r="DV35" s="384">
        <f t="shared" si="1"/>
        <v>0</v>
      </c>
      <c r="DW35" s="384">
        <f t="shared" si="2"/>
        <v>0</v>
      </c>
      <c r="DX35" s="384">
        <f t="shared" si="3"/>
        <v>0</v>
      </c>
      <c r="DY35" s="384">
        <f t="shared" si="8"/>
        <v>0</v>
      </c>
      <c r="DZ35" s="384">
        <f t="shared" si="4"/>
        <v>0</v>
      </c>
      <c r="EA35" s="384">
        <f t="shared" si="5"/>
        <v>0</v>
      </c>
      <c r="EB35" s="385">
        <f t="shared" si="6"/>
        <v>0</v>
      </c>
      <c r="EC35" s="384"/>
      <c r="ED35" s="386">
        <f t="shared" si="7"/>
        <v>19441200</v>
      </c>
      <c r="EE35" s="382"/>
    </row>
    <row r="36" ht="15.0" customHeight="1">
      <c r="A36" s="380" t="s">
        <v>2754</v>
      </c>
      <c r="B36" s="380">
        <v>3366000.0</v>
      </c>
      <c r="C36" s="380">
        <v>1760000.0</v>
      </c>
      <c r="D36" s="380">
        <v>2079000.0</v>
      </c>
      <c r="E36" s="380">
        <v>5791500.0</v>
      </c>
      <c r="F36" s="380"/>
      <c r="G36" s="380">
        <v>594000.0</v>
      </c>
      <c r="H36" s="380">
        <v>6985000.0</v>
      </c>
      <c r="I36" s="380"/>
      <c r="J36" s="380">
        <v>3223000.0</v>
      </c>
      <c r="K36" s="380">
        <v>3927000.0</v>
      </c>
      <c r="L36" s="380">
        <v>2024000.0</v>
      </c>
      <c r="M36" s="380">
        <v>4026000.0</v>
      </c>
      <c r="N36" s="380">
        <v>594000.0</v>
      </c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>
        <v>176000.0</v>
      </c>
      <c r="AJ36" s="380"/>
      <c r="AK36" s="380">
        <v>704000.0</v>
      </c>
      <c r="AL36" s="380"/>
      <c r="AM36" s="380"/>
      <c r="AN36" s="380"/>
      <c r="AO36" s="380"/>
      <c r="AP36" s="380"/>
      <c r="AQ36" s="380"/>
      <c r="AR36" s="384"/>
      <c r="AS36" s="384"/>
      <c r="AT36" s="384"/>
      <c r="AU36" s="384"/>
      <c r="AV36" s="384"/>
      <c r="AW36" s="384"/>
      <c r="AX36" s="384"/>
      <c r="AY36" s="384"/>
      <c r="AZ36" s="384"/>
      <c r="BA36" s="384"/>
      <c r="BB36" s="384"/>
      <c r="BC36" s="384"/>
      <c r="BD36" s="384"/>
      <c r="BE36" s="384"/>
      <c r="BF36" s="384"/>
      <c r="BG36" s="384"/>
      <c r="BH36" s="384"/>
      <c r="BI36" s="384"/>
      <c r="BJ36" s="384"/>
      <c r="BK36" s="384"/>
      <c r="BL36" s="384"/>
      <c r="BM36" s="384"/>
      <c r="BN36" s="384"/>
      <c r="BO36" s="384"/>
      <c r="BP36" s="384"/>
      <c r="BQ36" s="384"/>
      <c r="BR36" s="384"/>
      <c r="BS36" s="384"/>
      <c r="BT36" s="384"/>
      <c r="BU36" s="384"/>
      <c r="BV36" s="384"/>
      <c r="BW36" s="384"/>
      <c r="BX36" s="384"/>
      <c r="BY36" s="384"/>
      <c r="BZ36" s="384"/>
      <c r="CA36" s="384"/>
      <c r="CB36" s="384"/>
      <c r="CC36" s="384"/>
      <c r="CD36" s="384"/>
      <c r="CE36" s="384"/>
      <c r="CF36" s="384"/>
      <c r="CG36" s="384"/>
      <c r="CH36" s="384"/>
      <c r="CI36" s="384"/>
      <c r="CJ36" s="384"/>
      <c r="CK36" s="384"/>
      <c r="CL36" s="384"/>
      <c r="CM36" s="384"/>
      <c r="CN36" s="384"/>
      <c r="CO36" s="384"/>
      <c r="CP36" s="384"/>
      <c r="CQ36" s="384"/>
      <c r="CR36" s="384"/>
      <c r="CS36" s="384"/>
      <c r="CT36" s="384"/>
      <c r="CU36" s="384"/>
      <c r="CV36" s="384"/>
      <c r="CW36" s="384"/>
      <c r="CX36" s="384"/>
      <c r="CY36" s="384"/>
      <c r="CZ36" s="384"/>
      <c r="DA36" s="384"/>
      <c r="DB36" s="384"/>
      <c r="DC36" s="384"/>
      <c r="DD36" s="384"/>
      <c r="DE36" s="384"/>
      <c r="DF36" s="384"/>
      <c r="DG36" s="384"/>
      <c r="DH36" s="384"/>
      <c r="DI36" s="384"/>
      <c r="DJ36" s="384"/>
      <c r="DK36" s="384"/>
      <c r="DL36" s="384"/>
      <c r="DM36" s="384"/>
      <c r="DN36" s="384"/>
      <c r="DO36" s="384"/>
      <c r="DP36" s="384"/>
      <c r="DQ36" s="384"/>
      <c r="DR36" s="384"/>
      <c r="DS36" s="384"/>
      <c r="DT36" s="384"/>
      <c r="DU36" s="384"/>
      <c r="DV36" s="384">
        <f t="shared" si="1"/>
        <v>0</v>
      </c>
      <c r="DW36" s="384">
        <f t="shared" si="2"/>
        <v>0</v>
      </c>
      <c r="DX36" s="384">
        <f t="shared" si="3"/>
        <v>0</v>
      </c>
      <c r="DY36" s="384">
        <f t="shared" si="8"/>
        <v>0</v>
      </c>
      <c r="DZ36" s="384">
        <f t="shared" si="4"/>
        <v>0</v>
      </c>
      <c r="EA36" s="384">
        <f t="shared" si="5"/>
        <v>0</v>
      </c>
      <c r="EB36" s="385">
        <f t="shared" si="6"/>
        <v>0</v>
      </c>
      <c r="EC36" s="384"/>
      <c r="ED36" s="386">
        <f t="shared" si="7"/>
        <v>35249500</v>
      </c>
      <c r="EE36" s="382"/>
    </row>
    <row r="37" ht="15.0" customHeight="1">
      <c r="A37" s="388" t="s">
        <v>404</v>
      </c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>
        <v>286000.0</v>
      </c>
      <c r="AD37" s="380"/>
      <c r="AE37" s="380"/>
      <c r="AF37" s="380"/>
      <c r="AG37" s="380"/>
      <c r="AH37" s="380"/>
      <c r="AI37" s="380"/>
      <c r="AJ37" s="380"/>
      <c r="AK37" s="380">
        <v>198000.0</v>
      </c>
      <c r="AL37" s="380"/>
      <c r="AM37" s="380">
        <v>451000.0</v>
      </c>
      <c r="AN37" s="380"/>
      <c r="AO37" s="380"/>
      <c r="AP37" s="380"/>
      <c r="AQ37" s="380"/>
      <c r="AR37" s="384"/>
      <c r="AS37" s="384"/>
      <c r="AT37" s="384"/>
      <c r="AU37" s="384"/>
      <c r="AV37" s="384"/>
      <c r="AW37" s="384"/>
      <c r="AX37" s="384"/>
      <c r="AY37" s="384"/>
      <c r="AZ37" s="384"/>
      <c r="BA37" s="384"/>
      <c r="BB37" s="384"/>
      <c r="BC37" s="384"/>
      <c r="BD37" s="384"/>
      <c r="BE37" s="384"/>
      <c r="BF37" s="384"/>
      <c r="BG37" s="384"/>
      <c r="BH37" s="384"/>
      <c r="BI37" s="384"/>
      <c r="BJ37" s="384"/>
      <c r="BK37" s="384"/>
      <c r="BL37" s="384"/>
      <c r="BM37" s="384"/>
      <c r="BN37" s="384"/>
      <c r="BO37" s="384"/>
      <c r="BP37" s="384"/>
      <c r="BQ37" s="384"/>
      <c r="BR37" s="384"/>
      <c r="BS37" s="384"/>
      <c r="BT37" s="384"/>
      <c r="BU37" s="384"/>
      <c r="BV37" s="384"/>
      <c r="BW37" s="384"/>
      <c r="BX37" s="384"/>
      <c r="BY37" s="384"/>
      <c r="BZ37" s="384"/>
      <c r="CA37" s="384"/>
      <c r="CB37" s="384"/>
      <c r="CC37" s="384"/>
      <c r="CD37" s="384"/>
      <c r="CE37" s="384"/>
      <c r="CF37" s="384"/>
      <c r="CG37" s="384"/>
      <c r="CH37" s="384"/>
      <c r="CI37" s="384"/>
      <c r="CJ37" s="384"/>
      <c r="CK37" s="384"/>
      <c r="CL37" s="384"/>
      <c r="CM37" s="384"/>
      <c r="CN37" s="384"/>
      <c r="CO37" s="384"/>
      <c r="CP37" s="384"/>
      <c r="CQ37" s="384"/>
      <c r="CR37" s="384"/>
      <c r="CS37" s="384"/>
      <c r="CT37" s="384"/>
      <c r="CU37" s="384"/>
      <c r="CV37" s="384"/>
      <c r="CW37" s="384"/>
      <c r="CX37" s="384"/>
      <c r="CY37" s="384"/>
      <c r="CZ37" s="384"/>
      <c r="DA37" s="384"/>
      <c r="DB37" s="384"/>
      <c r="DC37" s="384"/>
      <c r="DD37" s="384"/>
      <c r="DE37" s="384"/>
      <c r="DF37" s="384"/>
      <c r="DG37" s="384"/>
      <c r="DH37" s="384"/>
      <c r="DI37" s="384"/>
      <c r="DJ37" s="384"/>
      <c r="DK37" s="384"/>
      <c r="DL37" s="384"/>
      <c r="DM37" s="384"/>
      <c r="DN37" s="384"/>
      <c r="DO37" s="384"/>
      <c r="DP37" s="384"/>
      <c r="DQ37" s="384"/>
      <c r="DR37" s="384"/>
      <c r="DS37" s="384"/>
      <c r="DT37" s="384"/>
      <c r="DU37" s="384"/>
      <c r="DV37" s="384">
        <f t="shared" si="1"/>
        <v>0</v>
      </c>
      <c r="DW37" s="384">
        <f t="shared" si="2"/>
        <v>0</v>
      </c>
      <c r="DX37" s="384">
        <f t="shared" si="3"/>
        <v>0</v>
      </c>
      <c r="DY37" s="384">
        <f t="shared" si="8"/>
        <v>0</v>
      </c>
      <c r="DZ37" s="384">
        <f t="shared" si="4"/>
        <v>0</v>
      </c>
      <c r="EA37" s="384">
        <f t="shared" si="5"/>
        <v>0</v>
      </c>
      <c r="EB37" s="385">
        <f t="shared" si="6"/>
        <v>0</v>
      </c>
      <c r="EC37" s="384"/>
      <c r="ED37" s="386">
        <f t="shared" si="7"/>
        <v>935000</v>
      </c>
      <c r="EE37" s="382"/>
    </row>
    <row r="38" ht="15.0" customHeight="1">
      <c r="A38" s="380" t="s">
        <v>416</v>
      </c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>
        <v>1760000.0</v>
      </c>
      <c r="AE38" s="380"/>
      <c r="AF38" s="380"/>
      <c r="AG38" s="380"/>
      <c r="AH38" s="380"/>
      <c r="AI38" s="380"/>
      <c r="AJ38" s="380"/>
      <c r="AK38" s="380"/>
      <c r="AL38" s="380"/>
      <c r="AM38" s="380"/>
      <c r="AN38" s="380">
        <v>1760000.0</v>
      </c>
      <c r="AO38" s="380"/>
      <c r="AP38" s="380"/>
      <c r="AQ38" s="380"/>
      <c r="AR38" s="384"/>
      <c r="AS38" s="384"/>
      <c r="AT38" s="384"/>
      <c r="AU38" s="384"/>
      <c r="AV38" s="384"/>
      <c r="AW38" s="384"/>
      <c r="AX38" s="384"/>
      <c r="AY38" s="384"/>
      <c r="AZ38" s="384"/>
      <c r="BA38" s="384"/>
      <c r="BB38" s="384"/>
      <c r="BC38" s="384"/>
      <c r="BD38" s="384"/>
      <c r="BE38" s="384"/>
      <c r="BF38" s="384"/>
      <c r="BG38" s="384"/>
      <c r="BH38" s="384"/>
      <c r="BI38" s="384"/>
      <c r="BJ38" s="384"/>
      <c r="BK38" s="384"/>
      <c r="BL38" s="384"/>
      <c r="BM38" s="384"/>
      <c r="BN38" s="384"/>
      <c r="BO38" s="384"/>
      <c r="BP38" s="384"/>
      <c r="BQ38" s="384"/>
      <c r="BR38" s="384"/>
      <c r="BS38" s="384"/>
      <c r="BT38" s="384"/>
      <c r="BU38" s="384"/>
      <c r="BV38" s="384"/>
      <c r="BW38" s="384"/>
      <c r="BX38" s="384"/>
      <c r="BY38" s="384"/>
      <c r="BZ38" s="384"/>
      <c r="CA38" s="384"/>
      <c r="CB38" s="384"/>
      <c r="CC38" s="384"/>
      <c r="CD38" s="384"/>
      <c r="CE38" s="384"/>
      <c r="CF38" s="384"/>
      <c r="CG38" s="384"/>
      <c r="CH38" s="384"/>
      <c r="CI38" s="384"/>
      <c r="CJ38" s="384"/>
      <c r="CK38" s="384"/>
      <c r="CL38" s="384"/>
      <c r="CM38" s="384"/>
      <c r="CN38" s="384"/>
      <c r="CO38" s="384"/>
      <c r="CP38" s="384"/>
      <c r="CQ38" s="384"/>
      <c r="CR38" s="384"/>
      <c r="CS38" s="384"/>
      <c r="CT38" s="384"/>
      <c r="CU38" s="384"/>
      <c r="CV38" s="384"/>
      <c r="CW38" s="384"/>
      <c r="CX38" s="384"/>
      <c r="CY38" s="384"/>
      <c r="CZ38" s="384"/>
      <c r="DA38" s="384"/>
      <c r="DB38" s="384"/>
      <c r="DC38" s="384"/>
      <c r="DD38" s="384"/>
      <c r="DE38" s="384"/>
      <c r="DF38" s="384"/>
      <c r="DG38" s="384"/>
      <c r="DH38" s="384"/>
      <c r="DI38" s="384"/>
      <c r="DJ38" s="384"/>
      <c r="DK38" s="384"/>
      <c r="DL38" s="384"/>
      <c r="DM38" s="384"/>
      <c r="DN38" s="384"/>
      <c r="DO38" s="384"/>
      <c r="DP38" s="384"/>
      <c r="DQ38" s="384"/>
      <c r="DR38" s="384"/>
      <c r="DS38" s="384"/>
      <c r="DT38" s="384"/>
      <c r="DU38" s="384"/>
      <c r="DV38" s="384">
        <f t="shared" si="1"/>
        <v>0</v>
      </c>
      <c r="DW38" s="384">
        <f t="shared" si="2"/>
        <v>0</v>
      </c>
      <c r="DX38" s="384">
        <f t="shared" si="3"/>
        <v>0</v>
      </c>
      <c r="DY38" s="384">
        <f t="shared" si="8"/>
        <v>0</v>
      </c>
      <c r="DZ38" s="384">
        <f t="shared" si="4"/>
        <v>0</v>
      </c>
      <c r="EA38" s="384">
        <f t="shared" si="5"/>
        <v>0</v>
      </c>
      <c r="EB38" s="385">
        <f t="shared" si="6"/>
        <v>0</v>
      </c>
      <c r="EC38" s="384"/>
      <c r="ED38" s="386">
        <f t="shared" si="7"/>
        <v>3520000</v>
      </c>
      <c r="EE38" s="382"/>
    </row>
    <row r="39" ht="15.0" customHeight="1">
      <c r="A39" s="380" t="s">
        <v>2755</v>
      </c>
      <c r="B39" s="380"/>
      <c r="C39" s="380"/>
      <c r="D39" s="380"/>
      <c r="E39" s="380"/>
      <c r="F39" s="380"/>
      <c r="G39" s="380"/>
      <c r="H39" s="380">
        <v>3.25996E7</v>
      </c>
      <c r="I39" s="380"/>
      <c r="J39" s="380"/>
      <c r="K39" s="380"/>
      <c r="L39" s="380"/>
      <c r="M39" s="380">
        <v>2.33475E7</v>
      </c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>
        <v>3388000.0</v>
      </c>
      <c r="AA39" s="380"/>
      <c r="AB39" s="380">
        <v>3960000.0</v>
      </c>
      <c r="AC39" s="380"/>
      <c r="AD39" s="380"/>
      <c r="AE39" s="380">
        <v>3520000.0</v>
      </c>
      <c r="AF39" s="380"/>
      <c r="AG39" s="380"/>
      <c r="AH39" s="380"/>
      <c r="AI39" s="380"/>
      <c r="AJ39" s="380"/>
      <c r="AK39" s="380">
        <v>539000.0</v>
      </c>
      <c r="AL39" s="380"/>
      <c r="AM39" s="380"/>
      <c r="AN39" s="380">
        <v>4.29E7</v>
      </c>
      <c r="AO39" s="380"/>
      <c r="AP39" s="380"/>
      <c r="AQ39" s="380"/>
      <c r="AR39" s="384"/>
      <c r="AS39" s="384"/>
      <c r="AT39" s="384"/>
      <c r="AU39" s="384"/>
      <c r="AV39" s="384"/>
      <c r="AW39" s="384"/>
      <c r="AX39" s="384"/>
      <c r="AY39" s="384"/>
      <c r="AZ39" s="384"/>
      <c r="BA39" s="384"/>
      <c r="BB39" s="384"/>
      <c r="BC39" s="384"/>
      <c r="BD39" s="384"/>
      <c r="BE39" s="384"/>
      <c r="BF39" s="384"/>
      <c r="BG39" s="384"/>
      <c r="BH39" s="384"/>
      <c r="BI39" s="384"/>
      <c r="BJ39" s="384"/>
      <c r="BK39" s="384"/>
      <c r="BL39" s="384"/>
      <c r="BM39" s="384"/>
      <c r="BN39" s="384"/>
      <c r="BO39" s="384"/>
      <c r="BP39" s="384"/>
      <c r="BQ39" s="384"/>
      <c r="BR39" s="384"/>
      <c r="BS39" s="384"/>
      <c r="BT39" s="384"/>
      <c r="BU39" s="384"/>
      <c r="BV39" s="384"/>
      <c r="BW39" s="384"/>
      <c r="BX39" s="384"/>
      <c r="BY39" s="384"/>
      <c r="BZ39" s="384"/>
      <c r="CA39" s="384"/>
      <c r="CB39" s="384"/>
      <c r="CC39" s="384"/>
      <c r="CD39" s="384"/>
      <c r="CE39" s="384"/>
      <c r="CF39" s="384"/>
      <c r="CG39" s="384"/>
      <c r="CH39" s="384"/>
      <c r="CI39" s="384"/>
      <c r="CJ39" s="384"/>
      <c r="CK39" s="384"/>
      <c r="CL39" s="384"/>
      <c r="CM39" s="384"/>
      <c r="CN39" s="384"/>
      <c r="CO39" s="384"/>
      <c r="CP39" s="384"/>
      <c r="CQ39" s="384"/>
      <c r="CR39" s="384"/>
      <c r="CS39" s="384"/>
      <c r="CT39" s="384"/>
      <c r="CU39" s="384"/>
      <c r="CV39" s="384"/>
      <c r="CW39" s="384"/>
      <c r="CX39" s="384"/>
      <c r="CY39" s="384"/>
      <c r="CZ39" s="384"/>
      <c r="DA39" s="384"/>
      <c r="DB39" s="384"/>
      <c r="DC39" s="384"/>
      <c r="DD39" s="384"/>
      <c r="DE39" s="384"/>
      <c r="DF39" s="384"/>
      <c r="DG39" s="384"/>
      <c r="DH39" s="384"/>
      <c r="DI39" s="384"/>
      <c r="DJ39" s="384"/>
      <c r="DK39" s="384"/>
      <c r="DL39" s="384"/>
      <c r="DM39" s="384"/>
      <c r="DN39" s="384"/>
      <c r="DO39" s="384"/>
      <c r="DP39" s="384"/>
      <c r="DQ39" s="384"/>
      <c r="DR39" s="384"/>
      <c r="DS39" s="384"/>
      <c r="DT39" s="384"/>
      <c r="DU39" s="384"/>
      <c r="DV39" s="384">
        <f t="shared" si="1"/>
        <v>0</v>
      </c>
      <c r="DW39" s="384">
        <f t="shared" si="2"/>
        <v>0</v>
      </c>
      <c r="DX39" s="384">
        <f t="shared" si="3"/>
        <v>0</v>
      </c>
      <c r="DY39" s="384">
        <f t="shared" si="8"/>
        <v>0</v>
      </c>
      <c r="DZ39" s="384">
        <f t="shared" si="4"/>
        <v>0</v>
      </c>
      <c r="EA39" s="384">
        <f t="shared" si="5"/>
        <v>0</v>
      </c>
      <c r="EB39" s="385">
        <f t="shared" si="6"/>
        <v>0</v>
      </c>
      <c r="EC39" s="384"/>
      <c r="ED39" s="386">
        <f t="shared" si="7"/>
        <v>110254100</v>
      </c>
      <c r="EE39" s="382"/>
    </row>
    <row r="40" ht="15.0" customHeight="1">
      <c r="A40" s="380" t="s">
        <v>2756</v>
      </c>
      <c r="B40" s="380">
        <v>308000.0</v>
      </c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>
        <v>660000.0</v>
      </c>
      <c r="P40" s="380"/>
      <c r="Q40" s="380"/>
      <c r="R40" s="380"/>
      <c r="S40" s="380"/>
      <c r="T40" s="380"/>
      <c r="U40" s="380">
        <v>572000.0</v>
      </c>
      <c r="V40" s="380"/>
      <c r="W40" s="380"/>
      <c r="X40" s="380"/>
      <c r="Y40" s="380"/>
      <c r="Z40" s="380">
        <v>748000.0</v>
      </c>
      <c r="AA40" s="380">
        <v>1760000.0</v>
      </c>
      <c r="AB40" s="380"/>
      <c r="AC40" s="380">
        <v>1650000.0</v>
      </c>
      <c r="AD40" s="380"/>
      <c r="AE40" s="380"/>
      <c r="AF40" s="380"/>
      <c r="AG40" s="387">
        <v>660000.0</v>
      </c>
      <c r="AH40" s="387">
        <v>1331000.0</v>
      </c>
      <c r="AI40" s="387"/>
      <c r="AJ40" s="387"/>
      <c r="AK40" s="387">
        <v>308000.0</v>
      </c>
      <c r="AL40" s="387"/>
      <c r="AM40" s="387">
        <v>1683000.0</v>
      </c>
      <c r="AN40" s="387">
        <v>704000.0</v>
      </c>
      <c r="AO40" s="387"/>
      <c r="AP40" s="387"/>
      <c r="AQ40" s="387"/>
      <c r="AR40" s="390"/>
      <c r="AS40" s="390"/>
      <c r="AT40" s="390"/>
      <c r="AU40" s="390"/>
      <c r="AV40" s="390"/>
      <c r="AW40" s="390"/>
      <c r="AX40" s="390"/>
      <c r="AY40" s="390"/>
      <c r="AZ40" s="390"/>
      <c r="BA40" s="390"/>
      <c r="BB40" s="390"/>
      <c r="BC40" s="390"/>
      <c r="BD40" s="390"/>
      <c r="BE40" s="390"/>
      <c r="BF40" s="390"/>
      <c r="BG40" s="390"/>
      <c r="BH40" s="390"/>
      <c r="BI40" s="390"/>
      <c r="BJ40" s="390"/>
      <c r="BK40" s="390"/>
      <c r="BL40" s="390"/>
      <c r="BM40" s="390"/>
      <c r="BN40" s="390"/>
      <c r="BO40" s="390"/>
      <c r="BP40" s="390"/>
      <c r="BQ40" s="390"/>
      <c r="BR40" s="390"/>
      <c r="BS40" s="390"/>
      <c r="BT40" s="390"/>
      <c r="BU40" s="390"/>
      <c r="BV40" s="390"/>
      <c r="BW40" s="390"/>
      <c r="BX40" s="390">
        <v>1100000.0</v>
      </c>
      <c r="BY40" s="390">
        <v>1.0626E7</v>
      </c>
      <c r="BZ40" s="390">
        <v>550000.0</v>
      </c>
      <c r="CA40" s="390"/>
      <c r="CB40" s="390">
        <v>2376000.0</v>
      </c>
      <c r="CC40" s="390">
        <v>6171000.0</v>
      </c>
      <c r="CD40" s="390"/>
      <c r="CE40" s="390">
        <v>1232000.0</v>
      </c>
      <c r="CF40" s="390">
        <v>3113000.0</v>
      </c>
      <c r="CG40" s="390"/>
      <c r="CH40" s="390">
        <v>1001000.0</v>
      </c>
      <c r="CI40" s="390">
        <v>1188000.0</v>
      </c>
      <c r="CJ40" s="390"/>
      <c r="CK40" s="390"/>
      <c r="CL40" s="390"/>
      <c r="CM40" s="390"/>
      <c r="CN40" s="390"/>
      <c r="CO40" s="390"/>
      <c r="CP40" s="390"/>
      <c r="CQ40" s="390"/>
      <c r="CR40" s="390">
        <v>1210000.0</v>
      </c>
      <c r="CS40" s="390">
        <v>429000.0</v>
      </c>
      <c r="CT40" s="390"/>
      <c r="CU40" s="390"/>
      <c r="CV40" s="390">
        <v>715000.0</v>
      </c>
      <c r="CW40" s="390"/>
      <c r="CX40" s="390"/>
      <c r="CY40" s="390"/>
      <c r="CZ40" s="390"/>
      <c r="DA40" s="390"/>
      <c r="DB40" s="390"/>
      <c r="DC40" s="390"/>
      <c r="DD40" s="390"/>
      <c r="DE40" s="390"/>
      <c r="DF40" s="390"/>
      <c r="DG40" s="390"/>
      <c r="DH40" s="390"/>
      <c r="DI40" s="390"/>
      <c r="DJ40" s="390"/>
      <c r="DK40" s="390"/>
      <c r="DL40" s="390"/>
      <c r="DM40" s="390"/>
      <c r="DN40" s="390"/>
      <c r="DO40" s="390"/>
      <c r="DP40" s="390"/>
      <c r="DQ40" s="390"/>
      <c r="DR40" s="390"/>
      <c r="DS40" s="390"/>
      <c r="DT40" s="390"/>
      <c r="DU40" s="390"/>
      <c r="DV40" s="384">
        <f t="shared" si="1"/>
        <v>0</v>
      </c>
      <c r="DW40" s="384">
        <f t="shared" si="2"/>
        <v>0</v>
      </c>
      <c r="DX40" s="384">
        <f t="shared" si="3"/>
        <v>1100000</v>
      </c>
      <c r="DY40" s="384">
        <f t="shared" si="8"/>
        <v>26257000</v>
      </c>
      <c r="DZ40" s="384">
        <f t="shared" si="4"/>
        <v>2354000</v>
      </c>
      <c r="EA40" s="384">
        <f t="shared" si="5"/>
        <v>0</v>
      </c>
      <c r="EB40" s="385">
        <f t="shared" si="6"/>
        <v>0</v>
      </c>
      <c r="EC40" s="384"/>
      <c r="ED40" s="386">
        <f t="shared" si="7"/>
        <v>40095000</v>
      </c>
      <c r="EE40" s="382"/>
    </row>
    <row r="41" ht="15.0" customHeight="1">
      <c r="A41" s="380" t="s">
        <v>2757</v>
      </c>
      <c r="B41" s="380">
        <v>1518000.0</v>
      </c>
      <c r="C41" s="380"/>
      <c r="D41" s="380">
        <v>1.1286E7</v>
      </c>
      <c r="E41" s="380"/>
      <c r="F41" s="380"/>
      <c r="G41" s="380"/>
      <c r="H41" s="380"/>
      <c r="I41" s="380"/>
      <c r="J41" s="380">
        <v>2651000.0</v>
      </c>
      <c r="K41" s="380"/>
      <c r="L41" s="380">
        <v>5720000.0</v>
      </c>
      <c r="M41" s="380">
        <v>7161000.0</v>
      </c>
      <c r="N41" s="380"/>
      <c r="O41" s="380">
        <v>5082000.0</v>
      </c>
      <c r="P41" s="380">
        <v>1.2023E7</v>
      </c>
      <c r="Q41" s="380"/>
      <c r="R41" s="380">
        <v>1.7314E7</v>
      </c>
      <c r="S41" s="380"/>
      <c r="T41" s="380"/>
      <c r="U41" s="380">
        <v>561000.0</v>
      </c>
      <c r="V41" s="380">
        <v>6479000.0</v>
      </c>
      <c r="W41" s="380"/>
      <c r="X41" s="380"/>
      <c r="Y41" s="380">
        <v>3960000.0</v>
      </c>
      <c r="Z41" s="380"/>
      <c r="AA41" s="380"/>
      <c r="AB41" s="380"/>
      <c r="AC41" s="380">
        <v>7392000.0</v>
      </c>
      <c r="AD41" s="380"/>
      <c r="AE41" s="380">
        <v>616000.0</v>
      </c>
      <c r="AF41" s="380">
        <v>616000.0</v>
      </c>
      <c r="AG41" s="380">
        <v>5071000.0</v>
      </c>
      <c r="AH41" s="380">
        <v>1320000.0</v>
      </c>
      <c r="AI41" s="380">
        <v>572000.0</v>
      </c>
      <c r="AJ41" s="380">
        <v>1694000.0</v>
      </c>
      <c r="AK41" s="380">
        <v>1.2463E7</v>
      </c>
      <c r="AL41" s="380">
        <v>3212000.0</v>
      </c>
      <c r="AM41" s="380">
        <v>968000.0</v>
      </c>
      <c r="AN41" s="380">
        <v>7557000.0</v>
      </c>
      <c r="AO41" s="380"/>
      <c r="AP41" s="380"/>
      <c r="AQ41" s="380"/>
      <c r="AR41" s="384"/>
      <c r="AS41" s="384"/>
      <c r="AT41" s="384"/>
      <c r="AU41" s="384">
        <v>2068000.0</v>
      </c>
      <c r="AV41" s="384"/>
      <c r="AW41" s="384"/>
      <c r="AX41" s="384"/>
      <c r="AY41" s="384"/>
      <c r="AZ41" s="384"/>
      <c r="BA41" s="384"/>
      <c r="BB41" s="384">
        <v>764500.0</v>
      </c>
      <c r="BC41" s="384"/>
      <c r="BD41" s="384"/>
      <c r="BE41" s="384"/>
      <c r="BF41" s="384"/>
      <c r="BG41" s="384"/>
      <c r="BH41" s="384"/>
      <c r="BI41" s="384">
        <v>1485000.0</v>
      </c>
      <c r="BJ41" s="384"/>
      <c r="BK41" s="384"/>
      <c r="BL41" s="384">
        <v>396000.0</v>
      </c>
      <c r="BM41" s="384"/>
      <c r="BN41" s="384"/>
      <c r="BO41" s="384"/>
      <c r="BP41" s="384"/>
      <c r="BQ41" s="384"/>
      <c r="BR41" s="384"/>
      <c r="BS41" s="384"/>
      <c r="BT41" s="384">
        <v>726000.0</v>
      </c>
      <c r="BU41" s="384">
        <v>924000.0</v>
      </c>
      <c r="BV41" s="384"/>
      <c r="BW41" s="384">
        <v>836000.0</v>
      </c>
      <c r="BX41" s="384">
        <v>253000.0</v>
      </c>
      <c r="BY41" s="384"/>
      <c r="BZ41" s="384"/>
      <c r="CA41" s="384">
        <v>1320000.0</v>
      </c>
      <c r="CB41" s="384"/>
      <c r="CC41" s="384"/>
      <c r="CD41" s="384">
        <v>99000.0</v>
      </c>
      <c r="CE41" s="384"/>
      <c r="CF41" s="384">
        <v>396000.0</v>
      </c>
      <c r="CG41" s="384">
        <v>1936000.0</v>
      </c>
      <c r="CH41" s="384"/>
      <c r="CI41" s="384">
        <v>176000.0</v>
      </c>
      <c r="CJ41" s="384">
        <v>715000.0</v>
      </c>
      <c r="CK41" s="384"/>
      <c r="CL41" s="384">
        <v>99000.0</v>
      </c>
      <c r="CM41" s="384"/>
      <c r="CN41" s="384">
        <v>99000.0</v>
      </c>
      <c r="CO41" s="384"/>
      <c r="CP41" s="384"/>
      <c r="CQ41" s="384"/>
      <c r="CR41" s="384"/>
      <c r="CS41" s="384"/>
      <c r="CT41" s="384"/>
      <c r="CU41" s="384"/>
      <c r="CV41" s="384">
        <v>352000.0</v>
      </c>
      <c r="CW41" s="384"/>
      <c r="CX41" s="384"/>
      <c r="CY41" s="384"/>
      <c r="CZ41" s="384"/>
      <c r="DA41" s="384"/>
      <c r="DB41" s="384"/>
      <c r="DC41" s="384"/>
      <c r="DD41" s="384"/>
      <c r="DE41" s="384"/>
      <c r="DF41" s="384"/>
      <c r="DG41" s="384"/>
      <c r="DH41" s="384"/>
      <c r="DI41" s="384"/>
      <c r="DJ41" s="384"/>
      <c r="DK41" s="384"/>
      <c r="DL41" s="384"/>
      <c r="DM41" s="384"/>
      <c r="DN41" s="384"/>
      <c r="DO41" s="384"/>
      <c r="DP41" s="384"/>
      <c r="DQ41" s="384"/>
      <c r="DR41" s="384"/>
      <c r="DS41" s="384"/>
      <c r="DT41" s="384"/>
      <c r="DU41" s="384"/>
      <c r="DV41" s="384">
        <f t="shared" si="1"/>
        <v>2068000</v>
      </c>
      <c r="DW41" s="384">
        <f t="shared" si="2"/>
        <v>2645500</v>
      </c>
      <c r="DX41" s="384">
        <f t="shared" si="3"/>
        <v>2739000</v>
      </c>
      <c r="DY41" s="384">
        <f t="shared" si="8"/>
        <v>4642000</v>
      </c>
      <c r="DZ41" s="384">
        <f t="shared" si="4"/>
        <v>550000</v>
      </c>
      <c r="EA41" s="384">
        <f t="shared" si="5"/>
        <v>0</v>
      </c>
      <c r="EB41" s="385">
        <f t="shared" si="6"/>
        <v>0</v>
      </c>
      <c r="EC41" s="384"/>
      <c r="ED41" s="386">
        <f t="shared" si="7"/>
        <v>127880500</v>
      </c>
      <c r="EE41" s="382"/>
    </row>
    <row r="42" ht="15.0" customHeight="1">
      <c r="A42" s="380" t="s">
        <v>343</v>
      </c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>
        <v>71500.0</v>
      </c>
      <c r="V42" s="380">
        <v>880000.0</v>
      </c>
      <c r="W42" s="380"/>
      <c r="X42" s="380"/>
      <c r="Y42" s="380"/>
      <c r="Z42" s="380"/>
      <c r="AA42" s="380"/>
      <c r="AB42" s="380">
        <v>858000.0</v>
      </c>
      <c r="AC42" s="380"/>
      <c r="AD42" s="380"/>
      <c r="AE42" s="380"/>
      <c r="AF42" s="380"/>
      <c r="AG42" s="380"/>
      <c r="AH42" s="380">
        <v>396000.0</v>
      </c>
      <c r="AI42" s="380"/>
      <c r="AJ42" s="380"/>
      <c r="AK42" s="380"/>
      <c r="AL42" s="380">
        <v>935000.0</v>
      </c>
      <c r="AM42" s="380">
        <v>297000.0</v>
      </c>
      <c r="AN42" s="380"/>
      <c r="AO42" s="380">
        <v>627000.0</v>
      </c>
      <c r="AP42" s="380"/>
      <c r="AQ42" s="380"/>
      <c r="AR42" s="384"/>
      <c r="AS42" s="384"/>
      <c r="AT42" s="384"/>
      <c r="AU42" s="384"/>
      <c r="AV42" s="384"/>
      <c r="AW42" s="384">
        <v>550000.0</v>
      </c>
      <c r="AX42" s="384"/>
      <c r="AY42" s="384"/>
      <c r="AZ42" s="384"/>
      <c r="BA42" s="384"/>
      <c r="BB42" s="384"/>
      <c r="BC42" s="384"/>
      <c r="BD42" s="384"/>
      <c r="BE42" s="384"/>
      <c r="BF42" s="384"/>
      <c r="BG42" s="384"/>
      <c r="BH42" s="384"/>
      <c r="BI42" s="384"/>
      <c r="BJ42" s="384"/>
      <c r="BK42" s="384"/>
      <c r="BL42" s="384"/>
      <c r="BM42" s="384"/>
      <c r="BN42" s="384"/>
      <c r="BO42" s="384"/>
      <c r="BP42" s="384"/>
      <c r="BQ42" s="384"/>
      <c r="BR42" s="384"/>
      <c r="BS42" s="384"/>
      <c r="BT42" s="384"/>
      <c r="BU42" s="384"/>
      <c r="BV42" s="384"/>
      <c r="BW42" s="384"/>
      <c r="BX42" s="384"/>
      <c r="BY42" s="384"/>
      <c r="BZ42" s="384"/>
      <c r="CA42" s="384"/>
      <c r="CB42" s="384"/>
      <c r="CC42" s="384"/>
      <c r="CD42" s="384"/>
      <c r="CE42" s="384"/>
      <c r="CF42" s="384"/>
      <c r="CG42" s="384"/>
      <c r="CH42" s="384"/>
      <c r="CI42" s="384"/>
      <c r="CJ42" s="384"/>
      <c r="CK42" s="384"/>
      <c r="CL42" s="384"/>
      <c r="CM42" s="384"/>
      <c r="CN42" s="384"/>
      <c r="CO42" s="384"/>
      <c r="CP42" s="384"/>
      <c r="CQ42" s="384"/>
      <c r="CR42" s="384"/>
      <c r="CS42" s="384"/>
      <c r="CT42" s="384"/>
      <c r="CU42" s="384"/>
      <c r="CV42" s="384"/>
      <c r="CW42" s="384"/>
      <c r="CX42" s="384"/>
      <c r="CY42" s="384"/>
      <c r="CZ42" s="384"/>
      <c r="DA42" s="384"/>
      <c r="DB42" s="384"/>
      <c r="DC42" s="384"/>
      <c r="DD42" s="384"/>
      <c r="DE42" s="384"/>
      <c r="DF42" s="384"/>
      <c r="DG42" s="384"/>
      <c r="DH42" s="384"/>
      <c r="DI42" s="384"/>
      <c r="DJ42" s="384"/>
      <c r="DK42" s="384"/>
      <c r="DL42" s="384"/>
      <c r="DM42" s="384"/>
      <c r="DN42" s="384"/>
      <c r="DO42" s="384"/>
      <c r="DP42" s="384"/>
      <c r="DQ42" s="384"/>
      <c r="DR42" s="384"/>
      <c r="DS42" s="384"/>
      <c r="DT42" s="384"/>
      <c r="DU42" s="384"/>
      <c r="DV42" s="384">
        <f t="shared" si="1"/>
        <v>1177000</v>
      </c>
      <c r="DW42" s="384">
        <f t="shared" si="2"/>
        <v>0</v>
      </c>
      <c r="DX42" s="384">
        <f t="shared" si="3"/>
        <v>0</v>
      </c>
      <c r="DY42" s="384">
        <f t="shared" si="8"/>
        <v>0</v>
      </c>
      <c r="DZ42" s="384">
        <f t="shared" si="4"/>
        <v>0</v>
      </c>
      <c r="EA42" s="384">
        <f t="shared" si="5"/>
        <v>0</v>
      </c>
      <c r="EB42" s="385">
        <f t="shared" si="6"/>
        <v>0</v>
      </c>
      <c r="EC42" s="384"/>
      <c r="ED42" s="386">
        <f t="shared" si="7"/>
        <v>4614500</v>
      </c>
      <c r="EE42" s="382"/>
    </row>
    <row r="43" ht="15.0" customHeight="1">
      <c r="A43" s="380" t="s">
        <v>2758</v>
      </c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>
        <v>264000.0</v>
      </c>
      <c r="AP43" s="380"/>
      <c r="AQ43" s="380"/>
      <c r="AR43" s="384"/>
      <c r="AS43" s="384"/>
      <c r="AT43" s="384"/>
      <c r="AU43" s="384"/>
      <c r="AV43" s="384"/>
      <c r="AW43" s="384"/>
      <c r="AX43" s="384"/>
      <c r="AY43" s="384"/>
      <c r="AZ43" s="384"/>
      <c r="BA43" s="384"/>
      <c r="BB43" s="384"/>
      <c r="BC43" s="384"/>
      <c r="BD43" s="384"/>
      <c r="BE43" s="384"/>
      <c r="BF43" s="384"/>
      <c r="BG43" s="384"/>
      <c r="BH43" s="384"/>
      <c r="BI43" s="384"/>
      <c r="BJ43" s="384"/>
      <c r="BK43" s="384"/>
      <c r="BL43" s="384"/>
      <c r="BM43" s="384"/>
      <c r="BN43" s="384"/>
      <c r="BO43" s="384"/>
      <c r="BP43" s="384"/>
      <c r="BQ43" s="384"/>
      <c r="BR43" s="384"/>
      <c r="BS43" s="384"/>
      <c r="BT43" s="384"/>
      <c r="BU43" s="384"/>
      <c r="BV43" s="384"/>
      <c r="BW43" s="384"/>
      <c r="BX43" s="384"/>
      <c r="BY43" s="384"/>
      <c r="BZ43" s="384"/>
      <c r="CA43" s="384"/>
      <c r="CB43" s="384"/>
      <c r="CC43" s="384"/>
      <c r="CD43" s="384"/>
      <c r="CE43" s="384"/>
      <c r="CF43" s="384"/>
      <c r="CG43" s="384"/>
      <c r="CH43" s="384"/>
      <c r="CI43" s="384"/>
      <c r="CJ43" s="384"/>
      <c r="CK43" s="384"/>
      <c r="CL43" s="384"/>
      <c r="CM43" s="384"/>
      <c r="CN43" s="384"/>
      <c r="CO43" s="384"/>
      <c r="CP43" s="384"/>
      <c r="CQ43" s="384"/>
      <c r="CR43" s="384"/>
      <c r="CS43" s="384"/>
      <c r="CT43" s="384"/>
      <c r="CU43" s="384"/>
      <c r="CV43" s="384"/>
      <c r="CW43" s="384"/>
      <c r="CX43" s="384"/>
      <c r="CY43" s="384"/>
      <c r="CZ43" s="384"/>
      <c r="DA43" s="384"/>
      <c r="DB43" s="384"/>
      <c r="DC43" s="384"/>
      <c r="DD43" s="384"/>
      <c r="DE43" s="384"/>
      <c r="DF43" s="384"/>
      <c r="DG43" s="384"/>
      <c r="DH43" s="384"/>
      <c r="DI43" s="384"/>
      <c r="DJ43" s="384"/>
      <c r="DK43" s="384"/>
      <c r="DL43" s="384"/>
      <c r="DM43" s="384"/>
      <c r="DN43" s="384"/>
      <c r="DO43" s="384"/>
      <c r="DP43" s="384"/>
      <c r="DQ43" s="384"/>
      <c r="DR43" s="384"/>
      <c r="DS43" s="384"/>
      <c r="DT43" s="384"/>
      <c r="DU43" s="384"/>
      <c r="DV43" s="384">
        <f t="shared" si="1"/>
        <v>264000</v>
      </c>
      <c r="DW43" s="384">
        <f t="shared" si="2"/>
        <v>0</v>
      </c>
      <c r="DX43" s="384">
        <f t="shared" si="3"/>
        <v>0</v>
      </c>
      <c r="DY43" s="384">
        <f t="shared" si="8"/>
        <v>0</v>
      </c>
      <c r="DZ43" s="384">
        <f t="shared" si="4"/>
        <v>0</v>
      </c>
      <c r="EA43" s="384">
        <f t="shared" si="5"/>
        <v>0</v>
      </c>
      <c r="EB43" s="385">
        <f t="shared" si="6"/>
        <v>0</v>
      </c>
      <c r="EC43" s="384"/>
      <c r="ED43" s="386">
        <f t="shared" si="7"/>
        <v>264000</v>
      </c>
      <c r="EE43" s="382"/>
    </row>
    <row r="44" ht="15.0" customHeight="1">
      <c r="A44" s="380" t="s">
        <v>2759</v>
      </c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>
        <v>198000.0</v>
      </c>
      <c r="AE44" s="380">
        <v>343200.0</v>
      </c>
      <c r="AF44" s="380">
        <v>2412300.0</v>
      </c>
      <c r="AG44" s="380">
        <v>2623500.0</v>
      </c>
      <c r="AH44" s="380">
        <v>2244000.0</v>
      </c>
      <c r="AI44" s="380">
        <v>2040500.0</v>
      </c>
      <c r="AJ44" s="380">
        <v>1364000.0</v>
      </c>
      <c r="AK44" s="380">
        <v>1622500.0</v>
      </c>
      <c r="AL44" s="380">
        <v>2288000.0</v>
      </c>
      <c r="AM44" s="380">
        <v>3949000.0</v>
      </c>
      <c r="AN44" s="380">
        <v>2029500.0</v>
      </c>
      <c r="AO44" s="380">
        <v>3580500.0</v>
      </c>
      <c r="AP44" s="380"/>
      <c r="AQ44" s="380"/>
      <c r="AR44" s="384"/>
      <c r="AS44" s="384"/>
      <c r="AT44" s="384"/>
      <c r="AU44" s="384"/>
      <c r="AV44" s="384"/>
      <c r="AW44" s="384"/>
      <c r="AX44" s="384"/>
      <c r="AY44" s="384"/>
      <c r="AZ44" s="384"/>
      <c r="BA44" s="384"/>
      <c r="BB44" s="384"/>
      <c r="BC44" s="384"/>
      <c r="BD44" s="384"/>
      <c r="BE44" s="384"/>
      <c r="BF44" s="384"/>
      <c r="BG44" s="384"/>
      <c r="BH44" s="384"/>
      <c r="BI44" s="384"/>
      <c r="BJ44" s="384"/>
      <c r="BK44" s="384"/>
      <c r="BL44" s="384"/>
      <c r="BM44" s="384"/>
      <c r="BN44" s="384"/>
      <c r="BO44" s="384"/>
      <c r="BP44" s="384"/>
      <c r="BQ44" s="384"/>
      <c r="BR44" s="384"/>
      <c r="BS44" s="384"/>
      <c r="BT44" s="384"/>
      <c r="BU44" s="384"/>
      <c r="BV44" s="384"/>
      <c r="BW44" s="384"/>
      <c r="BX44" s="384"/>
      <c r="BY44" s="384"/>
      <c r="BZ44" s="384"/>
      <c r="CA44" s="384"/>
      <c r="CB44" s="384"/>
      <c r="CC44" s="384"/>
      <c r="CD44" s="384"/>
      <c r="CE44" s="384"/>
      <c r="CF44" s="384"/>
      <c r="CG44" s="384"/>
      <c r="CH44" s="384"/>
      <c r="CI44" s="384"/>
      <c r="CJ44" s="384"/>
      <c r="CK44" s="384"/>
      <c r="CL44" s="384"/>
      <c r="CM44" s="384"/>
      <c r="CN44" s="384"/>
      <c r="CO44" s="384"/>
      <c r="CP44" s="384"/>
      <c r="CQ44" s="384"/>
      <c r="CR44" s="384"/>
      <c r="CS44" s="384"/>
      <c r="CT44" s="384"/>
      <c r="CU44" s="384"/>
      <c r="CV44" s="384"/>
      <c r="CW44" s="384"/>
      <c r="CX44" s="384"/>
      <c r="CY44" s="384"/>
      <c r="CZ44" s="384"/>
      <c r="DA44" s="384"/>
      <c r="DB44" s="384"/>
      <c r="DC44" s="384"/>
      <c r="DD44" s="384"/>
      <c r="DE44" s="384"/>
      <c r="DF44" s="384"/>
      <c r="DG44" s="384"/>
      <c r="DH44" s="384"/>
      <c r="DI44" s="384"/>
      <c r="DJ44" s="384"/>
      <c r="DK44" s="384"/>
      <c r="DL44" s="384"/>
      <c r="DM44" s="384"/>
      <c r="DN44" s="384"/>
      <c r="DO44" s="384"/>
      <c r="DP44" s="384"/>
      <c r="DQ44" s="384"/>
      <c r="DR44" s="384"/>
      <c r="DS44" s="384"/>
      <c r="DT44" s="384"/>
      <c r="DU44" s="384"/>
      <c r="DV44" s="384">
        <f t="shared" si="1"/>
        <v>3580500</v>
      </c>
      <c r="DW44" s="384">
        <f t="shared" si="2"/>
        <v>0</v>
      </c>
      <c r="DX44" s="384">
        <f t="shared" si="3"/>
        <v>0</v>
      </c>
      <c r="DY44" s="384">
        <f t="shared" si="8"/>
        <v>0</v>
      </c>
      <c r="DZ44" s="384">
        <f t="shared" si="4"/>
        <v>0</v>
      </c>
      <c r="EA44" s="384">
        <f t="shared" si="5"/>
        <v>0</v>
      </c>
      <c r="EB44" s="385">
        <f t="shared" si="6"/>
        <v>0</v>
      </c>
      <c r="EC44" s="384"/>
      <c r="ED44" s="386">
        <f t="shared" si="7"/>
        <v>24695000</v>
      </c>
      <c r="EE44" s="382"/>
    </row>
    <row r="45" ht="15.0" customHeight="1">
      <c r="A45" s="380" t="s">
        <v>2760</v>
      </c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>
        <v>143000.0</v>
      </c>
      <c r="AN45" s="380"/>
      <c r="AO45" s="380">
        <v>209000.0</v>
      </c>
      <c r="AP45" s="380">
        <v>145200.0</v>
      </c>
      <c r="AQ45" s="380"/>
      <c r="AR45" s="384"/>
      <c r="AS45" s="384"/>
      <c r="AT45" s="384"/>
      <c r="AU45" s="384">
        <v>1199000.0</v>
      </c>
      <c r="AV45" s="384"/>
      <c r="AW45" s="384"/>
      <c r="AX45" s="384"/>
      <c r="AY45" s="384"/>
      <c r="AZ45" s="384"/>
      <c r="BA45" s="384"/>
      <c r="BB45" s="384"/>
      <c r="BC45" s="384"/>
      <c r="BD45" s="384"/>
      <c r="BE45" s="384"/>
      <c r="BF45" s="384"/>
      <c r="BG45" s="384"/>
      <c r="BH45" s="384"/>
      <c r="BI45" s="384"/>
      <c r="BJ45" s="384"/>
      <c r="BK45" s="384"/>
      <c r="BL45" s="384"/>
      <c r="BM45" s="384"/>
      <c r="BN45" s="384"/>
      <c r="BO45" s="384"/>
      <c r="BP45" s="384"/>
      <c r="BQ45" s="384"/>
      <c r="BR45" s="384"/>
      <c r="BS45" s="384"/>
      <c r="BT45" s="384"/>
      <c r="BU45" s="384"/>
      <c r="BV45" s="384"/>
      <c r="BW45" s="384"/>
      <c r="BX45" s="384"/>
      <c r="BY45" s="384"/>
      <c r="BZ45" s="384"/>
      <c r="CA45" s="384"/>
      <c r="CB45" s="384"/>
      <c r="CC45" s="384"/>
      <c r="CD45" s="384"/>
      <c r="CE45" s="384"/>
      <c r="CF45" s="384"/>
      <c r="CG45" s="384"/>
      <c r="CH45" s="384"/>
      <c r="CI45" s="384"/>
      <c r="CJ45" s="384"/>
      <c r="CK45" s="384"/>
      <c r="CL45" s="384"/>
      <c r="CM45" s="384"/>
      <c r="CN45" s="384"/>
      <c r="CO45" s="384"/>
      <c r="CP45" s="384"/>
      <c r="CQ45" s="384"/>
      <c r="CR45" s="384"/>
      <c r="CS45" s="384"/>
      <c r="CT45" s="384"/>
      <c r="CU45" s="384"/>
      <c r="CV45" s="384"/>
      <c r="CW45" s="384"/>
      <c r="CX45" s="384"/>
      <c r="CY45" s="384"/>
      <c r="CZ45" s="384"/>
      <c r="DA45" s="384"/>
      <c r="DB45" s="384"/>
      <c r="DC45" s="384"/>
      <c r="DD45" s="384"/>
      <c r="DE45" s="384"/>
      <c r="DF45" s="384"/>
      <c r="DG45" s="384"/>
      <c r="DH45" s="384"/>
      <c r="DI45" s="384"/>
      <c r="DJ45" s="384"/>
      <c r="DK45" s="384"/>
      <c r="DL45" s="384"/>
      <c r="DM45" s="384"/>
      <c r="DN45" s="384"/>
      <c r="DO45" s="384"/>
      <c r="DP45" s="384"/>
      <c r="DQ45" s="384"/>
      <c r="DR45" s="384"/>
      <c r="DS45" s="384"/>
      <c r="DT45" s="384"/>
      <c r="DU45" s="384"/>
      <c r="DV45" s="384">
        <f t="shared" si="1"/>
        <v>1553200</v>
      </c>
      <c r="DW45" s="384">
        <f t="shared" si="2"/>
        <v>0</v>
      </c>
      <c r="DX45" s="384">
        <f t="shared" si="3"/>
        <v>0</v>
      </c>
      <c r="DY45" s="384">
        <f t="shared" si="8"/>
        <v>0</v>
      </c>
      <c r="DZ45" s="384">
        <f t="shared" si="4"/>
        <v>0</v>
      </c>
      <c r="EA45" s="384">
        <f t="shared" si="5"/>
        <v>0</v>
      </c>
      <c r="EB45" s="385">
        <f t="shared" si="6"/>
        <v>0</v>
      </c>
      <c r="EC45" s="384"/>
      <c r="ED45" s="386">
        <f t="shared" si="7"/>
        <v>1696200</v>
      </c>
      <c r="EE45" s="382"/>
    </row>
    <row r="46" ht="15.0" customHeight="1">
      <c r="A46" s="380" t="s">
        <v>2761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>
        <v>2059200.0</v>
      </c>
      <c r="AQ46" s="380"/>
      <c r="AR46" s="384"/>
      <c r="AS46" s="384"/>
      <c r="AT46" s="384"/>
      <c r="AU46" s="384"/>
      <c r="AV46" s="384"/>
      <c r="AW46" s="384"/>
      <c r="AX46" s="384"/>
      <c r="AY46" s="384"/>
      <c r="AZ46" s="384"/>
      <c r="BA46" s="384"/>
      <c r="BB46" s="384"/>
      <c r="BC46" s="384"/>
      <c r="BD46" s="384"/>
      <c r="BE46" s="384"/>
      <c r="BF46" s="384"/>
      <c r="BG46" s="384"/>
      <c r="BH46" s="384"/>
      <c r="BI46" s="384"/>
      <c r="BJ46" s="384"/>
      <c r="BK46" s="384"/>
      <c r="BL46" s="384"/>
      <c r="BM46" s="384"/>
      <c r="BN46" s="384"/>
      <c r="BO46" s="384"/>
      <c r="BP46" s="384"/>
      <c r="BQ46" s="384"/>
      <c r="BR46" s="384"/>
      <c r="BS46" s="384"/>
      <c r="BT46" s="384"/>
      <c r="BU46" s="384"/>
      <c r="BV46" s="384"/>
      <c r="BW46" s="384"/>
      <c r="BX46" s="384"/>
      <c r="BY46" s="384"/>
      <c r="BZ46" s="384"/>
      <c r="CA46" s="384"/>
      <c r="CB46" s="384"/>
      <c r="CC46" s="384"/>
      <c r="CD46" s="384"/>
      <c r="CE46" s="384"/>
      <c r="CF46" s="384"/>
      <c r="CG46" s="384"/>
      <c r="CH46" s="384"/>
      <c r="CI46" s="384"/>
      <c r="CJ46" s="384"/>
      <c r="CK46" s="384"/>
      <c r="CL46" s="384"/>
      <c r="CM46" s="384"/>
      <c r="CN46" s="384"/>
      <c r="CO46" s="384"/>
      <c r="CP46" s="384"/>
      <c r="CQ46" s="384"/>
      <c r="CR46" s="384"/>
      <c r="CS46" s="384"/>
      <c r="CT46" s="384"/>
      <c r="CU46" s="384"/>
      <c r="CV46" s="384"/>
      <c r="CW46" s="384"/>
      <c r="CX46" s="384"/>
      <c r="CY46" s="384"/>
      <c r="CZ46" s="384"/>
      <c r="DA46" s="384"/>
      <c r="DB46" s="384"/>
      <c r="DC46" s="384"/>
      <c r="DD46" s="384"/>
      <c r="DE46" s="384"/>
      <c r="DF46" s="384"/>
      <c r="DG46" s="384"/>
      <c r="DH46" s="384"/>
      <c r="DI46" s="384"/>
      <c r="DJ46" s="384"/>
      <c r="DK46" s="384"/>
      <c r="DL46" s="384"/>
      <c r="DM46" s="384"/>
      <c r="DN46" s="384"/>
      <c r="DO46" s="384"/>
      <c r="DP46" s="384"/>
      <c r="DQ46" s="384"/>
      <c r="DR46" s="384"/>
      <c r="DS46" s="384"/>
      <c r="DT46" s="384"/>
      <c r="DU46" s="384"/>
      <c r="DV46" s="384">
        <f t="shared" si="1"/>
        <v>2059200</v>
      </c>
      <c r="DW46" s="384">
        <f t="shared" si="2"/>
        <v>0</v>
      </c>
      <c r="DX46" s="384">
        <f t="shared" si="3"/>
        <v>0</v>
      </c>
      <c r="DY46" s="384">
        <f t="shared" si="8"/>
        <v>0</v>
      </c>
      <c r="DZ46" s="384">
        <f t="shared" si="4"/>
        <v>0</v>
      </c>
      <c r="EA46" s="384">
        <f t="shared" si="5"/>
        <v>0</v>
      </c>
      <c r="EB46" s="385">
        <f t="shared" si="6"/>
        <v>0</v>
      </c>
      <c r="EC46" s="384"/>
      <c r="ED46" s="386">
        <f t="shared" si="7"/>
        <v>2059200</v>
      </c>
      <c r="EE46" s="382"/>
    </row>
    <row r="47" ht="15.0" customHeight="1">
      <c r="A47" s="380" t="s">
        <v>2762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>
        <v>792000.0</v>
      </c>
      <c r="AP47" s="380">
        <v>209000.0</v>
      </c>
      <c r="AQ47" s="380"/>
      <c r="AR47" s="384"/>
      <c r="AS47" s="384"/>
      <c r="AT47" s="384"/>
      <c r="AU47" s="384"/>
      <c r="AV47" s="384"/>
      <c r="AW47" s="384"/>
      <c r="AX47" s="384"/>
      <c r="AY47" s="384"/>
      <c r="AZ47" s="384"/>
      <c r="BA47" s="384"/>
      <c r="BB47" s="384"/>
      <c r="BC47" s="384"/>
      <c r="BD47" s="384"/>
      <c r="BE47" s="384"/>
      <c r="BF47" s="384"/>
      <c r="BG47" s="384"/>
      <c r="BH47" s="384"/>
      <c r="BI47" s="384"/>
      <c r="BJ47" s="384"/>
      <c r="BK47" s="384"/>
      <c r="BL47" s="384"/>
      <c r="BM47" s="384"/>
      <c r="BN47" s="384"/>
      <c r="BO47" s="384"/>
      <c r="BP47" s="384"/>
      <c r="BQ47" s="384"/>
      <c r="BR47" s="384"/>
      <c r="BS47" s="384"/>
      <c r="BT47" s="384"/>
      <c r="BU47" s="384"/>
      <c r="BV47" s="384"/>
      <c r="BW47" s="384"/>
      <c r="BX47" s="384"/>
      <c r="BY47" s="384"/>
      <c r="BZ47" s="384"/>
      <c r="CA47" s="384"/>
      <c r="CB47" s="384"/>
      <c r="CC47" s="384"/>
      <c r="CD47" s="384"/>
      <c r="CE47" s="384"/>
      <c r="CF47" s="384"/>
      <c r="CG47" s="384"/>
      <c r="CH47" s="384"/>
      <c r="CI47" s="384"/>
      <c r="CJ47" s="384"/>
      <c r="CK47" s="384"/>
      <c r="CL47" s="384"/>
      <c r="CM47" s="384"/>
      <c r="CN47" s="384"/>
      <c r="CO47" s="384"/>
      <c r="CP47" s="384"/>
      <c r="CQ47" s="384"/>
      <c r="CR47" s="384"/>
      <c r="CS47" s="384"/>
      <c r="CT47" s="384"/>
      <c r="CU47" s="384"/>
      <c r="CV47" s="384"/>
      <c r="CW47" s="384"/>
      <c r="CX47" s="384"/>
      <c r="CY47" s="384"/>
      <c r="CZ47" s="384"/>
      <c r="DA47" s="384"/>
      <c r="DB47" s="384"/>
      <c r="DC47" s="384"/>
      <c r="DD47" s="384"/>
      <c r="DE47" s="384"/>
      <c r="DF47" s="384"/>
      <c r="DG47" s="384"/>
      <c r="DH47" s="384"/>
      <c r="DI47" s="384"/>
      <c r="DJ47" s="384"/>
      <c r="DK47" s="384"/>
      <c r="DL47" s="384"/>
      <c r="DM47" s="384"/>
      <c r="DN47" s="384"/>
      <c r="DO47" s="384"/>
      <c r="DP47" s="384"/>
      <c r="DQ47" s="384"/>
      <c r="DR47" s="384"/>
      <c r="DS47" s="384"/>
      <c r="DT47" s="384"/>
      <c r="DU47" s="384"/>
      <c r="DV47" s="384">
        <f t="shared" si="1"/>
        <v>1001000</v>
      </c>
      <c r="DW47" s="384">
        <f t="shared" si="2"/>
        <v>0</v>
      </c>
      <c r="DX47" s="384">
        <f t="shared" si="3"/>
        <v>0</v>
      </c>
      <c r="DY47" s="384">
        <f t="shared" si="8"/>
        <v>0</v>
      </c>
      <c r="DZ47" s="384">
        <f t="shared" si="4"/>
        <v>0</v>
      </c>
      <c r="EA47" s="384">
        <f t="shared" si="5"/>
        <v>0</v>
      </c>
      <c r="EB47" s="385">
        <f t="shared" si="6"/>
        <v>0</v>
      </c>
      <c r="EC47" s="384"/>
      <c r="ED47" s="386">
        <f t="shared" si="7"/>
        <v>1001000</v>
      </c>
      <c r="EE47" s="382"/>
    </row>
    <row r="48" ht="15.0" customHeight="1">
      <c r="A48" s="380" t="s">
        <v>2763</v>
      </c>
      <c r="B48" s="380"/>
      <c r="C48" s="380"/>
      <c r="D48" s="380"/>
      <c r="E48" s="380"/>
      <c r="F48" s="380"/>
      <c r="G48" s="380"/>
      <c r="H48" s="380"/>
      <c r="I48" s="380"/>
      <c r="J48" s="380">
        <v>1320000.0</v>
      </c>
      <c r="K48" s="380"/>
      <c r="L48" s="380">
        <v>1111000.0</v>
      </c>
      <c r="M48" s="380"/>
      <c r="N48" s="380">
        <v>4521000.0</v>
      </c>
      <c r="O48" s="380"/>
      <c r="P48" s="380">
        <v>748000.0</v>
      </c>
      <c r="Q48" s="380"/>
      <c r="R48" s="380"/>
      <c r="S48" s="380">
        <v>220000.0</v>
      </c>
      <c r="T48" s="380"/>
      <c r="U48" s="380">
        <v>990000.0</v>
      </c>
      <c r="V48" s="380">
        <v>583000.0</v>
      </c>
      <c r="W48" s="380">
        <v>418000.0</v>
      </c>
      <c r="X48" s="380"/>
      <c r="Y48" s="380"/>
      <c r="Z48" s="380">
        <v>2051500.0</v>
      </c>
      <c r="AA48" s="380"/>
      <c r="AB48" s="380">
        <v>6072000.0</v>
      </c>
      <c r="AC48" s="380"/>
      <c r="AD48" s="380"/>
      <c r="AE48" s="380">
        <v>1232000.0</v>
      </c>
      <c r="AF48" s="380"/>
      <c r="AG48" s="387">
        <v>2376000.0</v>
      </c>
      <c r="AH48" s="387"/>
      <c r="AI48" s="387">
        <v>2783000.0</v>
      </c>
      <c r="AJ48" s="387">
        <v>1474000.0</v>
      </c>
      <c r="AK48" s="387">
        <v>759000.0</v>
      </c>
      <c r="AL48" s="387">
        <v>8855000.0</v>
      </c>
      <c r="AM48" s="387"/>
      <c r="AN48" s="387">
        <v>1.09615E7</v>
      </c>
      <c r="AO48" s="387">
        <v>3168000.0</v>
      </c>
      <c r="AP48" s="387">
        <v>7749500.0</v>
      </c>
      <c r="AQ48" s="387"/>
      <c r="AR48" s="390">
        <v>1584000.0</v>
      </c>
      <c r="AS48" s="390">
        <v>2079000.0</v>
      </c>
      <c r="AT48" s="390"/>
      <c r="AU48" s="390"/>
      <c r="AV48" s="390"/>
      <c r="AW48" s="390"/>
      <c r="AX48" s="390">
        <v>1870000.0</v>
      </c>
      <c r="AY48" s="390"/>
      <c r="AZ48" s="390"/>
      <c r="BA48" s="390"/>
      <c r="BB48" s="390"/>
      <c r="BC48" s="390"/>
      <c r="BD48" s="390"/>
      <c r="BE48" s="390"/>
      <c r="BF48" s="390"/>
      <c r="BG48" s="390"/>
      <c r="BH48" s="390"/>
      <c r="BI48" s="390"/>
      <c r="BJ48" s="390"/>
      <c r="BK48" s="390"/>
      <c r="BL48" s="390"/>
      <c r="BM48" s="390"/>
      <c r="BN48" s="390"/>
      <c r="BO48" s="390"/>
      <c r="BP48" s="390"/>
      <c r="BQ48" s="390"/>
      <c r="BR48" s="390"/>
      <c r="BS48" s="390"/>
      <c r="BT48" s="390"/>
      <c r="BU48" s="390"/>
      <c r="BV48" s="390"/>
      <c r="BW48" s="390"/>
      <c r="BX48" s="390"/>
      <c r="BY48" s="390"/>
      <c r="BZ48" s="390"/>
      <c r="CA48" s="390"/>
      <c r="CB48" s="390"/>
      <c r="CC48" s="390"/>
      <c r="CD48" s="390"/>
      <c r="CE48" s="390"/>
      <c r="CF48" s="390"/>
      <c r="CG48" s="390"/>
      <c r="CH48" s="390"/>
      <c r="CI48" s="390"/>
      <c r="CJ48" s="390"/>
      <c r="CK48" s="390"/>
      <c r="CL48" s="390"/>
      <c r="CM48" s="390"/>
      <c r="CN48" s="390"/>
      <c r="CO48" s="390"/>
      <c r="CP48" s="390"/>
      <c r="CQ48" s="390"/>
      <c r="CR48" s="390"/>
      <c r="CS48" s="390"/>
      <c r="CT48" s="390"/>
      <c r="CU48" s="390"/>
      <c r="CV48" s="390"/>
      <c r="CW48" s="390"/>
      <c r="CX48" s="390"/>
      <c r="CY48" s="390"/>
      <c r="CZ48" s="390"/>
      <c r="DA48" s="390"/>
      <c r="DB48" s="390"/>
      <c r="DC48" s="390"/>
      <c r="DD48" s="390"/>
      <c r="DE48" s="390"/>
      <c r="DF48" s="390"/>
      <c r="DG48" s="390"/>
      <c r="DH48" s="390"/>
      <c r="DI48" s="390"/>
      <c r="DJ48" s="390"/>
      <c r="DK48" s="390"/>
      <c r="DL48" s="390"/>
      <c r="DM48" s="390"/>
      <c r="DN48" s="390"/>
      <c r="DO48" s="390"/>
      <c r="DP48" s="390"/>
      <c r="DQ48" s="390"/>
      <c r="DR48" s="390"/>
      <c r="DS48" s="390"/>
      <c r="DT48" s="390"/>
      <c r="DU48" s="390"/>
      <c r="DV48" s="384">
        <f t="shared" si="1"/>
        <v>16450500</v>
      </c>
      <c r="DW48" s="384">
        <f t="shared" si="2"/>
        <v>0</v>
      </c>
      <c r="DX48" s="384">
        <f t="shared" si="3"/>
        <v>0</v>
      </c>
      <c r="DY48" s="384">
        <f t="shared" si="8"/>
        <v>0</v>
      </c>
      <c r="DZ48" s="384">
        <f t="shared" si="4"/>
        <v>0</v>
      </c>
      <c r="EA48" s="384">
        <f t="shared" si="5"/>
        <v>0</v>
      </c>
      <c r="EB48" s="385">
        <f t="shared" si="6"/>
        <v>0</v>
      </c>
      <c r="EC48" s="384"/>
      <c r="ED48" s="386">
        <f t="shared" si="7"/>
        <v>62925500</v>
      </c>
      <c r="EE48" s="382"/>
    </row>
    <row r="49" ht="15.0" customHeight="1">
      <c r="A49" s="380" t="s">
        <v>483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7"/>
      <c r="AH49" s="387"/>
      <c r="AI49" s="387"/>
      <c r="AJ49" s="387"/>
      <c r="AK49" s="387"/>
      <c r="AL49" s="387"/>
      <c r="AM49" s="387"/>
      <c r="AN49" s="387"/>
      <c r="AO49" s="387"/>
      <c r="AP49" s="387">
        <v>1875500.0</v>
      </c>
      <c r="AQ49" s="387"/>
      <c r="AR49" s="390"/>
      <c r="AS49" s="390"/>
      <c r="AT49" s="390"/>
      <c r="AU49" s="390"/>
      <c r="AV49" s="390"/>
      <c r="AW49" s="390"/>
      <c r="AX49" s="390"/>
      <c r="AY49" s="390"/>
      <c r="AZ49" s="390"/>
      <c r="BA49" s="390"/>
      <c r="BB49" s="390"/>
      <c r="BC49" s="390"/>
      <c r="BD49" s="390"/>
      <c r="BE49" s="390"/>
      <c r="BF49" s="390"/>
      <c r="BG49" s="390"/>
      <c r="BH49" s="390"/>
      <c r="BI49" s="390"/>
      <c r="BJ49" s="390"/>
      <c r="BK49" s="390"/>
      <c r="BL49" s="390"/>
      <c r="BM49" s="390"/>
      <c r="BN49" s="390"/>
      <c r="BO49" s="390"/>
      <c r="BP49" s="390"/>
      <c r="BQ49" s="390"/>
      <c r="BR49" s="390"/>
      <c r="BS49" s="390"/>
      <c r="BT49" s="390"/>
      <c r="BU49" s="390"/>
      <c r="BV49" s="390"/>
      <c r="BW49" s="390"/>
      <c r="BX49" s="390"/>
      <c r="BY49" s="390"/>
      <c r="BZ49" s="390"/>
      <c r="CA49" s="390"/>
      <c r="CB49" s="390"/>
      <c r="CC49" s="390"/>
      <c r="CD49" s="390"/>
      <c r="CE49" s="390"/>
      <c r="CF49" s="390"/>
      <c r="CG49" s="390"/>
      <c r="CH49" s="390"/>
      <c r="CI49" s="390"/>
      <c r="CJ49" s="390"/>
      <c r="CK49" s="390"/>
      <c r="CL49" s="390"/>
      <c r="CM49" s="390"/>
      <c r="CN49" s="390"/>
      <c r="CO49" s="390"/>
      <c r="CP49" s="390"/>
      <c r="CQ49" s="390"/>
      <c r="CR49" s="390"/>
      <c r="CS49" s="390"/>
      <c r="CT49" s="390"/>
      <c r="CU49" s="390"/>
      <c r="CV49" s="390"/>
      <c r="CW49" s="390"/>
      <c r="CX49" s="390"/>
      <c r="CY49" s="390"/>
      <c r="CZ49" s="390"/>
      <c r="DA49" s="390"/>
      <c r="DB49" s="390"/>
      <c r="DC49" s="390"/>
      <c r="DD49" s="390"/>
      <c r="DE49" s="390"/>
      <c r="DF49" s="390"/>
      <c r="DG49" s="390"/>
      <c r="DH49" s="390"/>
      <c r="DI49" s="390"/>
      <c r="DJ49" s="390"/>
      <c r="DK49" s="390"/>
      <c r="DL49" s="390"/>
      <c r="DM49" s="390"/>
      <c r="DN49" s="390"/>
      <c r="DO49" s="390"/>
      <c r="DP49" s="390"/>
      <c r="DQ49" s="390"/>
      <c r="DR49" s="390"/>
      <c r="DS49" s="390"/>
      <c r="DT49" s="390"/>
      <c r="DU49" s="390"/>
      <c r="DV49" s="384">
        <f t="shared" si="1"/>
        <v>1875500</v>
      </c>
      <c r="DW49" s="384">
        <f t="shared" si="2"/>
        <v>0</v>
      </c>
      <c r="DX49" s="384">
        <f t="shared" si="3"/>
        <v>0</v>
      </c>
      <c r="DY49" s="384">
        <f t="shared" si="8"/>
        <v>0</v>
      </c>
      <c r="DZ49" s="384">
        <f t="shared" si="4"/>
        <v>0</v>
      </c>
      <c r="EA49" s="384">
        <f t="shared" si="5"/>
        <v>0</v>
      </c>
      <c r="EB49" s="385">
        <f t="shared" si="6"/>
        <v>0</v>
      </c>
      <c r="EC49" s="384"/>
      <c r="ED49" s="386">
        <f t="shared" si="7"/>
        <v>1875500</v>
      </c>
      <c r="EE49" s="382"/>
    </row>
    <row r="50" ht="15.0" customHeight="1">
      <c r="A50" s="380" t="s">
        <v>2764</v>
      </c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>
        <v>396000.0</v>
      </c>
      <c r="AN50" s="380">
        <v>495000.0</v>
      </c>
      <c r="AO50" s="380">
        <v>297000.0</v>
      </c>
      <c r="AP50" s="380">
        <v>198000.0</v>
      </c>
      <c r="AQ50" s="380"/>
      <c r="AR50" s="384"/>
      <c r="AS50" s="384"/>
      <c r="AT50" s="384"/>
      <c r="AU50" s="384"/>
      <c r="AV50" s="384"/>
      <c r="AW50" s="384"/>
      <c r="AX50" s="384"/>
      <c r="AY50" s="384"/>
      <c r="AZ50" s="384"/>
      <c r="BA50" s="384"/>
      <c r="BB50" s="384"/>
      <c r="BC50" s="384"/>
      <c r="BD50" s="384"/>
      <c r="BE50" s="384"/>
      <c r="BF50" s="384"/>
      <c r="BG50" s="384"/>
      <c r="BH50" s="384"/>
      <c r="BI50" s="384"/>
      <c r="BJ50" s="384"/>
      <c r="BK50" s="384"/>
      <c r="BL50" s="384"/>
      <c r="BM50" s="384"/>
      <c r="BN50" s="384"/>
      <c r="BO50" s="384"/>
      <c r="BP50" s="384"/>
      <c r="BQ50" s="384"/>
      <c r="BR50" s="384"/>
      <c r="BS50" s="384"/>
      <c r="BT50" s="384"/>
      <c r="BU50" s="384"/>
      <c r="BV50" s="384"/>
      <c r="BW50" s="384"/>
      <c r="BX50" s="384"/>
      <c r="BY50" s="384"/>
      <c r="BZ50" s="384"/>
      <c r="CA50" s="384"/>
      <c r="CB50" s="384"/>
      <c r="CC50" s="384"/>
      <c r="CD50" s="384"/>
      <c r="CE50" s="384"/>
      <c r="CF50" s="384"/>
      <c r="CG50" s="384"/>
      <c r="CH50" s="384"/>
      <c r="CI50" s="384"/>
      <c r="CJ50" s="384"/>
      <c r="CK50" s="384"/>
      <c r="CL50" s="384"/>
      <c r="CM50" s="384"/>
      <c r="CN50" s="384"/>
      <c r="CO50" s="384"/>
      <c r="CP50" s="384"/>
      <c r="CQ50" s="384"/>
      <c r="CR50" s="384"/>
      <c r="CS50" s="384"/>
      <c r="CT50" s="384"/>
      <c r="CU50" s="384"/>
      <c r="CV50" s="384"/>
      <c r="CW50" s="384"/>
      <c r="CX50" s="384"/>
      <c r="CY50" s="384"/>
      <c r="CZ50" s="384"/>
      <c r="DA50" s="384"/>
      <c r="DB50" s="384"/>
      <c r="DC50" s="384"/>
      <c r="DD50" s="384"/>
      <c r="DE50" s="384"/>
      <c r="DF50" s="384"/>
      <c r="DG50" s="384"/>
      <c r="DH50" s="384"/>
      <c r="DI50" s="384"/>
      <c r="DJ50" s="384"/>
      <c r="DK50" s="384"/>
      <c r="DL50" s="384"/>
      <c r="DM50" s="384"/>
      <c r="DN50" s="384"/>
      <c r="DO50" s="384"/>
      <c r="DP50" s="384"/>
      <c r="DQ50" s="384"/>
      <c r="DR50" s="384"/>
      <c r="DS50" s="384"/>
      <c r="DT50" s="384"/>
      <c r="DU50" s="384"/>
      <c r="DV50" s="384">
        <f t="shared" si="1"/>
        <v>495000</v>
      </c>
      <c r="DW50" s="384">
        <f t="shared" si="2"/>
        <v>0</v>
      </c>
      <c r="DX50" s="384">
        <f t="shared" si="3"/>
        <v>0</v>
      </c>
      <c r="DY50" s="384">
        <f t="shared" si="8"/>
        <v>0</v>
      </c>
      <c r="DZ50" s="384">
        <f t="shared" si="4"/>
        <v>0</v>
      </c>
      <c r="EA50" s="384">
        <f t="shared" si="5"/>
        <v>0</v>
      </c>
      <c r="EB50" s="385">
        <f t="shared" si="6"/>
        <v>0</v>
      </c>
      <c r="EC50" s="384"/>
      <c r="ED50" s="386">
        <f t="shared" si="7"/>
        <v>1386000</v>
      </c>
      <c r="EE50" s="382"/>
    </row>
    <row r="51" ht="15.0" customHeight="1">
      <c r="A51" s="380" t="s">
        <v>2765</v>
      </c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4"/>
      <c r="AS51" s="384"/>
      <c r="AT51" s="384"/>
      <c r="AU51" s="384">
        <v>451000.0</v>
      </c>
      <c r="AV51" s="384"/>
      <c r="AW51" s="384"/>
      <c r="AX51" s="384"/>
      <c r="AY51" s="384"/>
      <c r="AZ51" s="384"/>
      <c r="BA51" s="384"/>
      <c r="BB51" s="384"/>
      <c r="BC51" s="384"/>
      <c r="BD51" s="384"/>
      <c r="BE51" s="384"/>
      <c r="BF51" s="384"/>
      <c r="BG51" s="384"/>
      <c r="BH51" s="384"/>
      <c r="BI51" s="384"/>
      <c r="BJ51" s="384"/>
      <c r="BK51" s="384"/>
      <c r="BL51" s="384"/>
      <c r="BM51" s="384"/>
      <c r="BN51" s="384"/>
      <c r="BO51" s="384"/>
      <c r="BP51" s="384"/>
      <c r="BQ51" s="384"/>
      <c r="BR51" s="384"/>
      <c r="BS51" s="384"/>
      <c r="BT51" s="384"/>
      <c r="BU51" s="384"/>
      <c r="BV51" s="384"/>
      <c r="BW51" s="384"/>
      <c r="BX51" s="384"/>
      <c r="BY51" s="384"/>
      <c r="BZ51" s="384"/>
      <c r="CA51" s="384"/>
      <c r="CB51" s="384"/>
      <c r="CC51" s="384"/>
      <c r="CD51" s="384"/>
      <c r="CE51" s="384"/>
      <c r="CF51" s="384"/>
      <c r="CG51" s="384"/>
      <c r="CH51" s="384"/>
      <c r="CI51" s="384"/>
      <c r="CJ51" s="384"/>
      <c r="CK51" s="384"/>
      <c r="CL51" s="384"/>
      <c r="CM51" s="384"/>
      <c r="CN51" s="384"/>
      <c r="CO51" s="384"/>
      <c r="CP51" s="384"/>
      <c r="CQ51" s="384"/>
      <c r="CR51" s="384"/>
      <c r="CS51" s="384"/>
      <c r="CT51" s="384"/>
      <c r="CU51" s="384"/>
      <c r="CV51" s="384"/>
      <c r="CW51" s="384"/>
      <c r="CX51" s="384"/>
      <c r="CY51" s="384"/>
      <c r="CZ51" s="384"/>
      <c r="DA51" s="384"/>
      <c r="DB51" s="384"/>
      <c r="DC51" s="384"/>
      <c r="DD51" s="384"/>
      <c r="DE51" s="384"/>
      <c r="DF51" s="384"/>
      <c r="DG51" s="384"/>
      <c r="DH51" s="384"/>
      <c r="DI51" s="384"/>
      <c r="DJ51" s="384"/>
      <c r="DK51" s="384"/>
      <c r="DL51" s="384"/>
      <c r="DM51" s="384"/>
      <c r="DN51" s="384"/>
      <c r="DO51" s="384"/>
      <c r="DP51" s="384"/>
      <c r="DQ51" s="384"/>
      <c r="DR51" s="384"/>
      <c r="DS51" s="384"/>
      <c r="DT51" s="384"/>
      <c r="DU51" s="384"/>
      <c r="DV51" s="384">
        <f t="shared" si="1"/>
        <v>451000</v>
      </c>
      <c r="DW51" s="384">
        <f t="shared" si="2"/>
        <v>0</v>
      </c>
      <c r="DX51" s="384">
        <f t="shared" si="3"/>
        <v>0</v>
      </c>
      <c r="DY51" s="384">
        <f t="shared" si="8"/>
        <v>0</v>
      </c>
      <c r="DZ51" s="384">
        <f t="shared" si="4"/>
        <v>0</v>
      </c>
      <c r="EA51" s="384">
        <f t="shared" si="5"/>
        <v>0</v>
      </c>
      <c r="EB51" s="385">
        <f t="shared" si="6"/>
        <v>0</v>
      </c>
      <c r="EC51" s="384"/>
      <c r="ED51" s="386">
        <f t="shared" si="7"/>
        <v>451000</v>
      </c>
      <c r="EE51" s="382"/>
    </row>
    <row r="52" ht="15.0" customHeight="1">
      <c r="A52" s="380" t="s">
        <v>2766</v>
      </c>
      <c r="B52" s="380">
        <v>4367000.0</v>
      </c>
      <c r="C52" s="380">
        <v>3795000.0</v>
      </c>
      <c r="D52" s="380">
        <v>1.1715E7</v>
      </c>
      <c r="E52" s="380">
        <v>484000.0</v>
      </c>
      <c r="F52" s="380"/>
      <c r="G52" s="380">
        <v>4158000.0</v>
      </c>
      <c r="H52" s="380">
        <v>2101000.0</v>
      </c>
      <c r="I52" s="380">
        <v>572000.0</v>
      </c>
      <c r="J52" s="380">
        <v>1397000.0</v>
      </c>
      <c r="K52" s="380">
        <v>1452000.0</v>
      </c>
      <c r="L52" s="380">
        <v>660000.0</v>
      </c>
      <c r="M52" s="380">
        <v>5764000.0</v>
      </c>
      <c r="N52" s="380"/>
      <c r="O52" s="380">
        <v>5302000.0</v>
      </c>
      <c r="P52" s="380">
        <v>6116000.0</v>
      </c>
      <c r="Q52" s="380">
        <v>8789000.0</v>
      </c>
      <c r="R52" s="380">
        <v>1980000.0</v>
      </c>
      <c r="S52" s="380"/>
      <c r="T52" s="380"/>
      <c r="U52" s="380">
        <v>2970000.0</v>
      </c>
      <c r="V52" s="380">
        <v>2321000.0</v>
      </c>
      <c r="W52" s="380">
        <v>2640000.0</v>
      </c>
      <c r="X52" s="380">
        <v>3267000.0</v>
      </c>
      <c r="Y52" s="380">
        <v>3036000.0</v>
      </c>
      <c r="Z52" s="380"/>
      <c r="AA52" s="380">
        <v>2849000.0</v>
      </c>
      <c r="AB52" s="380">
        <v>935000.0</v>
      </c>
      <c r="AC52" s="380">
        <v>2376000.0</v>
      </c>
      <c r="AD52" s="380">
        <v>616000.0</v>
      </c>
      <c r="AE52" s="380">
        <v>1056000.0</v>
      </c>
      <c r="AF52" s="380">
        <v>110000.0</v>
      </c>
      <c r="AG52" s="380">
        <v>1056000.0</v>
      </c>
      <c r="AH52" s="380"/>
      <c r="AI52" s="380">
        <v>1540000.0</v>
      </c>
      <c r="AJ52" s="380">
        <v>2387000.0</v>
      </c>
      <c r="AK52" s="380">
        <v>2453000.0</v>
      </c>
      <c r="AL52" s="380">
        <v>781000.0</v>
      </c>
      <c r="AM52" s="380">
        <v>2288000.0</v>
      </c>
      <c r="AN52" s="380">
        <v>6501000.0</v>
      </c>
      <c r="AO52" s="380">
        <v>3707000.0</v>
      </c>
      <c r="AP52" s="380">
        <v>2882000.0</v>
      </c>
      <c r="AQ52" s="380"/>
      <c r="AR52" s="384"/>
      <c r="AS52" s="384"/>
      <c r="AT52" s="384"/>
      <c r="AU52" s="384"/>
      <c r="AV52" s="384"/>
      <c r="AW52" s="384">
        <v>385000.0</v>
      </c>
      <c r="AX52" s="384">
        <v>704000.0</v>
      </c>
      <c r="AY52" s="384">
        <v>803000.0</v>
      </c>
      <c r="AZ52" s="384">
        <v>374000.0</v>
      </c>
      <c r="BA52" s="384">
        <v>660000.0</v>
      </c>
      <c r="BB52" s="384"/>
      <c r="BC52" s="384"/>
      <c r="BD52" s="384"/>
      <c r="BE52" s="384"/>
      <c r="BF52" s="384"/>
      <c r="BG52" s="384"/>
      <c r="BH52" s="384"/>
      <c r="BI52" s="384"/>
      <c r="BJ52" s="384">
        <v>605000.0</v>
      </c>
      <c r="BK52" s="384">
        <v>308000.0</v>
      </c>
      <c r="BL52" s="384">
        <v>77000.0</v>
      </c>
      <c r="BM52" s="384">
        <v>572000.0</v>
      </c>
      <c r="BN52" s="384">
        <v>2497000.0</v>
      </c>
      <c r="BO52" s="384">
        <v>242000.0</v>
      </c>
      <c r="BP52" s="384"/>
      <c r="BQ52" s="384"/>
      <c r="BR52" s="384"/>
      <c r="BS52" s="384"/>
      <c r="BT52" s="384"/>
      <c r="BU52" s="384"/>
      <c r="BV52" s="384">
        <v>264000.0</v>
      </c>
      <c r="BW52" s="384"/>
      <c r="BX52" s="384">
        <v>352000.0</v>
      </c>
      <c r="BY52" s="384">
        <v>1474000.0</v>
      </c>
      <c r="BZ52" s="384"/>
      <c r="CA52" s="384"/>
      <c r="CB52" s="384"/>
      <c r="CC52" s="384">
        <v>2315500.0</v>
      </c>
      <c r="CD52" s="384"/>
      <c r="CE52" s="384">
        <v>3146000.0</v>
      </c>
      <c r="CF52" s="384"/>
      <c r="CG52" s="384"/>
      <c r="CH52" s="384"/>
      <c r="CI52" s="384"/>
      <c r="CJ52" s="384"/>
      <c r="CK52" s="384">
        <v>1540000.0</v>
      </c>
      <c r="CL52" s="384"/>
      <c r="CM52" s="384">
        <v>1540000.0</v>
      </c>
      <c r="CN52" s="384"/>
      <c r="CO52" s="384"/>
      <c r="CP52" s="384"/>
      <c r="CQ52" s="384"/>
      <c r="CR52" s="384"/>
      <c r="CS52" s="384"/>
      <c r="CT52" s="384"/>
      <c r="CU52" s="384"/>
      <c r="CV52" s="384"/>
      <c r="CW52" s="384"/>
      <c r="CX52" s="384"/>
      <c r="CY52" s="384"/>
      <c r="CZ52" s="384"/>
      <c r="DA52" s="384">
        <v>726000.0</v>
      </c>
      <c r="DB52" s="384"/>
      <c r="DC52" s="384"/>
      <c r="DD52" s="384"/>
      <c r="DE52" s="384"/>
      <c r="DF52" s="384"/>
      <c r="DG52" s="384"/>
      <c r="DH52" s="384"/>
      <c r="DI52" s="384"/>
      <c r="DJ52" s="384"/>
      <c r="DK52" s="384"/>
      <c r="DL52" s="384"/>
      <c r="DM52" s="384"/>
      <c r="DN52" s="384"/>
      <c r="DO52" s="384"/>
      <c r="DP52" s="384"/>
      <c r="DQ52" s="384"/>
      <c r="DR52" s="384"/>
      <c r="DS52" s="384"/>
      <c r="DT52" s="384"/>
      <c r="DU52" s="384"/>
      <c r="DV52" s="384">
        <f t="shared" si="1"/>
        <v>8855000</v>
      </c>
      <c r="DW52" s="384">
        <f t="shared" si="2"/>
        <v>1650000</v>
      </c>
      <c r="DX52" s="384">
        <f t="shared" si="3"/>
        <v>3927000</v>
      </c>
      <c r="DY52" s="384">
        <f t="shared" si="8"/>
        <v>6935500</v>
      </c>
      <c r="DZ52" s="384">
        <f t="shared" si="4"/>
        <v>3080000</v>
      </c>
      <c r="EA52" s="384">
        <f t="shared" si="5"/>
        <v>726000</v>
      </c>
      <c r="EB52" s="385">
        <f t="shared" si="6"/>
        <v>0</v>
      </c>
      <c r="EC52" s="384"/>
      <c r="ED52" s="386">
        <f t="shared" si="7"/>
        <v>123007500</v>
      </c>
      <c r="EE52" s="382"/>
    </row>
    <row r="53" ht="15.0" customHeight="1">
      <c r="A53" s="380" t="s">
        <v>2767</v>
      </c>
      <c r="B53" s="380">
        <v>6325000.0</v>
      </c>
      <c r="C53" s="380">
        <v>1892000.0</v>
      </c>
      <c r="D53" s="380">
        <v>539000.0</v>
      </c>
      <c r="E53" s="380"/>
      <c r="F53" s="380"/>
      <c r="G53" s="380"/>
      <c r="H53" s="380"/>
      <c r="I53" s="380"/>
      <c r="J53" s="380">
        <v>1430000.0</v>
      </c>
      <c r="K53" s="380">
        <v>682000.0</v>
      </c>
      <c r="L53" s="380">
        <v>506000.0</v>
      </c>
      <c r="M53" s="380">
        <v>682000.0</v>
      </c>
      <c r="N53" s="380">
        <v>5599000.0</v>
      </c>
      <c r="O53" s="380">
        <v>4290000.0</v>
      </c>
      <c r="P53" s="380">
        <v>594000.0</v>
      </c>
      <c r="Q53" s="380">
        <v>484000.0</v>
      </c>
      <c r="R53" s="380"/>
      <c r="S53" s="380">
        <v>1672000.0</v>
      </c>
      <c r="T53" s="380"/>
      <c r="U53" s="380">
        <v>1320000.0</v>
      </c>
      <c r="V53" s="380"/>
      <c r="W53" s="380"/>
      <c r="X53" s="380"/>
      <c r="Y53" s="380"/>
      <c r="Z53" s="380">
        <v>1650000.0</v>
      </c>
      <c r="AA53" s="380">
        <v>3300000.0</v>
      </c>
      <c r="AB53" s="380">
        <v>4433000.0</v>
      </c>
      <c r="AC53" s="380">
        <v>3982000.0</v>
      </c>
      <c r="AD53" s="380">
        <v>770000.0</v>
      </c>
      <c r="AE53" s="380">
        <v>198000.0</v>
      </c>
      <c r="AF53" s="380"/>
      <c r="AG53" s="380">
        <v>704000.0</v>
      </c>
      <c r="AH53" s="380">
        <v>1320000.0</v>
      </c>
      <c r="AI53" s="380">
        <v>1485000.0</v>
      </c>
      <c r="AJ53" s="380">
        <v>242000.0</v>
      </c>
      <c r="AK53" s="380">
        <v>1155000.0</v>
      </c>
      <c r="AL53" s="380">
        <v>1765500.0</v>
      </c>
      <c r="AM53" s="380">
        <v>4257000.0</v>
      </c>
      <c r="AN53" s="380"/>
      <c r="AO53" s="380">
        <v>2948000.0</v>
      </c>
      <c r="AP53" s="380"/>
      <c r="AQ53" s="380">
        <v>396000.0</v>
      </c>
      <c r="AR53" s="384"/>
      <c r="AS53" s="384"/>
      <c r="AT53" s="384"/>
      <c r="AU53" s="384"/>
      <c r="AV53" s="384"/>
      <c r="AW53" s="384">
        <v>880000.0</v>
      </c>
      <c r="AX53" s="384">
        <v>396000.0</v>
      </c>
      <c r="AY53" s="384">
        <v>1276000.0</v>
      </c>
      <c r="AZ53" s="384">
        <v>594000.0</v>
      </c>
      <c r="BA53" s="384">
        <v>803000.0</v>
      </c>
      <c r="BB53" s="384"/>
      <c r="BC53" s="384"/>
      <c r="BD53" s="384"/>
      <c r="BE53" s="384"/>
      <c r="BF53" s="384"/>
      <c r="BG53" s="384"/>
      <c r="BH53" s="384"/>
      <c r="BI53" s="384">
        <v>1166000.0</v>
      </c>
      <c r="BJ53" s="384"/>
      <c r="BK53" s="384"/>
      <c r="BL53" s="384">
        <v>528000.0</v>
      </c>
      <c r="BM53" s="384">
        <v>1276000.0</v>
      </c>
      <c r="BN53" s="384">
        <v>198000.0</v>
      </c>
      <c r="BO53" s="384"/>
      <c r="BP53" s="384">
        <v>1056000.0</v>
      </c>
      <c r="BQ53" s="384"/>
      <c r="BR53" s="384">
        <v>759000.0</v>
      </c>
      <c r="BS53" s="384">
        <v>880000.0</v>
      </c>
      <c r="BT53" s="384"/>
      <c r="BU53" s="384">
        <v>2420000.0</v>
      </c>
      <c r="BV53" s="384">
        <v>2585000.0</v>
      </c>
      <c r="BW53" s="384">
        <v>3443000.0</v>
      </c>
      <c r="BX53" s="384">
        <v>660000.0</v>
      </c>
      <c r="BY53" s="384">
        <v>3113000.0</v>
      </c>
      <c r="BZ53" s="384"/>
      <c r="CA53" s="384">
        <v>352000.0</v>
      </c>
      <c r="CB53" s="384"/>
      <c r="CC53" s="384">
        <v>660000.0</v>
      </c>
      <c r="CD53" s="384">
        <v>1144000.0</v>
      </c>
      <c r="CE53" s="384">
        <v>638000.0</v>
      </c>
      <c r="CF53" s="384">
        <v>363000.0</v>
      </c>
      <c r="CG53" s="384">
        <v>902000.0</v>
      </c>
      <c r="CH53" s="384">
        <v>2464000.0</v>
      </c>
      <c r="CI53" s="384">
        <v>2486000.0</v>
      </c>
      <c r="CJ53" s="384">
        <v>1815000.0</v>
      </c>
      <c r="CK53" s="384">
        <v>924000.0</v>
      </c>
      <c r="CL53" s="384"/>
      <c r="CM53" s="384">
        <v>924000.0</v>
      </c>
      <c r="CN53" s="384"/>
      <c r="CO53" s="384"/>
      <c r="CP53" s="384">
        <v>440000.0</v>
      </c>
      <c r="CQ53" s="384">
        <v>2706000.0</v>
      </c>
      <c r="CR53" s="384">
        <v>4911500.0</v>
      </c>
      <c r="CS53" s="384">
        <v>440000.0</v>
      </c>
      <c r="CT53" s="384">
        <v>1199000.0</v>
      </c>
      <c r="CU53" s="384">
        <v>440000.0</v>
      </c>
      <c r="CV53" s="384">
        <v>2244000.0</v>
      </c>
      <c r="CW53" s="384">
        <v>3036000.0</v>
      </c>
      <c r="CX53" s="384"/>
      <c r="CY53" s="384"/>
      <c r="CZ53" s="384"/>
      <c r="DA53" s="384"/>
      <c r="DB53" s="384"/>
      <c r="DC53" s="384"/>
      <c r="DD53" s="384"/>
      <c r="DE53" s="384"/>
      <c r="DF53" s="384"/>
      <c r="DG53" s="384"/>
      <c r="DH53" s="384"/>
      <c r="DI53" s="384"/>
      <c r="DJ53" s="384"/>
      <c r="DK53" s="384"/>
      <c r="DL53" s="384"/>
      <c r="DM53" s="384"/>
      <c r="DN53" s="384"/>
      <c r="DO53" s="384"/>
      <c r="DP53" s="384"/>
      <c r="DQ53" s="384"/>
      <c r="DR53" s="384"/>
      <c r="DS53" s="384"/>
      <c r="DT53" s="384"/>
      <c r="DU53" s="384"/>
      <c r="DV53" s="384">
        <f t="shared" si="1"/>
        <v>6490000</v>
      </c>
      <c r="DW53" s="384">
        <f t="shared" si="2"/>
        <v>2497000</v>
      </c>
      <c r="DX53" s="384">
        <f t="shared" si="3"/>
        <v>13277000</v>
      </c>
      <c r="DY53" s="384">
        <f t="shared" si="8"/>
        <v>13937000</v>
      </c>
      <c r="DZ53" s="384">
        <f t="shared" si="4"/>
        <v>14228500</v>
      </c>
      <c r="EA53" s="384">
        <f t="shared" si="5"/>
        <v>3036000</v>
      </c>
      <c r="EB53" s="385">
        <f t="shared" si="6"/>
        <v>0</v>
      </c>
      <c r="EC53" s="384"/>
      <c r="ED53" s="386">
        <f t="shared" si="7"/>
        <v>104742000</v>
      </c>
      <c r="EE53" s="382"/>
    </row>
    <row r="54" ht="15.0" customHeight="1">
      <c r="A54" s="380" t="s">
        <v>2768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>
        <v>339900.0</v>
      </c>
      <c r="AR54" s="384"/>
      <c r="AS54" s="384"/>
      <c r="AT54" s="384"/>
      <c r="AU54" s="384"/>
      <c r="AV54" s="384"/>
      <c r="AW54" s="384"/>
      <c r="AX54" s="384"/>
      <c r="AY54" s="384"/>
      <c r="AZ54" s="384"/>
      <c r="BA54" s="384"/>
      <c r="BB54" s="384"/>
      <c r="BC54" s="384"/>
      <c r="BD54" s="384"/>
      <c r="BE54" s="384"/>
      <c r="BF54" s="384"/>
      <c r="BG54" s="384">
        <v>522500.0</v>
      </c>
      <c r="BH54" s="384">
        <v>1380500.0</v>
      </c>
      <c r="BI54" s="384"/>
      <c r="BJ54" s="384"/>
      <c r="BK54" s="384"/>
      <c r="BL54" s="384"/>
      <c r="BM54" s="384"/>
      <c r="BN54" s="384"/>
      <c r="BO54" s="384"/>
      <c r="BP54" s="384"/>
      <c r="BQ54" s="384"/>
      <c r="BR54" s="384"/>
      <c r="BS54" s="384"/>
      <c r="BT54" s="384"/>
      <c r="BU54" s="384"/>
      <c r="BV54" s="384"/>
      <c r="BW54" s="384"/>
      <c r="BX54" s="384"/>
      <c r="BY54" s="384"/>
      <c r="BZ54" s="384">
        <v>1172600.0</v>
      </c>
      <c r="CA54" s="384">
        <v>541200.0</v>
      </c>
      <c r="CB54" s="384">
        <v>320100.0</v>
      </c>
      <c r="CC54" s="384">
        <v>180400.0</v>
      </c>
      <c r="CD54" s="384">
        <v>90200.0</v>
      </c>
      <c r="CE54" s="384"/>
      <c r="CF54" s="384"/>
      <c r="CG54" s="384">
        <v>180400.0</v>
      </c>
      <c r="CH54" s="384"/>
      <c r="CI54" s="384"/>
      <c r="CJ54" s="384">
        <v>180400.0</v>
      </c>
      <c r="CK54" s="384"/>
      <c r="CL54" s="384"/>
      <c r="CM54" s="384"/>
      <c r="CN54" s="384"/>
      <c r="CO54" s="384"/>
      <c r="CP54" s="384">
        <v>106700.0</v>
      </c>
      <c r="CQ54" s="384">
        <v>360800.0</v>
      </c>
      <c r="CR54" s="384">
        <v>631400.0</v>
      </c>
      <c r="CS54" s="384">
        <v>541200.0</v>
      </c>
      <c r="CT54" s="384"/>
      <c r="CU54" s="384"/>
      <c r="CV54" s="384"/>
      <c r="CW54" s="384"/>
      <c r="CX54" s="384"/>
      <c r="CY54" s="384"/>
      <c r="CZ54" s="384"/>
      <c r="DA54" s="384"/>
      <c r="DB54" s="384"/>
      <c r="DC54" s="384"/>
      <c r="DD54" s="384"/>
      <c r="DE54" s="384"/>
      <c r="DF54" s="384"/>
      <c r="DG54" s="384"/>
      <c r="DH54" s="384"/>
      <c r="DI54" s="384"/>
      <c r="DJ54" s="384"/>
      <c r="DK54" s="384"/>
      <c r="DL54" s="384"/>
      <c r="DM54" s="384"/>
      <c r="DN54" s="384"/>
      <c r="DO54" s="384"/>
      <c r="DP54" s="384"/>
      <c r="DQ54" s="384"/>
      <c r="DR54" s="384"/>
      <c r="DS54" s="384"/>
      <c r="DT54" s="384"/>
      <c r="DU54" s="384"/>
      <c r="DV54" s="384">
        <f t="shared" si="1"/>
        <v>339900</v>
      </c>
      <c r="DW54" s="384">
        <f t="shared" si="2"/>
        <v>1903000</v>
      </c>
      <c r="DX54" s="384">
        <f t="shared" si="3"/>
        <v>0</v>
      </c>
      <c r="DY54" s="384">
        <f t="shared" si="8"/>
        <v>2665300</v>
      </c>
      <c r="DZ54" s="384">
        <f t="shared" si="4"/>
        <v>1640100</v>
      </c>
      <c r="EA54" s="384">
        <f t="shared" si="5"/>
        <v>0</v>
      </c>
      <c r="EB54" s="385">
        <f t="shared" si="6"/>
        <v>0</v>
      </c>
      <c r="EC54" s="384"/>
      <c r="ED54" s="386">
        <f t="shared" si="7"/>
        <v>6548300</v>
      </c>
      <c r="EE54" s="382"/>
    </row>
    <row r="55" ht="15.0" customHeight="1">
      <c r="A55" s="380" t="s">
        <v>2769</v>
      </c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>
        <v>5214000.0</v>
      </c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>
        <v>1870000.0</v>
      </c>
      <c r="AM55" s="380"/>
      <c r="AN55" s="380"/>
      <c r="AO55" s="380"/>
      <c r="AP55" s="380"/>
      <c r="AQ55" s="380">
        <v>88000.0</v>
      </c>
      <c r="AR55" s="384"/>
      <c r="AS55" s="384"/>
      <c r="AT55" s="384"/>
      <c r="AU55" s="384"/>
      <c r="AV55" s="384"/>
      <c r="AW55" s="384"/>
      <c r="AX55" s="384"/>
      <c r="AY55" s="384"/>
      <c r="AZ55" s="384"/>
      <c r="BA55" s="384"/>
      <c r="BB55" s="384"/>
      <c r="BC55" s="384"/>
      <c r="BD55" s="384"/>
      <c r="BE55" s="384"/>
      <c r="BF55" s="384"/>
      <c r="BG55" s="384"/>
      <c r="BH55" s="384"/>
      <c r="BI55" s="384"/>
      <c r="BJ55" s="384">
        <v>2035000.0</v>
      </c>
      <c r="BK55" s="384"/>
      <c r="BL55" s="384"/>
      <c r="BM55" s="384"/>
      <c r="BN55" s="384"/>
      <c r="BO55" s="384"/>
      <c r="BP55" s="384"/>
      <c r="BQ55" s="384"/>
      <c r="BR55" s="384"/>
      <c r="BS55" s="384"/>
      <c r="BT55" s="384"/>
      <c r="BU55" s="384"/>
      <c r="BV55" s="384"/>
      <c r="BW55" s="384"/>
      <c r="BX55" s="384"/>
      <c r="BY55" s="384"/>
      <c r="BZ55" s="384"/>
      <c r="CA55" s="384"/>
      <c r="CB55" s="384"/>
      <c r="CC55" s="384"/>
      <c r="CD55" s="384"/>
      <c r="CE55" s="384"/>
      <c r="CF55" s="384"/>
      <c r="CG55" s="384"/>
      <c r="CH55" s="384"/>
      <c r="CI55" s="384"/>
      <c r="CJ55" s="384"/>
      <c r="CK55" s="384"/>
      <c r="CL55" s="384"/>
      <c r="CM55" s="384"/>
      <c r="CN55" s="384"/>
      <c r="CO55" s="384"/>
      <c r="CP55" s="384"/>
      <c r="CQ55" s="384"/>
      <c r="CR55" s="384"/>
      <c r="CS55" s="384"/>
      <c r="CT55" s="384"/>
      <c r="CU55" s="384"/>
      <c r="CV55" s="384"/>
      <c r="CW55" s="384"/>
      <c r="CX55" s="384"/>
      <c r="CY55" s="384"/>
      <c r="CZ55" s="384"/>
      <c r="DA55" s="384"/>
      <c r="DB55" s="384"/>
      <c r="DC55" s="384"/>
      <c r="DD55" s="384"/>
      <c r="DE55" s="384"/>
      <c r="DF55" s="384"/>
      <c r="DG55" s="384"/>
      <c r="DH55" s="384"/>
      <c r="DI55" s="384"/>
      <c r="DJ55" s="384"/>
      <c r="DK55" s="384"/>
      <c r="DL55" s="384"/>
      <c r="DM55" s="384"/>
      <c r="DN55" s="384"/>
      <c r="DO55" s="384"/>
      <c r="DP55" s="384"/>
      <c r="DQ55" s="384"/>
      <c r="DR55" s="384"/>
      <c r="DS55" s="384"/>
      <c r="DT55" s="384"/>
      <c r="DU55" s="384"/>
      <c r="DV55" s="384">
        <f t="shared" si="1"/>
        <v>88000</v>
      </c>
      <c r="DW55" s="384">
        <f t="shared" si="2"/>
        <v>2035000</v>
      </c>
      <c r="DX55" s="384">
        <f t="shared" si="3"/>
        <v>0</v>
      </c>
      <c r="DY55" s="384">
        <f t="shared" si="8"/>
        <v>0</v>
      </c>
      <c r="DZ55" s="384">
        <f t="shared" si="4"/>
        <v>0</v>
      </c>
      <c r="EA55" s="384">
        <f t="shared" si="5"/>
        <v>0</v>
      </c>
      <c r="EB55" s="385">
        <f t="shared" si="6"/>
        <v>0</v>
      </c>
      <c r="EC55" s="384"/>
      <c r="ED55" s="386">
        <f t="shared" si="7"/>
        <v>9207000</v>
      </c>
      <c r="EE55" s="382"/>
    </row>
    <row r="56" ht="15.0" customHeight="1">
      <c r="A56" s="380" t="s">
        <v>2770</v>
      </c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>
        <v>1.76205418E8</v>
      </c>
      <c r="AR56" s="384">
        <v>1.1800244E7</v>
      </c>
      <c r="AS56" s="384"/>
      <c r="AT56" s="384"/>
      <c r="AU56" s="384"/>
      <c r="AV56" s="384"/>
      <c r="AW56" s="384"/>
      <c r="AX56" s="384"/>
      <c r="AY56" s="384"/>
      <c r="AZ56" s="384"/>
      <c r="BA56" s="384"/>
      <c r="BB56" s="384"/>
      <c r="BC56" s="384"/>
      <c r="BD56" s="384"/>
      <c r="BE56" s="384"/>
      <c r="BF56" s="384"/>
      <c r="BG56" s="384"/>
      <c r="BH56" s="384"/>
      <c r="BI56" s="384"/>
      <c r="BJ56" s="384"/>
      <c r="BK56" s="384"/>
      <c r="BL56" s="384"/>
      <c r="BM56" s="384"/>
      <c r="BN56" s="384"/>
      <c r="BO56" s="384"/>
      <c r="BP56" s="384"/>
      <c r="BQ56" s="384"/>
      <c r="BR56" s="384"/>
      <c r="BS56" s="384"/>
      <c r="BT56" s="384"/>
      <c r="BU56" s="384"/>
      <c r="BV56" s="384"/>
      <c r="BW56" s="384"/>
      <c r="BX56" s="384"/>
      <c r="BY56" s="384"/>
      <c r="BZ56" s="384"/>
      <c r="CA56" s="384"/>
      <c r="CB56" s="384"/>
      <c r="CC56" s="384"/>
      <c r="CD56" s="384"/>
      <c r="CE56" s="384"/>
      <c r="CF56" s="384"/>
      <c r="CG56" s="384"/>
      <c r="CH56" s="384"/>
      <c r="CI56" s="384"/>
      <c r="CJ56" s="384"/>
      <c r="CK56" s="384"/>
      <c r="CL56" s="384"/>
      <c r="CM56" s="384"/>
      <c r="CN56" s="384"/>
      <c r="CO56" s="384"/>
      <c r="CP56" s="384"/>
      <c r="CQ56" s="384"/>
      <c r="CR56" s="384"/>
      <c r="CS56" s="384"/>
      <c r="CT56" s="384"/>
      <c r="CU56" s="384"/>
      <c r="CV56" s="384"/>
      <c r="CW56" s="384"/>
      <c r="CX56" s="384"/>
      <c r="CY56" s="384"/>
      <c r="CZ56" s="384"/>
      <c r="DA56" s="384"/>
      <c r="DB56" s="384"/>
      <c r="DC56" s="384"/>
      <c r="DD56" s="384"/>
      <c r="DE56" s="384"/>
      <c r="DF56" s="384"/>
      <c r="DG56" s="384"/>
      <c r="DH56" s="384"/>
      <c r="DI56" s="384"/>
      <c r="DJ56" s="384"/>
      <c r="DK56" s="384"/>
      <c r="DL56" s="384"/>
      <c r="DM56" s="384"/>
      <c r="DN56" s="384"/>
      <c r="DO56" s="384"/>
      <c r="DP56" s="384"/>
      <c r="DQ56" s="384"/>
      <c r="DR56" s="384"/>
      <c r="DS56" s="384"/>
      <c r="DT56" s="384"/>
      <c r="DU56" s="384"/>
      <c r="DV56" s="384">
        <f t="shared" si="1"/>
        <v>188005662</v>
      </c>
      <c r="DW56" s="384">
        <f t="shared" si="2"/>
        <v>0</v>
      </c>
      <c r="DX56" s="384">
        <f t="shared" si="3"/>
        <v>0</v>
      </c>
      <c r="DY56" s="384">
        <f t="shared" si="8"/>
        <v>0</v>
      </c>
      <c r="DZ56" s="384">
        <f t="shared" si="4"/>
        <v>0</v>
      </c>
      <c r="EA56" s="384">
        <f t="shared" si="5"/>
        <v>0</v>
      </c>
      <c r="EB56" s="385">
        <f t="shared" si="6"/>
        <v>0</v>
      </c>
      <c r="EC56" s="384"/>
      <c r="ED56" s="386">
        <f t="shared" si="7"/>
        <v>188005662</v>
      </c>
      <c r="EE56" s="382"/>
    </row>
    <row r="57" ht="15.0" customHeight="1">
      <c r="A57" s="386" t="s">
        <v>2771</v>
      </c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>
        <v>6968500.0</v>
      </c>
      <c r="AQ57" s="380">
        <v>3285700.0</v>
      </c>
      <c r="AR57" s="384"/>
      <c r="AS57" s="384">
        <v>1243000.0</v>
      </c>
      <c r="AT57" s="384">
        <v>2610300.0</v>
      </c>
      <c r="AU57" s="384">
        <v>2734600.0</v>
      </c>
      <c r="AV57" s="384">
        <v>3267000.0</v>
      </c>
      <c r="AW57" s="384">
        <v>3.7494842E7</v>
      </c>
      <c r="AX57" s="384">
        <v>1793000.0</v>
      </c>
      <c r="AY57" s="384">
        <v>4141500.0</v>
      </c>
      <c r="AZ57" s="384">
        <v>6166600.0</v>
      </c>
      <c r="BA57" s="384">
        <v>5014900.0</v>
      </c>
      <c r="BB57" s="384">
        <v>456500.0</v>
      </c>
      <c r="BC57" s="384">
        <v>7536100.0</v>
      </c>
      <c r="BD57" s="384">
        <v>2416700.0</v>
      </c>
      <c r="BE57" s="384">
        <v>9422600.0</v>
      </c>
      <c r="BF57" s="384">
        <v>1.89574E7</v>
      </c>
      <c r="BG57" s="384">
        <v>2.37853E7</v>
      </c>
      <c r="BH57" s="384">
        <v>1.69378E7</v>
      </c>
      <c r="BI57" s="384">
        <v>8738400.0</v>
      </c>
      <c r="BJ57" s="384">
        <v>1.440087E7</v>
      </c>
      <c r="BK57" s="384">
        <v>2.519055E7</v>
      </c>
      <c r="BL57" s="384">
        <v>3.5145E7</v>
      </c>
      <c r="BM57" s="384">
        <v>2.93392E7</v>
      </c>
      <c r="BN57" s="384">
        <v>1.73602E7</v>
      </c>
      <c r="BO57" s="384">
        <v>2.24598E7</v>
      </c>
      <c r="BP57" s="384">
        <v>1.60721E7</v>
      </c>
      <c r="BQ57" s="384">
        <v>1.80609E7</v>
      </c>
      <c r="BR57" s="384">
        <v>2.14665E7</v>
      </c>
      <c r="BS57" s="384">
        <v>1.72249E7</v>
      </c>
      <c r="BT57" s="384">
        <v>1.65462E7</v>
      </c>
      <c r="BU57" s="384">
        <v>1.97637E7</v>
      </c>
      <c r="BV57" s="384">
        <v>1.41581E7</v>
      </c>
      <c r="BW57" s="384">
        <v>2.37215E7</v>
      </c>
      <c r="BX57" s="384">
        <v>2.46268E7</v>
      </c>
      <c r="BY57" s="384">
        <v>1.86879E7</v>
      </c>
      <c r="BZ57" s="384">
        <v>1.71644E7</v>
      </c>
      <c r="CA57" s="384">
        <v>1.059135E7</v>
      </c>
      <c r="CB57" s="384">
        <v>7305100.0</v>
      </c>
      <c r="CC57" s="384">
        <v>1.8942E7</v>
      </c>
      <c r="CD57" s="384">
        <v>2.08758E7</v>
      </c>
      <c r="CE57" s="384">
        <v>1.66122E7</v>
      </c>
      <c r="CF57" s="384">
        <v>1.28645E7</v>
      </c>
      <c r="CG57" s="384">
        <v>1.43308E7</v>
      </c>
      <c r="CH57" s="384">
        <v>1.67761E7</v>
      </c>
      <c r="CI57" s="384">
        <v>1.58631E7</v>
      </c>
      <c r="CJ57" s="384">
        <v>1.70588E7</v>
      </c>
      <c r="CK57" s="384">
        <v>2.31451E7</v>
      </c>
      <c r="CL57" s="384">
        <v>1.35707E7</v>
      </c>
      <c r="CM57" s="384">
        <v>2.31451E7</v>
      </c>
      <c r="CN57" s="384">
        <v>1.35707E7</v>
      </c>
      <c r="CO57" s="384">
        <v>1.67728E7</v>
      </c>
      <c r="CP57" s="384">
        <v>1.83942E7</v>
      </c>
      <c r="CQ57" s="384">
        <v>7735200.0</v>
      </c>
      <c r="CR57" s="384">
        <v>3912700.0</v>
      </c>
      <c r="CS57" s="384">
        <v>2.57466E7</v>
      </c>
      <c r="CT57" s="384">
        <v>5.330314E7</v>
      </c>
      <c r="CU57" s="384">
        <v>1.8024534E8</v>
      </c>
      <c r="CV57" s="384">
        <v>9.3466934E7</v>
      </c>
      <c r="CW57" s="384">
        <v>9.2781612E7</v>
      </c>
      <c r="CX57" s="384">
        <v>8.394892E7</v>
      </c>
      <c r="CY57" s="384">
        <v>9.825024E7</v>
      </c>
      <c r="CZ57" s="384">
        <v>8210400.0</v>
      </c>
      <c r="DA57" s="384"/>
      <c r="DB57" s="384"/>
      <c r="DC57" s="384"/>
      <c r="DD57" s="384">
        <v>1.77319049E8</v>
      </c>
      <c r="DE57" s="384">
        <v>3.08572738E8</v>
      </c>
      <c r="DF57" s="384">
        <v>2.87642658E8</v>
      </c>
      <c r="DG57" s="384">
        <v>1.64666986E8</v>
      </c>
      <c r="DH57" s="384">
        <v>2.0904917E8</v>
      </c>
      <c r="DI57" s="384">
        <f>'2026년'!C14+'2026년'!C25+'2026년'!C26+'2026년'!C82+'2026년'!C110+'2026년'!C111+'2026년'!C133</f>
        <v>213229566</v>
      </c>
      <c r="DJ57" s="384">
        <f>'2026년'!C166+'2026년'!C174+'2026년'!C226+'2026년'!C227+'2026년'!C252+'2026년'!C253</f>
        <v>136779176</v>
      </c>
      <c r="DK57" s="384">
        <f>'2026년'!C307+'2026년'!C308+'2026년'!C344+'2026년'!C345+'2026년'!C360+'2026년'!C379</f>
        <v>141894401</v>
      </c>
      <c r="DL57" s="384"/>
      <c r="DM57" s="384"/>
      <c r="DN57" s="384"/>
      <c r="DO57" s="384"/>
      <c r="DP57" s="384"/>
      <c r="DQ57" s="384"/>
      <c r="DR57" s="384"/>
      <c r="DS57" s="384"/>
      <c r="DT57" s="384"/>
      <c r="DU57" s="384"/>
      <c r="DV57" s="384">
        <f t="shared" si="1"/>
        <v>69705042</v>
      </c>
      <c r="DW57" s="384">
        <f t="shared" si="2"/>
        <v>168002120</v>
      </c>
      <c r="DX57" s="384">
        <f t="shared" si="3"/>
        <v>240799900</v>
      </c>
      <c r="DY57" s="384">
        <f t="shared" si="8"/>
        <v>187072050</v>
      </c>
      <c r="DZ57" s="384">
        <f t="shared" si="4"/>
        <v>473008514</v>
      </c>
      <c r="EA57" s="384">
        <f t="shared" si="5"/>
        <v>1430441773</v>
      </c>
      <c r="EB57" s="385">
        <f t="shared" si="6"/>
        <v>491903143</v>
      </c>
      <c r="EC57" s="384"/>
      <c r="ED57" s="386">
        <f t="shared" si="7"/>
        <v>3060932542</v>
      </c>
      <c r="EE57" s="382"/>
    </row>
    <row r="58" ht="15.0" customHeight="1">
      <c r="A58" s="380" t="s">
        <v>160</v>
      </c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>
        <v>924000.0</v>
      </c>
      <c r="O58" s="380">
        <v>858000.0</v>
      </c>
      <c r="P58" s="380">
        <v>440000.0</v>
      </c>
      <c r="Q58" s="380"/>
      <c r="R58" s="380"/>
      <c r="S58" s="380">
        <v>533500.0</v>
      </c>
      <c r="T58" s="380"/>
      <c r="U58" s="380">
        <v>968000.0</v>
      </c>
      <c r="V58" s="380">
        <v>5346000.0</v>
      </c>
      <c r="W58" s="380">
        <v>3817000.0</v>
      </c>
      <c r="X58" s="380">
        <v>1386000.0</v>
      </c>
      <c r="Y58" s="380">
        <v>1980000.0</v>
      </c>
      <c r="Z58" s="380">
        <v>4752000.0</v>
      </c>
      <c r="AA58" s="380">
        <v>5000000.0</v>
      </c>
      <c r="AB58" s="380">
        <v>5609500.0</v>
      </c>
      <c r="AC58" s="380">
        <v>6803500.0</v>
      </c>
      <c r="AD58" s="380">
        <v>1298000.0</v>
      </c>
      <c r="AE58" s="380"/>
      <c r="AF58" s="380">
        <v>4829000.0</v>
      </c>
      <c r="AG58" s="380">
        <v>1452000.0</v>
      </c>
      <c r="AH58" s="380">
        <v>440000.0</v>
      </c>
      <c r="AI58" s="380">
        <v>231000.0</v>
      </c>
      <c r="AJ58" s="380">
        <v>737000.0</v>
      </c>
      <c r="AK58" s="380">
        <v>1144000.0</v>
      </c>
      <c r="AL58" s="380">
        <v>1485000.0</v>
      </c>
      <c r="AM58" s="380">
        <v>2233000.0</v>
      </c>
      <c r="AN58" s="380">
        <v>154000.0</v>
      </c>
      <c r="AO58" s="380"/>
      <c r="AP58" s="380"/>
      <c r="AQ58" s="380">
        <v>308000.0</v>
      </c>
      <c r="AR58" s="384"/>
      <c r="AS58" s="384"/>
      <c r="AT58" s="384"/>
      <c r="AU58" s="384"/>
      <c r="AV58" s="384"/>
      <c r="AW58" s="384"/>
      <c r="AX58" s="384"/>
      <c r="AY58" s="384"/>
      <c r="AZ58" s="384"/>
      <c r="BA58" s="384"/>
      <c r="BB58" s="384"/>
      <c r="BC58" s="384"/>
      <c r="BD58" s="384"/>
      <c r="BE58" s="384"/>
      <c r="BF58" s="384"/>
      <c r="BG58" s="384"/>
      <c r="BH58" s="384"/>
      <c r="BI58" s="384"/>
      <c r="BJ58" s="384"/>
      <c r="BK58" s="384"/>
      <c r="BL58" s="384"/>
      <c r="BM58" s="384"/>
      <c r="BN58" s="384"/>
      <c r="BO58" s="384"/>
      <c r="BP58" s="384"/>
      <c r="BQ58" s="384"/>
      <c r="BR58" s="384">
        <v>770000.0</v>
      </c>
      <c r="BS58" s="384">
        <v>616000.0</v>
      </c>
      <c r="BT58" s="384">
        <v>2046000.0</v>
      </c>
      <c r="BU58" s="384">
        <v>3135000.0</v>
      </c>
      <c r="BV58" s="384">
        <v>2453000.0</v>
      </c>
      <c r="BW58" s="384">
        <v>5731000.0</v>
      </c>
      <c r="BX58" s="384">
        <v>1430000.0</v>
      </c>
      <c r="BY58" s="384">
        <v>8955540.0</v>
      </c>
      <c r="BZ58" s="384">
        <v>2981000.0</v>
      </c>
      <c r="CA58" s="384"/>
      <c r="CB58" s="384">
        <v>880000.0</v>
      </c>
      <c r="CC58" s="384">
        <v>1969000.0</v>
      </c>
      <c r="CD58" s="384">
        <v>6103680.0</v>
      </c>
      <c r="CE58" s="384">
        <v>1639000.0</v>
      </c>
      <c r="CF58" s="384">
        <v>1650000.0</v>
      </c>
      <c r="CG58" s="384">
        <v>2442000.0</v>
      </c>
      <c r="CH58" s="384">
        <v>7700000.0</v>
      </c>
      <c r="CI58" s="384">
        <v>9000000.0</v>
      </c>
      <c r="CJ58" s="384">
        <v>2627000.0</v>
      </c>
      <c r="CK58" s="384">
        <v>4735500.0</v>
      </c>
      <c r="CL58" s="384">
        <v>2500000.0</v>
      </c>
      <c r="CM58" s="384">
        <v>4735500.0</v>
      </c>
      <c r="CN58" s="384">
        <v>2500000.0</v>
      </c>
      <c r="CO58" s="384">
        <v>5541000.0</v>
      </c>
      <c r="CP58" s="384">
        <v>2431000.0</v>
      </c>
      <c r="CQ58" s="384">
        <v>363000.0</v>
      </c>
      <c r="CR58" s="384">
        <v>8800000.0</v>
      </c>
      <c r="CS58" s="384"/>
      <c r="CT58" s="384">
        <v>1.8128E7</v>
      </c>
      <c r="CU58" s="384">
        <v>1507000.0</v>
      </c>
      <c r="CV58" s="384">
        <v>1.0131E7</v>
      </c>
      <c r="CW58" s="384">
        <v>3861000.0</v>
      </c>
      <c r="CX58" s="384">
        <v>1578500.0</v>
      </c>
      <c r="CY58" s="384"/>
      <c r="CZ58" s="384"/>
      <c r="DA58" s="384"/>
      <c r="DB58" s="384"/>
      <c r="DC58" s="384"/>
      <c r="DD58" s="384"/>
      <c r="DE58" s="384"/>
      <c r="DF58" s="384"/>
      <c r="DG58" s="384"/>
      <c r="DH58" s="384"/>
      <c r="DI58" s="384"/>
      <c r="DJ58" s="384"/>
      <c r="DK58" s="384"/>
      <c r="DL58" s="384"/>
      <c r="DM58" s="384"/>
      <c r="DN58" s="384"/>
      <c r="DO58" s="384"/>
      <c r="DP58" s="384"/>
      <c r="DQ58" s="384"/>
      <c r="DR58" s="384"/>
      <c r="DS58" s="384"/>
      <c r="DT58" s="384"/>
      <c r="DU58" s="384"/>
      <c r="DV58" s="384">
        <f t="shared" si="1"/>
        <v>308000</v>
      </c>
      <c r="DW58" s="384">
        <f t="shared" si="2"/>
        <v>0</v>
      </c>
      <c r="DX58" s="384">
        <f t="shared" si="3"/>
        <v>16181000</v>
      </c>
      <c r="DY58" s="384">
        <f t="shared" si="8"/>
        <v>45947220</v>
      </c>
      <c r="DZ58" s="384">
        <f t="shared" si="4"/>
        <v>61372000</v>
      </c>
      <c r="EA58" s="384">
        <f t="shared" si="5"/>
        <v>5439500</v>
      </c>
      <c r="EB58" s="385">
        <f t="shared" si="6"/>
        <v>0</v>
      </c>
      <c r="EC58" s="384"/>
      <c r="ED58" s="386">
        <f t="shared" si="7"/>
        <v>181668220</v>
      </c>
      <c r="EE58" s="382"/>
    </row>
    <row r="59" ht="15.0" customHeight="1">
      <c r="A59" s="380" t="s">
        <v>2772</v>
      </c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4"/>
      <c r="AS59" s="384"/>
      <c r="AT59" s="384">
        <v>1.6359E7</v>
      </c>
      <c r="AU59" s="384"/>
      <c r="AV59" s="384"/>
      <c r="AW59" s="384"/>
      <c r="AX59" s="384"/>
      <c r="AY59" s="384"/>
      <c r="AZ59" s="384">
        <v>1.5389E7</v>
      </c>
      <c r="BA59" s="384"/>
      <c r="BB59" s="384"/>
      <c r="BC59" s="384"/>
      <c r="BD59" s="384"/>
      <c r="BE59" s="384"/>
      <c r="BF59" s="384"/>
      <c r="BG59" s="384"/>
      <c r="BH59" s="384"/>
      <c r="BI59" s="384"/>
      <c r="BJ59" s="384"/>
      <c r="BK59" s="384"/>
      <c r="BL59" s="384"/>
      <c r="BM59" s="384"/>
      <c r="BN59" s="384"/>
      <c r="BO59" s="384"/>
      <c r="BP59" s="384"/>
      <c r="BQ59" s="384"/>
      <c r="BR59" s="384"/>
      <c r="BS59" s="384"/>
      <c r="BT59" s="384"/>
      <c r="BU59" s="384"/>
      <c r="BV59" s="384"/>
      <c r="BW59" s="384"/>
      <c r="BX59" s="384"/>
      <c r="BY59" s="384"/>
      <c r="BZ59" s="384"/>
      <c r="CA59" s="384"/>
      <c r="CB59" s="384"/>
      <c r="CC59" s="384"/>
      <c r="CD59" s="384"/>
      <c r="CE59" s="384"/>
      <c r="CF59" s="384"/>
      <c r="CG59" s="384"/>
      <c r="CH59" s="384"/>
      <c r="CI59" s="384"/>
      <c r="CJ59" s="384"/>
      <c r="CK59" s="384"/>
      <c r="CL59" s="384"/>
      <c r="CM59" s="384"/>
      <c r="CN59" s="384"/>
      <c r="CO59" s="384"/>
      <c r="CP59" s="384"/>
      <c r="CQ59" s="384"/>
      <c r="CR59" s="384"/>
      <c r="CS59" s="384"/>
      <c r="CT59" s="384"/>
      <c r="CU59" s="384"/>
      <c r="CV59" s="384"/>
      <c r="CW59" s="384"/>
      <c r="CX59" s="384"/>
      <c r="CY59" s="384"/>
      <c r="CZ59" s="384"/>
      <c r="DA59" s="384"/>
      <c r="DB59" s="384"/>
      <c r="DC59" s="384"/>
      <c r="DD59" s="384"/>
      <c r="DE59" s="384"/>
      <c r="DF59" s="384"/>
      <c r="DG59" s="384"/>
      <c r="DH59" s="384"/>
      <c r="DI59" s="384"/>
      <c r="DJ59" s="384"/>
      <c r="DK59" s="384"/>
      <c r="DL59" s="384"/>
      <c r="DM59" s="384"/>
      <c r="DN59" s="384"/>
      <c r="DO59" s="384"/>
      <c r="DP59" s="384"/>
      <c r="DQ59" s="384"/>
      <c r="DR59" s="384"/>
      <c r="DS59" s="384"/>
      <c r="DT59" s="384"/>
      <c r="DU59" s="384"/>
      <c r="DV59" s="384">
        <f t="shared" si="1"/>
        <v>31748000</v>
      </c>
      <c r="DW59" s="384">
        <f t="shared" si="2"/>
        <v>0</v>
      </c>
      <c r="DX59" s="384">
        <f t="shared" si="3"/>
        <v>0</v>
      </c>
      <c r="DY59" s="384">
        <f t="shared" si="8"/>
        <v>0</v>
      </c>
      <c r="DZ59" s="384">
        <f t="shared" si="4"/>
        <v>0</v>
      </c>
      <c r="EA59" s="384">
        <f t="shared" si="5"/>
        <v>0</v>
      </c>
      <c r="EB59" s="385">
        <f t="shared" si="6"/>
        <v>0</v>
      </c>
      <c r="EC59" s="384"/>
      <c r="ED59" s="386">
        <f t="shared" si="7"/>
        <v>31748000</v>
      </c>
      <c r="EE59" s="382"/>
    </row>
    <row r="60" ht="15.0" customHeight="1">
      <c r="A60" s="380" t="s">
        <v>2773</v>
      </c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>
        <v>1.991E7</v>
      </c>
      <c r="AJ60" s="380">
        <v>3.19E7</v>
      </c>
      <c r="AK60" s="380">
        <v>2.618E7</v>
      </c>
      <c r="AL60" s="380">
        <v>2.882E7</v>
      </c>
      <c r="AM60" s="380">
        <v>2.937E7</v>
      </c>
      <c r="AN60" s="380">
        <v>2.552E7</v>
      </c>
      <c r="AO60" s="380">
        <v>1.793E7</v>
      </c>
      <c r="AP60" s="380">
        <v>2.47192E7</v>
      </c>
      <c r="AQ60" s="380">
        <v>9.38553E7</v>
      </c>
      <c r="AR60" s="384">
        <v>1.120834E8</v>
      </c>
      <c r="AS60" s="384">
        <v>9.49663E7</v>
      </c>
      <c r="AT60" s="384">
        <v>5.4153E7</v>
      </c>
      <c r="AU60" s="384">
        <v>7.0872725E7</v>
      </c>
      <c r="AV60" s="384">
        <v>8.3590485E7</v>
      </c>
      <c r="AW60" s="384">
        <v>8.35791E7</v>
      </c>
      <c r="AX60" s="384">
        <v>6.47636E7</v>
      </c>
      <c r="AY60" s="384">
        <v>4.94362E7</v>
      </c>
      <c r="AZ60" s="384">
        <v>2.68532E7</v>
      </c>
      <c r="BA60" s="384">
        <v>2.78718E7</v>
      </c>
      <c r="BB60" s="384">
        <v>3.1207E7</v>
      </c>
      <c r="BC60" s="384">
        <v>2.38414E7</v>
      </c>
      <c r="BD60" s="384">
        <v>4.6013E7</v>
      </c>
      <c r="BE60" s="384">
        <v>5.14822E7</v>
      </c>
      <c r="BF60" s="384">
        <v>4.10487E7</v>
      </c>
      <c r="BG60" s="384">
        <v>4.49218E7</v>
      </c>
      <c r="BH60" s="384">
        <v>6.8744533E7</v>
      </c>
      <c r="BI60" s="384">
        <v>7.82089E7</v>
      </c>
      <c r="BJ60" s="384">
        <v>5.8993E7</v>
      </c>
      <c r="BK60" s="384">
        <v>7.8067E7</v>
      </c>
      <c r="BL60" s="384">
        <v>6.94617E7</v>
      </c>
      <c r="BM60" s="384">
        <v>8.00734E7</v>
      </c>
      <c r="BN60" s="384">
        <v>7.81121E7</v>
      </c>
      <c r="BO60" s="384">
        <v>6.56073E7</v>
      </c>
      <c r="BP60" s="384">
        <v>6.693665E7</v>
      </c>
      <c r="BQ60" s="384">
        <v>6.867575E7</v>
      </c>
      <c r="BR60" s="384">
        <v>7.13317E7</v>
      </c>
      <c r="BS60" s="384"/>
      <c r="BT60" s="384"/>
      <c r="BU60" s="384"/>
      <c r="BV60" s="384"/>
      <c r="BW60" s="384"/>
      <c r="BX60" s="384"/>
      <c r="BY60" s="384"/>
      <c r="BZ60" s="384"/>
      <c r="CA60" s="384"/>
      <c r="CB60" s="384"/>
      <c r="CC60" s="384"/>
      <c r="CD60" s="384"/>
      <c r="CE60" s="384"/>
      <c r="CF60" s="384"/>
      <c r="CG60" s="384"/>
      <c r="CH60" s="384"/>
      <c r="CI60" s="384"/>
      <c r="CJ60" s="384"/>
      <c r="CK60" s="384"/>
      <c r="CL60" s="384"/>
      <c r="CM60" s="384"/>
      <c r="CN60" s="384"/>
      <c r="CO60" s="384"/>
      <c r="CP60" s="384"/>
      <c r="CQ60" s="384"/>
      <c r="CR60" s="384"/>
      <c r="CS60" s="384"/>
      <c r="CT60" s="384"/>
      <c r="CU60" s="384"/>
      <c r="CV60" s="384"/>
      <c r="CW60" s="384"/>
      <c r="CX60" s="384"/>
      <c r="CY60" s="384"/>
      <c r="CZ60" s="384"/>
      <c r="DA60" s="384"/>
      <c r="DB60" s="384"/>
      <c r="DC60" s="384"/>
      <c r="DD60" s="384"/>
      <c r="DE60" s="384"/>
      <c r="DF60" s="384"/>
      <c r="DG60" s="384"/>
      <c r="DH60" s="384"/>
      <c r="DI60" s="384"/>
      <c r="DJ60" s="384"/>
      <c r="DK60" s="384"/>
      <c r="DL60" s="384"/>
      <c r="DM60" s="384"/>
      <c r="DN60" s="384"/>
      <c r="DO60" s="384"/>
      <c r="DP60" s="384"/>
      <c r="DQ60" s="384"/>
      <c r="DR60" s="384"/>
      <c r="DS60" s="384"/>
      <c r="DT60" s="384"/>
      <c r="DU60" s="384"/>
      <c r="DV60" s="384">
        <f t="shared" si="1"/>
        <v>776802510</v>
      </c>
      <c r="DW60" s="384">
        <f t="shared" si="2"/>
        <v>619861033</v>
      </c>
      <c r="DX60" s="384">
        <f t="shared" si="3"/>
        <v>430736900</v>
      </c>
      <c r="DY60" s="384">
        <f t="shared" si="8"/>
        <v>0</v>
      </c>
      <c r="DZ60" s="384">
        <f t="shared" si="4"/>
        <v>0</v>
      </c>
      <c r="EA60" s="384">
        <f t="shared" si="5"/>
        <v>0</v>
      </c>
      <c r="EB60" s="385">
        <f t="shared" si="6"/>
        <v>0</v>
      </c>
      <c r="EC60" s="384"/>
      <c r="ED60" s="386">
        <f t="shared" si="7"/>
        <v>1989100443</v>
      </c>
      <c r="EE60" s="382"/>
    </row>
    <row r="61" ht="15.0" customHeight="1">
      <c r="A61" s="386" t="s">
        <v>2774</v>
      </c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4"/>
      <c r="AS61" s="384"/>
      <c r="AT61" s="384"/>
      <c r="AU61" s="384"/>
      <c r="AV61" s="384"/>
      <c r="AW61" s="384"/>
      <c r="AX61" s="384"/>
      <c r="AY61" s="384"/>
      <c r="AZ61" s="384"/>
      <c r="BA61" s="384"/>
      <c r="BB61" s="384"/>
      <c r="BC61" s="384"/>
      <c r="BD61" s="384"/>
      <c r="BE61" s="384"/>
      <c r="BF61" s="384"/>
      <c r="BG61" s="384"/>
      <c r="BH61" s="384"/>
      <c r="BI61" s="384"/>
      <c r="BJ61" s="384"/>
      <c r="BK61" s="384"/>
      <c r="BL61" s="384"/>
      <c r="BM61" s="384"/>
      <c r="BN61" s="384"/>
      <c r="BO61" s="384"/>
      <c r="BP61" s="384"/>
      <c r="BQ61" s="384"/>
      <c r="BR61" s="384"/>
      <c r="BS61" s="384">
        <v>6.79492E7</v>
      </c>
      <c r="BT61" s="384">
        <v>8.148855E7</v>
      </c>
      <c r="BU61" s="384">
        <v>8.783665E7</v>
      </c>
      <c r="BV61" s="384">
        <v>7.238E7</v>
      </c>
      <c r="BW61" s="384">
        <v>8.79428E7</v>
      </c>
      <c r="BX61" s="384">
        <v>8.0127575E7</v>
      </c>
      <c r="BY61" s="384">
        <v>1.039742E8</v>
      </c>
      <c r="BZ61" s="384">
        <v>1.0217515E8</v>
      </c>
      <c r="CA61" s="384">
        <v>9.346535E7</v>
      </c>
      <c r="CB61" s="384">
        <v>1.0022705E8</v>
      </c>
      <c r="CC61" s="384">
        <v>9.083415E7</v>
      </c>
      <c r="CD61" s="384">
        <v>9.150603E7</v>
      </c>
      <c r="CE61" s="384">
        <v>9.755141E7</v>
      </c>
      <c r="CF61" s="384">
        <v>1.0085229E8</v>
      </c>
      <c r="CG61" s="384">
        <v>1.0645855E8</v>
      </c>
      <c r="CH61" s="384">
        <v>1.0279137E8</v>
      </c>
      <c r="CI61" s="384">
        <v>9.708787E7</v>
      </c>
      <c r="CJ61" s="384">
        <v>1.0901935E8</v>
      </c>
      <c r="CK61" s="384">
        <v>1.0262637E8</v>
      </c>
      <c r="CL61" s="384">
        <v>1.1849035E8</v>
      </c>
      <c r="CM61" s="384">
        <v>1.0262637E8</v>
      </c>
      <c r="CN61" s="384">
        <v>1.1849035E8</v>
      </c>
      <c r="CO61" s="384">
        <v>8.9760959E7</v>
      </c>
      <c r="CP61" s="384">
        <v>1.09205659E8</v>
      </c>
      <c r="CQ61" s="384">
        <v>1.12381359E8</v>
      </c>
      <c r="CR61" s="384">
        <v>9.3914778E7</v>
      </c>
      <c r="CS61" s="384">
        <v>1.04886047E8</v>
      </c>
      <c r="CT61" s="384">
        <v>1.09723759E8</v>
      </c>
      <c r="CU61" s="384">
        <v>1.08080359E8</v>
      </c>
      <c r="CV61" s="384">
        <v>9.6455559E7</v>
      </c>
      <c r="CW61" s="384">
        <v>9.8879959E7</v>
      </c>
      <c r="CX61" s="384">
        <v>1.10263859E8</v>
      </c>
      <c r="CY61" s="384">
        <v>9.608456E7</v>
      </c>
      <c r="CZ61" s="384">
        <v>9.833637E7</v>
      </c>
      <c r="DA61" s="384">
        <v>1.1450516E8</v>
      </c>
      <c r="DB61" s="384">
        <v>9.661795E7</v>
      </c>
      <c r="DC61" s="384">
        <v>1.0442817E8</v>
      </c>
      <c r="DD61" s="384">
        <v>1.08830535E8</v>
      </c>
      <c r="DE61" s="384">
        <v>1.0563927E8</v>
      </c>
      <c r="DF61" s="384">
        <v>1.1069256E8</v>
      </c>
      <c r="DG61" s="384">
        <v>9.2686671E7</v>
      </c>
      <c r="DH61" s="384">
        <v>1.0926355E8</v>
      </c>
      <c r="DI61" s="384">
        <f>'2026년'!C39</f>
        <v>122627311</v>
      </c>
      <c r="DJ61" s="384">
        <f>'2026년'!C191</f>
        <v>106475875</v>
      </c>
      <c r="DK61" s="384">
        <f>'2026년'!C348</f>
        <v>101783000</v>
      </c>
      <c r="DL61" s="384"/>
      <c r="DM61" s="384"/>
      <c r="DN61" s="384"/>
      <c r="DO61" s="384"/>
      <c r="DP61" s="384"/>
      <c r="DQ61" s="384"/>
      <c r="DR61" s="384"/>
      <c r="DS61" s="384"/>
      <c r="DT61" s="384"/>
      <c r="DU61" s="384"/>
      <c r="DV61" s="384">
        <f t="shared" si="1"/>
        <v>0</v>
      </c>
      <c r="DW61" s="384">
        <f t="shared" si="2"/>
        <v>0</v>
      </c>
      <c r="DX61" s="384">
        <f t="shared" si="3"/>
        <v>477724775</v>
      </c>
      <c r="DY61" s="384">
        <f t="shared" si="8"/>
        <v>1195942770</v>
      </c>
      <c r="DZ61" s="384">
        <f t="shared" si="4"/>
        <v>1266641919</v>
      </c>
      <c r="EA61" s="384">
        <f t="shared" si="5"/>
        <v>1246228614</v>
      </c>
      <c r="EB61" s="385">
        <f t="shared" si="6"/>
        <v>330886186</v>
      </c>
      <c r="EC61" s="384"/>
      <c r="ED61" s="386">
        <f t="shared" si="7"/>
        <v>4517424264</v>
      </c>
      <c r="EE61" s="382"/>
    </row>
    <row r="62" ht="15.0" customHeight="1">
      <c r="A62" s="386" t="s">
        <v>2775</v>
      </c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4"/>
      <c r="AS62" s="384"/>
      <c r="AT62" s="384"/>
      <c r="AU62" s="384"/>
      <c r="AV62" s="384"/>
      <c r="AW62" s="384"/>
      <c r="AX62" s="384"/>
      <c r="AY62" s="384"/>
      <c r="AZ62" s="384"/>
      <c r="BA62" s="384"/>
      <c r="BB62" s="384"/>
      <c r="BC62" s="384"/>
      <c r="BD62" s="384"/>
      <c r="BE62" s="384"/>
      <c r="BF62" s="384"/>
      <c r="BG62" s="384"/>
      <c r="BH62" s="384"/>
      <c r="BI62" s="384"/>
      <c r="BJ62" s="384"/>
      <c r="BK62" s="384"/>
      <c r="BL62" s="384"/>
      <c r="BM62" s="384"/>
      <c r="BN62" s="384"/>
      <c r="BO62" s="384"/>
      <c r="BP62" s="384"/>
      <c r="BQ62" s="384"/>
      <c r="BR62" s="384">
        <v>9552604.0</v>
      </c>
      <c r="BS62" s="384">
        <v>1.7304821E7</v>
      </c>
      <c r="BT62" s="384">
        <v>1.7462258E7</v>
      </c>
      <c r="BU62" s="384">
        <v>1.5295436E7</v>
      </c>
      <c r="BV62" s="384">
        <v>1.7590051E7</v>
      </c>
      <c r="BW62" s="384">
        <v>1.8365188E7</v>
      </c>
      <c r="BX62" s="384">
        <v>1.5386287E7</v>
      </c>
      <c r="BY62" s="384">
        <v>1.1769142E7</v>
      </c>
      <c r="BZ62" s="384">
        <v>973500.0</v>
      </c>
      <c r="CA62" s="384">
        <v>1122000.0</v>
      </c>
      <c r="CB62" s="384"/>
      <c r="CC62" s="384"/>
      <c r="CD62" s="384"/>
      <c r="CE62" s="384"/>
      <c r="CF62" s="384"/>
      <c r="CG62" s="384"/>
      <c r="CH62" s="384"/>
      <c r="CI62" s="384"/>
      <c r="CJ62" s="384"/>
      <c r="CK62" s="384"/>
      <c r="CL62" s="384"/>
      <c r="CM62" s="384"/>
      <c r="CN62" s="384"/>
      <c r="CO62" s="384"/>
      <c r="CP62" s="384"/>
      <c r="CQ62" s="384"/>
      <c r="CR62" s="384"/>
      <c r="CS62" s="384"/>
      <c r="CT62" s="384"/>
      <c r="CU62" s="384"/>
      <c r="CV62" s="384"/>
      <c r="CW62" s="384"/>
      <c r="CX62" s="384"/>
      <c r="CY62" s="384"/>
      <c r="CZ62" s="384"/>
      <c r="DA62" s="384"/>
      <c r="DB62" s="384"/>
      <c r="DC62" s="384"/>
      <c r="DD62" s="384"/>
      <c r="DE62" s="384"/>
      <c r="DF62" s="384"/>
      <c r="DG62" s="384"/>
      <c r="DH62" s="384"/>
      <c r="DI62" s="384"/>
      <c r="DJ62" s="384"/>
      <c r="DK62" s="384"/>
      <c r="DL62" s="384"/>
      <c r="DM62" s="384"/>
      <c r="DN62" s="384"/>
      <c r="DO62" s="384"/>
      <c r="DP62" s="384"/>
      <c r="DQ62" s="384"/>
      <c r="DR62" s="384"/>
      <c r="DS62" s="384"/>
      <c r="DT62" s="384"/>
      <c r="DU62" s="384"/>
      <c r="DV62" s="384">
        <f t="shared" si="1"/>
        <v>0</v>
      </c>
      <c r="DW62" s="384">
        <f t="shared" si="2"/>
        <v>0</v>
      </c>
      <c r="DX62" s="384">
        <f t="shared" si="3"/>
        <v>110956645</v>
      </c>
      <c r="DY62" s="384">
        <f t="shared" si="8"/>
        <v>13864642</v>
      </c>
      <c r="DZ62" s="384">
        <f t="shared" si="4"/>
        <v>0</v>
      </c>
      <c r="EA62" s="384">
        <f t="shared" si="5"/>
        <v>0</v>
      </c>
      <c r="EB62" s="385">
        <f t="shared" si="6"/>
        <v>0</v>
      </c>
      <c r="EC62" s="384"/>
      <c r="ED62" s="386">
        <f t="shared" si="7"/>
        <v>124821287</v>
      </c>
      <c r="EE62" s="382"/>
    </row>
    <row r="63" ht="15.0" customHeight="1">
      <c r="A63" s="380" t="s">
        <v>2776</v>
      </c>
      <c r="B63" s="380">
        <v>4207500.0</v>
      </c>
      <c r="C63" s="380">
        <v>3547500.0</v>
      </c>
      <c r="D63" s="380">
        <v>7507500.0</v>
      </c>
      <c r="E63" s="380">
        <v>1.155E7</v>
      </c>
      <c r="F63" s="380"/>
      <c r="G63" s="380">
        <v>6424000.0</v>
      </c>
      <c r="H63" s="380">
        <v>1.112892E8</v>
      </c>
      <c r="I63" s="380">
        <v>8.4876E7</v>
      </c>
      <c r="J63" s="380">
        <v>4.98003E7</v>
      </c>
      <c r="K63" s="380">
        <v>1.88815E7</v>
      </c>
      <c r="L63" s="380">
        <v>3.3341E7</v>
      </c>
      <c r="M63" s="380">
        <v>2.6411E7</v>
      </c>
      <c r="N63" s="380">
        <v>2.39855E7</v>
      </c>
      <c r="O63" s="380">
        <v>1.7853E7</v>
      </c>
      <c r="P63" s="380">
        <v>2.19615E7</v>
      </c>
      <c r="Q63" s="380">
        <v>2.156E7</v>
      </c>
      <c r="R63" s="380">
        <v>1.8018E7</v>
      </c>
      <c r="S63" s="380">
        <v>2.3342E7</v>
      </c>
      <c r="T63" s="380">
        <v>2.0086E7</v>
      </c>
      <c r="U63" s="380">
        <v>1.6742E7</v>
      </c>
      <c r="V63" s="380">
        <v>2.3408E7</v>
      </c>
      <c r="W63" s="380">
        <v>3.5838E7</v>
      </c>
      <c r="X63" s="380">
        <v>4.3076E7</v>
      </c>
      <c r="Y63" s="380">
        <v>4.6706E7</v>
      </c>
      <c r="Z63" s="380">
        <v>4.33345E7</v>
      </c>
      <c r="AA63" s="380">
        <v>5.7981E7</v>
      </c>
      <c r="AB63" s="380">
        <v>5.7783E7</v>
      </c>
      <c r="AC63" s="380">
        <v>4.8708E7</v>
      </c>
      <c r="AD63" s="380">
        <v>4.543E7</v>
      </c>
      <c r="AE63" s="380"/>
      <c r="AF63" s="380">
        <v>5.973E7</v>
      </c>
      <c r="AG63" s="380">
        <v>4.0766E7</v>
      </c>
      <c r="AH63" s="380">
        <v>4.1074E7</v>
      </c>
      <c r="AI63" s="380">
        <v>2.0548E7</v>
      </c>
      <c r="AJ63" s="380">
        <v>2.4728E7</v>
      </c>
      <c r="AK63" s="380">
        <v>2.8787E7</v>
      </c>
      <c r="AL63" s="380">
        <v>8.5778E7</v>
      </c>
      <c r="AM63" s="380">
        <v>1.6676E7</v>
      </c>
      <c r="AN63" s="380">
        <v>1.9294E7</v>
      </c>
      <c r="AO63" s="380">
        <v>1.9514E7</v>
      </c>
      <c r="AP63" s="380">
        <v>3.20595E7</v>
      </c>
      <c r="AQ63" s="380">
        <v>2.25885E7</v>
      </c>
      <c r="AR63" s="384">
        <v>1.52515E7</v>
      </c>
      <c r="AS63" s="384">
        <v>4818000.0</v>
      </c>
      <c r="AT63" s="384">
        <v>6.25515E7</v>
      </c>
      <c r="AU63" s="384">
        <v>1.23585E7</v>
      </c>
      <c r="AV63" s="384">
        <v>1.0428E7</v>
      </c>
      <c r="AW63" s="384">
        <v>6550500.0</v>
      </c>
      <c r="AX63" s="384">
        <v>1.1847E7</v>
      </c>
      <c r="AY63" s="384">
        <v>1.17975E7</v>
      </c>
      <c r="AZ63" s="384">
        <v>7920000.0</v>
      </c>
      <c r="BA63" s="384">
        <v>9685500.0</v>
      </c>
      <c r="BB63" s="384"/>
      <c r="BC63" s="384"/>
      <c r="BD63" s="384"/>
      <c r="BE63" s="384"/>
      <c r="BF63" s="384"/>
      <c r="BG63" s="384"/>
      <c r="BH63" s="384"/>
      <c r="BI63" s="384"/>
      <c r="BJ63" s="384"/>
      <c r="BK63" s="384"/>
      <c r="BL63" s="384"/>
      <c r="BM63" s="384"/>
      <c r="BN63" s="384"/>
      <c r="BO63" s="384"/>
      <c r="BP63" s="384"/>
      <c r="BQ63" s="384"/>
      <c r="BR63" s="384"/>
      <c r="BS63" s="384">
        <v>1801800.0</v>
      </c>
      <c r="BT63" s="384">
        <v>1.23552E7</v>
      </c>
      <c r="BU63" s="384">
        <v>1.31274E7</v>
      </c>
      <c r="BV63" s="384">
        <v>1.01673E7</v>
      </c>
      <c r="BW63" s="384">
        <v>1.91763E7</v>
      </c>
      <c r="BX63" s="384">
        <v>2.63835E7</v>
      </c>
      <c r="BY63" s="384">
        <v>2.56113E7</v>
      </c>
      <c r="BZ63" s="384">
        <v>1.342E7</v>
      </c>
      <c r="CA63" s="384">
        <v>1.03334E7</v>
      </c>
      <c r="CB63" s="384">
        <v>1.03334E7</v>
      </c>
      <c r="CC63" s="384">
        <v>8052000.0</v>
      </c>
      <c r="CD63" s="384">
        <v>7649400.0</v>
      </c>
      <c r="CE63" s="384">
        <v>9528200.0</v>
      </c>
      <c r="CF63" s="384">
        <v>1.10044E7</v>
      </c>
      <c r="CG63" s="384">
        <v>1.15412E7</v>
      </c>
      <c r="CH63" s="384">
        <v>9662400.0</v>
      </c>
      <c r="CI63" s="384">
        <v>9930800.0</v>
      </c>
      <c r="CJ63" s="384">
        <v>9930800.0</v>
      </c>
      <c r="CK63" s="384">
        <v>5368000.0</v>
      </c>
      <c r="CL63" s="384">
        <v>5502200.0</v>
      </c>
      <c r="CM63" s="384">
        <v>5368000.0</v>
      </c>
      <c r="CN63" s="384">
        <v>5502200.0</v>
      </c>
      <c r="CO63" s="384">
        <v>5099600.0</v>
      </c>
      <c r="CP63" s="384">
        <v>4428600.0</v>
      </c>
      <c r="CQ63" s="384"/>
      <c r="CR63" s="384"/>
      <c r="CS63" s="384"/>
      <c r="CT63" s="384"/>
      <c r="CU63" s="384"/>
      <c r="CV63" s="384"/>
      <c r="CW63" s="384"/>
      <c r="CX63" s="384"/>
      <c r="CY63" s="384"/>
      <c r="CZ63" s="384"/>
      <c r="DA63" s="384"/>
      <c r="DB63" s="384"/>
      <c r="DC63" s="384"/>
      <c r="DD63" s="384"/>
      <c r="DE63" s="384"/>
      <c r="DF63" s="384"/>
      <c r="DG63" s="384"/>
      <c r="DH63" s="384"/>
      <c r="DI63" s="384"/>
      <c r="DJ63" s="384"/>
      <c r="DK63" s="384"/>
      <c r="DL63" s="384"/>
      <c r="DM63" s="384"/>
      <c r="DN63" s="384"/>
      <c r="DO63" s="384"/>
      <c r="DP63" s="384"/>
      <c r="DQ63" s="384"/>
      <c r="DR63" s="384"/>
      <c r="DS63" s="384"/>
      <c r="DT63" s="384"/>
      <c r="DU63" s="384"/>
      <c r="DV63" s="384">
        <f t="shared" si="1"/>
        <v>217684500</v>
      </c>
      <c r="DW63" s="384">
        <f t="shared" si="2"/>
        <v>9685500</v>
      </c>
      <c r="DX63" s="384">
        <f t="shared" si="3"/>
        <v>83011500</v>
      </c>
      <c r="DY63" s="384">
        <f t="shared" si="8"/>
        <v>136997300</v>
      </c>
      <c r="DZ63" s="384">
        <f t="shared" si="4"/>
        <v>31268600</v>
      </c>
      <c r="EA63" s="384">
        <f t="shared" si="5"/>
        <v>0</v>
      </c>
      <c r="EB63" s="385">
        <f t="shared" si="6"/>
        <v>0</v>
      </c>
      <c r="EC63" s="384"/>
      <c r="ED63" s="386">
        <f t="shared" si="7"/>
        <v>1739676400</v>
      </c>
      <c r="EE63" s="380"/>
    </row>
    <row r="64" ht="15.0" customHeight="1">
      <c r="A64" s="386" t="s">
        <v>2777</v>
      </c>
      <c r="B64" s="380">
        <v>660000.0</v>
      </c>
      <c r="C64" s="380">
        <v>286000.0</v>
      </c>
      <c r="D64" s="380"/>
      <c r="E64" s="380"/>
      <c r="F64" s="380">
        <v>242000.0</v>
      </c>
      <c r="G64" s="380">
        <v>198000.0</v>
      </c>
      <c r="H64" s="380">
        <v>1078000.0</v>
      </c>
      <c r="I64" s="380">
        <v>990000.0</v>
      </c>
      <c r="J64" s="380">
        <v>715000.0</v>
      </c>
      <c r="K64" s="380">
        <v>5434000.0</v>
      </c>
      <c r="L64" s="380"/>
      <c r="M64" s="380">
        <v>8052635.0</v>
      </c>
      <c r="N64" s="380">
        <v>4.8402159E7</v>
      </c>
      <c r="O64" s="380">
        <v>4.1546439E7</v>
      </c>
      <c r="P64" s="380">
        <v>4.2243674E7</v>
      </c>
      <c r="Q64" s="380">
        <v>6.737158E7</v>
      </c>
      <c r="R64" s="380">
        <v>1.0573194E8</v>
      </c>
      <c r="S64" s="380">
        <v>1.36993721E8</v>
      </c>
      <c r="T64" s="380">
        <v>4.08408E7</v>
      </c>
      <c r="U64" s="380">
        <v>8.045334E7</v>
      </c>
      <c r="V64" s="380">
        <v>8.524802E7</v>
      </c>
      <c r="W64" s="380">
        <v>8.035918E7</v>
      </c>
      <c r="X64" s="380">
        <v>2.9297862E8</v>
      </c>
      <c r="Y64" s="380">
        <v>1.82138E8</v>
      </c>
      <c r="Z64" s="380">
        <v>1.1790724E8</v>
      </c>
      <c r="AA64" s="380">
        <v>1.0040173E8</v>
      </c>
      <c r="AB64" s="380">
        <v>1.1008426E8</v>
      </c>
      <c r="AC64" s="380">
        <v>2.1011969E8</v>
      </c>
      <c r="AD64" s="380">
        <v>1.40676118E8</v>
      </c>
      <c r="AE64" s="380">
        <v>1.14321328E8</v>
      </c>
      <c r="AF64" s="380">
        <v>1.00497298E8</v>
      </c>
      <c r="AG64" s="380">
        <v>1.01771835E8</v>
      </c>
      <c r="AH64" s="380">
        <v>1.00887743E8</v>
      </c>
      <c r="AI64" s="380">
        <v>2.2944999E8</v>
      </c>
      <c r="AJ64" s="380">
        <v>3.2070434E8</v>
      </c>
      <c r="AK64" s="380">
        <v>3.0810879E8</v>
      </c>
      <c r="AL64" s="380">
        <v>1.4314498E8</v>
      </c>
      <c r="AM64" s="380">
        <v>9.648364E7</v>
      </c>
      <c r="AN64" s="380">
        <v>1.3657556E8</v>
      </c>
      <c r="AO64" s="380">
        <v>2.8534572E8</v>
      </c>
      <c r="AP64" s="380">
        <v>2.32134485E8</v>
      </c>
      <c r="AQ64" s="380">
        <v>4.782734E7</v>
      </c>
      <c r="AR64" s="384">
        <v>2.64088E7</v>
      </c>
      <c r="AS64" s="384">
        <v>1.64362E7</v>
      </c>
      <c r="AT64" s="384">
        <v>6.38253E7</v>
      </c>
      <c r="AU64" s="384">
        <v>5.68997E7</v>
      </c>
      <c r="AV64" s="384">
        <v>7.61354E7</v>
      </c>
      <c r="AW64" s="384">
        <v>5.29705E7</v>
      </c>
      <c r="AX64" s="384">
        <v>4.661195E7</v>
      </c>
      <c r="AY64" s="384">
        <v>4.67346E7</v>
      </c>
      <c r="AZ64" s="384">
        <v>5.59339E7</v>
      </c>
      <c r="BA64" s="384">
        <v>6.16979E7</v>
      </c>
      <c r="BB64" s="384">
        <v>5.30266E7</v>
      </c>
      <c r="BC64" s="384">
        <v>2.109503E8</v>
      </c>
      <c r="BD64" s="384">
        <v>2.111978E8</v>
      </c>
      <c r="BE64" s="384">
        <v>1.748428E8</v>
      </c>
      <c r="BF64" s="384">
        <v>1.74965477E8</v>
      </c>
      <c r="BG64" s="118">
        <v>1.800403E8</v>
      </c>
      <c r="BH64" s="384">
        <v>1.8841625E8</v>
      </c>
      <c r="BI64" s="384">
        <v>1.958935E8</v>
      </c>
      <c r="BJ64" s="384">
        <v>1.8658448E8</v>
      </c>
      <c r="BK64" s="384">
        <v>1.6056755E8</v>
      </c>
      <c r="BL64" s="384">
        <v>1.55189188E8</v>
      </c>
      <c r="BM64" s="384">
        <v>1.78583465E8</v>
      </c>
      <c r="BN64" s="384">
        <v>1.314709E8</v>
      </c>
      <c r="BO64" s="384">
        <v>1.7618315E8</v>
      </c>
      <c r="BP64" s="384">
        <v>1.810413E8</v>
      </c>
      <c r="BQ64" s="384">
        <v>1.48810893E8</v>
      </c>
      <c r="BR64" s="384">
        <v>1.54122375E8</v>
      </c>
      <c r="BS64" s="384">
        <v>1.75741049E8</v>
      </c>
      <c r="BT64" s="384">
        <v>3.2730401E8</v>
      </c>
      <c r="BU64" s="384">
        <v>2.374757E8</v>
      </c>
      <c r="BV64" s="384">
        <v>1.8107958E8</v>
      </c>
      <c r="BW64" s="384">
        <v>1.6334659E8</v>
      </c>
      <c r="BX64" s="384">
        <v>1.69494985E8</v>
      </c>
      <c r="BY64" s="384">
        <v>1.68117537E8</v>
      </c>
      <c r="BZ64" s="384">
        <v>1.2167474E8</v>
      </c>
      <c r="CA64" s="384">
        <v>1.221517E8</v>
      </c>
      <c r="CB64" s="384">
        <v>1.4907266E8</v>
      </c>
      <c r="CC64" s="384">
        <v>1.62404E8</v>
      </c>
      <c r="CD64" s="384">
        <v>2.0596631E8</v>
      </c>
      <c r="CE64" s="384">
        <v>1.744523E8</v>
      </c>
      <c r="CF64" s="384">
        <v>2.464044E8</v>
      </c>
      <c r="CG64" s="384">
        <v>1.849166E8</v>
      </c>
      <c r="CH64" s="384">
        <v>1.78771065E8</v>
      </c>
      <c r="CI64" s="384">
        <v>1.60102426E8</v>
      </c>
      <c r="CJ64" s="384">
        <v>1.69565E8</v>
      </c>
      <c r="CK64" s="384">
        <v>1.98645876E8</v>
      </c>
      <c r="CL64" s="384">
        <v>1.9438265E8</v>
      </c>
      <c r="CM64" s="384">
        <v>1.98645876E8</v>
      </c>
      <c r="CN64" s="384">
        <v>1.9438265E8</v>
      </c>
      <c r="CO64" s="384">
        <v>1.47107169E8</v>
      </c>
      <c r="CP64" s="384">
        <v>1.327007E8</v>
      </c>
      <c r="CQ64" s="384">
        <v>1.6599715E8</v>
      </c>
      <c r="CR64" s="384">
        <v>1.574287E8</v>
      </c>
      <c r="CS64" s="384">
        <v>2.06082041E8</v>
      </c>
      <c r="CT64" s="384">
        <v>3.07265169E8</v>
      </c>
      <c r="CU64" s="384">
        <v>2.2898766E8</v>
      </c>
      <c r="CV64" s="384">
        <v>1.683748E8</v>
      </c>
      <c r="CW64" s="384">
        <v>1.257113E8</v>
      </c>
      <c r="CX64" s="384">
        <v>1.2801459E8</v>
      </c>
      <c r="CY64" s="384">
        <v>1.242406E8</v>
      </c>
      <c r="CZ64" s="384">
        <v>7.8309E7</v>
      </c>
      <c r="DA64" s="384">
        <v>1.1396E7</v>
      </c>
      <c r="DB64" s="384"/>
      <c r="DC64" s="384"/>
      <c r="DD64" s="384"/>
      <c r="DE64" s="384"/>
      <c r="DF64" s="384"/>
      <c r="DG64" s="384"/>
      <c r="DH64" s="384">
        <v>6842000.0</v>
      </c>
      <c r="DI64" s="384"/>
      <c r="DJ64" s="384"/>
      <c r="DK64" s="384"/>
      <c r="DL64" s="384"/>
      <c r="DM64" s="384"/>
      <c r="DN64" s="384"/>
      <c r="DO64" s="384"/>
      <c r="DP64" s="384"/>
      <c r="DQ64" s="384"/>
      <c r="DR64" s="384"/>
      <c r="DS64" s="384"/>
      <c r="DT64" s="384"/>
      <c r="DU64" s="384"/>
      <c r="DV64" s="384">
        <f t="shared" si="1"/>
        <v>1007263895</v>
      </c>
      <c r="DW64" s="384">
        <f t="shared" si="2"/>
        <v>1953372145</v>
      </c>
      <c r="DX64" s="384">
        <f t="shared" si="3"/>
        <v>2224653997</v>
      </c>
      <c r="DY64" s="384">
        <f t="shared" si="8"/>
        <v>2043598738</v>
      </c>
      <c r="DZ64" s="384">
        <f t="shared" si="4"/>
        <v>2300000441</v>
      </c>
      <c r="EA64" s="384">
        <f t="shared" si="5"/>
        <v>474513490</v>
      </c>
      <c r="EB64" s="385">
        <f t="shared" si="6"/>
        <v>0</v>
      </c>
      <c r="EC64" s="384"/>
      <c r="ED64" s="386">
        <f t="shared" si="7"/>
        <v>13556500356</v>
      </c>
      <c r="EE64" s="382"/>
    </row>
    <row r="65" ht="15.0" customHeight="1">
      <c r="A65" s="386" t="s">
        <v>619</v>
      </c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4"/>
      <c r="AS65" s="384"/>
      <c r="AT65" s="384"/>
      <c r="AU65" s="384"/>
      <c r="AV65" s="384"/>
      <c r="AW65" s="384"/>
      <c r="AX65" s="384"/>
      <c r="AY65" s="384"/>
      <c r="AZ65" s="384"/>
      <c r="BA65" s="384"/>
      <c r="BB65" s="384"/>
      <c r="BC65" s="384"/>
      <c r="BD65" s="384"/>
      <c r="BE65" s="384"/>
      <c r="BF65" s="384"/>
      <c r="BG65" s="384">
        <v>273900.0</v>
      </c>
      <c r="BH65" s="384">
        <v>7705500.0</v>
      </c>
      <c r="BI65" s="384">
        <v>1.18943E7</v>
      </c>
      <c r="BJ65" s="384">
        <v>3269200.0</v>
      </c>
      <c r="BK65" s="384">
        <v>6051100.0</v>
      </c>
      <c r="BL65" s="384">
        <v>8778000.0</v>
      </c>
      <c r="BM65" s="384">
        <v>1.61799E7</v>
      </c>
      <c r="BN65" s="384">
        <v>1.50062E7</v>
      </c>
      <c r="BO65" s="384">
        <v>4854300.0</v>
      </c>
      <c r="BP65" s="384">
        <v>8608600.0</v>
      </c>
      <c r="BQ65" s="384">
        <v>8236800.0</v>
      </c>
      <c r="BR65" s="384">
        <v>1.5037E7</v>
      </c>
      <c r="BS65" s="384">
        <v>1.54396E7</v>
      </c>
      <c r="BT65" s="384">
        <v>1.36169E7</v>
      </c>
      <c r="BU65" s="384">
        <v>1.74669E7</v>
      </c>
      <c r="BV65" s="384">
        <v>1.21044E7</v>
      </c>
      <c r="BW65" s="384">
        <v>1.17249E7</v>
      </c>
      <c r="BX65" s="384">
        <v>1.04687E7</v>
      </c>
      <c r="BY65" s="384">
        <v>1.05424E7</v>
      </c>
      <c r="BZ65" s="384">
        <v>112200.0</v>
      </c>
      <c r="CA65" s="384"/>
      <c r="CB65" s="384"/>
      <c r="CC65" s="384">
        <v>396000.0</v>
      </c>
      <c r="CD65" s="384"/>
      <c r="CE65" s="384"/>
      <c r="CF65" s="384"/>
      <c r="CG65" s="384"/>
      <c r="CH65" s="384"/>
      <c r="CI65" s="384"/>
      <c r="CJ65" s="384"/>
      <c r="CK65" s="384"/>
      <c r="CL65" s="384"/>
      <c r="CM65" s="384"/>
      <c r="CN65" s="384"/>
      <c r="CO65" s="384"/>
      <c r="CP65" s="384"/>
      <c r="CQ65" s="384"/>
      <c r="CR65" s="384"/>
      <c r="CS65" s="384">
        <v>132000.0</v>
      </c>
      <c r="CT65" s="384"/>
      <c r="CU65" s="384"/>
      <c r="CV65" s="384"/>
      <c r="CW65" s="384"/>
      <c r="CX65" s="384"/>
      <c r="CY65" s="384"/>
      <c r="CZ65" s="384"/>
      <c r="DA65" s="384"/>
      <c r="DB65" s="384"/>
      <c r="DC65" s="384"/>
      <c r="DD65" s="384"/>
      <c r="DE65" s="384"/>
      <c r="DF65" s="384"/>
      <c r="DG65" s="384"/>
      <c r="DH65" s="384"/>
      <c r="DI65" s="384"/>
      <c r="DJ65" s="384"/>
      <c r="DK65" s="384"/>
      <c r="DL65" s="384"/>
      <c r="DM65" s="384"/>
      <c r="DN65" s="384"/>
      <c r="DO65" s="384"/>
      <c r="DP65" s="384"/>
      <c r="DQ65" s="384"/>
      <c r="DR65" s="384"/>
      <c r="DS65" s="384"/>
      <c r="DT65" s="384"/>
      <c r="DU65" s="384"/>
      <c r="DV65" s="384"/>
      <c r="DW65" s="384">
        <f t="shared" si="2"/>
        <v>37972000</v>
      </c>
      <c r="DX65" s="384">
        <f t="shared" si="3"/>
        <v>148744200</v>
      </c>
      <c r="DY65" s="384">
        <f t="shared" si="8"/>
        <v>11050600</v>
      </c>
      <c r="DZ65" s="384">
        <f t="shared" si="4"/>
        <v>132000</v>
      </c>
      <c r="EA65" s="384">
        <f t="shared" si="5"/>
        <v>0</v>
      </c>
      <c r="EB65" s="385">
        <f t="shared" si="6"/>
        <v>0</v>
      </c>
      <c r="EC65" s="384"/>
      <c r="ED65" s="386">
        <f t="shared" si="7"/>
        <v>197898800</v>
      </c>
      <c r="EE65" s="382"/>
    </row>
    <row r="66" ht="15.0" customHeight="1">
      <c r="A66" s="380" t="s">
        <v>2778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4"/>
      <c r="AS66" s="384"/>
      <c r="AT66" s="384"/>
      <c r="AU66" s="384">
        <v>1705000.0</v>
      </c>
      <c r="AV66" s="384"/>
      <c r="AW66" s="384"/>
      <c r="AX66" s="384">
        <v>1760000.0</v>
      </c>
      <c r="AY66" s="384">
        <v>2673000.0</v>
      </c>
      <c r="AZ66" s="384">
        <v>4466000.0</v>
      </c>
      <c r="BA66" s="384"/>
      <c r="BB66" s="384">
        <v>3531000.0</v>
      </c>
      <c r="BC66" s="384"/>
      <c r="BD66" s="384">
        <v>3740000.0</v>
      </c>
      <c r="BE66" s="384">
        <v>1705000.0</v>
      </c>
      <c r="BF66" s="384">
        <v>2838000.0</v>
      </c>
      <c r="BG66" s="384">
        <v>3998500.0</v>
      </c>
      <c r="BH66" s="384">
        <v>880000.0</v>
      </c>
      <c r="BI66" s="384">
        <v>2981000.0</v>
      </c>
      <c r="BJ66" s="384">
        <v>2673000.0</v>
      </c>
      <c r="BK66" s="384">
        <v>4983000.0</v>
      </c>
      <c r="BL66" s="384"/>
      <c r="BM66" s="384">
        <v>9805400.0</v>
      </c>
      <c r="BN66" s="384"/>
      <c r="BO66" s="384">
        <v>4906000.0</v>
      </c>
      <c r="BP66" s="384">
        <v>4807000.0</v>
      </c>
      <c r="BQ66" s="384">
        <v>3773000.0</v>
      </c>
      <c r="BR66" s="384">
        <v>5527500.0</v>
      </c>
      <c r="BS66" s="384">
        <v>5049000.0</v>
      </c>
      <c r="BT66" s="384">
        <v>5346000.0</v>
      </c>
      <c r="BU66" s="384">
        <v>3751000.0</v>
      </c>
      <c r="BV66" s="384">
        <v>4163500.0</v>
      </c>
      <c r="BW66" s="384">
        <v>3520000.0</v>
      </c>
      <c r="BX66" s="384">
        <v>2959000.0</v>
      </c>
      <c r="BY66" s="384">
        <v>3577200.0</v>
      </c>
      <c r="BZ66" s="384"/>
      <c r="CA66" s="384"/>
      <c r="CB66" s="384"/>
      <c r="CC66" s="384">
        <v>671000.0</v>
      </c>
      <c r="CD66" s="384">
        <v>1342000.0</v>
      </c>
      <c r="CE66" s="384">
        <v>495000.0</v>
      </c>
      <c r="CF66" s="384"/>
      <c r="CG66" s="384"/>
      <c r="CH66" s="384"/>
      <c r="CI66" s="384"/>
      <c r="CJ66" s="384"/>
      <c r="CK66" s="384"/>
      <c r="CL66" s="384"/>
      <c r="CM66" s="384"/>
      <c r="CN66" s="384"/>
      <c r="CO66" s="384"/>
      <c r="CP66" s="384"/>
      <c r="CQ66" s="384"/>
      <c r="CR66" s="384"/>
      <c r="CS66" s="384"/>
      <c r="CT66" s="384"/>
      <c r="CU66" s="384"/>
      <c r="CV66" s="384"/>
      <c r="CW66" s="384"/>
      <c r="CX66" s="384"/>
      <c r="CY66" s="384"/>
      <c r="CZ66" s="384"/>
      <c r="DA66" s="384"/>
      <c r="DB66" s="384"/>
      <c r="DC66" s="384"/>
      <c r="DD66" s="384"/>
      <c r="DE66" s="384"/>
      <c r="DF66" s="384"/>
      <c r="DG66" s="384"/>
      <c r="DH66" s="384"/>
      <c r="DI66" s="384"/>
      <c r="DJ66" s="384"/>
      <c r="DK66" s="384"/>
      <c r="DL66" s="384"/>
      <c r="DM66" s="384"/>
      <c r="DN66" s="384"/>
      <c r="DO66" s="384"/>
      <c r="DP66" s="384"/>
      <c r="DQ66" s="384"/>
      <c r="DR66" s="384"/>
      <c r="DS66" s="384"/>
      <c r="DT66" s="384"/>
      <c r="DU66" s="384"/>
      <c r="DV66" s="384"/>
      <c r="DW66" s="384">
        <f t="shared" si="2"/>
        <v>27329500</v>
      </c>
      <c r="DX66" s="384">
        <f t="shared" si="3"/>
        <v>53607400</v>
      </c>
      <c r="DY66" s="384">
        <f t="shared" si="8"/>
        <v>6085200</v>
      </c>
      <c r="DZ66" s="384">
        <f t="shared" si="4"/>
        <v>0</v>
      </c>
      <c r="EA66" s="384">
        <f t="shared" si="5"/>
        <v>0</v>
      </c>
      <c r="EB66" s="385">
        <f t="shared" si="6"/>
        <v>0</v>
      </c>
      <c r="EC66" s="384"/>
      <c r="ED66" s="386">
        <f t="shared" si="7"/>
        <v>97626100</v>
      </c>
      <c r="EE66" s="382"/>
    </row>
    <row r="67" ht="15.0" customHeight="1">
      <c r="A67" s="380" t="s">
        <v>618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4"/>
      <c r="AS67" s="384"/>
      <c r="AT67" s="384"/>
      <c r="AU67" s="384"/>
      <c r="AV67" s="384"/>
      <c r="AW67" s="384"/>
      <c r="AX67" s="384"/>
      <c r="AY67" s="384"/>
      <c r="AZ67" s="384"/>
      <c r="BA67" s="384"/>
      <c r="BB67" s="384"/>
      <c r="BC67" s="384"/>
      <c r="BD67" s="384"/>
      <c r="BE67" s="384"/>
      <c r="BF67" s="384"/>
      <c r="BG67" s="384">
        <v>352000.0</v>
      </c>
      <c r="BH67" s="384"/>
      <c r="BI67" s="384"/>
      <c r="BJ67" s="384"/>
      <c r="BK67" s="384"/>
      <c r="BL67" s="384"/>
      <c r="BM67" s="384"/>
      <c r="BN67" s="384"/>
      <c r="BO67" s="384"/>
      <c r="BP67" s="384"/>
      <c r="BQ67" s="384"/>
      <c r="BR67" s="384"/>
      <c r="BS67" s="384"/>
      <c r="BT67" s="384"/>
      <c r="BU67" s="384"/>
      <c r="BV67" s="384"/>
      <c r="BW67" s="384"/>
      <c r="BX67" s="384"/>
      <c r="BY67" s="384"/>
      <c r="BZ67" s="384"/>
      <c r="CA67" s="384"/>
      <c r="CB67" s="384"/>
      <c r="CC67" s="384"/>
      <c r="CD67" s="384"/>
      <c r="CE67" s="384"/>
      <c r="CF67" s="384"/>
      <c r="CG67" s="384"/>
      <c r="CH67" s="384"/>
      <c r="CI67" s="384"/>
      <c r="CJ67" s="384"/>
      <c r="CK67" s="384"/>
      <c r="CL67" s="384"/>
      <c r="CM67" s="384"/>
      <c r="CN67" s="384"/>
      <c r="CO67" s="384"/>
      <c r="CP67" s="384"/>
      <c r="CQ67" s="384"/>
      <c r="CR67" s="384"/>
      <c r="CS67" s="384"/>
      <c r="CT67" s="384"/>
      <c r="CU67" s="384"/>
      <c r="CV67" s="384"/>
      <c r="CW67" s="384"/>
      <c r="CX67" s="384"/>
      <c r="CY67" s="384"/>
      <c r="CZ67" s="384"/>
      <c r="DA67" s="384"/>
      <c r="DB67" s="384"/>
      <c r="DC67" s="384"/>
      <c r="DD67" s="384"/>
      <c r="DE67" s="384"/>
      <c r="DF67" s="384"/>
      <c r="DG67" s="384"/>
      <c r="DH67" s="384"/>
      <c r="DI67" s="384"/>
      <c r="DJ67" s="384"/>
      <c r="DK67" s="384"/>
      <c r="DL67" s="384"/>
      <c r="DM67" s="384"/>
      <c r="DN67" s="384"/>
      <c r="DO67" s="384"/>
      <c r="DP67" s="384"/>
      <c r="DQ67" s="384"/>
      <c r="DR67" s="384"/>
      <c r="DS67" s="384"/>
      <c r="DT67" s="384"/>
      <c r="DU67" s="384"/>
      <c r="DV67" s="384"/>
      <c r="DW67" s="384">
        <f t="shared" si="2"/>
        <v>352000</v>
      </c>
      <c r="DX67" s="384">
        <f t="shared" si="3"/>
        <v>0</v>
      </c>
      <c r="DY67" s="384">
        <f t="shared" si="8"/>
        <v>0</v>
      </c>
      <c r="DZ67" s="384">
        <f t="shared" si="4"/>
        <v>0</v>
      </c>
      <c r="EA67" s="384">
        <f t="shared" si="5"/>
        <v>0</v>
      </c>
      <c r="EB67" s="385">
        <f t="shared" si="6"/>
        <v>0</v>
      </c>
      <c r="EC67" s="384"/>
      <c r="ED67" s="386">
        <f t="shared" si="7"/>
        <v>352000</v>
      </c>
      <c r="EE67" s="382"/>
    </row>
    <row r="68" ht="15.0" customHeight="1">
      <c r="A68" s="380" t="s">
        <v>2779</v>
      </c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4"/>
      <c r="AS68" s="384"/>
      <c r="AT68" s="384"/>
      <c r="AU68" s="384"/>
      <c r="AV68" s="384"/>
      <c r="AW68" s="384"/>
      <c r="AX68" s="384"/>
      <c r="AY68" s="384"/>
      <c r="AZ68" s="384"/>
      <c r="BA68" s="384"/>
      <c r="BB68" s="384"/>
      <c r="BC68" s="384"/>
      <c r="BD68" s="384"/>
      <c r="BE68" s="384">
        <v>990000.0</v>
      </c>
      <c r="BF68" s="384"/>
      <c r="BG68" s="384"/>
      <c r="BH68" s="384"/>
      <c r="BI68" s="384"/>
      <c r="BJ68" s="384"/>
      <c r="BK68" s="384"/>
      <c r="BL68" s="384">
        <v>4147000.0</v>
      </c>
      <c r="BM68" s="384">
        <v>6149000.0</v>
      </c>
      <c r="BN68" s="384"/>
      <c r="BO68" s="384"/>
      <c r="BP68" s="384">
        <v>1199000.0</v>
      </c>
      <c r="BQ68" s="384">
        <v>4290000.0</v>
      </c>
      <c r="BR68" s="384">
        <v>4719000.0</v>
      </c>
      <c r="BS68" s="384"/>
      <c r="BT68" s="384"/>
      <c r="BU68" s="384"/>
      <c r="BV68" s="384"/>
      <c r="BW68" s="384"/>
      <c r="BX68" s="384"/>
      <c r="BY68" s="384"/>
      <c r="BZ68" s="384"/>
      <c r="CA68" s="384"/>
      <c r="CB68" s="384"/>
      <c r="CC68" s="384"/>
      <c r="CD68" s="384"/>
      <c r="CE68" s="384"/>
      <c r="CF68" s="384"/>
      <c r="CG68" s="384"/>
      <c r="CH68" s="384"/>
      <c r="CI68" s="384"/>
      <c r="CJ68" s="384"/>
      <c r="CK68" s="384"/>
      <c r="CL68" s="384"/>
      <c r="CM68" s="384"/>
      <c r="CN68" s="384"/>
      <c r="CO68" s="384"/>
      <c r="CP68" s="384"/>
      <c r="CQ68" s="384"/>
      <c r="CR68" s="384"/>
      <c r="CS68" s="384"/>
      <c r="CT68" s="384"/>
      <c r="CU68" s="384"/>
      <c r="CV68" s="384"/>
      <c r="CW68" s="384"/>
      <c r="CX68" s="384"/>
      <c r="CY68" s="384"/>
      <c r="CZ68" s="384"/>
      <c r="DA68" s="384"/>
      <c r="DB68" s="384"/>
      <c r="DC68" s="384"/>
      <c r="DD68" s="384"/>
      <c r="DE68" s="384"/>
      <c r="DF68" s="384"/>
      <c r="DG68" s="384"/>
      <c r="DH68" s="384"/>
      <c r="DI68" s="384"/>
      <c r="DJ68" s="384"/>
      <c r="DK68" s="384"/>
      <c r="DL68" s="384"/>
      <c r="DM68" s="384"/>
      <c r="DN68" s="384"/>
      <c r="DO68" s="384"/>
      <c r="DP68" s="384"/>
      <c r="DQ68" s="384"/>
      <c r="DR68" s="384"/>
      <c r="DS68" s="384"/>
      <c r="DT68" s="384"/>
      <c r="DU68" s="384"/>
      <c r="DV68" s="384"/>
      <c r="DW68" s="384">
        <f t="shared" si="2"/>
        <v>5137000</v>
      </c>
      <c r="DX68" s="384">
        <f t="shared" si="3"/>
        <v>16357000</v>
      </c>
      <c r="DY68" s="384">
        <f t="shared" si="8"/>
        <v>0</v>
      </c>
      <c r="DZ68" s="384">
        <f t="shared" si="4"/>
        <v>0</v>
      </c>
      <c r="EA68" s="384">
        <f t="shared" si="5"/>
        <v>0</v>
      </c>
      <c r="EB68" s="385">
        <f t="shared" si="6"/>
        <v>0</v>
      </c>
      <c r="EC68" s="384"/>
      <c r="ED68" s="386">
        <f t="shared" si="7"/>
        <v>21494000</v>
      </c>
      <c r="EE68" s="382"/>
    </row>
    <row r="69" ht="15.0" customHeight="1">
      <c r="A69" s="380" t="s">
        <v>2780</v>
      </c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4"/>
      <c r="AS69" s="384"/>
      <c r="AT69" s="384"/>
      <c r="AU69" s="384"/>
      <c r="AV69" s="384"/>
      <c r="AW69" s="384"/>
      <c r="AX69" s="384"/>
      <c r="AY69" s="384"/>
      <c r="AZ69" s="384"/>
      <c r="BA69" s="384"/>
      <c r="BB69" s="384"/>
      <c r="BC69" s="384"/>
      <c r="BD69" s="384"/>
      <c r="BE69" s="384"/>
      <c r="BF69" s="384"/>
      <c r="BG69" s="384"/>
      <c r="BH69" s="384"/>
      <c r="BI69" s="384">
        <v>2029500.0</v>
      </c>
      <c r="BJ69" s="384"/>
      <c r="BK69" s="384"/>
      <c r="BL69" s="384"/>
      <c r="BM69" s="384"/>
      <c r="BN69" s="384"/>
      <c r="BO69" s="384"/>
      <c r="BP69" s="384"/>
      <c r="BQ69" s="384"/>
      <c r="BR69" s="384"/>
      <c r="BS69" s="384"/>
      <c r="BT69" s="384"/>
      <c r="BU69" s="384"/>
      <c r="BV69" s="384"/>
      <c r="BW69" s="384"/>
      <c r="BX69" s="384"/>
      <c r="BY69" s="384"/>
      <c r="BZ69" s="384"/>
      <c r="CA69" s="384"/>
      <c r="CB69" s="384"/>
      <c r="CC69" s="384"/>
      <c r="CD69" s="384"/>
      <c r="CE69" s="384"/>
      <c r="CF69" s="384"/>
      <c r="CG69" s="384"/>
      <c r="CH69" s="384"/>
      <c r="CI69" s="384"/>
      <c r="CJ69" s="384"/>
      <c r="CK69" s="384"/>
      <c r="CL69" s="384"/>
      <c r="CM69" s="384"/>
      <c r="CN69" s="384"/>
      <c r="CO69" s="384"/>
      <c r="CP69" s="384"/>
      <c r="CQ69" s="384"/>
      <c r="CR69" s="384"/>
      <c r="CS69" s="384"/>
      <c r="CT69" s="384"/>
      <c r="CU69" s="384"/>
      <c r="CV69" s="384"/>
      <c r="CW69" s="384"/>
      <c r="CX69" s="384"/>
      <c r="CY69" s="384"/>
      <c r="CZ69" s="384"/>
      <c r="DA69" s="384"/>
      <c r="DB69" s="384"/>
      <c r="DC69" s="384"/>
      <c r="DD69" s="384"/>
      <c r="DE69" s="384"/>
      <c r="DF69" s="384"/>
      <c r="DG69" s="384"/>
      <c r="DH69" s="384"/>
      <c r="DI69" s="384"/>
      <c r="DJ69" s="384"/>
      <c r="DK69" s="384"/>
      <c r="DL69" s="384"/>
      <c r="DM69" s="384"/>
      <c r="DN69" s="384"/>
      <c r="DO69" s="384"/>
      <c r="DP69" s="384"/>
      <c r="DQ69" s="384"/>
      <c r="DR69" s="384"/>
      <c r="DS69" s="384"/>
      <c r="DT69" s="384"/>
      <c r="DU69" s="384"/>
      <c r="DV69" s="384"/>
      <c r="DW69" s="384">
        <f t="shared" si="2"/>
        <v>2029500</v>
      </c>
      <c r="DX69" s="384">
        <f t="shared" si="3"/>
        <v>0</v>
      </c>
      <c r="DY69" s="384">
        <f t="shared" si="8"/>
        <v>0</v>
      </c>
      <c r="DZ69" s="384">
        <f t="shared" si="4"/>
        <v>0</v>
      </c>
      <c r="EA69" s="384">
        <f t="shared" si="5"/>
        <v>0</v>
      </c>
      <c r="EB69" s="385">
        <f t="shared" si="6"/>
        <v>0</v>
      </c>
      <c r="EC69" s="384"/>
      <c r="ED69" s="386">
        <f t="shared" si="7"/>
        <v>2029500</v>
      </c>
      <c r="EE69" s="382"/>
    </row>
    <row r="70" ht="15.0" customHeight="1">
      <c r="A70" s="380" t="s">
        <v>2781</v>
      </c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4"/>
      <c r="AS70" s="384"/>
      <c r="AT70" s="384"/>
      <c r="AU70" s="384"/>
      <c r="AV70" s="384"/>
      <c r="AW70" s="384"/>
      <c r="AX70" s="384"/>
      <c r="AY70" s="384"/>
      <c r="AZ70" s="384"/>
      <c r="BA70" s="384"/>
      <c r="BB70" s="384"/>
      <c r="BC70" s="384"/>
      <c r="BD70" s="384"/>
      <c r="BE70" s="384"/>
      <c r="BF70" s="384"/>
      <c r="BG70" s="384"/>
      <c r="BH70" s="384"/>
      <c r="BI70" s="384">
        <v>66000.0</v>
      </c>
      <c r="BJ70" s="384"/>
      <c r="BK70" s="384">
        <v>297000.0</v>
      </c>
      <c r="BL70" s="384"/>
      <c r="BM70" s="384">
        <v>217800.0</v>
      </c>
      <c r="BN70" s="384"/>
      <c r="BO70" s="384"/>
      <c r="BP70" s="384"/>
      <c r="BQ70" s="384"/>
      <c r="BR70" s="384"/>
      <c r="BS70" s="384">
        <v>3231800.0</v>
      </c>
      <c r="BT70" s="384">
        <v>101200.0</v>
      </c>
      <c r="BU70" s="384">
        <v>746900.0</v>
      </c>
      <c r="BV70" s="384">
        <v>1265000.0</v>
      </c>
      <c r="BW70" s="384">
        <v>1087900.0</v>
      </c>
      <c r="BX70" s="384">
        <v>202400.0</v>
      </c>
      <c r="BY70" s="384"/>
      <c r="BZ70" s="384">
        <v>202400.0</v>
      </c>
      <c r="CA70" s="384">
        <v>106700.0</v>
      </c>
      <c r="CB70" s="384">
        <v>121000.0</v>
      </c>
      <c r="CC70" s="384">
        <v>213400.0</v>
      </c>
      <c r="CD70" s="384"/>
      <c r="CE70" s="384"/>
      <c r="CF70" s="384"/>
      <c r="CG70" s="384"/>
      <c r="CH70" s="384"/>
      <c r="CI70" s="384"/>
      <c r="CJ70" s="384">
        <v>90200.0</v>
      </c>
      <c r="CK70" s="384"/>
      <c r="CL70" s="384"/>
      <c r="CM70" s="384"/>
      <c r="CN70" s="384"/>
      <c r="CO70" s="384"/>
      <c r="CP70" s="384"/>
      <c r="CQ70" s="384"/>
      <c r="CR70" s="384"/>
      <c r="CS70" s="384"/>
      <c r="CT70" s="384"/>
      <c r="CU70" s="384"/>
      <c r="CV70" s="384"/>
      <c r="CW70" s="384"/>
      <c r="CX70" s="384"/>
      <c r="CY70" s="384"/>
      <c r="CZ70" s="384"/>
      <c r="DA70" s="384"/>
      <c r="DB70" s="384"/>
      <c r="DC70" s="384"/>
      <c r="DD70" s="384"/>
      <c r="DE70" s="384"/>
      <c r="DF70" s="384"/>
      <c r="DG70" s="384"/>
      <c r="DH70" s="384"/>
      <c r="DI70" s="384"/>
      <c r="DJ70" s="384"/>
      <c r="DK70" s="384"/>
      <c r="DL70" s="384"/>
      <c r="DM70" s="384"/>
      <c r="DN70" s="384"/>
      <c r="DO70" s="384"/>
      <c r="DP70" s="384"/>
      <c r="DQ70" s="384"/>
      <c r="DR70" s="384"/>
      <c r="DS70" s="384"/>
      <c r="DT70" s="384"/>
      <c r="DU70" s="384"/>
      <c r="DV70" s="384"/>
      <c r="DW70" s="384">
        <f t="shared" si="2"/>
        <v>363000</v>
      </c>
      <c r="DX70" s="384">
        <f t="shared" si="3"/>
        <v>6853000</v>
      </c>
      <c r="DY70" s="384">
        <f t="shared" si="8"/>
        <v>733700</v>
      </c>
      <c r="DZ70" s="384">
        <f t="shared" si="4"/>
        <v>0</v>
      </c>
      <c r="EA70" s="384">
        <f t="shared" si="5"/>
        <v>0</v>
      </c>
      <c r="EB70" s="385">
        <f t="shared" si="6"/>
        <v>0</v>
      </c>
      <c r="EC70" s="384"/>
      <c r="ED70" s="386">
        <f t="shared" si="7"/>
        <v>7949700</v>
      </c>
      <c r="EE70" s="382"/>
    </row>
    <row r="71" ht="15.0" customHeight="1">
      <c r="A71" s="380" t="s">
        <v>2782</v>
      </c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4"/>
      <c r="AS71" s="384"/>
      <c r="AT71" s="384"/>
      <c r="AU71" s="384"/>
      <c r="AV71" s="384"/>
      <c r="AW71" s="384"/>
      <c r="AX71" s="384"/>
      <c r="AY71" s="384"/>
      <c r="AZ71" s="384"/>
      <c r="BA71" s="384"/>
      <c r="BB71" s="384"/>
      <c r="BC71" s="384"/>
      <c r="BD71" s="384"/>
      <c r="BE71" s="384"/>
      <c r="BF71" s="384"/>
      <c r="BG71" s="384"/>
      <c r="BH71" s="384"/>
      <c r="BI71" s="384"/>
      <c r="BJ71" s="384">
        <v>1540000.0</v>
      </c>
      <c r="BK71" s="384"/>
      <c r="BL71" s="384"/>
      <c r="BM71" s="384"/>
      <c r="BN71" s="384"/>
      <c r="BO71" s="384"/>
      <c r="BP71" s="384"/>
      <c r="BQ71" s="384"/>
      <c r="BR71" s="384"/>
      <c r="BS71" s="384"/>
      <c r="BT71" s="384"/>
      <c r="BU71" s="384">
        <v>2860000.0</v>
      </c>
      <c r="BV71" s="384">
        <v>5769500.0</v>
      </c>
      <c r="BW71" s="384"/>
      <c r="BX71" s="384"/>
      <c r="BY71" s="384"/>
      <c r="BZ71" s="384"/>
      <c r="CA71" s="384"/>
      <c r="CB71" s="384"/>
      <c r="CC71" s="384"/>
      <c r="CD71" s="384"/>
      <c r="CE71" s="384"/>
      <c r="CF71" s="384"/>
      <c r="CG71" s="384"/>
      <c r="CH71" s="384"/>
      <c r="CI71" s="384"/>
      <c r="CJ71" s="384"/>
      <c r="CK71" s="384"/>
      <c r="CL71" s="384"/>
      <c r="CM71" s="384"/>
      <c r="CN71" s="384"/>
      <c r="CO71" s="384"/>
      <c r="CP71" s="384"/>
      <c r="CQ71" s="384"/>
      <c r="CR71" s="384"/>
      <c r="CS71" s="384"/>
      <c r="CT71" s="384"/>
      <c r="CU71" s="384"/>
      <c r="CV71" s="384"/>
      <c r="CW71" s="384"/>
      <c r="CX71" s="384"/>
      <c r="CY71" s="384"/>
      <c r="CZ71" s="384"/>
      <c r="DA71" s="384"/>
      <c r="DB71" s="384"/>
      <c r="DC71" s="384"/>
      <c r="DD71" s="384"/>
      <c r="DE71" s="384"/>
      <c r="DF71" s="384"/>
      <c r="DG71" s="384"/>
      <c r="DH71" s="384"/>
      <c r="DI71" s="384"/>
      <c r="DJ71" s="384"/>
      <c r="DK71" s="384"/>
      <c r="DL71" s="384"/>
      <c r="DM71" s="384"/>
      <c r="DN71" s="384"/>
      <c r="DO71" s="384"/>
      <c r="DP71" s="384"/>
      <c r="DQ71" s="384"/>
      <c r="DR71" s="384"/>
      <c r="DS71" s="384"/>
      <c r="DT71" s="384"/>
      <c r="DU71" s="384"/>
      <c r="DV71" s="384"/>
      <c r="DW71" s="384">
        <f t="shared" si="2"/>
        <v>1540000</v>
      </c>
      <c r="DX71" s="384">
        <f t="shared" si="3"/>
        <v>8629500</v>
      </c>
      <c r="DY71" s="384">
        <f t="shared" si="8"/>
        <v>0</v>
      </c>
      <c r="DZ71" s="384">
        <f t="shared" si="4"/>
        <v>0</v>
      </c>
      <c r="EA71" s="384">
        <f t="shared" si="5"/>
        <v>0</v>
      </c>
      <c r="EB71" s="385">
        <f t="shared" si="6"/>
        <v>0</v>
      </c>
      <c r="EC71" s="384"/>
      <c r="ED71" s="386">
        <f t="shared" si="7"/>
        <v>10169500</v>
      </c>
      <c r="EE71" s="382"/>
    </row>
    <row r="72" ht="15.0" customHeight="1">
      <c r="A72" s="380" t="s">
        <v>641</v>
      </c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4"/>
      <c r="AS72" s="384"/>
      <c r="AT72" s="384"/>
      <c r="AU72" s="384"/>
      <c r="AV72" s="384"/>
      <c r="AW72" s="384"/>
      <c r="AX72" s="384"/>
      <c r="AY72" s="384"/>
      <c r="AZ72" s="384"/>
      <c r="BA72" s="384"/>
      <c r="BB72" s="384"/>
      <c r="BC72" s="384"/>
      <c r="BD72" s="384"/>
      <c r="BE72" s="384"/>
      <c r="BF72" s="384"/>
      <c r="BG72" s="384"/>
      <c r="BH72" s="384"/>
      <c r="BI72" s="384"/>
      <c r="BJ72" s="384">
        <v>2079000.0</v>
      </c>
      <c r="BK72" s="384"/>
      <c r="BL72" s="384">
        <v>5076500.0</v>
      </c>
      <c r="BM72" s="384">
        <v>2420000.0</v>
      </c>
      <c r="BN72" s="384"/>
      <c r="BO72" s="384"/>
      <c r="BP72" s="384"/>
      <c r="BQ72" s="384"/>
      <c r="BR72" s="384"/>
      <c r="BS72" s="384"/>
      <c r="BT72" s="384"/>
      <c r="BU72" s="384"/>
      <c r="BV72" s="384"/>
      <c r="BW72" s="384"/>
      <c r="BX72" s="384"/>
      <c r="BY72" s="384"/>
      <c r="BZ72" s="384"/>
      <c r="CA72" s="384"/>
      <c r="CB72" s="384"/>
      <c r="CC72" s="384"/>
      <c r="CD72" s="384"/>
      <c r="CE72" s="384"/>
      <c r="CF72" s="384"/>
      <c r="CG72" s="384"/>
      <c r="CH72" s="384"/>
      <c r="CI72" s="384"/>
      <c r="CJ72" s="384"/>
      <c r="CK72" s="384"/>
      <c r="CL72" s="384"/>
      <c r="CM72" s="384"/>
      <c r="CN72" s="384"/>
      <c r="CO72" s="384"/>
      <c r="CP72" s="384"/>
      <c r="CQ72" s="384"/>
      <c r="CR72" s="384"/>
      <c r="CS72" s="384"/>
      <c r="CT72" s="384"/>
      <c r="CU72" s="384"/>
      <c r="CV72" s="384"/>
      <c r="CW72" s="384"/>
      <c r="CX72" s="384"/>
      <c r="CY72" s="384"/>
      <c r="CZ72" s="384"/>
      <c r="DA72" s="384"/>
      <c r="DB72" s="384"/>
      <c r="DC72" s="384"/>
      <c r="DD72" s="384"/>
      <c r="DE72" s="384"/>
      <c r="DF72" s="384"/>
      <c r="DG72" s="384"/>
      <c r="DH72" s="384"/>
      <c r="DI72" s="384"/>
      <c r="DJ72" s="384"/>
      <c r="DK72" s="384"/>
      <c r="DL72" s="384"/>
      <c r="DM72" s="384"/>
      <c r="DN72" s="384"/>
      <c r="DO72" s="384"/>
      <c r="DP72" s="384"/>
      <c r="DQ72" s="384"/>
      <c r="DR72" s="384"/>
      <c r="DS72" s="384"/>
      <c r="DT72" s="384"/>
      <c r="DU72" s="384"/>
      <c r="DV72" s="384"/>
      <c r="DW72" s="384">
        <f t="shared" si="2"/>
        <v>7155500</v>
      </c>
      <c r="DX72" s="384">
        <f t="shared" si="3"/>
        <v>2420000</v>
      </c>
      <c r="DY72" s="384">
        <f t="shared" si="8"/>
        <v>0</v>
      </c>
      <c r="DZ72" s="384">
        <f t="shared" si="4"/>
        <v>0</v>
      </c>
      <c r="EA72" s="384">
        <f t="shared" si="5"/>
        <v>0</v>
      </c>
      <c r="EB72" s="385">
        <f t="shared" si="6"/>
        <v>0</v>
      </c>
      <c r="EC72" s="384"/>
      <c r="ED72" s="386">
        <f t="shared" si="7"/>
        <v>9575500</v>
      </c>
      <c r="EE72" s="382"/>
    </row>
    <row r="73" ht="15.0" customHeight="1">
      <c r="A73" s="380" t="s">
        <v>2783</v>
      </c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4"/>
      <c r="AS73" s="384"/>
      <c r="AT73" s="384"/>
      <c r="AU73" s="384"/>
      <c r="AV73" s="384"/>
      <c r="AW73" s="384"/>
      <c r="AX73" s="384"/>
      <c r="AY73" s="384"/>
      <c r="AZ73" s="384"/>
      <c r="BA73" s="384"/>
      <c r="BB73" s="384"/>
      <c r="BC73" s="384"/>
      <c r="BD73" s="384"/>
      <c r="BE73" s="384"/>
      <c r="BF73" s="384"/>
      <c r="BG73" s="384"/>
      <c r="BH73" s="384"/>
      <c r="BI73" s="384"/>
      <c r="BJ73" s="384">
        <v>99000.0</v>
      </c>
      <c r="BK73" s="384"/>
      <c r="BL73" s="384">
        <v>308000.0</v>
      </c>
      <c r="BM73" s="384"/>
      <c r="BN73" s="384"/>
      <c r="BO73" s="384"/>
      <c r="BP73" s="384"/>
      <c r="BQ73" s="384">
        <v>396000.0</v>
      </c>
      <c r="BR73" s="384"/>
      <c r="BS73" s="384"/>
      <c r="BT73" s="384"/>
      <c r="BU73" s="384">
        <v>1518000.0</v>
      </c>
      <c r="BV73" s="384"/>
      <c r="BW73" s="384">
        <v>704000.0</v>
      </c>
      <c r="BX73" s="384"/>
      <c r="BY73" s="384">
        <v>363000.0</v>
      </c>
      <c r="BZ73" s="384"/>
      <c r="CA73" s="384"/>
      <c r="CB73" s="384"/>
      <c r="CC73" s="384">
        <v>286000.0</v>
      </c>
      <c r="CD73" s="384">
        <v>550000.0</v>
      </c>
      <c r="CE73" s="384"/>
      <c r="CF73" s="384"/>
      <c r="CG73" s="384">
        <v>572000.0</v>
      </c>
      <c r="CH73" s="384">
        <v>2024000.0</v>
      </c>
      <c r="CI73" s="384">
        <v>3278000.0</v>
      </c>
      <c r="CJ73" s="384"/>
      <c r="CK73" s="384">
        <v>3586000.0</v>
      </c>
      <c r="CL73" s="384">
        <v>1859000.0</v>
      </c>
      <c r="CM73" s="384">
        <v>3586000.0</v>
      </c>
      <c r="CN73" s="384">
        <v>1859000.0</v>
      </c>
      <c r="CO73" s="384"/>
      <c r="CP73" s="384"/>
      <c r="CQ73" s="384">
        <v>3326730.0</v>
      </c>
      <c r="CR73" s="384">
        <v>2376000.0</v>
      </c>
      <c r="CS73" s="384">
        <v>220000.0</v>
      </c>
      <c r="CT73" s="384"/>
      <c r="CU73" s="384">
        <v>2255000.0</v>
      </c>
      <c r="CV73" s="384"/>
      <c r="CW73" s="384">
        <v>3525500.0</v>
      </c>
      <c r="CX73" s="384">
        <v>88000.0</v>
      </c>
      <c r="CY73" s="384"/>
      <c r="CZ73" s="384">
        <v>1425904.0</v>
      </c>
      <c r="DA73" s="384"/>
      <c r="DB73" s="384"/>
      <c r="DC73" s="384"/>
      <c r="DD73" s="384"/>
      <c r="DE73" s="384"/>
      <c r="DF73" s="384"/>
      <c r="DG73" s="384"/>
      <c r="DH73" s="384"/>
      <c r="DI73" s="384"/>
      <c r="DJ73" s="384"/>
      <c r="DK73" s="384"/>
      <c r="DL73" s="384"/>
      <c r="DM73" s="384"/>
      <c r="DN73" s="384"/>
      <c r="DO73" s="384"/>
      <c r="DP73" s="384"/>
      <c r="DQ73" s="384"/>
      <c r="DR73" s="384"/>
      <c r="DS73" s="384"/>
      <c r="DT73" s="384"/>
      <c r="DU73" s="384"/>
      <c r="DV73" s="384"/>
      <c r="DW73" s="384">
        <f t="shared" si="2"/>
        <v>407000</v>
      </c>
      <c r="DX73" s="384">
        <f t="shared" si="3"/>
        <v>2618000</v>
      </c>
      <c r="DY73" s="384">
        <f t="shared" si="8"/>
        <v>7073000</v>
      </c>
      <c r="DZ73" s="384">
        <f t="shared" si="4"/>
        <v>19067730</v>
      </c>
      <c r="EA73" s="384">
        <f t="shared" si="5"/>
        <v>5039404</v>
      </c>
      <c r="EB73" s="385">
        <f t="shared" si="6"/>
        <v>0</v>
      </c>
      <c r="EC73" s="384"/>
      <c r="ED73" s="386">
        <f t="shared" si="7"/>
        <v>34205134</v>
      </c>
      <c r="EE73" s="382"/>
    </row>
    <row r="74" ht="15.0" customHeight="1">
      <c r="A74" s="380" t="s">
        <v>648</v>
      </c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4"/>
      <c r="AS74" s="384"/>
      <c r="AT74" s="384"/>
      <c r="AU74" s="384"/>
      <c r="AV74" s="384"/>
      <c r="AW74" s="384"/>
      <c r="AX74" s="384"/>
      <c r="AY74" s="384"/>
      <c r="AZ74" s="384"/>
      <c r="BA74" s="384"/>
      <c r="BB74" s="384"/>
      <c r="BC74" s="384"/>
      <c r="BD74" s="384"/>
      <c r="BE74" s="384"/>
      <c r="BF74" s="384"/>
      <c r="BG74" s="384"/>
      <c r="BH74" s="384"/>
      <c r="BI74" s="384"/>
      <c r="BJ74" s="384"/>
      <c r="BK74" s="384">
        <v>220000.0</v>
      </c>
      <c r="BL74" s="384"/>
      <c r="BM74" s="384">
        <v>429000.0</v>
      </c>
      <c r="BN74" s="384"/>
      <c r="BO74" s="384"/>
      <c r="BP74" s="384"/>
      <c r="BQ74" s="384">
        <v>264000.0</v>
      </c>
      <c r="BR74" s="384"/>
      <c r="BS74" s="384"/>
      <c r="BT74" s="384"/>
      <c r="BU74" s="384"/>
      <c r="BV74" s="384"/>
      <c r="BW74" s="384"/>
      <c r="BX74" s="384"/>
      <c r="BY74" s="384"/>
      <c r="BZ74" s="384"/>
      <c r="CA74" s="384"/>
      <c r="CB74" s="384"/>
      <c r="CC74" s="384"/>
      <c r="CD74" s="384"/>
      <c r="CE74" s="384"/>
      <c r="CF74" s="384"/>
      <c r="CG74" s="384"/>
      <c r="CH74" s="384"/>
      <c r="CI74" s="384"/>
      <c r="CJ74" s="384"/>
      <c r="CK74" s="384"/>
      <c r="CL74" s="384"/>
      <c r="CM74" s="384"/>
      <c r="CN74" s="384"/>
      <c r="CO74" s="384"/>
      <c r="CP74" s="384"/>
      <c r="CQ74" s="384"/>
      <c r="CR74" s="384"/>
      <c r="CS74" s="384"/>
      <c r="CT74" s="384"/>
      <c r="CU74" s="384"/>
      <c r="CV74" s="384"/>
      <c r="CW74" s="384"/>
      <c r="CX74" s="384"/>
      <c r="CY74" s="384"/>
      <c r="CZ74" s="384"/>
      <c r="DA74" s="384"/>
      <c r="DB74" s="384"/>
      <c r="DC74" s="384"/>
      <c r="DD74" s="384"/>
      <c r="DE74" s="384"/>
      <c r="DF74" s="384"/>
      <c r="DG74" s="384"/>
      <c r="DH74" s="384"/>
      <c r="DI74" s="384"/>
      <c r="DJ74" s="384"/>
      <c r="DK74" s="384"/>
      <c r="DL74" s="384"/>
      <c r="DM74" s="384"/>
      <c r="DN74" s="384"/>
      <c r="DO74" s="384"/>
      <c r="DP74" s="384"/>
      <c r="DQ74" s="384"/>
      <c r="DR74" s="384"/>
      <c r="DS74" s="384"/>
      <c r="DT74" s="384"/>
      <c r="DU74" s="384"/>
      <c r="DV74" s="384"/>
      <c r="DW74" s="384">
        <f t="shared" si="2"/>
        <v>220000</v>
      </c>
      <c r="DX74" s="384">
        <f t="shared" si="3"/>
        <v>693000</v>
      </c>
      <c r="DY74" s="384">
        <f t="shared" si="8"/>
        <v>0</v>
      </c>
      <c r="DZ74" s="384">
        <f t="shared" si="4"/>
        <v>0</v>
      </c>
      <c r="EA74" s="384">
        <f t="shared" si="5"/>
        <v>0</v>
      </c>
      <c r="EB74" s="385">
        <f t="shared" si="6"/>
        <v>0</v>
      </c>
      <c r="EC74" s="384"/>
      <c r="ED74" s="386">
        <f t="shared" si="7"/>
        <v>913000</v>
      </c>
      <c r="EE74" s="382"/>
    </row>
    <row r="75" ht="15.0" customHeight="1">
      <c r="A75" s="380" t="s">
        <v>652</v>
      </c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4"/>
      <c r="AS75" s="384"/>
      <c r="AT75" s="384"/>
      <c r="AU75" s="384"/>
      <c r="AV75" s="384"/>
      <c r="AW75" s="384"/>
      <c r="AX75" s="384"/>
      <c r="AY75" s="384"/>
      <c r="AZ75" s="384"/>
      <c r="BA75" s="384"/>
      <c r="BB75" s="384"/>
      <c r="BC75" s="384"/>
      <c r="BD75" s="384"/>
      <c r="BE75" s="384"/>
      <c r="BF75" s="384"/>
      <c r="BG75" s="384"/>
      <c r="BH75" s="384"/>
      <c r="BI75" s="384"/>
      <c r="BJ75" s="384"/>
      <c r="BK75" s="384"/>
      <c r="BL75" s="384">
        <v>704000.0</v>
      </c>
      <c r="BM75" s="384">
        <v>99000.0</v>
      </c>
      <c r="BN75" s="384"/>
      <c r="BO75" s="384"/>
      <c r="BP75" s="384"/>
      <c r="BQ75" s="384"/>
      <c r="BR75" s="384"/>
      <c r="BS75" s="384"/>
      <c r="BT75" s="384"/>
      <c r="BU75" s="384"/>
      <c r="BV75" s="384"/>
      <c r="BW75" s="384"/>
      <c r="BX75" s="384"/>
      <c r="BY75" s="384"/>
      <c r="BZ75" s="384"/>
      <c r="CA75" s="384"/>
      <c r="CB75" s="384"/>
      <c r="CC75" s="384"/>
      <c r="CD75" s="384"/>
      <c r="CE75" s="384"/>
      <c r="CF75" s="384"/>
      <c r="CG75" s="384"/>
      <c r="CH75" s="384"/>
      <c r="CI75" s="384"/>
      <c r="CJ75" s="384"/>
      <c r="CK75" s="384"/>
      <c r="CL75" s="384"/>
      <c r="CM75" s="384"/>
      <c r="CN75" s="384"/>
      <c r="CO75" s="384"/>
      <c r="CP75" s="384"/>
      <c r="CQ75" s="384"/>
      <c r="CR75" s="384"/>
      <c r="CS75" s="384"/>
      <c r="CT75" s="384"/>
      <c r="CU75" s="384"/>
      <c r="CV75" s="384"/>
      <c r="CW75" s="384"/>
      <c r="CX75" s="384"/>
      <c r="CY75" s="384"/>
      <c r="CZ75" s="384"/>
      <c r="DA75" s="384"/>
      <c r="DB75" s="384"/>
      <c r="DC75" s="384"/>
      <c r="DD75" s="384"/>
      <c r="DE75" s="384"/>
      <c r="DF75" s="384"/>
      <c r="DG75" s="384"/>
      <c r="DH75" s="384"/>
      <c r="DI75" s="384"/>
      <c r="DJ75" s="384"/>
      <c r="DK75" s="384"/>
      <c r="DL75" s="384"/>
      <c r="DM75" s="384"/>
      <c r="DN75" s="384"/>
      <c r="DO75" s="384"/>
      <c r="DP75" s="384"/>
      <c r="DQ75" s="384"/>
      <c r="DR75" s="384"/>
      <c r="DS75" s="384"/>
      <c r="DT75" s="384"/>
      <c r="DU75" s="384"/>
      <c r="DV75" s="384"/>
      <c r="DW75" s="384">
        <f t="shared" si="2"/>
        <v>704000</v>
      </c>
      <c r="DX75" s="384">
        <f t="shared" si="3"/>
        <v>99000</v>
      </c>
      <c r="DY75" s="384">
        <f t="shared" si="8"/>
        <v>0</v>
      </c>
      <c r="DZ75" s="384">
        <f t="shared" si="4"/>
        <v>0</v>
      </c>
      <c r="EA75" s="384">
        <f t="shared" si="5"/>
        <v>0</v>
      </c>
      <c r="EB75" s="385">
        <f t="shared" si="6"/>
        <v>0</v>
      </c>
      <c r="EC75" s="384"/>
      <c r="ED75" s="386">
        <f t="shared" si="7"/>
        <v>803000</v>
      </c>
      <c r="EE75" s="382"/>
    </row>
    <row r="76" ht="15.0" customHeight="1">
      <c r="A76" s="380" t="s">
        <v>2784</v>
      </c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4"/>
      <c r="BI76" s="384"/>
      <c r="BJ76" s="384"/>
      <c r="BK76" s="384"/>
      <c r="BL76" s="384">
        <v>601700.0</v>
      </c>
      <c r="BM76" s="384">
        <v>1111000.0</v>
      </c>
      <c r="BN76" s="384">
        <v>1082400.0</v>
      </c>
      <c r="BO76" s="384">
        <v>1016400.0</v>
      </c>
      <c r="BP76" s="384">
        <v>508200.0</v>
      </c>
      <c r="BQ76" s="384">
        <v>1270500.0</v>
      </c>
      <c r="BR76" s="384">
        <v>762300.0</v>
      </c>
      <c r="BS76" s="384">
        <v>762300.0</v>
      </c>
      <c r="BT76" s="384">
        <v>1185800.0</v>
      </c>
      <c r="BU76" s="384">
        <v>1863400.0</v>
      </c>
      <c r="BV76" s="384">
        <v>1522400.0</v>
      </c>
      <c r="BW76" s="384">
        <v>1354100.0</v>
      </c>
      <c r="BX76" s="384">
        <v>1397000.0</v>
      </c>
      <c r="BY76" s="384">
        <v>1016400.0</v>
      </c>
      <c r="BZ76" s="384">
        <v>360800.0</v>
      </c>
      <c r="CA76" s="384">
        <v>1082400.0</v>
      </c>
      <c r="CB76" s="384">
        <v>631400.0</v>
      </c>
      <c r="CC76" s="384">
        <v>541200.0</v>
      </c>
      <c r="CD76" s="384"/>
      <c r="CE76" s="384">
        <v>3520000.0</v>
      </c>
      <c r="CF76" s="384">
        <v>721600.0</v>
      </c>
      <c r="CG76" s="384">
        <v>7425000.0</v>
      </c>
      <c r="CH76" s="384">
        <v>721600.0</v>
      </c>
      <c r="CI76" s="384">
        <v>132000.0</v>
      </c>
      <c r="CJ76" s="384">
        <v>541200.0</v>
      </c>
      <c r="CK76" s="384">
        <v>3788400.0</v>
      </c>
      <c r="CL76" s="384">
        <v>90200.0</v>
      </c>
      <c r="CM76" s="384">
        <v>3788400.0</v>
      </c>
      <c r="CN76" s="384">
        <v>90200.0</v>
      </c>
      <c r="CO76" s="384">
        <v>270600.0</v>
      </c>
      <c r="CP76" s="384">
        <v>396000.0</v>
      </c>
      <c r="CQ76" s="384">
        <v>4233900.0</v>
      </c>
      <c r="CR76" s="384">
        <v>4430800.0</v>
      </c>
      <c r="CS76" s="384">
        <v>1679700.0</v>
      </c>
      <c r="CT76" s="384">
        <v>2121900.0</v>
      </c>
      <c r="CU76" s="384">
        <v>3001900.0</v>
      </c>
      <c r="CV76" s="384">
        <v>1034000.0</v>
      </c>
      <c r="CW76" s="384"/>
      <c r="CX76" s="384"/>
      <c r="CY76" s="384"/>
      <c r="CZ76" s="384">
        <v>3526600.0</v>
      </c>
      <c r="DA76" s="384"/>
      <c r="DB76" s="384"/>
      <c r="DC76" s="384"/>
      <c r="DD76" s="384"/>
      <c r="DE76" s="384"/>
      <c r="DF76" s="384"/>
      <c r="DG76" s="384"/>
      <c r="DH76" s="384"/>
      <c r="DI76" s="384"/>
      <c r="DJ76" s="384"/>
      <c r="DK76" s="384"/>
      <c r="DL76" s="384"/>
      <c r="DM76" s="384"/>
      <c r="DN76" s="384"/>
      <c r="DO76" s="384"/>
      <c r="DP76" s="384"/>
      <c r="DQ76" s="384"/>
      <c r="DR76" s="384"/>
      <c r="DS76" s="384"/>
      <c r="DT76" s="384"/>
      <c r="DU76" s="384"/>
      <c r="DV76" s="384"/>
      <c r="DW76" s="384">
        <f t="shared" si="2"/>
        <v>601700</v>
      </c>
      <c r="DX76" s="384">
        <f t="shared" si="3"/>
        <v>13835800</v>
      </c>
      <c r="DY76" s="384">
        <f t="shared" si="8"/>
        <v>16693600</v>
      </c>
      <c r="DZ76" s="384">
        <f t="shared" si="4"/>
        <v>24926000</v>
      </c>
      <c r="EA76" s="384">
        <f t="shared" si="5"/>
        <v>3526600</v>
      </c>
      <c r="EB76" s="385">
        <f t="shared" si="6"/>
        <v>0</v>
      </c>
      <c r="EC76" s="384"/>
      <c r="ED76" s="386">
        <f t="shared" si="7"/>
        <v>59583700</v>
      </c>
      <c r="EE76" s="382"/>
    </row>
    <row r="77" ht="15.0" customHeight="1">
      <c r="A77" s="391" t="s">
        <v>650</v>
      </c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4"/>
      <c r="BI77" s="384"/>
      <c r="BJ77" s="384"/>
      <c r="BK77" s="384"/>
      <c r="BL77" s="384">
        <v>1.32E8</v>
      </c>
      <c r="BM77" s="384">
        <v>3.081386E8</v>
      </c>
      <c r="BN77" s="384"/>
      <c r="BO77" s="384"/>
      <c r="BP77" s="384"/>
      <c r="BQ77" s="384">
        <v>9.92464E7</v>
      </c>
      <c r="BR77" s="384"/>
      <c r="BS77" s="384"/>
      <c r="BT77" s="384"/>
      <c r="BU77" s="384"/>
      <c r="BV77" s="384"/>
      <c r="BW77" s="384"/>
      <c r="BX77" s="384"/>
      <c r="BY77" s="384"/>
      <c r="BZ77" s="384"/>
      <c r="CA77" s="384"/>
      <c r="CB77" s="384"/>
      <c r="CC77" s="384"/>
      <c r="CD77" s="384"/>
      <c r="CE77" s="384"/>
      <c r="CF77" s="384"/>
      <c r="CG77" s="384"/>
      <c r="CH77" s="384"/>
      <c r="CI77" s="384"/>
      <c r="CJ77" s="384"/>
      <c r="CK77" s="384"/>
      <c r="CL77" s="384"/>
      <c r="CM77" s="384"/>
      <c r="CN77" s="384"/>
      <c r="CO77" s="384"/>
      <c r="CP77" s="384"/>
      <c r="CQ77" s="384"/>
      <c r="CR77" s="384"/>
      <c r="CS77" s="384"/>
      <c r="CT77" s="384"/>
      <c r="CU77" s="384"/>
      <c r="CV77" s="384"/>
      <c r="CW77" s="384"/>
      <c r="CX77" s="384"/>
      <c r="CY77" s="384"/>
      <c r="CZ77" s="384"/>
      <c r="DA77" s="384"/>
      <c r="DB77" s="384"/>
      <c r="DC77" s="384"/>
      <c r="DD77" s="384"/>
      <c r="DE77" s="384"/>
      <c r="DF77" s="384"/>
      <c r="DG77" s="384"/>
      <c r="DH77" s="384"/>
      <c r="DI77" s="384"/>
      <c r="DJ77" s="384"/>
      <c r="DK77" s="384"/>
      <c r="DL77" s="384"/>
      <c r="DM77" s="384"/>
      <c r="DN77" s="384"/>
      <c r="DO77" s="384"/>
      <c r="DP77" s="384"/>
      <c r="DQ77" s="384"/>
      <c r="DR77" s="384"/>
      <c r="DS77" s="384"/>
      <c r="DT77" s="384"/>
      <c r="DU77" s="384"/>
      <c r="DV77" s="384"/>
      <c r="DW77" s="384">
        <f t="shared" si="2"/>
        <v>132000000</v>
      </c>
      <c r="DX77" s="384">
        <f t="shared" si="3"/>
        <v>407385000</v>
      </c>
      <c r="DY77" s="384">
        <f t="shared" si="8"/>
        <v>0</v>
      </c>
      <c r="DZ77" s="384">
        <f t="shared" si="4"/>
        <v>0</v>
      </c>
      <c r="EA77" s="384">
        <f t="shared" si="5"/>
        <v>0</v>
      </c>
      <c r="EB77" s="385">
        <f t="shared" si="6"/>
        <v>0</v>
      </c>
      <c r="EC77" s="384"/>
      <c r="ED77" s="386">
        <f t="shared" si="7"/>
        <v>539385000</v>
      </c>
      <c r="EE77" s="382"/>
    </row>
    <row r="78" ht="15.0" customHeight="1">
      <c r="A78" s="391" t="s">
        <v>2785</v>
      </c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4"/>
      <c r="AS78" s="384"/>
      <c r="AT78" s="384"/>
      <c r="AU78" s="384"/>
      <c r="AV78" s="384"/>
      <c r="AW78" s="384"/>
      <c r="AX78" s="384"/>
      <c r="AY78" s="384"/>
      <c r="AZ78" s="384"/>
      <c r="BA78" s="384"/>
      <c r="BB78" s="384"/>
      <c r="BC78" s="384"/>
      <c r="BD78" s="384"/>
      <c r="BE78" s="384"/>
      <c r="BF78" s="384"/>
      <c r="BG78" s="384"/>
      <c r="BH78" s="384"/>
      <c r="BI78" s="384"/>
      <c r="BJ78" s="384"/>
      <c r="BK78" s="384"/>
      <c r="BL78" s="384"/>
      <c r="BM78" s="384"/>
      <c r="BN78" s="384"/>
      <c r="BO78" s="384"/>
      <c r="BP78" s="384"/>
      <c r="BQ78" s="384"/>
      <c r="BR78" s="384"/>
      <c r="BS78" s="384"/>
      <c r="BT78" s="384"/>
      <c r="BU78" s="384"/>
      <c r="BV78" s="384"/>
      <c r="BW78" s="384"/>
      <c r="BX78" s="384"/>
      <c r="BY78" s="384">
        <v>3.6378738E8</v>
      </c>
      <c r="BZ78" s="384"/>
      <c r="CA78" s="384"/>
      <c r="CB78" s="384"/>
      <c r="CC78" s="384"/>
      <c r="CD78" s="384"/>
      <c r="CE78" s="384"/>
      <c r="CF78" s="384"/>
      <c r="CG78" s="384"/>
      <c r="CH78" s="384"/>
      <c r="CI78" s="384"/>
      <c r="CJ78" s="384"/>
      <c r="CK78" s="384">
        <v>1.6886833E8</v>
      </c>
      <c r="CL78" s="384">
        <v>6.26204E7</v>
      </c>
      <c r="CM78" s="384">
        <v>1.6886833E8</v>
      </c>
      <c r="CN78" s="384">
        <v>6.26204E7</v>
      </c>
      <c r="CO78" s="384"/>
      <c r="CP78" s="384"/>
      <c r="CQ78" s="384"/>
      <c r="CR78" s="384"/>
      <c r="CS78" s="384"/>
      <c r="CT78" s="384"/>
      <c r="CU78" s="384"/>
      <c r="CV78" s="384"/>
      <c r="CW78" s="384"/>
      <c r="CX78" s="384"/>
      <c r="CY78" s="384"/>
      <c r="CZ78" s="384"/>
      <c r="DA78" s="384"/>
      <c r="DB78" s="384"/>
      <c r="DC78" s="384"/>
      <c r="DD78" s="384"/>
      <c r="DE78" s="384"/>
      <c r="DF78" s="384"/>
      <c r="DG78" s="384"/>
      <c r="DH78" s="384"/>
      <c r="DI78" s="384"/>
      <c r="DJ78" s="384"/>
      <c r="DK78" s="384"/>
      <c r="DL78" s="384"/>
      <c r="DM78" s="384"/>
      <c r="DN78" s="384"/>
      <c r="DO78" s="384"/>
      <c r="DP78" s="384"/>
      <c r="DQ78" s="384"/>
      <c r="DR78" s="384"/>
      <c r="DS78" s="384"/>
      <c r="DT78" s="384"/>
      <c r="DU78" s="384"/>
      <c r="DV78" s="384"/>
      <c r="DW78" s="384"/>
      <c r="DX78" s="384">
        <f t="shared" si="3"/>
        <v>0</v>
      </c>
      <c r="DY78" s="384">
        <f t="shared" si="8"/>
        <v>363787380</v>
      </c>
      <c r="DZ78" s="384">
        <f t="shared" si="4"/>
        <v>462977460</v>
      </c>
      <c r="EA78" s="384">
        <f t="shared" si="5"/>
        <v>0</v>
      </c>
      <c r="EB78" s="385">
        <f t="shared" si="6"/>
        <v>0</v>
      </c>
      <c r="EC78" s="384"/>
      <c r="ED78" s="386">
        <f t="shared" si="7"/>
        <v>826764840</v>
      </c>
      <c r="EE78" s="382"/>
    </row>
    <row r="79" ht="15.0" customHeight="1">
      <c r="A79" s="391" t="s">
        <v>2786</v>
      </c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4"/>
      <c r="AS79" s="384"/>
      <c r="AT79" s="384"/>
      <c r="AU79" s="384"/>
      <c r="AV79" s="384"/>
      <c r="AW79" s="384"/>
      <c r="AX79" s="384"/>
      <c r="AY79" s="384"/>
      <c r="AZ79" s="384"/>
      <c r="BA79" s="384"/>
      <c r="BB79" s="384"/>
      <c r="BC79" s="384"/>
      <c r="BD79" s="384"/>
      <c r="BE79" s="384"/>
      <c r="BF79" s="384"/>
      <c r="BG79" s="384"/>
      <c r="BH79" s="384"/>
      <c r="BI79" s="384"/>
      <c r="BJ79" s="384"/>
      <c r="BK79" s="384"/>
      <c r="BL79" s="384"/>
      <c r="BM79" s="384"/>
      <c r="BN79" s="384"/>
      <c r="BO79" s="384"/>
      <c r="BP79" s="384"/>
      <c r="BQ79" s="384"/>
      <c r="BR79" s="384"/>
      <c r="BS79" s="384"/>
      <c r="BT79" s="384"/>
      <c r="BU79" s="384"/>
      <c r="BV79" s="384"/>
      <c r="BW79" s="384"/>
      <c r="BX79" s="384"/>
      <c r="BY79" s="384">
        <v>3.8502112E8</v>
      </c>
      <c r="BZ79" s="384"/>
      <c r="CA79" s="384"/>
      <c r="CB79" s="384"/>
      <c r="CC79" s="384"/>
      <c r="CD79" s="384"/>
      <c r="CE79" s="384"/>
      <c r="CF79" s="384"/>
      <c r="CG79" s="384"/>
      <c r="CH79" s="384"/>
      <c r="CI79" s="384"/>
      <c r="CJ79" s="384"/>
      <c r="CK79" s="384"/>
      <c r="CL79" s="384"/>
      <c r="CM79" s="384"/>
      <c r="CN79" s="384"/>
      <c r="CO79" s="384"/>
      <c r="CP79" s="384"/>
      <c r="CQ79" s="384"/>
      <c r="CR79" s="384"/>
      <c r="CS79" s="384"/>
      <c r="CT79" s="384"/>
      <c r="CU79" s="384"/>
      <c r="CV79" s="384"/>
      <c r="CW79" s="384"/>
      <c r="CX79" s="384"/>
      <c r="CY79" s="384"/>
      <c r="CZ79" s="384"/>
      <c r="DA79" s="384"/>
      <c r="DB79" s="384"/>
      <c r="DC79" s="384"/>
      <c r="DD79" s="384"/>
      <c r="DE79" s="384"/>
      <c r="DF79" s="384"/>
      <c r="DG79" s="384"/>
      <c r="DH79" s="384"/>
      <c r="DI79" s="384"/>
      <c r="DJ79" s="384"/>
      <c r="DK79" s="384"/>
      <c r="DL79" s="384"/>
      <c r="DM79" s="384"/>
      <c r="DN79" s="384"/>
      <c r="DO79" s="384"/>
      <c r="DP79" s="384"/>
      <c r="DQ79" s="384"/>
      <c r="DR79" s="384"/>
      <c r="DS79" s="384"/>
      <c r="DT79" s="384"/>
      <c r="DU79" s="384"/>
      <c r="DV79" s="384"/>
      <c r="DW79" s="384"/>
      <c r="DX79" s="384">
        <f t="shared" si="3"/>
        <v>0</v>
      </c>
      <c r="DY79" s="384">
        <f t="shared" si="8"/>
        <v>385021120</v>
      </c>
      <c r="DZ79" s="384">
        <f t="shared" si="4"/>
        <v>0</v>
      </c>
      <c r="EA79" s="384">
        <f t="shared" si="5"/>
        <v>0</v>
      </c>
      <c r="EB79" s="385">
        <f t="shared" si="6"/>
        <v>0</v>
      </c>
      <c r="EC79" s="384"/>
      <c r="ED79" s="386">
        <f t="shared" si="7"/>
        <v>385021120</v>
      </c>
      <c r="EE79" s="382"/>
    </row>
    <row r="80" ht="15.0" customHeight="1">
      <c r="A80" s="391" t="s">
        <v>664</v>
      </c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  <c r="BG80" s="384"/>
      <c r="BH80" s="384"/>
      <c r="BI80" s="384"/>
      <c r="BJ80" s="384"/>
      <c r="BK80" s="384"/>
      <c r="BL80" s="384"/>
      <c r="BM80" s="384"/>
      <c r="BN80" s="384"/>
      <c r="BO80" s="384"/>
      <c r="BP80" s="384"/>
      <c r="BQ80" s="384"/>
      <c r="BR80" s="384"/>
      <c r="BS80" s="384"/>
      <c r="BT80" s="384"/>
      <c r="BU80" s="384"/>
      <c r="BV80" s="384"/>
      <c r="BW80" s="384"/>
      <c r="BX80" s="384"/>
      <c r="BY80" s="384">
        <v>5.28132E7</v>
      </c>
      <c r="BZ80" s="384"/>
      <c r="CA80" s="384"/>
      <c r="CB80" s="384"/>
      <c r="CC80" s="384"/>
      <c r="CD80" s="384"/>
      <c r="CE80" s="384"/>
      <c r="CF80" s="384"/>
      <c r="CG80" s="384"/>
      <c r="CH80" s="384"/>
      <c r="CI80" s="384"/>
      <c r="CJ80" s="384"/>
      <c r="CK80" s="384"/>
      <c r="CL80" s="384"/>
      <c r="CM80" s="384"/>
      <c r="CN80" s="384"/>
      <c r="CO80" s="384"/>
      <c r="CP80" s="384"/>
      <c r="CQ80" s="384"/>
      <c r="CR80" s="384"/>
      <c r="CS80" s="384"/>
      <c r="CT80" s="384"/>
      <c r="CU80" s="384"/>
      <c r="CV80" s="384"/>
      <c r="CW80" s="384"/>
      <c r="CX80" s="384"/>
      <c r="CY80" s="384"/>
      <c r="CZ80" s="384"/>
      <c r="DA80" s="384"/>
      <c r="DB80" s="384"/>
      <c r="DC80" s="384"/>
      <c r="DD80" s="384"/>
      <c r="DE80" s="384"/>
      <c r="DF80" s="384"/>
      <c r="DG80" s="384"/>
      <c r="DH80" s="384"/>
      <c r="DI80" s="384"/>
      <c r="DJ80" s="384">
        <f>'2026년'!C129+'2026년'!C134+'2026년'!C138+'2026년'!C245</f>
        <v>41990930</v>
      </c>
      <c r="DK80" s="384"/>
      <c r="DL80" s="384"/>
      <c r="DM80" s="384"/>
      <c r="DN80" s="384"/>
      <c r="DO80" s="384"/>
      <c r="DP80" s="384"/>
      <c r="DQ80" s="384"/>
      <c r="DR80" s="384"/>
      <c r="DS80" s="384"/>
      <c r="DT80" s="384"/>
      <c r="DU80" s="384"/>
      <c r="DV80" s="384"/>
      <c r="DW80" s="384"/>
      <c r="DX80" s="384">
        <f t="shared" si="3"/>
        <v>0</v>
      </c>
      <c r="DY80" s="384">
        <f t="shared" si="8"/>
        <v>52813200</v>
      </c>
      <c r="DZ80" s="384">
        <f t="shared" si="4"/>
        <v>0</v>
      </c>
      <c r="EA80" s="384">
        <f t="shared" si="5"/>
        <v>0</v>
      </c>
      <c r="EB80" s="385">
        <f t="shared" si="6"/>
        <v>41990930</v>
      </c>
      <c r="EC80" s="384"/>
      <c r="ED80" s="386">
        <f t="shared" si="7"/>
        <v>94804130</v>
      </c>
      <c r="EE80" s="382"/>
    </row>
    <row r="81" ht="15.0" customHeight="1">
      <c r="A81" s="380" t="s">
        <v>2787</v>
      </c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4"/>
      <c r="AS81" s="384"/>
      <c r="AT81" s="384"/>
      <c r="AU81" s="384"/>
      <c r="AV81" s="384"/>
      <c r="AW81" s="384"/>
      <c r="AX81" s="384"/>
      <c r="AY81" s="384"/>
      <c r="AZ81" s="384"/>
      <c r="BA81" s="384"/>
      <c r="BB81" s="384"/>
      <c r="BC81" s="384"/>
      <c r="BD81" s="384"/>
      <c r="BE81" s="384"/>
      <c r="BF81" s="384"/>
      <c r="BG81" s="384"/>
      <c r="BH81" s="384"/>
      <c r="BI81" s="384"/>
      <c r="BJ81" s="384"/>
      <c r="BK81" s="384"/>
      <c r="BL81" s="384"/>
      <c r="BM81" s="384">
        <v>2354000.0</v>
      </c>
      <c r="BN81" s="384">
        <v>121000.0</v>
      </c>
      <c r="BO81" s="384"/>
      <c r="BP81" s="384"/>
      <c r="BQ81" s="384"/>
      <c r="BR81" s="384"/>
      <c r="BS81" s="384"/>
      <c r="BT81" s="384"/>
      <c r="BU81" s="384"/>
      <c r="BV81" s="384"/>
      <c r="BW81" s="384"/>
      <c r="BX81" s="384"/>
      <c r="BY81" s="384"/>
      <c r="BZ81" s="384"/>
      <c r="CA81" s="384"/>
      <c r="CB81" s="384"/>
      <c r="CC81" s="384"/>
      <c r="CD81" s="384"/>
      <c r="CE81" s="384"/>
      <c r="CF81" s="384"/>
      <c r="CG81" s="384"/>
      <c r="CH81" s="384"/>
      <c r="CI81" s="384"/>
      <c r="CJ81" s="384"/>
      <c r="CK81" s="384"/>
      <c r="CL81" s="384"/>
      <c r="CM81" s="384"/>
      <c r="CN81" s="384"/>
      <c r="CO81" s="384"/>
      <c r="CP81" s="384"/>
      <c r="CQ81" s="384"/>
      <c r="CR81" s="384"/>
      <c r="CS81" s="384"/>
      <c r="CT81" s="384"/>
      <c r="CU81" s="384"/>
      <c r="CV81" s="384"/>
      <c r="CW81" s="384">
        <v>3036000.0</v>
      </c>
      <c r="CX81" s="384">
        <v>924000.0</v>
      </c>
      <c r="CY81" s="384">
        <v>1650000.0</v>
      </c>
      <c r="CZ81" s="384"/>
      <c r="DA81" s="384"/>
      <c r="DB81" s="384"/>
      <c r="DC81" s="384"/>
      <c r="DD81" s="384"/>
      <c r="DE81" s="384"/>
      <c r="DF81" s="384"/>
      <c r="DG81" s="384"/>
      <c r="DH81" s="384"/>
      <c r="DI81" s="384"/>
      <c r="DJ81" s="384"/>
      <c r="DK81" s="384"/>
      <c r="DL81" s="384"/>
      <c r="DM81" s="384"/>
      <c r="DN81" s="384"/>
      <c r="DO81" s="384"/>
      <c r="DP81" s="384"/>
      <c r="DQ81" s="384"/>
      <c r="DR81" s="384"/>
      <c r="DS81" s="384"/>
      <c r="DT81" s="384"/>
      <c r="DU81" s="384"/>
      <c r="DV81" s="384"/>
      <c r="DW81" s="384"/>
      <c r="DX81" s="384">
        <f t="shared" si="3"/>
        <v>2475000</v>
      </c>
      <c r="DY81" s="384">
        <f t="shared" si="8"/>
        <v>0</v>
      </c>
      <c r="DZ81" s="384">
        <f t="shared" si="4"/>
        <v>0</v>
      </c>
      <c r="EA81" s="384">
        <f t="shared" si="5"/>
        <v>5610000</v>
      </c>
      <c r="EB81" s="385">
        <f t="shared" si="6"/>
        <v>0</v>
      </c>
      <c r="EC81" s="384"/>
      <c r="ED81" s="386">
        <f t="shared" si="7"/>
        <v>8085000</v>
      </c>
      <c r="EE81" s="382"/>
    </row>
    <row r="82" ht="15.0" customHeight="1">
      <c r="A82" s="380" t="s">
        <v>2788</v>
      </c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4"/>
      <c r="AS82" s="384"/>
      <c r="AT82" s="384"/>
      <c r="AU82" s="384"/>
      <c r="AV82" s="384"/>
      <c r="AW82" s="384"/>
      <c r="AX82" s="384"/>
      <c r="AY82" s="384"/>
      <c r="AZ82" s="384"/>
      <c r="BA82" s="384"/>
      <c r="BB82" s="384"/>
      <c r="BC82" s="384"/>
      <c r="BD82" s="384"/>
      <c r="BE82" s="384"/>
      <c r="BF82" s="384"/>
      <c r="BG82" s="384"/>
      <c r="BH82" s="384"/>
      <c r="BI82" s="384"/>
      <c r="BJ82" s="384"/>
      <c r="BK82" s="384"/>
      <c r="BL82" s="384"/>
      <c r="BM82" s="384"/>
      <c r="BN82" s="384">
        <v>1698400.0</v>
      </c>
      <c r="BO82" s="384">
        <v>1619200.0</v>
      </c>
      <c r="BP82" s="384">
        <v>1602700.0</v>
      </c>
      <c r="BQ82" s="384">
        <v>1821600.0</v>
      </c>
      <c r="BR82" s="384">
        <v>1799600.0</v>
      </c>
      <c r="BS82" s="384">
        <v>2024000.0</v>
      </c>
      <c r="BT82" s="384">
        <v>2710400.0</v>
      </c>
      <c r="BU82" s="384">
        <v>3744400.0</v>
      </c>
      <c r="BV82" s="384">
        <v>404800.0</v>
      </c>
      <c r="BW82" s="384">
        <v>1416800.0</v>
      </c>
      <c r="BX82" s="384">
        <v>809600.0</v>
      </c>
      <c r="BY82" s="384">
        <v>809600.0</v>
      </c>
      <c r="BZ82" s="384"/>
      <c r="CA82" s="384">
        <v>213400.0</v>
      </c>
      <c r="CB82" s="384">
        <v>426800.0</v>
      </c>
      <c r="CC82" s="384">
        <v>853600.0</v>
      </c>
      <c r="CD82" s="384">
        <v>213400.0</v>
      </c>
      <c r="CE82" s="384"/>
      <c r="CF82" s="384"/>
      <c r="CG82" s="384"/>
      <c r="CH82" s="384"/>
      <c r="CI82" s="384"/>
      <c r="CJ82" s="384"/>
      <c r="CK82" s="384"/>
      <c r="CL82" s="384"/>
      <c r="CM82" s="384"/>
      <c r="CN82" s="384"/>
      <c r="CO82" s="384"/>
      <c r="CP82" s="384"/>
      <c r="CQ82" s="384"/>
      <c r="CR82" s="384"/>
      <c r="CS82" s="384"/>
      <c r="CT82" s="384"/>
      <c r="CU82" s="384"/>
      <c r="CV82" s="384"/>
      <c r="CW82" s="384"/>
      <c r="CX82" s="384"/>
      <c r="CY82" s="384"/>
      <c r="CZ82" s="384"/>
      <c r="DA82" s="384"/>
      <c r="DB82" s="384"/>
      <c r="DC82" s="384"/>
      <c r="DD82" s="384"/>
      <c r="DE82" s="384"/>
      <c r="DF82" s="384"/>
      <c r="DG82" s="384"/>
      <c r="DH82" s="384"/>
      <c r="DI82" s="384"/>
      <c r="DJ82" s="384"/>
      <c r="DK82" s="384"/>
      <c r="DL82" s="384"/>
      <c r="DM82" s="384"/>
      <c r="DN82" s="384"/>
      <c r="DO82" s="384"/>
      <c r="DP82" s="384"/>
      <c r="DQ82" s="384"/>
      <c r="DR82" s="384"/>
      <c r="DS82" s="384"/>
      <c r="DT82" s="384"/>
      <c r="DU82" s="384"/>
      <c r="DV82" s="384"/>
      <c r="DW82" s="384"/>
      <c r="DX82" s="384">
        <f t="shared" si="3"/>
        <v>19651500</v>
      </c>
      <c r="DY82" s="384">
        <f t="shared" si="8"/>
        <v>2516800</v>
      </c>
      <c r="DZ82" s="384">
        <f t="shared" si="4"/>
        <v>0</v>
      </c>
      <c r="EA82" s="384">
        <f t="shared" si="5"/>
        <v>0</v>
      </c>
      <c r="EB82" s="385">
        <f t="shared" si="6"/>
        <v>0</v>
      </c>
      <c r="EC82" s="384"/>
      <c r="ED82" s="386">
        <f t="shared" si="7"/>
        <v>22168300</v>
      </c>
      <c r="EE82" s="382"/>
    </row>
    <row r="83" ht="15.0" customHeight="1">
      <c r="A83" s="380" t="s">
        <v>670</v>
      </c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4"/>
      <c r="AS83" s="384"/>
      <c r="AT83" s="384"/>
      <c r="AU83" s="384"/>
      <c r="AV83" s="384"/>
      <c r="AW83" s="384"/>
      <c r="AX83" s="384"/>
      <c r="AY83" s="384"/>
      <c r="AZ83" s="384"/>
      <c r="BA83" s="384"/>
      <c r="BB83" s="384"/>
      <c r="BC83" s="384"/>
      <c r="BD83" s="384"/>
      <c r="BE83" s="384"/>
      <c r="BF83" s="384"/>
      <c r="BG83" s="384"/>
      <c r="BH83" s="384"/>
      <c r="BI83" s="384"/>
      <c r="BJ83" s="384"/>
      <c r="BK83" s="384"/>
      <c r="BL83" s="384"/>
      <c r="BM83" s="384"/>
      <c r="BN83" s="384">
        <v>253000.0</v>
      </c>
      <c r="BO83" s="384">
        <v>4554000.0</v>
      </c>
      <c r="BP83" s="384">
        <v>5439500.0</v>
      </c>
      <c r="BQ83" s="384">
        <v>3921500.0</v>
      </c>
      <c r="BR83" s="384">
        <v>6957500.0</v>
      </c>
      <c r="BS83" s="384">
        <v>6198500.0</v>
      </c>
      <c r="BT83" s="384">
        <v>5945500.0</v>
      </c>
      <c r="BU83" s="384">
        <v>8728500.0</v>
      </c>
      <c r="BV83" s="384">
        <v>5060000.0</v>
      </c>
      <c r="BW83" s="384"/>
      <c r="BX83" s="384"/>
      <c r="BY83" s="384"/>
      <c r="BZ83" s="384"/>
      <c r="CA83" s="384"/>
      <c r="CB83" s="384"/>
      <c r="CC83" s="384"/>
      <c r="CD83" s="384"/>
      <c r="CE83" s="384"/>
      <c r="CF83" s="384"/>
      <c r="CG83" s="384"/>
      <c r="CH83" s="384"/>
      <c r="CI83" s="384"/>
      <c r="CJ83" s="384"/>
      <c r="CK83" s="384"/>
      <c r="CL83" s="384"/>
      <c r="CM83" s="384"/>
      <c r="CN83" s="384"/>
      <c r="CO83" s="384"/>
      <c r="CP83" s="384"/>
      <c r="CQ83" s="384"/>
      <c r="CR83" s="384"/>
      <c r="CS83" s="384"/>
      <c r="CT83" s="384"/>
      <c r="CU83" s="384"/>
      <c r="CV83" s="384"/>
      <c r="CW83" s="384"/>
      <c r="CX83" s="384"/>
      <c r="CY83" s="384"/>
      <c r="CZ83" s="384"/>
      <c r="DA83" s="384"/>
      <c r="DB83" s="384"/>
      <c r="DC83" s="384"/>
      <c r="DD83" s="384"/>
      <c r="DE83" s="384"/>
      <c r="DF83" s="384"/>
      <c r="DG83" s="384"/>
      <c r="DH83" s="384"/>
      <c r="DI83" s="384"/>
      <c r="DJ83" s="384"/>
      <c r="DK83" s="384"/>
      <c r="DL83" s="384"/>
      <c r="DM83" s="384"/>
      <c r="DN83" s="384"/>
      <c r="DO83" s="384"/>
      <c r="DP83" s="384"/>
      <c r="DQ83" s="384"/>
      <c r="DR83" s="384"/>
      <c r="DS83" s="384"/>
      <c r="DT83" s="384"/>
      <c r="DU83" s="384"/>
      <c r="DV83" s="384"/>
      <c r="DW83" s="384"/>
      <c r="DX83" s="384">
        <f t="shared" si="3"/>
        <v>47058000</v>
      </c>
      <c r="DY83" s="384">
        <f t="shared" si="8"/>
        <v>0</v>
      </c>
      <c r="DZ83" s="384">
        <f t="shared" si="4"/>
        <v>0</v>
      </c>
      <c r="EA83" s="384">
        <f t="shared" si="5"/>
        <v>0</v>
      </c>
      <c r="EB83" s="385">
        <f t="shared" si="6"/>
        <v>0</v>
      </c>
      <c r="EC83" s="384"/>
      <c r="ED83" s="386">
        <f t="shared" si="7"/>
        <v>47058000</v>
      </c>
      <c r="EE83" s="382"/>
    </row>
    <row r="84" ht="15.0" customHeight="1">
      <c r="A84" s="380" t="s">
        <v>2789</v>
      </c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4"/>
      <c r="AS84" s="384"/>
      <c r="AT84" s="384"/>
      <c r="AU84" s="384"/>
      <c r="AV84" s="384"/>
      <c r="AW84" s="384"/>
      <c r="AX84" s="384"/>
      <c r="AY84" s="384"/>
      <c r="AZ84" s="384"/>
      <c r="BA84" s="384"/>
      <c r="BB84" s="384"/>
      <c r="BC84" s="384"/>
      <c r="BD84" s="384"/>
      <c r="BE84" s="384"/>
      <c r="BF84" s="384"/>
      <c r="BG84" s="384"/>
      <c r="BH84" s="384"/>
      <c r="BI84" s="384"/>
      <c r="BJ84" s="384"/>
      <c r="BK84" s="384"/>
      <c r="BL84" s="384"/>
      <c r="BM84" s="384"/>
      <c r="BN84" s="384">
        <v>2017400.0</v>
      </c>
      <c r="BO84" s="384">
        <v>2933700.0</v>
      </c>
      <c r="BP84" s="384">
        <v>2.24455E7</v>
      </c>
      <c r="BQ84" s="384">
        <v>3.72438E7</v>
      </c>
      <c r="BR84" s="384">
        <v>2.14368E7</v>
      </c>
      <c r="BS84" s="384">
        <v>5.9928E7</v>
      </c>
      <c r="BT84" s="384">
        <v>5.26185E7</v>
      </c>
      <c r="BU84" s="384">
        <v>5.26702E7</v>
      </c>
      <c r="BV84" s="384">
        <v>2.70908E7</v>
      </c>
      <c r="BW84" s="384">
        <v>1.30636E7</v>
      </c>
      <c r="BX84" s="384">
        <v>4.43872E7</v>
      </c>
      <c r="BY84" s="384">
        <v>3.39735E7</v>
      </c>
      <c r="BZ84" s="384">
        <v>1.20868E7</v>
      </c>
      <c r="CA84" s="384">
        <v>2.56685E7</v>
      </c>
      <c r="CB84" s="384">
        <v>3.23675E7</v>
      </c>
      <c r="CC84" s="384">
        <v>3.56202E7</v>
      </c>
      <c r="CD84" s="384">
        <v>2.72008E7</v>
      </c>
      <c r="CE84" s="384">
        <v>3.07461E7</v>
      </c>
      <c r="CF84" s="384">
        <v>1.39227E7</v>
      </c>
      <c r="CG84" s="384">
        <v>1.71259E7</v>
      </c>
      <c r="CH84" s="384">
        <v>2577300.0</v>
      </c>
      <c r="CI84" s="384">
        <v>7148900.0</v>
      </c>
      <c r="CJ84" s="384">
        <v>6570300.0</v>
      </c>
      <c r="CK84" s="384">
        <v>7593300.0</v>
      </c>
      <c r="CL84" s="384">
        <v>5421900.0</v>
      </c>
      <c r="CM84" s="384">
        <v>7593300.0</v>
      </c>
      <c r="CN84" s="384">
        <v>5421900.0</v>
      </c>
      <c r="CO84" s="384">
        <v>3811500.0</v>
      </c>
      <c r="CP84" s="384">
        <v>3821400.0</v>
      </c>
      <c r="CQ84" s="384">
        <v>5058900.0</v>
      </c>
      <c r="CR84" s="384">
        <v>1.104136E7</v>
      </c>
      <c r="CS84" s="384">
        <v>7233600.0</v>
      </c>
      <c r="CT84" s="384">
        <v>2075700.0</v>
      </c>
      <c r="CU84" s="384">
        <v>623700.0</v>
      </c>
      <c r="CV84" s="384">
        <v>330000.0</v>
      </c>
      <c r="CW84" s="384"/>
      <c r="CX84" s="384">
        <v>128700.0</v>
      </c>
      <c r="CY84" s="384"/>
      <c r="CZ84" s="384"/>
      <c r="DA84" s="384"/>
      <c r="DB84" s="384"/>
      <c r="DC84" s="384"/>
      <c r="DD84" s="384"/>
      <c r="DE84" s="384"/>
      <c r="DF84" s="384"/>
      <c r="DG84" s="384"/>
      <c r="DH84" s="384"/>
      <c r="DI84" s="384"/>
      <c r="DJ84" s="384"/>
      <c r="DK84" s="384"/>
      <c r="DL84" s="384"/>
      <c r="DM84" s="384"/>
      <c r="DN84" s="384"/>
      <c r="DO84" s="384"/>
      <c r="DP84" s="384"/>
      <c r="DQ84" s="384"/>
      <c r="DR84" s="384"/>
      <c r="DS84" s="384"/>
      <c r="DT84" s="384"/>
      <c r="DU84" s="384"/>
      <c r="DV84" s="384"/>
      <c r="DW84" s="384"/>
      <c r="DX84" s="384">
        <f t="shared" si="3"/>
        <v>335835500</v>
      </c>
      <c r="DY84" s="384">
        <f t="shared" si="8"/>
        <v>245008500</v>
      </c>
      <c r="DZ84" s="384">
        <f t="shared" si="4"/>
        <v>60026560</v>
      </c>
      <c r="EA84" s="384">
        <f t="shared" si="5"/>
        <v>128700</v>
      </c>
      <c r="EB84" s="385">
        <f t="shared" si="6"/>
        <v>0</v>
      </c>
      <c r="EC84" s="384"/>
      <c r="ED84" s="386">
        <f t="shared" si="7"/>
        <v>640999260</v>
      </c>
      <c r="EE84" s="382"/>
    </row>
    <row r="85" ht="15.0" customHeight="1">
      <c r="A85" s="380" t="s">
        <v>2790</v>
      </c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4"/>
      <c r="AS85" s="384"/>
      <c r="AT85" s="384"/>
      <c r="AU85" s="384"/>
      <c r="AV85" s="384"/>
      <c r="AW85" s="384"/>
      <c r="AX85" s="384"/>
      <c r="AY85" s="384"/>
      <c r="AZ85" s="384"/>
      <c r="BA85" s="384"/>
      <c r="BB85" s="384"/>
      <c r="BC85" s="384"/>
      <c r="BD85" s="384"/>
      <c r="BE85" s="384"/>
      <c r="BF85" s="384"/>
      <c r="BG85" s="384"/>
      <c r="BH85" s="384"/>
      <c r="BI85" s="384"/>
      <c r="BJ85" s="384"/>
      <c r="BK85" s="384"/>
      <c r="BL85" s="384"/>
      <c r="BM85" s="384"/>
      <c r="BN85" s="384"/>
      <c r="BO85" s="384">
        <v>123200.0</v>
      </c>
      <c r="BP85" s="384">
        <v>1478400.0</v>
      </c>
      <c r="BQ85" s="384"/>
      <c r="BR85" s="384"/>
      <c r="BS85" s="384"/>
      <c r="BT85" s="384"/>
      <c r="BU85" s="384"/>
      <c r="BV85" s="384"/>
      <c r="BW85" s="384"/>
      <c r="BX85" s="384"/>
      <c r="BY85" s="384"/>
      <c r="BZ85" s="384"/>
      <c r="CA85" s="384"/>
      <c r="CB85" s="384"/>
      <c r="CC85" s="384"/>
      <c r="CD85" s="384"/>
      <c r="CE85" s="384"/>
      <c r="CF85" s="384"/>
      <c r="CG85" s="384"/>
      <c r="CH85" s="384"/>
      <c r="CI85" s="384"/>
      <c r="CJ85" s="384"/>
      <c r="CK85" s="384"/>
      <c r="CL85" s="384"/>
      <c r="CM85" s="384"/>
      <c r="CN85" s="384"/>
      <c r="CO85" s="384"/>
      <c r="CP85" s="384"/>
      <c r="CQ85" s="384"/>
      <c r="CR85" s="384"/>
      <c r="CS85" s="384"/>
      <c r="CT85" s="384"/>
      <c r="CU85" s="384"/>
      <c r="CV85" s="384"/>
      <c r="CW85" s="384"/>
      <c r="CX85" s="384"/>
      <c r="CY85" s="384"/>
      <c r="CZ85" s="384"/>
      <c r="DA85" s="384"/>
      <c r="DB85" s="384"/>
      <c r="DC85" s="384"/>
      <c r="DD85" s="384"/>
      <c r="DE85" s="384"/>
      <c r="DF85" s="384"/>
      <c r="DG85" s="384"/>
      <c r="DH85" s="384"/>
      <c r="DI85" s="384"/>
      <c r="DJ85" s="384"/>
      <c r="DK85" s="384"/>
      <c r="DL85" s="384"/>
      <c r="DM85" s="384"/>
      <c r="DN85" s="384"/>
      <c r="DO85" s="384"/>
      <c r="DP85" s="384"/>
      <c r="DQ85" s="384"/>
      <c r="DR85" s="384"/>
      <c r="DS85" s="384"/>
      <c r="DT85" s="384"/>
      <c r="DU85" s="384"/>
      <c r="DV85" s="384"/>
      <c r="DW85" s="384"/>
      <c r="DX85" s="384">
        <f t="shared" si="3"/>
        <v>1601600</v>
      </c>
      <c r="DY85" s="384">
        <f t="shared" si="8"/>
        <v>0</v>
      </c>
      <c r="DZ85" s="384">
        <f t="shared" si="4"/>
        <v>0</v>
      </c>
      <c r="EA85" s="384">
        <f t="shared" si="5"/>
        <v>0</v>
      </c>
      <c r="EB85" s="385">
        <f t="shared" si="6"/>
        <v>0</v>
      </c>
      <c r="EC85" s="384"/>
      <c r="ED85" s="386">
        <f t="shared" si="7"/>
        <v>1601600</v>
      </c>
      <c r="EE85" s="382"/>
    </row>
    <row r="86" ht="15.0" customHeight="1">
      <c r="A86" s="380" t="s">
        <v>2791</v>
      </c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  <c r="BG86" s="384"/>
      <c r="BH86" s="384"/>
      <c r="BI86" s="384"/>
      <c r="BJ86" s="384"/>
      <c r="BK86" s="384"/>
      <c r="BL86" s="384"/>
      <c r="BM86" s="384"/>
      <c r="BN86" s="384"/>
      <c r="BO86" s="384">
        <v>3279360.0</v>
      </c>
      <c r="BP86" s="384">
        <v>3279360.0</v>
      </c>
      <c r="BQ86" s="384">
        <v>3279360.0</v>
      </c>
      <c r="BR86" s="384">
        <v>3279360.0</v>
      </c>
      <c r="BS86" s="384">
        <v>3279360.0</v>
      </c>
      <c r="BT86" s="384">
        <v>3279360.0</v>
      </c>
      <c r="BU86" s="384">
        <v>3279360.0</v>
      </c>
      <c r="BV86" s="384">
        <v>3279360.0</v>
      </c>
      <c r="BW86" s="384">
        <v>3279360.0</v>
      </c>
      <c r="BX86" s="384">
        <v>3279360.0</v>
      </c>
      <c r="BY86" s="384">
        <v>3279360.0</v>
      </c>
      <c r="BZ86" s="384">
        <v>3279380.0</v>
      </c>
      <c r="CA86" s="384"/>
      <c r="CB86" s="384"/>
      <c r="CC86" s="384"/>
      <c r="CD86" s="384"/>
      <c r="CE86" s="384"/>
      <c r="CF86" s="384"/>
      <c r="CG86" s="384"/>
      <c r="CH86" s="384"/>
      <c r="CI86" s="384"/>
      <c r="CJ86" s="384"/>
      <c r="CK86" s="384"/>
      <c r="CL86" s="384"/>
      <c r="CM86" s="384"/>
      <c r="CN86" s="384"/>
      <c r="CO86" s="384"/>
      <c r="CP86" s="384"/>
      <c r="CQ86" s="384"/>
      <c r="CR86" s="384"/>
      <c r="CS86" s="384"/>
      <c r="CT86" s="384"/>
      <c r="CU86" s="384"/>
      <c r="CV86" s="384"/>
      <c r="CW86" s="384"/>
      <c r="CX86" s="384"/>
      <c r="CY86" s="384"/>
      <c r="CZ86" s="384"/>
      <c r="DA86" s="384"/>
      <c r="DB86" s="384"/>
      <c r="DC86" s="384"/>
      <c r="DD86" s="384"/>
      <c r="DE86" s="384"/>
      <c r="DF86" s="384"/>
      <c r="DG86" s="384"/>
      <c r="DH86" s="384"/>
      <c r="DI86" s="384"/>
      <c r="DJ86" s="384"/>
      <c r="DK86" s="384"/>
      <c r="DL86" s="384"/>
      <c r="DM86" s="384"/>
      <c r="DN86" s="384"/>
      <c r="DO86" s="384"/>
      <c r="DP86" s="384"/>
      <c r="DQ86" s="384"/>
      <c r="DR86" s="384"/>
      <c r="DS86" s="384"/>
      <c r="DT86" s="384"/>
      <c r="DU86" s="384"/>
      <c r="DV86" s="384"/>
      <c r="DW86" s="384"/>
      <c r="DX86" s="384">
        <f t="shared" si="3"/>
        <v>32793600</v>
      </c>
      <c r="DY86" s="384">
        <f t="shared" si="8"/>
        <v>6558740</v>
      </c>
      <c r="DZ86" s="384">
        <f t="shared" si="4"/>
        <v>0</v>
      </c>
      <c r="EA86" s="384">
        <f t="shared" si="5"/>
        <v>0</v>
      </c>
      <c r="EB86" s="385">
        <f t="shared" si="6"/>
        <v>0</v>
      </c>
      <c r="EC86" s="384"/>
      <c r="ED86" s="386">
        <f t="shared" si="7"/>
        <v>39352340</v>
      </c>
      <c r="EE86" s="382"/>
    </row>
    <row r="87" ht="15.0" customHeight="1">
      <c r="A87" s="380" t="s">
        <v>680</v>
      </c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4"/>
      <c r="AS87" s="384"/>
      <c r="AT87" s="384"/>
      <c r="AU87" s="384"/>
      <c r="AV87" s="384"/>
      <c r="AW87" s="384"/>
      <c r="AX87" s="384"/>
      <c r="AY87" s="384"/>
      <c r="AZ87" s="384"/>
      <c r="BA87" s="384"/>
      <c r="BB87" s="384"/>
      <c r="BC87" s="384"/>
      <c r="BD87" s="384"/>
      <c r="BE87" s="384"/>
      <c r="BF87" s="384"/>
      <c r="BG87" s="384"/>
      <c r="BH87" s="384"/>
      <c r="BI87" s="384"/>
      <c r="BJ87" s="384"/>
      <c r="BK87" s="384"/>
      <c r="BL87" s="384"/>
      <c r="BM87" s="384"/>
      <c r="BN87" s="384"/>
      <c r="BO87" s="384"/>
      <c r="BP87" s="384">
        <v>8531890.0</v>
      </c>
      <c r="BQ87" s="384">
        <v>1.706378E7</v>
      </c>
      <c r="BR87" s="384"/>
      <c r="BS87" s="384">
        <v>8531890.0</v>
      </c>
      <c r="BT87" s="384">
        <v>8531890.0</v>
      </c>
      <c r="BU87" s="384">
        <v>1.449169E7</v>
      </c>
      <c r="BV87" s="384">
        <v>1.307852E7</v>
      </c>
      <c r="BW87" s="384">
        <v>1.341996E7</v>
      </c>
      <c r="BX87" s="384">
        <v>2.775335E7</v>
      </c>
      <c r="BY87" s="384"/>
      <c r="BZ87" s="384">
        <v>1.548044E7</v>
      </c>
      <c r="CA87" s="384">
        <v>3.109756E7</v>
      </c>
      <c r="CB87" s="384"/>
      <c r="CC87" s="384"/>
      <c r="CD87" s="384"/>
      <c r="CE87" s="384"/>
      <c r="CF87" s="384"/>
      <c r="CG87" s="384"/>
      <c r="CH87" s="384"/>
      <c r="CI87" s="384"/>
      <c r="CJ87" s="384"/>
      <c r="CK87" s="384"/>
      <c r="CL87" s="384"/>
      <c r="CM87" s="384"/>
      <c r="CN87" s="384"/>
      <c r="CO87" s="384"/>
      <c r="CP87" s="384"/>
      <c r="CQ87" s="384"/>
      <c r="CR87" s="384"/>
      <c r="CS87" s="384"/>
      <c r="CT87" s="384"/>
      <c r="CU87" s="384"/>
      <c r="CV87" s="384"/>
      <c r="CW87" s="384"/>
      <c r="CX87" s="384"/>
      <c r="CY87" s="384"/>
      <c r="CZ87" s="384"/>
      <c r="DA87" s="384"/>
      <c r="DB87" s="384"/>
      <c r="DC87" s="384"/>
      <c r="DD87" s="384"/>
      <c r="DE87" s="384"/>
      <c r="DF87" s="384"/>
      <c r="DG87" s="384"/>
      <c r="DH87" s="384"/>
      <c r="DI87" s="384"/>
      <c r="DJ87" s="384"/>
      <c r="DK87" s="384"/>
      <c r="DL87" s="384"/>
      <c r="DM87" s="384"/>
      <c r="DN87" s="384"/>
      <c r="DO87" s="384"/>
      <c r="DP87" s="384"/>
      <c r="DQ87" s="384"/>
      <c r="DR87" s="384"/>
      <c r="DS87" s="384"/>
      <c r="DT87" s="384"/>
      <c r="DU87" s="384"/>
      <c r="DV87" s="384"/>
      <c r="DW87" s="384"/>
      <c r="DX87" s="384">
        <f t="shared" si="3"/>
        <v>111402970</v>
      </c>
      <c r="DY87" s="384">
        <f t="shared" si="8"/>
        <v>46578000</v>
      </c>
      <c r="DZ87" s="384">
        <f t="shared" si="4"/>
        <v>0</v>
      </c>
      <c r="EA87" s="384">
        <f t="shared" si="5"/>
        <v>0</v>
      </c>
      <c r="EB87" s="385">
        <f t="shared" si="6"/>
        <v>0</v>
      </c>
      <c r="EC87" s="384"/>
      <c r="ED87" s="386">
        <f t="shared" si="7"/>
        <v>157980970</v>
      </c>
      <c r="EE87" s="382"/>
    </row>
    <row r="88" ht="15.0" customHeight="1">
      <c r="A88" s="380" t="s">
        <v>2792</v>
      </c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4"/>
      <c r="AS88" s="384"/>
      <c r="AT88" s="384"/>
      <c r="AU88" s="384"/>
      <c r="AV88" s="384"/>
      <c r="AW88" s="384"/>
      <c r="AX88" s="384"/>
      <c r="AY88" s="384"/>
      <c r="AZ88" s="384"/>
      <c r="BA88" s="384"/>
      <c r="BB88" s="384"/>
      <c r="BC88" s="384"/>
      <c r="BD88" s="384"/>
      <c r="BE88" s="384"/>
      <c r="BF88" s="384"/>
      <c r="BG88" s="384"/>
      <c r="BH88" s="384"/>
      <c r="BI88" s="384"/>
      <c r="BJ88" s="384"/>
      <c r="BK88" s="384"/>
      <c r="BL88" s="384"/>
      <c r="BM88" s="384"/>
      <c r="BN88" s="384"/>
      <c r="BO88" s="384"/>
      <c r="BP88" s="384">
        <v>2970000.0</v>
      </c>
      <c r="BQ88" s="384"/>
      <c r="BR88" s="384"/>
      <c r="BS88" s="384">
        <v>770000.0</v>
      </c>
      <c r="BT88" s="384">
        <v>770000.0</v>
      </c>
      <c r="BU88" s="384">
        <v>770000.0</v>
      </c>
      <c r="BV88" s="384">
        <v>770000.0</v>
      </c>
      <c r="BW88" s="384">
        <v>3740000.0</v>
      </c>
      <c r="BX88" s="384">
        <v>770000.0</v>
      </c>
      <c r="BY88" s="384">
        <v>770000.0</v>
      </c>
      <c r="BZ88" s="384">
        <v>770000.0</v>
      </c>
      <c r="CA88" s="384">
        <v>770000.0</v>
      </c>
      <c r="CB88" s="384"/>
      <c r="CC88" s="384"/>
      <c r="CD88" s="384"/>
      <c r="CE88" s="384"/>
      <c r="CF88" s="384"/>
      <c r="CG88" s="384"/>
      <c r="CH88" s="384"/>
      <c r="CI88" s="384"/>
      <c r="CJ88" s="384"/>
      <c r="CK88" s="384"/>
      <c r="CL88" s="384"/>
      <c r="CM88" s="384"/>
      <c r="CN88" s="384"/>
      <c r="CO88" s="384"/>
      <c r="CP88" s="384"/>
      <c r="CQ88" s="384"/>
      <c r="CR88" s="384"/>
      <c r="CS88" s="384"/>
      <c r="CT88" s="384"/>
      <c r="CU88" s="384"/>
      <c r="CV88" s="384"/>
      <c r="CW88" s="384"/>
      <c r="CX88" s="384"/>
      <c r="CY88" s="384"/>
      <c r="CZ88" s="384"/>
      <c r="DA88" s="384"/>
      <c r="DB88" s="384"/>
      <c r="DC88" s="384"/>
      <c r="DD88" s="384"/>
      <c r="DE88" s="384"/>
      <c r="DF88" s="384"/>
      <c r="DG88" s="384"/>
      <c r="DH88" s="384"/>
      <c r="DI88" s="384"/>
      <c r="DJ88" s="384"/>
      <c r="DK88" s="384"/>
      <c r="DL88" s="384"/>
      <c r="DM88" s="384"/>
      <c r="DN88" s="384"/>
      <c r="DO88" s="384"/>
      <c r="DP88" s="384"/>
      <c r="DQ88" s="384"/>
      <c r="DR88" s="384"/>
      <c r="DS88" s="384"/>
      <c r="DT88" s="384"/>
      <c r="DU88" s="384"/>
      <c r="DV88" s="384"/>
      <c r="DW88" s="384"/>
      <c r="DX88" s="384">
        <f t="shared" si="3"/>
        <v>10560000</v>
      </c>
      <c r="DY88" s="384">
        <f t="shared" si="8"/>
        <v>2310000</v>
      </c>
      <c r="DZ88" s="384">
        <f t="shared" si="4"/>
        <v>0</v>
      </c>
      <c r="EA88" s="384">
        <f t="shared" si="5"/>
        <v>0</v>
      </c>
      <c r="EB88" s="385">
        <f t="shared" si="6"/>
        <v>0</v>
      </c>
      <c r="EC88" s="384"/>
      <c r="ED88" s="386">
        <f t="shared" si="7"/>
        <v>12870000</v>
      </c>
      <c r="EE88" s="382"/>
    </row>
    <row r="89" ht="15.0" customHeight="1">
      <c r="A89" s="380" t="s">
        <v>2793</v>
      </c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  <c r="BN89" s="384"/>
      <c r="BO89" s="384"/>
      <c r="BP89" s="384">
        <v>511500.0</v>
      </c>
      <c r="BQ89" s="384">
        <v>4262500.0</v>
      </c>
      <c r="BR89" s="384">
        <v>2502500.0</v>
      </c>
      <c r="BS89" s="384">
        <v>2640000.0</v>
      </c>
      <c r="BT89" s="384">
        <v>2310000.0</v>
      </c>
      <c r="BU89" s="384">
        <v>220000.0</v>
      </c>
      <c r="BV89" s="384"/>
      <c r="BW89" s="384"/>
      <c r="BX89" s="384"/>
      <c r="BY89" s="384"/>
      <c r="BZ89" s="384"/>
      <c r="CA89" s="384"/>
      <c r="CB89" s="384"/>
      <c r="CC89" s="384"/>
      <c r="CD89" s="384"/>
      <c r="CE89" s="384"/>
      <c r="CF89" s="384"/>
      <c r="CG89" s="384"/>
      <c r="CH89" s="384"/>
      <c r="CI89" s="384"/>
      <c r="CJ89" s="384"/>
      <c r="CK89" s="384"/>
      <c r="CL89" s="384"/>
      <c r="CM89" s="384"/>
      <c r="CN89" s="384"/>
      <c r="CO89" s="384"/>
      <c r="CP89" s="384"/>
      <c r="CQ89" s="384"/>
      <c r="CR89" s="384"/>
      <c r="CS89" s="384"/>
      <c r="CT89" s="384"/>
      <c r="CU89" s="384"/>
      <c r="CV89" s="384"/>
      <c r="CW89" s="384"/>
      <c r="CX89" s="384"/>
      <c r="CY89" s="384"/>
      <c r="CZ89" s="384"/>
      <c r="DA89" s="384"/>
      <c r="DB89" s="384"/>
      <c r="DC89" s="384"/>
      <c r="DD89" s="384"/>
      <c r="DE89" s="384"/>
      <c r="DF89" s="384"/>
      <c r="DG89" s="384"/>
      <c r="DH89" s="384"/>
      <c r="DI89" s="384"/>
      <c r="DJ89" s="384"/>
      <c r="DK89" s="384"/>
      <c r="DL89" s="384"/>
      <c r="DM89" s="384"/>
      <c r="DN89" s="384"/>
      <c r="DO89" s="384"/>
      <c r="DP89" s="384"/>
      <c r="DQ89" s="384"/>
      <c r="DR89" s="384"/>
      <c r="DS89" s="384"/>
      <c r="DT89" s="384"/>
      <c r="DU89" s="384"/>
      <c r="DV89" s="384"/>
      <c r="DW89" s="384"/>
      <c r="DX89" s="384">
        <f t="shared" si="3"/>
        <v>12446500</v>
      </c>
      <c r="DY89" s="384">
        <f t="shared" si="8"/>
        <v>0</v>
      </c>
      <c r="DZ89" s="384">
        <f t="shared" si="4"/>
        <v>0</v>
      </c>
      <c r="EA89" s="384">
        <f t="shared" si="5"/>
        <v>0</v>
      </c>
      <c r="EB89" s="385">
        <f t="shared" si="6"/>
        <v>0</v>
      </c>
      <c r="EC89" s="384"/>
      <c r="ED89" s="386">
        <f t="shared" si="7"/>
        <v>12446500</v>
      </c>
      <c r="EE89" s="382"/>
    </row>
    <row r="90" ht="15.0" customHeight="1">
      <c r="A90" s="380" t="s">
        <v>2794</v>
      </c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  <c r="BN90" s="384"/>
      <c r="BO90" s="384"/>
      <c r="BP90" s="384"/>
      <c r="BQ90" s="384"/>
      <c r="BR90" s="384">
        <v>940550.0</v>
      </c>
      <c r="BS90" s="384">
        <v>2403500.0</v>
      </c>
      <c r="BT90" s="384">
        <v>3239500.0</v>
      </c>
      <c r="BU90" s="384">
        <v>1985500.0</v>
      </c>
      <c r="BV90" s="384">
        <v>836000.0</v>
      </c>
      <c r="BW90" s="384">
        <v>940500.0</v>
      </c>
      <c r="BX90" s="384">
        <v>1149500.0</v>
      </c>
      <c r="BY90" s="384">
        <v>1881000.0</v>
      </c>
      <c r="BZ90" s="384">
        <v>1320000.0</v>
      </c>
      <c r="CA90" s="384">
        <v>1650000.0</v>
      </c>
      <c r="CB90" s="384">
        <v>3300000.0</v>
      </c>
      <c r="CC90" s="384">
        <v>5170000.0</v>
      </c>
      <c r="CD90" s="384">
        <v>8140000.0</v>
      </c>
      <c r="CE90" s="384">
        <v>5390000.0</v>
      </c>
      <c r="CF90" s="384">
        <v>2530000.0</v>
      </c>
      <c r="CG90" s="384">
        <v>1870000.0</v>
      </c>
      <c r="CH90" s="384">
        <v>2530000.0</v>
      </c>
      <c r="CI90" s="384">
        <v>3740000.0</v>
      </c>
      <c r="CJ90" s="384">
        <v>2970000.0</v>
      </c>
      <c r="CK90" s="384">
        <v>5280000.0</v>
      </c>
      <c r="CL90" s="384">
        <v>3740000.0</v>
      </c>
      <c r="CM90" s="384">
        <v>5280000.0</v>
      </c>
      <c r="CN90" s="384">
        <v>3740000.0</v>
      </c>
      <c r="CO90" s="384">
        <v>1430000.0</v>
      </c>
      <c r="CP90" s="384">
        <v>2249500.0</v>
      </c>
      <c r="CQ90" s="384">
        <v>3740000.0</v>
      </c>
      <c r="CR90" s="384">
        <v>5170000.0</v>
      </c>
      <c r="CS90" s="384">
        <v>4510000.0</v>
      </c>
      <c r="CT90" s="384">
        <v>3300000.0</v>
      </c>
      <c r="CU90" s="384">
        <v>3080000.0</v>
      </c>
      <c r="CV90" s="384">
        <v>2750000.0</v>
      </c>
      <c r="CW90" s="384"/>
      <c r="CX90" s="384"/>
      <c r="CY90" s="384"/>
      <c r="CZ90" s="384"/>
      <c r="DA90" s="384"/>
      <c r="DB90" s="384"/>
      <c r="DC90" s="384"/>
      <c r="DD90" s="384"/>
      <c r="DE90" s="384"/>
      <c r="DF90" s="384"/>
      <c r="DG90" s="384"/>
      <c r="DH90" s="384"/>
      <c r="DI90" s="384"/>
      <c r="DJ90" s="384"/>
      <c r="DK90" s="384"/>
      <c r="DL90" s="384"/>
      <c r="DM90" s="384"/>
      <c r="DN90" s="384"/>
      <c r="DO90" s="384"/>
      <c r="DP90" s="384"/>
      <c r="DQ90" s="384"/>
      <c r="DR90" s="384"/>
      <c r="DS90" s="384"/>
      <c r="DT90" s="384"/>
      <c r="DU90" s="384"/>
      <c r="DV90" s="384"/>
      <c r="DW90" s="384"/>
      <c r="DX90" s="384">
        <f t="shared" si="3"/>
        <v>11495050</v>
      </c>
      <c r="DY90" s="384">
        <f t="shared" si="8"/>
        <v>40491000</v>
      </c>
      <c r="DZ90" s="384">
        <f t="shared" si="4"/>
        <v>44269500</v>
      </c>
      <c r="EA90" s="384">
        <f t="shared" si="5"/>
        <v>0</v>
      </c>
      <c r="EB90" s="385">
        <f t="shared" si="6"/>
        <v>0</v>
      </c>
      <c r="EC90" s="384"/>
      <c r="ED90" s="386">
        <f t="shared" si="7"/>
        <v>96255550</v>
      </c>
      <c r="EE90" s="382"/>
    </row>
    <row r="91" ht="15.0" customHeight="1">
      <c r="A91" s="380" t="s">
        <v>2795</v>
      </c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  <c r="BN91" s="384"/>
      <c r="BO91" s="384"/>
      <c r="BP91" s="384"/>
      <c r="BQ91" s="384"/>
      <c r="BR91" s="384"/>
      <c r="BS91" s="384"/>
      <c r="BT91" s="384">
        <v>1029600.0</v>
      </c>
      <c r="BU91" s="384"/>
      <c r="BV91" s="384"/>
      <c r="BW91" s="384"/>
      <c r="BX91" s="384"/>
      <c r="BY91" s="384"/>
      <c r="BZ91" s="384"/>
      <c r="CA91" s="384"/>
      <c r="CB91" s="384"/>
      <c r="CC91" s="384"/>
      <c r="CD91" s="384"/>
      <c r="CE91" s="384"/>
      <c r="CF91" s="384"/>
      <c r="CG91" s="384"/>
      <c r="CH91" s="384"/>
      <c r="CI91" s="384"/>
      <c r="CJ91" s="384"/>
      <c r="CK91" s="384"/>
      <c r="CL91" s="384"/>
      <c r="CM91" s="384"/>
      <c r="CN91" s="384"/>
      <c r="CO91" s="384"/>
      <c r="CP91" s="384"/>
      <c r="CQ91" s="384"/>
      <c r="CR91" s="384"/>
      <c r="CS91" s="384"/>
      <c r="CT91" s="384"/>
      <c r="CU91" s="384"/>
      <c r="CV91" s="384"/>
      <c r="CW91" s="384"/>
      <c r="CX91" s="384"/>
      <c r="CY91" s="384"/>
      <c r="CZ91" s="384"/>
      <c r="DA91" s="384"/>
      <c r="DB91" s="384"/>
      <c r="DC91" s="384"/>
      <c r="DD91" s="384"/>
      <c r="DE91" s="384"/>
      <c r="DF91" s="384"/>
      <c r="DG91" s="384"/>
      <c r="DH91" s="384"/>
      <c r="DI91" s="384"/>
      <c r="DJ91" s="384"/>
      <c r="DK91" s="384"/>
      <c r="DL91" s="384"/>
      <c r="DM91" s="384"/>
      <c r="DN91" s="384"/>
      <c r="DO91" s="384"/>
      <c r="DP91" s="384"/>
      <c r="DQ91" s="384"/>
      <c r="DR91" s="384"/>
      <c r="DS91" s="384"/>
      <c r="DT91" s="384"/>
      <c r="DU91" s="384"/>
      <c r="DV91" s="384"/>
      <c r="DW91" s="384"/>
      <c r="DX91" s="384">
        <f t="shared" si="3"/>
        <v>1029600</v>
      </c>
      <c r="DY91" s="384">
        <f t="shared" si="8"/>
        <v>0</v>
      </c>
      <c r="DZ91" s="384">
        <f t="shared" si="4"/>
        <v>0</v>
      </c>
      <c r="EA91" s="384">
        <f t="shared" si="5"/>
        <v>0</v>
      </c>
      <c r="EB91" s="385">
        <f t="shared" si="6"/>
        <v>0</v>
      </c>
      <c r="EC91" s="384"/>
      <c r="ED91" s="386">
        <f t="shared" si="7"/>
        <v>1029600</v>
      </c>
      <c r="EE91" s="382"/>
    </row>
    <row r="92" ht="15.0" customHeight="1">
      <c r="A92" s="380" t="s">
        <v>2796</v>
      </c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4"/>
      <c r="AS92" s="384"/>
      <c r="AT92" s="384"/>
      <c r="AU92" s="384"/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>
        <v>2029500.0</v>
      </c>
      <c r="BU92" s="384"/>
      <c r="BV92" s="384"/>
      <c r="BW92" s="384"/>
      <c r="BX92" s="384"/>
      <c r="BY92" s="384"/>
      <c r="BZ92" s="384"/>
      <c r="CA92" s="384"/>
      <c r="CB92" s="384"/>
      <c r="CC92" s="384"/>
      <c r="CD92" s="384"/>
      <c r="CE92" s="384"/>
      <c r="CF92" s="384"/>
      <c r="CG92" s="384"/>
      <c r="CH92" s="384"/>
      <c r="CI92" s="384"/>
      <c r="CJ92" s="384"/>
      <c r="CK92" s="384"/>
      <c r="CL92" s="384"/>
      <c r="CM92" s="384"/>
      <c r="CN92" s="384"/>
      <c r="CO92" s="384"/>
      <c r="CP92" s="384"/>
      <c r="CQ92" s="384"/>
      <c r="CR92" s="384"/>
      <c r="CS92" s="384"/>
      <c r="CT92" s="384"/>
      <c r="CU92" s="384"/>
      <c r="CV92" s="384"/>
      <c r="CW92" s="384"/>
      <c r="CX92" s="384"/>
      <c r="CY92" s="384"/>
      <c r="CZ92" s="384"/>
      <c r="DA92" s="384"/>
      <c r="DB92" s="384"/>
      <c r="DC92" s="384"/>
      <c r="DD92" s="384"/>
      <c r="DE92" s="384"/>
      <c r="DF92" s="384"/>
      <c r="DG92" s="384"/>
      <c r="DH92" s="384"/>
      <c r="DI92" s="384"/>
      <c r="DJ92" s="384"/>
      <c r="DK92" s="384"/>
      <c r="DL92" s="384"/>
      <c r="DM92" s="384"/>
      <c r="DN92" s="384"/>
      <c r="DO92" s="384"/>
      <c r="DP92" s="384"/>
      <c r="DQ92" s="384"/>
      <c r="DR92" s="384"/>
      <c r="DS92" s="384"/>
      <c r="DT92" s="384"/>
      <c r="DU92" s="384"/>
      <c r="DV92" s="384"/>
      <c r="DW92" s="384"/>
      <c r="DX92" s="384">
        <f t="shared" si="3"/>
        <v>2029500</v>
      </c>
      <c r="DY92" s="384">
        <f t="shared" si="8"/>
        <v>0</v>
      </c>
      <c r="DZ92" s="384">
        <f t="shared" si="4"/>
        <v>0</v>
      </c>
      <c r="EA92" s="384">
        <f t="shared" si="5"/>
        <v>0</v>
      </c>
      <c r="EB92" s="385">
        <f t="shared" si="6"/>
        <v>0</v>
      </c>
      <c r="EC92" s="384"/>
      <c r="ED92" s="386">
        <f t="shared" si="7"/>
        <v>2029500</v>
      </c>
      <c r="EE92" s="382"/>
    </row>
    <row r="93" ht="15.0" customHeight="1">
      <c r="A93" s="380" t="s">
        <v>2797</v>
      </c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4"/>
      <c r="AS93" s="384"/>
      <c r="AT93" s="384"/>
      <c r="AU93" s="384"/>
      <c r="AV93" s="384"/>
      <c r="AW93" s="384"/>
      <c r="AX93" s="384"/>
      <c r="AY93" s="384"/>
      <c r="AZ93" s="384"/>
      <c r="BA93" s="384"/>
      <c r="BB93" s="384"/>
      <c r="BC93" s="384"/>
      <c r="BD93" s="384"/>
      <c r="BE93" s="384"/>
      <c r="BF93" s="384"/>
      <c r="BG93" s="384"/>
      <c r="BH93" s="384"/>
      <c r="BI93" s="384"/>
      <c r="BJ93" s="384"/>
      <c r="BK93" s="384"/>
      <c r="BL93" s="384"/>
      <c r="BM93" s="384"/>
      <c r="BN93" s="384"/>
      <c r="BO93" s="384"/>
      <c r="BP93" s="384"/>
      <c r="BQ93" s="384"/>
      <c r="BR93" s="384"/>
      <c r="BS93" s="384"/>
      <c r="BT93" s="384"/>
      <c r="BU93" s="384"/>
      <c r="BV93" s="384"/>
      <c r="BW93" s="384">
        <v>4592500.0</v>
      </c>
      <c r="BX93" s="384">
        <v>7370000.0</v>
      </c>
      <c r="BY93" s="384">
        <v>8448000.0</v>
      </c>
      <c r="BZ93" s="384">
        <v>8976000.0</v>
      </c>
      <c r="CA93" s="384">
        <v>7788000.0</v>
      </c>
      <c r="CB93" s="384">
        <v>7524000.0</v>
      </c>
      <c r="CC93" s="384">
        <v>8448000.0</v>
      </c>
      <c r="CD93" s="384">
        <v>8844000.0</v>
      </c>
      <c r="CE93" s="384">
        <v>8448000.0</v>
      </c>
      <c r="CF93" s="384">
        <v>8712000.0</v>
      </c>
      <c r="CG93" s="384">
        <v>8580000.0</v>
      </c>
      <c r="CH93" s="384">
        <v>7199500.0</v>
      </c>
      <c r="CI93" s="384">
        <v>1.22375E7</v>
      </c>
      <c r="CJ93" s="384">
        <v>1.11375E7</v>
      </c>
      <c r="CK93" s="384">
        <v>1.16875E7</v>
      </c>
      <c r="CL93" s="384">
        <v>1.155E7</v>
      </c>
      <c r="CM93" s="384">
        <v>1.16875E7</v>
      </c>
      <c r="CN93" s="384">
        <v>1.155E7</v>
      </c>
      <c r="CO93" s="384">
        <v>8811000.0</v>
      </c>
      <c r="CP93" s="384">
        <v>1.0296E7</v>
      </c>
      <c r="CQ93" s="384">
        <v>8882500.0</v>
      </c>
      <c r="CR93" s="384">
        <v>7733000.0</v>
      </c>
      <c r="CS93" s="384">
        <v>6462500.0</v>
      </c>
      <c r="CT93" s="384">
        <v>6737500.0</v>
      </c>
      <c r="CU93" s="384">
        <v>8453500.0</v>
      </c>
      <c r="CV93" s="384">
        <v>5362500.0</v>
      </c>
      <c r="CW93" s="384">
        <v>7506400.0</v>
      </c>
      <c r="CX93" s="384">
        <v>1.01519E7</v>
      </c>
      <c r="CY93" s="384">
        <v>1.01893E7</v>
      </c>
      <c r="CZ93" s="384">
        <v>9941800.0</v>
      </c>
      <c r="DA93" s="384"/>
      <c r="DB93" s="384"/>
      <c r="DC93" s="384"/>
      <c r="DD93" s="384"/>
      <c r="DE93" s="384"/>
      <c r="DF93" s="384"/>
      <c r="DG93" s="384"/>
      <c r="DH93" s="384"/>
      <c r="DI93" s="384"/>
      <c r="DJ93" s="384"/>
      <c r="DK93" s="384"/>
      <c r="DL93" s="384"/>
      <c r="DM93" s="384"/>
      <c r="DN93" s="384"/>
      <c r="DO93" s="384"/>
      <c r="DP93" s="384"/>
      <c r="DQ93" s="384"/>
      <c r="DR93" s="384"/>
      <c r="DS93" s="384"/>
      <c r="DT93" s="384"/>
      <c r="DU93" s="384"/>
      <c r="DV93" s="384"/>
      <c r="DW93" s="384"/>
      <c r="DX93" s="384">
        <f t="shared" si="3"/>
        <v>11962500</v>
      </c>
      <c r="DY93" s="384">
        <f t="shared" si="8"/>
        <v>106342500</v>
      </c>
      <c r="DZ93" s="384">
        <f t="shared" si="4"/>
        <v>109213500</v>
      </c>
      <c r="EA93" s="384">
        <f t="shared" si="5"/>
        <v>37789400</v>
      </c>
      <c r="EB93" s="385">
        <f t="shared" si="6"/>
        <v>0</v>
      </c>
      <c r="EC93" s="384"/>
      <c r="ED93" s="386">
        <f t="shared" si="7"/>
        <v>265307900</v>
      </c>
      <c r="EE93" s="382"/>
    </row>
    <row r="94" ht="15.0" customHeight="1">
      <c r="A94" s="380" t="s">
        <v>2798</v>
      </c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4"/>
      <c r="AS94" s="384"/>
      <c r="AT94" s="384"/>
      <c r="AU94" s="384"/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  <c r="BU94" s="384"/>
      <c r="BV94" s="384"/>
      <c r="BW94" s="384">
        <v>1.7411667E7</v>
      </c>
      <c r="BX94" s="384">
        <v>2.2697593E7</v>
      </c>
      <c r="BY94" s="384">
        <v>7221181.0</v>
      </c>
      <c r="BZ94" s="384">
        <v>5555684.0</v>
      </c>
      <c r="CA94" s="384">
        <v>427747.0</v>
      </c>
      <c r="CB94" s="384"/>
      <c r="CC94" s="384"/>
      <c r="CD94" s="384"/>
      <c r="CE94" s="384"/>
      <c r="CF94" s="384"/>
      <c r="CG94" s="384"/>
      <c r="CH94" s="384"/>
      <c r="CI94" s="384"/>
      <c r="CJ94" s="384"/>
      <c r="CK94" s="384"/>
      <c r="CL94" s="384"/>
      <c r="CM94" s="384"/>
      <c r="CN94" s="384"/>
      <c r="CO94" s="384"/>
      <c r="CP94" s="384"/>
      <c r="CQ94" s="384"/>
      <c r="CR94" s="384"/>
      <c r="CS94" s="384"/>
      <c r="CT94" s="384"/>
      <c r="CU94" s="384"/>
      <c r="CV94" s="384"/>
      <c r="CW94" s="384"/>
      <c r="CX94" s="384"/>
      <c r="CY94" s="384"/>
      <c r="CZ94" s="384"/>
      <c r="DA94" s="384"/>
      <c r="DB94" s="384"/>
      <c r="DC94" s="384"/>
      <c r="DD94" s="384"/>
      <c r="DE94" s="384"/>
      <c r="DF94" s="384"/>
      <c r="DG94" s="384"/>
      <c r="DH94" s="384"/>
      <c r="DI94" s="384"/>
      <c r="DJ94" s="384"/>
      <c r="DK94" s="384"/>
      <c r="DL94" s="384"/>
      <c r="DM94" s="384"/>
      <c r="DN94" s="384"/>
      <c r="DO94" s="384"/>
      <c r="DP94" s="384"/>
      <c r="DQ94" s="384"/>
      <c r="DR94" s="384"/>
      <c r="DS94" s="384"/>
      <c r="DT94" s="384"/>
      <c r="DU94" s="384"/>
      <c r="DV94" s="384"/>
      <c r="DW94" s="384"/>
      <c r="DX94" s="384">
        <f t="shared" si="3"/>
        <v>40109260</v>
      </c>
      <c r="DY94" s="384">
        <f t="shared" si="8"/>
        <v>13204612</v>
      </c>
      <c r="DZ94" s="384">
        <f t="shared" si="4"/>
        <v>0</v>
      </c>
      <c r="EA94" s="384">
        <f t="shared" si="5"/>
        <v>0</v>
      </c>
      <c r="EB94" s="385">
        <f t="shared" si="6"/>
        <v>0</v>
      </c>
      <c r="EC94" s="384"/>
      <c r="ED94" s="386">
        <f t="shared" si="7"/>
        <v>53313872</v>
      </c>
      <c r="EE94" s="382"/>
    </row>
    <row r="95" ht="15.0" customHeight="1">
      <c r="A95" s="380" t="s">
        <v>2799</v>
      </c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  <c r="BU95" s="384"/>
      <c r="BV95" s="384"/>
      <c r="BW95" s="384"/>
      <c r="BX95" s="384">
        <v>303600.0</v>
      </c>
      <c r="BY95" s="384">
        <v>607200.0</v>
      </c>
      <c r="BZ95" s="384"/>
      <c r="CA95" s="384"/>
      <c r="CB95" s="384"/>
      <c r="CC95" s="384"/>
      <c r="CD95" s="384"/>
      <c r="CE95" s="384"/>
      <c r="CF95" s="384"/>
      <c r="CG95" s="384"/>
      <c r="CH95" s="384"/>
      <c r="CI95" s="384"/>
      <c r="CJ95" s="384"/>
      <c r="CK95" s="384"/>
      <c r="CL95" s="384"/>
      <c r="CM95" s="384"/>
      <c r="CN95" s="384"/>
      <c r="CO95" s="384"/>
      <c r="CP95" s="384"/>
      <c r="CQ95" s="384"/>
      <c r="CR95" s="384"/>
      <c r="CS95" s="384"/>
      <c r="CT95" s="384"/>
      <c r="CU95" s="384"/>
      <c r="CV95" s="384"/>
      <c r="CW95" s="384"/>
      <c r="CX95" s="384"/>
      <c r="CY95" s="384"/>
      <c r="CZ95" s="384"/>
      <c r="DA95" s="384"/>
      <c r="DB95" s="384"/>
      <c r="DC95" s="384"/>
      <c r="DD95" s="384"/>
      <c r="DE95" s="384"/>
      <c r="DF95" s="384"/>
      <c r="DG95" s="384"/>
      <c r="DH95" s="384"/>
      <c r="DI95" s="384"/>
      <c r="DJ95" s="384"/>
      <c r="DK95" s="384"/>
      <c r="DL95" s="384"/>
      <c r="DM95" s="384"/>
      <c r="DN95" s="384"/>
      <c r="DO95" s="384"/>
      <c r="DP95" s="384"/>
      <c r="DQ95" s="384"/>
      <c r="DR95" s="384"/>
      <c r="DS95" s="384"/>
      <c r="DT95" s="384"/>
      <c r="DU95" s="384"/>
      <c r="DV95" s="384"/>
      <c r="DW95" s="384"/>
      <c r="DX95" s="384">
        <f t="shared" si="3"/>
        <v>303600</v>
      </c>
      <c r="DY95" s="384">
        <f t="shared" si="8"/>
        <v>607200</v>
      </c>
      <c r="DZ95" s="384">
        <f t="shared" si="4"/>
        <v>0</v>
      </c>
      <c r="EA95" s="384">
        <f t="shared" si="5"/>
        <v>0</v>
      </c>
      <c r="EB95" s="385">
        <f t="shared" si="6"/>
        <v>0</v>
      </c>
      <c r="EC95" s="384"/>
      <c r="ED95" s="386">
        <f t="shared" si="7"/>
        <v>910800</v>
      </c>
      <c r="EE95" s="382"/>
    </row>
    <row r="96" ht="15.0" customHeight="1">
      <c r="A96" s="380" t="s">
        <v>2800</v>
      </c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4"/>
      <c r="AS96" s="384"/>
      <c r="AT96" s="384"/>
      <c r="AU96" s="384"/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4"/>
      <c r="BI96" s="384"/>
      <c r="BJ96" s="384"/>
      <c r="BK96" s="384"/>
      <c r="BL96" s="384"/>
      <c r="BM96" s="384"/>
      <c r="BN96" s="384"/>
      <c r="BO96" s="384"/>
      <c r="BP96" s="384"/>
      <c r="BQ96" s="384"/>
      <c r="BR96" s="384"/>
      <c r="BS96" s="384"/>
      <c r="BT96" s="384"/>
      <c r="BU96" s="384"/>
      <c r="BV96" s="384"/>
      <c r="BW96" s="384"/>
      <c r="BX96" s="384"/>
      <c r="BY96" s="384"/>
      <c r="BZ96" s="384"/>
      <c r="CA96" s="384">
        <v>3818798.0</v>
      </c>
      <c r="CB96" s="384"/>
      <c r="CC96" s="384"/>
      <c r="CD96" s="384"/>
      <c r="CE96" s="384"/>
      <c r="CF96" s="384"/>
      <c r="CG96" s="384"/>
      <c r="CH96" s="384"/>
      <c r="CI96" s="384"/>
      <c r="CJ96" s="384"/>
      <c r="CK96" s="384"/>
      <c r="CL96" s="384"/>
      <c r="CM96" s="384"/>
      <c r="CN96" s="384"/>
      <c r="CO96" s="384"/>
      <c r="CP96" s="384"/>
      <c r="CQ96" s="384"/>
      <c r="CR96" s="384"/>
      <c r="CS96" s="384"/>
      <c r="CT96" s="384"/>
      <c r="CU96" s="384"/>
      <c r="CV96" s="384"/>
      <c r="CW96" s="384"/>
      <c r="CX96" s="384"/>
      <c r="CY96" s="384"/>
      <c r="CZ96" s="384"/>
      <c r="DA96" s="384"/>
      <c r="DB96" s="384"/>
      <c r="DC96" s="384"/>
      <c r="DD96" s="384"/>
      <c r="DE96" s="384"/>
      <c r="DF96" s="384"/>
      <c r="DG96" s="384"/>
      <c r="DH96" s="384"/>
      <c r="DI96" s="384"/>
      <c r="DJ96" s="384"/>
      <c r="DK96" s="384"/>
      <c r="DL96" s="384"/>
      <c r="DM96" s="384"/>
      <c r="DN96" s="384"/>
      <c r="DO96" s="384"/>
      <c r="DP96" s="384"/>
      <c r="DQ96" s="384"/>
      <c r="DR96" s="384"/>
      <c r="DS96" s="384"/>
      <c r="DT96" s="384"/>
      <c r="DU96" s="384"/>
      <c r="DV96" s="384"/>
      <c r="DW96" s="384"/>
      <c r="DX96" s="384"/>
      <c r="DY96" s="384">
        <f t="shared" si="8"/>
        <v>3818798</v>
      </c>
      <c r="DZ96" s="384">
        <f t="shared" si="4"/>
        <v>0</v>
      </c>
      <c r="EA96" s="384">
        <f t="shared" si="5"/>
        <v>0</v>
      </c>
      <c r="EB96" s="385">
        <f t="shared" si="6"/>
        <v>0</v>
      </c>
      <c r="EC96" s="384"/>
      <c r="ED96" s="386">
        <f t="shared" si="7"/>
        <v>3818798</v>
      </c>
      <c r="EE96" s="382"/>
    </row>
    <row r="97" ht="15.0" customHeight="1">
      <c r="A97" s="380" t="s">
        <v>2801</v>
      </c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4"/>
      <c r="AS97" s="384"/>
      <c r="AT97" s="384"/>
      <c r="AU97" s="384"/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4"/>
      <c r="BI97" s="384"/>
      <c r="BJ97" s="384"/>
      <c r="BK97" s="384"/>
      <c r="BL97" s="384"/>
      <c r="BM97" s="384"/>
      <c r="BN97" s="384"/>
      <c r="BO97" s="384"/>
      <c r="BP97" s="384"/>
      <c r="BQ97" s="384"/>
      <c r="BR97" s="384"/>
      <c r="BS97" s="384"/>
      <c r="BT97" s="384"/>
      <c r="BU97" s="384"/>
      <c r="BV97" s="384"/>
      <c r="BW97" s="384"/>
      <c r="BX97" s="384"/>
      <c r="BY97" s="384"/>
      <c r="BZ97" s="384"/>
      <c r="CA97" s="384"/>
      <c r="CB97" s="384"/>
      <c r="CC97" s="384">
        <v>213400.0</v>
      </c>
      <c r="CD97" s="384"/>
      <c r="CE97" s="384"/>
      <c r="CF97" s="384"/>
      <c r="CG97" s="384"/>
      <c r="CH97" s="384"/>
      <c r="CI97" s="384"/>
      <c r="CJ97" s="384"/>
      <c r="CK97" s="384"/>
      <c r="CL97" s="384"/>
      <c r="CM97" s="384"/>
      <c r="CN97" s="384"/>
      <c r="CO97" s="384"/>
      <c r="CP97" s="384"/>
      <c r="CQ97" s="384"/>
      <c r="CR97" s="384"/>
      <c r="CS97" s="384"/>
      <c r="CT97" s="384"/>
      <c r="CU97" s="384"/>
      <c r="CV97" s="384"/>
      <c r="CW97" s="384"/>
      <c r="CX97" s="384"/>
      <c r="CY97" s="384"/>
      <c r="CZ97" s="384"/>
      <c r="DA97" s="384"/>
      <c r="DB97" s="384"/>
      <c r="DC97" s="384"/>
      <c r="DD97" s="384"/>
      <c r="DE97" s="384"/>
      <c r="DF97" s="384"/>
      <c r="DG97" s="384"/>
      <c r="DH97" s="384"/>
      <c r="DI97" s="384"/>
      <c r="DJ97" s="384"/>
      <c r="DK97" s="384"/>
      <c r="DL97" s="384"/>
      <c r="DM97" s="384"/>
      <c r="DN97" s="384"/>
      <c r="DO97" s="384"/>
      <c r="DP97" s="384"/>
      <c r="DQ97" s="384"/>
      <c r="DR97" s="384"/>
      <c r="DS97" s="384"/>
      <c r="DT97" s="384"/>
      <c r="DU97" s="384"/>
      <c r="DV97" s="384"/>
      <c r="DW97" s="384"/>
      <c r="DX97" s="384"/>
      <c r="DY97" s="384">
        <f t="shared" si="8"/>
        <v>213400</v>
      </c>
      <c r="DZ97" s="384">
        <f t="shared" si="4"/>
        <v>0</v>
      </c>
      <c r="EA97" s="384">
        <f t="shared" si="5"/>
        <v>0</v>
      </c>
      <c r="EB97" s="385">
        <f t="shared" si="6"/>
        <v>0</v>
      </c>
      <c r="EC97" s="384"/>
      <c r="ED97" s="386">
        <f t="shared" si="7"/>
        <v>213400</v>
      </c>
      <c r="EE97" s="382"/>
    </row>
    <row r="98" ht="15.0" customHeight="1">
      <c r="A98" s="380" t="s">
        <v>2802</v>
      </c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4"/>
      <c r="BI98" s="384"/>
      <c r="BJ98" s="384"/>
      <c r="BK98" s="384"/>
      <c r="BL98" s="384"/>
      <c r="BM98" s="384"/>
      <c r="BN98" s="384"/>
      <c r="BO98" s="384"/>
      <c r="BP98" s="384"/>
      <c r="BQ98" s="384"/>
      <c r="BR98" s="384"/>
      <c r="BS98" s="384"/>
      <c r="BT98" s="384"/>
      <c r="BU98" s="384"/>
      <c r="BV98" s="384"/>
      <c r="BW98" s="384"/>
      <c r="BX98" s="384"/>
      <c r="BY98" s="384"/>
      <c r="BZ98" s="384"/>
      <c r="CA98" s="384"/>
      <c r="CB98" s="384"/>
      <c r="CC98" s="384"/>
      <c r="CD98" s="384">
        <v>335500.0</v>
      </c>
      <c r="CE98" s="384"/>
      <c r="CF98" s="384"/>
      <c r="CG98" s="384"/>
      <c r="CH98" s="384"/>
      <c r="CI98" s="384"/>
      <c r="CJ98" s="384"/>
      <c r="CK98" s="384"/>
      <c r="CL98" s="384"/>
      <c r="CM98" s="384"/>
      <c r="CN98" s="384"/>
      <c r="CO98" s="384"/>
      <c r="CP98" s="384"/>
      <c r="CQ98" s="384"/>
      <c r="CR98" s="384"/>
      <c r="CS98" s="384"/>
      <c r="CT98" s="384"/>
      <c r="CU98" s="384"/>
      <c r="CV98" s="384"/>
      <c r="CW98" s="384"/>
      <c r="CX98" s="384"/>
      <c r="CY98" s="384"/>
      <c r="CZ98" s="384"/>
      <c r="DA98" s="384"/>
      <c r="DB98" s="384"/>
      <c r="DC98" s="384"/>
      <c r="DD98" s="384"/>
      <c r="DE98" s="384"/>
      <c r="DF98" s="384"/>
      <c r="DG98" s="384"/>
      <c r="DH98" s="384"/>
      <c r="DI98" s="384"/>
      <c r="DJ98" s="384"/>
      <c r="DK98" s="384"/>
      <c r="DL98" s="384"/>
      <c r="DM98" s="384"/>
      <c r="DN98" s="384"/>
      <c r="DO98" s="384"/>
      <c r="DP98" s="384"/>
      <c r="DQ98" s="384"/>
      <c r="DR98" s="384"/>
      <c r="DS98" s="384"/>
      <c r="DT98" s="384"/>
      <c r="DU98" s="384"/>
      <c r="DV98" s="384"/>
      <c r="DW98" s="384"/>
      <c r="DX98" s="384"/>
      <c r="DY98" s="384">
        <f t="shared" si="8"/>
        <v>335500</v>
      </c>
      <c r="DZ98" s="384">
        <f t="shared" si="4"/>
        <v>0</v>
      </c>
      <c r="EA98" s="384">
        <f t="shared" si="5"/>
        <v>0</v>
      </c>
      <c r="EB98" s="385">
        <f t="shared" si="6"/>
        <v>0</v>
      </c>
      <c r="EC98" s="384"/>
      <c r="ED98" s="386">
        <f t="shared" si="7"/>
        <v>335500</v>
      </c>
      <c r="EE98" s="382"/>
    </row>
    <row r="99" ht="15.0" customHeight="1">
      <c r="A99" s="380" t="s">
        <v>2803</v>
      </c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4"/>
      <c r="AS99" s="384"/>
      <c r="AT99" s="384"/>
      <c r="AU99" s="384"/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4"/>
      <c r="BI99" s="384"/>
      <c r="BJ99" s="384"/>
      <c r="BK99" s="384"/>
      <c r="BL99" s="384"/>
      <c r="BM99" s="384"/>
      <c r="BN99" s="384"/>
      <c r="BO99" s="384"/>
      <c r="BP99" s="384"/>
      <c r="BQ99" s="384"/>
      <c r="BR99" s="384"/>
      <c r="BS99" s="384"/>
      <c r="BT99" s="384"/>
      <c r="BU99" s="384"/>
      <c r="BV99" s="384"/>
      <c r="BW99" s="384"/>
      <c r="BX99" s="384"/>
      <c r="BY99" s="384"/>
      <c r="BZ99" s="384"/>
      <c r="CA99" s="384"/>
      <c r="CB99" s="384"/>
      <c r="CC99" s="384"/>
      <c r="CD99" s="384">
        <v>4639690.0</v>
      </c>
      <c r="CE99" s="384">
        <v>4011120.0</v>
      </c>
      <c r="CF99" s="384">
        <v>4634090.0</v>
      </c>
      <c r="CG99" s="384">
        <v>4628310.0</v>
      </c>
      <c r="CH99" s="384">
        <v>4340770.0</v>
      </c>
      <c r="CI99" s="384">
        <v>4647400.0</v>
      </c>
      <c r="CJ99" s="384">
        <v>4663920.0</v>
      </c>
      <c r="CK99" s="384">
        <v>4752310.0</v>
      </c>
      <c r="CL99" s="384">
        <v>4752310.0</v>
      </c>
      <c r="CM99" s="384">
        <v>4752310.0</v>
      </c>
      <c r="CN99" s="384">
        <v>4752310.0</v>
      </c>
      <c r="CO99" s="384">
        <v>4769740.0</v>
      </c>
      <c r="CP99" s="384">
        <v>4739820.0</v>
      </c>
      <c r="CQ99" s="384">
        <v>7005534.0</v>
      </c>
      <c r="CR99" s="384">
        <v>4561405.0</v>
      </c>
      <c r="CS99" s="384">
        <v>4872410.0</v>
      </c>
      <c r="CT99" s="384">
        <v>4761120.0</v>
      </c>
      <c r="CU99" s="384">
        <v>4761120.0</v>
      </c>
      <c r="CV99" s="384">
        <v>4761120.0</v>
      </c>
      <c r="CW99" s="384">
        <v>4761120.0</v>
      </c>
      <c r="CX99" s="384">
        <v>4761120.0</v>
      </c>
      <c r="CY99" s="384">
        <v>4840660.0</v>
      </c>
      <c r="CZ99" s="384">
        <v>4844860.0</v>
      </c>
      <c r="DA99" s="384">
        <v>4840660.0</v>
      </c>
      <c r="DB99" s="384">
        <v>4840660.0</v>
      </c>
      <c r="DC99" s="384">
        <v>4840660.0</v>
      </c>
      <c r="DD99" s="384">
        <v>4840660.0</v>
      </c>
      <c r="DE99" s="384">
        <v>4841580.0</v>
      </c>
      <c r="DF99" s="384">
        <v>5262850.0</v>
      </c>
      <c r="DG99" s="384">
        <v>4841580.0</v>
      </c>
      <c r="DH99" s="384">
        <v>4841580.0</v>
      </c>
      <c r="DI99" s="384">
        <f>'2026년'!C131</f>
        <v>4977420</v>
      </c>
      <c r="DJ99" s="384">
        <f>'2026년'!C286</f>
        <v>4986800</v>
      </c>
      <c r="DK99" s="384"/>
      <c r="DL99" s="384"/>
      <c r="DM99" s="384"/>
      <c r="DN99" s="384"/>
      <c r="DO99" s="384"/>
      <c r="DP99" s="384"/>
      <c r="DQ99" s="384"/>
      <c r="DR99" s="384"/>
      <c r="DS99" s="384"/>
      <c r="DT99" s="384"/>
      <c r="DU99" s="384"/>
      <c r="DV99" s="384"/>
      <c r="DW99" s="384"/>
      <c r="DX99" s="384"/>
      <c r="DY99" s="384">
        <f t="shared" si="8"/>
        <v>31565300</v>
      </c>
      <c r="DZ99" s="384">
        <f t="shared" si="4"/>
        <v>59241509</v>
      </c>
      <c r="EA99" s="384">
        <f t="shared" si="5"/>
        <v>58357990</v>
      </c>
      <c r="EB99" s="385">
        <f t="shared" si="6"/>
        <v>9964220</v>
      </c>
      <c r="EC99" s="384"/>
      <c r="ED99" s="386">
        <f t="shared" si="7"/>
        <v>159129019</v>
      </c>
      <c r="EE99" s="382"/>
    </row>
    <row r="100" ht="15.0" customHeight="1">
      <c r="A100" s="380" t="s">
        <v>795</v>
      </c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4"/>
      <c r="BI100" s="384"/>
      <c r="BJ100" s="384"/>
      <c r="BK100" s="384"/>
      <c r="BL100" s="384"/>
      <c r="BM100" s="384"/>
      <c r="BN100" s="384"/>
      <c r="BO100" s="384"/>
      <c r="BP100" s="384"/>
      <c r="BQ100" s="384"/>
      <c r="BR100" s="384"/>
      <c r="BS100" s="384"/>
      <c r="BT100" s="384"/>
      <c r="BU100" s="384"/>
      <c r="BV100" s="384"/>
      <c r="BW100" s="384"/>
      <c r="BX100" s="384"/>
      <c r="BY100" s="384"/>
      <c r="BZ100" s="384"/>
      <c r="CA100" s="384"/>
      <c r="CB100" s="384"/>
      <c r="CC100" s="384"/>
      <c r="CD100" s="384"/>
      <c r="CE100" s="384">
        <v>682000.0</v>
      </c>
      <c r="CF100" s="384">
        <v>792000.0</v>
      </c>
      <c r="CG100" s="384"/>
      <c r="CH100" s="384"/>
      <c r="CI100" s="384"/>
      <c r="CJ100" s="384"/>
      <c r="CK100" s="384"/>
      <c r="CL100" s="384"/>
      <c r="CM100" s="384"/>
      <c r="CN100" s="384"/>
      <c r="CO100" s="384"/>
      <c r="CP100" s="384"/>
      <c r="CQ100" s="384"/>
      <c r="CR100" s="384"/>
      <c r="CS100" s="384"/>
      <c r="CT100" s="384"/>
      <c r="CU100" s="384"/>
      <c r="CV100" s="384"/>
      <c r="CW100" s="384"/>
      <c r="CX100" s="384"/>
      <c r="CY100" s="384"/>
      <c r="CZ100" s="384"/>
      <c r="DA100" s="384"/>
      <c r="DB100" s="384"/>
      <c r="DC100" s="384"/>
      <c r="DD100" s="384"/>
      <c r="DE100" s="384"/>
      <c r="DF100" s="384"/>
      <c r="DG100" s="384"/>
      <c r="DH100" s="384"/>
      <c r="DI100" s="384"/>
      <c r="DJ100" s="384"/>
      <c r="DK100" s="384"/>
      <c r="DL100" s="384"/>
      <c r="DM100" s="384"/>
      <c r="DN100" s="384"/>
      <c r="DO100" s="384"/>
      <c r="DP100" s="384"/>
      <c r="DQ100" s="384"/>
      <c r="DR100" s="384"/>
      <c r="DS100" s="384"/>
      <c r="DT100" s="384"/>
      <c r="DU100" s="384"/>
      <c r="DV100" s="384"/>
      <c r="DW100" s="384"/>
      <c r="DX100" s="384"/>
      <c r="DY100" s="384">
        <f t="shared" si="8"/>
        <v>1474000</v>
      </c>
      <c r="DZ100" s="384">
        <f t="shared" si="4"/>
        <v>0</v>
      </c>
      <c r="EA100" s="384">
        <f t="shared" si="5"/>
        <v>0</v>
      </c>
      <c r="EB100" s="385">
        <f t="shared" si="6"/>
        <v>0</v>
      </c>
      <c r="EC100" s="384"/>
      <c r="ED100" s="386">
        <f t="shared" si="7"/>
        <v>1474000</v>
      </c>
      <c r="EE100" s="382"/>
    </row>
    <row r="101" ht="15.0" customHeight="1">
      <c r="A101" s="380" t="s">
        <v>2804</v>
      </c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  <c r="BU101" s="384"/>
      <c r="BV101" s="384"/>
      <c r="BW101" s="384"/>
      <c r="BX101" s="384"/>
      <c r="BY101" s="384"/>
      <c r="BZ101" s="384"/>
      <c r="CA101" s="384"/>
      <c r="CB101" s="384"/>
      <c r="CC101" s="384"/>
      <c r="CD101" s="384"/>
      <c r="CE101" s="384">
        <v>594000.0</v>
      </c>
      <c r="CF101" s="384"/>
      <c r="CG101" s="384"/>
      <c r="CH101" s="384"/>
      <c r="CI101" s="384"/>
      <c r="CJ101" s="384"/>
      <c r="CK101" s="384"/>
      <c r="CL101" s="384"/>
      <c r="CM101" s="384"/>
      <c r="CN101" s="384"/>
      <c r="CO101" s="384"/>
      <c r="CP101" s="384"/>
      <c r="CQ101" s="384"/>
      <c r="CR101" s="384"/>
      <c r="CS101" s="384"/>
      <c r="CT101" s="384"/>
      <c r="CU101" s="384"/>
      <c r="CV101" s="384"/>
      <c r="CW101" s="384"/>
      <c r="CX101" s="384"/>
      <c r="CY101" s="384"/>
      <c r="CZ101" s="384"/>
      <c r="DA101" s="384"/>
      <c r="DB101" s="384"/>
      <c r="DC101" s="384"/>
      <c r="DD101" s="384"/>
      <c r="DE101" s="384"/>
      <c r="DF101" s="384"/>
      <c r="DG101" s="384"/>
      <c r="DH101" s="384"/>
      <c r="DI101" s="384"/>
      <c r="DJ101" s="384"/>
      <c r="DK101" s="384"/>
      <c r="DL101" s="384"/>
      <c r="DM101" s="384"/>
      <c r="DN101" s="384"/>
      <c r="DO101" s="384"/>
      <c r="DP101" s="384"/>
      <c r="DQ101" s="384"/>
      <c r="DR101" s="384"/>
      <c r="DS101" s="384"/>
      <c r="DT101" s="384"/>
      <c r="DU101" s="384"/>
      <c r="DV101" s="384"/>
      <c r="DW101" s="384"/>
      <c r="DX101" s="384"/>
      <c r="DY101" s="384">
        <f t="shared" si="8"/>
        <v>594000</v>
      </c>
      <c r="DZ101" s="384">
        <f t="shared" si="4"/>
        <v>0</v>
      </c>
      <c r="EA101" s="384">
        <f t="shared" si="5"/>
        <v>0</v>
      </c>
      <c r="EB101" s="385">
        <f t="shared" si="6"/>
        <v>0</v>
      </c>
      <c r="EC101" s="384"/>
      <c r="ED101" s="386">
        <f t="shared" si="7"/>
        <v>594000</v>
      </c>
      <c r="EE101" s="382"/>
    </row>
    <row r="102" ht="15.0" customHeight="1">
      <c r="A102" s="117" t="s">
        <v>2805</v>
      </c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4"/>
      <c r="CA102" s="384"/>
      <c r="CB102" s="384"/>
      <c r="CC102" s="384"/>
      <c r="CD102" s="384"/>
      <c r="CE102" s="384">
        <v>1.057004E7</v>
      </c>
      <c r="CF102" s="384">
        <v>1.05796E7</v>
      </c>
      <c r="CG102" s="384">
        <v>1.056684E7</v>
      </c>
      <c r="CH102" s="384">
        <v>1.032106E7</v>
      </c>
      <c r="CI102" s="384">
        <v>1.067014E7</v>
      </c>
      <c r="CJ102" s="384">
        <v>9013980.0</v>
      </c>
      <c r="CK102" s="384">
        <v>1.045677E7</v>
      </c>
      <c r="CL102" s="384">
        <v>1.027998E7</v>
      </c>
      <c r="CM102" s="384">
        <v>1.045677E7</v>
      </c>
      <c r="CN102" s="384">
        <v>1.027998E7</v>
      </c>
      <c r="CO102" s="384">
        <v>1.079293E7</v>
      </c>
      <c r="CP102" s="384">
        <v>1.081955E7</v>
      </c>
      <c r="CQ102" s="384">
        <v>1.081325E7</v>
      </c>
      <c r="CR102" s="384">
        <v>1.096355E7</v>
      </c>
      <c r="CS102" s="384">
        <v>1.081391E7</v>
      </c>
      <c r="CT102" s="384">
        <v>1.081391E7</v>
      </c>
      <c r="CU102" s="384">
        <v>1.081391E7</v>
      </c>
      <c r="CV102" s="384">
        <v>1.081391E7</v>
      </c>
      <c r="CW102" s="384">
        <v>1.081391E7</v>
      </c>
      <c r="CX102" s="384">
        <v>1.02325E7</v>
      </c>
      <c r="CY102" s="384"/>
      <c r="CZ102" s="384"/>
      <c r="DA102" s="384"/>
      <c r="DB102" s="384"/>
      <c r="DC102" s="384"/>
      <c r="DD102" s="384"/>
      <c r="DE102" s="384"/>
      <c r="DF102" s="384"/>
      <c r="DG102" s="384"/>
      <c r="DH102" s="384"/>
      <c r="DI102" s="384"/>
      <c r="DJ102" s="384"/>
      <c r="DK102" s="384"/>
      <c r="DL102" s="384"/>
      <c r="DM102" s="384"/>
      <c r="DN102" s="384"/>
      <c r="DO102" s="384"/>
      <c r="DP102" s="384"/>
      <c r="DQ102" s="384"/>
      <c r="DR102" s="384"/>
      <c r="DS102" s="384"/>
      <c r="DT102" s="384"/>
      <c r="DU102" s="384"/>
      <c r="DV102" s="384"/>
      <c r="DW102" s="384"/>
      <c r="DX102" s="384"/>
      <c r="DY102" s="384">
        <f t="shared" si="8"/>
        <v>61721660</v>
      </c>
      <c r="DZ102" s="384">
        <f t="shared" si="4"/>
        <v>128118420</v>
      </c>
      <c r="EA102" s="384">
        <f t="shared" si="5"/>
        <v>21046410</v>
      </c>
      <c r="EB102" s="385">
        <f t="shared" si="6"/>
        <v>0</v>
      </c>
      <c r="EC102" s="384"/>
      <c r="ED102" s="386">
        <f t="shared" si="7"/>
        <v>210886490</v>
      </c>
      <c r="EE102" s="382"/>
    </row>
    <row r="103" ht="15.0" customHeight="1">
      <c r="A103" s="169" t="s">
        <v>805</v>
      </c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4"/>
      <c r="AS103" s="384"/>
      <c r="AT103" s="384"/>
      <c r="AU103" s="384"/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  <c r="BU103" s="384"/>
      <c r="BV103" s="384"/>
      <c r="BW103" s="384"/>
      <c r="BX103" s="384"/>
      <c r="BY103" s="384"/>
      <c r="BZ103" s="384"/>
      <c r="CA103" s="384"/>
      <c r="CB103" s="384"/>
      <c r="CC103" s="384"/>
      <c r="CD103" s="384"/>
      <c r="CE103" s="384"/>
      <c r="CF103" s="384">
        <v>792000.0</v>
      </c>
      <c r="CG103" s="384"/>
      <c r="CH103" s="384"/>
      <c r="CI103" s="384"/>
      <c r="CJ103" s="384"/>
      <c r="CK103" s="384"/>
      <c r="CL103" s="384"/>
      <c r="CM103" s="384"/>
      <c r="CN103" s="384"/>
      <c r="CO103" s="384"/>
      <c r="CP103" s="384"/>
      <c r="CQ103" s="384"/>
      <c r="CR103" s="384"/>
      <c r="CS103" s="384"/>
      <c r="CT103" s="384"/>
      <c r="CU103" s="384"/>
      <c r="CV103" s="384"/>
      <c r="CW103" s="384"/>
      <c r="CX103" s="384"/>
      <c r="CY103" s="384"/>
      <c r="CZ103" s="384"/>
      <c r="DA103" s="384"/>
      <c r="DB103" s="384"/>
      <c r="DC103" s="384"/>
      <c r="DD103" s="384"/>
      <c r="DE103" s="384"/>
      <c r="DF103" s="384"/>
      <c r="DG103" s="384"/>
      <c r="DH103" s="384"/>
      <c r="DI103" s="384"/>
      <c r="DJ103" s="384"/>
      <c r="DK103" s="384"/>
      <c r="DL103" s="384"/>
      <c r="DM103" s="384"/>
      <c r="DN103" s="384"/>
      <c r="DO103" s="384"/>
      <c r="DP103" s="384"/>
      <c r="DQ103" s="384"/>
      <c r="DR103" s="384"/>
      <c r="DS103" s="384"/>
      <c r="DT103" s="384"/>
      <c r="DU103" s="384"/>
      <c r="DV103" s="384"/>
      <c r="DW103" s="384"/>
      <c r="DX103" s="384"/>
      <c r="DY103" s="384">
        <f t="shared" si="8"/>
        <v>792000</v>
      </c>
      <c r="DZ103" s="384">
        <f t="shared" si="4"/>
        <v>0</v>
      </c>
      <c r="EA103" s="384">
        <f t="shared" si="5"/>
        <v>0</v>
      </c>
      <c r="EB103" s="385">
        <f t="shared" si="6"/>
        <v>0</v>
      </c>
      <c r="EC103" s="384"/>
      <c r="ED103" s="386">
        <f t="shared" si="7"/>
        <v>792000</v>
      </c>
      <c r="EE103" s="382"/>
    </row>
    <row r="104" ht="15.0" customHeight="1">
      <c r="A104" s="169" t="s">
        <v>807</v>
      </c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4"/>
      <c r="CA104" s="384"/>
      <c r="CB104" s="384"/>
      <c r="CC104" s="384"/>
      <c r="CD104" s="384"/>
      <c r="CE104" s="384"/>
      <c r="CF104" s="384">
        <v>1.134E7</v>
      </c>
      <c r="CG104" s="384"/>
      <c r="CH104" s="384"/>
      <c r="CI104" s="384">
        <v>1.026E7</v>
      </c>
      <c r="CJ104" s="384"/>
      <c r="CK104" s="384"/>
      <c r="CL104" s="384"/>
      <c r="CM104" s="384"/>
      <c r="CN104" s="384"/>
      <c r="CO104" s="384"/>
      <c r="CP104" s="384"/>
      <c r="CQ104" s="384"/>
      <c r="CR104" s="384"/>
      <c r="CS104" s="384"/>
      <c r="CT104" s="384"/>
      <c r="CU104" s="384"/>
      <c r="CV104" s="384"/>
      <c r="CW104" s="384"/>
      <c r="CX104" s="384"/>
      <c r="CY104" s="384"/>
      <c r="CZ104" s="384"/>
      <c r="DA104" s="384"/>
      <c r="DB104" s="384"/>
      <c r="DC104" s="384"/>
      <c r="DD104" s="384"/>
      <c r="DE104" s="384"/>
      <c r="DF104" s="384"/>
      <c r="DG104" s="384"/>
      <c r="DH104" s="384"/>
      <c r="DI104" s="384"/>
      <c r="DJ104" s="384"/>
      <c r="DK104" s="384"/>
      <c r="DL104" s="384"/>
      <c r="DM104" s="384"/>
      <c r="DN104" s="384"/>
      <c r="DO104" s="384"/>
      <c r="DP104" s="384"/>
      <c r="DQ104" s="384"/>
      <c r="DR104" s="384"/>
      <c r="DS104" s="384"/>
      <c r="DT104" s="384"/>
      <c r="DU104" s="384"/>
      <c r="DV104" s="384"/>
      <c r="DW104" s="384"/>
      <c r="DX104" s="384"/>
      <c r="DY104" s="384">
        <f t="shared" si="8"/>
        <v>21600000</v>
      </c>
      <c r="DZ104" s="384">
        <f t="shared" si="4"/>
        <v>0</v>
      </c>
      <c r="EA104" s="384">
        <f t="shared" si="5"/>
        <v>0</v>
      </c>
      <c r="EB104" s="385">
        <f t="shared" si="6"/>
        <v>0</v>
      </c>
      <c r="EC104" s="384"/>
      <c r="ED104" s="386">
        <f t="shared" si="7"/>
        <v>21600000</v>
      </c>
      <c r="EE104" s="382"/>
    </row>
    <row r="105" ht="15.0" customHeight="1">
      <c r="A105" s="169" t="s">
        <v>2806</v>
      </c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4"/>
      <c r="CA105" s="384"/>
      <c r="CB105" s="384"/>
      <c r="CC105" s="384"/>
      <c r="CD105" s="384"/>
      <c r="CE105" s="384"/>
      <c r="CF105" s="384">
        <v>1320000.0</v>
      </c>
      <c r="CG105" s="384"/>
      <c r="CH105" s="384"/>
      <c r="CI105" s="384"/>
      <c r="CJ105" s="384"/>
      <c r="CK105" s="384"/>
      <c r="CL105" s="384"/>
      <c r="CM105" s="384"/>
      <c r="CN105" s="384"/>
      <c r="CO105" s="384"/>
      <c r="CP105" s="384"/>
      <c r="CQ105" s="384"/>
      <c r="CR105" s="384"/>
      <c r="CS105" s="384"/>
      <c r="CT105" s="384"/>
      <c r="CU105" s="384"/>
      <c r="CV105" s="384"/>
      <c r="CW105" s="384"/>
      <c r="CX105" s="384"/>
      <c r="CY105" s="384"/>
      <c r="CZ105" s="384"/>
      <c r="DA105" s="384"/>
      <c r="DB105" s="384"/>
      <c r="DC105" s="384"/>
      <c r="DD105" s="384"/>
      <c r="DE105" s="384"/>
      <c r="DF105" s="384"/>
      <c r="DG105" s="384"/>
      <c r="DH105" s="384"/>
      <c r="DI105" s="384"/>
      <c r="DJ105" s="384"/>
      <c r="DK105" s="384"/>
      <c r="DL105" s="384"/>
      <c r="DM105" s="384"/>
      <c r="DN105" s="384"/>
      <c r="DO105" s="384"/>
      <c r="DP105" s="384"/>
      <c r="DQ105" s="384"/>
      <c r="DR105" s="384"/>
      <c r="DS105" s="384"/>
      <c r="DT105" s="384"/>
      <c r="DU105" s="384"/>
      <c r="DV105" s="384"/>
      <c r="DW105" s="384"/>
      <c r="DX105" s="384"/>
      <c r="DY105" s="384">
        <f t="shared" si="8"/>
        <v>1320000</v>
      </c>
      <c r="DZ105" s="384">
        <f t="shared" si="4"/>
        <v>0</v>
      </c>
      <c r="EA105" s="384">
        <f t="shared" si="5"/>
        <v>0</v>
      </c>
      <c r="EB105" s="385">
        <f t="shared" si="6"/>
        <v>0</v>
      </c>
      <c r="EC105" s="384"/>
      <c r="ED105" s="386">
        <f t="shared" si="7"/>
        <v>1320000</v>
      </c>
      <c r="EE105" s="382"/>
    </row>
    <row r="106" ht="15.0" customHeight="1">
      <c r="A106" s="169" t="s">
        <v>2807</v>
      </c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4"/>
      <c r="CA106" s="384"/>
      <c r="CB106" s="384"/>
      <c r="CC106" s="384"/>
      <c r="CD106" s="384"/>
      <c r="CE106" s="384"/>
      <c r="CF106" s="384"/>
      <c r="CG106" s="384">
        <v>330000.0</v>
      </c>
      <c r="CH106" s="384"/>
      <c r="CI106" s="384">
        <v>110000.0</v>
      </c>
      <c r="CJ106" s="384">
        <v>110000.0</v>
      </c>
      <c r="CK106" s="384"/>
      <c r="CL106" s="384"/>
      <c r="CM106" s="384"/>
      <c r="CN106" s="384"/>
      <c r="CO106" s="384"/>
      <c r="CP106" s="384"/>
      <c r="CQ106" s="384"/>
      <c r="CR106" s="384"/>
      <c r="CS106" s="384"/>
      <c r="CT106" s="384"/>
      <c r="CU106" s="384"/>
      <c r="CV106" s="384"/>
      <c r="CW106" s="384"/>
      <c r="CX106" s="384"/>
      <c r="CY106" s="384"/>
      <c r="CZ106" s="384"/>
      <c r="DA106" s="384"/>
      <c r="DB106" s="384"/>
      <c r="DC106" s="384"/>
      <c r="DD106" s="384"/>
      <c r="DE106" s="384"/>
      <c r="DF106" s="384"/>
      <c r="DG106" s="384"/>
      <c r="DH106" s="384"/>
      <c r="DI106" s="384"/>
      <c r="DJ106" s="384"/>
      <c r="DK106" s="384"/>
      <c r="DL106" s="384"/>
      <c r="DM106" s="384"/>
      <c r="DN106" s="384"/>
      <c r="DO106" s="384"/>
      <c r="DP106" s="384"/>
      <c r="DQ106" s="384"/>
      <c r="DR106" s="384"/>
      <c r="DS106" s="384"/>
      <c r="DT106" s="384"/>
      <c r="DU106" s="384"/>
      <c r="DV106" s="384"/>
      <c r="DW106" s="384"/>
      <c r="DX106" s="384"/>
      <c r="DY106" s="384">
        <f t="shared" si="8"/>
        <v>550000</v>
      </c>
      <c r="DZ106" s="384">
        <f t="shared" si="4"/>
        <v>0</v>
      </c>
      <c r="EA106" s="384">
        <f t="shared" si="5"/>
        <v>0</v>
      </c>
      <c r="EB106" s="385">
        <f t="shared" si="6"/>
        <v>0</v>
      </c>
      <c r="EC106" s="384"/>
      <c r="ED106" s="386">
        <f t="shared" si="7"/>
        <v>550000</v>
      </c>
      <c r="EE106" s="382"/>
    </row>
    <row r="107" ht="15.0" customHeight="1">
      <c r="A107" s="169" t="s">
        <v>2808</v>
      </c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4"/>
      <c r="CA107" s="384"/>
      <c r="CB107" s="384"/>
      <c r="CC107" s="384"/>
      <c r="CD107" s="384"/>
      <c r="CE107" s="384"/>
      <c r="CF107" s="384"/>
      <c r="CG107" s="384">
        <v>176000.0</v>
      </c>
      <c r="CH107" s="384"/>
      <c r="CI107" s="384"/>
      <c r="CJ107" s="384"/>
      <c r="CK107" s="384"/>
      <c r="CL107" s="384"/>
      <c r="CM107" s="384"/>
      <c r="CN107" s="384"/>
      <c r="CO107" s="384"/>
      <c r="CP107" s="384"/>
      <c r="CQ107" s="384"/>
      <c r="CR107" s="384"/>
      <c r="CS107" s="384"/>
      <c r="CT107" s="384"/>
      <c r="CU107" s="384"/>
      <c r="CV107" s="384"/>
      <c r="CW107" s="384"/>
      <c r="CX107" s="384"/>
      <c r="CY107" s="384"/>
      <c r="CZ107" s="384"/>
      <c r="DA107" s="384"/>
      <c r="DB107" s="384"/>
      <c r="DC107" s="384"/>
      <c r="DD107" s="384"/>
      <c r="DE107" s="384"/>
      <c r="DF107" s="384"/>
      <c r="DG107" s="384"/>
      <c r="DH107" s="384"/>
      <c r="DI107" s="384"/>
      <c r="DJ107" s="384"/>
      <c r="DK107" s="384"/>
      <c r="DL107" s="384"/>
      <c r="DM107" s="384"/>
      <c r="DN107" s="384"/>
      <c r="DO107" s="384"/>
      <c r="DP107" s="384"/>
      <c r="DQ107" s="384"/>
      <c r="DR107" s="384"/>
      <c r="DS107" s="384"/>
      <c r="DT107" s="384"/>
      <c r="DU107" s="384"/>
      <c r="DV107" s="384"/>
      <c r="DW107" s="384"/>
      <c r="DX107" s="384"/>
      <c r="DY107" s="384">
        <f t="shared" si="8"/>
        <v>176000</v>
      </c>
      <c r="DZ107" s="384">
        <f t="shared" si="4"/>
        <v>0</v>
      </c>
      <c r="EA107" s="384">
        <f t="shared" si="5"/>
        <v>0</v>
      </c>
      <c r="EB107" s="385">
        <f t="shared" si="6"/>
        <v>0</v>
      </c>
      <c r="EC107" s="384"/>
      <c r="ED107" s="386">
        <f t="shared" si="7"/>
        <v>176000</v>
      </c>
      <c r="EE107" s="382"/>
    </row>
    <row r="108" ht="15.0" customHeight="1">
      <c r="A108" s="169" t="s">
        <v>838</v>
      </c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4"/>
      <c r="CA108" s="384"/>
      <c r="CB108" s="384"/>
      <c r="CC108" s="384"/>
      <c r="CD108" s="384"/>
      <c r="CE108" s="384"/>
      <c r="CF108" s="384"/>
      <c r="CG108" s="384"/>
      <c r="CH108" s="384"/>
      <c r="CI108" s="384">
        <v>440000.0</v>
      </c>
      <c r="CJ108" s="384"/>
      <c r="CK108" s="384"/>
      <c r="CL108" s="384"/>
      <c r="CM108" s="384"/>
      <c r="CN108" s="384"/>
      <c r="CO108" s="384"/>
      <c r="CP108" s="384"/>
      <c r="CQ108" s="384"/>
      <c r="CR108" s="384"/>
      <c r="CS108" s="384"/>
      <c r="CT108" s="384"/>
      <c r="CU108" s="384"/>
      <c r="CV108" s="384"/>
      <c r="CW108" s="384"/>
      <c r="CX108" s="384"/>
      <c r="CY108" s="384"/>
      <c r="CZ108" s="384"/>
      <c r="DA108" s="384"/>
      <c r="DB108" s="384"/>
      <c r="DC108" s="384"/>
      <c r="DD108" s="384"/>
      <c r="DE108" s="384"/>
      <c r="DF108" s="384"/>
      <c r="DG108" s="384"/>
      <c r="DH108" s="384"/>
      <c r="DI108" s="384"/>
      <c r="DJ108" s="384"/>
      <c r="DK108" s="384"/>
      <c r="DL108" s="384"/>
      <c r="DM108" s="384"/>
      <c r="DN108" s="384"/>
      <c r="DO108" s="384"/>
      <c r="DP108" s="384"/>
      <c r="DQ108" s="384"/>
      <c r="DR108" s="384"/>
      <c r="DS108" s="384"/>
      <c r="DT108" s="384"/>
      <c r="DU108" s="384"/>
      <c r="DV108" s="384"/>
      <c r="DW108" s="384"/>
      <c r="DX108" s="384"/>
      <c r="DY108" s="384">
        <f t="shared" si="8"/>
        <v>440000</v>
      </c>
      <c r="DZ108" s="384">
        <f t="shared" si="4"/>
        <v>0</v>
      </c>
      <c r="EA108" s="384">
        <f t="shared" si="5"/>
        <v>0</v>
      </c>
      <c r="EB108" s="385">
        <f t="shared" si="6"/>
        <v>0</v>
      </c>
      <c r="EC108" s="384"/>
      <c r="ED108" s="386">
        <f t="shared" si="7"/>
        <v>440000</v>
      </c>
      <c r="EE108" s="382"/>
    </row>
    <row r="109" ht="15.0" customHeight="1">
      <c r="A109" s="169" t="s">
        <v>2809</v>
      </c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4"/>
      <c r="CA109" s="384"/>
      <c r="CB109" s="384"/>
      <c r="CC109" s="384"/>
      <c r="CD109" s="384"/>
      <c r="CE109" s="384"/>
      <c r="CF109" s="384"/>
      <c r="CG109" s="384"/>
      <c r="CH109" s="384"/>
      <c r="CI109" s="384">
        <v>7280790.0</v>
      </c>
      <c r="CJ109" s="384">
        <v>8557670.0</v>
      </c>
      <c r="CK109" s="384">
        <v>8604640.0</v>
      </c>
      <c r="CL109" s="384">
        <v>8731870.0</v>
      </c>
      <c r="CM109" s="384">
        <v>8604640.0</v>
      </c>
      <c r="CN109" s="384">
        <v>8731870.0</v>
      </c>
      <c r="CO109" s="384">
        <v>8751070.0</v>
      </c>
      <c r="CP109" s="384">
        <v>8741470.0</v>
      </c>
      <c r="CQ109" s="384">
        <v>8713770.0</v>
      </c>
      <c r="CR109" s="384">
        <v>8741470.0</v>
      </c>
      <c r="CS109" s="384">
        <v>8534560.0</v>
      </c>
      <c r="CT109" s="384">
        <v>8661690.0</v>
      </c>
      <c r="CU109" s="384">
        <v>8585310.0</v>
      </c>
      <c r="CV109" s="384">
        <v>8661690.0</v>
      </c>
      <c r="CW109" s="384">
        <v>8661690.0</v>
      </c>
      <c r="CX109" s="384">
        <v>1.0044989E7</v>
      </c>
      <c r="CY109" s="384">
        <v>8895770.0</v>
      </c>
      <c r="CZ109" s="384">
        <v>8895770.0</v>
      </c>
      <c r="DA109" s="384">
        <v>8888010.0</v>
      </c>
      <c r="DB109" s="384">
        <v>8895770.0</v>
      </c>
      <c r="DC109" s="384">
        <v>8895770.0</v>
      </c>
      <c r="DD109" s="384">
        <v>8897570.0</v>
      </c>
      <c r="DE109" s="384">
        <v>8897570.0</v>
      </c>
      <c r="DF109" s="384">
        <v>2.0561238E7</v>
      </c>
      <c r="DG109" s="384">
        <v>504210.0</v>
      </c>
      <c r="DH109" s="384"/>
      <c r="DI109" s="384"/>
      <c r="DJ109" s="384"/>
      <c r="DK109" s="384"/>
      <c r="DL109" s="384"/>
      <c r="DM109" s="384"/>
      <c r="DN109" s="384"/>
      <c r="DO109" s="384"/>
      <c r="DP109" s="384"/>
      <c r="DQ109" s="384"/>
      <c r="DR109" s="384"/>
      <c r="DS109" s="384"/>
      <c r="DT109" s="384"/>
      <c r="DU109" s="384"/>
      <c r="DV109" s="384"/>
      <c r="DW109" s="384"/>
      <c r="DX109" s="384"/>
      <c r="DY109" s="384">
        <f t="shared" si="8"/>
        <v>15838460</v>
      </c>
      <c r="DZ109" s="384">
        <f t="shared" si="4"/>
        <v>104064050</v>
      </c>
      <c r="EA109" s="384">
        <f t="shared" si="5"/>
        <v>102038357</v>
      </c>
      <c r="EB109" s="385">
        <f t="shared" si="6"/>
        <v>0</v>
      </c>
      <c r="EC109" s="384"/>
      <c r="ED109" s="386">
        <f t="shared" si="7"/>
        <v>221940867</v>
      </c>
      <c r="EE109" s="382"/>
    </row>
    <row r="110" ht="15.0" customHeight="1">
      <c r="A110" s="169" t="s">
        <v>2810</v>
      </c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4"/>
      <c r="CA110" s="384"/>
      <c r="CB110" s="384"/>
      <c r="CC110" s="384"/>
      <c r="CD110" s="384"/>
      <c r="CE110" s="384"/>
      <c r="CF110" s="384"/>
      <c r="CG110" s="384"/>
      <c r="CH110" s="384"/>
      <c r="CI110" s="384"/>
      <c r="CJ110" s="384">
        <v>528000.0</v>
      </c>
      <c r="CK110" s="384">
        <v>5263500.0</v>
      </c>
      <c r="CL110" s="384">
        <v>9121750.0</v>
      </c>
      <c r="CM110" s="384">
        <v>5263500.0</v>
      </c>
      <c r="CN110" s="384">
        <v>9121750.0</v>
      </c>
      <c r="CO110" s="384">
        <v>8844000.0</v>
      </c>
      <c r="CP110" s="384">
        <v>6835400.0</v>
      </c>
      <c r="CQ110" s="384">
        <v>7308400.0</v>
      </c>
      <c r="CR110" s="384">
        <v>7266600.0</v>
      </c>
      <c r="CS110" s="384">
        <v>9792200.0</v>
      </c>
      <c r="CT110" s="384">
        <v>7503100.0</v>
      </c>
      <c r="CU110" s="384">
        <v>9836200.0</v>
      </c>
      <c r="CV110" s="384">
        <v>1.05996E7</v>
      </c>
      <c r="CW110" s="384">
        <v>6666000.0</v>
      </c>
      <c r="CX110" s="384">
        <v>1.08834E7</v>
      </c>
      <c r="CY110" s="384">
        <v>5082000.0</v>
      </c>
      <c r="CZ110" s="384">
        <v>1.0065E7</v>
      </c>
      <c r="DA110" s="384"/>
      <c r="DB110" s="384"/>
      <c r="DC110" s="384"/>
      <c r="DD110" s="384"/>
      <c r="DE110" s="384"/>
      <c r="DF110" s="384"/>
      <c r="DG110" s="384"/>
      <c r="DH110" s="384"/>
      <c r="DI110" s="384"/>
      <c r="DJ110" s="384"/>
      <c r="DK110" s="384"/>
      <c r="DL110" s="384"/>
      <c r="DM110" s="384"/>
      <c r="DN110" s="384"/>
      <c r="DO110" s="384"/>
      <c r="DP110" s="384"/>
      <c r="DQ110" s="384"/>
      <c r="DR110" s="384"/>
      <c r="DS110" s="384"/>
      <c r="DT110" s="384"/>
      <c r="DU110" s="384"/>
      <c r="DV110" s="384"/>
      <c r="DW110" s="384"/>
      <c r="DX110" s="384"/>
      <c r="DY110" s="384">
        <f t="shared" si="8"/>
        <v>528000</v>
      </c>
      <c r="DZ110" s="384">
        <f t="shared" si="4"/>
        <v>96756000</v>
      </c>
      <c r="EA110" s="384">
        <f t="shared" si="5"/>
        <v>32696400</v>
      </c>
      <c r="EB110" s="385">
        <f t="shared" si="6"/>
        <v>0</v>
      </c>
      <c r="EC110" s="384"/>
      <c r="ED110" s="386">
        <f t="shared" si="7"/>
        <v>129980400</v>
      </c>
      <c r="EE110" s="382"/>
    </row>
    <row r="111" ht="15.0" customHeight="1">
      <c r="A111" s="169" t="s">
        <v>2811</v>
      </c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4"/>
      <c r="CA111" s="384"/>
      <c r="CB111" s="384"/>
      <c r="CC111" s="384"/>
      <c r="CD111" s="384"/>
      <c r="CE111" s="384"/>
      <c r="CF111" s="384"/>
      <c r="CG111" s="384"/>
      <c r="CH111" s="384"/>
      <c r="CI111" s="384"/>
      <c r="CJ111" s="384">
        <v>660000.0</v>
      </c>
      <c r="CK111" s="384"/>
      <c r="CL111" s="384"/>
      <c r="CM111" s="384"/>
      <c r="CN111" s="384"/>
      <c r="CO111" s="384"/>
      <c r="CP111" s="384"/>
      <c r="CQ111" s="384"/>
      <c r="CR111" s="384"/>
      <c r="CS111" s="384"/>
      <c r="CT111" s="384"/>
      <c r="CU111" s="384"/>
      <c r="CV111" s="384"/>
      <c r="CW111" s="384"/>
      <c r="CX111" s="384"/>
      <c r="CY111" s="384"/>
      <c r="CZ111" s="384"/>
      <c r="DA111" s="384"/>
      <c r="DB111" s="384"/>
      <c r="DC111" s="384"/>
      <c r="DD111" s="384"/>
      <c r="DE111" s="384"/>
      <c r="DF111" s="384"/>
      <c r="DG111" s="384"/>
      <c r="DH111" s="384"/>
      <c r="DI111" s="384"/>
      <c r="DJ111" s="384"/>
      <c r="DK111" s="384"/>
      <c r="DL111" s="384"/>
      <c r="DM111" s="384"/>
      <c r="DN111" s="384"/>
      <c r="DO111" s="384"/>
      <c r="DP111" s="384"/>
      <c r="DQ111" s="384"/>
      <c r="DR111" s="384"/>
      <c r="DS111" s="384"/>
      <c r="DT111" s="384"/>
      <c r="DU111" s="384"/>
      <c r="DV111" s="384"/>
      <c r="DW111" s="384"/>
      <c r="DX111" s="384"/>
      <c r="DY111" s="384">
        <f t="shared" si="8"/>
        <v>660000</v>
      </c>
      <c r="DZ111" s="384">
        <f t="shared" si="4"/>
        <v>0</v>
      </c>
      <c r="EA111" s="384">
        <f t="shared" si="5"/>
        <v>0</v>
      </c>
      <c r="EB111" s="385">
        <f t="shared" si="6"/>
        <v>0</v>
      </c>
      <c r="EC111" s="384"/>
      <c r="ED111" s="386">
        <f t="shared" si="7"/>
        <v>660000</v>
      </c>
      <c r="EE111" s="382"/>
    </row>
    <row r="112" ht="15.0" customHeight="1">
      <c r="A112" s="169" t="s">
        <v>865</v>
      </c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4"/>
      <c r="CA112" s="384"/>
      <c r="CB112" s="384"/>
      <c r="CC112" s="384"/>
      <c r="CD112" s="384"/>
      <c r="CE112" s="384"/>
      <c r="CF112" s="384"/>
      <c r="CG112" s="384"/>
      <c r="CH112" s="384"/>
      <c r="CI112" s="384"/>
      <c r="CJ112" s="384"/>
      <c r="CK112" s="384">
        <v>352000.0</v>
      </c>
      <c r="CL112" s="384"/>
      <c r="CM112" s="384">
        <v>352000.0</v>
      </c>
      <c r="CN112" s="384"/>
      <c r="CO112" s="384"/>
      <c r="CP112" s="384"/>
      <c r="CQ112" s="384"/>
      <c r="CR112" s="384"/>
      <c r="CS112" s="384"/>
      <c r="CT112" s="384"/>
      <c r="CU112" s="384"/>
      <c r="CV112" s="384"/>
      <c r="CW112" s="384">
        <v>440000.0</v>
      </c>
      <c r="CX112" s="384"/>
      <c r="CY112" s="384"/>
      <c r="CZ112" s="384"/>
      <c r="DA112" s="384"/>
      <c r="DB112" s="384"/>
      <c r="DC112" s="384"/>
      <c r="DD112" s="384"/>
      <c r="DE112" s="384"/>
      <c r="DF112" s="384"/>
      <c r="DG112" s="384"/>
      <c r="DH112" s="384"/>
      <c r="DI112" s="384"/>
      <c r="DJ112" s="384"/>
      <c r="DK112" s="384"/>
      <c r="DL112" s="384"/>
      <c r="DM112" s="384"/>
      <c r="DN112" s="384"/>
      <c r="DO112" s="384"/>
      <c r="DP112" s="384"/>
      <c r="DQ112" s="384"/>
      <c r="DR112" s="384"/>
      <c r="DS112" s="384"/>
      <c r="DT112" s="384"/>
      <c r="DU112" s="384"/>
      <c r="DV112" s="384"/>
      <c r="DW112" s="384"/>
      <c r="DX112" s="384"/>
      <c r="DY112" s="384"/>
      <c r="DZ112" s="384">
        <f t="shared" si="4"/>
        <v>704000</v>
      </c>
      <c r="EA112" s="384">
        <f t="shared" si="5"/>
        <v>440000</v>
      </c>
      <c r="EB112" s="385">
        <f t="shared" si="6"/>
        <v>0</v>
      </c>
      <c r="EC112" s="384"/>
      <c r="ED112" s="386">
        <f t="shared" si="7"/>
        <v>1144000</v>
      </c>
      <c r="EE112" s="382"/>
    </row>
    <row r="113" ht="15.0" customHeight="1">
      <c r="A113" s="169" t="s">
        <v>2812</v>
      </c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4"/>
      <c r="CA113" s="384"/>
      <c r="CB113" s="384"/>
      <c r="CC113" s="384"/>
      <c r="CD113" s="384"/>
      <c r="CE113" s="384"/>
      <c r="CF113" s="384"/>
      <c r="CG113" s="384"/>
      <c r="CH113" s="384"/>
      <c r="CI113" s="384"/>
      <c r="CJ113" s="384"/>
      <c r="CK113" s="384">
        <v>4488000.0</v>
      </c>
      <c r="CL113" s="384"/>
      <c r="CM113" s="384">
        <v>4488000.0</v>
      </c>
      <c r="CN113" s="384"/>
      <c r="CO113" s="384"/>
      <c r="CP113" s="384"/>
      <c r="CQ113" s="384"/>
      <c r="CR113" s="384"/>
      <c r="CS113" s="384"/>
      <c r="CT113" s="384"/>
      <c r="CU113" s="384"/>
      <c r="CV113" s="384"/>
      <c r="CW113" s="384"/>
      <c r="CX113" s="384"/>
      <c r="CY113" s="384"/>
      <c r="CZ113" s="384"/>
      <c r="DA113" s="384"/>
      <c r="DB113" s="384"/>
      <c r="DC113" s="384"/>
      <c r="DD113" s="384"/>
      <c r="DE113" s="384"/>
      <c r="DF113" s="384"/>
      <c r="DG113" s="384"/>
      <c r="DH113" s="384"/>
      <c r="DI113" s="384"/>
      <c r="DJ113" s="384"/>
      <c r="DK113" s="384"/>
      <c r="DL113" s="384"/>
      <c r="DM113" s="384"/>
      <c r="DN113" s="384"/>
      <c r="DO113" s="384"/>
      <c r="DP113" s="384"/>
      <c r="DQ113" s="384"/>
      <c r="DR113" s="384"/>
      <c r="DS113" s="384"/>
      <c r="DT113" s="384"/>
      <c r="DU113" s="384"/>
      <c r="DV113" s="384"/>
      <c r="DW113" s="384"/>
      <c r="DX113" s="384"/>
      <c r="DY113" s="384"/>
      <c r="DZ113" s="384">
        <f t="shared" si="4"/>
        <v>8976000</v>
      </c>
      <c r="EA113" s="384">
        <f t="shared" si="5"/>
        <v>0</v>
      </c>
      <c r="EB113" s="385">
        <f t="shared" si="6"/>
        <v>0</v>
      </c>
      <c r="EC113" s="384"/>
      <c r="ED113" s="386">
        <f t="shared" si="7"/>
        <v>8976000</v>
      </c>
      <c r="EE113" s="382"/>
    </row>
    <row r="114" ht="15.0" customHeight="1">
      <c r="A114" s="169" t="s">
        <v>2813</v>
      </c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4"/>
      <c r="CA114" s="384"/>
      <c r="CB114" s="384"/>
      <c r="CC114" s="384"/>
      <c r="CD114" s="384"/>
      <c r="CE114" s="384"/>
      <c r="CF114" s="384"/>
      <c r="CG114" s="384"/>
      <c r="CH114" s="384"/>
      <c r="CI114" s="384"/>
      <c r="CJ114" s="384"/>
      <c r="CK114" s="384">
        <v>404800.0</v>
      </c>
      <c r="CL114" s="384">
        <v>82000.0</v>
      </c>
      <c r="CM114" s="384">
        <v>404800.0</v>
      </c>
      <c r="CN114" s="384">
        <v>82000.0</v>
      </c>
      <c r="CO114" s="384">
        <v>4631000.0</v>
      </c>
      <c r="CP114" s="384">
        <v>792000.0</v>
      </c>
      <c r="CQ114" s="384">
        <v>8200.0</v>
      </c>
      <c r="CR114" s="384">
        <v>924000.0</v>
      </c>
      <c r="CS114" s="384"/>
      <c r="CT114" s="384"/>
      <c r="CU114" s="384">
        <v>445500.0</v>
      </c>
      <c r="CV114" s="384">
        <v>1204500.0</v>
      </c>
      <c r="CW114" s="384">
        <v>601700.0</v>
      </c>
      <c r="CX114" s="384">
        <v>847000.0</v>
      </c>
      <c r="CY114" s="384"/>
      <c r="CZ114" s="384"/>
      <c r="DA114" s="384"/>
      <c r="DB114" s="384"/>
      <c r="DC114" s="384"/>
      <c r="DD114" s="384"/>
      <c r="DE114" s="384"/>
      <c r="DF114" s="384"/>
      <c r="DG114" s="384"/>
      <c r="DH114" s="384"/>
      <c r="DI114" s="384"/>
      <c r="DJ114" s="384"/>
      <c r="DK114" s="384"/>
      <c r="DL114" s="384"/>
      <c r="DM114" s="384"/>
      <c r="DN114" s="384"/>
      <c r="DO114" s="384"/>
      <c r="DP114" s="384"/>
      <c r="DQ114" s="384"/>
      <c r="DR114" s="384"/>
      <c r="DS114" s="384"/>
      <c r="DT114" s="384"/>
      <c r="DU114" s="384"/>
      <c r="DV114" s="384"/>
      <c r="DW114" s="384"/>
      <c r="DX114" s="384"/>
      <c r="DY114" s="384"/>
      <c r="DZ114" s="384">
        <f t="shared" si="4"/>
        <v>8978800</v>
      </c>
      <c r="EA114" s="384">
        <f t="shared" si="5"/>
        <v>1448700</v>
      </c>
      <c r="EB114" s="385">
        <f t="shared" si="6"/>
        <v>0</v>
      </c>
      <c r="EC114" s="384"/>
      <c r="ED114" s="386">
        <f t="shared" si="7"/>
        <v>10427500</v>
      </c>
      <c r="EE114" s="382"/>
    </row>
    <row r="115" ht="15.0" customHeight="1">
      <c r="A115" s="169" t="s">
        <v>2814</v>
      </c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4"/>
      <c r="CA115" s="384"/>
      <c r="CB115" s="384"/>
      <c r="CC115" s="384"/>
      <c r="CD115" s="384"/>
      <c r="CE115" s="384"/>
      <c r="CF115" s="384"/>
      <c r="CG115" s="384"/>
      <c r="CH115" s="384"/>
      <c r="CI115" s="384"/>
      <c r="CJ115" s="384"/>
      <c r="CK115" s="384"/>
      <c r="CL115" s="384">
        <v>8203450.0</v>
      </c>
      <c r="CM115" s="384"/>
      <c r="CN115" s="384">
        <v>8203450.0</v>
      </c>
      <c r="CO115" s="384">
        <v>8150070.0</v>
      </c>
      <c r="CP115" s="384">
        <v>8203450.0</v>
      </c>
      <c r="CQ115" s="384">
        <v>8203450.0</v>
      </c>
      <c r="CR115" s="384">
        <v>8203450.0</v>
      </c>
      <c r="CS115" s="384">
        <v>8203450.0</v>
      </c>
      <c r="CT115" s="384">
        <v>8203450.0</v>
      </c>
      <c r="CU115" s="384">
        <v>8086840.0</v>
      </c>
      <c r="CV115" s="384">
        <v>8075110.0</v>
      </c>
      <c r="CW115" s="384">
        <v>8203450.0</v>
      </c>
      <c r="CX115" s="384">
        <v>8203450.0</v>
      </c>
      <c r="CY115" s="384"/>
      <c r="CZ115" s="384"/>
      <c r="DA115" s="384"/>
      <c r="DB115" s="384"/>
      <c r="DC115" s="384"/>
      <c r="DD115" s="384"/>
      <c r="DE115" s="384"/>
      <c r="DF115" s="384"/>
      <c r="DG115" s="384"/>
      <c r="DH115" s="384"/>
      <c r="DI115" s="384"/>
      <c r="DJ115" s="384"/>
      <c r="DK115" s="384"/>
      <c r="DL115" s="384"/>
      <c r="DM115" s="384"/>
      <c r="DN115" s="384"/>
      <c r="DO115" s="384"/>
      <c r="DP115" s="384"/>
      <c r="DQ115" s="384"/>
      <c r="DR115" s="384"/>
      <c r="DS115" s="384"/>
      <c r="DT115" s="384"/>
      <c r="DU115" s="384"/>
      <c r="DV115" s="384"/>
      <c r="DW115" s="384"/>
      <c r="DX115" s="384"/>
      <c r="DY115" s="384"/>
      <c r="DZ115" s="384">
        <f t="shared" si="4"/>
        <v>81736170</v>
      </c>
      <c r="EA115" s="384">
        <f t="shared" si="5"/>
        <v>16406900</v>
      </c>
      <c r="EB115" s="385">
        <f t="shared" si="6"/>
        <v>0</v>
      </c>
      <c r="EC115" s="384"/>
      <c r="ED115" s="386">
        <f t="shared" si="7"/>
        <v>98143070</v>
      </c>
      <c r="EE115" s="382"/>
    </row>
    <row r="116" ht="15.0" customHeight="1">
      <c r="A116" s="169" t="s">
        <v>1051</v>
      </c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4"/>
      <c r="CA116" s="384"/>
      <c r="CB116" s="384"/>
      <c r="CC116" s="384"/>
      <c r="CD116" s="384"/>
      <c r="CE116" s="384"/>
      <c r="CF116" s="384"/>
      <c r="CG116" s="384"/>
      <c r="CH116" s="384"/>
      <c r="CI116" s="384"/>
      <c r="CJ116" s="384"/>
      <c r="CK116" s="384"/>
      <c r="CL116" s="384">
        <v>9259250.0</v>
      </c>
      <c r="CM116" s="384"/>
      <c r="CN116" s="384">
        <v>9259250.0</v>
      </c>
      <c r="CO116" s="384">
        <v>6699000.0</v>
      </c>
      <c r="CP116" s="384">
        <v>7161000.0</v>
      </c>
      <c r="CQ116" s="384">
        <v>6930000.0</v>
      </c>
      <c r="CR116" s="384">
        <v>7161000.0</v>
      </c>
      <c r="CS116" s="384">
        <v>6930000.0</v>
      </c>
      <c r="CT116" s="384">
        <v>7161000.0</v>
      </c>
      <c r="CU116" s="384">
        <v>7821000.0</v>
      </c>
      <c r="CV116" s="384">
        <v>7986000.0</v>
      </c>
      <c r="CW116" s="384">
        <v>8784600.0</v>
      </c>
      <c r="CX116" s="384">
        <v>6930000.0</v>
      </c>
      <c r="CY116" s="384">
        <v>6468000.0</v>
      </c>
      <c r="CZ116" s="384">
        <v>8872600.0</v>
      </c>
      <c r="DA116" s="384"/>
      <c r="DB116" s="384"/>
      <c r="DC116" s="384"/>
      <c r="DD116" s="384"/>
      <c r="DE116" s="384"/>
      <c r="DF116" s="384"/>
      <c r="DG116" s="384"/>
      <c r="DH116" s="384"/>
      <c r="DI116" s="384"/>
      <c r="DJ116" s="384"/>
      <c r="DK116" s="384"/>
      <c r="DL116" s="384"/>
      <c r="DM116" s="384"/>
      <c r="DN116" s="384"/>
      <c r="DO116" s="384"/>
      <c r="DP116" s="384"/>
      <c r="DQ116" s="384"/>
      <c r="DR116" s="384"/>
      <c r="DS116" s="384"/>
      <c r="DT116" s="384"/>
      <c r="DU116" s="384"/>
      <c r="DV116" s="384"/>
      <c r="DW116" s="384"/>
      <c r="DX116" s="384"/>
      <c r="DY116" s="384"/>
      <c r="DZ116" s="384">
        <f t="shared" si="4"/>
        <v>76367500</v>
      </c>
      <c r="EA116" s="384">
        <f t="shared" si="5"/>
        <v>31055200</v>
      </c>
      <c r="EB116" s="385">
        <f t="shared" si="6"/>
        <v>0</v>
      </c>
      <c r="EC116" s="384"/>
      <c r="ED116" s="386">
        <f t="shared" si="7"/>
        <v>107422700</v>
      </c>
      <c r="EE116" s="382"/>
    </row>
    <row r="117" ht="15.0" customHeight="1">
      <c r="A117" s="169" t="s">
        <v>892</v>
      </c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80"/>
      <c r="P117" s="380"/>
      <c r="Q117" s="380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4"/>
      <c r="CA117" s="384"/>
      <c r="CB117" s="384"/>
      <c r="CC117" s="384"/>
      <c r="CD117" s="384"/>
      <c r="CE117" s="384"/>
      <c r="CF117" s="384"/>
      <c r="CG117" s="384"/>
      <c r="CH117" s="384"/>
      <c r="CI117" s="384"/>
      <c r="CJ117" s="384"/>
      <c r="CK117" s="384"/>
      <c r="CL117" s="384"/>
      <c r="CM117" s="384"/>
      <c r="CN117" s="384"/>
      <c r="CO117" s="384"/>
      <c r="CP117" s="384"/>
      <c r="CQ117" s="384">
        <v>1628000.0</v>
      </c>
      <c r="CR117" s="384"/>
      <c r="CS117" s="384"/>
      <c r="CT117" s="384"/>
      <c r="CU117" s="384"/>
      <c r="CV117" s="384"/>
      <c r="CW117" s="384"/>
      <c r="CX117" s="384"/>
      <c r="CY117" s="384"/>
      <c r="CZ117" s="384"/>
      <c r="DA117" s="384"/>
      <c r="DB117" s="384"/>
      <c r="DC117" s="384"/>
      <c r="DD117" s="384"/>
      <c r="DE117" s="384"/>
      <c r="DF117" s="384"/>
      <c r="DG117" s="384"/>
      <c r="DH117" s="384"/>
      <c r="DI117" s="384"/>
      <c r="DJ117" s="384"/>
      <c r="DK117" s="384"/>
      <c r="DL117" s="384"/>
      <c r="DM117" s="384"/>
      <c r="DN117" s="384"/>
      <c r="DO117" s="384"/>
      <c r="DP117" s="384"/>
      <c r="DQ117" s="384"/>
      <c r="DR117" s="384"/>
      <c r="DS117" s="384"/>
      <c r="DT117" s="384"/>
      <c r="DU117" s="384"/>
      <c r="DV117" s="384"/>
      <c r="DW117" s="384"/>
      <c r="DX117" s="384"/>
      <c r="DY117" s="384"/>
      <c r="DZ117" s="384">
        <f t="shared" si="4"/>
        <v>1628000</v>
      </c>
      <c r="EA117" s="384">
        <f t="shared" si="5"/>
        <v>0</v>
      </c>
      <c r="EB117" s="385">
        <f t="shared" si="6"/>
        <v>0</v>
      </c>
      <c r="EC117" s="384"/>
      <c r="ED117" s="386">
        <f t="shared" si="7"/>
        <v>1628000</v>
      </c>
      <c r="EE117" s="382"/>
    </row>
    <row r="118" ht="15.0" customHeight="1">
      <c r="A118" s="169" t="s">
        <v>2815</v>
      </c>
      <c r="B118" s="380"/>
      <c r="C118" s="380"/>
      <c r="D118" s="380"/>
      <c r="E118" s="380"/>
      <c r="F118" s="380"/>
      <c r="G118" s="380"/>
      <c r="H118" s="380"/>
      <c r="I118" s="380"/>
      <c r="J118" s="380"/>
      <c r="K118" s="380"/>
      <c r="L118" s="380"/>
      <c r="M118" s="380"/>
      <c r="N118" s="380"/>
      <c r="O118" s="380"/>
      <c r="P118" s="380"/>
      <c r="Q118" s="380"/>
      <c r="R118" s="380"/>
      <c r="S118" s="380"/>
      <c r="T118" s="380"/>
      <c r="U118" s="380"/>
      <c r="V118" s="380"/>
      <c r="W118" s="380"/>
      <c r="X118" s="380"/>
      <c r="Y118" s="380"/>
      <c r="Z118" s="380"/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  <c r="AL118" s="380"/>
      <c r="AM118" s="380"/>
      <c r="AN118" s="380"/>
      <c r="AO118" s="380"/>
      <c r="AP118" s="380"/>
      <c r="AQ118" s="380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4"/>
      <c r="CA118" s="384"/>
      <c r="CB118" s="384"/>
      <c r="CC118" s="384"/>
      <c r="CD118" s="384"/>
      <c r="CE118" s="384"/>
      <c r="CF118" s="384"/>
      <c r="CG118" s="384"/>
      <c r="CH118" s="384"/>
      <c r="CI118" s="384"/>
      <c r="CJ118" s="384"/>
      <c r="CK118" s="384"/>
      <c r="CL118" s="384"/>
      <c r="CM118" s="384"/>
      <c r="CN118" s="384"/>
      <c r="CO118" s="384"/>
      <c r="CP118" s="384"/>
      <c r="CQ118" s="384"/>
      <c r="CR118" s="384">
        <v>4950000.0</v>
      </c>
      <c r="CS118" s="384">
        <v>3080000.0</v>
      </c>
      <c r="CT118" s="384"/>
      <c r="CU118" s="384"/>
      <c r="CV118" s="384"/>
      <c r="CW118" s="384"/>
      <c r="CX118" s="384"/>
      <c r="CY118" s="384"/>
      <c r="CZ118" s="384"/>
      <c r="DA118" s="384"/>
      <c r="DB118" s="384">
        <v>1386000.0</v>
      </c>
      <c r="DC118" s="384">
        <v>6583500.0</v>
      </c>
      <c r="DD118" s="384">
        <v>1501500.0</v>
      </c>
      <c r="DE118" s="384"/>
      <c r="DF118" s="384"/>
      <c r="DG118" s="384"/>
      <c r="DH118" s="384">
        <v>808500.0</v>
      </c>
      <c r="DI118" s="384"/>
      <c r="DJ118" s="384"/>
      <c r="DK118" s="384"/>
      <c r="DL118" s="384"/>
      <c r="DM118" s="384"/>
      <c r="DN118" s="384"/>
      <c r="DO118" s="384"/>
      <c r="DP118" s="384"/>
      <c r="DQ118" s="384"/>
      <c r="DR118" s="384"/>
      <c r="DS118" s="384"/>
      <c r="DT118" s="384"/>
      <c r="DU118" s="384"/>
      <c r="DV118" s="384"/>
      <c r="DW118" s="384"/>
      <c r="DX118" s="384"/>
      <c r="DY118" s="384"/>
      <c r="DZ118" s="384">
        <f t="shared" si="4"/>
        <v>8030000</v>
      </c>
      <c r="EA118" s="384">
        <f t="shared" si="5"/>
        <v>10279500</v>
      </c>
      <c r="EB118" s="385">
        <f t="shared" si="6"/>
        <v>0</v>
      </c>
      <c r="EC118" s="384"/>
      <c r="ED118" s="386">
        <f t="shared" si="7"/>
        <v>18309500</v>
      </c>
      <c r="EE118" s="382"/>
    </row>
    <row r="119" ht="15.0" customHeight="1">
      <c r="A119" s="169" t="s">
        <v>927</v>
      </c>
      <c r="B119" s="380"/>
      <c r="C119" s="380"/>
      <c r="D119" s="380"/>
      <c r="E119" s="380"/>
      <c r="F119" s="380"/>
      <c r="G119" s="380"/>
      <c r="H119" s="380"/>
      <c r="I119" s="380"/>
      <c r="J119" s="380"/>
      <c r="K119" s="380"/>
      <c r="L119" s="380"/>
      <c r="M119" s="380"/>
      <c r="N119" s="380"/>
      <c r="O119" s="380"/>
      <c r="P119" s="380"/>
      <c r="Q119" s="380"/>
      <c r="R119" s="380"/>
      <c r="S119" s="380"/>
      <c r="T119" s="380"/>
      <c r="U119" s="380"/>
      <c r="V119" s="380"/>
      <c r="W119" s="380"/>
      <c r="X119" s="380"/>
      <c r="Y119" s="380"/>
      <c r="Z119" s="380"/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  <c r="AL119" s="380"/>
      <c r="AM119" s="380"/>
      <c r="AN119" s="380"/>
      <c r="AO119" s="380"/>
      <c r="AP119" s="380"/>
      <c r="AQ119" s="380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4"/>
      <c r="CA119" s="384"/>
      <c r="CB119" s="384"/>
      <c r="CC119" s="384"/>
      <c r="CD119" s="384"/>
      <c r="CE119" s="384"/>
      <c r="CF119" s="384"/>
      <c r="CG119" s="384"/>
      <c r="CH119" s="384"/>
      <c r="CI119" s="384"/>
      <c r="CJ119" s="384"/>
      <c r="CK119" s="384"/>
      <c r="CL119" s="384"/>
      <c r="CM119" s="384"/>
      <c r="CN119" s="384"/>
      <c r="CO119" s="384"/>
      <c r="CP119" s="384"/>
      <c r="CQ119" s="384"/>
      <c r="CR119" s="384"/>
      <c r="CS119" s="384">
        <v>429000.0</v>
      </c>
      <c r="CT119" s="384"/>
      <c r="CU119" s="384"/>
      <c r="CV119" s="384">
        <v>286000.0</v>
      </c>
      <c r="CW119" s="384"/>
      <c r="CX119" s="384"/>
      <c r="CY119" s="384"/>
      <c r="CZ119" s="384"/>
      <c r="DA119" s="384"/>
      <c r="DB119" s="384"/>
      <c r="DC119" s="384"/>
      <c r="DD119" s="384"/>
      <c r="DE119" s="384"/>
      <c r="DF119" s="384"/>
      <c r="DG119" s="384"/>
      <c r="DH119" s="384"/>
      <c r="DI119" s="384"/>
      <c r="DJ119" s="384"/>
      <c r="DK119" s="384"/>
      <c r="DL119" s="384"/>
      <c r="DM119" s="384"/>
      <c r="DN119" s="384"/>
      <c r="DO119" s="384"/>
      <c r="DP119" s="384"/>
      <c r="DQ119" s="384"/>
      <c r="DR119" s="384"/>
      <c r="DS119" s="384"/>
      <c r="DT119" s="384"/>
      <c r="DU119" s="384"/>
      <c r="DV119" s="384"/>
      <c r="DW119" s="384"/>
      <c r="DX119" s="384"/>
      <c r="DY119" s="384"/>
      <c r="DZ119" s="384">
        <f t="shared" si="4"/>
        <v>715000</v>
      </c>
      <c r="EA119" s="384">
        <f t="shared" si="5"/>
        <v>0</v>
      </c>
      <c r="EB119" s="385">
        <f t="shared" si="6"/>
        <v>0</v>
      </c>
      <c r="EC119" s="384"/>
      <c r="ED119" s="386">
        <f t="shared" si="7"/>
        <v>715000</v>
      </c>
      <c r="EE119" s="382"/>
    </row>
    <row r="120" ht="15.0" customHeight="1">
      <c r="A120" s="169" t="s">
        <v>937</v>
      </c>
      <c r="B120" s="380"/>
      <c r="C120" s="380"/>
      <c r="D120" s="380"/>
      <c r="E120" s="380"/>
      <c r="F120" s="380"/>
      <c r="G120" s="380"/>
      <c r="H120" s="380"/>
      <c r="I120" s="380"/>
      <c r="J120" s="380"/>
      <c r="K120" s="380"/>
      <c r="L120" s="380"/>
      <c r="M120" s="380"/>
      <c r="N120" s="380"/>
      <c r="O120" s="380"/>
      <c r="P120" s="380"/>
      <c r="Q120" s="380"/>
      <c r="R120" s="380"/>
      <c r="S120" s="380"/>
      <c r="T120" s="380"/>
      <c r="U120" s="380"/>
      <c r="V120" s="380"/>
      <c r="W120" s="380"/>
      <c r="X120" s="380"/>
      <c r="Y120" s="380"/>
      <c r="Z120" s="380"/>
      <c r="AA120" s="380"/>
      <c r="AB120" s="380"/>
      <c r="AC120" s="380"/>
      <c r="AD120" s="380"/>
      <c r="AE120" s="380"/>
      <c r="AF120" s="380"/>
      <c r="AG120" s="380"/>
      <c r="AH120" s="380"/>
      <c r="AI120" s="380"/>
      <c r="AJ120" s="380"/>
      <c r="AK120" s="380"/>
      <c r="AL120" s="380"/>
      <c r="AM120" s="380"/>
      <c r="AN120" s="380"/>
      <c r="AO120" s="380"/>
      <c r="AP120" s="380"/>
      <c r="AQ120" s="380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4"/>
      <c r="CA120" s="384"/>
      <c r="CB120" s="384"/>
      <c r="CC120" s="384"/>
      <c r="CD120" s="384"/>
      <c r="CE120" s="384"/>
      <c r="CF120" s="384"/>
      <c r="CG120" s="384"/>
      <c r="CH120" s="384"/>
      <c r="CI120" s="384"/>
      <c r="CJ120" s="384"/>
      <c r="CK120" s="384"/>
      <c r="CL120" s="384"/>
      <c r="CM120" s="384"/>
      <c r="CN120" s="384"/>
      <c r="CO120" s="384"/>
      <c r="CP120" s="384"/>
      <c r="CQ120" s="384"/>
      <c r="CR120" s="384"/>
      <c r="CS120" s="384"/>
      <c r="CT120" s="384"/>
      <c r="CU120" s="384"/>
      <c r="CV120" s="384"/>
      <c r="CW120" s="384">
        <v>396000.0</v>
      </c>
      <c r="CX120" s="384">
        <v>132000.0</v>
      </c>
      <c r="CY120" s="384"/>
      <c r="CZ120" s="384"/>
      <c r="DA120" s="384"/>
      <c r="DB120" s="384"/>
      <c r="DC120" s="384"/>
      <c r="DD120" s="384"/>
      <c r="DE120" s="384"/>
      <c r="DF120" s="384"/>
      <c r="DG120" s="384"/>
      <c r="DH120" s="384"/>
      <c r="DI120" s="384"/>
      <c r="DJ120" s="384"/>
      <c r="DK120" s="384"/>
      <c r="DL120" s="384"/>
      <c r="DM120" s="384"/>
      <c r="DN120" s="384"/>
      <c r="DO120" s="384"/>
      <c r="DP120" s="384"/>
      <c r="DQ120" s="384"/>
      <c r="DR120" s="384"/>
      <c r="DS120" s="384"/>
      <c r="DT120" s="384"/>
      <c r="DU120" s="384"/>
      <c r="DV120" s="384"/>
      <c r="DW120" s="384"/>
      <c r="DX120" s="384"/>
      <c r="DY120" s="384"/>
      <c r="DZ120" s="384">
        <f t="shared" si="4"/>
        <v>0</v>
      </c>
      <c r="EA120" s="384">
        <f t="shared" si="5"/>
        <v>528000</v>
      </c>
      <c r="EB120" s="385">
        <f t="shared" si="6"/>
        <v>0</v>
      </c>
      <c r="EC120" s="384"/>
      <c r="ED120" s="386">
        <f t="shared" si="7"/>
        <v>528000</v>
      </c>
      <c r="EE120" s="382"/>
    </row>
    <row r="121" ht="15.0" customHeight="1">
      <c r="A121" s="169" t="s">
        <v>2816</v>
      </c>
      <c r="B121" s="380"/>
      <c r="C121" s="380"/>
      <c r="D121" s="380"/>
      <c r="E121" s="380"/>
      <c r="F121" s="380"/>
      <c r="G121" s="380"/>
      <c r="H121" s="380"/>
      <c r="I121" s="380"/>
      <c r="J121" s="380"/>
      <c r="K121" s="380"/>
      <c r="L121" s="380"/>
      <c r="M121" s="380"/>
      <c r="N121" s="380"/>
      <c r="O121" s="380"/>
      <c r="P121" s="380"/>
      <c r="Q121" s="380"/>
      <c r="R121" s="380"/>
      <c r="S121" s="380"/>
      <c r="T121" s="380"/>
      <c r="U121" s="380"/>
      <c r="V121" s="380"/>
      <c r="W121" s="380"/>
      <c r="X121" s="380"/>
      <c r="Y121" s="380"/>
      <c r="Z121" s="380"/>
      <c r="AA121" s="380"/>
      <c r="AB121" s="380"/>
      <c r="AC121" s="380"/>
      <c r="AD121" s="380"/>
      <c r="AE121" s="380"/>
      <c r="AF121" s="380"/>
      <c r="AG121" s="380"/>
      <c r="AH121" s="380"/>
      <c r="AI121" s="380"/>
      <c r="AJ121" s="380"/>
      <c r="AK121" s="380"/>
      <c r="AL121" s="380"/>
      <c r="AM121" s="380"/>
      <c r="AN121" s="380"/>
      <c r="AO121" s="380"/>
      <c r="AP121" s="380"/>
      <c r="AQ121" s="380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4"/>
      <c r="CA121" s="384"/>
      <c r="CB121" s="384"/>
      <c r="CC121" s="384"/>
      <c r="CD121" s="384"/>
      <c r="CE121" s="384"/>
      <c r="CF121" s="384"/>
      <c r="CG121" s="384"/>
      <c r="CH121" s="384"/>
      <c r="CI121" s="384"/>
      <c r="CJ121" s="384"/>
      <c r="CK121" s="384"/>
      <c r="CL121" s="384"/>
      <c r="CM121" s="384"/>
      <c r="CN121" s="384"/>
      <c r="CO121" s="384"/>
      <c r="CP121" s="384"/>
      <c r="CQ121" s="384"/>
      <c r="CR121" s="384"/>
      <c r="CS121" s="384"/>
      <c r="CT121" s="384"/>
      <c r="CU121" s="384"/>
      <c r="CV121" s="384"/>
      <c r="CW121" s="384"/>
      <c r="CX121" s="384"/>
      <c r="CY121" s="384"/>
      <c r="CZ121" s="384"/>
      <c r="DA121" s="384"/>
      <c r="DB121" s="384"/>
      <c r="DC121" s="384"/>
      <c r="DD121" s="384"/>
      <c r="DE121" s="384"/>
      <c r="DF121" s="384"/>
      <c r="DG121" s="384"/>
      <c r="DH121" s="384"/>
      <c r="DI121" s="384"/>
      <c r="DJ121" s="384"/>
      <c r="DK121" s="384"/>
      <c r="DL121" s="384"/>
      <c r="DM121" s="384"/>
      <c r="DN121" s="384"/>
      <c r="DO121" s="384"/>
      <c r="DP121" s="384"/>
      <c r="DQ121" s="384"/>
      <c r="DR121" s="384"/>
      <c r="DS121" s="384"/>
      <c r="DT121" s="384"/>
      <c r="DU121" s="384"/>
      <c r="DV121" s="384"/>
      <c r="DW121" s="384"/>
      <c r="DX121" s="384"/>
      <c r="DY121" s="384"/>
      <c r="DZ121" s="384"/>
      <c r="EA121" s="384">
        <f t="shared" si="5"/>
        <v>0</v>
      </c>
      <c r="EB121" s="385">
        <f t="shared" si="6"/>
        <v>0</v>
      </c>
      <c r="EC121" s="384"/>
      <c r="ED121" s="386">
        <f t="shared" si="7"/>
        <v>0</v>
      </c>
      <c r="EE121" s="382"/>
    </row>
    <row r="122" ht="15.0" customHeight="1">
      <c r="A122" s="169" t="s">
        <v>2817</v>
      </c>
      <c r="B122" s="380"/>
      <c r="C122" s="380"/>
      <c r="D122" s="380"/>
      <c r="E122" s="380"/>
      <c r="F122" s="380"/>
      <c r="G122" s="380"/>
      <c r="H122" s="380"/>
      <c r="I122" s="380"/>
      <c r="J122" s="380"/>
      <c r="K122" s="380"/>
      <c r="L122" s="380"/>
      <c r="M122" s="380"/>
      <c r="N122" s="380"/>
      <c r="O122" s="380"/>
      <c r="P122" s="380"/>
      <c r="Q122" s="380"/>
      <c r="R122" s="380"/>
      <c r="S122" s="380"/>
      <c r="T122" s="380"/>
      <c r="U122" s="380"/>
      <c r="V122" s="380"/>
      <c r="W122" s="380"/>
      <c r="X122" s="380"/>
      <c r="Y122" s="380"/>
      <c r="Z122" s="380"/>
      <c r="AA122" s="380"/>
      <c r="AB122" s="380"/>
      <c r="AC122" s="380"/>
      <c r="AD122" s="380"/>
      <c r="AE122" s="380"/>
      <c r="AF122" s="380"/>
      <c r="AG122" s="380"/>
      <c r="AH122" s="380"/>
      <c r="AI122" s="380"/>
      <c r="AJ122" s="380"/>
      <c r="AK122" s="380"/>
      <c r="AL122" s="380"/>
      <c r="AM122" s="380"/>
      <c r="AN122" s="380"/>
      <c r="AO122" s="380"/>
      <c r="AP122" s="380"/>
      <c r="AQ122" s="380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4"/>
      <c r="CA122" s="384"/>
      <c r="CB122" s="384"/>
      <c r="CC122" s="384"/>
      <c r="CD122" s="384"/>
      <c r="CE122" s="384"/>
      <c r="CF122" s="384"/>
      <c r="CG122" s="384"/>
      <c r="CH122" s="384"/>
      <c r="CI122" s="384"/>
      <c r="CJ122" s="384"/>
      <c r="CK122" s="384"/>
      <c r="CL122" s="384"/>
      <c r="CM122" s="384"/>
      <c r="CN122" s="384"/>
      <c r="CO122" s="384"/>
      <c r="CP122" s="384"/>
      <c r="CQ122" s="384"/>
      <c r="CR122" s="384"/>
      <c r="CS122" s="384"/>
      <c r="CT122" s="384"/>
      <c r="CU122" s="384"/>
      <c r="CV122" s="384"/>
      <c r="CW122" s="384"/>
      <c r="CX122" s="384"/>
      <c r="CY122" s="384">
        <v>4812500.0</v>
      </c>
      <c r="CZ122" s="384">
        <v>2992000.0</v>
      </c>
      <c r="DA122" s="384"/>
      <c r="DB122" s="384"/>
      <c r="DC122" s="384"/>
      <c r="DD122" s="384"/>
      <c r="DE122" s="384"/>
      <c r="DF122" s="384"/>
      <c r="DG122" s="384"/>
      <c r="DH122" s="384"/>
      <c r="DI122" s="384"/>
      <c r="DJ122" s="384"/>
      <c r="DK122" s="384"/>
      <c r="DL122" s="384"/>
      <c r="DM122" s="384"/>
      <c r="DN122" s="384"/>
      <c r="DO122" s="384"/>
      <c r="DP122" s="384"/>
      <c r="DQ122" s="384"/>
      <c r="DR122" s="384"/>
      <c r="DS122" s="384"/>
      <c r="DT122" s="384"/>
      <c r="DU122" s="384"/>
      <c r="DV122" s="384"/>
      <c r="DW122" s="384"/>
      <c r="DX122" s="384"/>
      <c r="DY122" s="384"/>
      <c r="DZ122" s="384"/>
      <c r="EA122" s="384">
        <f t="shared" si="5"/>
        <v>7804500</v>
      </c>
      <c r="EB122" s="385">
        <f t="shared" si="6"/>
        <v>0</v>
      </c>
      <c r="EC122" s="384"/>
      <c r="ED122" s="386">
        <f t="shared" si="7"/>
        <v>7804500</v>
      </c>
      <c r="EE122" s="382"/>
    </row>
    <row r="123" ht="15.0" customHeight="1">
      <c r="A123" s="169" t="s">
        <v>2818</v>
      </c>
      <c r="B123" s="380"/>
      <c r="C123" s="380"/>
      <c r="D123" s="380"/>
      <c r="E123" s="380"/>
      <c r="F123" s="380"/>
      <c r="G123" s="380"/>
      <c r="H123" s="380"/>
      <c r="I123" s="380"/>
      <c r="J123" s="380"/>
      <c r="K123" s="380"/>
      <c r="L123" s="380"/>
      <c r="M123" s="380"/>
      <c r="N123" s="380"/>
      <c r="O123" s="380"/>
      <c r="P123" s="380"/>
      <c r="Q123" s="380"/>
      <c r="R123" s="380"/>
      <c r="S123" s="380"/>
      <c r="T123" s="380"/>
      <c r="U123" s="380"/>
      <c r="V123" s="380"/>
      <c r="W123" s="380"/>
      <c r="X123" s="380"/>
      <c r="Y123" s="380"/>
      <c r="Z123" s="380"/>
      <c r="AA123" s="380"/>
      <c r="AB123" s="380"/>
      <c r="AC123" s="380"/>
      <c r="AD123" s="380"/>
      <c r="AE123" s="380"/>
      <c r="AF123" s="380"/>
      <c r="AG123" s="380"/>
      <c r="AH123" s="380"/>
      <c r="AI123" s="380"/>
      <c r="AJ123" s="380"/>
      <c r="AK123" s="380"/>
      <c r="AL123" s="380"/>
      <c r="AM123" s="380"/>
      <c r="AN123" s="380"/>
      <c r="AO123" s="380"/>
      <c r="AP123" s="380"/>
      <c r="AQ123" s="380"/>
      <c r="AR123" s="384"/>
      <c r="AS123" s="384"/>
      <c r="AT123" s="384"/>
      <c r="AU123" s="384"/>
      <c r="AV123" s="384"/>
      <c r="AW123" s="384"/>
      <c r="AX123" s="384"/>
      <c r="AY123" s="384"/>
      <c r="AZ123" s="384"/>
      <c r="BA123" s="384"/>
      <c r="BB123" s="384"/>
      <c r="BC123" s="384"/>
      <c r="BD123" s="384"/>
      <c r="BE123" s="384"/>
      <c r="BF123" s="384"/>
      <c r="BG123" s="384"/>
      <c r="BH123" s="384"/>
      <c r="BI123" s="384"/>
      <c r="BJ123" s="384"/>
      <c r="BK123" s="384"/>
      <c r="BL123" s="384"/>
      <c r="BM123" s="384"/>
      <c r="BN123" s="384"/>
      <c r="BO123" s="384"/>
      <c r="BP123" s="384"/>
      <c r="BQ123" s="384"/>
      <c r="BR123" s="384"/>
      <c r="BS123" s="384"/>
      <c r="BT123" s="384"/>
      <c r="BU123" s="384"/>
      <c r="BV123" s="384"/>
      <c r="BW123" s="384"/>
      <c r="BX123" s="384"/>
      <c r="BY123" s="384"/>
      <c r="BZ123" s="384"/>
      <c r="CA123" s="384"/>
      <c r="CB123" s="384"/>
      <c r="CC123" s="384"/>
      <c r="CD123" s="384"/>
      <c r="CE123" s="384"/>
      <c r="CF123" s="384"/>
      <c r="CG123" s="384"/>
      <c r="CH123" s="384"/>
      <c r="CI123" s="384"/>
      <c r="CJ123" s="384"/>
      <c r="CK123" s="384"/>
      <c r="CL123" s="384"/>
      <c r="CM123" s="384"/>
      <c r="CN123" s="384"/>
      <c r="CO123" s="384"/>
      <c r="CP123" s="384"/>
      <c r="CQ123" s="384"/>
      <c r="CR123" s="384"/>
      <c r="CS123" s="384"/>
      <c r="CT123" s="384"/>
      <c r="CU123" s="384"/>
      <c r="CV123" s="384"/>
      <c r="CW123" s="384"/>
      <c r="CX123" s="384"/>
      <c r="CY123" s="384">
        <v>1244100.0</v>
      </c>
      <c r="CZ123" s="384">
        <v>669900.0</v>
      </c>
      <c r="DA123" s="384"/>
      <c r="DB123" s="384"/>
      <c r="DC123" s="384"/>
      <c r="DD123" s="384"/>
      <c r="DE123" s="384"/>
      <c r="DF123" s="384"/>
      <c r="DG123" s="384"/>
      <c r="DH123" s="384"/>
      <c r="DI123" s="384"/>
      <c r="DJ123" s="384"/>
      <c r="DK123" s="384"/>
      <c r="DL123" s="384"/>
      <c r="DM123" s="384"/>
      <c r="DN123" s="384"/>
      <c r="DO123" s="384"/>
      <c r="DP123" s="384"/>
      <c r="DQ123" s="384"/>
      <c r="DR123" s="384"/>
      <c r="DS123" s="384"/>
      <c r="DT123" s="384"/>
      <c r="DU123" s="384"/>
      <c r="DV123" s="384"/>
      <c r="DW123" s="384"/>
      <c r="DX123" s="384"/>
      <c r="DY123" s="384"/>
      <c r="DZ123" s="384"/>
      <c r="EA123" s="384">
        <f t="shared" si="5"/>
        <v>1914000</v>
      </c>
      <c r="EB123" s="385">
        <f t="shared" si="6"/>
        <v>0</v>
      </c>
      <c r="EC123" s="384"/>
      <c r="ED123" s="386">
        <f t="shared" si="7"/>
        <v>1914000</v>
      </c>
      <c r="EE123" s="382"/>
    </row>
    <row r="124" ht="15.0" customHeight="1">
      <c r="A124" s="169" t="s">
        <v>2819</v>
      </c>
      <c r="B124" s="380"/>
      <c r="C124" s="380"/>
      <c r="D124" s="380"/>
      <c r="E124" s="380"/>
      <c r="F124" s="380"/>
      <c r="G124" s="380"/>
      <c r="H124" s="380"/>
      <c r="I124" s="380"/>
      <c r="J124" s="380"/>
      <c r="K124" s="380"/>
      <c r="L124" s="380"/>
      <c r="M124" s="380"/>
      <c r="N124" s="380"/>
      <c r="O124" s="380"/>
      <c r="P124" s="380"/>
      <c r="Q124" s="380"/>
      <c r="R124" s="380"/>
      <c r="S124" s="380"/>
      <c r="T124" s="380"/>
      <c r="U124" s="380"/>
      <c r="V124" s="380"/>
      <c r="W124" s="380"/>
      <c r="X124" s="380"/>
      <c r="Y124" s="380"/>
      <c r="Z124" s="380"/>
      <c r="AA124" s="380"/>
      <c r="AB124" s="380"/>
      <c r="AC124" s="380"/>
      <c r="AD124" s="380"/>
      <c r="AE124" s="380"/>
      <c r="AF124" s="380"/>
      <c r="AG124" s="380"/>
      <c r="AH124" s="380"/>
      <c r="AI124" s="380"/>
      <c r="AJ124" s="380"/>
      <c r="AK124" s="380"/>
      <c r="AL124" s="380"/>
      <c r="AM124" s="380"/>
      <c r="AN124" s="380"/>
      <c r="AO124" s="380"/>
      <c r="AP124" s="380"/>
      <c r="AQ124" s="380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4"/>
      <c r="CA124" s="384"/>
      <c r="CB124" s="384"/>
      <c r="CC124" s="384"/>
      <c r="CD124" s="384"/>
      <c r="CE124" s="384"/>
      <c r="CF124" s="384"/>
      <c r="CG124" s="384"/>
      <c r="CH124" s="384"/>
      <c r="CI124" s="384"/>
      <c r="CJ124" s="384"/>
      <c r="CK124" s="384"/>
      <c r="CL124" s="384"/>
      <c r="CM124" s="384"/>
      <c r="CN124" s="384"/>
      <c r="CO124" s="384"/>
      <c r="CP124" s="384"/>
      <c r="CQ124" s="384"/>
      <c r="CR124" s="384"/>
      <c r="CS124" s="384"/>
      <c r="CT124" s="384"/>
      <c r="CU124" s="384"/>
      <c r="CV124" s="384"/>
      <c r="CW124" s="384"/>
      <c r="CX124" s="384"/>
      <c r="CY124" s="384">
        <v>1.14994E7</v>
      </c>
      <c r="CZ124" s="384">
        <v>3712500.0</v>
      </c>
      <c r="DA124" s="384">
        <v>7016900.0</v>
      </c>
      <c r="DB124" s="384"/>
      <c r="DC124" s="384"/>
      <c r="DD124" s="384"/>
      <c r="DE124" s="384"/>
      <c r="DF124" s="384"/>
      <c r="DG124" s="384"/>
      <c r="DH124" s="384"/>
      <c r="DI124" s="384"/>
      <c r="DJ124" s="384"/>
      <c r="DK124" s="384"/>
      <c r="DL124" s="384"/>
      <c r="DM124" s="384"/>
      <c r="DN124" s="384"/>
      <c r="DO124" s="384"/>
      <c r="DP124" s="384"/>
      <c r="DQ124" s="384"/>
      <c r="DR124" s="384"/>
      <c r="DS124" s="384"/>
      <c r="DT124" s="384"/>
      <c r="DU124" s="384"/>
      <c r="DV124" s="384"/>
      <c r="DW124" s="384"/>
      <c r="DX124" s="384"/>
      <c r="DY124" s="384"/>
      <c r="DZ124" s="384"/>
      <c r="EA124" s="384">
        <f t="shared" si="5"/>
        <v>22228800</v>
      </c>
      <c r="EB124" s="385">
        <f t="shared" si="6"/>
        <v>0</v>
      </c>
      <c r="EC124" s="384"/>
      <c r="ED124" s="386">
        <f t="shared" si="7"/>
        <v>22228800</v>
      </c>
      <c r="EE124" s="382"/>
    </row>
    <row r="125" ht="15.0" customHeight="1">
      <c r="A125" s="169" t="s">
        <v>1026</v>
      </c>
      <c r="B125" s="380"/>
      <c r="C125" s="380"/>
      <c r="D125" s="380"/>
      <c r="E125" s="380"/>
      <c r="F125" s="380"/>
      <c r="G125" s="380"/>
      <c r="H125" s="380"/>
      <c r="I125" s="380"/>
      <c r="J125" s="380"/>
      <c r="K125" s="380"/>
      <c r="L125" s="380"/>
      <c r="M125" s="380"/>
      <c r="N125" s="380"/>
      <c r="O125" s="380"/>
      <c r="P125" s="380"/>
      <c r="Q125" s="380"/>
      <c r="R125" s="380"/>
      <c r="S125" s="380"/>
      <c r="T125" s="380"/>
      <c r="U125" s="380"/>
      <c r="V125" s="380"/>
      <c r="W125" s="380"/>
      <c r="X125" s="380"/>
      <c r="Y125" s="380"/>
      <c r="Z125" s="380"/>
      <c r="AA125" s="380"/>
      <c r="AB125" s="380"/>
      <c r="AC125" s="380"/>
      <c r="AD125" s="380"/>
      <c r="AE125" s="380"/>
      <c r="AF125" s="380"/>
      <c r="AG125" s="380"/>
      <c r="AH125" s="380"/>
      <c r="AI125" s="380"/>
      <c r="AJ125" s="380"/>
      <c r="AK125" s="380"/>
      <c r="AL125" s="380"/>
      <c r="AM125" s="380"/>
      <c r="AN125" s="380"/>
      <c r="AO125" s="380"/>
      <c r="AP125" s="380"/>
      <c r="AQ125" s="380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4"/>
      <c r="CA125" s="384"/>
      <c r="CB125" s="384"/>
      <c r="CC125" s="384"/>
      <c r="CD125" s="384"/>
      <c r="CE125" s="384"/>
      <c r="CF125" s="384"/>
      <c r="CG125" s="384"/>
      <c r="CH125" s="384"/>
      <c r="CI125" s="384"/>
      <c r="CJ125" s="384"/>
      <c r="CK125" s="384"/>
      <c r="CL125" s="384"/>
      <c r="CM125" s="384"/>
      <c r="CN125" s="384"/>
      <c r="CO125" s="384"/>
      <c r="CP125" s="384"/>
      <c r="CQ125" s="384"/>
      <c r="CR125" s="384"/>
      <c r="CS125" s="384"/>
      <c r="CT125" s="384"/>
      <c r="CU125" s="384"/>
      <c r="CV125" s="384"/>
      <c r="CW125" s="384"/>
      <c r="CX125" s="384"/>
      <c r="CY125" s="384">
        <v>1794000.0</v>
      </c>
      <c r="CZ125" s="384">
        <v>3807999.7</v>
      </c>
      <c r="DA125" s="384">
        <v>3994000.0</v>
      </c>
      <c r="DB125" s="384"/>
      <c r="DC125" s="384">
        <v>6756000.0</v>
      </c>
      <c r="DD125" s="384">
        <v>3430000.0</v>
      </c>
      <c r="DE125" s="384">
        <v>1767000.0</v>
      </c>
      <c r="DF125" s="384"/>
      <c r="DG125" s="384">
        <v>3599000.0</v>
      </c>
      <c r="DH125" s="384">
        <v>5100000.0</v>
      </c>
      <c r="DI125" s="384"/>
      <c r="DJ125" s="384"/>
      <c r="DK125" s="384"/>
      <c r="DL125" s="384"/>
      <c r="DM125" s="384"/>
      <c r="DN125" s="384"/>
      <c r="DO125" s="384"/>
      <c r="DP125" s="384"/>
      <c r="DQ125" s="384"/>
      <c r="DR125" s="384"/>
      <c r="DS125" s="384"/>
      <c r="DT125" s="384"/>
      <c r="DU125" s="384"/>
      <c r="DV125" s="384"/>
      <c r="DW125" s="384"/>
      <c r="DX125" s="384"/>
      <c r="DY125" s="384"/>
      <c r="DZ125" s="384"/>
      <c r="EA125" s="384">
        <f t="shared" si="5"/>
        <v>30247999.7</v>
      </c>
      <c r="EB125" s="385">
        <f t="shared" si="6"/>
        <v>0</v>
      </c>
      <c r="EC125" s="384"/>
      <c r="ED125" s="386">
        <f t="shared" si="7"/>
        <v>30247999.7</v>
      </c>
      <c r="EE125" s="382"/>
    </row>
    <row r="126" ht="15.0" customHeight="1">
      <c r="A126" s="169" t="s">
        <v>2820</v>
      </c>
      <c r="B126" s="380"/>
      <c r="C126" s="380"/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380"/>
      <c r="P126" s="380"/>
      <c r="Q126" s="380"/>
      <c r="R126" s="380"/>
      <c r="S126" s="380"/>
      <c r="T126" s="380"/>
      <c r="U126" s="380"/>
      <c r="V126" s="380"/>
      <c r="W126" s="380"/>
      <c r="X126" s="380"/>
      <c r="Y126" s="380"/>
      <c r="Z126" s="380"/>
      <c r="AA126" s="380"/>
      <c r="AB126" s="380"/>
      <c r="AC126" s="380"/>
      <c r="AD126" s="380"/>
      <c r="AE126" s="380"/>
      <c r="AF126" s="380"/>
      <c r="AG126" s="380"/>
      <c r="AH126" s="380"/>
      <c r="AI126" s="380"/>
      <c r="AJ126" s="380"/>
      <c r="AK126" s="380"/>
      <c r="AL126" s="380"/>
      <c r="AM126" s="380"/>
      <c r="AN126" s="380"/>
      <c r="AO126" s="380"/>
      <c r="AP126" s="380"/>
      <c r="AQ126" s="380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4"/>
      <c r="CA126" s="384"/>
      <c r="CB126" s="384"/>
      <c r="CC126" s="384"/>
      <c r="CD126" s="384"/>
      <c r="CE126" s="384"/>
      <c r="CF126" s="384"/>
      <c r="CG126" s="384"/>
      <c r="CH126" s="384"/>
      <c r="CI126" s="384"/>
      <c r="CJ126" s="384"/>
      <c r="CK126" s="384"/>
      <c r="CL126" s="384"/>
      <c r="CM126" s="384"/>
      <c r="CN126" s="384"/>
      <c r="CO126" s="384"/>
      <c r="CP126" s="384"/>
      <c r="CQ126" s="384"/>
      <c r="CR126" s="384"/>
      <c r="CS126" s="384"/>
      <c r="CT126" s="384"/>
      <c r="CU126" s="384"/>
      <c r="CV126" s="384"/>
      <c r="CW126" s="384"/>
      <c r="CX126" s="384"/>
      <c r="CY126" s="384">
        <v>1056000.0</v>
      </c>
      <c r="CZ126" s="384"/>
      <c r="DA126" s="384"/>
      <c r="DB126" s="384"/>
      <c r="DC126" s="384"/>
      <c r="DD126" s="384"/>
      <c r="DE126" s="384"/>
      <c r="DF126" s="384"/>
      <c r="DG126" s="384"/>
      <c r="DH126" s="384"/>
      <c r="DI126" s="384"/>
      <c r="DJ126" s="384"/>
      <c r="DK126" s="384"/>
      <c r="DL126" s="384"/>
      <c r="DM126" s="384"/>
      <c r="DN126" s="384"/>
      <c r="DO126" s="384"/>
      <c r="DP126" s="384"/>
      <c r="DQ126" s="384"/>
      <c r="DR126" s="384"/>
      <c r="DS126" s="384"/>
      <c r="DT126" s="384"/>
      <c r="DU126" s="384"/>
      <c r="DV126" s="384"/>
      <c r="DW126" s="384"/>
      <c r="DX126" s="384"/>
      <c r="DY126" s="384"/>
      <c r="DZ126" s="384"/>
      <c r="EA126" s="384">
        <f t="shared" si="5"/>
        <v>1056000</v>
      </c>
      <c r="EB126" s="385">
        <f t="shared" si="6"/>
        <v>0</v>
      </c>
      <c r="EC126" s="384"/>
      <c r="ED126" s="386">
        <f t="shared" si="7"/>
        <v>1056000</v>
      </c>
      <c r="EE126" s="382"/>
    </row>
    <row r="127" ht="15.0" customHeight="1">
      <c r="A127" s="169" t="s">
        <v>2821</v>
      </c>
      <c r="B127" s="380"/>
      <c r="C127" s="380"/>
      <c r="D127" s="380"/>
      <c r="E127" s="380"/>
      <c r="F127" s="380"/>
      <c r="G127" s="380"/>
      <c r="H127" s="380"/>
      <c r="I127" s="380"/>
      <c r="J127" s="380"/>
      <c r="K127" s="380"/>
      <c r="L127" s="380"/>
      <c r="M127" s="380"/>
      <c r="N127" s="380"/>
      <c r="O127" s="380"/>
      <c r="P127" s="380"/>
      <c r="Q127" s="380"/>
      <c r="R127" s="380"/>
      <c r="S127" s="380"/>
      <c r="T127" s="380"/>
      <c r="U127" s="380"/>
      <c r="V127" s="380"/>
      <c r="W127" s="380"/>
      <c r="X127" s="380"/>
      <c r="Y127" s="380"/>
      <c r="Z127" s="380"/>
      <c r="AA127" s="380"/>
      <c r="AB127" s="380"/>
      <c r="AC127" s="380"/>
      <c r="AD127" s="380"/>
      <c r="AE127" s="380"/>
      <c r="AF127" s="380"/>
      <c r="AG127" s="380"/>
      <c r="AH127" s="380"/>
      <c r="AI127" s="380"/>
      <c r="AJ127" s="380"/>
      <c r="AK127" s="380"/>
      <c r="AL127" s="380"/>
      <c r="AM127" s="380"/>
      <c r="AN127" s="380"/>
      <c r="AO127" s="380"/>
      <c r="AP127" s="380"/>
      <c r="AQ127" s="380"/>
      <c r="AR127" s="384"/>
      <c r="AS127" s="384"/>
      <c r="AT127" s="384"/>
      <c r="AU127" s="384"/>
      <c r="AV127" s="384"/>
      <c r="AW127" s="384"/>
      <c r="AX127" s="384"/>
      <c r="AY127" s="384"/>
      <c r="AZ127" s="384"/>
      <c r="BA127" s="384"/>
      <c r="BB127" s="384"/>
      <c r="BC127" s="384"/>
      <c r="BD127" s="384"/>
      <c r="BE127" s="384"/>
      <c r="BF127" s="384"/>
      <c r="BG127" s="384"/>
      <c r="BH127" s="384"/>
      <c r="BI127" s="384"/>
      <c r="BJ127" s="384"/>
      <c r="BK127" s="384"/>
      <c r="BL127" s="384"/>
      <c r="BM127" s="384"/>
      <c r="BN127" s="384"/>
      <c r="BO127" s="384"/>
      <c r="BP127" s="384"/>
      <c r="BQ127" s="384"/>
      <c r="BR127" s="384"/>
      <c r="BS127" s="384"/>
      <c r="BT127" s="384"/>
      <c r="BU127" s="384"/>
      <c r="BV127" s="384"/>
      <c r="BW127" s="384"/>
      <c r="BX127" s="384"/>
      <c r="BY127" s="384"/>
      <c r="BZ127" s="384"/>
      <c r="CA127" s="384"/>
      <c r="CB127" s="384"/>
      <c r="CC127" s="384"/>
      <c r="CD127" s="384"/>
      <c r="CE127" s="384"/>
      <c r="CF127" s="384"/>
      <c r="CG127" s="384"/>
      <c r="CH127" s="384"/>
      <c r="CI127" s="384"/>
      <c r="CJ127" s="384"/>
      <c r="CK127" s="384"/>
      <c r="CL127" s="384"/>
      <c r="CM127" s="384"/>
      <c r="CN127" s="384"/>
      <c r="CO127" s="384"/>
      <c r="CP127" s="384"/>
      <c r="CQ127" s="384"/>
      <c r="CR127" s="384"/>
      <c r="CS127" s="384"/>
      <c r="CT127" s="384"/>
      <c r="CU127" s="384"/>
      <c r="CV127" s="384"/>
      <c r="CW127" s="384"/>
      <c r="CX127" s="384"/>
      <c r="CY127" s="384">
        <v>1.709158E8</v>
      </c>
      <c r="CZ127" s="384"/>
      <c r="DA127" s="384"/>
      <c r="DB127" s="384"/>
      <c r="DC127" s="384"/>
      <c r="DD127" s="384"/>
      <c r="DE127" s="384"/>
      <c r="DF127" s="384"/>
      <c r="DG127" s="384"/>
      <c r="DH127" s="384"/>
      <c r="DI127" s="384"/>
      <c r="DJ127" s="384"/>
      <c r="DK127" s="384"/>
      <c r="DL127" s="384"/>
      <c r="DM127" s="384"/>
      <c r="DN127" s="384"/>
      <c r="DO127" s="384"/>
      <c r="DP127" s="384"/>
      <c r="DQ127" s="384"/>
      <c r="DR127" s="384"/>
      <c r="DS127" s="384"/>
      <c r="DT127" s="384"/>
      <c r="DU127" s="384"/>
      <c r="DV127" s="384"/>
      <c r="DW127" s="384"/>
      <c r="DX127" s="384"/>
      <c r="DY127" s="384"/>
      <c r="DZ127" s="384"/>
      <c r="EA127" s="384">
        <f t="shared" si="5"/>
        <v>170915800</v>
      </c>
      <c r="EB127" s="385">
        <f t="shared" si="6"/>
        <v>0</v>
      </c>
      <c r="EC127" s="384"/>
      <c r="ED127" s="386">
        <f t="shared" si="7"/>
        <v>170915800</v>
      </c>
      <c r="EE127" s="382"/>
    </row>
    <row r="128" ht="15.0" customHeight="1">
      <c r="A128" s="169" t="s">
        <v>1052</v>
      </c>
      <c r="B128" s="380"/>
      <c r="C128" s="380"/>
      <c r="D128" s="380"/>
      <c r="E128" s="380"/>
      <c r="F128" s="380"/>
      <c r="G128" s="380"/>
      <c r="H128" s="380"/>
      <c r="I128" s="380"/>
      <c r="J128" s="380"/>
      <c r="K128" s="380"/>
      <c r="L128" s="380"/>
      <c r="M128" s="380"/>
      <c r="N128" s="380"/>
      <c r="O128" s="380"/>
      <c r="P128" s="380"/>
      <c r="Q128" s="380"/>
      <c r="R128" s="380"/>
      <c r="S128" s="380"/>
      <c r="T128" s="380"/>
      <c r="U128" s="380"/>
      <c r="V128" s="380"/>
      <c r="W128" s="380"/>
      <c r="X128" s="380"/>
      <c r="Y128" s="380"/>
      <c r="Z128" s="380"/>
      <c r="AA128" s="380"/>
      <c r="AB128" s="380"/>
      <c r="AC128" s="380"/>
      <c r="AD128" s="380"/>
      <c r="AE128" s="380"/>
      <c r="AF128" s="380"/>
      <c r="AG128" s="380"/>
      <c r="AH128" s="380"/>
      <c r="AI128" s="380"/>
      <c r="AJ128" s="380"/>
      <c r="AK128" s="380"/>
      <c r="AL128" s="380"/>
      <c r="AM128" s="380"/>
      <c r="AN128" s="380"/>
      <c r="AO128" s="380"/>
      <c r="AP128" s="380"/>
      <c r="AQ128" s="380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4"/>
      <c r="CA128" s="384"/>
      <c r="CB128" s="384"/>
      <c r="CC128" s="384"/>
      <c r="CD128" s="384"/>
      <c r="CE128" s="384"/>
      <c r="CF128" s="384"/>
      <c r="CG128" s="384"/>
      <c r="CH128" s="384"/>
      <c r="CI128" s="384"/>
      <c r="CJ128" s="384"/>
      <c r="CK128" s="384"/>
      <c r="CL128" s="384"/>
      <c r="CM128" s="384"/>
      <c r="CN128" s="384"/>
      <c r="CO128" s="384"/>
      <c r="CP128" s="384"/>
      <c r="CQ128" s="384"/>
      <c r="CR128" s="384"/>
      <c r="CS128" s="384"/>
      <c r="CT128" s="384"/>
      <c r="CU128" s="384"/>
      <c r="CV128" s="384"/>
      <c r="CW128" s="384"/>
      <c r="CX128" s="384"/>
      <c r="CY128" s="384"/>
      <c r="CZ128" s="384">
        <v>382800.0</v>
      </c>
      <c r="DA128" s="384"/>
      <c r="DB128" s="384"/>
      <c r="DC128" s="384"/>
      <c r="DD128" s="384"/>
      <c r="DE128" s="384"/>
      <c r="DF128" s="384"/>
      <c r="DG128" s="384"/>
      <c r="DH128" s="384"/>
      <c r="DI128" s="384"/>
      <c r="DJ128" s="384"/>
      <c r="DK128" s="384"/>
      <c r="DL128" s="384"/>
      <c r="DM128" s="384"/>
      <c r="DN128" s="384"/>
      <c r="DO128" s="384"/>
      <c r="DP128" s="384"/>
      <c r="DQ128" s="384"/>
      <c r="DR128" s="384"/>
      <c r="DS128" s="384"/>
      <c r="DT128" s="384"/>
      <c r="DU128" s="384"/>
      <c r="DV128" s="384"/>
      <c r="DW128" s="384"/>
      <c r="DX128" s="384"/>
      <c r="DY128" s="384"/>
      <c r="DZ128" s="384"/>
      <c r="EA128" s="384">
        <f t="shared" si="5"/>
        <v>382800</v>
      </c>
      <c r="EB128" s="385">
        <f t="shared" si="6"/>
        <v>0</v>
      </c>
      <c r="EC128" s="384"/>
      <c r="ED128" s="386">
        <f t="shared" si="7"/>
        <v>382800</v>
      </c>
      <c r="EE128" s="382"/>
    </row>
    <row r="129" ht="14.25" customHeight="1">
      <c r="A129" s="169" t="s">
        <v>1040</v>
      </c>
      <c r="B129" s="380"/>
      <c r="C129" s="380"/>
      <c r="D129" s="380"/>
      <c r="E129" s="380"/>
      <c r="F129" s="380"/>
      <c r="G129" s="380"/>
      <c r="H129" s="380"/>
      <c r="I129" s="380"/>
      <c r="J129" s="380"/>
      <c r="K129" s="380"/>
      <c r="L129" s="380"/>
      <c r="M129" s="380"/>
      <c r="N129" s="380"/>
      <c r="O129" s="380"/>
      <c r="P129" s="380"/>
      <c r="Q129" s="380"/>
      <c r="R129" s="380"/>
      <c r="S129" s="380"/>
      <c r="T129" s="380"/>
      <c r="U129" s="380"/>
      <c r="V129" s="380"/>
      <c r="W129" s="380"/>
      <c r="X129" s="380"/>
      <c r="Y129" s="380"/>
      <c r="Z129" s="380"/>
      <c r="AA129" s="380"/>
      <c r="AB129" s="380"/>
      <c r="AC129" s="380"/>
      <c r="AD129" s="380"/>
      <c r="AE129" s="380"/>
      <c r="AF129" s="380"/>
      <c r="AG129" s="380"/>
      <c r="AH129" s="380"/>
      <c r="AI129" s="380"/>
      <c r="AJ129" s="380"/>
      <c r="AK129" s="380"/>
      <c r="AL129" s="380"/>
      <c r="AM129" s="380"/>
      <c r="AN129" s="380"/>
      <c r="AO129" s="380"/>
      <c r="AP129" s="380"/>
      <c r="AQ129" s="380"/>
      <c r="AR129" s="384"/>
      <c r="AS129" s="384"/>
      <c r="AT129" s="384"/>
      <c r="AU129" s="384"/>
      <c r="AV129" s="384"/>
      <c r="AW129" s="384"/>
      <c r="AX129" s="384"/>
      <c r="AY129" s="384"/>
      <c r="AZ129" s="384"/>
      <c r="BA129" s="384"/>
      <c r="BB129" s="384"/>
      <c r="BC129" s="384"/>
      <c r="BD129" s="384"/>
      <c r="BE129" s="384"/>
      <c r="BF129" s="384"/>
      <c r="BG129" s="384"/>
      <c r="BH129" s="384"/>
      <c r="BI129" s="384"/>
      <c r="BJ129" s="384"/>
      <c r="BK129" s="384"/>
      <c r="BL129" s="384"/>
      <c r="BM129" s="384"/>
      <c r="BN129" s="384"/>
      <c r="BO129" s="384"/>
      <c r="BP129" s="384"/>
      <c r="BQ129" s="384"/>
      <c r="BR129" s="384"/>
      <c r="BS129" s="384"/>
      <c r="BT129" s="384"/>
      <c r="BU129" s="384"/>
      <c r="BV129" s="384"/>
      <c r="BW129" s="384"/>
      <c r="BX129" s="384"/>
      <c r="BY129" s="384"/>
      <c r="BZ129" s="384"/>
      <c r="CA129" s="384"/>
      <c r="CB129" s="384"/>
      <c r="CC129" s="384"/>
      <c r="CD129" s="384"/>
      <c r="CE129" s="384"/>
      <c r="CF129" s="384"/>
      <c r="CG129" s="384"/>
      <c r="CH129" s="384"/>
      <c r="CI129" s="384"/>
      <c r="CJ129" s="384"/>
      <c r="CK129" s="384"/>
      <c r="CL129" s="384"/>
      <c r="CM129" s="384"/>
      <c r="CN129" s="384"/>
      <c r="CO129" s="384"/>
      <c r="CP129" s="384"/>
      <c r="CQ129" s="384"/>
      <c r="CR129" s="384"/>
      <c r="CS129" s="384"/>
      <c r="CT129" s="384"/>
      <c r="CU129" s="384"/>
      <c r="CV129" s="384"/>
      <c r="CW129" s="384"/>
      <c r="CX129" s="384"/>
      <c r="CY129" s="384"/>
      <c r="CZ129" s="384">
        <v>1837000.0</v>
      </c>
      <c r="DA129" s="384"/>
      <c r="DB129" s="384"/>
      <c r="DC129" s="384"/>
      <c r="DD129" s="384"/>
      <c r="DE129" s="384"/>
      <c r="DF129" s="384"/>
      <c r="DG129" s="384"/>
      <c r="DH129" s="384"/>
      <c r="DI129" s="384"/>
      <c r="DJ129" s="384"/>
      <c r="DK129" s="384"/>
      <c r="DL129" s="384"/>
      <c r="DM129" s="384"/>
      <c r="DN129" s="384"/>
      <c r="DO129" s="384"/>
      <c r="DP129" s="384"/>
      <c r="DQ129" s="384"/>
      <c r="DR129" s="384"/>
      <c r="DS129" s="384"/>
      <c r="DT129" s="384"/>
      <c r="DU129" s="384"/>
      <c r="DV129" s="384"/>
      <c r="DW129" s="384"/>
      <c r="DX129" s="384"/>
      <c r="DY129" s="384"/>
      <c r="DZ129" s="384"/>
      <c r="EA129" s="384">
        <f t="shared" si="5"/>
        <v>1837000</v>
      </c>
      <c r="EB129" s="385">
        <f t="shared" si="6"/>
        <v>0</v>
      </c>
      <c r="EC129" s="384"/>
      <c r="ED129" s="386">
        <f t="shared" si="7"/>
        <v>1837000</v>
      </c>
      <c r="EE129" s="382"/>
    </row>
    <row r="130" ht="14.25" customHeight="1">
      <c r="A130" s="169" t="s">
        <v>2822</v>
      </c>
      <c r="B130" s="380"/>
      <c r="C130" s="380"/>
      <c r="D130" s="380"/>
      <c r="E130" s="380"/>
      <c r="F130" s="380"/>
      <c r="G130" s="380"/>
      <c r="H130" s="380"/>
      <c r="I130" s="380"/>
      <c r="J130" s="380"/>
      <c r="K130" s="380"/>
      <c r="L130" s="380"/>
      <c r="M130" s="380"/>
      <c r="N130" s="380"/>
      <c r="O130" s="380"/>
      <c r="P130" s="380"/>
      <c r="Q130" s="380"/>
      <c r="R130" s="380"/>
      <c r="S130" s="380"/>
      <c r="T130" s="380"/>
      <c r="U130" s="380"/>
      <c r="V130" s="380"/>
      <c r="W130" s="380"/>
      <c r="X130" s="380"/>
      <c r="Y130" s="380"/>
      <c r="Z130" s="380"/>
      <c r="AA130" s="380"/>
      <c r="AB130" s="380"/>
      <c r="AC130" s="380"/>
      <c r="AD130" s="380"/>
      <c r="AE130" s="380"/>
      <c r="AF130" s="380"/>
      <c r="AG130" s="380"/>
      <c r="AH130" s="380"/>
      <c r="AI130" s="380"/>
      <c r="AJ130" s="380"/>
      <c r="AK130" s="380"/>
      <c r="AL130" s="380"/>
      <c r="AM130" s="380"/>
      <c r="AN130" s="380"/>
      <c r="AO130" s="380"/>
      <c r="AP130" s="380"/>
      <c r="AQ130" s="380"/>
      <c r="AR130" s="384"/>
      <c r="AS130" s="384"/>
      <c r="AT130" s="384"/>
      <c r="AU130" s="384"/>
      <c r="AV130" s="384"/>
      <c r="AW130" s="384"/>
      <c r="AX130" s="384"/>
      <c r="AY130" s="384"/>
      <c r="AZ130" s="384"/>
      <c r="BA130" s="384"/>
      <c r="BB130" s="384"/>
      <c r="BC130" s="384"/>
      <c r="BD130" s="384"/>
      <c r="BE130" s="384"/>
      <c r="BF130" s="384"/>
      <c r="BG130" s="384"/>
      <c r="BH130" s="384"/>
      <c r="BI130" s="384"/>
      <c r="BJ130" s="384"/>
      <c r="BK130" s="384"/>
      <c r="BL130" s="384"/>
      <c r="BM130" s="384"/>
      <c r="BN130" s="384"/>
      <c r="BO130" s="384"/>
      <c r="BP130" s="384"/>
      <c r="BQ130" s="384"/>
      <c r="BR130" s="384"/>
      <c r="BS130" s="384"/>
      <c r="BT130" s="384"/>
      <c r="BU130" s="384"/>
      <c r="BV130" s="384"/>
      <c r="BW130" s="384"/>
      <c r="BX130" s="384"/>
      <c r="BY130" s="384"/>
      <c r="BZ130" s="384"/>
      <c r="CA130" s="384"/>
      <c r="CB130" s="384"/>
      <c r="CC130" s="384"/>
      <c r="CD130" s="384"/>
      <c r="CE130" s="384"/>
      <c r="CF130" s="384"/>
      <c r="CG130" s="384"/>
      <c r="CH130" s="384"/>
      <c r="CI130" s="384"/>
      <c r="CJ130" s="384"/>
      <c r="CK130" s="384"/>
      <c r="CL130" s="384"/>
      <c r="CM130" s="384"/>
      <c r="CN130" s="384"/>
      <c r="CO130" s="384"/>
      <c r="CP130" s="384"/>
      <c r="CQ130" s="384"/>
      <c r="CR130" s="384"/>
      <c r="CS130" s="384"/>
      <c r="CT130" s="384"/>
      <c r="CU130" s="384"/>
      <c r="CV130" s="384"/>
      <c r="CW130" s="384"/>
      <c r="CX130" s="384"/>
      <c r="CY130" s="384"/>
      <c r="CZ130" s="384"/>
      <c r="DA130" s="384"/>
      <c r="DB130" s="384"/>
      <c r="DC130" s="384"/>
      <c r="DD130" s="384"/>
      <c r="DE130" s="384"/>
      <c r="DF130" s="384"/>
      <c r="DG130" s="384"/>
      <c r="DH130" s="384"/>
      <c r="DI130" s="384">
        <f>'2026년'!C38</f>
        <v>8112500</v>
      </c>
      <c r="DJ130" s="384"/>
      <c r="DK130" s="384"/>
      <c r="DL130" s="384"/>
      <c r="DM130" s="384"/>
      <c r="DN130" s="384"/>
      <c r="DO130" s="384"/>
      <c r="DP130" s="384"/>
      <c r="DQ130" s="384"/>
      <c r="DR130" s="384"/>
      <c r="DS130" s="384"/>
      <c r="DT130" s="384"/>
      <c r="DU130" s="384"/>
      <c r="DV130" s="384"/>
      <c r="DW130" s="384"/>
      <c r="DX130" s="384"/>
      <c r="DY130" s="384"/>
      <c r="DZ130" s="384"/>
      <c r="EA130" s="384">
        <f t="shared" si="5"/>
        <v>0</v>
      </c>
      <c r="EB130" s="385">
        <f t="shared" si="6"/>
        <v>8112500</v>
      </c>
      <c r="EC130" s="384"/>
      <c r="ED130" s="386">
        <f t="shared" si="7"/>
        <v>8112500</v>
      </c>
      <c r="EE130" s="382"/>
    </row>
    <row r="131" ht="15.0" customHeight="1">
      <c r="A131" s="169" t="s">
        <v>2271</v>
      </c>
      <c r="B131" s="380"/>
      <c r="C131" s="380"/>
      <c r="D131" s="380"/>
      <c r="E131" s="380"/>
      <c r="F131" s="380"/>
      <c r="G131" s="380"/>
      <c r="H131" s="380"/>
      <c r="I131" s="380"/>
      <c r="J131" s="380"/>
      <c r="K131" s="380"/>
      <c r="L131" s="380"/>
      <c r="M131" s="380"/>
      <c r="N131" s="380"/>
      <c r="O131" s="380"/>
      <c r="P131" s="380"/>
      <c r="Q131" s="380"/>
      <c r="R131" s="380"/>
      <c r="S131" s="380"/>
      <c r="T131" s="380"/>
      <c r="U131" s="380"/>
      <c r="V131" s="380"/>
      <c r="W131" s="380"/>
      <c r="X131" s="380"/>
      <c r="Y131" s="380"/>
      <c r="Z131" s="380"/>
      <c r="AA131" s="380"/>
      <c r="AB131" s="380"/>
      <c r="AC131" s="380"/>
      <c r="AD131" s="380"/>
      <c r="AE131" s="380"/>
      <c r="AF131" s="380"/>
      <c r="AG131" s="380"/>
      <c r="AH131" s="380"/>
      <c r="AI131" s="380"/>
      <c r="AJ131" s="380"/>
      <c r="AK131" s="380"/>
      <c r="AL131" s="380"/>
      <c r="AM131" s="380"/>
      <c r="AN131" s="380"/>
      <c r="AO131" s="380"/>
      <c r="AP131" s="380"/>
      <c r="AQ131" s="380"/>
      <c r="AR131" s="384"/>
      <c r="AS131" s="384"/>
      <c r="AT131" s="384"/>
      <c r="AU131" s="384"/>
      <c r="AV131" s="384"/>
      <c r="AW131" s="384"/>
      <c r="AX131" s="384"/>
      <c r="AY131" s="384"/>
      <c r="AZ131" s="384"/>
      <c r="BA131" s="384"/>
      <c r="BB131" s="384"/>
      <c r="BC131" s="384"/>
      <c r="BD131" s="384"/>
      <c r="BE131" s="384"/>
      <c r="BF131" s="384"/>
      <c r="BG131" s="384"/>
      <c r="BH131" s="384"/>
      <c r="BI131" s="384"/>
      <c r="BJ131" s="384"/>
      <c r="BK131" s="384"/>
      <c r="BL131" s="384"/>
      <c r="BM131" s="384"/>
      <c r="BN131" s="384"/>
      <c r="BO131" s="384"/>
      <c r="BP131" s="384"/>
      <c r="BQ131" s="384"/>
      <c r="BR131" s="384"/>
      <c r="BS131" s="384"/>
      <c r="BT131" s="384"/>
      <c r="BU131" s="384"/>
      <c r="BV131" s="384"/>
      <c r="BW131" s="384"/>
      <c r="BX131" s="384"/>
      <c r="BY131" s="384"/>
      <c r="BZ131" s="384"/>
      <c r="CA131" s="384"/>
      <c r="CB131" s="384"/>
      <c r="CC131" s="384"/>
      <c r="CD131" s="384"/>
      <c r="CE131" s="384"/>
      <c r="CF131" s="384"/>
      <c r="CG131" s="384"/>
      <c r="CH131" s="384"/>
      <c r="CI131" s="384"/>
      <c r="CJ131" s="384"/>
      <c r="CK131" s="384"/>
      <c r="CL131" s="384"/>
      <c r="CM131" s="384"/>
      <c r="CN131" s="384"/>
      <c r="CO131" s="384"/>
      <c r="CP131" s="384"/>
      <c r="CQ131" s="384"/>
      <c r="CR131" s="384"/>
      <c r="CS131" s="384"/>
      <c r="CT131" s="384"/>
      <c r="CU131" s="384"/>
      <c r="CV131" s="384"/>
      <c r="CW131" s="384"/>
      <c r="CX131" s="384"/>
      <c r="CY131" s="384"/>
      <c r="CZ131" s="384"/>
      <c r="DA131" s="384"/>
      <c r="DB131" s="384">
        <v>7219510.0</v>
      </c>
      <c r="DC131" s="384">
        <v>1.3256025E7</v>
      </c>
      <c r="DD131" s="384">
        <v>1.0587241E7</v>
      </c>
      <c r="DE131" s="384">
        <v>1.4089057E7</v>
      </c>
      <c r="DF131" s="384">
        <v>1.2401675E7</v>
      </c>
      <c r="DG131" s="384">
        <v>1.0911963E7</v>
      </c>
      <c r="DH131" s="384">
        <v>1.3186654E7</v>
      </c>
      <c r="DI131" s="384">
        <f>'2026년'!C4+'2026년'!C6+'2026년'!C16+'2026년'!C18+'2026년'!C21+'2026년'!C23+'2026년'!C30+'2026년'!C37+'2026년'!C67+'2026년'!C74+'2026년'!C81+'2026년'!C84+'2026년'!C87+'2026년'!C90+'2026년'!C96+'2026년'!C101+'2026년'!C102+'2026년'!C107+'2026년'!C108+'2026년'!C119+'2026년'!C124+'2026년'!C127+'2026년'!C128</f>
        <v>13293689</v>
      </c>
      <c r="DJ131" s="384">
        <f>'2026년'!C161+'2026년'!C162+'2026년'!C163+'2026년'!C170+'2026년'!C172+'2026년'!C173+'2026년'!C178+'2026년'!C184+'2026년'!C217+'2026년'!C220+'2026년'!C225+'2026년'!C231+'2026년'!C241+'2026년'!C248+'2026년'!C257+'2026년'!C263+'2026년'!C264+'2026년'!C267+'2026년'!C285</f>
        <v>13013434</v>
      </c>
      <c r="DK131" s="384">
        <f>'2026년'!C300+'2026년'!C301+'2026년'!C303+'2026년'!C311+'2026년'!C312+'2026년'!C313+'2026년'!C317+'2026년'!C336+'2026년'!C341+'2026년'!C342+'2026년'!C377+'2026년'!C378+'2026년'!C380+'2026년'!C383</f>
        <v>7582384</v>
      </c>
      <c r="DL131" s="384"/>
      <c r="DM131" s="384"/>
      <c r="DN131" s="384"/>
      <c r="DO131" s="384"/>
      <c r="DP131" s="384"/>
      <c r="DQ131" s="384"/>
      <c r="DR131" s="384"/>
      <c r="DS131" s="384"/>
      <c r="DT131" s="384"/>
      <c r="DU131" s="384"/>
      <c r="DV131" s="384"/>
      <c r="DW131" s="384"/>
      <c r="DX131" s="384"/>
      <c r="DY131" s="384"/>
      <c r="DZ131" s="384"/>
      <c r="EA131" s="384">
        <f t="shared" si="5"/>
        <v>81652125</v>
      </c>
      <c r="EB131" s="385">
        <f t="shared" si="6"/>
        <v>33889507</v>
      </c>
      <c r="EC131" s="384"/>
      <c r="ED131" s="386">
        <f t="shared" si="7"/>
        <v>115541632</v>
      </c>
      <c r="EE131" s="382"/>
    </row>
    <row r="132" ht="15.0" customHeight="1">
      <c r="A132" s="169" t="s">
        <v>2470</v>
      </c>
      <c r="B132" s="380"/>
      <c r="C132" s="380"/>
      <c r="D132" s="380"/>
      <c r="E132" s="380"/>
      <c r="F132" s="380"/>
      <c r="G132" s="380"/>
      <c r="H132" s="380"/>
      <c r="I132" s="380"/>
      <c r="J132" s="380"/>
      <c r="K132" s="380"/>
      <c r="L132" s="380"/>
      <c r="M132" s="380"/>
      <c r="N132" s="380"/>
      <c r="O132" s="380"/>
      <c r="P132" s="380"/>
      <c r="Q132" s="380"/>
      <c r="R132" s="380"/>
      <c r="S132" s="380"/>
      <c r="T132" s="380"/>
      <c r="U132" s="380"/>
      <c r="V132" s="380"/>
      <c r="W132" s="380"/>
      <c r="X132" s="380"/>
      <c r="Y132" s="380"/>
      <c r="Z132" s="380"/>
      <c r="AA132" s="380"/>
      <c r="AB132" s="380"/>
      <c r="AC132" s="380"/>
      <c r="AD132" s="380"/>
      <c r="AE132" s="380"/>
      <c r="AF132" s="380"/>
      <c r="AG132" s="380"/>
      <c r="AH132" s="380"/>
      <c r="AI132" s="380"/>
      <c r="AJ132" s="380"/>
      <c r="AK132" s="380"/>
      <c r="AL132" s="380"/>
      <c r="AM132" s="380"/>
      <c r="AN132" s="380"/>
      <c r="AO132" s="380"/>
      <c r="AP132" s="380"/>
      <c r="AQ132" s="380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4"/>
      <c r="CA132" s="384"/>
      <c r="CB132" s="384"/>
      <c r="CC132" s="384"/>
      <c r="CD132" s="384"/>
      <c r="CE132" s="384"/>
      <c r="CF132" s="384"/>
      <c r="CG132" s="384"/>
      <c r="CH132" s="384"/>
      <c r="CI132" s="384"/>
      <c r="CJ132" s="384"/>
      <c r="CK132" s="384"/>
      <c r="CL132" s="384"/>
      <c r="CM132" s="384"/>
      <c r="CN132" s="384"/>
      <c r="CO132" s="384"/>
      <c r="CP132" s="384"/>
      <c r="CQ132" s="384"/>
      <c r="CR132" s="384"/>
      <c r="CS132" s="384"/>
      <c r="CT132" s="384"/>
      <c r="CU132" s="384"/>
      <c r="CV132" s="384"/>
      <c r="CW132" s="384"/>
      <c r="CX132" s="384"/>
      <c r="CY132" s="384"/>
      <c r="CZ132" s="384"/>
      <c r="DA132" s="384"/>
      <c r="DB132" s="384">
        <v>2530278.0</v>
      </c>
      <c r="DC132" s="384">
        <v>1.3989718E7</v>
      </c>
      <c r="DD132" s="384">
        <v>1.1182724E7</v>
      </c>
      <c r="DE132" s="384">
        <v>1.144756E7</v>
      </c>
      <c r="DF132" s="384">
        <v>1.009166E7</v>
      </c>
      <c r="DG132" s="384">
        <v>9833773.0</v>
      </c>
      <c r="DH132" s="384">
        <v>9613380.0</v>
      </c>
      <c r="DI132" s="384">
        <f>'2026년'!C3+'2026년'!C5+'2026년'!C13+'2026년'!C17+'2026년'!C19+'2026년'!C22</f>
        <v>525586</v>
      </c>
      <c r="DJ132" s="384"/>
      <c r="DK132" s="384"/>
      <c r="DL132" s="384"/>
      <c r="DM132" s="384"/>
      <c r="DN132" s="384"/>
      <c r="DO132" s="384"/>
      <c r="DP132" s="384"/>
      <c r="DQ132" s="384"/>
      <c r="DR132" s="384"/>
      <c r="DS132" s="384"/>
      <c r="DT132" s="384"/>
      <c r="DU132" s="384"/>
      <c r="DV132" s="384"/>
      <c r="DW132" s="384"/>
      <c r="DX132" s="384"/>
      <c r="DY132" s="384"/>
      <c r="DZ132" s="384"/>
      <c r="EA132" s="384">
        <f t="shared" si="5"/>
        <v>68689093</v>
      </c>
      <c r="EB132" s="385">
        <f t="shared" si="6"/>
        <v>525586</v>
      </c>
      <c r="EC132" s="384"/>
      <c r="ED132" s="386">
        <f t="shared" si="7"/>
        <v>69214679</v>
      </c>
      <c r="EE132" s="382"/>
    </row>
    <row r="133" ht="15.0" customHeight="1">
      <c r="A133" s="169" t="s">
        <v>1133</v>
      </c>
      <c r="B133" s="380"/>
      <c r="C133" s="380"/>
      <c r="D133" s="380"/>
      <c r="E133" s="380"/>
      <c r="F133" s="380"/>
      <c r="G133" s="380"/>
      <c r="H133" s="380"/>
      <c r="I133" s="380"/>
      <c r="J133" s="380"/>
      <c r="K133" s="380"/>
      <c r="L133" s="380"/>
      <c r="M133" s="380"/>
      <c r="N133" s="380"/>
      <c r="O133" s="380"/>
      <c r="P133" s="380"/>
      <c r="Q133" s="380"/>
      <c r="R133" s="380"/>
      <c r="S133" s="380"/>
      <c r="T133" s="380"/>
      <c r="U133" s="380"/>
      <c r="V133" s="380"/>
      <c r="W133" s="380"/>
      <c r="X133" s="380"/>
      <c r="Y133" s="380"/>
      <c r="Z133" s="380"/>
      <c r="AA133" s="380"/>
      <c r="AB133" s="380"/>
      <c r="AC133" s="380"/>
      <c r="AD133" s="380"/>
      <c r="AE133" s="380"/>
      <c r="AF133" s="380"/>
      <c r="AG133" s="380"/>
      <c r="AH133" s="380"/>
      <c r="AI133" s="380"/>
      <c r="AJ133" s="380"/>
      <c r="AK133" s="380"/>
      <c r="AL133" s="380"/>
      <c r="AM133" s="380"/>
      <c r="AN133" s="380"/>
      <c r="AO133" s="380"/>
      <c r="AP133" s="380"/>
      <c r="AQ133" s="380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4"/>
      <c r="CA133" s="384"/>
      <c r="CB133" s="384"/>
      <c r="CC133" s="384"/>
      <c r="CD133" s="384"/>
      <c r="CE133" s="384"/>
      <c r="CF133" s="384"/>
      <c r="CG133" s="384"/>
      <c r="CH133" s="384"/>
      <c r="CI133" s="384"/>
      <c r="CJ133" s="384"/>
      <c r="CK133" s="384"/>
      <c r="CL133" s="384"/>
      <c r="CM133" s="384"/>
      <c r="CN133" s="384"/>
      <c r="CO133" s="384"/>
      <c r="CP133" s="384"/>
      <c r="CQ133" s="384"/>
      <c r="CR133" s="384"/>
      <c r="CS133" s="384"/>
      <c r="CT133" s="384"/>
      <c r="CU133" s="384"/>
      <c r="CV133" s="384"/>
      <c r="CW133" s="384"/>
      <c r="CX133" s="384"/>
      <c r="CY133" s="384"/>
      <c r="CZ133" s="384"/>
      <c r="DA133" s="384"/>
      <c r="DB133" s="384"/>
      <c r="DC133" s="384"/>
      <c r="DD133" s="384"/>
      <c r="DE133" s="384"/>
      <c r="DF133" s="384"/>
      <c r="DG133" s="384"/>
      <c r="DH133" s="384"/>
      <c r="DI133" s="384"/>
      <c r="DJ133" s="384"/>
      <c r="DK133" s="384">
        <f>'2026년'!C337</f>
        <v>2867260</v>
      </c>
      <c r="DL133" s="384"/>
      <c r="DM133" s="384"/>
      <c r="DN133" s="384"/>
      <c r="DO133" s="384"/>
      <c r="DP133" s="384"/>
      <c r="DQ133" s="384"/>
      <c r="DR133" s="384"/>
      <c r="DS133" s="384"/>
      <c r="DT133" s="384"/>
      <c r="DU133" s="384"/>
      <c r="DV133" s="384"/>
      <c r="DW133" s="384"/>
      <c r="DX133" s="384"/>
      <c r="DY133" s="384"/>
      <c r="DZ133" s="384"/>
      <c r="EA133" s="384"/>
      <c r="EB133" s="385">
        <f t="shared" si="6"/>
        <v>2867260</v>
      </c>
      <c r="EC133" s="384"/>
      <c r="ED133" s="386">
        <f t="shared" si="7"/>
        <v>2867260</v>
      </c>
      <c r="EE133" s="382"/>
    </row>
    <row r="134" ht="15.0" customHeight="1">
      <c r="A134" s="380"/>
      <c r="B134" s="380"/>
      <c r="C134" s="380"/>
      <c r="D134" s="380"/>
      <c r="E134" s="380"/>
      <c r="F134" s="380"/>
      <c r="G134" s="380"/>
      <c r="H134" s="380"/>
      <c r="I134" s="380"/>
      <c r="J134" s="380"/>
      <c r="K134" s="380"/>
      <c r="L134" s="380"/>
      <c r="M134" s="380"/>
      <c r="N134" s="380"/>
      <c r="O134" s="380"/>
      <c r="P134" s="380"/>
      <c r="Q134" s="380"/>
      <c r="R134" s="380"/>
      <c r="S134" s="380"/>
      <c r="T134" s="380"/>
      <c r="U134" s="380"/>
      <c r="V134" s="380"/>
      <c r="W134" s="380"/>
      <c r="X134" s="380"/>
      <c r="Y134" s="380"/>
      <c r="Z134" s="380"/>
      <c r="AA134" s="380"/>
      <c r="AB134" s="380"/>
      <c r="AC134" s="380"/>
      <c r="AD134" s="380"/>
      <c r="AE134" s="380"/>
      <c r="AF134" s="380"/>
      <c r="AG134" s="380"/>
      <c r="AH134" s="380"/>
      <c r="AI134" s="380"/>
      <c r="AJ134" s="380"/>
      <c r="AK134" s="380"/>
      <c r="AL134" s="380"/>
      <c r="AM134" s="380"/>
      <c r="AN134" s="380"/>
      <c r="AO134" s="380"/>
      <c r="AP134" s="380"/>
      <c r="AQ134" s="380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4"/>
      <c r="CA134" s="384"/>
      <c r="CB134" s="384"/>
      <c r="CC134" s="384"/>
      <c r="CD134" s="384"/>
      <c r="CE134" s="384"/>
      <c r="CF134" s="384"/>
      <c r="CG134" s="384"/>
      <c r="CH134" s="384"/>
      <c r="CI134" s="384"/>
      <c r="CJ134" s="384"/>
      <c r="CK134" s="384"/>
      <c r="CL134" s="384"/>
      <c r="CM134" s="384"/>
      <c r="CN134" s="384"/>
      <c r="CO134" s="384"/>
      <c r="CP134" s="384"/>
      <c r="CQ134" s="384"/>
      <c r="CR134" s="384"/>
      <c r="CS134" s="384"/>
      <c r="CT134" s="384"/>
      <c r="CU134" s="384"/>
      <c r="CV134" s="384"/>
      <c r="CW134" s="384"/>
      <c r="CX134" s="384"/>
      <c r="CY134" s="384"/>
      <c r="CZ134" s="384"/>
      <c r="DA134" s="384"/>
      <c r="DB134" s="384"/>
      <c r="DC134" s="384"/>
      <c r="DD134" s="384"/>
      <c r="DE134" s="384"/>
      <c r="DF134" s="384"/>
      <c r="DG134" s="384"/>
      <c r="DH134" s="384"/>
      <c r="DI134" s="384"/>
      <c r="DJ134" s="384"/>
      <c r="DK134" s="384"/>
      <c r="DL134" s="384"/>
      <c r="DM134" s="384"/>
      <c r="DN134" s="384"/>
      <c r="DO134" s="384"/>
      <c r="DP134" s="384"/>
      <c r="DQ134" s="384"/>
      <c r="DR134" s="384"/>
      <c r="DS134" s="384"/>
      <c r="DT134" s="384"/>
      <c r="DU134" s="384"/>
      <c r="DV134" s="384"/>
      <c r="DW134" s="384"/>
      <c r="DX134" s="384"/>
      <c r="DY134" s="384"/>
      <c r="DZ134" s="384"/>
      <c r="EA134" s="384"/>
      <c r="EB134" s="385"/>
      <c r="EC134" s="384"/>
      <c r="ED134" s="386"/>
      <c r="EE134" s="382"/>
    </row>
    <row r="135" ht="15.0" customHeight="1">
      <c r="A135" s="380"/>
      <c r="B135" s="386">
        <v>4.61072E7</v>
      </c>
      <c r="C135" s="386">
        <v>4.997188E7</v>
      </c>
      <c r="D135" s="386">
        <v>5.277204E7</v>
      </c>
      <c r="E135" s="386">
        <v>6.065513E7</v>
      </c>
      <c r="F135" s="386">
        <v>2.733628E7</v>
      </c>
      <c r="G135" s="386">
        <v>3.7525224E7</v>
      </c>
      <c r="H135" s="386">
        <v>1.73092975E8</v>
      </c>
      <c r="I135" s="386">
        <v>1.59731154E8</v>
      </c>
      <c r="J135" s="386">
        <v>9.3707234E7</v>
      </c>
      <c r="K135" s="386">
        <v>6.3767497E7</v>
      </c>
      <c r="L135" s="386">
        <v>8.5115558E7</v>
      </c>
      <c r="M135" s="386">
        <v>1.53924315E8</v>
      </c>
      <c r="N135" s="386">
        <v>1.34474761E8</v>
      </c>
      <c r="O135" s="386">
        <v>1.37419556E8</v>
      </c>
      <c r="P135" s="386">
        <v>1.84370774E8</v>
      </c>
      <c r="Q135" s="386">
        <v>2.24040202E8</v>
      </c>
      <c r="R135" s="386">
        <v>2.16048034E8</v>
      </c>
      <c r="S135" s="386">
        <v>2.03876171E8</v>
      </c>
      <c r="T135" s="386">
        <v>7.27873E7</v>
      </c>
      <c r="U135" s="386">
        <v>1.90729948E8</v>
      </c>
      <c r="V135" s="386">
        <v>1.5757852E8</v>
      </c>
      <c r="W135" s="386">
        <v>1.7293188E8</v>
      </c>
      <c r="X135" s="386">
        <v>4.16114413E8</v>
      </c>
      <c r="Y135" s="386">
        <v>2.8656973E8</v>
      </c>
      <c r="Z135" s="386">
        <v>2.5868807E8</v>
      </c>
      <c r="AA135" s="386">
        <v>2.3026097E8</v>
      </c>
      <c r="AB135" s="386">
        <v>2.505311E8</v>
      </c>
      <c r="AC135" s="386">
        <v>3.4389839E8</v>
      </c>
      <c r="AD135" s="386">
        <v>1.97111618E8</v>
      </c>
      <c r="AE135" s="386">
        <v>1.22749528E8</v>
      </c>
      <c r="AF135" s="386">
        <v>1.71461598E8</v>
      </c>
      <c r="AG135" s="386">
        <v>1.61134335E8</v>
      </c>
      <c r="AH135" s="386">
        <v>1.50844249E8</v>
      </c>
      <c r="AI135" s="386">
        <v>2.7914249E8</v>
      </c>
      <c r="AJ135" s="386">
        <v>3.8556034E8</v>
      </c>
      <c r="AK135" s="386">
        <v>3.8451369E8</v>
      </c>
      <c r="AL135" s="386">
        <v>2.7893448E8</v>
      </c>
      <c r="AM135" s="386">
        <v>1.5919464E8</v>
      </c>
      <c r="AN135" s="386">
        <v>2.5445156E8</v>
      </c>
      <c r="AO135" s="386">
        <v>3.3838222E8</v>
      </c>
      <c r="AP135" s="386">
        <v>3.11000085E8</v>
      </c>
      <c r="AQ135" s="386">
        <v>3.44894158E8</v>
      </c>
      <c r="AR135" s="386">
        <v>1.67127944E8</v>
      </c>
      <c r="AS135" s="386">
        <v>1.195425E8</v>
      </c>
      <c r="AT135" s="386">
        <v>1.994991E8</v>
      </c>
      <c r="AU135" s="386">
        <v>1.48288525E8</v>
      </c>
      <c r="AV135" s="386">
        <v>1.73420885E8</v>
      </c>
      <c r="AW135" s="386">
        <v>1.82409942E8</v>
      </c>
      <c r="AX135" s="386">
        <v>1.2974555E8</v>
      </c>
      <c r="AY135" s="386">
        <v>1.168618E8</v>
      </c>
      <c r="AZ135" s="386">
        <v>1.176967E8</v>
      </c>
      <c r="BA135" s="386">
        <v>1.057331E8</v>
      </c>
      <c r="BB135" s="386">
        <v>8.89856E7</v>
      </c>
      <c r="BC135" s="386">
        <v>2.423278E8</v>
      </c>
      <c r="BD135" s="386">
        <v>2.633675E8</v>
      </c>
      <c r="BE135" s="386">
        <v>2.384426E8</v>
      </c>
      <c r="BF135" s="386">
        <v>2.37809577E8</v>
      </c>
      <c r="BG135" s="386">
        <v>2.538943E8</v>
      </c>
      <c r="BH135" s="386">
        <v>2.84064583E8</v>
      </c>
      <c r="BI135" s="386">
        <v>3.024626E8</v>
      </c>
      <c r="BJ135" s="386">
        <v>2.7227855E8</v>
      </c>
      <c r="BK135" s="386">
        <v>2.756842E8</v>
      </c>
      <c r="BL135" s="386">
        <v>4.12412088E8</v>
      </c>
      <c r="BM135" s="386">
        <v>6.36747765E8</v>
      </c>
      <c r="BN135" s="386">
        <v>2.498166E8</v>
      </c>
      <c r="BO135" s="386">
        <v>2.8777841E8</v>
      </c>
      <c r="BP135" s="386">
        <v>3.264877E8</v>
      </c>
      <c r="BQ135" s="386">
        <v>4.20616783E8</v>
      </c>
      <c r="BR135" s="386">
        <v>3.20964289E8</v>
      </c>
      <c r="BS135" s="386">
        <v>3.9177572E8</v>
      </c>
      <c r="BT135" s="386">
        <v>5.60642368E8</v>
      </c>
      <c r="BU135" s="386">
        <v>4.94073736E8</v>
      </c>
      <c r="BV135" s="386">
        <v>3.76021311E8</v>
      </c>
      <c r="BW135" s="386">
        <v>3.98817665E8</v>
      </c>
      <c r="BX135" s="386">
        <v>4.4336145E8</v>
      </c>
      <c r="BY135" s="386">
        <v>1.22643916E9</v>
      </c>
      <c r="BZ135" s="386">
        <v>3.08255094E8</v>
      </c>
      <c r="CA135" s="386">
        <v>3.12500105E8</v>
      </c>
      <c r="CB135" s="386">
        <v>3.1488501E8</v>
      </c>
      <c r="CC135" s="386">
        <v>3.4394085E8</v>
      </c>
      <c r="CD135" s="386">
        <v>3.8469981E8</v>
      </c>
      <c r="CE135" s="386">
        <v>3.6925537E8</v>
      </c>
      <c r="CF135" s="386">
        <v>4.3199158E8</v>
      </c>
      <c r="CG135" s="386">
        <v>3.739816E8</v>
      </c>
      <c r="CH135" s="386">
        <v>3.48880165E8</v>
      </c>
      <c r="CI135" s="386">
        <v>3.55778926E8</v>
      </c>
      <c r="CJ135" s="386">
        <v>3.5575412E8</v>
      </c>
      <c r="CK135" s="386">
        <f t="shared" ref="CK135:DT135" si="9">SUM(CK3:CK134)</f>
        <v>572110396</v>
      </c>
      <c r="CL135" s="386">
        <f t="shared" si="9"/>
        <v>470257010</v>
      </c>
      <c r="CM135" s="386">
        <f t="shared" si="9"/>
        <v>572110396</v>
      </c>
      <c r="CN135" s="386">
        <f t="shared" si="9"/>
        <v>470257010</v>
      </c>
      <c r="CO135" s="386">
        <f t="shared" si="9"/>
        <v>331616438</v>
      </c>
      <c r="CP135" s="386">
        <f t="shared" si="9"/>
        <v>331762449</v>
      </c>
      <c r="CQ135" s="386">
        <f t="shared" si="9"/>
        <v>365396143</v>
      </c>
      <c r="CR135" s="386">
        <f t="shared" si="9"/>
        <v>354331713</v>
      </c>
      <c r="CS135" s="386">
        <f t="shared" si="9"/>
        <v>411590218</v>
      </c>
      <c r="CT135" s="386">
        <f t="shared" si="9"/>
        <v>550958438</v>
      </c>
      <c r="CU135" s="386">
        <f t="shared" si="9"/>
        <v>587024339</v>
      </c>
      <c r="CV135" s="386">
        <f t="shared" si="9"/>
        <v>433603723</v>
      </c>
      <c r="CW135" s="386">
        <f t="shared" si="9"/>
        <v>387666241</v>
      </c>
      <c r="CX135" s="386">
        <f t="shared" si="9"/>
        <v>387132928</v>
      </c>
      <c r="CY135" s="386">
        <f t="shared" si="9"/>
        <v>547022930</v>
      </c>
      <c r="CZ135" s="386">
        <f t="shared" si="9"/>
        <v>245830503.7</v>
      </c>
      <c r="DA135" s="386">
        <f t="shared" si="9"/>
        <v>151366730</v>
      </c>
      <c r="DB135" s="386">
        <f t="shared" si="9"/>
        <v>121490168</v>
      </c>
      <c r="DC135" s="386">
        <f t="shared" si="9"/>
        <v>158749843</v>
      </c>
      <c r="DD135" s="386">
        <f t="shared" si="9"/>
        <v>326589279</v>
      </c>
      <c r="DE135" s="386">
        <f t="shared" si="9"/>
        <v>455254775</v>
      </c>
      <c r="DF135" s="386">
        <f t="shared" si="9"/>
        <v>446652641</v>
      </c>
      <c r="DG135" s="386">
        <f t="shared" si="9"/>
        <v>287044183</v>
      </c>
      <c r="DH135" s="386">
        <f t="shared" si="9"/>
        <v>358704834</v>
      </c>
      <c r="DI135" s="386">
        <f t="shared" si="9"/>
        <v>362766072</v>
      </c>
      <c r="DJ135" s="386">
        <f t="shared" si="9"/>
        <v>303246215</v>
      </c>
      <c r="DK135" s="386">
        <f t="shared" si="9"/>
        <v>254127045</v>
      </c>
      <c r="DL135" s="386">
        <f t="shared" si="9"/>
        <v>0</v>
      </c>
      <c r="DM135" s="386">
        <f t="shared" si="9"/>
        <v>0</v>
      </c>
      <c r="DN135" s="386">
        <f t="shared" si="9"/>
        <v>0</v>
      </c>
      <c r="DO135" s="386">
        <f t="shared" si="9"/>
        <v>0</v>
      </c>
      <c r="DP135" s="386">
        <f t="shared" si="9"/>
        <v>0</v>
      </c>
      <c r="DQ135" s="386">
        <f t="shared" si="9"/>
        <v>0</v>
      </c>
      <c r="DR135" s="386">
        <f t="shared" si="9"/>
        <v>0</v>
      </c>
      <c r="DS135" s="386">
        <f t="shared" si="9"/>
        <v>0</v>
      </c>
      <c r="DT135" s="386">
        <f t="shared" si="9"/>
        <v>0</v>
      </c>
      <c r="DU135" s="386"/>
      <c r="DV135" s="384">
        <f>SUM(AO135:AZ135)</f>
        <v>2348869409</v>
      </c>
      <c r="DW135" s="384">
        <f>SUM(BA135:BL135)</f>
        <v>2977462498</v>
      </c>
      <c r="DX135" s="384">
        <f>SUM(BM135:BX135)</f>
        <v>4907103797</v>
      </c>
      <c r="DY135" s="384">
        <f>SUM(BY135:CJ135)</f>
        <v>5126361790</v>
      </c>
      <c r="DZ135" s="384">
        <f>SUM(CK135:CV135)</f>
        <v>5451018273</v>
      </c>
      <c r="EA135" s="384">
        <f>SUM(CW135:DH135)</f>
        <v>3873505056</v>
      </c>
      <c r="EB135" s="385">
        <f>SUM(DI135:DT135)</f>
        <v>920139332</v>
      </c>
      <c r="EC135" s="384"/>
      <c r="ED135" s="386">
        <f>SUM(ED2:ED134)</f>
        <v>32640044989</v>
      </c>
      <c r="EE135" s="382"/>
    </row>
    <row r="136" ht="15.0" customHeight="1">
      <c r="A136" s="380"/>
      <c r="B136" s="380" t="s">
        <v>2608</v>
      </c>
      <c r="C136" s="380" t="s">
        <v>2609</v>
      </c>
      <c r="D136" s="380" t="s">
        <v>2610</v>
      </c>
      <c r="E136" s="380" t="s">
        <v>2611</v>
      </c>
      <c r="F136" s="380" t="s">
        <v>2612</v>
      </c>
      <c r="G136" s="380" t="s">
        <v>2613</v>
      </c>
      <c r="H136" s="380" t="s">
        <v>2614</v>
      </c>
      <c r="I136" s="380" t="s">
        <v>2615</v>
      </c>
      <c r="J136" s="380" t="s">
        <v>2616</v>
      </c>
      <c r="K136" s="380" t="s">
        <v>2617</v>
      </c>
      <c r="L136" s="380" t="s">
        <v>2618</v>
      </c>
      <c r="M136" s="380" t="s">
        <v>2619</v>
      </c>
      <c r="N136" s="380" t="s">
        <v>2620</v>
      </c>
      <c r="O136" s="380" t="s">
        <v>2621</v>
      </c>
      <c r="P136" s="380" t="s">
        <v>2622</v>
      </c>
      <c r="Q136" s="380" t="s">
        <v>2623</v>
      </c>
      <c r="R136" s="380" t="s">
        <v>2624</v>
      </c>
      <c r="S136" s="380" t="s">
        <v>2625</v>
      </c>
      <c r="T136" s="380" t="s">
        <v>2626</v>
      </c>
      <c r="U136" s="380" t="s">
        <v>2627</v>
      </c>
      <c r="V136" s="380" t="s">
        <v>2628</v>
      </c>
      <c r="W136" s="380" t="s">
        <v>2629</v>
      </c>
      <c r="X136" s="380" t="s">
        <v>2630</v>
      </c>
      <c r="Y136" s="380" t="s">
        <v>2631</v>
      </c>
      <c r="Z136" s="380" t="s">
        <v>2632</v>
      </c>
      <c r="AA136" s="380" t="s">
        <v>2633</v>
      </c>
      <c r="AB136" s="380" t="s">
        <v>2634</v>
      </c>
      <c r="AC136" s="380" t="s">
        <v>2635</v>
      </c>
      <c r="AD136" s="380" t="s">
        <v>2636</v>
      </c>
      <c r="AE136" s="380" t="s">
        <v>2637</v>
      </c>
      <c r="AF136" s="380" t="s">
        <v>2638</v>
      </c>
      <c r="AG136" s="380" t="s">
        <v>2639</v>
      </c>
      <c r="AH136" s="380" t="s">
        <v>2640</v>
      </c>
      <c r="AI136" s="380" t="s">
        <v>2641</v>
      </c>
      <c r="AJ136" s="380" t="s">
        <v>2642</v>
      </c>
      <c r="AK136" s="380" t="s">
        <v>2643</v>
      </c>
      <c r="AL136" s="380" t="s">
        <v>2644</v>
      </c>
      <c r="AM136" s="380" t="s">
        <v>2645</v>
      </c>
      <c r="AN136" s="380" t="s">
        <v>2646</v>
      </c>
      <c r="AO136" s="380" t="s">
        <v>2647</v>
      </c>
      <c r="AP136" s="380" t="s">
        <v>2648</v>
      </c>
      <c r="AQ136" s="380" t="s">
        <v>2649</v>
      </c>
      <c r="AR136" s="380" t="s">
        <v>2650</v>
      </c>
      <c r="AS136" s="380" t="s">
        <v>2651</v>
      </c>
      <c r="AT136" s="380" t="s">
        <v>2652</v>
      </c>
      <c r="AU136" s="380" t="s">
        <v>2653</v>
      </c>
      <c r="AV136" s="380" t="s">
        <v>2654</v>
      </c>
      <c r="AW136" s="380" t="s">
        <v>2655</v>
      </c>
      <c r="AX136" s="380" t="s">
        <v>2656</v>
      </c>
      <c r="AY136" s="380" t="s">
        <v>2657</v>
      </c>
      <c r="AZ136" s="380" t="s">
        <v>2658</v>
      </c>
      <c r="BA136" s="380" t="s">
        <v>2659</v>
      </c>
      <c r="BB136" s="380" t="s">
        <v>2660</v>
      </c>
      <c r="BC136" s="380" t="s">
        <v>2661</v>
      </c>
      <c r="BD136" s="380" t="s">
        <v>2662</v>
      </c>
      <c r="BE136" s="380" t="s">
        <v>2663</v>
      </c>
      <c r="BF136" s="380" t="s">
        <v>2664</v>
      </c>
      <c r="BG136" s="380" t="s">
        <v>2665</v>
      </c>
      <c r="BH136" s="380" t="s">
        <v>2666</v>
      </c>
      <c r="BI136" s="380" t="s">
        <v>2667</v>
      </c>
      <c r="BJ136" s="380" t="s">
        <v>2668</v>
      </c>
      <c r="BK136" s="380" t="s">
        <v>2669</v>
      </c>
      <c r="BL136" s="380" t="s">
        <v>2670</v>
      </c>
      <c r="BM136" s="380" t="s">
        <v>2671</v>
      </c>
      <c r="BN136" s="380" t="s">
        <v>2672</v>
      </c>
      <c r="BO136" s="380" t="s">
        <v>2673</v>
      </c>
      <c r="BP136" s="380" t="s">
        <v>2674</v>
      </c>
      <c r="BQ136" s="380" t="s">
        <v>2675</v>
      </c>
      <c r="BR136" s="380" t="s">
        <v>2676</v>
      </c>
      <c r="BS136" s="380" t="s">
        <v>2677</v>
      </c>
      <c r="BT136" s="380" t="s">
        <v>2678</v>
      </c>
      <c r="BU136" s="380" t="s">
        <v>2679</v>
      </c>
      <c r="BV136" s="380" t="s">
        <v>2680</v>
      </c>
      <c r="BW136" s="380" t="s">
        <v>2681</v>
      </c>
      <c r="BX136" s="380" t="s">
        <v>2682</v>
      </c>
      <c r="BY136" s="380" t="s">
        <v>2683</v>
      </c>
      <c r="BZ136" s="380" t="s">
        <v>2684</v>
      </c>
      <c r="CA136" s="380" t="s">
        <v>2685</v>
      </c>
      <c r="CB136" s="380" t="s">
        <v>2686</v>
      </c>
      <c r="CC136" s="380" t="s">
        <v>2687</v>
      </c>
      <c r="CD136" s="380" t="s">
        <v>2688</v>
      </c>
      <c r="CE136" s="380" t="s">
        <v>2689</v>
      </c>
      <c r="CF136" s="380" t="s">
        <v>2690</v>
      </c>
      <c r="CG136" s="380" t="s">
        <v>2691</v>
      </c>
      <c r="CH136" s="380" t="s">
        <v>2692</v>
      </c>
      <c r="CI136" s="380" t="s">
        <v>2693</v>
      </c>
      <c r="CJ136" s="380" t="s">
        <v>2694</v>
      </c>
      <c r="CK136" s="380" t="s">
        <v>2695</v>
      </c>
      <c r="CL136" s="380" t="s">
        <v>2696</v>
      </c>
      <c r="CM136" s="380" t="s">
        <v>2697</v>
      </c>
      <c r="CN136" s="380" t="s">
        <v>2698</v>
      </c>
      <c r="CO136" s="380" t="s">
        <v>2699</v>
      </c>
      <c r="CP136" s="380" t="s">
        <v>2700</v>
      </c>
      <c r="CQ136" s="380" t="s">
        <v>2701</v>
      </c>
      <c r="CR136" s="380" t="s">
        <v>2702</v>
      </c>
      <c r="CS136" s="380" t="s">
        <v>2703</v>
      </c>
      <c r="CT136" s="380" t="s">
        <v>2704</v>
      </c>
      <c r="CU136" s="380" t="s">
        <v>2705</v>
      </c>
      <c r="CV136" s="380" t="s">
        <v>2706</v>
      </c>
      <c r="CW136" s="380" t="s">
        <v>2707</v>
      </c>
      <c r="CX136" s="380" t="s">
        <v>2708</v>
      </c>
      <c r="CY136" s="380" t="s">
        <v>2709</v>
      </c>
      <c r="CZ136" s="380" t="s">
        <v>2710</v>
      </c>
      <c r="DA136" s="380" t="s">
        <v>2711</v>
      </c>
      <c r="DB136" s="380" t="s">
        <v>2712</v>
      </c>
      <c r="DC136" s="380" t="s">
        <v>2713</v>
      </c>
      <c r="DD136" s="380" t="s">
        <v>2714</v>
      </c>
      <c r="DE136" s="380" t="s">
        <v>2715</v>
      </c>
      <c r="DF136" s="380" t="s">
        <v>2716</v>
      </c>
      <c r="DG136" s="380" t="s">
        <v>2717</v>
      </c>
      <c r="DH136" s="380" t="s">
        <v>2718</v>
      </c>
      <c r="DI136" s="380" t="s">
        <v>2214</v>
      </c>
      <c r="DJ136" s="380" t="s">
        <v>2216</v>
      </c>
      <c r="DK136" s="380" t="s">
        <v>2217</v>
      </c>
      <c r="DL136" s="380" t="s">
        <v>2218</v>
      </c>
      <c r="DM136" s="380" t="s">
        <v>2219</v>
      </c>
      <c r="DN136" s="380" t="s">
        <v>2220</v>
      </c>
      <c r="DO136" s="380" t="s">
        <v>2221</v>
      </c>
      <c r="DP136" s="380" t="s">
        <v>2222</v>
      </c>
      <c r="DQ136" s="380" t="s">
        <v>2224</v>
      </c>
      <c r="DR136" s="380" t="s">
        <v>2225</v>
      </c>
      <c r="DS136" s="380" t="s">
        <v>2227</v>
      </c>
      <c r="DT136" s="380" t="s">
        <v>2229</v>
      </c>
      <c r="DU136" s="380"/>
      <c r="DV136" s="380" t="s">
        <v>2719</v>
      </c>
      <c r="DW136" s="380" t="s">
        <v>2720</v>
      </c>
      <c r="DX136" s="380" t="s">
        <v>2721</v>
      </c>
      <c r="DY136" s="380" t="s">
        <v>2722</v>
      </c>
      <c r="DZ136" s="380" t="s">
        <v>2723</v>
      </c>
      <c r="EA136" s="380" t="s">
        <v>1111</v>
      </c>
      <c r="EB136" s="381" t="s">
        <v>2724</v>
      </c>
      <c r="EC136" s="380"/>
      <c r="ED136" s="380"/>
      <c r="EE136" s="382"/>
    </row>
    <row r="137" ht="15.0" customHeight="1">
      <c r="A137" s="382"/>
      <c r="B137" s="382"/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  <c r="AA137" s="382"/>
      <c r="AB137" s="382"/>
      <c r="AC137" s="382"/>
      <c r="AD137" s="382"/>
      <c r="AE137" s="382"/>
      <c r="AF137" s="382"/>
      <c r="AG137" s="382"/>
      <c r="AH137" s="382"/>
      <c r="AI137" s="382"/>
      <c r="AJ137" s="382"/>
      <c r="AK137" s="382"/>
      <c r="AL137" s="382"/>
      <c r="AM137" s="382"/>
      <c r="AN137" s="382"/>
      <c r="AO137" s="382"/>
      <c r="AP137" s="382"/>
      <c r="AQ137" s="382"/>
      <c r="AR137" s="382"/>
      <c r="AS137" s="382"/>
      <c r="AT137" s="382"/>
      <c r="AU137" s="382"/>
      <c r="AV137" s="382"/>
      <c r="AW137" s="382"/>
      <c r="AX137" s="382"/>
      <c r="AY137" s="382"/>
      <c r="AZ137" s="382"/>
      <c r="BA137" s="382"/>
      <c r="BB137" s="382"/>
      <c r="BC137" s="382"/>
      <c r="BD137" s="382"/>
      <c r="BE137" s="382"/>
      <c r="BF137" s="382"/>
      <c r="BG137" s="382"/>
      <c r="BH137" s="382"/>
      <c r="BI137" s="382"/>
      <c r="BJ137" s="382"/>
      <c r="BK137" s="382"/>
      <c r="BL137" s="382"/>
      <c r="BM137" s="382"/>
      <c r="BN137" s="382"/>
      <c r="BO137" s="382"/>
      <c r="BP137" s="382"/>
      <c r="BQ137" s="382"/>
      <c r="BR137" s="382"/>
      <c r="BS137" s="382"/>
      <c r="BT137" s="382"/>
      <c r="BU137" s="382"/>
      <c r="BV137" s="382"/>
      <c r="BW137" s="382"/>
      <c r="BX137" s="382"/>
      <c r="BY137" s="382"/>
      <c r="BZ137" s="382"/>
      <c r="CA137" s="382"/>
      <c r="CB137" s="382"/>
      <c r="CC137" s="382"/>
      <c r="CD137" s="382"/>
      <c r="CE137" s="382"/>
      <c r="CF137" s="382"/>
      <c r="CG137" s="382"/>
      <c r="CH137" s="382"/>
      <c r="CI137" s="382"/>
      <c r="CJ137" s="382"/>
      <c r="CK137" s="382"/>
      <c r="CL137" s="382"/>
      <c r="CM137" s="382"/>
      <c r="CN137" s="382"/>
      <c r="CO137" s="382"/>
      <c r="CP137" s="382"/>
      <c r="CQ137" s="382"/>
      <c r="CR137" s="382"/>
      <c r="CS137" s="382"/>
      <c r="CT137" s="382"/>
      <c r="CU137" s="382"/>
      <c r="CV137" s="382"/>
      <c r="CW137" s="382"/>
      <c r="CX137" s="382"/>
      <c r="CY137" s="382"/>
      <c r="CZ137" s="382"/>
      <c r="DA137" s="382"/>
      <c r="DB137" s="382"/>
      <c r="DC137" s="382"/>
      <c r="DD137" s="382"/>
      <c r="DE137" s="382"/>
      <c r="DF137" s="382"/>
      <c r="DG137" s="382"/>
      <c r="DH137" s="382"/>
      <c r="DI137" s="382"/>
      <c r="DJ137" s="382"/>
      <c r="DK137" s="382"/>
      <c r="DL137" s="382"/>
      <c r="DM137" s="382"/>
      <c r="DN137" s="382"/>
      <c r="DO137" s="382"/>
      <c r="DP137" s="382"/>
      <c r="DQ137" s="382"/>
      <c r="DR137" s="382"/>
      <c r="DS137" s="382"/>
      <c r="DT137" s="382"/>
      <c r="DU137" s="382"/>
      <c r="DV137" s="382"/>
      <c r="DW137" s="382"/>
      <c r="DX137" s="382"/>
      <c r="DY137" s="382"/>
      <c r="DZ137" s="382"/>
      <c r="EA137" s="382"/>
      <c r="EB137" s="392"/>
      <c r="EC137" s="382"/>
      <c r="ED137" s="382"/>
      <c r="EE137" s="382"/>
    </row>
    <row r="138" ht="15.75" customHeight="1"/>
    <row r="139" ht="15.0" customHeight="1">
      <c r="DD139" s="198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71"/>
    <col customWidth="1" min="3" max="7" width="22.43"/>
    <col customWidth="1" min="8" max="26" width="9.86"/>
  </cols>
  <sheetData>
    <row r="1" ht="15.75" customHeight="1">
      <c r="A1" s="393" t="s">
        <v>2823</v>
      </c>
      <c r="B1" s="393" t="s">
        <v>77</v>
      </c>
      <c r="C1" s="393" t="s">
        <v>1024</v>
      </c>
      <c r="D1" s="393" t="s">
        <v>1</v>
      </c>
      <c r="E1" s="393" t="s">
        <v>2203</v>
      </c>
      <c r="F1" s="393" t="s">
        <v>2824</v>
      </c>
      <c r="G1" s="394" t="s">
        <v>2825</v>
      </c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</row>
    <row r="2" ht="18.0" customHeight="1">
      <c r="A2" s="2" t="s">
        <v>2518</v>
      </c>
      <c r="B2" s="396" t="s">
        <v>2826</v>
      </c>
      <c r="C2" s="397">
        <v>4126100.0</v>
      </c>
      <c r="D2" s="397">
        <v>3959117.0</v>
      </c>
      <c r="E2" s="397">
        <v>186127.0</v>
      </c>
      <c r="F2" s="397">
        <v>36837.0</v>
      </c>
      <c r="G2" s="397">
        <v>4089263.0</v>
      </c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8.0" customHeight="1">
      <c r="B3" s="396" t="s">
        <v>2827</v>
      </c>
      <c r="C3" s="397">
        <v>4333575.0</v>
      </c>
      <c r="D3" s="397">
        <v>4228439.0</v>
      </c>
      <c r="E3" s="397">
        <v>114681.0</v>
      </c>
      <c r="F3" s="397">
        <v>22791.0</v>
      </c>
      <c r="G3" s="397">
        <v>4310784.0</v>
      </c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8.0" customHeight="1">
      <c r="A4" s="398"/>
      <c r="B4" s="399" t="s">
        <v>2828</v>
      </c>
      <c r="C4" s="400">
        <v>3412475.0</v>
      </c>
      <c r="D4" s="400">
        <v>3285739.0</v>
      </c>
      <c r="E4" s="400">
        <v>175193.0</v>
      </c>
      <c r="F4" s="400">
        <v>27091.0</v>
      </c>
      <c r="G4" s="400">
        <v>3385384.0</v>
      </c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8.0" customHeight="1">
      <c r="A5" s="7" t="s">
        <v>2829</v>
      </c>
      <c r="B5" s="396" t="s">
        <v>2830</v>
      </c>
      <c r="C5" s="397">
        <v>9927930.0</v>
      </c>
      <c r="D5" s="397">
        <v>9034488.0</v>
      </c>
      <c r="E5" s="397">
        <v>896169.0</v>
      </c>
      <c r="F5" s="397">
        <v>196081.0</v>
      </c>
      <c r="G5" s="397">
        <v>9731849.0</v>
      </c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8.0" customHeight="1">
      <c r="A6" s="401" t="s">
        <v>1015</v>
      </c>
      <c r="B6" s="402"/>
      <c r="C6" s="403">
        <f t="shared" ref="C6:G6" si="1">SUM(C2:C5)</f>
        <v>21800080</v>
      </c>
      <c r="D6" s="403">
        <f t="shared" si="1"/>
        <v>20507783</v>
      </c>
      <c r="E6" s="403">
        <f t="shared" si="1"/>
        <v>1372170</v>
      </c>
      <c r="F6" s="403">
        <f t="shared" si="1"/>
        <v>282800</v>
      </c>
      <c r="G6" s="403">
        <f t="shared" si="1"/>
        <v>21517280</v>
      </c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3" t="s">
        <v>2823</v>
      </c>
      <c r="B7" s="393" t="s">
        <v>94</v>
      </c>
      <c r="C7" s="393" t="s">
        <v>1024</v>
      </c>
      <c r="D7" s="393" t="s">
        <v>1</v>
      </c>
      <c r="E7" s="393" t="s">
        <v>2203</v>
      </c>
      <c r="F7" s="393" t="s">
        <v>2824</v>
      </c>
      <c r="G7" s="394" t="s">
        <v>2825</v>
      </c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</row>
    <row r="8" ht="18.0" customHeight="1">
      <c r="A8" s="2" t="s">
        <v>2518</v>
      </c>
      <c r="B8" s="396" t="s">
        <v>2826</v>
      </c>
      <c r="C8" s="397">
        <v>5014660.0</v>
      </c>
      <c r="D8" s="397">
        <v>4786925.0</v>
      </c>
      <c r="E8" s="397">
        <v>227735.0</v>
      </c>
      <c r="F8" s="397">
        <v>49081.0</v>
      </c>
      <c r="G8" s="397">
        <v>4965579.0</v>
      </c>
      <c r="H8" s="404"/>
      <c r="I8" s="404"/>
      <c r="J8" s="404"/>
      <c r="K8" s="404"/>
      <c r="L8" s="404"/>
      <c r="M8" s="404"/>
      <c r="N8" s="404"/>
      <c r="O8" s="404"/>
      <c r="P8" s="404"/>
      <c r="Q8" s="404"/>
      <c r="R8" s="404"/>
      <c r="S8" s="404"/>
      <c r="T8" s="404"/>
      <c r="U8" s="404"/>
      <c r="V8" s="404"/>
      <c r="W8" s="404"/>
      <c r="X8" s="404"/>
      <c r="Y8" s="404"/>
      <c r="Z8" s="404"/>
    </row>
    <row r="9" ht="18.0" customHeight="1">
      <c r="B9" s="396" t="s">
        <v>2827</v>
      </c>
      <c r="C9" s="397">
        <v>5574770.0</v>
      </c>
      <c r="D9" s="397">
        <v>5450655.0</v>
      </c>
      <c r="E9" s="397">
        <v>140023.0</v>
      </c>
      <c r="F9" s="397">
        <v>28943.0</v>
      </c>
      <c r="G9" s="397">
        <v>5545827.0</v>
      </c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</row>
    <row r="10" ht="18.0" customHeight="1">
      <c r="A10" s="398"/>
      <c r="B10" s="399" t="s">
        <v>2828</v>
      </c>
      <c r="C10" s="400">
        <v>3728975.0</v>
      </c>
      <c r="D10" s="400">
        <v>3610580.0</v>
      </c>
      <c r="E10" s="400">
        <v>187552.0</v>
      </c>
      <c r="F10" s="400">
        <v>23963.0</v>
      </c>
      <c r="G10" s="400">
        <v>3705012.0</v>
      </c>
      <c r="H10" s="404"/>
      <c r="I10" s="404"/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</row>
    <row r="11" ht="18.0" customHeight="1">
      <c r="A11" s="7" t="s">
        <v>2829</v>
      </c>
      <c r="B11" s="396" t="s">
        <v>2830</v>
      </c>
      <c r="C11" s="397">
        <v>1.27752E7</v>
      </c>
      <c r="D11" s="397">
        <v>1.1704129E7</v>
      </c>
      <c r="E11" s="397">
        <v>1075616.0</v>
      </c>
      <c r="F11" s="397">
        <v>237094.0</v>
      </c>
      <c r="G11" s="397">
        <v>1.2588106E7</v>
      </c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</row>
    <row r="12" ht="18.0" customHeight="1">
      <c r="A12" s="401" t="s">
        <v>1015</v>
      </c>
      <c r="B12" s="402"/>
      <c r="C12" s="403">
        <f t="shared" ref="C12:G12" si="2">SUM(C8:C11)</f>
        <v>27093605</v>
      </c>
      <c r="D12" s="403">
        <f t="shared" si="2"/>
        <v>25552289</v>
      </c>
      <c r="E12" s="403">
        <f t="shared" si="2"/>
        <v>1630926</v>
      </c>
      <c r="F12" s="403">
        <f t="shared" si="2"/>
        <v>339081</v>
      </c>
      <c r="G12" s="403">
        <f t="shared" si="2"/>
        <v>26804524</v>
      </c>
      <c r="H12" s="404"/>
      <c r="I12" s="404"/>
      <c r="J12" s="404"/>
      <c r="K12" s="404"/>
      <c r="L12" s="404"/>
      <c r="M12" s="404"/>
      <c r="N12" s="404"/>
      <c r="O12" s="404"/>
      <c r="P12" s="404"/>
      <c r="Q12" s="404"/>
      <c r="R12" s="404"/>
      <c r="S12" s="404"/>
      <c r="T12" s="404"/>
      <c r="U12" s="404"/>
      <c r="V12" s="404"/>
      <c r="W12" s="404"/>
      <c r="X12" s="404"/>
      <c r="Y12" s="404"/>
      <c r="Z12" s="404"/>
    </row>
    <row r="13" ht="16.5" customHeight="1">
      <c r="A13" s="393" t="s">
        <v>2823</v>
      </c>
      <c r="B13" s="393" t="s">
        <v>123</v>
      </c>
      <c r="C13" s="393" t="s">
        <v>1024</v>
      </c>
      <c r="D13" s="393" t="s">
        <v>1</v>
      </c>
      <c r="E13" s="393" t="s">
        <v>2203</v>
      </c>
      <c r="F13" s="393" t="s">
        <v>2824</v>
      </c>
      <c r="G13" s="394" t="s">
        <v>2825</v>
      </c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6.5" customHeight="1">
      <c r="A14" s="2" t="s">
        <v>2518</v>
      </c>
      <c r="B14" s="396" t="s">
        <v>2826</v>
      </c>
      <c r="C14" s="397">
        <v>4177600.0</v>
      </c>
      <c r="D14" s="397">
        <v>4007509.0</v>
      </c>
      <c r="E14" s="397">
        <v>170091.0</v>
      </c>
      <c r="F14" s="397">
        <v>36791.0</v>
      </c>
      <c r="G14" s="397">
        <v>4140840.0</v>
      </c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6.5" customHeight="1">
      <c r="B15" s="396" t="s">
        <v>2827</v>
      </c>
      <c r="C15" s="397">
        <v>3974845.0</v>
      </c>
      <c r="D15" s="397">
        <v>3925090.0</v>
      </c>
      <c r="E15" s="397">
        <v>56118.0</v>
      </c>
      <c r="F15" s="397">
        <v>11152.0</v>
      </c>
      <c r="G15" s="397">
        <v>3963693.0</v>
      </c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6.5" customHeight="1">
      <c r="A16" s="398"/>
      <c r="B16" s="399" t="s">
        <v>2828</v>
      </c>
      <c r="C16" s="400">
        <v>3160775.0</v>
      </c>
      <c r="D16" s="400">
        <v>3058793.0</v>
      </c>
      <c r="E16" s="400">
        <v>143977.0</v>
      </c>
      <c r="F16" s="400">
        <v>21178.0</v>
      </c>
      <c r="G16" s="400">
        <v>3139597.0</v>
      </c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6.5" customHeight="1">
      <c r="A17" s="7" t="s">
        <v>2829</v>
      </c>
      <c r="B17" s="396" t="s">
        <v>2830</v>
      </c>
      <c r="C17" s="397">
        <v>1.24203E7</v>
      </c>
      <c r="D17" s="397">
        <v>1.1333264E7</v>
      </c>
      <c r="E17" s="397">
        <v>1088854.0</v>
      </c>
      <c r="F17" s="397">
        <v>237274.0</v>
      </c>
      <c r="G17" s="397">
        <v>1.2183026E7</v>
      </c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6.5" customHeight="1">
      <c r="A18" s="401" t="s">
        <v>1015</v>
      </c>
      <c r="B18" s="402"/>
      <c r="C18" s="403">
        <f t="shared" ref="C18:G18" si="3">SUM(C14:C17)</f>
        <v>23733520</v>
      </c>
      <c r="D18" s="403">
        <f t="shared" si="3"/>
        <v>22324656</v>
      </c>
      <c r="E18" s="403">
        <f t="shared" si="3"/>
        <v>1459040</v>
      </c>
      <c r="F18" s="403">
        <f t="shared" si="3"/>
        <v>306395</v>
      </c>
      <c r="G18" s="403">
        <f t="shared" si="3"/>
        <v>23427156</v>
      </c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6.5" customHeight="1">
      <c r="A19" s="393" t="s">
        <v>2823</v>
      </c>
      <c r="B19" s="393" t="s">
        <v>164</v>
      </c>
      <c r="C19" s="393" t="s">
        <v>1024</v>
      </c>
      <c r="D19" s="393" t="s">
        <v>1</v>
      </c>
      <c r="E19" s="393" t="s">
        <v>2203</v>
      </c>
      <c r="F19" s="393" t="s">
        <v>2824</v>
      </c>
      <c r="G19" s="394" t="s">
        <v>2825</v>
      </c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6.5" customHeight="1">
      <c r="A20" s="2" t="s">
        <v>2518</v>
      </c>
      <c r="B20" s="396" t="s">
        <v>2826</v>
      </c>
      <c r="C20" s="397">
        <v>4340450.0</v>
      </c>
      <c r="D20" s="397">
        <v>4167329.0</v>
      </c>
      <c r="E20" s="397">
        <v>173193.0</v>
      </c>
      <c r="F20" s="397">
        <v>37062.0</v>
      </c>
      <c r="G20" s="397">
        <v>4303388.0</v>
      </c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6.5" customHeight="1">
      <c r="B21" s="396" t="s">
        <v>2827</v>
      </c>
      <c r="C21" s="397">
        <v>4900250.0</v>
      </c>
      <c r="D21" s="397">
        <v>4747223.0</v>
      </c>
      <c r="E21" s="397">
        <v>159490.0</v>
      </c>
      <c r="F21" s="397">
        <v>36020.0</v>
      </c>
      <c r="G21" s="397">
        <v>4864230.0</v>
      </c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6.5" customHeight="1">
      <c r="A22" s="398"/>
      <c r="B22" s="399" t="s">
        <v>2828</v>
      </c>
      <c r="C22" s="400">
        <v>2930450.0</v>
      </c>
      <c r="D22" s="400">
        <v>2845611.0</v>
      </c>
      <c r="E22" s="400">
        <v>128769.0</v>
      </c>
      <c r="F22" s="400">
        <v>17218.0</v>
      </c>
      <c r="G22" s="400">
        <v>2913232.0</v>
      </c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6.5" customHeight="1">
      <c r="A23" s="7" t="s">
        <v>2829</v>
      </c>
      <c r="B23" s="396" t="s">
        <v>2830</v>
      </c>
      <c r="C23" s="397">
        <v>1.47135E7</v>
      </c>
      <c r="D23" s="397">
        <v>1.3605235E7</v>
      </c>
      <c r="E23" s="397">
        <v>1115537.0</v>
      </c>
      <c r="F23" s="397">
        <v>242475.0</v>
      </c>
      <c r="G23" s="397">
        <v>1.4471025E7</v>
      </c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6.5" customHeight="1">
      <c r="A24" s="401" t="s">
        <v>1015</v>
      </c>
      <c r="B24" s="402"/>
      <c r="C24" s="403">
        <f t="shared" ref="C24:G24" si="4">SUM(C20:C23)</f>
        <v>26884650</v>
      </c>
      <c r="D24" s="403">
        <f t="shared" si="4"/>
        <v>25365398</v>
      </c>
      <c r="E24" s="403">
        <f t="shared" si="4"/>
        <v>1576989</v>
      </c>
      <c r="F24" s="403">
        <f t="shared" si="4"/>
        <v>332775</v>
      </c>
      <c r="G24" s="403">
        <f t="shared" si="4"/>
        <v>26551875</v>
      </c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6.5" customHeight="1">
      <c r="A25" s="393" t="s">
        <v>2823</v>
      </c>
      <c r="B25" s="393" t="s">
        <v>205</v>
      </c>
      <c r="C25" s="393" t="s">
        <v>1024</v>
      </c>
      <c r="D25" s="393" t="s">
        <v>1</v>
      </c>
      <c r="E25" s="393" t="s">
        <v>2203</v>
      </c>
      <c r="F25" s="393" t="s">
        <v>2824</v>
      </c>
      <c r="G25" s="394" t="s">
        <v>2825</v>
      </c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6.5" customHeight="1">
      <c r="A26" s="2" t="s">
        <v>2518</v>
      </c>
      <c r="B26" s="396" t="s">
        <v>2826</v>
      </c>
      <c r="C26" s="397">
        <v>3898300.0</v>
      </c>
      <c r="D26" s="397">
        <v>3721300.0</v>
      </c>
      <c r="E26" s="397">
        <v>177236.0</v>
      </c>
      <c r="F26" s="397">
        <v>34595.0</v>
      </c>
      <c r="G26" s="397">
        <v>3863705.0</v>
      </c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6.5" customHeight="1">
      <c r="B27" s="396" t="s">
        <v>2827</v>
      </c>
      <c r="C27" s="397">
        <v>4285650.0</v>
      </c>
      <c r="D27" s="397">
        <v>4167178.0</v>
      </c>
      <c r="E27" s="397">
        <v>137633.0</v>
      </c>
      <c r="F27" s="397">
        <v>27986.0</v>
      </c>
      <c r="G27" s="397">
        <v>4257664.0</v>
      </c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6.5" customHeight="1">
      <c r="A28" s="398"/>
      <c r="B28" s="399" t="s">
        <v>2828</v>
      </c>
      <c r="C28" s="400">
        <v>2416200.0</v>
      </c>
      <c r="D28" s="400">
        <v>2332512.0</v>
      </c>
      <c r="E28" s="400">
        <v>120357.0</v>
      </c>
      <c r="F28" s="400">
        <v>17056.0</v>
      </c>
      <c r="G28" s="400">
        <v>2399144.0</v>
      </c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6.5" customHeight="1">
      <c r="A29" s="7" t="s">
        <v>2829</v>
      </c>
      <c r="B29" s="396" t="s">
        <v>2830</v>
      </c>
      <c r="C29" s="397">
        <v>1.19004E7</v>
      </c>
      <c r="D29" s="397">
        <v>1.0860525E7</v>
      </c>
      <c r="E29" s="397">
        <v>1050964.0</v>
      </c>
      <c r="F29" s="397">
        <v>228741.0</v>
      </c>
      <c r="G29" s="397">
        <v>1.1671659E7</v>
      </c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6.5" customHeight="1">
      <c r="A30" s="401" t="s">
        <v>1015</v>
      </c>
      <c r="B30" s="402"/>
      <c r="C30" s="403">
        <f t="shared" ref="C30:G30" si="5">SUM(C26:C29)</f>
        <v>22500550</v>
      </c>
      <c r="D30" s="403">
        <f t="shared" si="5"/>
        <v>21081515</v>
      </c>
      <c r="E30" s="403">
        <f t="shared" si="5"/>
        <v>1486190</v>
      </c>
      <c r="F30" s="403">
        <f t="shared" si="5"/>
        <v>308378</v>
      </c>
      <c r="G30" s="403">
        <f t="shared" si="5"/>
        <v>22192172</v>
      </c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6.5" customHeight="1">
      <c r="A31" s="393" t="s">
        <v>2823</v>
      </c>
      <c r="B31" s="393" t="s">
        <v>239</v>
      </c>
      <c r="C31" s="393" t="s">
        <v>1024</v>
      </c>
      <c r="D31" s="393" t="s">
        <v>1</v>
      </c>
      <c r="E31" s="393" t="s">
        <v>2203</v>
      </c>
      <c r="F31" s="393" t="s">
        <v>2824</v>
      </c>
      <c r="G31" s="394" t="s">
        <v>2825</v>
      </c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6.5" customHeight="1">
      <c r="A32" s="2" t="s">
        <v>2518</v>
      </c>
      <c r="B32" s="396" t="s">
        <v>2826</v>
      </c>
      <c r="C32" s="397">
        <v>3065725.0</v>
      </c>
      <c r="D32" s="397">
        <v>2951148.0</v>
      </c>
      <c r="E32" s="397">
        <v>114577.0</v>
      </c>
      <c r="F32" s="397">
        <v>24520.0</v>
      </c>
      <c r="G32" s="397">
        <v>3041205.0</v>
      </c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6.5" customHeight="1">
      <c r="B33" s="396" t="s">
        <v>2827</v>
      </c>
      <c r="C33" s="397">
        <v>4118800.0</v>
      </c>
      <c r="D33" s="397">
        <v>3996346.0</v>
      </c>
      <c r="E33" s="397">
        <v>128817.0</v>
      </c>
      <c r="F33" s="397">
        <v>27698.0</v>
      </c>
      <c r="G33" s="397">
        <v>4091102.0</v>
      </c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6.5" customHeight="1">
      <c r="A34" s="398"/>
      <c r="B34" s="399" t="s">
        <v>2828</v>
      </c>
      <c r="C34" s="400">
        <v>2546315.0</v>
      </c>
      <c r="D34" s="400">
        <v>2462869.0</v>
      </c>
      <c r="E34" s="400">
        <v>120495.0</v>
      </c>
      <c r="F34" s="400">
        <v>16677.0</v>
      </c>
      <c r="G34" s="400">
        <v>2529638.0</v>
      </c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6.5" customHeight="1">
      <c r="A35" s="7" t="s">
        <v>2829</v>
      </c>
      <c r="B35" s="396" t="s">
        <v>2830</v>
      </c>
      <c r="C35" s="397">
        <v>1.36819E7</v>
      </c>
      <c r="D35" s="397">
        <v>1.2719105E7</v>
      </c>
      <c r="E35" s="397">
        <v>964613.0</v>
      </c>
      <c r="F35" s="397">
        <v>216616.0</v>
      </c>
      <c r="G35" s="397">
        <v>1.3465284E7</v>
      </c>
      <c r="H35" s="395"/>
      <c r="I35" s="395"/>
      <c r="J35" s="395"/>
      <c r="K35" s="395"/>
      <c r="L35" s="395"/>
      <c r="M35" s="395"/>
      <c r="N35" s="395"/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6.5" customHeight="1">
      <c r="A36" s="401" t="s">
        <v>1015</v>
      </c>
      <c r="B36" s="402"/>
      <c r="C36" s="403">
        <f t="shared" ref="C36:G36" si="6">SUM(C32:C35)</f>
        <v>23412740</v>
      </c>
      <c r="D36" s="403">
        <f t="shared" si="6"/>
        <v>22129468</v>
      </c>
      <c r="E36" s="403">
        <f t="shared" si="6"/>
        <v>1328502</v>
      </c>
      <c r="F36" s="403">
        <f t="shared" si="6"/>
        <v>285511</v>
      </c>
      <c r="G36" s="403">
        <f t="shared" si="6"/>
        <v>23127229</v>
      </c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6.5" customHeight="1">
      <c r="A37" s="393" t="s">
        <v>2823</v>
      </c>
      <c r="B37" s="393" t="s">
        <v>265</v>
      </c>
      <c r="C37" s="393" t="s">
        <v>1024</v>
      </c>
      <c r="D37" s="393" t="s">
        <v>1</v>
      </c>
      <c r="E37" s="393" t="s">
        <v>2203</v>
      </c>
      <c r="F37" s="393" t="s">
        <v>2824</v>
      </c>
      <c r="G37" s="394" t="s">
        <v>2825</v>
      </c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6.5" customHeight="1">
      <c r="A38" s="2" t="s">
        <v>2518</v>
      </c>
      <c r="B38" s="396" t="s">
        <v>2826</v>
      </c>
      <c r="C38" s="397">
        <v>3353940.0</v>
      </c>
      <c r="D38" s="397">
        <v>3208056.0</v>
      </c>
      <c r="E38" s="397">
        <v>145884.0</v>
      </c>
      <c r="F38" s="397">
        <v>31018.0</v>
      </c>
      <c r="G38" s="397">
        <v>3322922.0</v>
      </c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6.5" customHeight="1">
      <c r="B39" s="396" t="s">
        <v>2827</v>
      </c>
      <c r="C39" s="397">
        <v>3997700.0</v>
      </c>
      <c r="D39" s="397">
        <v>3861139.0</v>
      </c>
      <c r="E39" s="397">
        <v>136561.0</v>
      </c>
      <c r="F39" s="397">
        <v>30071.0</v>
      </c>
      <c r="G39" s="397">
        <v>3967629.0</v>
      </c>
      <c r="H39" s="395"/>
      <c r="I39" s="395"/>
      <c r="J39" s="395"/>
      <c r="K39" s="395"/>
      <c r="L39" s="395"/>
      <c r="M39" s="395"/>
      <c r="N39" s="395"/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6.5" customHeight="1">
      <c r="A40" s="398"/>
      <c r="B40" s="399" t="s">
        <v>2828</v>
      </c>
      <c r="C40" s="400">
        <v>2547275.0</v>
      </c>
      <c r="D40" s="400">
        <v>2454759.0</v>
      </c>
      <c r="E40" s="400">
        <v>137829.0</v>
      </c>
      <c r="F40" s="400">
        <v>19620.0</v>
      </c>
      <c r="G40" s="400">
        <v>2527655.0</v>
      </c>
      <c r="H40" s="395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6.5" customHeight="1">
      <c r="A41" s="7" t="s">
        <v>2829</v>
      </c>
      <c r="B41" s="396" t="s">
        <v>2830</v>
      </c>
      <c r="C41" s="397">
        <v>1.40781E7</v>
      </c>
      <c r="D41" s="397">
        <v>1.2942175E7</v>
      </c>
      <c r="E41" s="397">
        <v>1148651.0</v>
      </c>
      <c r="F41" s="397">
        <v>254264.0</v>
      </c>
      <c r="G41" s="397">
        <v>1.3823836E7</v>
      </c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6.5" customHeight="1">
      <c r="A42" s="401" t="s">
        <v>1015</v>
      </c>
      <c r="B42" s="402"/>
      <c r="C42" s="403">
        <f t="shared" ref="C42:G42" si="7">SUM(C38:C41)</f>
        <v>23977015</v>
      </c>
      <c r="D42" s="403">
        <f t="shared" si="7"/>
        <v>22466129</v>
      </c>
      <c r="E42" s="403">
        <f t="shared" si="7"/>
        <v>1568925</v>
      </c>
      <c r="F42" s="403">
        <f t="shared" si="7"/>
        <v>334973</v>
      </c>
      <c r="G42" s="403">
        <f t="shared" si="7"/>
        <v>23642042</v>
      </c>
      <c r="H42" s="395"/>
      <c r="I42" s="395"/>
      <c r="J42" s="395"/>
      <c r="K42" s="395"/>
      <c r="L42" s="395"/>
      <c r="M42" s="395"/>
      <c r="N42" s="395"/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6.5" customHeight="1">
      <c r="A43" s="393" t="s">
        <v>2823</v>
      </c>
      <c r="B43" s="393" t="s">
        <v>413</v>
      </c>
      <c r="C43" s="393" t="s">
        <v>1024</v>
      </c>
      <c r="D43" s="393" t="s">
        <v>1</v>
      </c>
      <c r="E43" s="393" t="s">
        <v>2203</v>
      </c>
      <c r="F43" s="393" t="s">
        <v>2824</v>
      </c>
      <c r="G43" s="394" t="s">
        <v>2825</v>
      </c>
      <c r="H43" s="395"/>
      <c r="I43" s="395"/>
      <c r="J43" s="395"/>
      <c r="K43" s="395"/>
      <c r="L43" s="395"/>
      <c r="M43" s="395"/>
      <c r="N43" s="395"/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6.5" customHeight="1">
      <c r="A44" s="7" t="s">
        <v>2829</v>
      </c>
      <c r="B44" s="396" t="s">
        <v>2830</v>
      </c>
      <c r="C44" s="397">
        <v>6982700.0</v>
      </c>
      <c r="D44" s="397">
        <v>6391619.0</v>
      </c>
      <c r="E44" s="397">
        <v>591081.0</v>
      </c>
      <c r="F44" s="397">
        <v>131941.0</v>
      </c>
      <c r="G44" s="397">
        <v>6850759.0</v>
      </c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6.5" customHeight="1">
      <c r="A45" s="401" t="s">
        <v>1015</v>
      </c>
      <c r="B45" s="402"/>
      <c r="C45" s="403">
        <f t="shared" ref="C45:G45" si="8">SUM(C44)</f>
        <v>6982700</v>
      </c>
      <c r="D45" s="403">
        <f t="shared" si="8"/>
        <v>6391619</v>
      </c>
      <c r="E45" s="403">
        <f t="shared" si="8"/>
        <v>591081</v>
      </c>
      <c r="F45" s="403">
        <f t="shared" si="8"/>
        <v>131941</v>
      </c>
      <c r="G45" s="403">
        <f t="shared" si="8"/>
        <v>6850759</v>
      </c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6.5" customHeight="1">
      <c r="A46" s="393" t="s">
        <v>2823</v>
      </c>
      <c r="B46" s="393" t="s">
        <v>310</v>
      </c>
      <c r="C46" s="393" t="s">
        <v>1024</v>
      </c>
      <c r="D46" s="393" t="s">
        <v>1</v>
      </c>
      <c r="E46" s="393" t="s">
        <v>2203</v>
      </c>
      <c r="F46" s="393" t="s">
        <v>2824</v>
      </c>
      <c r="G46" s="394" t="s">
        <v>2825</v>
      </c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6.5" customHeight="1">
      <c r="A47" s="7" t="s">
        <v>2829</v>
      </c>
      <c r="B47" s="396" t="s">
        <v>2830</v>
      </c>
      <c r="C47" s="397"/>
      <c r="D47" s="397"/>
      <c r="E47" s="397"/>
      <c r="F47" s="397"/>
      <c r="G47" s="397"/>
      <c r="H47" s="395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6.5" customHeight="1">
      <c r="A48" s="401" t="s">
        <v>1015</v>
      </c>
      <c r="B48" s="402"/>
      <c r="C48" s="403">
        <f t="shared" ref="C48:G48" si="9">SUM(C47)</f>
        <v>0</v>
      </c>
      <c r="D48" s="403">
        <f t="shared" si="9"/>
        <v>0</v>
      </c>
      <c r="E48" s="403">
        <f t="shared" si="9"/>
        <v>0</v>
      </c>
      <c r="F48" s="403">
        <f t="shared" si="9"/>
        <v>0</v>
      </c>
      <c r="G48" s="403">
        <f t="shared" si="9"/>
        <v>0</v>
      </c>
      <c r="H48" s="395"/>
      <c r="I48" s="395"/>
      <c r="J48" s="395"/>
      <c r="K48" s="395"/>
      <c r="L48" s="395"/>
      <c r="M48" s="395"/>
      <c r="N48" s="395"/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6.5" customHeight="1">
      <c r="A49" s="393" t="s">
        <v>2823</v>
      </c>
      <c r="B49" s="393" t="s">
        <v>326</v>
      </c>
      <c r="C49" s="393" t="s">
        <v>1024</v>
      </c>
      <c r="D49" s="393" t="s">
        <v>1</v>
      </c>
      <c r="E49" s="393" t="s">
        <v>2203</v>
      </c>
      <c r="F49" s="393" t="s">
        <v>2824</v>
      </c>
      <c r="G49" s="394" t="s">
        <v>2825</v>
      </c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6.5" customHeight="1">
      <c r="A50" s="7" t="s">
        <v>2829</v>
      </c>
      <c r="B50" s="396" t="s">
        <v>2830</v>
      </c>
      <c r="C50" s="397"/>
      <c r="D50" s="397"/>
      <c r="E50" s="397"/>
      <c r="F50" s="397"/>
      <c r="G50" s="397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6.5" customHeight="1">
      <c r="A51" s="401" t="s">
        <v>1015</v>
      </c>
      <c r="B51" s="402"/>
      <c r="C51" s="403">
        <f t="shared" ref="C51:G51" si="10">SUM(C50)</f>
        <v>0</v>
      </c>
      <c r="D51" s="403">
        <f t="shared" si="10"/>
        <v>0</v>
      </c>
      <c r="E51" s="403">
        <f t="shared" si="10"/>
        <v>0</v>
      </c>
      <c r="F51" s="403">
        <f t="shared" si="10"/>
        <v>0</v>
      </c>
      <c r="G51" s="403">
        <f t="shared" si="10"/>
        <v>0</v>
      </c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6.5" customHeight="1">
      <c r="A52" s="395"/>
      <c r="B52" s="395"/>
      <c r="C52" s="395"/>
      <c r="D52" s="395"/>
      <c r="E52" s="395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6.5" customHeight="1">
      <c r="A53" s="395"/>
      <c r="B53" s="395"/>
      <c r="C53" s="395"/>
      <c r="D53" s="395"/>
      <c r="E53" s="395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6.5" customHeight="1">
      <c r="A54" s="395"/>
      <c r="B54" s="395"/>
      <c r="C54" s="395"/>
      <c r="D54" s="395"/>
      <c r="E54" s="395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6.5" customHeight="1">
      <c r="A55" s="395"/>
      <c r="B55" s="395"/>
      <c r="C55" s="395"/>
      <c r="D55" s="395"/>
      <c r="E55" s="395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6.5" customHeight="1">
      <c r="A56" s="395"/>
      <c r="B56" s="395"/>
      <c r="C56" s="395"/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6.5" customHeight="1">
      <c r="A57" s="395"/>
      <c r="B57" s="395"/>
      <c r="C57" s="395"/>
      <c r="D57" s="395"/>
      <c r="E57" s="395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6.5" customHeight="1">
      <c r="A58" s="395"/>
      <c r="B58" s="395"/>
      <c r="C58" s="395"/>
      <c r="D58" s="395"/>
      <c r="E58" s="395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6.5" customHeight="1">
      <c r="A59" s="395"/>
      <c r="B59" s="395"/>
      <c r="C59" s="395"/>
      <c r="D59" s="395"/>
      <c r="E59" s="395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6.5" customHeight="1">
      <c r="A60" s="395"/>
      <c r="B60" s="395"/>
      <c r="C60" s="395"/>
      <c r="D60" s="395"/>
      <c r="E60" s="395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6.5" customHeight="1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6.5" customHeight="1">
      <c r="A62" s="395"/>
      <c r="B62" s="395"/>
      <c r="C62" s="395"/>
      <c r="D62" s="395"/>
      <c r="E62" s="395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6.5" customHeight="1">
      <c r="A63" s="395"/>
      <c r="B63" s="395"/>
      <c r="C63" s="395"/>
      <c r="D63" s="395"/>
      <c r="E63" s="395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6.5" customHeight="1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6.5" customHeight="1">
      <c r="A65" s="395"/>
      <c r="B65" s="395"/>
      <c r="C65" s="395"/>
      <c r="D65" s="395"/>
      <c r="E65" s="395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6.5" customHeight="1">
      <c r="A66" s="395"/>
      <c r="B66" s="395"/>
      <c r="C66" s="395"/>
      <c r="D66" s="395"/>
      <c r="E66" s="395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6.5" customHeight="1">
      <c r="A67" s="395"/>
      <c r="B67" s="395"/>
      <c r="C67" s="395"/>
      <c r="D67" s="395"/>
      <c r="E67" s="395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6.5" customHeight="1">
      <c r="A68" s="395"/>
      <c r="B68" s="395"/>
      <c r="C68" s="395"/>
      <c r="D68" s="395"/>
      <c r="E68" s="39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6.5" customHeight="1">
      <c r="A69" s="395"/>
      <c r="B69" s="395"/>
      <c r="C69" s="395"/>
      <c r="D69" s="395"/>
      <c r="E69" s="395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6.5" customHeight="1">
      <c r="A70" s="395"/>
      <c r="B70" s="395"/>
      <c r="C70" s="395"/>
      <c r="D70" s="395"/>
      <c r="E70" s="395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6.5" customHeight="1">
      <c r="A71" s="395"/>
      <c r="B71" s="395"/>
      <c r="C71" s="395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6.5" customHeight="1">
      <c r="A72" s="395"/>
      <c r="B72" s="395"/>
      <c r="C72" s="395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6.5" customHeight="1">
      <c r="A73" s="395"/>
      <c r="B73" s="395"/>
      <c r="C73" s="395"/>
      <c r="D73" s="395"/>
      <c r="E73" s="395"/>
      <c r="F73" s="395"/>
      <c r="G73" s="395"/>
      <c r="H73" s="395"/>
      <c r="I73" s="395"/>
      <c r="J73" s="395"/>
      <c r="K73" s="395"/>
      <c r="L73" s="395"/>
      <c r="M73" s="395"/>
      <c r="N73" s="395"/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6.5" customHeight="1">
      <c r="A74" s="395"/>
      <c r="B74" s="395"/>
      <c r="C74" s="395"/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6.5" customHeight="1">
      <c r="A75" s="395"/>
      <c r="B75" s="395"/>
      <c r="C75" s="395"/>
      <c r="D75" s="395"/>
      <c r="E75" s="395"/>
      <c r="F75" s="395"/>
      <c r="G75" s="395"/>
      <c r="H75" s="395"/>
      <c r="I75" s="395"/>
      <c r="J75" s="395"/>
      <c r="K75" s="395"/>
      <c r="L75" s="395"/>
      <c r="M75" s="395"/>
      <c r="N75" s="395"/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6.5" customHeight="1">
      <c r="A76" s="395"/>
      <c r="B76" s="395"/>
      <c r="C76" s="395"/>
      <c r="D76" s="395"/>
      <c r="E76" s="395"/>
      <c r="F76" s="395"/>
      <c r="G76" s="395"/>
      <c r="H76" s="395"/>
      <c r="I76" s="395"/>
      <c r="J76" s="395"/>
      <c r="K76" s="395"/>
      <c r="L76" s="395"/>
      <c r="M76" s="395"/>
      <c r="N76" s="395"/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6.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95"/>
      <c r="L77" s="395"/>
      <c r="M77" s="395"/>
      <c r="N77" s="395"/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6.5" customHeight="1">
      <c r="A78" s="395"/>
      <c r="B78" s="395"/>
      <c r="C78" s="395"/>
      <c r="D78" s="395"/>
      <c r="E78" s="395"/>
      <c r="F78" s="395"/>
      <c r="G78" s="395"/>
      <c r="H78" s="395"/>
      <c r="I78" s="395"/>
      <c r="J78" s="395"/>
      <c r="K78" s="395"/>
      <c r="L78" s="395"/>
      <c r="M78" s="395"/>
      <c r="N78" s="395"/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6.5" customHeight="1">
      <c r="A79" s="395"/>
      <c r="B79" s="395"/>
      <c r="C79" s="395"/>
      <c r="D79" s="395"/>
      <c r="E79" s="395"/>
      <c r="F79" s="395"/>
      <c r="G79" s="395"/>
      <c r="H79" s="395"/>
      <c r="I79" s="395"/>
      <c r="J79" s="395"/>
      <c r="K79" s="395"/>
      <c r="L79" s="395"/>
      <c r="M79" s="395"/>
      <c r="N79" s="395"/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6.5" customHeight="1">
      <c r="A80" s="395"/>
      <c r="B80" s="395"/>
      <c r="C80" s="395"/>
      <c r="D80" s="395"/>
      <c r="E80" s="395"/>
      <c r="F80" s="395"/>
      <c r="G80" s="395"/>
      <c r="H80" s="395"/>
      <c r="I80" s="395"/>
      <c r="J80" s="395"/>
      <c r="K80" s="395"/>
      <c r="L80" s="395"/>
      <c r="M80" s="395"/>
      <c r="N80" s="395"/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6.5" customHeight="1">
      <c r="A81" s="395"/>
      <c r="B81" s="395"/>
      <c r="C81" s="395"/>
      <c r="D81" s="395"/>
      <c r="E81" s="395"/>
      <c r="F81" s="395"/>
      <c r="G81" s="395"/>
      <c r="H81" s="395"/>
      <c r="I81" s="395"/>
      <c r="J81" s="395"/>
      <c r="K81" s="395"/>
      <c r="L81" s="395"/>
      <c r="M81" s="395"/>
      <c r="N81" s="395"/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6.5" customHeight="1">
      <c r="A82" s="395"/>
      <c r="B82" s="395"/>
      <c r="C82" s="395"/>
      <c r="D82" s="395"/>
      <c r="E82" s="395"/>
      <c r="F82" s="395"/>
      <c r="G82" s="395"/>
      <c r="H82" s="395"/>
      <c r="I82" s="395"/>
      <c r="J82" s="395"/>
      <c r="K82" s="395"/>
      <c r="L82" s="395"/>
      <c r="M82" s="395"/>
      <c r="N82" s="395"/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6.5" customHeight="1">
      <c r="A83" s="395"/>
      <c r="B83" s="395"/>
      <c r="C83" s="395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5"/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6.5" customHeight="1">
      <c r="A84" s="395"/>
      <c r="B84" s="395"/>
      <c r="C84" s="395"/>
      <c r="D84" s="395"/>
      <c r="E84" s="395"/>
      <c r="F84" s="395"/>
      <c r="G84" s="395"/>
      <c r="H84" s="395"/>
      <c r="I84" s="395"/>
      <c r="J84" s="395"/>
      <c r="K84" s="395"/>
      <c r="L84" s="395"/>
      <c r="M84" s="395"/>
      <c r="N84" s="395"/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6.5" customHeight="1">
      <c r="A85" s="395"/>
      <c r="B85" s="395"/>
      <c r="C85" s="395"/>
      <c r="D85" s="395"/>
      <c r="E85" s="395"/>
      <c r="F85" s="395"/>
      <c r="G85" s="395"/>
      <c r="H85" s="395"/>
      <c r="I85" s="395"/>
      <c r="J85" s="395"/>
      <c r="K85" s="395"/>
      <c r="L85" s="395"/>
      <c r="M85" s="395"/>
      <c r="N85" s="395"/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6.5" customHeight="1">
      <c r="A86" s="395"/>
      <c r="B86" s="395"/>
      <c r="C86" s="395"/>
      <c r="D86" s="395"/>
      <c r="E86" s="395"/>
      <c r="F86" s="395"/>
      <c r="G86" s="395"/>
      <c r="H86" s="395"/>
      <c r="I86" s="395"/>
      <c r="J86" s="395"/>
      <c r="K86" s="395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6.5" customHeight="1">
      <c r="A87" s="395"/>
      <c r="B87" s="395"/>
      <c r="C87" s="395"/>
      <c r="D87" s="395"/>
      <c r="E87" s="395"/>
      <c r="F87" s="395"/>
      <c r="G87" s="395"/>
      <c r="H87" s="395"/>
      <c r="I87" s="395"/>
      <c r="J87" s="395"/>
      <c r="K87" s="395"/>
      <c r="L87" s="395"/>
      <c r="M87" s="395"/>
      <c r="N87" s="395"/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6.5" customHeight="1">
      <c r="A88" s="395"/>
      <c r="B88" s="395"/>
      <c r="C88" s="395"/>
      <c r="D88" s="395"/>
      <c r="E88" s="395"/>
      <c r="F88" s="395"/>
      <c r="G88" s="395"/>
      <c r="H88" s="395"/>
      <c r="I88" s="395"/>
      <c r="J88" s="395"/>
      <c r="K88" s="395"/>
      <c r="L88" s="395"/>
      <c r="M88" s="395"/>
      <c r="N88" s="395"/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6.5" customHeight="1">
      <c r="A89" s="395"/>
      <c r="B89" s="395"/>
      <c r="C89" s="395"/>
      <c r="D89" s="395"/>
      <c r="E89" s="395"/>
      <c r="F89" s="395"/>
      <c r="G89" s="395"/>
      <c r="H89" s="395"/>
      <c r="I89" s="395"/>
      <c r="J89" s="395"/>
      <c r="K89" s="395"/>
      <c r="L89" s="395"/>
      <c r="M89" s="395"/>
      <c r="N89" s="395"/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6.5" customHeight="1">
      <c r="A90" s="395"/>
      <c r="B90" s="395"/>
      <c r="C90" s="395"/>
      <c r="D90" s="395"/>
      <c r="E90" s="395"/>
      <c r="F90" s="395"/>
      <c r="G90" s="395"/>
      <c r="H90" s="395"/>
      <c r="I90" s="395"/>
      <c r="J90" s="395"/>
      <c r="K90" s="395"/>
      <c r="L90" s="395"/>
      <c r="M90" s="395"/>
      <c r="N90" s="395"/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6.5" customHeight="1">
      <c r="A91" s="395"/>
      <c r="B91" s="395"/>
      <c r="C91" s="395"/>
      <c r="D91" s="395"/>
      <c r="E91" s="395"/>
      <c r="F91" s="395"/>
      <c r="G91" s="395"/>
      <c r="H91" s="395"/>
      <c r="I91" s="395"/>
      <c r="J91" s="395"/>
      <c r="K91" s="395"/>
      <c r="L91" s="395"/>
      <c r="M91" s="395"/>
      <c r="N91" s="395"/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6.5" customHeight="1">
      <c r="A92" s="395"/>
      <c r="B92" s="395"/>
      <c r="C92" s="395"/>
      <c r="D92" s="395"/>
      <c r="E92" s="395"/>
      <c r="F92" s="395"/>
      <c r="G92" s="395"/>
      <c r="H92" s="395"/>
      <c r="I92" s="395"/>
      <c r="J92" s="395"/>
      <c r="K92" s="395"/>
      <c r="L92" s="395"/>
      <c r="M92" s="395"/>
      <c r="N92" s="395"/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6.5" customHeight="1">
      <c r="A93" s="395"/>
      <c r="B93" s="395"/>
      <c r="C93" s="395"/>
      <c r="D93" s="395"/>
      <c r="E93" s="395"/>
      <c r="F93" s="395"/>
      <c r="G93" s="395"/>
      <c r="H93" s="395"/>
      <c r="I93" s="395"/>
      <c r="J93" s="395"/>
      <c r="K93" s="395"/>
      <c r="L93" s="395"/>
      <c r="M93" s="395"/>
      <c r="N93" s="395"/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6.5" customHeight="1">
      <c r="A94" s="395"/>
      <c r="B94" s="395"/>
      <c r="C94" s="395"/>
      <c r="D94" s="395"/>
      <c r="E94" s="395"/>
      <c r="F94" s="395"/>
      <c r="G94" s="395"/>
      <c r="H94" s="395"/>
      <c r="I94" s="395"/>
      <c r="J94" s="395"/>
      <c r="K94" s="395"/>
      <c r="L94" s="395"/>
      <c r="M94" s="395"/>
      <c r="N94" s="395"/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6.5" customHeight="1">
      <c r="A95" s="395"/>
      <c r="B95" s="395"/>
      <c r="C95" s="395"/>
      <c r="D95" s="395"/>
      <c r="E95" s="395"/>
      <c r="F95" s="395"/>
      <c r="G95" s="395"/>
      <c r="H95" s="395"/>
      <c r="I95" s="395"/>
      <c r="J95" s="395"/>
      <c r="K95" s="395"/>
      <c r="L95" s="395"/>
      <c r="M95" s="395"/>
      <c r="N95" s="395"/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6.5" customHeight="1">
      <c r="A96" s="395"/>
      <c r="B96" s="395"/>
      <c r="C96" s="395"/>
      <c r="D96" s="395"/>
      <c r="E96" s="395"/>
      <c r="F96" s="395"/>
      <c r="G96" s="395"/>
      <c r="H96" s="395"/>
      <c r="I96" s="395"/>
      <c r="J96" s="395"/>
      <c r="K96" s="395"/>
      <c r="L96" s="395"/>
      <c r="M96" s="395"/>
      <c r="N96" s="395"/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6.5" customHeight="1">
      <c r="A97" s="395"/>
      <c r="B97" s="395"/>
      <c r="C97" s="395"/>
      <c r="D97" s="395"/>
      <c r="E97" s="395"/>
      <c r="F97" s="395"/>
      <c r="G97" s="395"/>
      <c r="H97" s="395"/>
      <c r="I97" s="395"/>
      <c r="J97" s="395"/>
      <c r="K97" s="395"/>
      <c r="L97" s="395"/>
      <c r="M97" s="395"/>
      <c r="N97" s="395"/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6.5" customHeight="1">
      <c r="A98" s="395"/>
      <c r="B98" s="395"/>
      <c r="C98" s="395"/>
      <c r="D98" s="395"/>
      <c r="E98" s="395"/>
      <c r="F98" s="395"/>
      <c r="G98" s="395"/>
      <c r="H98" s="395"/>
      <c r="I98" s="395"/>
      <c r="J98" s="395"/>
      <c r="K98" s="395"/>
      <c r="L98" s="395"/>
      <c r="M98" s="395"/>
      <c r="N98" s="395"/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6.5" customHeight="1">
      <c r="A99" s="395"/>
      <c r="B99" s="395"/>
      <c r="C99" s="395"/>
      <c r="D99" s="395"/>
      <c r="E99" s="395"/>
      <c r="F99" s="395"/>
      <c r="G99" s="395"/>
      <c r="H99" s="395"/>
      <c r="I99" s="395"/>
      <c r="J99" s="395"/>
      <c r="K99" s="395"/>
      <c r="L99" s="395"/>
      <c r="M99" s="395"/>
      <c r="N99" s="395"/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6.5" customHeight="1">
      <c r="A100" s="395"/>
      <c r="B100" s="395"/>
      <c r="C100" s="395"/>
      <c r="D100" s="395"/>
      <c r="E100" s="395"/>
      <c r="F100" s="395"/>
      <c r="G100" s="395"/>
      <c r="H100" s="395"/>
      <c r="I100" s="395"/>
      <c r="J100" s="395"/>
      <c r="K100" s="395"/>
      <c r="L100" s="395"/>
      <c r="M100" s="395"/>
      <c r="N100" s="395"/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6.5" customHeight="1">
      <c r="A101" s="395"/>
      <c r="B101" s="395"/>
      <c r="C101" s="395"/>
      <c r="D101" s="395"/>
      <c r="E101" s="395"/>
      <c r="F101" s="395"/>
      <c r="G101" s="395"/>
      <c r="H101" s="395"/>
      <c r="I101" s="395"/>
      <c r="J101" s="395"/>
      <c r="K101" s="395"/>
      <c r="L101" s="395"/>
      <c r="M101" s="395"/>
      <c r="N101" s="395"/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6.5" customHeight="1">
      <c r="A102" s="395"/>
      <c r="B102" s="395"/>
      <c r="C102" s="395"/>
      <c r="D102" s="395"/>
      <c r="E102" s="395"/>
      <c r="F102" s="395"/>
      <c r="G102" s="395"/>
      <c r="H102" s="395"/>
      <c r="I102" s="395"/>
      <c r="J102" s="395"/>
      <c r="K102" s="395"/>
      <c r="L102" s="395"/>
      <c r="M102" s="395"/>
      <c r="N102" s="395"/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6.5" customHeight="1">
      <c r="A103" s="395"/>
      <c r="B103" s="395"/>
      <c r="C103" s="395"/>
      <c r="D103" s="395"/>
      <c r="E103" s="395"/>
      <c r="F103" s="395"/>
      <c r="G103" s="395"/>
      <c r="H103" s="395"/>
      <c r="I103" s="395"/>
      <c r="J103" s="395"/>
      <c r="K103" s="395"/>
      <c r="L103" s="395"/>
      <c r="M103" s="395"/>
      <c r="N103" s="395"/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6.5" customHeight="1">
      <c r="A104" s="395"/>
      <c r="B104" s="395"/>
      <c r="C104" s="395"/>
      <c r="D104" s="395"/>
      <c r="E104" s="395"/>
      <c r="F104" s="395"/>
      <c r="G104" s="395"/>
      <c r="H104" s="395"/>
      <c r="I104" s="395"/>
      <c r="J104" s="395"/>
      <c r="K104" s="395"/>
      <c r="L104" s="395"/>
      <c r="M104" s="395"/>
      <c r="N104" s="395"/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6.5" customHeight="1">
      <c r="A105" s="395"/>
      <c r="B105" s="395"/>
      <c r="C105" s="395"/>
      <c r="D105" s="395"/>
      <c r="E105" s="395"/>
      <c r="F105" s="395"/>
      <c r="G105" s="395"/>
      <c r="H105" s="395"/>
      <c r="I105" s="395"/>
      <c r="J105" s="395"/>
      <c r="K105" s="395"/>
      <c r="L105" s="395"/>
      <c r="M105" s="395"/>
      <c r="N105" s="395"/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6.5" customHeight="1">
      <c r="A106" s="395"/>
      <c r="B106" s="395"/>
      <c r="C106" s="395"/>
      <c r="D106" s="395"/>
      <c r="E106" s="395"/>
      <c r="F106" s="395"/>
      <c r="G106" s="395"/>
      <c r="H106" s="395"/>
      <c r="I106" s="395"/>
      <c r="J106" s="395"/>
      <c r="K106" s="395"/>
      <c r="L106" s="395"/>
      <c r="M106" s="395"/>
      <c r="N106" s="395"/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6.5" customHeight="1">
      <c r="A107" s="395"/>
      <c r="B107" s="395"/>
      <c r="C107" s="395"/>
      <c r="D107" s="395"/>
      <c r="E107" s="395"/>
      <c r="F107" s="395"/>
      <c r="G107" s="395"/>
      <c r="H107" s="395"/>
      <c r="I107" s="395"/>
      <c r="J107" s="395"/>
      <c r="K107" s="395"/>
      <c r="L107" s="395"/>
      <c r="M107" s="395"/>
      <c r="N107" s="395"/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6.5" customHeight="1">
      <c r="A108" s="395"/>
      <c r="B108" s="395"/>
      <c r="C108" s="395"/>
      <c r="D108" s="395"/>
      <c r="E108" s="395"/>
      <c r="F108" s="395"/>
      <c r="G108" s="395"/>
      <c r="H108" s="395"/>
      <c r="I108" s="395"/>
      <c r="J108" s="395"/>
      <c r="K108" s="395"/>
      <c r="L108" s="395"/>
      <c r="M108" s="395"/>
      <c r="N108" s="395"/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6.5" customHeight="1">
      <c r="A109" s="395"/>
      <c r="B109" s="395"/>
      <c r="C109" s="395"/>
      <c r="D109" s="395"/>
      <c r="E109" s="395"/>
      <c r="F109" s="395"/>
      <c r="G109" s="395"/>
      <c r="H109" s="395"/>
      <c r="I109" s="395"/>
      <c r="J109" s="395"/>
      <c r="K109" s="395"/>
      <c r="L109" s="395"/>
      <c r="M109" s="395"/>
      <c r="N109" s="395"/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6.5" customHeight="1">
      <c r="A110" s="395"/>
      <c r="B110" s="395"/>
      <c r="C110" s="395"/>
      <c r="D110" s="395"/>
      <c r="E110" s="395"/>
      <c r="F110" s="395"/>
      <c r="G110" s="395"/>
      <c r="H110" s="395"/>
      <c r="I110" s="395"/>
      <c r="J110" s="395"/>
      <c r="K110" s="395"/>
      <c r="L110" s="395"/>
      <c r="M110" s="395"/>
      <c r="N110" s="395"/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6.5" customHeight="1">
      <c r="A111" s="395"/>
      <c r="B111" s="395"/>
      <c r="C111" s="395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5"/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6.5" customHeight="1">
      <c r="A112" s="395"/>
      <c r="B112" s="395"/>
      <c r="C112" s="395"/>
      <c r="D112" s="395"/>
      <c r="E112" s="395"/>
      <c r="F112" s="395"/>
      <c r="G112" s="395"/>
      <c r="H112" s="395"/>
      <c r="I112" s="395"/>
      <c r="J112" s="395"/>
      <c r="K112" s="395"/>
      <c r="L112" s="395"/>
      <c r="M112" s="395"/>
      <c r="N112" s="395"/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6.5" customHeight="1">
      <c r="A113" s="395"/>
      <c r="B113" s="395"/>
      <c r="C113" s="395"/>
      <c r="D113" s="395"/>
      <c r="E113" s="395"/>
      <c r="F113" s="395"/>
      <c r="G113" s="395"/>
      <c r="H113" s="395"/>
      <c r="I113" s="395"/>
      <c r="J113" s="395"/>
      <c r="K113" s="395"/>
      <c r="L113" s="395"/>
      <c r="M113" s="395"/>
      <c r="N113" s="395"/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6.5" customHeight="1">
      <c r="A114" s="395"/>
      <c r="B114" s="395"/>
      <c r="C114" s="395"/>
      <c r="D114" s="395"/>
      <c r="E114" s="395"/>
      <c r="F114" s="395"/>
      <c r="G114" s="395"/>
      <c r="H114" s="395"/>
      <c r="I114" s="395"/>
      <c r="J114" s="395"/>
      <c r="K114" s="395"/>
      <c r="L114" s="395"/>
      <c r="M114" s="395"/>
      <c r="N114" s="395"/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6.5" customHeight="1">
      <c r="A115" s="395"/>
      <c r="B115" s="395"/>
      <c r="C115" s="395"/>
      <c r="D115" s="395"/>
      <c r="E115" s="395"/>
      <c r="F115" s="395"/>
      <c r="G115" s="395"/>
      <c r="H115" s="395"/>
      <c r="I115" s="395"/>
      <c r="J115" s="395"/>
      <c r="K115" s="395"/>
      <c r="L115" s="395"/>
      <c r="M115" s="395"/>
      <c r="N115" s="395"/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6.5" customHeight="1">
      <c r="A116" s="395"/>
      <c r="B116" s="395"/>
      <c r="C116" s="395"/>
      <c r="D116" s="395"/>
      <c r="E116" s="395"/>
      <c r="F116" s="395"/>
      <c r="G116" s="395"/>
      <c r="H116" s="395"/>
      <c r="I116" s="395"/>
      <c r="J116" s="395"/>
      <c r="K116" s="395"/>
      <c r="L116" s="395"/>
      <c r="M116" s="395"/>
      <c r="N116" s="395"/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6.5" customHeight="1">
      <c r="A117" s="395"/>
      <c r="B117" s="395"/>
      <c r="C117" s="395"/>
      <c r="D117" s="395"/>
      <c r="E117" s="395"/>
      <c r="F117" s="395"/>
      <c r="G117" s="395"/>
      <c r="H117" s="395"/>
      <c r="I117" s="395"/>
      <c r="J117" s="395"/>
      <c r="K117" s="395"/>
      <c r="L117" s="395"/>
      <c r="M117" s="395"/>
      <c r="N117" s="395"/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6.5" customHeight="1">
      <c r="A118" s="395"/>
      <c r="B118" s="395"/>
      <c r="C118" s="395"/>
      <c r="D118" s="395"/>
      <c r="E118" s="395"/>
      <c r="F118" s="395"/>
      <c r="G118" s="395"/>
      <c r="H118" s="395"/>
      <c r="I118" s="395"/>
      <c r="J118" s="395"/>
      <c r="K118" s="395"/>
      <c r="L118" s="395"/>
      <c r="M118" s="395"/>
      <c r="N118" s="395"/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6.5" customHeight="1">
      <c r="A119" s="395"/>
      <c r="B119" s="395"/>
      <c r="C119" s="395"/>
      <c r="D119" s="395"/>
      <c r="E119" s="395"/>
      <c r="F119" s="395"/>
      <c r="G119" s="395"/>
      <c r="H119" s="395"/>
      <c r="I119" s="395"/>
      <c r="J119" s="395"/>
      <c r="K119" s="395"/>
      <c r="L119" s="395"/>
      <c r="M119" s="395"/>
      <c r="N119" s="395"/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6.5" customHeight="1">
      <c r="A120" s="395"/>
      <c r="B120" s="395"/>
      <c r="C120" s="395"/>
      <c r="D120" s="395"/>
      <c r="E120" s="395"/>
      <c r="F120" s="395"/>
      <c r="G120" s="395"/>
      <c r="H120" s="395"/>
      <c r="I120" s="395"/>
      <c r="J120" s="395"/>
      <c r="K120" s="395"/>
      <c r="L120" s="395"/>
      <c r="M120" s="395"/>
      <c r="N120" s="395"/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6.5" customHeight="1">
      <c r="A121" s="395"/>
      <c r="B121" s="395"/>
      <c r="C121" s="395"/>
      <c r="D121" s="395"/>
      <c r="E121" s="395"/>
      <c r="F121" s="395"/>
      <c r="G121" s="395"/>
      <c r="H121" s="395"/>
      <c r="I121" s="395"/>
      <c r="J121" s="395"/>
      <c r="K121" s="395"/>
      <c r="L121" s="395"/>
      <c r="M121" s="395"/>
      <c r="N121" s="395"/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6.5" customHeight="1">
      <c r="A122" s="395"/>
      <c r="B122" s="395"/>
      <c r="C122" s="395"/>
      <c r="D122" s="395"/>
      <c r="E122" s="395"/>
      <c r="F122" s="395"/>
      <c r="G122" s="395"/>
      <c r="H122" s="395"/>
      <c r="I122" s="395"/>
      <c r="J122" s="395"/>
      <c r="K122" s="395"/>
      <c r="L122" s="395"/>
      <c r="M122" s="395"/>
      <c r="N122" s="395"/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6.5" customHeight="1">
      <c r="A123" s="395"/>
      <c r="B123" s="395"/>
      <c r="C123" s="395"/>
      <c r="D123" s="395"/>
      <c r="E123" s="395"/>
      <c r="F123" s="395"/>
      <c r="G123" s="395"/>
      <c r="H123" s="395"/>
      <c r="I123" s="395"/>
      <c r="J123" s="395"/>
      <c r="K123" s="395"/>
      <c r="L123" s="395"/>
      <c r="M123" s="395"/>
      <c r="N123" s="395"/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6.5" customHeight="1">
      <c r="A124" s="395"/>
      <c r="B124" s="395"/>
      <c r="C124" s="395"/>
      <c r="D124" s="395"/>
      <c r="E124" s="395"/>
      <c r="F124" s="395"/>
      <c r="G124" s="395"/>
      <c r="H124" s="395"/>
      <c r="I124" s="395"/>
      <c r="J124" s="395"/>
      <c r="K124" s="395"/>
      <c r="L124" s="395"/>
      <c r="M124" s="395"/>
      <c r="N124" s="395"/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6.5" customHeight="1">
      <c r="A125" s="395"/>
      <c r="B125" s="395"/>
      <c r="C125" s="395"/>
      <c r="D125" s="395"/>
      <c r="E125" s="395"/>
      <c r="F125" s="395"/>
      <c r="G125" s="395"/>
      <c r="H125" s="395"/>
      <c r="I125" s="395"/>
      <c r="J125" s="395"/>
      <c r="K125" s="395"/>
      <c r="L125" s="395"/>
      <c r="M125" s="395"/>
      <c r="N125" s="395"/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6.5" customHeight="1">
      <c r="A126" s="395"/>
      <c r="B126" s="395"/>
      <c r="C126" s="395"/>
      <c r="D126" s="395"/>
      <c r="E126" s="395"/>
      <c r="F126" s="395"/>
      <c r="G126" s="395"/>
      <c r="H126" s="395"/>
      <c r="I126" s="395"/>
      <c r="J126" s="395"/>
      <c r="K126" s="395"/>
      <c r="L126" s="395"/>
      <c r="M126" s="395"/>
      <c r="N126" s="395"/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6.5" customHeight="1">
      <c r="A127" s="395"/>
      <c r="B127" s="395"/>
      <c r="C127" s="395"/>
      <c r="D127" s="395"/>
      <c r="E127" s="395"/>
      <c r="F127" s="395"/>
      <c r="G127" s="395"/>
      <c r="H127" s="395"/>
      <c r="I127" s="395"/>
      <c r="J127" s="395"/>
      <c r="K127" s="395"/>
      <c r="L127" s="395"/>
      <c r="M127" s="395"/>
      <c r="N127" s="395"/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6.5" customHeight="1">
      <c r="A128" s="395"/>
      <c r="B128" s="395"/>
      <c r="C128" s="395"/>
      <c r="D128" s="395"/>
      <c r="E128" s="395"/>
      <c r="F128" s="395"/>
      <c r="G128" s="395"/>
      <c r="H128" s="395"/>
      <c r="I128" s="395"/>
      <c r="J128" s="395"/>
      <c r="K128" s="395"/>
      <c r="L128" s="395"/>
      <c r="M128" s="395"/>
      <c r="N128" s="395"/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6.5" customHeight="1">
      <c r="A129" s="395"/>
      <c r="B129" s="395"/>
      <c r="C129" s="395"/>
      <c r="D129" s="395"/>
      <c r="E129" s="395"/>
      <c r="F129" s="395"/>
      <c r="G129" s="395"/>
      <c r="H129" s="395"/>
      <c r="I129" s="395"/>
      <c r="J129" s="395"/>
      <c r="K129" s="395"/>
      <c r="L129" s="395"/>
      <c r="M129" s="395"/>
      <c r="N129" s="395"/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6.5" customHeight="1">
      <c r="A130" s="395"/>
      <c r="B130" s="395"/>
      <c r="C130" s="395"/>
      <c r="D130" s="395"/>
      <c r="E130" s="395"/>
      <c r="F130" s="395"/>
      <c r="G130" s="395"/>
      <c r="H130" s="395"/>
      <c r="I130" s="395"/>
      <c r="J130" s="395"/>
      <c r="K130" s="395"/>
      <c r="L130" s="395"/>
      <c r="M130" s="395"/>
      <c r="N130" s="395"/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6.5" customHeight="1">
      <c r="A131" s="395"/>
      <c r="B131" s="395"/>
      <c r="C131" s="395"/>
      <c r="D131" s="395"/>
      <c r="E131" s="395"/>
      <c r="F131" s="395"/>
      <c r="G131" s="395"/>
      <c r="H131" s="395"/>
      <c r="I131" s="395"/>
      <c r="J131" s="395"/>
      <c r="K131" s="395"/>
      <c r="L131" s="395"/>
      <c r="M131" s="395"/>
      <c r="N131" s="395"/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6.5" customHeight="1">
      <c r="A132" s="395"/>
      <c r="B132" s="395"/>
      <c r="C132" s="395"/>
      <c r="D132" s="395"/>
      <c r="E132" s="395"/>
      <c r="F132" s="395"/>
      <c r="G132" s="395"/>
      <c r="H132" s="395"/>
      <c r="I132" s="395"/>
      <c r="J132" s="395"/>
      <c r="K132" s="395"/>
      <c r="L132" s="395"/>
      <c r="M132" s="395"/>
      <c r="N132" s="395"/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6.5" customHeight="1">
      <c r="A133" s="395"/>
      <c r="B133" s="395"/>
      <c r="C133" s="395"/>
      <c r="D133" s="395"/>
      <c r="E133" s="395"/>
      <c r="F133" s="395"/>
      <c r="G133" s="395"/>
      <c r="H133" s="395"/>
      <c r="I133" s="395"/>
      <c r="J133" s="395"/>
      <c r="K133" s="395"/>
      <c r="L133" s="395"/>
      <c r="M133" s="395"/>
      <c r="N133" s="395"/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6.5" customHeight="1">
      <c r="A134" s="395"/>
      <c r="B134" s="395"/>
      <c r="C134" s="395"/>
      <c r="D134" s="395"/>
      <c r="E134" s="395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6.5" customHeight="1">
      <c r="A135" s="395"/>
      <c r="B135" s="395"/>
      <c r="C135" s="395"/>
      <c r="D135" s="395"/>
      <c r="E135" s="395"/>
      <c r="F135" s="395"/>
      <c r="G135" s="395"/>
      <c r="H135" s="395"/>
      <c r="I135" s="395"/>
      <c r="J135" s="395"/>
      <c r="K135" s="395"/>
      <c r="L135" s="395"/>
      <c r="M135" s="395"/>
      <c r="N135" s="395"/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6.5" customHeight="1">
      <c r="A136" s="395"/>
      <c r="B136" s="395"/>
      <c r="C136" s="395"/>
      <c r="D136" s="395"/>
      <c r="E136" s="395"/>
      <c r="F136" s="395"/>
      <c r="G136" s="395"/>
      <c r="H136" s="395"/>
      <c r="I136" s="395"/>
      <c r="J136" s="395"/>
      <c r="K136" s="395"/>
      <c r="L136" s="395"/>
      <c r="M136" s="395"/>
      <c r="N136" s="395"/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6.5" customHeight="1">
      <c r="A137" s="395"/>
      <c r="B137" s="395"/>
      <c r="C137" s="395"/>
      <c r="D137" s="395"/>
      <c r="E137" s="395"/>
      <c r="F137" s="395"/>
      <c r="G137" s="395"/>
      <c r="H137" s="395"/>
      <c r="I137" s="395"/>
      <c r="J137" s="395"/>
      <c r="K137" s="395"/>
      <c r="L137" s="395"/>
      <c r="M137" s="395"/>
      <c r="N137" s="395"/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6.5" customHeight="1">
      <c r="A138" s="395"/>
      <c r="B138" s="395"/>
      <c r="C138" s="395"/>
      <c r="D138" s="395"/>
      <c r="E138" s="395"/>
      <c r="F138" s="395"/>
      <c r="G138" s="395"/>
      <c r="H138" s="395"/>
      <c r="I138" s="395"/>
      <c r="J138" s="395"/>
      <c r="K138" s="395"/>
      <c r="L138" s="395"/>
      <c r="M138" s="395"/>
      <c r="N138" s="395"/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6.5" customHeight="1">
      <c r="A139" s="395"/>
      <c r="B139" s="395"/>
      <c r="C139" s="395"/>
      <c r="D139" s="395"/>
      <c r="E139" s="395"/>
      <c r="F139" s="395"/>
      <c r="G139" s="395"/>
      <c r="H139" s="395"/>
      <c r="I139" s="395"/>
      <c r="J139" s="395"/>
      <c r="K139" s="395"/>
      <c r="L139" s="395"/>
      <c r="M139" s="395"/>
      <c r="N139" s="395"/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6.5" customHeight="1">
      <c r="A140" s="395"/>
      <c r="B140" s="395"/>
      <c r="C140" s="395"/>
      <c r="D140" s="395"/>
      <c r="E140" s="395"/>
      <c r="F140" s="395"/>
      <c r="G140" s="395"/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6.5" customHeight="1">
      <c r="A141" s="395"/>
      <c r="B141" s="395"/>
      <c r="C141" s="395"/>
      <c r="D141" s="395"/>
      <c r="E141" s="395"/>
      <c r="F141" s="395"/>
      <c r="G141" s="395"/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6.5" customHeight="1">
      <c r="A142" s="395"/>
      <c r="B142" s="395"/>
      <c r="C142" s="395"/>
      <c r="D142" s="395"/>
      <c r="E142" s="395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6.5" customHeight="1">
      <c r="A143" s="395"/>
      <c r="B143" s="395"/>
      <c r="C143" s="395"/>
      <c r="D143" s="395"/>
      <c r="E143" s="395"/>
      <c r="F143" s="395"/>
      <c r="G143" s="395"/>
      <c r="H143" s="395"/>
      <c r="I143" s="395"/>
      <c r="J143" s="395"/>
      <c r="K143" s="395"/>
      <c r="L143" s="395"/>
      <c r="M143" s="395"/>
      <c r="N143" s="395"/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6.5" customHeight="1">
      <c r="A144" s="395"/>
      <c r="B144" s="395"/>
      <c r="C144" s="395"/>
      <c r="D144" s="395"/>
      <c r="E144" s="395"/>
      <c r="F144" s="395"/>
      <c r="G144" s="395"/>
      <c r="H144" s="395"/>
      <c r="I144" s="395"/>
      <c r="J144" s="395"/>
      <c r="K144" s="395"/>
      <c r="L144" s="395"/>
      <c r="M144" s="395"/>
      <c r="N144" s="395"/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6.5" customHeight="1">
      <c r="A145" s="395"/>
      <c r="B145" s="395"/>
      <c r="C145" s="395"/>
      <c r="D145" s="395"/>
      <c r="E145" s="395"/>
      <c r="F145" s="395"/>
      <c r="G145" s="395"/>
      <c r="H145" s="395"/>
      <c r="I145" s="395"/>
      <c r="J145" s="395"/>
      <c r="K145" s="395"/>
      <c r="L145" s="395"/>
      <c r="M145" s="395"/>
      <c r="N145" s="395"/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6.5" customHeight="1">
      <c r="A146" s="395"/>
      <c r="B146" s="395"/>
      <c r="C146" s="395"/>
      <c r="D146" s="395"/>
      <c r="E146" s="395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6.5" customHeight="1">
      <c r="A147" s="395"/>
      <c r="B147" s="395"/>
      <c r="C147" s="395"/>
      <c r="D147" s="395"/>
      <c r="E147" s="395"/>
      <c r="F147" s="395"/>
      <c r="G147" s="395"/>
      <c r="H147" s="395"/>
      <c r="I147" s="395"/>
      <c r="J147" s="395"/>
      <c r="K147" s="395"/>
      <c r="L147" s="395"/>
      <c r="M147" s="395"/>
      <c r="N147" s="395"/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6.5" customHeight="1">
      <c r="A148" s="395"/>
      <c r="B148" s="395"/>
      <c r="C148" s="395"/>
      <c r="D148" s="395"/>
      <c r="E148" s="395"/>
      <c r="F148" s="395"/>
      <c r="G148" s="395"/>
      <c r="H148" s="395"/>
      <c r="I148" s="395"/>
      <c r="J148" s="395"/>
      <c r="K148" s="395"/>
      <c r="L148" s="395"/>
      <c r="M148" s="395"/>
      <c r="N148" s="395"/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6.5" customHeight="1">
      <c r="A149" s="395"/>
      <c r="B149" s="395"/>
      <c r="C149" s="395"/>
      <c r="D149" s="395"/>
      <c r="E149" s="395"/>
      <c r="F149" s="395"/>
      <c r="G149" s="395"/>
      <c r="H149" s="395"/>
      <c r="I149" s="395"/>
      <c r="J149" s="395"/>
      <c r="K149" s="395"/>
      <c r="L149" s="395"/>
      <c r="M149" s="395"/>
      <c r="N149" s="395"/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6.5" customHeight="1">
      <c r="A150" s="395"/>
      <c r="B150" s="395"/>
      <c r="C150" s="395"/>
      <c r="D150" s="395"/>
      <c r="E150" s="395"/>
      <c r="F150" s="395"/>
      <c r="G150" s="395"/>
      <c r="H150" s="395"/>
      <c r="I150" s="395"/>
      <c r="J150" s="395"/>
      <c r="K150" s="395"/>
      <c r="L150" s="395"/>
      <c r="M150" s="395"/>
      <c r="N150" s="395"/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6.5" customHeight="1">
      <c r="A151" s="395"/>
      <c r="B151" s="395"/>
      <c r="C151" s="395"/>
      <c r="D151" s="395"/>
      <c r="E151" s="395"/>
      <c r="F151" s="395"/>
      <c r="G151" s="395"/>
      <c r="H151" s="395"/>
      <c r="I151" s="395"/>
      <c r="J151" s="395"/>
      <c r="K151" s="395"/>
      <c r="L151" s="395"/>
      <c r="M151" s="395"/>
      <c r="N151" s="395"/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6.5" customHeight="1">
      <c r="A152" s="395"/>
      <c r="B152" s="395"/>
      <c r="C152" s="395"/>
      <c r="D152" s="395"/>
      <c r="E152" s="395"/>
      <c r="F152" s="395"/>
      <c r="G152" s="395"/>
      <c r="H152" s="395"/>
      <c r="I152" s="395"/>
      <c r="J152" s="395"/>
      <c r="K152" s="395"/>
      <c r="L152" s="395"/>
      <c r="M152" s="395"/>
      <c r="N152" s="395"/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6.5" customHeight="1">
      <c r="A153" s="395"/>
      <c r="B153" s="395"/>
      <c r="C153" s="395"/>
      <c r="D153" s="395"/>
      <c r="E153" s="395"/>
      <c r="F153" s="395"/>
      <c r="G153" s="395"/>
      <c r="H153" s="395"/>
      <c r="I153" s="395"/>
      <c r="J153" s="395"/>
      <c r="K153" s="395"/>
      <c r="L153" s="395"/>
      <c r="M153" s="395"/>
      <c r="N153" s="395"/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6.5" customHeight="1">
      <c r="A154" s="395"/>
      <c r="B154" s="395"/>
      <c r="C154" s="395"/>
      <c r="D154" s="395"/>
      <c r="E154" s="395"/>
      <c r="F154" s="395"/>
      <c r="G154" s="395"/>
      <c r="H154" s="395"/>
      <c r="I154" s="395"/>
      <c r="J154" s="395"/>
      <c r="K154" s="395"/>
      <c r="L154" s="395"/>
      <c r="M154" s="395"/>
      <c r="N154" s="395"/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6.5" customHeight="1">
      <c r="A155" s="395"/>
      <c r="B155" s="395"/>
      <c r="C155" s="395"/>
      <c r="D155" s="395"/>
      <c r="E155" s="395"/>
      <c r="F155" s="395"/>
      <c r="G155" s="395"/>
      <c r="H155" s="395"/>
      <c r="I155" s="395"/>
      <c r="J155" s="395"/>
      <c r="K155" s="395"/>
      <c r="L155" s="395"/>
      <c r="M155" s="395"/>
      <c r="N155" s="395"/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6.5" customHeight="1">
      <c r="A156" s="395"/>
      <c r="B156" s="395"/>
      <c r="C156" s="395"/>
      <c r="D156" s="395"/>
      <c r="E156" s="395"/>
      <c r="F156" s="395"/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6.5" customHeight="1">
      <c r="A157" s="395"/>
      <c r="B157" s="395"/>
      <c r="C157" s="395"/>
      <c r="D157" s="395"/>
      <c r="E157" s="395"/>
      <c r="F157" s="395"/>
      <c r="G157" s="395"/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6.5" customHeight="1">
      <c r="A158" s="395"/>
      <c r="B158" s="395"/>
      <c r="C158" s="395"/>
      <c r="D158" s="395"/>
      <c r="E158" s="395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6.5" customHeight="1">
      <c r="A159" s="395"/>
      <c r="B159" s="395"/>
      <c r="C159" s="395"/>
      <c r="D159" s="395"/>
      <c r="E159" s="395"/>
      <c r="F159" s="395"/>
      <c r="G159" s="395"/>
      <c r="H159" s="395"/>
      <c r="I159" s="395"/>
      <c r="J159" s="395"/>
      <c r="K159" s="395"/>
      <c r="L159" s="395"/>
      <c r="M159" s="395"/>
      <c r="N159" s="395"/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6.5" customHeight="1">
      <c r="A160" s="395"/>
      <c r="B160" s="395"/>
      <c r="C160" s="395"/>
      <c r="D160" s="395"/>
      <c r="E160" s="395"/>
      <c r="F160" s="395"/>
      <c r="G160" s="395"/>
      <c r="H160" s="395"/>
      <c r="I160" s="395"/>
      <c r="J160" s="395"/>
      <c r="K160" s="395"/>
      <c r="L160" s="395"/>
      <c r="M160" s="395"/>
      <c r="N160" s="395"/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6.5" customHeight="1">
      <c r="A161" s="395"/>
      <c r="B161" s="395"/>
      <c r="C161" s="395"/>
      <c r="D161" s="395"/>
      <c r="E161" s="395"/>
      <c r="F161" s="395"/>
      <c r="G161" s="395"/>
      <c r="H161" s="395"/>
      <c r="I161" s="395"/>
      <c r="J161" s="395"/>
      <c r="K161" s="395"/>
      <c r="L161" s="395"/>
      <c r="M161" s="395"/>
      <c r="N161" s="395"/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6.5" customHeight="1">
      <c r="A162" s="395"/>
      <c r="B162" s="395"/>
      <c r="C162" s="395"/>
      <c r="D162" s="395"/>
      <c r="E162" s="395"/>
      <c r="F162" s="395"/>
      <c r="G162" s="395"/>
      <c r="H162" s="395"/>
      <c r="I162" s="395"/>
      <c r="J162" s="395"/>
      <c r="K162" s="395"/>
      <c r="L162" s="395"/>
      <c r="M162" s="395"/>
      <c r="N162" s="395"/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6.5" customHeight="1">
      <c r="A163" s="395"/>
      <c r="B163" s="395"/>
      <c r="C163" s="395"/>
      <c r="D163" s="395"/>
      <c r="E163" s="395"/>
      <c r="F163" s="395"/>
      <c r="G163" s="395"/>
      <c r="H163" s="395"/>
      <c r="I163" s="395"/>
      <c r="J163" s="395"/>
      <c r="K163" s="395"/>
      <c r="L163" s="395"/>
      <c r="M163" s="395"/>
      <c r="N163" s="395"/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6.5" customHeight="1">
      <c r="A164" s="395"/>
      <c r="B164" s="395"/>
      <c r="C164" s="395"/>
      <c r="D164" s="395"/>
      <c r="E164" s="395"/>
      <c r="F164" s="395"/>
      <c r="G164" s="395"/>
      <c r="H164" s="395"/>
      <c r="I164" s="395"/>
      <c r="J164" s="395"/>
      <c r="K164" s="395"/>
      <c r="L164" s="395"/>
      <c r="M164" s="395"/>
      <c r="N164" s="395"/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6.5" customHeight="1">
      <c r="A165" s="395"/>
      <c r="B165" s="395"/>
      <c r="C165" s="395"/>
      <c r="D165" s="395"/>
      <c r="E165" s="395"/>
      <c r="F165" s="395"/>
      <c r="G165" s="395"/>
      <c r="H165" s="395"/>
      <c r="I165" s="395"/>
      <c r="J165" s="395"/>
      <c r="K165" s="395"/>
      <c r="L165" s="395"/>
      <c r="M165" s="395"/>
      <c r="N165" s="395"/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6.5" customHeight="1">
      <c r="A166" s="395"/>
      <c r="B166" s="395"/>
      <c r="C166" s="395"/>
      <c r="D166" s="395"/>
      <c r="E166" s="395"/>
      <c r="F166" s="395"/>
      <c r="G166" s="395"/>
      <c r="H166" s="395"/>
      <c r="I166" s="395"/>
      <c r="J166" s="395"/>
      <c r="K166" s="395"/>
      <c r="L166" s="395"/>
      <c r="M166" s="395"/>
      <c r="N166" s="395"/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6.5" customHeight="1">
      <c r="A167" s="395"/>
      <c r="B167" s="395"/>
      <c r="C167" s="395"/>
      <c r="D167" s="395"/>
      <c r="E167" s="395"/>
      <c r="F167" s="395"/>
      <c r="G167" s="395"/>
      <c r="H167" s="395"/>
      <c r="I167" s="395"/>
      <c r="J167" s="395"/>
      <c r="K167" s="395"/>
      <c r="L167" s="395"/>
      <c r="M167" s="395"/>
      <c r="N167" s="395"/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6.5" customHeight="1">
      <c r="A168" s="395"/>
      <c r="B168" s="395"/>
      <c r="C168" s="395"/>
      <c r="D168" s="395"/>
      <c r="E168" s="395"/>
      <c r="F168" s="395"/>
      <c r="G168" s="395"/>
      <c r="H168" s="395"/>
      <c r="I168" s="395"/>
      <c r="J168" s="395"/>
      <c r="K168" s="395"/>
      <c r="L168" s="395"/>
      <c r="M168" s="395"/>
      <c r="N168" s="395"/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6.5" customHeight="1">
      <c r="A169" s="395"/>
      <c r="B169" s="395"/>
      <c r="C169" s="395"/>
      <c r="D169" s="395"/>
      <c r="E169" s="395"/>
      <c r="F169" s="395"/>
      <c r="G169" s="395"/>
      <c r="H169" s="395"/>
      <c r="I169" s="395"/>
      <c r="J169" s="395"/>
      <c r="K169" s="395"/>
      <c r="L169" s="395"/>
      <c r="M169" s="395"/>
      <c r="N169" s="395"/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6.5" customHeight="1">
      <c r="A170" s="395"/>
      <c r="B170" s="395"/>
      <c r="C170" s="395"/>
      <c r="D170" s="395"/>
      <c r="E170" s="395"/>
      <c r="F170" s="395"/>
      <c r="G170" s="395"/>
      <c r="H170" s="395"/>
      <c r="I170" s="395"/>
      <c r="J170" s="395"/>
      <c r="K170" s="395"/>
      <c r="L170" s="395"/>
      <c r="M170" s="395"/>
      <c r="N170" s="395"/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6.5" customHeight="1">
      <c r="A171" s="395"/>
      <c r="B171" s="395"/>
      <c r="C171" s="395"/>
      <c r="D171" s="395"/>
      <c r="E171" s="395"/>
      <c r="F171" s="395"/>
      <c r="G171" s="395"/>
      <c r="H171" s="395"/>
      <c r="I171" s="395"/>
      <c r="J171" s="395"/>
      <c r="K171" s="395"/>
      <c r="L171" s="395"/>
      <c r="M171" s="395"/>
      <c r="N171" s="395"/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6.5" customHeight="1">
      <c r="A172" s="395"/>
      <c r="B172" s="395"/>
      <c r="C172" s="395"/>
      <c r="D172" s="395"/>
      <c r="E172" s="395"/>
      <c r="F172" s="395"/>
      <c r="G172" s="395"/>
      <c r="H172" s="395"/>
      <c r="I172" s="395"/>
      <c r="J172" s="395"/>
      <c r="K172" s="395"/>
      <c r="L172" s="395"/>
      <c r="M172" s="395"/>
      <c r="N172" s="395"/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6.5" customHeight="1">
      <c r="A173" s="395"/>
      <c r="B173" s="395"/>
      <c r="C173" s="395"/>
      <c r="D173" s="395"/>
      <c r="E173" s="395"/>
      <c r="F173" s="395"/>
      <c r="G173" s="395"/>
      <c r="H173" s="395"/>
      <c r="I173" s="395"/>
      <c r="J173" s="395"/>
      <c r="K173" s="395"/>
      <c r="L173" s="395"/>
      <c r="M173" s="395"/>
      <c r="N173" s="395"/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6.5" customHeight="1">
      <c r="A174" s="395"/>
      <c r="B174" s="395"/>
      <c r="C174" s="395"/>
      <c r="D174" s="395"/>
      <c r="E174" s="395"/>
      <c r="F174" s="395"/>
      <c r="G174" s="395"/>
      <c r="H174" s="395"/>
      <c r="I174" s="395"/>
      <c r="J174" s="395"/>
      <c r="K174" s="395"/>
      <c r="L174" s="395"/>
      <c r="M174" s="395"/>
      <c r="N174" s="395"/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6.5" customHeight="1">
      <c r="A175" s="395"/>
      <c r="B175" s="395"/>
      <c r="C175" s="395"/>
      <c r="D175" s="395"/>
      <c r="E175" s="395"/>
      <c r="F175" s="395"/>
      <c r="G175" s="395"/>
      <c r="H175" s="395"/>
      <c r="I175" s="395"/>
      <c r="J175" s="395"/>
      <c r="K175" s="395"/>
      <c r="L175" s="395"/>
      <c r="M175" s="395"/>
      <c r="N175" s="395"/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6.5" customHeight="1">
      <c r="A176" s="395"/>
      <c r="B176" s="395"/>
      <c r="C176" s="395"/>
      <c r="D176" s="395"/>
      <c r="E176" s="395"/>
      <c r="F176" s="395"/>
      <c r="G176" s="395"/>
      <c r="H176" s="395"/>
      <c r="I176" s="395"/>
      <c r="J176" s="395"/>
      <c r="K176" s="395"/>
      <c r="L176" s="395"/>
      <c r="M176" s="395"/>
      <c r="N176" s="395"/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6.5" customHeight="1">
      <c r="A177" s="395"/>
      <c r="B177" s="395"/>
      <c r="C177" s="395"/>
      <c r="D177" s="395"/>
      <c r="E177" s="395"/>
      <c r="F177" s="395"/>
      <c r="G177" s="395"/>
      <c r="H177" s="395"/>
      <c r="I177" s="395"/>
      <c r="J177" s="395"/>
      <c r="K177" s="395"/>
      <c r="L177" s="395"/>
      <c r="M177" s="395"/>
      <c r="N177" s="395"/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6.5" customHeight="1">
      <c r="A178" s="395"/>
      <c r="B178" s="395"/>
      <c r="C178" s="395"/>
      <c r="D178" s="395"/>
      <c r="E178" s="395"/>
      <c r="F178" s="395"/>
      <c r="G178" s="395"/>
      <c r="H178" s="395"/>
      <c r="I178" s="395"/>
      <c r="J178" s="395"/>
      <c r="K178" s="395"/>
      <c r="L178" s="395"/>
      <c r="M178" s="395"/>
      <c r="N178" s="395"/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6.5" customHeight="1">
      <c r="A179" s="395"/>
      <c r="B179" s="395"/>
      <c r="C179" s="395"/>
      <c r="D179" s="395"/>
      <c r="E179" s="395"/>
      <c r="F179" s="395"/>
      <c r="G179" s="395"/>
      <c r="H179" s="395"/>
      <c r="I179" s="395"/>
      <c r="J179" s="395"/>
      <c r="K179" s="395"/>
      <c r="L179" s="395"/>
      <c r="M179" s="395"/>
      <c r="N179" s="395"/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6.5" customHeight="1">
      <c r="A180" s="395"/>
      <c r="B180" s="395"/>
      <c r="C180" s="395"/>
      <c r="D180" s="395"/>
      <c r="E180" s="395"/>
      <c r="F180" s="395"/>
      <c r="G180" s="395"/>
      <c r="H180" s="395"/>
      <c r="I180" s="395"/>
      <c r="J180" s="395"/>
      <c r="K180" s="395"/>
      <c r="L180" s="395"/>
      <c r="M180" s="395"/>
      <c r="N180" s="395"/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6.5" customHeight="1">
      <c r="A181" s="395"/>
      <c r="B181" s="395"/>
      <c r="C181" s="395"/>
      <c r="D181" s="395"/>
      <c r="E181" s="395"/>
      <c r="F181" s="395"/>
      <c r="G181" s="395"/>
      <c r="H181" s="395"/>
      <c r="I181" s="395"/>
      <c r="J181" s="395"/>
      <c r="K181" s="395"/>
      <c r="L181" s="395"/>
      <c r="M181" s="395"/>
      <c r="N181" s="395"/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6.5" customHeight="1">
      <c r="A182" s="395"/>
      <c r="B182" s="395"/>
      <c r="C182" s="395"/>
      <c r="D182" s="395"/>
      <c r="E182" s="395"/>
      <c r="F182" s="395"/>
      <c r="G182" s="395"/>
      <c r="H182" s="395"/>
      <c r="I182" s="395"/>
      <c r="J182" s="395"/>
      <c r="K182" s="395"/>
      <c r="L182" s="395"/>
      <c r="M182" s="395"/>
      <c r="N182" s="395"/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6.5" customHeight="1">
      <c r="A183" s="395"/>
      <c r="B183" s="395"/>
      <c r="C183" s="395"/>
      <c r="D183" s="395"/>
      <c r="E183" s="395"/>
      <c r="F183" s="395"/>
      <c r="G183" s="395"/>
      <c r="H183" s="395"/>
      <c r="I183" s="395"/>
      <c r="J183" s="395"/>
      <c r="K183" s="395"/>
      <c r="L183" s="395"/>
      <c r="M183" s="395"/>
      <c r="N183" s="395"/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6.5" customHeight="1">
      <c r="A184" s="395"/>
      <c r="B184" s="395"/>
      <c r="C184" s="395"/>
      <c r="D184" s="395"/>
      <c r="E184" s="395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6.5" customHeight="1">
      <c r="A185" s="395"/>
      <c r="B185" s="395"/>
      <c r="C185" s="395"/>
      <c r="D185" s="395"/>
      <c r="E185" s="395"/>
      <c r="F185" s="395"/>
      <c r="G185" s="395"/>
      <c r="H185" s="395"/>
      <c r="I185" s="395"/>
      <c r="J185" s="395"/>
      <c r="K185" s="395"/>
      <c r="L185" s="395"/>
      <c r="M185" s="395"/>
      <c r="N185" s="395"/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6.5" customHeight="1">
      <c r="A186" s="395"/>
      <c r="B186" s="395"/>
      <c r="C186" s="395"/>
      <c r="D186" s="395"/>
      <c r="E186" s="395"/>
      <c r="F186" s="395"/>
      <c r="G186" s="395"/>
      <c r="H186" s="395"/>
      <c r="I186" s="395"/>
      <c r="J186" s="395"/>
      <c r="K186" s="395"/>
      <c r="L186" s="395"/>
      <c r="M186" s="395"/>
      <c r="N186" s="395"/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6.5" customHeight="1">
      <c r="A187" s="395"/>
      <c r="B187" s="395"/>
      <c r="C187" s="395"/>
      <c r="D187" s="395"/>
      <c r="E187" s="395"/>
      <c r="F187" s="395"/>
      <c r="G187" s="395"/>
      <c r="H187" s="395"/>
      <c r="I187" s="395"/>
      <c r="J187" s="395"/>
      <c r="K187" s="395"/>
      <c r="L187" s="395"/>
      <c r="M187" s="395"/>
      <c r="N187" s="395"/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6.5" customHeight="1">
      <c r="A188" s="395"/>
      <c r="B188" s="395"/>
      <c r="C188" s="395"/>
      <c r="D188" s="395"/>
      <c r="E188" s="395"/>
      <c r="F188" s="395"/>
      <c r="G188" s="395"/>
      <c r="H188" s="395"/>
      <c r="I188" s="395"/>
      <c r="J188" s="395"/>
      <c r="K188" s="395"/>
      <c r="L188" s="395"/>
      <c r="M188" s="395"/>
      <c r="N188" s="395"/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6.5" customHeight="1">
      <c r="A189" s="395"/>
      <c r="B189" s="395"/>
      <c r="C189" s="395"/>
      <c r="D189" s="395"/>
      <c r="E189" s="395"/>
      <c r="F189" s="395"/>
      <c r="G189" s="395"/>
      <c r="H189" s="395"/>
      <c r="I189" s="395"/>
      <c r="J189" s="395"/>
      <c r="K189" s="395"/>
      <c r="L189" s="395"/>
      <c r="M189" s="395"/>
      <c r="N189" s="395"/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6.5" customHeight="1">
      <c r="A190" s="395"/>
      <c r="B190" s="395"/>
      <c r="C190" s="395"/>
      <c r="D190" s="395"/>
      <c r="E190" s="395"/>
      <c r="F190" s="395"/>
      <c r="G190" s="395"/>
      <c r="H190" s="395"/>
      <c r="I190" s="395"/>
      <c r="J190" s="395"/>
      <c r="K190" s="395"/>
      <c r="L190" s="395"/>
      <c r="M190" s="395"/>
      <c r="N190" s="395"/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6.5" customHeight="1">
      <c r="A191" s="395"/>
      <c r="B191" s="395"/>
      <c r="C191" s="395"/>
      <c r="D191" s="395"/>
      <c r="E191" s="395"/>
      <c r="F191" s="395"/>
      <c r="G191" s="395"/>
      <c r="H191" s="395"/>
      <c r="I191" s="395"/>
      <c r="J191" s="395"/>
      <c r="K191" s="395"/>
      <c r="L191" s="395"/>
      <c r="M191" s="395"/>
      <c r="N191" s="395"/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6.5" customHeight="1">
      <c r="A192" s="395"/>
      <c r="B192" s="395"/>
      <c r="C192" s="395"/>
      <c r="D192" s="395"/>
      <c r="E192" s="395"/>
      <c r="F192" s="395"/>
      <c r="G192" s="395"/>
      <c r="H192" s="395"/>
      <c r="I192" s="395"/>
      <c r="J192" s="395"/>
      <c r="K192" s="395"/>
      <c r="L192" s="395"/>
      <c r="M192" s="395"/>
      <c r="N192" s="395"/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6.5" customHeight="1">
      <c r="A193" s="395"/>
      <c r="B193" s="395"/>
      <c r="C193" s="395"/>
      <c r="D193" s="395"/>
      <c r="E193" s="395"/>
      <c r="F193" s="395"/>
      <c r="G193" s="395"/>
      <c r="H193" s="395"/>
      <c r="I193" s="395"/>
      <c r="J193" s="395"/>
      <c r="K193" s="395"/>
      <c r="L193" s="395"/>
      <c r="M193" s="395"/>
      <c r="N193" s="395"/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6.5" customHeight="1">
      <c r="A194" s="395"/>
      <c r="B194" s="395"/>
      <c r="C194" s="395"/>
      <c r="D194" s="395"/>
      <c r="E194" s="395"/>
      <c r="F194" s="395"/>
      <c r="G194" s="395"/>
      <c r="H194" s="395"/>
      <c r="I194" s="395"/>
      <c r="J194" s="395"/>
      <c r="K194" s="395"/>
      <c r="L194" s="395"/>
      <c r="M194" s="395"/>
      <c r="N194" s="395"/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6.5" customHeight="1">
      <c r="A195" s="395"/>
      <c r="B195" s="395"/>
      <c r="C195" s="395"/>
      <c r="D195" s="395"/>
      <c r="E195" s="395"/>
      <c r="F195" s="395"/>
      <c r="G195" s="395"/>
      <c r="H195" s="395"/>
      <c r="I195" s="395"/>
      <c r="J195" s="395"/>
      <c r="K195" s="395"/>
      <c r="L195" s="395"/>
      <c r="M195" s="395"/>
      <c r="N195" s="395"/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6.5" customHeight="1">
      <c r="A196" s="395"/>
      <c r="B196" s="395"/>
      <c r="C196" s="395"/>
      <c r="D196" s="395"/>
      <c r="E196" s="395"/>
      <c r="F196" s="395"/>
      <c r="G196" s="395"/>
      <c r="H196" s="395"/>
      <c r="I196" s="395"/>
      <c r="J196" s="395"/>
      <c r="K196" s="395"/>
      <c r="L196" s="395"/>
      <c r="M196" s="395"/>
      <c r="N196" s="395"/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6.5" customHeight="1">
      <c r="A197" s="395"/>
      <c r="B197" s="395"/>
      <c r="C197" s="395"/>
      <c r="D197" s="395"/>
      <c r="E197" s="395"/>
      <c r="F197" s="395"/>
      <c r="G197" s="395"/>
      <c r="H197" s="395"/>
      <c r="I197" s="395"/>
      <c r="J197" s="395"/>
      <c r="K197" s="395"/>
      <c r="L197" s="395"/>
      <c r="M197" s="395"/>
      <c r="N197" s="395"/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6.5" customHeight="1">
      <c r="A198" s="395"/>
      <c r="B198" s="395"/>
      <c r="C198" s="395"/>
      <c r="D198" s="395"/>
      <c r="E198" s="395"/>
      <c r="F198" s="395"/>
      <c r="G198" s="395"/>
      <c r="H198" s="395"/>
      <c r="I198" s="395"/>
      <c r="J198" s="395"/>
      <c r="K198" s="395"/>
      <c r="L198" s="395"/>
      <c r="M198" s="395"/>
      <c r="N198" s="395"/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6.5" customHeight="1">
      <c r="A199" s="395"/>
      <c r="B199" s="395"/>
      <c r="C199" s="395"/>
      <c r="D199" s="395"/>
      <c r="E199" s="395"/>
      <c r="F199" s="395"/>
      <c r="G199" s="395"/>
      <c r="H199" s="395"/>
      <c r="I199" s="395"/>
      <c r="J199" s="395"/>
      <c r="K199" s="395"/>
      <c r="L199" s="395"/>
      <c r="M199" s="395"/>
      <c r="N199" s="395"/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6.5" customHeight="1">
      <c r="A200" s="395"/>
      <c r="B200" s="395"/>
      <c r="C200" s="395"/>
      <c r="D200" s="395"/>
      <c r="E200" s="395"/>
      <c r="F200" s="395"/>
      <c r="G200" s="395"/>
      <c r="H200" s="395"/>
      <c r="I200" s="395"/>
      <c r="J200" s="395"/>
      <c r="K200" s="395"/>
      <c r="L200" s="395"/>
      <c r="M200" s="395"/>
      <c r="N200" s="395"/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6.5" customHeight="1">
      <c r="A201" s="395"/>
      <c r="B201" s="395"/>
      <c r="C201" s="395"/>
      <c r="D201" s="395"/>
      <c r="E201" s="395"/>
      <c r="F201" s="395"/>
      <c r="G201" s="395"/>
      <c r="H201" s="395"/>
      <c r="I201" s="395"/>
      <c r="J201" s="395"/>
      <c r="K201" s="395"/>
      <c r="L201" s="395"/>
      <c r="M201" s="395"/>
      <c r="N201" s="395"/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6.5" customHeight="1">
      <c r="A202" s="395"/>
      <c r="B202" s="395"/>
      <c r="C202" s="395"/>
      <c r="D202" s="395"/>
      <c r="E202" s="395"/>
      <c r="F202" s="395"/>
      <c r="G202" s="395"/>
      <c r="H202" s="395"/>
      <c r="I202" s="395"/>
      <c r="J202" s="395"/>
      <c r="K202" s="395"/>
      <c r="L202" s="395"/>
      <c r="M202" s="395"/>
      <c r="N202" s="395"/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6.5" customHeight="1">
      <c r="A203" s="395"/>
      <c r="B203" s="395"/>
      <c r="C203" s="395"/>
      <c r="D203" s="395"/>
      <c r="E203" s="395"/>
      <c r="F203" s="395"/>
      <c r="G203" s="395"/>
      <c r="H203" s="395"/>
      <c r="I203" s="395"/>
      <c r="J203" s="395"/>
      <c r="K203" s="395"/>
      <c r="L203" s="395"/>
      <c r="M203" s="395"/>
      <c r="N203" s="395"/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6.5" customHeight="1">
      <c r="A204" s="395"/>
      <c r="B204" s="395"/>
      <c r="C204" s="395"/>
      <c r="D204" s="395"/>
      <c r="E204" s="395"/>
      <c r="F204" s="395"/>
      <c r="G204" s="395"/>
      <c r="H204" s="395"/>
      <c r="I204" s="395"/>
      <c r="J204" s="395"/>
      <c r="K204" s="395"/>
      <c r="L204" s="395"/>
      <c r="M204" s="395"/>
      <c r="N204" s="395"/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6.5" customHeight="1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  <c r="M205" s="395"/>
      <c r="N205" s="395"/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6.5" customHeight="1">
      <c r="A206" s="395"/>
      <c r="B206" s="395"/>
      <c r="C206" s="395"/>
      <c r="D206" s="395"/>
      <c r="E206" s="395"/>
      <c r="F206" s="395"/>
      <c r="G206" s="395"/>
      <c r="H206" s="395"/>
      <c r="I206" s="395"/>
      <c r="J206" s="395"/>
      <c r="K206" s="395"/>
      <c r="L206" s="395"/>
      <c r="M206" s="395"/>
      <c r="N206" s="395"/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6.5" customHeight="1">
      <c r="A207" s="395"/>
      <c r="B207" s="395"/>
      <c r="C207" s="395"/>
      <c r="D207" s="395"/>
      <c r="E207" s="395"/>
      <c r="F207" s="395"/>
      <c r="G207" s="395"/>
      <c r="H207" s="395"/>
      <c r="I207" s="395"/>
      <c r="J207" s="395"/>
      <c r="K207" s="395"/>
      <c r="L207" s="395"/>
      <c r="M207" s="395"/>
      <c r="N207" s="395"/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6.5" customHeight="1">
      <c r="A208" s="395"/>
      <c r="B208" s="395"/>
      <c r="C208" s="395"/>
      <c r="D208" s="395"/>
      <c r="E208" s="395"/>
      <c r="F208" s="395"/>
      <c r="G208" s="395"/>
      <c r="H208" s="395"/>
      <c r="I208" s="395"/>
      <c r="J208" s="395"/>
      <c r="K208" s="395"/>
      <c r="L208" s="395"/>
      <c r="M208" s="395"/>
      <c r="N208" s="395"/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6.5" customHeight="1">
      <c r="A209" s="395"/>
      <c r="B209" s="395"/>
      <c r="C209" s="395"/>
      <c r="D209" s="395"/>
      <c r="E209" s="395"/>
      <c r="F209" s="395"/>
      <c r="G209" s="395"/>
      <c r="H209" s="395"/>
      <c r="I209" s="395"/>
      <c r="J209" s="395"/>
      <c r="K209" s="395"/>
      <c r="L209" s="395"/>
      <c r="M209" s="395"/>
      <c r="N209" s="395"/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6.5" customHeight="1">
      <c r="A210" s="395"/>
      <c r="B210" s="395"/>
      <c r="C210" s="395"/>
      <c r="D210" s="395"/>
      <c r="E210" s="395"/>
      <c r="F210" s="395"/>
      <c r="G210" s="395"/>
      <c r="H210" s="395"/>
      <c r="I210" s="395"/>
      <c r="J210" s="395"/>
      <c r="K210" s="395"/>
      <c r="L210" s="395"/>
      <c r="M210" s="395"/>
      <c r="N210" s="395"/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6.5" customHeight="1">
      <c r="A211" s="395"/>
      <c r="B211" s="395"/>
      <c r="C211" s="395"/>
      <c r="D211" s="395"/>
      <c r="E211" s="395"/>
      <c r="F211" s="395"/>
      <c r="G211" s="395"/>
      <c r="H211" s="395"/>
      <c r="I211" s="395"/>
      <c r="J211" s="395"/>
      <c r="K211" s="395"/>
      <c r="L211" s="395"/>
      <c r="M211" s="395"/>
      <c r="N211" s="395"/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6.5" customHeight="1">
      <c r="A212" s="395"/>
      <c r="B212" s="395"/>
      <c r="C212" s="395"/>
      <c r="D212" s="395"/>
      <c r="E212" s="395"/>
      <c r="F212" s="395"/>
      <c r="G212" s="395"/>
      <c r="H212" s="395"/>
      <c r="I212" s="395"/>
      <c r="J212" s="395"/>
      <c r="K212" s="395"/>
      <c r="L212" s="395"/>
      <c r="M212" s="395"/>
      <c r="N212" s="395"/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6.5" customHeight="1">
      <c r="A213" s="395"/>
      <c r="B213" s="395"/>
      <c r="C213" s="395"/>
      <c r="D213" s="395"/>
      <c r="E213" s="395"/>
      <c r="F213" s="395"/>
      <c r="G213" s="395"/>
      <c r="H213" s="395"/>
      <c r="I213" s="395"/>
      <c r="J213" s="395"/>
      <c r="K213" s="395"/>
      <c r="L213" s="395"/>
      <c r="M213" s="395"/>
      <c r="N213" s="395"/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6.5" customHeight="1">
      <c r="A214" s="395"/>
      <c r="B214" s="395"/>
      <c r="C214" s="395"/>
      <c r="D214" s="395"/>
      <c r="E214" s="395"/>
      <c r="F214" s="395"/>
      <c r="G214" s="395"/>
      <c r="H214" s="395"/>
      <c r="I214" s="395"/>
      <c r="J214" s="395"/>
      <c r="K214" s="395"/>
      <c r="L214" s="395"/>
      <c r="M214" s="395"/>
      <c r="N214" s="395"/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6.5" customHeight="1">
      <c r="A215" s="395"/>
      <c r="B215" s="395"/>
      <c r="C215" s="395"/>
      <c r="D215" s="395"/>
      <c r="E215" s="395"/>
      <c r="F215" s="395"/>
      <c r="G215" s="395"/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6.5" customHeight="1">
      <c r="A216" s="395"/>
      <c r="B216" s="395"/>
      <c r="C216" s="395"/>
      <c r="D216" s="395"/>
      <c r="E216" s="395"/>
      <c r="F216" s="395"/>
      <c r="G216" s="395"/>
      <c r="H216" s="395"/>
      <c r="I216" s="395"/>
      <c r="J216" s="395"/>
      <c r="K216" s="395"/>
      <c r="L216" s="395"/>
      <c r="M216" s="395"/>
      <c r="N216" s="395"/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6.5" customHeight="1">
      <c r="A217" s="395"/>
      <c r="B217" s="395"/>
      <c r="C217" s="395"/>
      <c r="D217" s="395"/>
      <c r="E217" s="395"/>
      <c r="F217" s="395"/>
      <c r="G217" s="395"/>
      <c r="H217" s="395"/>
      <c r="I217" s="395"/>
      <c r="J217" s="395"/>
      <c r="K217" s="395"/>
      <c r="L217" s="395"/>
      <c r="M217" s="395"/>
      <c r="N217" s="395"/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6.5" customHeight="1">
      <c r="A218" s="395"/>
      <c r="B218" s="395"/>
      <c r="C218" s="395"/>
      <c r="D218" s="395"/>
      <c r="E218" s="395"/>
      <c r="F218" s="395"/>
      <c r="G218" s="395"/>
      <c r="H218" s="395"/>
      <c r="I218" s="395"/>
      <c r="J218" s="395"/>
      <c r="K218" s="395"/>
      <c r="L218" s="395"/>
      <c r="M218" s="395"/>
      <c r="N218" s="395"/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6.5" customHeight="1">
      <c r="A219" s="395"/>
      <c r="B219" s="395"/>
      <c r="C219" s="395"/>
      <c r="D219" s="395"/>
      <c r="E219" s="395"/>
      <c r="F219" s="395"/>
      <c r="G219" s="395"/>
      <c r="H219" s="395"/>
      <c r="I219" s="395"/>
      <c r="J219" s="395"/>
      <c r="K219" s="395"/>
      <c r="L219" s="395"/>
      <c r="M219" s="395"/>
      <c r="N219" s="395"/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6.5" customHeight="1">
      <c r="A220" s="395"/>
      <c r="B220" s="395"/>
      <c r="C220" s="395"/>
      <c r="D220" s="395"/>
      <c r="E220" s="395"/>
      <c r="F220" s="395"/>
      <c r="G220" s="395"/>
      <c r="H220" s="395"/>
      <c r="I220" s="395"/>
      <c r="J220" s="395"/>
      <c r="K220" s="395"/>
      <c r="L220" s="395"/>
      <c r="M220" s="395"/>
      <c r="N220" s="395"/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6.5" customHeight="1">
      <c r="A221" s="395"/>
      <c r="B221" s="395"/>
      <c r="C221" s="395"/>
      <c r="D221" s="395"/>
      <c r="E221" s="395"/>
      <c r="F221" s="395"/>
      <c r="G221" s="395"/>
      <c r="H221" s="395"/>
      <c r="I221" s="395"/>
      <c r="J221" s="395"/>
      <c r="K221" s="395"/>
      <c r="L221" s="395"/>
      <c r="M221" s="395"/>
      <c r="N221" s="395"/>
      <c r="O221" s="395"/>
      <c r="P221" s="395"/>
      <c r="Q221" s="395"/>
      <c r="R221" s="395"/>
      <c r="S221" s="395"/>
      <c r="T221" s="395"/>
      <c r="U221" s="395"/>
      <c r="V221" s="395"/>
      <c r="W221" s="395"/>
      <c r="X221" s="395"/>
      <c r="Y221" s="395"/>
      <c r="Z221" s="395"/>
    </row>
    <row r="222" ht="16.5" customHeight="1">
      <c r="A222" s="395"/>
      <c r="B222" s="395"/>
      <c r="C222" s="395"/>
      <c r="D222" s="395"/>
      <c r="E222" s="395"/>
      <c r="F222" s="395"/>
      <c r="G222" s="395"/>
      <c r="H222" s="395"/>
      <c r="I222" s="395"/>
      <c r="J222" s="395"/>
      <c r="K222" s="395"/>
      <c r="L222" s="395"/>
      <c r="M222" s="395"/>
      <c r="N222" s="395"/>
      <c r="O222" s="395"/>
      <c r="P222" s="395"/>
      <c r="Q222" s="395"/>
      <c r="R222" s="395"/>
      <c r="S222" s="395"/>
      <c r="T222" s="395"/>
      <c r="U222" s="395"/>
      <c r="V222" s="395"/>
      <c r="W222" s="395"/>
      <c r="X222" s="395"/>
      <c r="Y222" s="395"/>
      <c r="Z222" s="395"/>
    </row>
    <row r="223" ht="16.5" customHeight="1">
      <c r="A223" s="395"/>
      <c r="B223" s="395"/>
      <c r="C223" s="395"/>
      <c r="D223" s="395"/>
      <c r="E223" s="395"/>
      <c r="F223" s="395"/>
      <c r="G223" s="395"/>
      <c r="H223" s="395"/>
      <c r="I223" s="395"/>
      <c r="J223" s="395"/>
      <c r="K223" s="395"/>
      <c r="L223" s="395"/>
      <c r="M223" s="395"/>
      <c r="N223" s="395"/>
      <c r="O223" s="395"/>
      <c r="P223" s="395"/>
      <c r="Q223" s="395"/>
      <c r="R223" s="395"/>
      <c r="S223" s="395"/>
      <c r="T223" s="395"/>
      <c r="U223" s="395"/>
      <c r="V223" s="395"/>
      <c r="W223" s="395"/>
      <c r="X223" s="395"/>
      <c r="Y223" s="395"/>
      <c r="Z223" s="395"/>
    </row>
    <row r="224" ht="16.5" customHeight="1">
      <c r="A224" s="395"/>
      <c r="B224" s="395"/>
      <c r="C224" s="395"/>
      <c r="D224" s="395"/>
      <c r="E224" s="395"/>
      <c r="F224" s="395"/>
      <c r="G224" s="395"/>
      <c r="H224" s="395"/>
      <c r="I224" s="395"/>
      <c r="J224" s="395"/>
      <c r="K224" s="395"/>
      <c r="L224" s="395"/>
      <c r="M224" s="395"/>
      <c r="N224" s="395"/>
      <c r="O224" s="395"/>
      <c r="P224" s="395"/>
      <c r="Q224" s="395"/>
      <c r="R224" s="395"/>
      <c r="S224" s="395"/>
      <c r="T224" s="395"/>
      <c r="U224" s="395"/>
      <c r="V224" s="395"/>
      <c r="W224" s="395"/>
      <c r="X224" s="395"/>
      <c r="Y224" s="395"/>
      <c r="Z224" s="395"/>
    </row>
    <row r="225" ht="16.5" customHeight="1">
      <c r="A225" s="395"/>
      <c r="B225" s="395"/>
      <c r="C225" s="395"/>
      <c r="D225" s="395"/>
      <c r="E225" s="395"/>
      <c r="F225" s="395"/>
      <c r="G225" s="395"/>
      <c r="H225" s="395"/>
      <c r="I225" s="395"/>
      <c r="J225" s="395"/>
      <c r="K225" s="395"/>
      <c r="L225" s="395"/>
      <c r="M225" s="395"/>
      <c r="N225" s="395"/>
      <c r="O225" s="395"/>
      <c r="P225" s="395"/>
      <c r="Q225" s="395"/>
      <c r="R225" s="395"/>
      <c r="S225" s="395"/>
      <c r="T225" s="395"/>
      <c r="U225" s="395"/>
      <c r="V225" s="395"/>
      <c r="W225" s="395"/>
      <c r="X225" s="395"/>
      <c r="Y225" s="395"/>
      <c r="Z225" s="395"/>
    </row>
    <row r="226" ht="16.5" customHeight="1">
      <c r="A226" s="395"/>
      <c r="B226" s="395"/>
      <c r="C226" s="395"/>
      <c r="D226" s="395"/>
      <c r="E226" s="395"/>
      <c r="F226" s="395"/>
      <c r="G226" s="395"/>
      <c r="H226" s="395"/>
      <c r="I226" s="395"/>
      <c r="J226" s="395"/>
      <c r="K226" s="395"/>
      <c r="L226" s="395"/>
      <c r="M226" s="395"/>
      <c r="N226" s="395"/>
      <c r="O226" s="395"/>
      <c r="P226" s="395"/>
      <c r="Q226" s="395"/>
      <c r="R226" s="395"/>
      <c r="S226" s="395"/>
      <c r="T226" s="395"/>
      <c r="U226" s="395"/>
      <c r="V226" s="395"/>
      <c r="W226" s="395"/>
      <c r="X226" s="395"/>
      <c r="Y226" s="395"/>
      <c r="Z226" s="395"/>
    </row>
    <row r="227" ht="16.5" customHeight="1">
      <c r="A227" s="395"/>
      <c r="B227" s="395"/>
      <c r="C227" s="395"/>
      <c r="D227" s="395"/>
      <c r="E227" s="395"/>
      <c r="F227" s="395"/>
      <c r="G227" s="395"/>
      <c r="H227" s="395"/>
      <c r="I227" s="395"/>
      <c r="J227" s="395"/>
      <c r="K227" s="395"/>
      <c r="L227" s="395"/>
      <c r="M227" s="395"/>
      <c r="N227" s="395"/>
      <c r="O227" s="395"/>
      <c r="P227" s="395"/>
      <c r="Q227" s="395"/>
      <c r="R227" s="395"/>
      <c r="S227" s="395"/>
      <c r="T227" s="395"/>
      <c r="U227" s="395"/>
      <c r="V227" s="395"/>
      <c r="W227" s="395"/>
      <c r="X227" s="395"/>
      <c r="Y227" s="395"/>
      <c r="Z227" s="395"/>
    </row>
    <row r="228" ht="16.5" customHeight="1">
      <c r="A228" s="395"/>
      <c r="B228" s="395"/>
      <c r="C228" s="395"/>
      <c r="D228" s="395"/>
      <c r="E228" s="395"/>
      <c r="F228" s="395"/>
      <c r="G228" s="395"/>
      <c r="H228" s="395"/>
      <c r="I228" s="395"/>
      <c r="J228" s="395"/>
      <c r="K228" s="395"/>
      <c r="L228" s="395"/>
      <c r="M228" s="395"/>
      <c r="N228" s="395"/>
      <c r="O228" s="395"/>
      <c r="P228" s="395"/>
      <c r="Q228" s="395"/>
      <c r="R228" s="395"/>
      <c r="S228" s="395"/>
      <c r="T228" s="395"/>
      <c r="U228" s="395"/>
      <c r="V228" s="395"/>
      <c r="W228" s="395"/>
      <c r="X228" s="395"/>
      <c r="Y228" s="395"/>
      <c r="Z228" s="395"/>
    </row>
    <row r="229" ht="16.5" customHeight="1">
      <c r="A229" s="395"/>
      <c r="B229" s="395"/>
      <c r="C229" s="395"/>
      <c r="D229" s="395"/>
      <c r="E229" s="395"/>
      <c r="F229" s="395"/>
      <c r="G229" s="395"/>
      <c r="H229" s="395"/>
      <c r="I229" s="395"/>
      <c r="J229" s="395"/>
      <c r="K229" s="395"/>
      <c r="L229" s="395"/>
      <c r="M229" s="395"/>
      <c r="N229" s="395"/>
      <c r="O229" s="395"/>
      <c r="P229" s="395"/>
      <c r="Q229" s="395"/>
      <c r="R229" s="395"/>
      <c r="S229" s="395"/>
      <c r="T229" s="395"/>
      <c r="U229" s="395"/>
      <c r="V229" s="395"/>
      <c r="W229" s="395"/>
      <c r="X229" s="395"/>
      <c r="Y229" s="395"/>
      <c r="Z229" s="395"/>
    </row>
    <row r="230" ht="16.5" customHeight="1">
      <c r="A230" s="395"/>
      <c r="B230" s="395"/>
      <c r="C230" s="395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395"/>
      <c r="S230" s="395"/>
      <c r="T230" s="395"/>
      <c r="U230" s="395"/>
      <c r="V230" s="395"/>
      <c r="W230" s="395"/>
      <c r="X230" s="395"/>
      <c r="Y230" s="395"/>
      <c r="Z230" s="395"/>
    </row>
    <row r="231" ht="16.5" customHeight="1">
      <c r="A231" s="395"/>
      <c r="B231" s="395"/>
      <c r="C231" s="395"/>
      <c r="D231" s="395"/>
      <c r="E231" s="395"/>
      <c r="F231" s="395"/>
      <c r="G231" s="395"/>
      <c r="H231" s="395"/>
      <c r="I231" s="395"/>
      <c r="J231" s="395"/>
      <c r="K231" s="395"/>
      <c r="L231" s="395"/>
      <c r="M231" s="395"/>
      <c r="N231" s="395"/>
      <c r="O231" s="395"/>
      <c r="P231" s="395"/>
      <c r="Q231" s="395"/>
      <c r="R231" s="395"/>
      <c r="S231" s="395"/>
      <c r="T231" s="395"/>
      <c r="U231" s="395"/>
      <c r="V231" s="395"/>
      <c r="W231" s="395"/>
      <c r="X231" s="395"/>
      <c r="Y231" s="395"/>
      <c r="Z231" s="395"/>
    </row>
    <row r="232" ht="16.5" customHeight="1">
      <c r="A232" s="395"/>
      <c r="B232" s="395"/>
      <c r="C232" s="395"/>
      <c r="D232" s="395"/>
      <c r="E232" s="395"/>
      <c r="F232" s="395"/>
      <c r="G232" s="395"/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395"/>
      <c r="S232" s="395"/>
      <c r="T232" s="395"/>
      <c r="U232" s="395"/>
      <c r="V232" s="395"/>
      <c r="W232" s="395"/>
      <c r="X232" s="395"/>
      <c r="Y232" s="395"/>
      <c r="Z232" s="395"/>
    </row>
    <row r="233" ht="16.5" customHeight="1">
      <c r="A233" s="395"/>
      <c r="B233" s="395"/>
      <c r="C233" s="395"/>
      <c r="D233" s="395"/>
      <c r="E233" s="395"/>
      <c r="F233" s="395"/>
      <c r="G233" s="395"/>
      <c r="H233" s="395"/>
      <c r="I233" s="395"/>
      <c r="J233" s="395"/>
      <c r="K233" s="395"/>
      <c r="L233" s="395"/>
      <c r="M233" s="395"/>
      <c r="N233" s="395"/>
      <c r="O233" s="395"/>
      <c r="P233" s="395"/>
      <c r="Q233" s="395"/>
      <c r="R233" s="395"/>
      <c r="S233" s="395"/>
      <c r="T233" s="395"/>
      <c r="U233" s="395"/>
      <c r="V233" s="395"/>
      <c r="W233" s="395"/>
      <c r="X233" s="395"/>
      <c r="Y233" s="395"/>
      <c r="Z233" s="395"/>
    </row>
    <row r="234" ht="16.5" customHeight="1">
      <c r="A234" s="395"/>
      <c r="B234" s="395"/>
      <c r="C234" s="395"/>
      <c r="D234" s="395"/>
      <c r="E234" s="395"/>
      <c r="F234" s="395"/>
      <c r="G234" s="395"/>
      <c r="H234" s="395"/>
      <c r="I234" s="395"/>
      <c r="J234" s="395"/>
      <c r="K234" s="395"/>
      <c r="L234" s="395"/>
      <c r="M234" s="395"/>
      <c r="N234" s="395"/>
      <c r="O234" s="395"/>
      <c r="P234" s="395"/>
      <c r="Q234" s="395"/>
      <c r="R234" s="395"/>
      <c r="S234" s="395"/>
      <c r="T234" s="395"/>
      <c r="U234" s="395"/>
      <c r="V234" s="395"/>
      <c r="W234" s="395"/>
      <c r="X234" s="395"/>
      <c r="Y234" s="395"/>
      <c r="Z234" s="395"/>
    </row>
    <row r="235" ht="16.5" customHeight="1">
      <c r="A235" s="395"/>
      <c r="B235" s="395"/>
      <c r="C235" s="395"/>
      <c r="D235" s="395"/>
      <c r="E235" s="395"/>
      <c r="F235" s="395"/>
      <c r="G235" s="395"/>
      <c r="H235" s="395"/>
      <c r="I235" s="395"/>
      <c r="J235" s="395"/>
      <c r="K235" s="395"/>
      <c r="L235" s="395"/>
      <c r="M235" s="395"/>
      <c r="N235" s="395"/>
      <c r="O235" s="395"/>
      <c r="P235" s="395"/>
      <c r="Q235" s="395"/>
      <c r="R235" s="395"/>
      <c r="S235" s="395"/>
      <c r="T235" s="395"/>
      <c r="U235" s="395"/>
      <c r="V235" s="395"/>
      <c r="W235" s="395"/>
      <c r="X235" s="395"/>
      <c r="Y235" s="395"/>
      <c r="Z235" s="395"/>
    </row>
    <row r="236" ht="16.5" customHeight="1">
      <c r="A236" s="395"/>
      <c r="B236" s="395"/>
      <c r="C236" s="395"/>
      <c r="D236" s="395"/>
      <c r="E236" s="395"/>
      <c r="F236" s="395"/>
      <c r="G236" s="395"/>
      <c r="H236" s="395"/>
      <c r="I236" s="395"/>
      <c r="J236" s="395"/>
      <c r="K236" s="395"/>
      <c r="L236" s="395"/>
      <c r="M236" s="395"/>
      <c r="N236" s="395"/>
      <c r="O236" s="395"/>
      <c r="P236" s="395"/>
      <c r="Q236" s="395"/>
      <c r="R236" s="395"/>
      <c r="S236" s="395"/>
      <c r="T236" s="395"/>
      <c r="U236" s="395"/>
      <c r="V236" s="395"/>
      <c r="W236" s="395"/>
      <c r="X236" s="395"/>
      <c r="Y236" s="395"/>
      <c r="Z236" s="395"/>
    </row>
    <row r="237" ht="16.5" customHeight="1">
      <c r="A237" s="395"/>
      <c r="B237" s="395"/>
      <c r="C237" s="395"/>
      <c r="D237" s="395"/>
      <c r="E237" s="395"/>
      <c r="F237" s="395"/>
      <c r="G237" s="395"/>
      <c r="H237" s="395"/>
      <c r="I237" s="395"/>
      <c r="J237" s="395"/>
      <c r="K237" s="395"/>
      <c r="L237" s="395"/>
      <c r="M237" s="395"/>
      <c r="N237" s="395"/>
      <c r="O237" s="395"/>
      <c r="P237" s="395"/>
      <c r="Q237" s="395"/>
      <c r="R237" s="395"/>
      <c r="S237" s="395"/>
      <c r="T237" s="395"/>
      <c r="U237" s="395"/>
      <c r="V237" s="395"/>
      <c r="W237" s="395"/>
      <c r="X237" s="395"/>
      <c r="Y237" s="395"/>
      <c r="Z237" s="395"/>
    </row>
    <row r="238" ht="16.5" customHeight="1">
      <c r="A238" s="395"/>
      <c r="B238" s="395"/>
      <c r="C238" s="395"/>
      <c r="D238" s="395"/>
      <c r="E238" s="395"/>
      <c r="F238" s="395"/>
      <c r="G238" s="395"/>
      <c r="H238" s="395"/>
      <c r="I238" s="395"/>
      <c r="J238" s="395"/>
      <c r="K238" s="395"/>
      <c r="L238" s="395"/>
      <c r="M238" s="395"/>
      <c r="N238" s="395"/>
      <c r="O238" s="395"/>
      <c r="P238" s="395"/>
      <c r="Q238" s="395"/>
      <c r="R238" s="395"/>
      <c r="S238" s="395"/>
      <c r="T238" s="395"/>
      <c r="U238" s="395"/>
      <c r="V238" s="395"/>
      <c r="W238" s="395"/>
      <c r="X238" s="395"/>
      <c r="Y238" s="395"/>
      <c r="Z238" s="395"/>
    </row>
    <row r="239" ht="16.5" customHeight="1">
      <c r="A239" s="395"/>
      <c r="B239" s="395"/>
      <c r="C239" s="395"/>
      <c r="D239" s="395"/>
      <c r="E239" s="395"/>
      <c r="F239" s="395"/>
      <c r="G239" s="395"/>
      <c r="H239" s="395"/>
      <c r="I239" s="395"/>
      <c r="J239" s="395"/>
      <c r="K239" s="395"/>
      <c r="L239" s="395"/>
      <c r="M239" s="395"/>
      <c r="N239" s="395"/>
      <c r="O239" s="395"/>
      <c r="P239" s="395"/>
      <c r="Q239" s="395"/>
      <c r="R239" s="395"/>
      <c r="S239" s="395"/>
      <c r="T239" s="395"/>
      <c r="U239" s="395"/>
      <c r="V239" s="395"/>
      <c r="W239" s="395"/>
      <c r="X239" s="395"/>
      <c r="Y239" s="395"/>
      <c r="Z239" s="395"/>
    </row>
    <row r="240" ht="16.5" customHeight="1">
      <c r="A240" s="395"/>
      <c r="B240" s="395"/>
      <c r="C240" s="395"/>
      <c r="D240" s="395"/>
      <c r="E240" s="395"/>
      <c r="F240" s="395"/>
      <c r="G240" s="395"/>
      <c r="H240" s="395"/>
      <c r="I240" s="395"/>
      <c r="J240" s="395"/>
      <c r="K240" s="395"/>
      <c r="L240" s="395"/>
      <c r="M240" s="395"/>
      <c r="N240" s="395"/>
      <c r="O240" s="395"/>
      <c r="P240" s="395"/>
      <c r="Q240" s="395"/>
      <c r="R240" s="395"/>
      <c r="S240" s="395"/>
      <c r="T240" s="395"/>
      <c r="U240" s="395"/>
      <c r="V240" s="395"/>
      <c r="W240" s="395"/>
      <c r="X240" s="395"/>
      <c r="Y240" s="395"/>
      <c r="Z240" s="395"/>
    </row>
    <row r="241" ht="16.5" customHeight="1">
      <c r="A241" s="395"/>
      <c r="B241" s="395"/>
      <c r="C241" s="395"/>
      <c r="D241" s="395"/>
      <c r="E241" s="395"/>
      <c r="F241" s="395"/>
      <c r="G241" s="395"/>
      <c r="H241" s="395"/>
      <c r="I241" s="395"/>
      <c r="J241" s="395"/>
      <c r="K241" s="395"/>
      <c r="L241" s="395"/>
      <c r="M241" s="395"/>
      <c r="N241" s="395"/>
      <c r="O241" s="395"/>
      <c r="P241" s="395"/>
      <c r="Q241" s="395"/>
      <c r="R241" s="395"/>
      <c r="S241" s="395"/>
      <c r="T241" s="395"/>
      <c r="U241" s="395"/>
      <c r="V241" s="395"/>
      <c r="W241" s="395"/>
      <c r="X241" s="395"/>
      <c r="Y241" s="395"/>
      <c r="Z241" s="395"/>
    </row>
    <row r="242" ht="16.5" customHeight="1">
      <c r="A242" s="395"/>
      <c r="B242" s="395"/>
      <c r="C242" s="395"/>
      <c r="D242" s="395"/>
      <c r="E242" s="395"/>
      <c r="F242" s="395"/>
      <c r="G242" s="395"/>
      <c r="H242" s="395"/>
      <c r="I242" s="395"/>
      <c r="J242" s="395"/>
      <c r="K242" s="395"/>
      <c r="L242" s="395"/>
      <c r="M242" s="395"/>
      <c r="N242" s="395"/>
      <c r="O242" s="395"/>
      <c r="P242" s="395"/>
      <c r="Q242" s="395"/>
      <c r="R242" s="395"/>
      <c r="S242" s="395"/>
      <c r="T242" s="395"/>
      <c r="U242" s="395"/>
      <c r="V242" s="395"/>
      <c r="W242" s="395"/>
      <c r="X242" s="395"/>
      <c r="Y242" s="395"/>
      <c r="Z242" s="395"/>
    </row>
    <row r="243" ht="16.5" customHeight="1">
      <c r="A243" s="395"/>
      <c r="B243" s="395"/>
      <c r="C243" s="395"/>
      <c r="D243" s="395"/>
      <c r="E243" s="395"/>
      <c r="F243" s="395"/>
      <c r="G243" s="395"/>
      <c r="H243" s="395"/>
      <c r="I243" s="395"/>
      <c r="J243" s="395"/>
      <c r="K243" s="395"/>
      <c r="L243" s="395"/>
      <c r="M243" s="395"/>
      <c r="N243" s="395"/>
      <c r="O243" s="395"/>
      <c r="P243" s="395"/>
      <c r="Q243" s="395"/>
      <c r="R243" s="395"/>
      <c r="S243" s="395"/>
      <c r="T243" s="395"/>
      <c r="U243" s="395"/>
      <c r="V243" s="395"/>
      <c r="W243" s="395"/>
      <c r="X243" s="395"/>
      <c r="Y243" s="395"/>
      <c r="Z243" s="395"/>
    </row>
    <row r="244" ht="16.5" customHeight="1">
      <c r="A244" s="395"/>
      <c r="B244" s="395"/>
      <c r="C244" s="395"/>
      <c r="D244" s="395"/>
      <c r="E244" s="395"/>
      <c r="F244" s="395"/>
      <c r="G244" s="395"/>
      <c r="H244" s="395"/>
      <c r="I244" s="395"/>
      <c r="J244" s="395"/>
      <c r="K244" s="395"/>
      <c r="L244" s="395"/>
      <c r="M244" s="395"/>
      <c r="N244" s="395"/>
      <c r="O244" s="395"/>
      <c r="P244" s="395"/>
      <c r="Q244" s="395"/>
      <c r="R244" s="395"/>
      <c r="S244" s="395"/>
      <c r="T244" s="395"/>
      <c r="U244" s="395"/>
      <c r="V244" s="395"/>
      <c r="W244" s="395"/>
      <c r="X244" s="395"/>
      <c r="Y244" s="395"/>
      <c r="Z244" s="395"/>
    </row>
    <row r="245" ht="16.5" customHeight="1">
      <c r="A245" s="395"/>
      <c r="B245" s="395"/>
      <c r="C245" s="395"/>
      <c r="D245" s="395"/>
      <c r="E245" s="395"/>
      <c r="F245" s="395"/>
      <c r="G245" s="395"/>
      <c r="H245" s="395"/>
      <c r="I245" s="395"/>
      <c r="J245" s="395"/>
      <c r="K245" s="395"/>
      <c r="L245" s="395"/>
      <c r="M245" s="395"/>
      <c r="N245" s="395"/>
      <c r="O245" s="395"/>
      <c r="P245" s="395"/>
      <c r="Q245" s="395"/>
      <c r="R245" s="395"/>
      <c r="S245" s="395"/>
      <c r="T245" s="395"/>
      <c r="U245" s="395"/>
      <c r="V245" s="395"/>
      <c r="W245" s="395"/>
      <c r="X245" s="395"/>
      <c r="Y245" s="395"/>
      <c r="Z245" s="395"/>
    </row>
    <row r="246" ht="16.5" customHeight="1">
      <c r="A246" s="395"/>
      <c r="B246" s="395"/>
      <c r="C246" s="395"/>
      <c r="D246" s="395"/>
      <c r="E246" s="395"/>
      <c r="F246" s="395"/>
      <c r="G246" s="395"/>
      <c r="H246" s="395"/>
      <c r="I246" s="395"/>
      <c r="J246" s="395"/>
      <c r="K246" s="395"/>
      <c r="L246" s="395"/>
      <c r="M246" s="395"/>
      <c r="N246" s="395"/>
      <c r="O246" s="395"/>
      <c r="P246" s="395"/>
      <c r="Q246" s="395"/>
      <c r="R246" s="395"/>
      <c r="S246" s="395"/>
      <c r="T246" s="395"/>
      <c r="U246" s="395"/>
      <c r="V246" s="395"/>
      <c r="W246" s="395"/>
      <c r="X246" s="395"/>
      <c r="Y246" s="395"/>
      <c r="Z246" s="395"/>
    </row>
    <row r="247" ht="16.5" customHeight="1">
      <c r="A247" s="395"/>
      <c r="B247" s="395"/>
      <c r="C247" s="395"/>
      <c r="D247" s="395"/>
      <c r="E247" s="395"/>
      <c r="F247" s="395"/>
      <c r="G247" s="395"/>
      <c r="H247" s="395"/>
      <c r="I247" s="395"/>
      <c r="J247" s="395"/>
      <c r="K247" s="395"/>
      <c r="L247" s="395"/>
      <c r="M247" s="395"/>
      <c r="N247" s="395"/>
      <c r="O247" s="395"/>
      <c r="P247" s="395"/>
      <c r="Q247" s="395"/>
      <c r="R247" s="395"/>
      <c r="S247" s="395"/>
      <c r="T247" s="395"/>
      <c r="U247" s="395"/>
      <c r="V247" s="395"/>
      <c r="W247" s="395"/>
      <c r="X247" s="395"/>
      <c r="Y247" s="395"/>
      <c r="Z247" s="395"/>
    </row>
    <row r="248" ht="16.5" customHeight="1">
      <c r="A248" s="395"/>
      <c r="B248" s="395"/>
      <c r="C248" s="395"/>
      <c r="D248" s="395"/>
      <c r="E248" s="395"/>
      <c r="F248" s="395"/>
      <c r="G248" s="395"/>
      <c r="H248" s="395"/>
      <c r="I248" s="395"/>
      <c r="J248" s="395"/>
      <c r="K248" s="395"/>
      <c r="L248" s="395"/>
      <c r="M248" s="395"/>
      <c r="N248" s="395"/>
      <c r="O248" s="395"/>
      <c r="P248" s="395"/>
      <c r="Q248" s="395"/>
      <c r="R248" s="395"/>
      <c r="S248" s="395"/>
      <c r="T248" s="395"/>
      <c r="U248" s="395"/>
      <c r="V248" s="395"/>
      <c r="W248" s="395"/>
      <c r="X248" s="395"/>
      <c r="Y248" s="395"/>
      <c r="Z248" s="395"/>
    </row>
    <row r="249" ht="16.5" customHeight="1">
      <c r="A249" s="395"/>
      <c r="B249" s="395"/>
      <c r="C249" s="395"/>
      <c r="D249" s="395"/>
      <c r="E249" s="395"/>
      <c r="F249" s="395"/>
      <c r="G249" s="395"/>
      <c r="H249" s="395"/>
      <c r="I249" s="395"/>
      <c r="J249" s="395"/>
      <c r="K249" s="395"/>
      <c r="L249" s="395"/>
      <c r="M249" s="395"/>
      <c r="N249" s="395"/>
      <c r="O249" s="395"/>
      <c r="P249" s="395"/>
      <c r="Q249" s="395"/>
      <c r="R249" s="395"/>
      <c r="S249" s="395"/>
      <c r="T249" s="395"/>
      <c r="U249" s="395"/>
      <c r="V249" s="395"/>
      <c r="W249" s="395"/>
      <c r="X249" s="395"/>
      <c r="Y249" s="395"/>
      <c r="Z249" s="395"/>
    </row>
    <row r="250" ht="16.5" customHeight="1">
      <c r="A250" s="395"/>
      <c r="B250" s="395"/>
      <c r="C250" s="395"/>
      <c r="D250" s="395"/>
      <c r="E250" s="395"/>
      <c r="F250" s="395"/>
      <c r="G250" s="395"/>
      <c r="H250" s="395"/>
      <c r="I250" s="395"/>
      <c r="J250" s="395"/>
      <c r="K250" s="395"/>
      <c r="L250" s="395"/>
      <c r="M250" s="395"/>
      <c r="N250" s="395"/>
      <c r="O250" s="395"/>
      <c r="P250" s="395"/>
      <c r="Q250" s="395"/>
      <c r="R250" s="395"/>
      <c r="S250" s="395"/>
      <c r="T250" s="395"/>
      <c r="U250" s="395"/>
      <c r="V250" s="395"/>
      <c r="W250" s="395"/>
      <c r="X250" s="395"/>
      <c r="Y250" s="395"/>
      <c r="Z250" s="395"/>
    </row>
    <row r="251" ht="16.5" customHeight="1">
      <c r="A251" s="395"/>
      <c r="B251" s="395"/>
      <c r="C251" s="395"/>
      <c r="D251" s="395"/>
      <c r="E251" s="395"/>
      <c r="F251" s="395"/>
      <c r="G251" s="395"/>
      <c r="H251" s="395"/>
      <c r="I251" s="395"/>
      <c r="J251" s="395"/>
      <c r="K251" s="395"/>
      <c r="L251" s="395"/>
      <c r="M251" s="395"/>
      <c r="N251" s="395"/>
      <c r="O251" s="395"/>
      <c r="P251" s="395"/>
      <c r="Q251" s="395"/>
      <c r="R251" s="395"/>
      <c r="S251" s="395"/>
      <c r="T251" s="395"/>
      <c r="U251" s="395"/>
      <c r="V251" s="395"/>
      <c r="W251" s="395"/>
      <c r="X251" s="395"/>
      <c r="Y251" s="395"/>
      <c r="Z251" s="395"/>
    </row>
    <row r="252" ht="16.5" customHeight="1">
      <c r="A252" s="395"/>
      <c r="B252" s="395"/>
      <c r="C252" s="395"/>
      <c r="D252" s="395"/>
      <c r="E252" s="395"/>
      <c r="F252" s="395"/>
      <c r="G252" s="395"/>
      <c r="H252" s="395"/>
      <c r="I252" s="395"/>
      <c r="J252" s="395"/>
      <c r="K252" s="395"/>
      <c r="L252" s="395"/>
      <c r="M252" s="395"/>
      <c r="N252" s="395"/>
      <c r="O252" s="395"/>
      <c r="P252" s="395"/>
      <c r="Q252" s="395"/>
      <c r="R252" s="395"/>
      <c r="S252" s="395"/>
      <c r="T252" s="395"/>
      <c r="U252" s="395"/>
      <c r="V252" s="395"/>
      <c r="W252" s="395"/>
      <c r="X252" s="395"/>
      <c r="Y252" s="395"/>
      <c r="Z252" s="395"/>
    </row>
    <row r="253" ht="16.5" customHeight="1">
      <c r="A253" s="395"/>
      <c r="B253" s="395"/>
      <c r="C253" s="395"/>
      <c r="D253" s="395"/>
      <c r="E253" s="395"/>
      <c r="F253" s="395"/>
      <c r="G253" s="395"/>
      <c r="H253" s="395"/>
      <c r="I253" s="395"/>
      <c r="J253" s="395"/>
      <c r="K253" s="395"/>
      <c r="L253" s="395"/>
      <c r="M253" s="395"/>
      <c r="N253" s="395"/>
      <c r="O253" s="395"/>
      <c r="P253" s="395"/>
      <c r="Q253" s="395"/>
      <c r="R253" s="395"/>
      <c r="S253" s="395"/>
      <c r="T253" s="395"/>
      <c r="U253" s="395"/>
      <c r="V253" s="395"/>
      <c r="W253" s="395"/>
      <c r="X253" s="395"/>
      <c r="Y253" s="395"/>
      <c r="Z253" s="395"/>
    </row>
    <row r="254" ht="16.5" customHeight="1">
      <c r="A254" s="395"/>
      <c r="B254" s="395"/>
      <c r="C254" s="395"/>
      <c r="D254" s="395"/>
      <c r="E254" s="395"/>
      <c r="F254" s="395"/>
      <c r="G254" s="395"/>
      <c r="H254" s="395"/>
      <c r="I254" s="395"/>
      <c r="J254" s="395"/>
      <c r="K254" s="395"/>
      <c r="L254" s="395"/>
      <c r="M254" s="395"/>
      <c r="N254" s="395"/>
      <c r="O254" s="395"/>
      <c r="P254" s="395"/>
      <c r="Q254" s="395"/>
      <c r="R254" s="395"/>
      <c r="S254" s="395"/>
      <c r="T254" s="395"/>
      <c r="U254" s="395"/>
      <c r="V254" s="395"/>
      <c r="W254" s="395"/>
      <c r="X254" s="395"/>
      <c r="Y254" s="395"/>
      <c r="Z254" s="395"/>
    </row>
    <row r="255" ht="16.5" customHeight="1">
      <c r="A255" s="395"/>
      <c r="B255" s="395"/>
      <c r="C255" s="395"/>
      <c r="D255" s="395"/>
      <c r="E255" s="395"/>
      <c r="F255" s="395"/>
      <c r="G255" s="395"/>
      <c r="H255" s="395"/>
      <c r="I255" s="395"/>
      <c r="J255" s="395"/>
      <c r="K255" s="395"/>
      <c r="L255" s="395"/>
      <c r="M255" s="395"/>
      <c r="N255" s="395"/>
      <c r="O255" s="395"/>
      <c r="P255" s="395"/>
      <c r="Q255" s="395"/>
      <c r="R255" s="395"/>
      <c r="S255" s="395"/>
      <c r="T255" s="395"/>
      <c r="U255" s="395"/>
      <c r="V255" s="395"/>
      <c r="W255" s="395"/>
      <c r="X255" s="395"/>
      <c r="Y255" s="395"/>
      <c r="Z255" s="395"/>
    </row>
    <row r="256" ht="16.5" customHeight="1">
      <c r="A256" s="395"/>
      <c r="B256" s="395"/>
      <c r="C256" s="395"/>
      <c r="D256" s="395"/>
      <c r="E256" s="395"/>
      <c r="F256" s="395"/>
      <c r="G256" s="395"/>
      <c r="H256" s="395"/>
      <c r="I256" s="395"/>
      <c r="J256" s="395"/>
      <c r="K256" s="395"/>
      <c r="L256" s="395"/>
      <c r="M256" s="395"/>
      <c r="N256" s="395"/>
      <c r="O256" s="395"/>
      <c r="P256" s="395"/>
      <c r="Q256" s="395"/>
      <c r="R256" s="395"/>
      <c r="S256" s="395"/>
      <c r="T256" s="395"/>
      <c r="U256" s="395"/>
      <c r="V256" s="395"/>
      <c r="W256" s="395"/>
      <c r="X256" s="395"/>
      <c r="Y256" s="395"/>
      <c r="Z256" s="395"/>
    </row>
    <row r="257" ht="16.5" customHeight="1">
      <c r="A257" s="395"/>
      <c r="B257" s="395"/>
      <c r="C257" s="395"/>
      <c r="D257" s="395"/>
      <c r="E257" s="395"/>
      <c r="F257" s="395"/>
      <c r="G257" s="395"/>
      <c r="H257" s="395"/>
      <c r="I257" s="395"/>
      <c r="J257" s="395"/>
      <c r="K257" s="395"/>
      <c r="L257" s="395"/>
      <c r="M257" s="395"/>
      <c r="N257" s="395"/>
      <c r="O257" s="395"/>
      <c r="P257" s="395"/>
      <c r="Q257" s="395"/>
      <c r="R257" s="395"/>
      <c r="S257" s="395"/>
      <c r="T257" s="395"/>
      <c r="U257" s="395"/>
      <c r="V257" s="395"/>
      <c r="W257" s="395"/>
      <c r="X257" s="395"/>
      <c r="Y257" s="395"/>
      <c r="Z257" s="395"/>
    </row>
    <row r="258" ht="16.5" customHeight="1">
      <c r="A258" s="395"/>
      <c r="B258" s="395"/>
      <c r="C258" s="395"/>
      <c r="D258" s="395"/>
      <c r="E258" s="395"/>
      <c r="F258" s="395"/>
      <c r="G258" s="395"/>
      <c r="H258" s="395"/>
      <c r="I258" s="395"/>
      <c r="J258" s="395"/>
      <c r="K258" s="395"/>
      <c r="L258" s="395"/>
      <c r="M258" s="395"/>
      <c r="N258" s="395"/>
      <c r="O258" s="395"/>
      <c r="P258" s="395"/>
      <c r="Q258" s="395"/>
      <c r="R258" s="395"/>
      <c r="S258" s="395"/>
      <c r="T258" s="395"/>
      <c r="U258" s="395"/>
      <c r="V258" s="395"/>
      <c r="W258" s="395"/>
      <c r="X258" s="395"/>
      <c r="Y258" s="395"/>
      <c r="Z258" s="395"/>
    </row>
    <row r="259" ht="16.5" customHeight="1">
      <c r="A259" s="395"/>
      <c r="B259" s="395"/>
      <c r="C259" s="395"/>
      <c r="D259" s="395"/>
      <c r="E259" s="395"/>
      <c r="F259" s="395"/>
      <c r="G259" s="395"/>
      <c r="H259" s="395"/>
      <c r="I259" s="395"/>
      <c r="J259" s="395"/>
      <c r="K259" s="395"/>
      <c r="L259" s="395"/>
      <c r="M259" s="395"/>
      <c r="N259" s="395"/>
      <c r="O259" s="395"/>
      <c r="P259" s="395"/>
      <c r="Q259" s="395"/>
      <c r="R259" s="395"/>
      <c r="S259" s="395"/>
      <c r="T259" s="395"/>
      <c r="U259" s="395"/>
      <c r="V259" s="395"/>
      <c r="W259" s="395"/>
      <c r="X259" s="395"/>
      <c r="Y259" s="395"/>
      <c r="Z259" s="395"/>
    </row>
    <row r="260" ht="16.5" customHeight="1">
      <c r="A260" s="395"/>
      <c r="B260" s="395"/>
      <c r="C260" s="395"/>
      <c r="D260" s="395"/>
      <c r="E260" s="395"/>
      <c r="F260" s="395"/>
      <c r="G260" s="395"/>
      <c r="H260" s="395"/>
      <c r="I260" s="395"/>
      <c r="J260" s="395"/>
      <c r="K260" s="395"/>
      <c r="L260" s="395"/>
      <c r="M260" s="395"/>
      <c r="N260" s="395"/>
      <c r="O260" s="395"/>
      <c r="P260" s="395"/>
      <c r="Q260" s="395"/>
      <c r="R260" s="395"/>
      <c r="S260" s="395"/>
      <c r="T260" s="395"/>
      <c r="U260" s="395"/>
      <c r="V260" s="395"/>
      <c r="W260" s="395"/>
      <c r="X260" s="395"/>
      <c r="Y260" s="395"/>
      <c r="Z260" s="395"/>
    </row>
    <row r="261" ht="16.5" customHeight="1">
      <c r="A261" s="395"/>
      <c r="B261" s="395"/>
      <c r="C261" s="395"/>
      <c r="D261" s="395"/>
      <c r="E261" s="395"/>
      <c r="F261" s="395"/>
      <c r="G261" s="395"/>
      <c r="H261" s="395"/>
      <c r="I261" s="395"/>
      <c r="J261" s="395"/>
      <c r="K261" s="395"/>
      <c r="L261" s="395"/>
      <c r="M261" s="395"/>
      <c r="N261" s="395"/>
      <c r="O261" s="395"/>
      <c r="P261" s="395"/>
      <c r="Q261" s="395"/>
      <c r="R261" s="395"/>
      <c r="S261" s="395"/>
      <c r="T261" s="395"/>
      <c r="U261" s="395"/>
      <c r="V261" s="395"/>
      <c r="W261" s="395"/>
      <c r="X261" s="395"/>
      <c r="Y261" s="395"/>
      <c r="Z261" s="395"/>
    </row>
    <row r="262" ht="16.5" customHeight="1">
      <c r="A262" s="395"/>
      <c r="B262" s="395"/>
      <c r="C262" s="395"/>
      <c r="D262" s="395"/>
      <c r="E262" s="395"/>
      <c r="F262" s="395"/>
      <c r="G262" s="395"/>
      <c r="H262" s="395"/>
      <c r="I262" s="395"/>
      <c r="J262" s="395"/>
      <c r="K262" s="395"/>
      <c r="L262" s="395"/>
      <c r="M262" s="395"/>
      <c r="N262" s="395"/>
      <c r="O262" s="395"/>
      <c r="P262" s="395"/>
      <c r="Q262" s="395"/>
      <c r="R262" s="395"/>
      <c r="S262" s="395"/>
      <c r="T262" s="395"/>
      <c r="U262" s="395"/>
      <c r="V262" s="395"/>
      <c r="W262" s="395"/>
      <c r="X262" s="395"/>
      <c r="Y262" s="395"/>
      <c r="Z262" s="395"/>
    </row>
    <row r="263" ht="16.5" customHeight="1">
      <c r="A263" s="395"/>
      <c r="B263" s="395"/>
      <c r="C263" s="395"/>
      <c r="D263" s="395"/>
      <c r="E263" s="395"/>
      <c r="F263" s="395"/>
      <c r="G263" s="395"/>
      <c r="H263" s="395"/>
      <c r="I263" s="395"/>
      <c r="J263" s="395"/>
      <c r="K263" s="395"/>
      <c r="L263" s="395"/>
      <c r="M263" s="395"/>
      <c r="N263" s="395"/>
      <c r="O263" s="395"/>
      <c r="P263" s="395"/>
      <c r="Q263" s="395"/>
      <c r="R263" s="395"/>
      <c r="S263" s="395"/>
      <c r="T263" s="395"/>
      <c r="U263" s="395"/>
      <c r="V263" s="395"/>
      <c r="W263" s="395"/>
      <c r="X263" s="395"/>
      <c r="Y263" s="395"/>
      <c r="Z263" s="395"/>
    </row>
    <row r="264" ht="16.5" customHeight="1">
      <c r="A264" s="395"/>
      <c r="B264" s="395"/>
      <c r="C264" s="395"/>
      <c r="D264" s="395"/>
      <c r="E264" s="395"/>
      <c r="F264" s="395"/>
      <c r="G264" s="395"/>
      <c r="H264" s="395"/>
      <c r="I264" s="395"/>
      <c r="J264" s="395"/>
      <c r="K264" s="395"/>
      <c r="L264" s="395"/>
      <c r="M264" s="395"/>
      <c r="N264" s="395"/>
      <c r="O264" s="395"/>
      <c r="P264" s="395"/>
      <c r="Q264" s="395"/>
      <c r="R264" s="395"/>
      <c r="S264" s="395"/>
      <c r="T264" s="395"/>
      <c r="U264" s="395"/>
      <c r="V264" s="395"/>
      <c r="W264" s="395"/>
      <c r="X264" s="395"/>
      <c r="Y264" s="395"/>
      <c r="Z264" s="395"/>
    </row>
    <row r="265" ht="16.5" customHeight="1">
      <c r="A265" s="395"/>
      <c r="B265" s="395"/>
      <c r="C265" s="395"/>
      <c r="D265" s="395"/>
      <c r="E265" s="395"/>
      <c r="F265" s="395"/>
      <c r="G265" s="395"/>
      <c r="H265" s="395"/>
      <c r="I265" s="395"/>
      <c r="J265" s="395"/>
      <c r="K265" s="395"/>
      <c r="L265" s="395"/>
      <c r="M265" s="395"/>
      <c r="N265" s="395"/>
      <c r="O265" s="395"/>
      <c r="P265" s="395"/>
      <c r="Q265" s="395"/>
      <c r="R265" s="395"/>
      <c r="S265" s="395"/>
      <c r="T265" s="395"/>
      <c r="U265" s="395"/>
      <c r="V265" s="395"/>
      <c r="W265" s="395"/>
      <c r="X265" s="395"/>
      <c r="Y265" s="395"/>
      <c r="Z265" s="395"/>
    </row>
    <row r="266" ht="16.5" customHeight="1">
      <c r="A266" s="395"/>
      <c r="B266" s="395"/>
      <c r="C266" s="395"/>
      <c r="D266" s="395"/>
      <c r="E266" s="395"/>
      <c r="F266" s="395"/>
      <c r="G266" s="395"/>
      <c r="H266" s="395"/>
      <c r="I266" s="395"/>
      <c r="J266" s="395"/>
      <c r="K266" s="395"/>
      <c r="L266" s="395"/>
      <c r="M266" s="395"/>
      <c r="N266" s="395"/>
      <c r="O266" s="395"/>
      <c r="P266" s="395"/>
      <c r="Q266" s="395"/>
      <c r="R266" s="395"/>
      <c r="S266" s="395"/>
      <c r="T266" s="395"/>
      <c r="U266" s="395"/>
      <c r="V266" s="395"/>
      <c r="W266" s="395"/>
      <c r="X266" s="395"/>
      <c r="Y266" s="395"/>
      <c r="Z266" s="395"/>
    </row>
    <row r="267" ht="16.5" customHeight="1">
      <c r="A267" s="395"/>
      <c r="B267" s="395"/>
      <c r="C267" s="395"/>
      <c r="D267" s="395"/>
      <c r="E267" s="395"/>
      <c r="F267" s="395"/>
      <c r="G267" s="395"/>
      <c r="H267" s="395"/>
      <c r="I267" s="395"/>
      <c r="J267" s="395"/>
      <c r="K267" s="395"/>
      <c r="L267" s="395"/>
      <c r="M267" s="395"/>
      <c r="N267" s="395"/>
      <c r="O267" s="395"/>
      <c r="P267" s="395"/>
      <c r="Q267" s="395"/>
      <c r="R267" s="395"/>
      <c r="S267" s="395"/>
      <c r="T267" s="395"/>
      <c r="U267" s="395"/>
      <c r="V267" s="395"/>
      <c r="W267" s="395"/>
      <c r="X267" s="395"/>
      <c r="Y267" s="395"/>
      <c r="Z267" s="395"/>
    </row>
    <row r="268" ht="16.5" customHeight="1">
      <c r="A268" s="395"/>
      <c r="B268" s="395"/>
      <c r="C268" s="395"/>
      <c r="D268" s="395"/>
      <c r="E268" s="395"/>
      <c r="F268" s="395"/>
      <c r="G268" s="395"/>
      <c r="H268" s="395"/>
      <c r="I268" s="395"/>
      <c r="J268" s="395"/>
      <c r="K268" s="395"/>
      <c r="L268" s="395"/>
      <c r="M268" s="395"/>
      <c r="N268" s="395"/>
      <c r="O268" s="395"/>
      <c r="P268" s="395"/>
      <c r="Q268" s="395"/>
      <c r="R268" s="395"/>
      <c r="S268" s="395"/>
      <c r="T268" s="395"/>
      <c r="U268" s="395"/>
      <c r="V268" s="395"/>
      <c r="W268" s="395"/>
      <c r="X268" s="395"/>
      <c r="Y268" s="395"/>
      <c r="Z268" s="395"/>
    </row>
    <row r="269" ht="16.5" customHeight="1">
      <c r="A269" s="395"/>
      <c r="B269" s="395"/>
      <c r="C269" s="395"/>
      <c r="D269" s="395"/>
      <c r="E269" s="395"/>
      <c r="F269" s="395"/>
      <c r="G269" s="395"/>
      <c r="H269" s="395"/>
      <c r="I269" s="395"/>
      <c r="J269" s="395"/>
      <c r="K269" s="395"/>
      <c r="L269" s="395"/>
      <c r="M269" s="395"/>
      <c r="N269" s="395"/>
      <c r="O269" s="395"/>
      <c r="P269" s="395"/>
      <c r="Q269" s="395"/>
      <c r="R269" s="395"/>
      <c r="S269" s="395"/>
      <c r="T269" s="395"/>
      <c r="U269" s="395"/>
      <c r="V269" s="395"/>
      <c r="W269" s="395"/>
      <c r="X269" s="395"/>
      <c r="Y269" s="395"/>
      <c r="Z269" s="395"/>
    </row>
    <row r="270" ht="16.5" customHeight="1">
      <c r="A270" s="395"/>
      <c r="B270" s="395"/>
      <c r="C270" s="395"/>
      <c r="D270" s="395"/>
      <c r="E270" s="395"/>
      <c r="F270" s="395"/>
      <c r="G270" s="395"/>
      <c r="H270" s="395"/>
      <c r="I270" s="395"/>
      <c r="J270" s="395"/>
      <c r="K270" s="395"/>
      <c r="L270" s="395"/>
      <c r="M270" s="395"/>
      <c r="N270" s="395"/>
      <c r="O270" s="395"/>
      <c r="P270" s="395"/>
      <c r="Q270" s="395"/>
      <c r="R270" s="395"/>
      <c r="S270" s="395"/>
      <c r="T270" s="395"/>
      <c r="U270" s="395"/>
      <c r="V270" s="395"/>
      <c r="W270" s="395"/>
      <c r="X270" s="395"/>
      <c r="Y270" s="395"/>
      <c r="Z270" s="395"/>
    </row>
    <row r="271" ht="16.5" customHeight="1">
      <c r="A271" s="395"/>
      <c r="B271" s="395"/>
      <c r="C271" s="395"/>
      <c r="D271" s="395"/>
      <c r="E271" s="395"/>
      <c r="F271" s="395"/>
      <c r="G271" s="395"/>
      <c r="H271" s="395"/>
      <c r="I271" s="395"/>
      <c r="J271" s="395"/>
      <c r="K271" s="395"/>
      <c r="L271" s="395"/>
      <c r="M271" s="395"/>
      <c r="N271" s="395"/>
      <c r="O271" s="395"/>
      <c r="P271" s="395"/>
      <c r="Q271" s="395"/>
      <c r="R271" s="395"/>
      <c r="S271" s="395"/>
      <c r="T271" s="395"/>
      <c r="U271" s="395"/>
      <c r="V271" s="395"/>
      <c r="W271" s="395"/>
      <c r="X271" s="395"/>
      <c r="Y271" s="395"/>
      <c r="Z271" s="395"/>
    </row>
    <row r="272" ht="16.5" customHeight="1">
      <c r="A272" s="395"/>
      <c r="B272" s="395"/>
      <c r="C272" s="395"/>
      <c r="D272" s="395"/>
      <c r="E272" s="395"/>
      <c r="F272" s="395"/>
      <c r="G272" s="395"/>
      <c r="H272" s="395"/>
      <c r="I272" s="395"/>
      <c r="J272" s="395"/>
      <c r="K272" s="395"/>
      <c r="L272" s="395"/>
      <c r="M272" s="395"/>
      <c r="N272" s="395"/>
      <c r="O272" s="395"/>
      <c r="P272" s="395"/>
      <c r="Q272" s="395"/>
      <c r="R272" s="395"/>
      <c r="S272" s="395"/>
      <c r="T272" s="395"/>
      <c r="U272" s="395"/>
      <c r="V272" s="395"/>
      <c r="W272" s="395"/>
      <c r="X272" s="395"/>
      <c r="Y272" s="395"/>
      <c r="Z272" s="395"/>
    </row>
    <row r="273" ht="16.5" customHeight="1">
      <c r="A273" s="395"/>
      <c r="B273" s="395"/>
      <c r="C273" s="395"/>
      <c r="D273" s="395"/>
      <c r="E273" s="395"/>
      <c r="F273" s="395"/>
      <c r="G273" s="395"/>
      <c r="H273" s="395"/>
      <c r="I273" s="395"/>
      <c r="J273" s="395"/>
      <c r="K273" s="395"/>
      <c r="L273" s="395"/>
      <c r="M273" s="395"/>
      <c r="N273" s="395"/>
      <c r="O273" s="395"/>
      <c r="P273" s="395"/>
      <c r="Q273" s="395"/>
      <c r="R273" s="395"/>
      <c r="S273" s="395"/>
      <c r="T273" s="395"/>
      <c r="U273" s="395"/>
      <c r="V273" s="395"/>
      <c r="W273" s="395"/>
      <c r="X273" s="395"/>
      <c r="Y273" s="395"/>
      <c r="Z273" s="395"/>
    </row>
    <row r="274" ht="16.5" customHeight="1">
      <c r="A274" s="395"/>
      <c r="B274" s="395"/>
      <c r="C274" s="395"/>
      <c r="D274" s="395"/>
      <c r="E274" s="395"/>
      <c r="F274" s="395"/>
      <c r="G274" s="395"/>
      <c r="H274" s="395"/>
      <c r="I274" s="395"/>
      <c r="J274" s="395"/>
      <c r="K274" s="395"/>
      <c r="L274" s="395"/>
      <c r="M274" s="395"/>
      <c r="N274" s="395"/>
      <c r="O274" s="395"/>
      <c r="P274" s="395"/>
      <c r="Q274" s="395"/>
      <c r="R274" s="395"/>
      <c r="S274" s="395"/>
      <c r="T274" s="395"/>
      <c r="U274" s="395"/>
      <c r="V274" s="395"/>
      <c r="W274" s="395"/>
      <c r="X274" s="395"/>
      <c r="Y274" s="395"/>
      <c r="Z274" s="395"/>
    </row>
    <row r="275" ht="16.5" customHeight="1">
      <c r="A275" s="395"/>
      <c r="B275" s="395"/>
      <c r="C275" s="395"/>
      <c r="D275" s="395"/>
      <c r="E275" s="395"/>
      <c r="F275" s="395"/>
      <c r="G275" s="395"/>
      <c r="H275" s="395"/>
      <c r="I275" s="395"/>
      <c r="J275" s="395"/>
      <c r="K275" s="395"/>
      <c r="L275" s="395"/>
      <c r="M275" s="395"/>
      <c r="N275" s="395"/>
      <c r="O275" s="395"/>
      <c r="P275" s="395"/>
      <c r="Q275" s="395"/>
      <c r="R275" s="395"/>
      <c r="S275" s="395"/>
      <c r="T275" s="395"/>
      <c r="U275" s="395"/>
      <c r="V275" s="395"/>
      <c r="W275" s="395"/>
      <c r="X275" s="395"/>
      <c r="Y275" s="395"/>
      <c r="Z275" s="395"/>
    </row>
    <row r="276" ht="16.5" customHeight="1">
      <c r="A276" s="395"/>
      <c r="B276" s="395"/>
      <c r="C276" s="395"/>
      <c r="D276" s="395"/>
      <c r="E276" s="395"/>
      <c r="F276" s="395"/>
      <c r="G276" s="395"/>
      <c r="H276" s="395"/>
      <c r="I276" s="395"/>
      <c r="J276" s="395"/>
      <c r="K276" s="395"/>
      <c r="L276" s="395"/>
      <c r="M276" s="395"/>
      <c r="N276" s="395"/>
      <c r="O276" s="395"/>
      <c r="P276" s="395"/>
      <c r="Q276" s="395"/>
      <c r="R276" s="395"/>
      <c r="S276" s="395"/>
      <c r="T276" s="395"/>
      <c r="U276" s="395"/>
      <c r="V276" s="395"/>
      <c r="W276" s="395"/>
      <c r="X276" s="395"/>
      <c r="Y276" s="395"/>
      <c r="Z276" s="395"/>
    </row>
    <row r="277" ht="16.5" customHeight="1">
      <c r="A277" s="395"/>
      <c r="B277" s="395"/>
      <c r="C277" s="395"/>
      <c r="D277" s="395"/>
      <c r="E277" s="395"/>
      <c r="F277" s="395"/>
      <c r="G277" s="395"/>
      <c r="H277" s="395"/>
      <c r="I277" s="395"/>
      <c r="J277" s="395"/>
      <c r="K277" s="395"/>
      <c r="L277" s="395"/>
      <c r="M277" s="395"/>
      <c r="N277" s="395"/>
      <c r="O277" s="395"/>
      <c r="P277" s="395"/>
      <c r="Q277" s="395"/>
      <c r="R277" s="395"/>
      <c r="S277" s="395"/>
      <c r="T277" s="395"/>
      <c r="U277" s="395"/>
      <c r="V277" s="395"/>
      <c r="W277" s="395"/>
      <c r="X277" s="395"/>
      <c r="Y277" s="395"/>
      <c r="Z277" s="395"/>
    </row>
    <row r="278" ht="16.5" customHeight="1">
      <c r="A278" s="395"/>
      <c r="B278" s="395"/>
      <c r="C278" s="395"/>
      <c r="D278" s="395"/>
      <c r="E278" s="395"/>
      <c r="F278" s="395"/>
      <c r="G278" s="395"/>
      <c r="H278" s="395"/>
      <c r="I278" s="395"/>
      <c r="J278" s="395"/>
      <c r="K278" s="395"/>
      <c r="L278" s="395"/>
      <c r="M278" s="395"/>
      <c r="N278" s="395"/>
      <c r="O278" s="395"/>
      <c r="P278" s="395"/>
      <c r="Q278" s="395"/>
      <c r="R278" s="395"/>
      <c r="S278" s="395"/>
      <c r="T278" s="395"/>
      <c r="U278" s="395"/>
      <c r="V278" s="395"/>
      <c r="W278" s="395"/>
      <c r="X278" s="395"/>
      <c r="Y278" s="395"/>
      <c r="Z278" s="395"/>
    </row>
    <row r="279" ht="16.5" customHeight="1">
      <c r="A279" s="395"/>
      <c r="B279" s="395"/>
      <c r="C279" s="395"/>
      <c r="D279" s="395"/>
      <c r="E279" s="395"/>
      <c r="F279" s="395"/>
      <c r="G279" s="395"/>
      <c r="H279" s="395"/>
      <c r="I279" s="395"/>
      <c r="J279" s="395"/>
      <c r="K279" s="395"/>
      <c r="L279" s="395"/>
      <c r="M279" s="395"/>
      <c r="N279" s="395"/>
      <c r="O279" s="395"/>
      <c r="P279" s="395"/>
      <c r="Q279" s="395"/>
      <c r="R279" s="395"/>
      <c r="S279" s="395"/>
      <c r="T279" s="395"/>
      <c r="U279" s="395"/>
      <c r="V279" s="395"/>
      <c r="W279" s="395"/>
      <c r="X279" s="395"/>
      <c r="Y279" s="395"/>
      <c r="Z279" s="395"/>
    </row>
    <row r="280" ht="16.5" customHeight="1">
      <c r="A280" s="395"/>
      <c r="B280" s="395"/>
      <c r="C280" s="395"/>
      <c r="D280" s="395"/>
      <c r="E280" s="395"/>
      <c r="F280" s="395"/>
      <c r="G280" s="395"/>
      <c r="H280" s="395"/>
      <c r="I280" s="395"/>
      <c r="J280" s="395"/>
      <c r="K280" s="395"/>
      <c r="L280" s="395"/>
      <c r="M280" s="395"/>
      <c r="N280" s="395"/>
      <c r="O280" s="395"/>
      <c r="P280" s="395"/>
      <c r="Q280" s="395"/>
      <c r="R280" s="395"/>
      <c r="S280" s="395"/>
      <c r="T280" s="395"/>
      <c r="U280" s="395"/>
      <c r="V280" s="395"/>
      <c r="W280" s="395"/>
      <c r="X280" s="395"/>
      <c r="Y280" s="395"/>
      <c r="Z280" s="395"/>
    </row>
    <row r="281" ht="16.5" customHeight="1">
      <c r="A281" s="395"/>
      <c r="B281" s="395"/>
      <c r="C281" s="395"/>
      <c r="D281" s="395"/>
      <c r="E281" s="395"/>
      <c r="F281" s="395"/>
      <c r="G281" s="395"/>
      <c r="H281" s="395"/>
      <c r="I281" s="395"/>
      <c r="J281" s="395"/>
      <c r="K281" s="395"/>
      <c r="L281" s="395"/>
      <c r="M281" s="395"/>
      <c r="N281" s="395"/>
      <c r="O281" s="395"/>
      <c r="P281" s="395"/>
      <c r="Q281" s="395"/>
      <c r="R281" s="395"/>
      <c r="S281" s="395"/>
      <c r="T281" s="395"/>
      <c r="U281" s="395"/>
      <c r="V281" s="395"/>
      <c r="W281" s="395"/>
      <c r="X281" s="395"/>
      <c r="Y281" s="395"/>
      <c r="Z281" s="395"/>
    </row>
    <row r="282" ht="16.5" customHeight="1">
      <c r="A282" s="395"/>
      <c r="B282" s="395"/>
      <c r="C282" s="395"/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95"/>
      <c r="S282" s="395"/>
      <c r="T282" s="395"/>
      <c r="U282" s="395"/>
      <c r="V282" s="395"/>
      <c r="W282" s="395"/>
      <c r="X282" s="395"/>
      <c r="Y282" s="395"/>
      <c r="Z282" s="395"/>
    </row>
    <row r="283" ht="16.5" customHeight="1">
      <c r="A283" s="395"/>
      <c r="B283" s="395"/>
      <c r="C283" s="395"/>
      <c r="D283" s="395"/>
      <c r="E283" s="395"/>
      <c r="F283" s="395"/>
      <c r="G283" s="395"/>
      <c r="H283" s="395"/>
      <c r="I283" s="395"/>
      <c r="J283" s="395"/>
      <c r="K283" s="395"/>
      <c r="L283" s="395"/>
      <c r="M283" s="395"/>
      <c r="N283" s="395"/>
      <c r="O283" s="395"/>
      <c r="P283" s="395"/>
      <c r="Q283" s="395"/>
      <c r="R283" s="395"/>
      <c r="S283" s="395"/>
      <c r="T283" s="395"/>
      <c r="U283" s="395"/>
      <c r="V283" s="395"/>
      <c r="W283" s="395"/>
      <c r="X283" s="395"/>
      <c r="Y283" s="395"/>
      <c r="Z283" s="395"/>
    </row>
    <row r="284" ht="16.5" customHeight="1">
      <c r="A284" s="395"/>
      <c r="B284" s="395"/>
      <c r="C284" s="395"/>
      <c r="D284" s="395"/>
      <c r="E284" s="395"/>
      <c r="F284" s="395"/>
      <c r="G284" s="395"/>
      <c r="H284" s="395"/>
      <c r="I284" s="395"/>
      <c r="J284" s="395"/>
      <c r="K284" s="395"/>
      <c r="L284" s="395"/>
      <c r="M284" s="395"/>
      <c r="N284" s="395"/>
      <c r="O284" s="395"/>
      <c r="P284" s="395"/>
      <c r="Q284" s="395"/>
      <c r="R284" s="395"/>
      <c r="S284" s="395"/>
      <c r="T284" s="395"/>
      <c r="U284" s="395"/>
      <c r="V284" s="395"/>
      <c r="W284" s="395"/>
      <c r="X284" s="395"/>
      <c r="Y284" s="395"/>
      <c r="Z284" s="395"/>
    </row>
    <row r="285" ht="16.5" customHeight="1">
      <c r="A285" s="395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95"/>
      <c r="M285" s="395"/>
      <c r="N285" s="395"/>
      <c r="O285" s="395"/>
      <c r="P285" s="395"/>
      <c r="Q285" s="395"/>
      <c r="R285" s="395"/>
      <c r="S285" s="395"/>
      <c r="T285" s="395"/>
      <c r="U285" s="395"/>
      <c r="V285" s="395"/>
      <c r="W285" s="395"/>
      <c r="X285" s="395"/>
      <c r="Y285" s="395"/>
      <c r="Z285" s="395"/>
    </row>
    <row r="286" ht="16.5" customHeight="1">
      <c r="A286" s="395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95"/>
      <c r="M286" s="395"/>
      <c r="N286" s="395"/>
      <c r="O286" s="395"/>
      <c r="P286" s="395"/>
      <c r="Q286" s="395"/>
      <c r="R286" s="395"/>
      <c r="S286" s="395"/>
      <c r="T286" s="395"/>
      <c r="U286" s="395"/>
      <c r="V286" s="395"/>
      <c r="W286" s="395"/>
      <c r="X286" s="395"/>
      <c r="Y286" s="395"/>
      <c r="Z286" s="395"/>
    </row>
    <row r="287" ht="16.5" customHeight="1">
      <c r="A287" s="395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95"/>
      <c r="M287" s="395"/>
      <c r="N287" s="395"/>
      <c r="O287" s="395"/>
      <c r="P287" s="395"/>
      <c r="Q287" s="395"/>
      <c r="R287" s="395"/>
      <c r="S287" s="395"/>
      <c r="T287" s="395"/>
      <c r="U287" s="395"/>
      <c r="V287" s="395"/>
      <c r="W287" s="395"/>
      <c r="X287" s="395"/>
      <c r="Y287" s="395"/>
      <c r="Z287" s="395"/>
    </row>
    <row r="288" ht="16.5" customHeight="1">
      <c r="A288" s="395"/>
      <c r="B288" s="395"/>
      <c r="C288" s="395"/>
      <c r="D288" s="395"/>
      <c r="E288" s="395"/>
      <c r="F288" s="395"/>
      <c r="G288" s="395"/>
      <c r="H288" s="395"/>
      <c r="I288" s="395"/>
      <c r="J288" s="395"/>
      <c r="K288" s="395"/>
      <c r="L288" s="395"/>
      <c r="M288" s="395"/>
      <c r="N288" s="395"/>
      <c r="O288" s="395"/>
      <c r="P288" s="395"/>
      <c r="Q288" s="395"/>
      <c r="R288" s="395"/>
      <c r="S288" s="395"/>
      <c r="T288" s="395"/>
      <c r="U288" s="395"/>
      <c r="V288" s="395"/>
      <c r="W288" s="395"/>
      <c r="X288" s="395"/>
      <c r="Y288" s="395"/>
      <c r="Z288" s="395"/>
    </row>
    <row r="289" ht="16.5" customHeight="1">
      <c r="A289" s="395"/>
      <c r="B289" s="395"/>
      <c r="C289" s="395"/>
      <c r="D289" s="395"/>
      <c r="E289" s="395"/>
      <c r="F289" s="395"/>
      <c r="G289" s="395"/>
      <c r="H289" s="395"/>
      <c r="I289" s="395"/>
      <c r="J289" s="395"/>
      <c r="K289" s="395"/>
      <c r="L289" s="395"/>
      <c r="M289" s="395"/>
      <c r="N289" s="395"/>
      <c r="O289" s="395"/>
      <c r="P289" s="395"/>
      <c r="Q289" s="395"/>
      <c r="R289" s="395"/>
      <c r="S289" s="395"/>
      <c r="T289" s="395"/>
      <c r="U289" s="395"/>
      <c r="V289" s="395"/>
      <c r="W289" s="395"/>
      <c r="X289" s="395"/>
      <c r="Y289" s="395"/>
      <c r="Z289" s="395"/>
    </row>
    <row r="290" ht="16.5" customHeight="1">
      <c r="A290" s="395"/>
      <c r="B290" s="395"/>
      <c r="C290" s="395"/>
      <c r="D290" s="395"/>
      <c r="E290" s="395"/>
      <c r="F290" s="395"/>
      <c r="G290" s="395"/>
      <c r="H290" s="395"/>
      <c r="I290" s="395"/>
      <c r="J290" s="395"/>
      <c r="K290" s="395"/>
      <c r="L290" s="395"/>
      <c r="M290" s="395"/>
      <c r="N290" s="395"/>
      <c r="O290" s="395"/>
      <c r="P290" s="395"/>
      <c r="Q290" s="395"/>
      <c r="R290" s="395"/>
      <c r="S290" s="395"/>
      <c r="T290" s="395"/>
      <c r="U290" s="395"/>
      <c r="V290" s="395"/>
      <c r="W290" s="395"/>
      <c r="X290" s="395"/>
      <c r="Y290" s="395"/>
      <c r="Z290" s="395"/>
    </row>
    <row r="291" ht="16.5" customHeight="1">
      <c r="A291" s="395"/>
      <c r="B291" s="395"/>
      <c r="C291" s="395"/>
      <c r="D291" s="395"/>
      <c r="E291" s="395"/>
      <c r="F291" s="395"/>
      <c r="G291" s="395"/>
      <c r="H291" s="395"/>
      <c r="I291" s="395"/>
      <c r="J291" s="395"/>
      <c r="K291" s="395"/>
      <c r="L291" s="395"/>
      <c r="M291" s="395"/>
      <c r="N291" s="395"/>
      <c r="O291" s="395"/>
      <c r="P291" s="395"/>
      <c r="Q291" s="395"/>
      <c r="R291" s="395"/>
      <c r="S291" s="395"/>
      <c r="T291" s="395"/>
      <c r="U291" s="395"/>
      <c r="V291" s="395"/>
      <c r="W291" s="395"/>
      <c r="X291" s="395"/>
      <c r="Y291" s="395"/>
      <c r="Z291" s="395"/>
    </row>
    <row r="292" ht="16.5" customHeight="1">
      <c r="A292" s="395"/>
      <c r="B292" s="395"/>
      <c r="C292" s="395"/>
      <c r="D292" s="395"/>
      <c r="E292" s="395"/>
      <c r="F292" s="395"/>
      <c r="G292" s="395"/>
      <c r="H292" s="395"/>
      <c r="I292" s="395"/>
      <c r="J292" s="395"/>
      <c r="K292" s="395"/>
      <c r="L292" s="395"/>
      <c r="M292" s="395"/>
      <c r="N292" s="395"/>
      <c r="O292" s="395"/>
      <c r="P292" s="395"/>
      <c r="Q292" s="395"/>
      <c r="R292" s="395"/>
      <c r="S292" s="395"/>
      <c r="T292" s="395"/>
      <c r="U292" s="395"/>
      <c r="V292" s="395"/>
      <c r="W292" s="395"/>
      <c r="X292" s="395"/>
      <c r="Y292" s="395"/>
      <c r="Z292" s="395"/>
    </row>
    <row r="293" ht="16.5" customHeight="1">
      <c r="A293" s="395"/>
      <c r="B293" s="395"/>
      <c r="C293" s="395"/>
      <c r="D293" s="395"/>
      <c r="E293" s="395"/>
      <c r="F293" s="395"/>
      <c r="G293" s="395"/>
      <c r="H293" s="395"/>
      <c r="I293" s="395"/>
      <c r="J293" s="395"/>
      <c r="K293" s="395"/>
      <c r="L293" s="395"/>
      <c r="M293" s="395"/>
      <c r="N293" s="395"/>
      <c r="O293" s="395"/>
      <c r="P293" s="395"/>
      <c r="Q293" s="395"/>
      <c r="R293" s="395"/>
      <c r="S293" s="395"/>
      <c r="T293" s="395"/>
      <c r="U293" s="395"/>
      <c r="V293" s="395"/>
      <c r="W293" s="395"/>
      <c r="X293" s="395"/>
      <c r="Y293" s="395"/>
      <c r="Z293" s="395"/>
    </row>
    <row r="294" ht="16.5" customHeight="1">
      <c r="A294" s="395"/>
      <c r="B294" s="395"/>
      <c r="C294" s="395"/>
      <c r="D294" s="395"/>
      <c r="E294" s="395"/>
      <c r="F294" s="395"/>
      <c r="G294" s="395"/>
      <c r="H294" s="395"/>
      <c r="I294" s="395"/>
      <c r="J294" s="395"/>
      <c r="K294" s="395"/>
      <c r="L294" s="395"/>
      <c r="M294" s="395"/>
      <c r="N294" s="395"/>
      <c r="O294" s="395"/>
      <c r="P294" s="395"/>
      <c r="Q294" s="395"/>
      <c r="R294" s="395"/>
      <c r="S294" s="395"/>
      <c r="T294" s="395"/>
      <c r="U294" s="395"/>
      <c r="V294" s="395"/>
      <c r="W294" s="395"/>
      <c r="X294" s="395"/>
      <c r="Y294" s="395"/>
      <c r="Z294" s="395"/>
    </row>
    <row r="295" ht="16.5" customHeight="1">
      <c r="A295" s="395"/>
      <c r="B295" s="395"/>
      <c r="C295" s="395"/>
      <c r="D295" s="395"/>
      <c r="E295" s="395"/>
      <c r="F295" s="395"/>
      <c r="G295" s="395"/>
      <c r="H295" s="395"/>
      <c r="I295" s="395"/>
      <c r="J295" s="395"/>
      <c r="K295" s="395"/>
      <c r="L295" s="395"/>
      <c r="M295" s="395"/>
      <c r="N295" s="395"/>
      <c r="O295" s="395"/>
      <c r="P295" s="395"/>
      <c r="Q295" s="395"/>
      <c r="R295" s="395"/>
      <c r="S295" s="395"/>
      <c r="T295" s="395"/>
      <c r="U295" s="395"/>
      <c r="V295" s="395"/>
      <c r="W295" s="395"/>
      <c r="X295" s="395"/>
      <c r="Y295" s="395"/>
      <c r="Z295" s="395"/>
    </row>
    <row r="296" ht="16.5" customHeight="1">
      <c r="A296" s="395"/>
      <c r="B296" s="395"/>
      <c r="C296" s="395"/>
      <c r="D296" s="395"/>
      <c r="E296" s="395"/>
      <c r="F296" s="395"/>
      <c r="G296" s="395"/>
      <c r="H296" s="395"/>
      <c r="I296" s="395"/>
      <c r="J296" s="395"/>
      <c r="K296" s="395"/>
      <c r="L296" s="395"/>
      <c r="M296" s="395"/>
      <c r="N296" s="395"/>
      <c r="O296" s="395"/>
      <c r="P296" s="395"/>
      <c r="Q296" s="395"/>
      <c r="R296" s="395"/>
      <c r="S296" s="395"/>
      <c r="T296" s="395"/>
      <c r="U296" s="395"/>
      <c r="V296" s="395"/>
      <c r="W296" s="395"/>
      <c r="X296" s="395"/>
      <c r="Y296" s="395"/>
      <c r="Z296" s="395"/>
    </row>
    <row r="297" ht="16.5" customHeight="1">
      <c r="A297" s="395"/>
      <c r="B297" s="395"/>
      <c r="C297" s="395"/>
      <c r="D297" s="395"/>
      <c r="E297" s="395"/>
      <c r="F297" s="395"/>
      <c r="G297" s="395"/>
      <c r="H297" s="395"/>
      <c r="I297" s="395"/>
      <c r="J297" s="395"/>
      <c r="K297" s="395"/>
      <c r="L297" s="395"/>
      <c r="M297" s="395"/>
      <c r="N297" s="395"/>
      <c r="O297" s="395"/>
      <c r="P297" s="395"/>
      <c r="Q297" s="395"/>
      <c r="R297" s="395"/>
      <c r="S297" s="395"/>
      <c r="T297" s="395"/>
      <c r="U297" s="395"/>
      <c r="V297" s="395"/>
      <c r="W297" s="395"/>
      <c r="X297" s="395"/>
      <c r="Y297" s="395"/>
      <c r="Z297" s="395"/>
    </row>
    <row r="298" ht="16.5" customHeight="1">
      <c r="A298" s="395"/>
      <c r="B298" s="395"/>
      <c r="C298" s="395"/>
      <c r="D298" s="395"/>
      <c r="E298" s="395"/>
      <c r="F298" s="395"/>
      <c r="G298" s="395"/>
      <c r="H298" s="395"/>
      <c r="I298" s="395"/>
      <c r="J298" s="395"/>
      <c r="K298" s="395"/>
      <c r="L298" s="395"/>
      <c r="M298" s="395"/>
      <c r="N298" s="395"/>
      <c r="O298" s="395"/>
      <c r="P298" s="395"/>
      <c r="Q298" s="395"/>
      <c r="R298" s="395"/>
      <c r="S298" s="395"/>
      <c r="T298" s="395"/>
      <c r="U298" s="395"/>
      <c r="V298" s="395"/>
      <c r="W298" s="395"/>
      <c r="X298" s="395"/>
      <c r="Y298" s="395"/>
      <c r="Z298" s="395"/>
    </row>
    <row r="299" ht="16.5" customHeight="1">
      <c r="A299" s="395"/>
      <c r="B299" s="395"/>
      <c r="C299" s="395"/>
      <c r="D299" s="395"/>
      <c r="E299" s="395"/>
      <c r="F299" s="395"/>
      <c r="G299" s="395"/>
      <c r="H299" s="395"/>
      <c r="I299" s="395"/>
      <c r="J299" s="395"/>
      <c r="K299" s="395"/>
      <c r="L299" s="395"/>
      <c r="M299" s="395"/>
      <c r="N299" s="395"/>
      <c r="O299" s="395"/>
      <c r="P299" s="395"/>
      <c r="Q299" s="395"/>
      <c r="R299" s="395"/>
      <c r="S299" s="395"/>
      <c r="T299" s="395"/>
      <c r="U299" s="395"/>
      <c r="V299" s="395"/>
      <c r="W299" s="395"/>
      <c r="X299" s="395"/>
      <c r="Y299" s="395"/>
      <c r="Z299" s="395"/>
    </row>
    <row r="300" ht="16.5" customHeight="1">
      <c r="A300" s="395"/>
      <c r="B300" s="395"/>
      <c r="C300" s="395"/>
      <c r="D300" s="395"/>
      <c r="E300" s="395"/>
      <c r="F300" s="395"/>
      <c r="G300" s="395"/>
      <c r="H300" s="395"/>
      <c r="I300" s="395"/>
      <c r="J300" s="395"/>
      <c r="K300" s="395"/>
      <c r="L300" s="395"/>
      <c r="M300" s="395"/>
      <c r="N300" s="395"/>
      <c r="O300" s="395"/>
      <c r="P300" s="395"/>
      <c r="Q300" s="395"/>
      <c r="R300" s="395"/>
      <c r="S300" s="395"/>
      <c r="T300" s="395"/>
      <c r="U300" s="395"/>
      <c r="V300" s="395"/>
      <c r="W300" s="395"/>
      <c r="X300" s="395"/>
      <c r="Y300" s="395"/>
      <c r="Z300" s="395"/>
    </row>
    <row r="301" ht="16.5" customHeight="1">
      <c r="A301" s="395"/>
      <c r="B301" s="395"/>
      <c r="C301" s="395"/>
      <c r="D301" s="395"/>
      <c r="E301" s="395"/>
      <c r="F301" s="395"/>
      <c r="G301" s="395"/>
      <c r="H301" s="395"/>
      <c r="I301" s="395"/>
      <c r="J301" s="395"/>
      <c r="K301" s="395"/>
      <c r="L301" s="395"/>
      <c r="M301" s="395"/>
      <c r="N301" s="395"/>
      <c r="O301" s="395"/>
      <c r="P301" s="395"/>
      <c r="Q301" s="395"/>
      <c r="R301" s="395"/>
      <c r="S301" s="395"/>
      <c r="T301" s="395"/>
      <c r="U301" s="395"/>
      <c r="V301" s="395"/>
      <c r="W301" s="395"/>
      <c r="X301" s="395"/>
      <c r="Y301" s="395"/>
      <c r="Z301" s="395"/>
    </row>
    <row r="302" ht="16.5" customHeight="1">
      <c r="A302" s="395"/>
      <c r="B302" s="395"/>
      <c r="C302" s="395"/>
      <c r="D302" s="395"/>
      <c r="E302" s="395"/>
      <c r="F302" s="395"/>
      <c r="G302" s="395"/>
      <c r="H302" s="395"/>
      <c r="I302" s="395"/>
      <c r="J302" s="395"/>
      <c r="K302" s="395"/>
      <c r="L302" s="395"/>
      <c r="M302" s="395"/>
      <c r="N302" s="395"/>
      <c r="O302" s="395"/>
      <c r="P302" s="395"/>
      <c r="Q302" s="395"/>
      <c r="R302" s="395"/>
      <c r="S302" s="395"/>
      <c r="T302" s="395"/>
      <c r="U302" s="395"/>
      <c r="V302" s="395"/>
      <c r="W302" s="395"/>
      <c r="X302" s="395"/>
      <c r="Y302" s="395"/>
      <c r="Z302" s="395"/>
    </row>
    <row r="303" ht="16.5" customHeight="1">
      <c r="A303" s="395"/>
      <c r="B303" s="395"/>
      <c r="C303" s="395"/>
      <c r="D303" s="395"/>
      <c r="E303" s="395"/>
      <c r="F303" s="395"/>
      <c r="G303" s="395"/>
      <c r="H303" s="395"/>
      <c r="I303" s="395"/>
      <c r="J303" s="395"/>
      <c r="K303" s="395"/>
      <c r="L303" s="395"/>
      <c r="M303" s="395"/>
      <c r="N303" s="395"/>
      <c r="O303" s="395"/>
      <c r="P303" s="395"/>
      <c r="Q303" s="395"/>
      <c r="R303" s="395"/>
      <c r="S303" s="395"/>
      <c r="T303" s="395"/>
      <c r="U303" s="395"/>
      <c r="V303" s="395"/>
      <c r="W303" s="395"/>
      <c r="X303" s="395"/>
      <c r="Y303" s="395"/>
      <c r="Z303" s="395"/>
    </row>
    <row r="304" ht="16.5" customHeight="1">
      <c r="A304" s="395"/>
      <c r="B304" s="395"/>
      <c r="C304" s="395"/>
      <c r="D304" s="395"/>
      <c r="E304" s="395"/>
      <c r="F304" s="395"/>
      <c r="G304" s="395"/>
      <c r="H304" s="395"/>
      <c r="I304" s="395"/>
      <c r="J304" s="395"/>
      <c r="K304" s="395"/>
      <c r="L304" s="395"/>
      <c r="M304" s="395"/>
      <c r="N304" s="395"/>
      <c r="O304" s="395"/>
      <c r="P304" s="395"/>
      <c r="Q304" s="395"/>
      <c r="R304" s="395"/>
      <c r="S304" s="395"/>
      <c r="T304" s="395"/>
      <c r="U304" s="395"/>
      <c r="V304" s="395"/>
      <c r="W304" s="395"/>
      <c r="X304" s="395"/>
      <c r="Y304" s="395"/>
      <c r="Z304" s="395"/>
    </row>
    <row r="305" ht="16.5" customHeight="1">
      <c r="A305" s="395"/>
      <c r="B305" s="395"/>
      <c r="C305" s="395"/>
      <c r="D305" s="395"/>
      <c r="E305" s="395"/>
      <c r="F305" s="395"/>
      <c r="G305" s="395"/>
      <c r="H305" s="395"/>
      <c r="I305" s="395"/>
      <c r="J305" s="395"/>
      <c r="K305" s="395"/>
      <c r="L305" s="395"/>
      <c r="M305" s="395"/>
      <c r="N305" s="395"/>
      <c r="O305" s="395"/>
      <c r="P305" s="395"/>
      <c r="Q305" s="395"/>
      <c r="R305" s="395"/>
      <c r="S305" s="395"/>
      <c r="T305" s="395"/>
      <c r="U305" s="395"/>
      <c r="V305" s="395"/>
      <c r="W305" s="395"/>
      <c r="X305" s="395"/>
      <c r="Y305" s="395"/>
      <c r="Z305" s="395"/>
    </row>
    <row r="306" ht="16.5" customHeight="1">
      <c r="A306" s="395"/>
      <c r="B306" s="395"/>
      <c r="C306" s="395"/>
      <c r="D306" s="395"/>
      <c r="E306" s="395"/>
      <c r="F306" s="395"/>
      <c r="G306" s="395"/>
      <c r="H306" s="395"/>
      <c r="I306" s="395"/>
      <c r="J306" s="395"/>
      <c r="K306" s="395"/>
      <c r="L306" s="395"/>
      <c r="M306" s="395"/>
      <c r="N306" s="395"/>
      <c r="O306" s="395"/>
      <c r="P306" s="395"/>
      <c r="Q306" s="395"/>
      <c r="R306" s="395"/>
      <c r="S306" s="395"/>
      <c r="T306" s="395"/>
      <c r="U306" s="395"/>
      <c r="V306" s="395"/>
      <c r="W306" s="395"/>
      <c r="X306" s="395"/>
      <c r="Y306" s="395"/>
      <c r="Z306" s="395"/>
    </row>
    <row r="307" ht="16.5" customHeight="1">
      <c r="A307" s="395"/>
      <c r="B307" s="395"/>
      <c r="C307" s="395"/>
      <c r="D307" s="395"/>
      <c r="E307" s="395"/>
      <c r="F307" s="395"/>
      <c r="G307" s="395"/>
      <c r="H307" s="395"/>
      <c r="I307" s="395"/>
      <c r="J307" s="395"/>
      <c r="K307" s="395"/>
      <c r="L307" s="395"/>
      <c r="M307" s="395"/>
      <c r="N307" s="395"/>
      <c r="O307" s="395"/>
      <c r="P307" s="395"/>
      <c r="Q307" s="395"/>
      <c r="R307" s="395"/>
      <c r="S307" s="395"/>
      <c r="T307" s="395"/>
      <c r="U307" s="395"/>
      <c r="V307" s="395"/>
      <c r="W307" s="395"/>
      <c r="X307" s="395"/>
      <c r="Y307" s="395"/>
      <c r="Z307" s="395"/>
    </row>
    <row r="308" ht="16.5" customHeight="1">
      <c r="A308" s="395"/>
      <c r="B308" s="395"/>
      <c r="C308" s="395"/>
      <c r="D308" s="395"/>
      <c r="E308" s="395"/>
      <c r="F308" s="395"/>
      <c r="G308" s="395"/>
      <c r="H308" s="395"/>
      <c r="I308" s="395"/>
      <c r="J308" s="395"/>
      <c r="K308" s="395"/>
      <c r="L308" s="395"/>
      <c r="M308" s="395"/>
      <c r="N308" s="395"/>
      <c r="O308" s="395"/>
      <c r="P308" s="395"/>
      <c r="Q308" s="395"/>
      <c r="R308" s="395"/>
      <c r="S308" s="395"/>
      <c r="T308" s="395"/>
      <c r="U308" s="395"/>
      <c r="V308" s="395"/>
      <c r="W308" s="395"/>
      <c r="X308" s="395"/>
      <c r="Y308" s="395"/>
      <c r="Z308" s="395"/>
    </row>
    <row r="309" ht="16.5" customHeight="1">
      <c r="A309" s="395"/>
      <c r="B309" s="395"/>
      <c r="C309" s="395"/>
      <c r="D309" s="395"/>
      <c r="E309" s="395"/>
      <c r="F309" s="395"/>
      <c r="G309" s="395"/>
      <c r="H309" s="395"/>
      <c r="I309" s="395"/>
      <c r="J309" s="395"/>
      <c r="K309" s="395"/>
      <c r="L309" s="395"/>
      <c r="M309" s="395"/>
      <c r="N309" s="395"/>
      <c r="O309" s="395"/>
      <c r="P309" s="395"/>
      <c r="Q309" s="395"/>
      <c r="R309" s="395"/>
      <c r="S309" s="395"/>
      <c r="T309" s="395"/>
      <c r="U309" s="395"/>
      <c r="V309" s="395"/>
      <c r="W309" s="395"/>
      <c r="X309" s="395"/>
      <c r="Y309" s="395"/>
      <c r="Z309" s="395"/>
    </row>
    <row r="310" ht="16.5" customHeight="1">
      <c r="A310" s="395"/>
      <c r="B310" s="395"/>
      <c r="C310" s="395"/>
      <c r="D310" s="395"/>
      <c r="E310" s="395"/>
      <c r="F310" s="395"/>
      <c r="G310" s="395"/>
      <c r="H310" s="395"/>
      <c r="I310" s="395"/>
      <c r="J310" s="395"/>
      <c r="K310" s="395"/>
      <c r="L310" s="395"/>
      <c r="M310" s="395"/>
      <c r="N310" s="395"/>
      <c r="O310" s="395"/>
      <c r="P310" s="395"/>
      <c r="Q310" s="395"/>
      <c r="R310" s="395"/>
      <c r="S310" s="395"/>
      <c r="T310" s="395"/>
      <c r="U310" s="395"/>
      <c r="V310" s="395"/>
      <c r="W310" s="395"/>
      <c r="X310" s="395"/>
      <c r="Y310" s="395"/>
      <c r="Z310" s="395"/>
    </row>
    <row r="311" ht="16.5" customHeight="1">
      <c r="A311" s="395"/>
      <c r="B311" s="395"/>
      <c r="C311" s="395"/>
      <c r="D311" s="395"/>
      <c r="E311" s="395"/>
      <c r="F311" s="395"/>
      <c r="G311" s="395"/>
      <c r="H311" s="395"/>
      <c r="I311" s="395"/>
      <c r="J311" s="395"/>
      <c r="K311" s="395"/>
      <c r="L311" s="395"/>
      <c r="M311" s="395"/>
      <c r="N311" s="395"/>
      <c r="O311" s="395"/>
      <c r="P311" s="395"/>
      <c r="Q311" s="395"/>
      <c r="R311" s="395"/>
      <c r="S311" s="395"/>
      <c r="T311" s="395"/>
      <c r="U311" s="395"/>
      <c r="V311" s="395"/>
      <c r="W311" s="395"/>
      <c r="X311" s="395"/>
      <c r="Y311" s="395"/>
      <c r="Z311" s="395"/>
    </row>
    <row r="312" ht="16.5" customHeight="1">
      <c r="A312" s="395"/>
      <c r="B312" s="395"/>
      <c r="C312" s="395"/>
      <c r="D312" s="395"/>
      <c r="E312" s="395"/>
      <c r="F312" s="395"/>
      <c r="G312" s="395"/>
      <c r="H312" s="395"/>
      <c r="I312" s="395"/>
      <c r="J312" s="395"/>
      <c r="K312" s="395"/>
      <c r="L312" s="395"/>
      <c r="M312" s="395"/>
      <c r="N312" s="395"/>
      <c r="O312" s="395"/>
      <c r="P312" s="395"/>
      <c r="Q312" s="395"/>
      <c r="R312" s="395"/>
      <c r="S312" s="395"/>
      <c r="T312" s="395"/>
      <c r="U312" s="395"/>
      <c r="V312" s="395"/>
      <c r="W312" s="395"/>
      <c r="X312" s="395"/>
      <c r="Y312" s="395"/>
      <c r="Z312" s="395"/>
    </row>
    <row r="313" ht="16.5" customHeight="1">
      <c r="A313" s="395"/>
      <c r="B313" s="395"/>
      <c r="C313" s="395"/>
      <c r="D313" s="395"/>
      <c r="E313" s="395"/>
      <c r="F313" s="395"/>
      <c r="G313" s="395"/>
      <c r="H313" s="395"/>
      <c r="I313" s="395"/>
      <c r="J313" s="395"/>
      <c r="K313" s="395"/>
      <c r="L313" s="395"/>
      <c r="M313" s="395"/>
      <c r="N313" s="395"/>
      <c r="O313" s="395"/>
      <c r="P313" s="395"/>
      <c r="Q313" s="395"/>
      <c r="R313" s="395"/>
      <c r="S313" s="395"/>
      <c r="T313" s="395"/>
      <c r="U313" s="395"/>
      <c r="V313" s="395"/>
      <c r="W313" s="395"/>
      <c r="X313" s="395"/>
      <c r="Y313" s="395"/>
      <c r="Z313" s="395"/>
    </row>
    <row r="314" ht="16.5" customHeight="1">
      <c r="A314" s="395"/>
      <c r="B314" s="395"/>
      <c r="C314" s="395"/>
      <c r="D314" s="395"/>
      <c r="E314" s="395"/>
      <c r="F314" s="395"/>
      <c r="G314" s="395"/>
      <c r="H314" s="395"/>
      <c r="I314" s="395"/>
      <c r="J314" s="395"/>
      <c r="K314" s="395"/>
      <c r="L314" s="395"/>
      <c r="M314" s="395"/>
      <c r="N314" s="395"/>
      <c r="O314" s="395"/>
      <c r="P314" s="395"/>
      <c r="Q314" s="395"/>
      <c r="R314" s="395"/>
      <c r="S314" s="395"/>
      <c r="T314" s="395"/>
      <c r="U314" s="395"/>
      <c r="V314" s="395"/>
      <c r="W314" s="395"/>
      <c r="X314" s="395"/>
      <c r="Y314" s="395"/>
      <c r="Z314" s="395"/>
    </row>
    <row r="315" ht="16.5" customHeight="1">
      <c r="A315" s="395"/>
      <c r="B315" s="395"/>
      <c r="C315" s="395"/>
      <c r="D315" s="395"/>
      <c r="E315" s="395"/>
      <c r="F315" s="395"/>
      <c r="G315" s="395"/>
      <c r="H315" s="395"/>
      <c r="I315" s="395"/>
      <c r="J315" s="395"/>
      <c r="K315" s="395"/>
      <c r="L315" s="395"/>
      <c r="M315" s="395"/>
      <c r="N315" s="395"/>
      <c r="O315" s="395"/>
      <c r="P315" s="395"/>
      <c r="Q315" s="395"/>
      <c r="R315" s="395"/>
      <c r="S315" s="395"/>
      <c r="T315" s="395"/>
      <c r="U315" s="395"/>
      <c r="V315" s="395"/>
      <c r="W315" s="395"/>
      <c r="X315" s="395"/>
      <c r="Y315" s="395"/>
      <c r="Z315" s="395"/>
    </row>
    <row r="316" ht="16.5" customHeight="1">
      <c r="A316" s="395"/>
      <c r="B316" s="395"/>
      <c r="C316" s="395"/>
      <c r="D316" s="395"/>
      <c r="E316" s="395"/>
      <c r="F316" s="395"/>
      <c r="G316" s="395"/>
      <c r="H316" s="395"/>
      <c r="I316" s="395"/>
      <c r="J316" s="395"/>
      <c r="K316" s="395"/>
      <c r="L316" s="395"/>
      <c r="M316" s="395"/>
      <c r="N316" s="395"/>
      <c r="O316" s="395"/>
      <c r="P316" s="395"/>
      <c r="Q316" s="395"/>
      <c r="R316" s="395"/>
      <c r="S316" s="395"/>
      <c r="T316" s="395"/>
      <c r="U316" s="395"/>
      <c r="V316" s="395"/>
      <c r="W316" s="395"/>
      <c r="X316" s="395"/>
      <c r="Y316" s="395"/>
      <c r="Z316" s="395"/>
    </row>
    <row r="317" ht="16.5" customHeight="1">
      <c r="A317" s="395"/>
      <c r="B317" s="395"/>
      <c r="C317" s="395"/>
      <c r="D317" s="395"/>
      <c r="E317" s="395"/>
      <c r="F317" s="395"/>
      <c r="G317" s="395"/>
      <c r="H317" s="395"/>
      <c r="I317" s="395"/>
      <c r="J317" s="395"/>
      <c r="K317" s="395"/>
      <c r="L317" s="395"/>
      <c r="M317" s="395"/>
      <c r="N317" s="395"/>
      <c r="O317" s="395"/>
      <c r="P317" s="395"/>
      <c r="Q317" s="395"/>
      <c r="R317" s="395"/>
      <c r="S317" s="395"/>
      <c r="T317" s="395"/>
      <c r="U317" s="395"/>
      <c r="V317" s="395"/>
      <c r="W317" s="395"/>
      <c r="X317" s="395"/>
      <c r="Y317" s="395"/>
      <c r="Z317" s="395"/>
    </row>
    <row r="318" ht="16.5" customHeight="1">
      <c r="A318" s="395"/>
      <c r="B318" s="395"/>
      <c r="C318" s="395"/>
      <c r="D318" s="395"/>
      <c r="E318" s="395"/>
      <c r="F318" s="395"/>
      <c r="G318" s="395"/>
      <c r="H318" s="395"/>
      <c r="I318" s="395"/>
      <c r="J318" s="395"/>
      <c r="K318" s="395"/>
      <c r="L318" s="395"/>
      <c r="M318" s="395"/>
      <c r="N318" s="395"/>
      <c r="O318" s="395"/>
      <c r="P318" s="395"/>
      <c r="Q318" s="395"/>
      <c r="R318" s="395"/>
      <c r="S318" s="395"/>
      <c r="T318" s="395"/>
      <c r="U318" s="395"/>
      <c r="V318" s="395"/>
      <c r="W318" s="395"/>
      <c r="X318" s="395"/>
      <c r="Y318" s="395"/>
      <c r="Z318" s="395"/>
    </row>
    <row r="319" ht="16.5" customHeight="1">
      <c r="A319" s="395"/>
      <c r="B319" s="395"/>
      <c r="C319" s="395"/>
      <c r="D319" s="395"/>
      <c r="E319" s="395"/>
      <c r="F319" s="395"/>
      <c r="G319" s="395"/>
      <c r="H319" s="395"/>
      <c r="I319" s="395"/>
      <c r="J319" s="395"/>
      <c r="K319" s="395"/>
      <c r="L319" s="395"/>
      <c r="M319" s="395"/>
      <c r="N319" s="395"/>
      <c r="O319" s="395"/>
      <c r="P319" s="395"/>
      <c r="Q319" s="395"/>
      <c r="R319" s="395"/>
      <c r="S319" s="395"/>
      <c r="T319" s="395"/>
      <c r="U319" s="395"/>
      <c r="V319" s="395"/>
      <c r="W319" s="395"/>
      <c r="X319" s="395"/>
      <c r="Y319" s="395"/>
      <c r="Z319" s="395"/>
    </row>
    <row r="320" ht="16.5" customHeight="1">
      <c r="A320" s="395"/>
      <c r="B320" s="395"/>
      <c r="C320" s="395"/>
      <c r="D320" s="395"/>
      <c r="E320" s="395"/>
      <c r="F320" s="395"/>
      <c r="G320" s="395"/>
      <c r="H320" s="395"/>
      <c r="I320" s="395"/>
      <c r="J320" s="395"/>
      <c r="K320" s="395"/>
      <c r="L320" s="395"/>
      <c r="M320" s="395"/>
      <c r="N320" s="395"/>
      <c r="O320" s="395"/>
      <c r="P320" s="395"/>
      <c r="Q320" s="395"/>
      <c r="R320" s="395"/>
      <c r="S320" s="395"/>
      <c r="T320" s="395"/>
      <c r="U320" s="395"/>
      <c r="V320" s="395"/>
      <c r="W320" s="395"/>
      <c r="X320" s="395"/>
      <c r="Y320" s="395"/>
      <c r="Z320" s="395"/>
    </row>
    <row r="321" ht="16.5" customHeight="1">
      <c r="A321" s="395"/>
      <c r="B321" s="395"/>
      <c r="C321" s="395"/>
      <c r="D321" s="395"/>
      <c r="E321" s="395"/>
      <c r="F321" s="395"/>
      <c r="G321" s="395"/>
      <c r="H321" s="395"/>
      <c r="I321" s="395"/>
      <c r="J321" s="395"/>
      <c r="K321" s="395"/>
      <c r="L321" s="395"/>
      <c r="M321" s="395"/>
      <c r="N321" s="395"/>
      <c r="O321" s="395"/>
      <c r="P321" s="395"/>
      <c r="Q321" s="395"/>
      <c r="R321" s="395"/>
      <c r="S321" s="395"/>
      <c r="T321" s="395"/>
      <c r="U321" s="395"/>
      <c r="V321" s="395"/>
      <c r="W321" s="395"/>
      <c r="X321" s="395"/>
      <c r="Y321" s="395"/>
      <c r="Z321" s="395"/>
    </row>
    <row r="322" ht="16.5" customHeight="1">
      <c r="A322" s="395"/>
      <c r="B322" s="395"/>
      <c r="C322" s="395"/>
      <c r="D322" s="395"/>
      <c r="E322" s="395"/>
      <c r="F322" s="395"/>
      <c r="G322" s="395"/>
      <c r="H322" s="395"/>
      <c r="I322" s="395"/>
      <c r="J322" s="395"/>
      <c r="K322" s="395"/>
      <c r="L322" s="395"/>
      <c r="M322" s="395"/>
      <c r="N322" s="395"/>
      <c r="O322" s="395"/>
      <c r="P322" s="395"/>
      <c r="Q322" s="395"/>
      <c r="R322" s="395"/>
      <c r="S322" s="395"/>
      <c r="T322" s="395"/>
      <c r="U322" s="395"/>
      <c r="V322" s="395"/>
      <c r="W322" s="395"/>
      <c r="X322" s="395"/>
      <c r="Y322" s="395"/>
      <c r="Z322" s="395"/>
    </row>
    <row r="323" ht="16.5" customHeight="1">
      <c r="A323" s="395"/>
      <c r="B323" s="395"/>
      <c r="C323" s="395"/>
      <c r="D323" s="395"/>
      <c r="E323" s="395"/>
      <c r="F323" s="395"/>
      <c r="G323" s="395"/>
      <c r="H323" s="395"/>
      <c r="I323" s="395"/>
      <c r="J323" s="395"/>
      <c r="K323" s="395"/>
      <c r="L323" s="395"/>
      <c r="M323" s="395"/>
      <c r="N323" s="395"/>
      <c r="O323" s="395"/>
      <c r="P323" s="395"/>
      <c r="Q323" s="395"/>
      <c r="R323" s="395"/>
      <c r="S323" s="395"/>
      <c r="T323" s="395"/>
      <c r="U323" s="395"/>
      <c r="V323" s="395"/>
      <c r="W323" s="395"/>
      <c r="X323" s="395"/>
      <c r="Y323" s="395"/>
      <c r="Z323" s="395"/>
    </row>
    <row r="324" ht="16.5" customHeight="1">
      <c r="A324" s="395"/>
      <c r="B324" s="395"/>
      <c r="C324" s="395"/>
      <c r="D324" s="395"/>
      <c r="E324" s="395"/>
      <c r="F324" s="395"/>
      <c r="G324" s="395"/>
      <c r="H324" s="395"/>
      <c r="I324" s="395"/>
      <c r="J324" s="395"/>
      <c r="K324" s="395"/>
      <c r="L324" s="395"/>
      <c r="M324" s="395"/>
      <c r="N324" s="395"/>
      <c r="O324" s="395"/>
      <c r="P324" s="395"/>
      <c r="Q324" s="395"/>
      <c r="R324" s="395"/>
      <c r="S324" s="395"/>
      <c r="T324" s="395"/>
      <c r="U324" s="395"/>
      <c r="V324" s="395"/>
      <c r="W324" s="395"/>
      <c r="X324" s="395"/>
      <c r="Y324" s="395"/>
      <c r="Z324" s="395"/>
    </row>
    <row r="325" ht="16.5" customHeight="1">
      <c r="A325" s="395"/>
      <c r="B325" s="395"/>
      <c r="C325" s="395"/>
      <c r="D325" s="395"/>
      <c r="E325" s="395"/>
      <c r="F325" s="395"/>
      <c r="G325" s="395"/>
      <c r="H325" s="395"/>
      <c r="I325" s="395"/>
      <c r="J325" s="395"/>
      <c r="K325" s="395"/>
      <c r="L325" s="395"/>
      <c r="M325" s="395"/>
      <c r="N325" s="395"/>
      <c r="O325" s="395"/>
      <c r="P325" s="395"/>
      <c r="Q325" s="395"/>
      <c r="R325" s="395"/>
      <c r="S325" s="395"/>
      <c r="T325" s="395"/>
      <c r="U325" s="395"/>
      <c r="V325" s="395"/>
      <c r="W325" s="395"/>
      <c r="X325" s="395"/>
      <c r="Y325" s="395"/>
      <c r="Z325" s="395"/>
    </row>
    <row r="326" ht="16.5" customHeight="1">
      <c r="A326" s="395"/>
      <c r="B326" s="395"/>
      <c r="C326" s="395"/>
      <c r="D326" s="395"/>
      <c r="E326" s="395"/>
      <c r="F326" s="395"/>
      <c r="G326" s="395"/>
      <c r="H326" s="395"/>
      <c r="I326" s="395"/>
      <c r="J326" s="395"/>
      <c r="K326" s="395"/>
      <c r="L326" s="395"/>
      <c r="M326" s="395"/>
      <c r="N326" s="395"/>
      <c r="O326" s="395"/>
      <c r="P326" s="395"/>
      <c r="Q326" s="395"/>
      <c r="R326" s="395"/>
      <c r="S326" s="395"/>
      <c r="T326" s="395"/>
      <c r="U326" s="395"/>
      <c r="V326" s="395"/>
      <c r="W326" s="395"/>
      <c r="X326" s="395"/>
      <c r="Y326" s="395"/>
      <c r="Z326" s="395"/>
    </row>
    <row r="327" ht="16.5" customHeight="1">
      <c r="A327" s="395"/>
      <c r="B327" s="395"/>
      <c r="C327" s="395"/>
      <c r="D327" s="395"/>
      <c r="E327" s="395"/>
      <c r="F327" s="395"/>
      <c r="G327" s="395"/>
      <c r="H327" s="395"/>
      <c r="I327" s="395"/>
      <c r="J327" s="395"/>
      <c r="K327" s="395"/>
      <c r="L327" s="395"/>
      <c r="M327" s="395"/>
      <c r="N327" s="395"/>
      <c r="O327" s="395"/>
      <c r="P327" s="395"/>
      <c r="Q327" s="395"/>
      <c r="R327" s="395"/>
      <c r="S327" s="395"/>
      <c r="T327" s="395"/>
      <c r="U327" s="395"/>
      <c r="V327" s="395"/>
      <c r="W327" s="395"/>
      <c r="X327" s="395"/>
      <c r="Y327" s="395"/>
      <c r="Z327" s="395"/>
    </row>
    <row r="328" ht="16.5" customHeight="1">
      <c r="A328" s="395"/>
      <c r="B328" s="395"/>
      <c r="C328" s="395"/>
      <c r="D328" s="395"/>
      <c r="E328" s="395"/>
      <c r="F328" s="395"/>
      <c r="G328" s="395"/>
      <c r="H328" s="395"/>
      <c r="I328" s="395"/>
      <c r="J328" s="395"/>
      <c r="K328" s="395"/>
      <c r="L328" s="395"/>
      <c r="M328" s="395"/>
      <c r="N328" s="395"/>
      <c r="O328" s="395"/>
      <c r="P328" s="395"/>
      <c r="Q328" s="395"/>
      <c r="R328" s="395"/>
      <c r="S328" s="395"/>
      <c r="T328" s="395"/>
      <c r="U328" s="395"/>
      <c r="V328" s="395"/>
      <c r="W328" s="395"/>
      <c r="X328" s="395"/>
      <c r="Y328" s="395"/>
      <c r="Z328" s="395"/>
    </row>
    <row r="329" ht="16.5" customHeight="1">
      <c r="A329" s="395"/>
      <c r="B329" s="395"/>
      <c r="C329" s="395"/>
      <c r="D329" s="395"/>
      <c r="E329" s="395"/>
      <c r="F329" s="395"/>
      <c r="G329" s="395"/>
      <c r="H329" s="395"/>
      <c r="I329" s="395"/>
      <c r="J329" s="395"/>
      <c r="K329" s="395"/>
      <c r="L329" s="395"/>
      <c r="M329" s="395"/>
      <c r="N329" s="395"/>
      <c r="O329" s="395"/>
      <c r="P329" s="395"/>
      <c r="Q329" s="395"/>
      <c r="R329" s="395"/>
      <c r="S329" s="395"/>
      <c r="T329" s="395"/>
      <c r="U329" s="395"/>
      <c r="V329" s="395"/>
      <c r="W329" s="395"/>
      <c r="X329" s="395"/>
      <c r="Y329" s="395"/>
      <c r="Z329" s="395"/>
    </row>
    <row r="330" ht="16.5" customHeight="1">
      <c r="A330" s="395"/>
      <c r="B330" s="395"/>
      <c r="C330" s="395"/>
      <c r="D330" s="395"/>
      <c r="E330" s="395"/>
      <c r="F330" s="395"/>
      <c r="G330" s="395"/>
      <c r="H330" s="395"/>
      <c r="I330" s="395"/>
      <c r="J330" s="395"/>
      <c r="K330" s="395"/>
      <c r="L330" s="395"/>
      <c r="M330" s="395"/>
      <c r="N330" s="395"/>
      <c r="O330" s="395"/>
      <c r="P330" s="395"/>
      <c r="Q330" s="395"/>
      <c r="R330" s="395"/>
      <c r="S330" s="395"/>
      <c r="T330" s="395"/>
      <c r="U330" s="395"/>
      <c r="V330" s="395"/>
      <c r="W330" s="395"/>
      <c r="X330" s="395"/>
      <c r="Y330" s="395"/>
      <c r="Z330" s="395"/>
    </row>
    <row r="331" ht="16.5" customHeight="1">
      <c r="A331" s="395"/>
      <c r="B331" s="395"/>
      <c r="C331" s="395"/>
      <c r="D331" s="395"/>
      <c r="E331" s="395"/>
      <c r="F331" s="395"/>
      <c r="G331" s="395"/>
      <c r="H331" s="395"/>
      <c r="I331" s="395"/>
      <c r="J331" s="395"/>
      <c r="K331" s="395"/>
      <c r="L331" s="395"/>
      <c r="M331" s="395"/>
      <c r="N331" s="395"/>
      <c r="O331" s="395"/>
      <c r="P331" s="395"/>
      <c r="Q331" s="395"/>
      <c r="R331" s="395"/>
      <c r="S331" s="395"/>
      <c r="T331" s="395"/>
      <c r="U331" s="395"/>
      <c r="V331" s="395"/>
      <c r="W331" s="395"/>
      <c r="X331" s="395"/>
      <c r="Y331" s="395"/>
      <c r="Z331" s="395"/>
    </row>
    <row r="332" ht="16.5" customHeight="1">
      <c r="A332" s="395"/>
      <c r="B332" s="395"/>
      <c r="C332" s="395"/>
      <c r="D332" s="395"/>
      <c r="E332" s="395"/>
      <c r="F332" s="395"/>
      <c r="G332" s="395"/>
      <c r="H332" s="395"/>
      <c r="I332" s="395"/>
      <c r="J332" s="395"/>
      <c r="K332" s="395"/>
      <c r="L332" s="395"/>
      <c r="M332" s="395"/>
      <c r="N332" s="395"/>
      <c r="O332" s="395"/>
      <c r="P332" s="395"/>
      <c r="Q332" s="395"/>
      <c r="R332" s="395"/>
      <c r="S332" s="395"/>
      <c r="T332" s="395"/>
      <c r="U332" s="395"/>
      <c r="V332" s="395"/>
      <c r="W332" s="395"/>
      <c r="X332" s="395"/>
      <c r="Y332" s="395"/>
      <c r="Z332" s="395"/>
    </row>
    <row r="333" ht="16.5" customHeight="1">
      <c r="A333" s="395"/>
      <c r="B333" s="395"/>
      <c r="C333" s="395"/>
      <c r="D333" s="395"/>
      <c r="E333" s="395"/>
      <c r="F333" s="395"/>
      <c r="G333" s="395"/>
      <c r="H333" s="395"/>
      <c r="I333" s="395"/>
      <c r="J333" s="395"/>
      <c r="K333" s="395"/>
      <c r="L333" s="395"/>
      <c r="M333" s="395"/>
      <c r="N333" s="395"/>
      <c r="O333" s="395"/>
      <c r="P333" s="395"/>
      <c r="Q333" s="395"/>
      <c r="R333" s="395"/>
      <c r="S333" s="395"/>
      <c r="T333" s="395"/>
      <c r="U333" s="395"/>
      <c r="V333" s="395"/>
      <c r="W333" s="395"/>
      <c r="X333" s="395"/>
      <c r="Y333" s="395"/>
      <c r="Z333" s="395"/>
    </row>
    <row r="334" ht="16.5" customHeight="1">
      <c r="A334" s="395"/>
      <c r="B334" s="395"/>
      <c r="C334" s="395"/>
      <c r="D334" s="395"/>
      <c r="E334" s="395"/>
      <c r="F334" s="395"/>
      <c r="G334" s="395"/>
      <c r="H334" s="395"/>
      <c r="I334" s="395"/>
      <c r="J334" s="395"/>
      <c r="K334" s="395"/>
      <c r="L334" s="395"/>
      <c r="M334" s="395"/>
      <c r="N334" s="395"/>
      <c r="O334" s="395"/>
      <c r="P334" s="395"/>
      <c r="Q334" s="395"/>
      <c r="R334" s="395"/>
      <c r="S334" s="395"/>
      <c r="T334" s="395"/>
      <c r="U334" s="395"/>
      <c r="V334" s="395"/>
      <c r="W334" s="395"/>
      <c r="X334" s="395"/>
      <c r="Y334" s="395"/>
      <c r="Z334" s="395"/>
    </row>
    <row r="335" ht="16.5" customHeight="1">
      <c r="A335" s="395"/>
      <c r="B335" s="395"/>
      <c r="C335" s="395"/>
      <c r="D335" s="395"/>
      <c r="E335" s="395"/>
      <c r="F335" s="395"/>
      <c r="G335" s="395"/>
      <c r="H335" s="395"/>
      <c r="I335" s="395"/>
      <c r="J335" s="395"/>
      <c r="K335" s="395"/>
      <c r="L335" s="395"/>
      <c r="M335" s="395"/>
      <c r="N335" s="395"/>
      <c r="O335" s="395"/>
      <c r="P335" s="395"/>
      <c r="Q335" s="395"/>
      <c r="R335" s="395"/>
      <c r="S335" s="395"/>
      <c r="T335" s="395"/>
      <c r="U335" s="395"/>
      <c r="V335" s="395"/>
      <c r="W335" s="395"/>
      <c r="X335" s="395"/>
      <c r="Y335" s="395"/>
      <c r="Z335" s="395"/>
    </row>
    <row r="336" ht="16.5" customHeight="1">
      <c r="A336" s="395"/>
      <c r="B336" s="395"/>
      <c r="C336" s="395"/>
      <c r="D336" s="395"/>
      <c r="E336" s="395"/>
      <c r="F336" s="395"/>
      <c r="G336" s="395"/>
      <c r="H336" s="395"/>
      <c r="I336" s="395"/>
      <c r="J336" s="395"/>
      <c r="K336" s="395"/>
      <c r="L336" s="395"/>
      <c r="M336" s="395"/>
      <c r="N336" s="395"/>
      <c r="O336" s="395"/>
      <c r="P336" s="395"/>
      <c r="Q336" s="395"/>
      <c r="R336" s="395"/>
      <c r="S336" s="395"/>
      <c r="T336" s="395"/>
      <c r="U336" s="395"/>
      <c r="V336" s="395"/>
      <c r="W336" s="395"/>
      <c r="X336" s="395"/>
      <c r="Y336" s="395"/>
      <c r="Z336" s="395"/>
    </row>
    <row r="337" ht="16.5" customHeight="1">
      <c r="A337" s="395"/>
      <c r="B337" s="395"/>
      <c r="C337" s="395"/>
      <c r="D337" s="395"/>
      <c r="E337" s="395"/>
      <c r="F337" s="395"/>
      <c r="G337" s="395"/>
      <c r="H337" s="395"/>
      <c r="I337" s="395"/>
      <c r="J337" s="395"/>
      <c r="K337" s="395"/>
      <c r="L337" s="395"/>
      <c r="M337" s="395"/>
      <c r="N337" s="395"/>
      <c r="O337" s="395"/>
      <c r="P337" s="395"/>
      <c r="Q337" s="395"/>
      <c r="R337" s="395"/>
      <c r="S337" s="395"/>
      <c r="T337" s="395"/>
      <c r="U337" s="395"/>
      <c r="V337" s="395"/>
      <c r="W337" s="395"/>
      <c r="X337" s="395"/>
      <c r="Y337" s="395"/>
      <c r="Z337" s="395"/>
    </row>
    <row r="338" ht="16.5" customHeight="1">
      <c r="A338" s="395"/>
      <c r="B338" s="395"/>
      <c r="C338" s="395"/>
      <c r="D338" s="395"/>
      <c r="E338" s="395"/>
      <c r="F338" s="395"/>
      <c r="G338" s="395"/>
      <c r="H338" s="395"/>
      <c r="I338" s="395"/>
      <c r="J338" s="395"/>
      <c r="K338" s="395"/>
      <c r="L338" s="395"/>
      <c r="M338" s="395"/>
      <c r="N338" s="395"/>
      <c r="O338" s="395"/>
      <c r="P338" s="395"/>
      <c r="Q338" s="395"/>
      <c r="R338" s="395"/>
      <c r="S338" s="395"/>
      <c r="T338" s="395"/>
      <c r="U338" s="395"/>
      <c r="V338" s="395"/>
      <c r="W338" s="395"/>
      <c r="X338" s="395"/>
      <c r="Y338" s="395"/>
      <c r="Z338" s="395"/>
    </row>
    <row r="339" ht="16.5" customHeight="1">
      <c r="A339" s="395"/>
      <c r="B339" s="395"/>
      <c r="C339" s="395"/>
      <c r="D339" s="395"/>
      <c r="E339" s="395"/>
      <c r="F339" s="395"/>
      <c r="G339" s="395"/>
      <c r="H339" s="395"/>
      <c r="I339" s="395"/>
      <c r="J339" s="395"/>
      <c r="K339" s="395"/>
      <c r="L339" s="395"/>
      <c r="M339" s="395"/>
      <c r="N339" s="395"/>
      <c r="O339" s="395"/>
      <c r="P339" s="395"/>
      <c r="Q339" s="395"/>
      <c r="R339" s="395"/>
      <c r="S339" s="395"/>
      <c r="T339" s="395"/>
      <c r="U339" s="395"/>
      <c r="V339" s="395"/>
      <c r="W339" s="395"/>
      <c r="X339" s="395"/>
      <c r="Y339" s="395"/>
      <c r="Z339" s="395"/>
    </row>
    <row r="340" ht="16.5" customHeight="1">
      <c r="A340" s="395"/>
      <c r="B340" s="395"/>
      <c r="C340" s="395"/>
      <c r="D340" s="395"/>
      <c r="E340" s="395"/>
      <c r="F340" s="395"/>
      <c r="G340" s="395"/>
      <c r="H340" s="395"/>
      <c r="I340" s="395"/>
      <c r="J340" s="395"/>
      <c r="K340" s="395"/>
      <c r="L340" s="395"/>
      <c r="M340" s="395"/>
      <c r="N340" s="395"/>
      <c r="O340" s="395"/>
      <c r="P340" s="395"/>
      <c r="Q340" s="395"/>
      <c r="R340" s="395"/>
      <c r="S340" s="395"/>
      <c r="T340" s="395"/>
      <c r="U340" s="395"/>
      <c r="V340" s="395"/>
      <c r="W340" s="395"/>
      <c r="X340" s="395"/>
      <c r="Y340" s="395"/>
      <c r="Z340" s="395"/>
    </row>
    <row r="341" ht="16.5" customHeight="1">
      <c r="A341" s="395"/>
      <c r="B341" s="395"/>
      <c r="C341" s="395"/>
      <c r="D341" s="395"/>
      <c r="E341" s="395"/>
      <c r="F341" s="395"/>
      <c r="G341" s="395"/>
      <c r="H341" s="395"/>
      <c r="I341" s="395"/>
      <c r="J341" s="395"/>
      <c r="K341" s="395"/>
      <c r="L341" s="395"/>
      <c r="M341" s="395"/>
      <c r="N341" s="395"/>
      <c r="O341" s="395"/>
      <c r="P341" s="395"/>
      <c r="Q341" s="395"/>
      <c r="R341" s="395"/>
      <c r="S341" s="395"/>
      <c r="T341" s="395"/>
      <c r="U341" s="395"/>
      <c r="V341" s="395"/>
      <c r="W341" s="395"/>
      <c r="X341" s="395"/>
      <c r="Y341" s="395"/>
      <c r="Z341" s="395"/>
    </row>
    <row r="342" ht="16.5" customHeight="1">
      <c r="A342" s="395"/>
      <c r="B342" s="395"/>
      <c r="C342" s="395"/>
      <c r="D342" s="395"/>
      <c r="E342" s="395"/>
      <c r="F342" s="395"/>
      <c r="G342" s="395"/>
      <c r="H342" s="395"/>
      <c r="I342" s="395"/>
      <c r="J342" s="395"/>
      <c r="K342" s="395"/>
      <c r="L342" s="395"/>
      <c r="M342" s="395"/>
      <c r="N342" s="395"/>
      <c r="O342" s="395"/>
      <c r="P342" s="395"/>
      <c r="Q342" s="395"/>
      <c r="R342" s="395"/>
      <c r="S342" s="395"/>
      <c r="T342" s="395"/>
      <c r="U342" s="395"/>
      <c r="V342" s="395"/>
      <c r="W342" s="395"/>
      <c r="X342" s="395"/>
      <c r="Y342" s="395"/>
      <c r="Z342" s="395"/>
    </row>
    <row r="343" ht="16.5" customHeight="1">
      <c r="A343" s="395"/>
      <c r="B343" s="395"/>
      <c r="C343" s="395"/>
      <c r="D343" s="395"/>
      <c r="E343" s="395"/>
      <c r="F343" s="395"/>
      <c r="G343" s="395"/>
      <c r="H343" s="395"/>
      <c r="I343" s="395"/>
      <c r="J343" s="395"/>
      <c r="K343" s="395"/>
      <c r="L343" s="395"/>
      <c r="M343" s="395"/>
      <c r="N343" s="395"/>
      <c r="O343" s="395"/>
      <c r="P343" s="395"/>
      <c r="Q343" s="395"/>
      <c r="R343" s="395"/>
      <c r="S343" s="395"/>
      <c r="T343" s="395"/>
      <c r="U343" s="395"/>
      <c r="V343" s="395"/>
      <c r="W343" s="395"/>
      <c r="X343" s="395"/>
      <c r="Y343" s="395"/>
      <c r="Z343" s="395"/>
    </row>
    <row r="344" ht="16.5" customHeight="1">
      <c r="A344" s="395"/>
      <c r="B344" s="395"/>
      <c r="C344" s="395"/>
      <c r="D344" s="395"/>
      <c r="E344" s="395"/>
      <c r="F344" s="395"/>
      <c r="G344" s="395"/>
      <c r="H344" s="395"/>
      <c r="I344" s="395"/>
      <c r="J344" s="395"/>
      <c r="K344" s="395"/>
      <c r="L344" s="395"/>
      <c r="M344" s="395"/>
      <c r="N344" s="395"/>
      <c r="O344" s="395"/>
      <c r="P344" s="395"/>
      <c r="Q344" s="395"/>
      <c r="R344" s="395"/>
      <c r="S344" s="395"/>
      <c r="T344" s="395"/>
      <c r="U344" s="395"/>
      <c r="V344" s="395"/>
      <c r="W344" s="395"/>
      <c r="X344" s="395"/>
      <c r="Y344" s="395"/>
      <c r="Z344" s="395"/>
    </row>
    <row r="345" ht="16.5" customHeight="1">
      <c r="A345" s="395"/>
      <c r="B345" s="395"/>
      <c r="C345" s="395"/>
      <c r="D345" s="395"/>
      <c r="E345" s="395"/>
      <c r="F345" s="395"/>
      <c r="G345" s="395"/>
      <c r="H345" s="395"/>
      <c r="I345" s="395"/>
      <c r="J345" s="395"/>
      <c r="K345" s="395"/>
      <c r="L345" s="395"/>
      <c r="M345" s="395"/>
      <c r="N345" s="395"/>
      <c r="O345" s="395"/>
      <c r="P345" s="395"/>
      <c r="Q345" s="395"/>
      <c r="R345" s="395"/>
      <c r="S345" s="395"/>
      <c r="T345" s="395"/>
      <c r="U345" s="395"/>
      <c r="V345" s="395"/>
      <c r="W345" s="395"/>
      <c r="X345" s="395"/>
      <c r="Y345" s="395"/>
      <c r="Z345" s="395"/>
    </row>
    <row r="346" ht="16.5" customHeight="1">
      <c r="A346" s="395"/>
      <c r="B346" s="395"/>
      <c r="C346" s="395"/>
      <c r="D346" s="395"/>
      <c r="E346" s="395"/>
      <c r="F346" s="395"/>
      <c r="G346" s="395"/>
      <c r="H346" s="395"/>
      <c r="I346" s="395"/>
      <c r="J346" s="395"/>
      <c r="K346" s="395"/>
      <c r="L346" s="395"/>
      <c r="M346" s="395"/>
      <c r="N346" s="395"/>
      <c r="O346" s="395"/>
      <c r="P346" s="395"/>
      <c r="Q346" s="395"/>
      <c r="R346" s="395"/>
      <c r="S346" s="395"/>
      <c r="T346" s="395"/>
      <c r="U346" s="395"/>
      <c r="V346" s="395"/>
      <c r="W346" s="395"/>
      <c r="X346" s="395"/>
      <c r="Y346" s="395"/>
      <c r="Z346" s="395"/>
    </row>
    <row r="347" ht="16.5" customHeight="1">
      <c r="A347" s="395"/>
      <c r="B347" s="395"/>
      <c r="C347" s="395"/>
      <c r="D347" s="395"/>
      <c r="E347" s="395"/>
      <c r="F347" s="395"/>
      <c r="G347" s="395"/>
      <c r="H347" s="395"/>
      <c r="I347" s="395"/>
      <c r="J347" s="395"/>
      <c r="K347" s="395"/>
      <c r="L347" s="395"/>
      <c r="M347" s="395"/>
      <c r="N347" s="395"/>
      <c r="O347" s="395"/>
      <c r="P347" s="395"/>
      <c r="Q347" s="395"/>
      <c r="R347" s="395"/>
      <c r="S347" s="395"/>
      <c r="T347" s="395"/>
      <c r="U347" s="395"/>
      <c r="V347" s="395"/>
      <c r="W347" s="395"/>
      <c r="X347" s="395"/>
      <c r="Y347" s="395"/>
      <c r="Z347" s="395"/>
    </row>
    <row r="348" ht="16.5" customHeight="1">
      <c r="A348" s="395"/>
      <c r="B348" s="395"/>
      <c r="C348" s="395"/>
      <c r="D348" s="395"/>
      <c r="E348" s="395"/>
      <c r="F348" s="395"/>
      <c r="G348" s="395"/>
      <c r="H348" s="395"/>
      <c r="I348" s="395"/>
      <c r="J348" s="395"/>
      <c r="K348" s="395"/>
      <c r="L348" s="395"/>
      <c r="M348" s="395"/>
      <c r="N348" s="395"/>
      <c r="O348" s="395"/>
      <c r="P348" s="395"/>
      <c r="Q348" s="395"/>
      <c r="R348" s="395"/>
      <c r="S348" s="395"/>
      <c r="T348" s="395"/>
      <c r="U348" s="395"/>
      <c r="V348" s="395"/>
      <c r="W348" s="395"/>
      <c r="X348" s="395"/>
      <c r="Y348" s="395"/>
      <c r="Z348" s="395"/>
    </row>
    <row r="349" ht="16.5" customHeight="1">
      <c r="A349" s="395"/>
      <c r="B349" s="395"/>
      <c r="C349" s="395"/>
      <c r="D349" s="395"/>
      <c r="E349" s="395"/>
      <c r="F349" s="395"/>
      <c r="G349" s="395"/>
      <c r="H349" s="395"/>
      <c r="I349" s="395"/>
      <c r="J349" s="395"/>
      <c r="K349" s="395"/>
      <c r="L349" s="395"/>
      <c r="M349" s="395"/>
      <c r="N349" s="395"/>
      <c r="O349" s="395"/>
      <c r="P349" s="395"/>
      <c r="Q349" s="395"/>
      <c r="R349" s="395"/>
      <c r="S349" s="395"/>
      <c r="T349" s="395"/>
      <c r="U349" s="395"/>
      <c r="V349" s="395"/>
      <c r="W349" s="395"/>
      <c r="X349" s="395"/>
      <c r="Y349" s="395"/>
      <c r="Z349" s="395"/>
    </row>
    <row r="350" ht="16.5" customHeight="1">
      <c r="A350" s="395"/>
      <c r="B350" s="395"/>
      <c r="C350" s="395"/>
      <c r="D350" s="395"/>
      <c r="E350" s="395"/>
      <c r="F350" s="395"/>
      <c r="G350" s="395"/>
      <c r="H350" s="395"/>
      <c r="I350" s="395"/>
      <c r="J350" s="395"/>
      <c r="K350" s="395"/>
      <c r="L350" s="395"/>
      <c r="M350" s="395"/>
      <c r="N350" s="395"/>
      <c r="O350" s="395"/>
      <c r="P350" s="395"/>
      <c r="Q350" s="395"/>
      <c r="R350" s="395"/>
      <c r="S350" s="395"/>
      <c r="T350" s="395"/>
      <c r="U350" s="395"/>
      <c r="V350" s="395"/>
      <c r="W350" s="395"/>
      <c r="X350" s="395"/>
      <c r="Y350" s="395"/>
      <c r="Z350" s="395"/>
    </row>
    <row r="351" ht="16.5" customHeight="1">
      <c r="A351" s="395"/>
      <c r="B351" s="395"/>
      <c r="C351" s="395"/>
      <c r="D351" s="395"/>
      <c r="E351" s="395"/>
      <c r="F351" s="395"/>
      <c r="G351" s="395"/>
      <c r="H351" s="395"/>
      <c r="I351" s="395"/>
      <c r="J351" s="395"/>
      <c r="K351" s="395"/>
      <c r="L351" s="395"/>
      <c r="M351" s="395"/>
      <c r="N351" s="395"/>
      <c r="O351" s="395"/>
      <c r="P351" s="395"/>
      <c r="Q351" s="395"/>
      <c r="R351" s="395"/>
      <c r="S351" s="395"/>
      <c r="T351" s="395"/>
      <c r="U351" s="395"/>
      <c r="V351" s="395"/>
      <c r="W351" s="395"/>
      <c r="X351" s="395"/>
      <c r="Y351" s="395"/>
      <c r="Z351" s="395"/>
    </row>
    <row r="352" ht="16.5" customHeight="1">
      <c r="A352" s="395"/>
      <c r="B352" s="395"/>
      <c r="C352" s="395"/>
      <c r="D352" s="395"/>
      <c r="E352" s="395"/>
      <c r="F352" s="395"/>
      <c r="G352" s="395"/>
      <c r="H352" s="395"/>
      <c r="I352" s="395"/>
      <c r="J352" s="395"/>
      <c r="K352" s="395"/>
      <c r="L352" s="395"/>
      <c r="M352" s="395"/>
      <c r="N352" s="395"/>
      <c r="O352" s="395"/>
      <c r="P352" s="395"/>
      <c r="Q352" s="395"/>
      <c r="R352" s="395"/>
      <c r="S352" s="395"/>
      <c r="T352" s="395"/>
      <c r="U352" s="395"/>
      <c r="V352" s="395"/>
      <c r="W352" s="395"/>
      <c r="X352" s="395"/>
      <c r="Y352" s="395"/>
      <c r="Z352" s="395"/>
    </row>
    <row r="353" ht="16.5" customHeight="1">
      <c r="A353" s="395"/>
      <c r="B353" s="395"/>
      <c r="C353" s="395"/>
      <c r="D353" s="395"/>
      <c r="E353" s="395"/>
      <c r="F353" s="395"/>
      <c r="G353" s="395"/>
      <c r="H353" s="395"/>
      <c r="I353" s="395"/>
      <c r="J353" s="395"/>
      <c r="K353" s="395"/>
      <c r="L353" s="395"/>
      <c r="M353" s="395"/>
      <c r="N353" s="395"/>
      <c r="O353" s="395"/>
      <c r="P353" s="395"/>
      <c r="Q353" s="395"/>
      <c r="R353" s="395"/>
      <c r="S353" s="395"/>
      <c r="T353" s="395"/>
      <c r="U353" s="395"/>
      <c r="V353" s="395"/>
      <c r="W353" s="395"/>
      <c r="X353" s="395"/>
      <c r="Y353" s="395"/>
      <c r="Z353" s="395"/>
    </row>
    <row r="354" ht="16.5" customHeight="1">
      <c r="A354" s="395"/>
      <c r="B354" s="395"/>
      <c r="C354" s="395"/>
      <c r="D354" s="395"/>
      <c r="E354" s="395"/>
      <c r="F354" s="395"/>
      <c r="G354" s="395"/>
      <c r="H354" s="395"/>
      <c r="I354" s="395"/>
      <c r="J354" s="395"/>
      <c r="K354" s="395"/>
      <c r="L354" s="395"/>
      <c r="M354" s="395"/>
      <c r="N354" s="395"/>
      <c r="O354" s="395"/>
      <c r="P354" s="395"/>
      <c r="Q354" s="395"/>
      <c r="R354" s="395"/>
      <c r="S354" s="395"/>
      <c r="T354" s="395"/>
      <c r="U354" s="395"/>
      <c r="V354" s="395"/>
      <c r="W354" s="395"/>
      <c r="X354" s="395"/>
      <c r="Y354" s="395"/>
      <c r="Z354" s="395"/>
    </row>
    <row r="355" ht="16.5" customHeight="1">
      <c r="A355" s="395"/>
      <c r="B355" s="395"/>
      <c r="C355" s="395"/>
      <c r="D355" s="395"/>
      <c r="E355" s="395"/>
      <c r="F355" s="395"/>
      <c r="G355" s="395"/>
      <c r="H355" s="395"/>
      <c r="I355" s="395"/>
      <c r="J355" s="395"/>
      <c r="K355" s="395"/>
      <c r="L355" s="395"/>
      <c r="M355" s="395"/>
      <c r="N355" s="395"/>
      <c r="O355" s="395"/>
      <c r="P355" s="395"/>
      <c r="Q355" s="395"/>
      <c r="R355" s="395"/>
      <c r="S355" s="395"/>
      <c r="T355" s="395"/>
      <c r="U355" s="395"/>
      <c r="V355" s="395"/>
      <c r="W355" s="395"/>
      <c r="X355" s="395"/>
      <c r="Y355" s="395"/>
      <c r="Z355" s="395"/>
    </row>
    <row r="356" ht="16.5" customHeight="1">
      <c r="A356" s="395"/>
      <c r="B356" s="395"/>
      <c r="C356" s="395"/>
      <c r="D356" s="395"/>
      <c r="E356" s="395"/>
      <c r="F356" s="395"/>
      <c r="G356" s="395"/>
      <c r="H356" s="395"/>
      <c r="I356" s="395"/>
      <c r="J356" s="395"/>
      <c r="K356" s="395"/>
      <c r="L356" s="395"/>
      <c r="M356" s="395"/>
      <c r="N356" s="395"/>
      <c r="O356" s="395"/>
      <c r="P356" s="395"/>
      <c r="Q356" s="395"/>
      <c r="R356" s="395"/>
      <c r="S356" s="395"/>
      <c r="T356" s="395"/>
      <c r="U356" s="395"/>
      <c r="V356" s="395"/>
      <c r="W356" s="395"/>
      <c r="X356" s="395"/>
      <c r="Y356" s="395"/>
      <c r="Z356" s="395"/>
    </row>
    <row r="357" ht="16.5" customHeight="1">
      <c r="A357" s="395"/>
      <c r="B357" s="395"/>
      <c r="C357" s="395"/>
      <c r="D357" s="395"/>
      <c r="E357" s="395"/>
      <c r="F357" s="395"/>
      <c r="G357" s="395"/>
      <c r="H357" s="395"/>
      <c r="I357" s="395"/>
      <c r="J357" s="395"/>
      <c r="K357" s="395"/>
      <c r="L357" s="395"/>
      <c r="M357" s="395"/>
      <c r="N357" s="395"/>
      <c r="O357" s="395"/>
      <c r="P357" s="395"/>
      <c r="Q357" s="395"/>
      <c r="R357" s="395"/>
      <c r="S357" s="395"/>
      <c r="T357" s="395"/>
      <c r="U357" s="395"/>
      <c r="V357" s="395"/>
      <c r="W357" s="395"/>
      <c r="X357" s="395"/>
      <c r="Y357" s="395"/>
      <c r="Z357" s="395"/>
    </row>
    <row r="358" ht="16.5" customHeight="1">
      <c r="A358" s="395"/>
      <c r="B358" s="395"/>
      <c r="C358" s="395"/>
      <c r="D358" s="395"/>
      <c r="E358" s="395"/>
      <c r="F358" s="395"/>
      <c r="G358" s="395"/>
      <c r="H358" s="395"/>
      <c r="I358" s="395"/>
      <c r="J358" s="395"/>
      <c r="K358" s="395"/>
      <c r="L358" s="395"/>
      <c r="M358" s="395"/>
      <c r="N358" s="395"/>
      <c r="O358" s="395"/>
      <c r="P358" s="395"/>
      <c r="Q358" s="395"/>
      <c r="R358" s="395"/>
      <c r="S358" s="395"/>
      <c r="T358" s="395"/>
      <c r="U358" s="395"/>
      <c r="V358" s="395"/>
      <c r="W358" s="395"/>
      <c r="X358" s="395"/>
      <c r="Y358" s="395"/>
      <c r="Z358" s="395"/>
    </row>
    <row r="359" ht="16.5" customHeight="1">
      <c r="A359" s="395"/>
      <c r="B359" s="395"/>
      <c r="C359" s="395"/>
      <c r="D359" s="395"/>
      <c r="E359" s="395"/>
      <c r="F359" s="395"/>
      <c r="G359" s="395"/>
      <c r="H359" s="395"/>
      <c r="I359" s="395"/>
      <c r="J359" s="395"/>
      <c r="K359" s="395"/>
      <c r="L359" s="395"/>
      <c r="M359" s="395"/>
      <c r="N359" s="395"/>
      <c r="O359" s="395"/>
      <c r="P359" s="395"/>
      <c r="Q359" s="395"/>
      <c r="R359" s="395"/>
      <c r="S359" s="395"/>
      <c r="T359" s="395"/>
      <c r="U359" s="395"/>
      <c r="V359" s="395"/>
      <c r="W359" s="395"/>
      <c r="X359" s="395"/>
      <c r="Y359" s="395"/>
      <c r="Z359" s="395"/>
    </row>
    <row r="360" ht="16.5" customHeight="1">
      <c r="A360" s="395"/>
      <c r="B360" s="395"/>
      <c r="C360" s="395"/>
      <c r="D360" s="395"/>
      <c r="E360" s="395"/>
      <c r="F360" s="395"/>
      <c r="G360" s="395"/>
      <c r="H360" s="395"/>
      <c r="I360" s="395"/>
      <c r="J360" s="395"/>
      <c r="K360" s="395"/>
      <c r="L360" s="395"/>
      <c r="M360" s="395"/>
      <c r="N360" s="395"/>
      <c r="O360" s="395"/>
      <c r="P360" s="395"/>
      <c r="Q360" s="395"/>
      <c r="R360" s="395"/>
      <c r="S360" s="395"/>
      <c r="T360" s="395"/>
      <c r="U360" s="395"/>
      <c r="V360" s="395"/>
      <c r="W360" s="395"/>
      <c r="X360" s="395"/>
      <c r="Y360" s="395"/>
      <c r="Z360" s="395"/>
    </row>
    <row r="361" ht="16.5" customHeight="1">
      <c r="A361" s="395"/>
      <c r="B361" s="395"/>
      <c r="C361" s="395"/>
      <c r="D361" s="395"/>
      <c r="E361" s="395"/>
      <c r="F361" s="395"/>
      <c r="G361" s="395"/>
      <c r="H361" s="395"/>
      <c r="I361" s="395"/>
      <c r="J361" s="395"/>
      <c r="K361" s="395"/>
      <c r="L361" s="395"/>
      <c r="M361" s="395"/>
      <c r="N361" s="395"/>
      <c r="O361" s="395"/>
      <c r="P361" s="395"/>
      <c r="Q361" s="395"/>
      <c r="R361" s="395"/>
      <c r="S361" s="395"/>
      <c r="T361" s="395"/>
      <c r="U361" s="395"/>
      <c r="V361" s="395"/>
      <c r="W361" s="395"/>
      <c r="X361" s="395"/>
      <c r="Y361" s="395"/>
      <c r="Z361" s="395"/>
    </row>
    <row r="362" ht="16.5" customHeight="1">
      <c r="A362" s="395"/>
      <c r="B362" s="395"/>
      <c r="C362" s="395"/>
      <c r="D362" s="395"/>
      <c r="E362" s="395"/>
      <c r="F362" s="395"/>
      <c r="G362" s="395"/>
      <c r="H362" s="395"/>
      <c r="I362" s="395"/>
      <c r="J362" s="395"/>
      <c r="K362" s="395"/>
      <c r="L362" s="395"/>
      <c r="M362" s="395"/>
      <c r="N362" s="395"/>
      <c r="O362" s="395"/>
      <c r="P362" s="395"/>
      <c r="Q362" s="395"/>
      <c r="R362" s="395"/>
      <c r="S362" s="395"/>
      <c r="T362" s="395"/>
      <c r="U362" s="395"/>
      <c r="V362" s="395"/>
      <c r="W362" s="395"/>
      <c r="X362" s="395"/>
      <c r="Y362" s="395"/>
      <c r="Z362" s="395"/>
    </row>
    <row r="363" ht="16.5" customHeight="1">
      <c r="A363" s="395"/>
      <c r="B363" s="395"/>
      <c r="C363" s="395"/>
      <c r="D363" s="395"/>
      <c r="E363" s="395"/>
      <c r="F363" s="395"/>
      <c r="G363" s="395"/>
      <c r="H363" s="395"/>
      <c r="I363" s="395"/>
      <c r="J363" s="395"/>
      <c r="K363" s="395"/>
      <c r="L363" s="395"/>
      <c r="M363" s="395"/>
      <c r="N363" s="395"/>
      <c r="O363" s="395"/>
      <c r="P363" s="395"/>
      <c r="Q363" s="395"/>
      <c r="R363" s="395"/>
      <c r="S363" s="395"/>
      <c r="T363" s="395"/>
      <c r="U363" s="395"/>
      <c r="V363" s="395"/>
      <c r="W363" s="395"/>
      <c r="X363" s="395"/>
      <c r="Y363" s="395"/>
      <c r="Z363" s="395"/>
    </row>
    <row r="364" ht="16.5" customHeight="1">
      <c r="A364" s="395"/>
      <c r="B364" s="395"/>
      <c r="C364" s="395"/>
      <c r="D364" s="395"/>
      <c r="E364" s="395"/>
      <c r="F364" s="395"/>
      <c r="G364" s="395"/>
      <c r="H364" s="395"/>
      <c r="I364" s="395"/>
      <c r="J364" s="395"/>
      <c r="K364" s="395"/>
      <c r="L364" s="395"/>
      <c r="M364" s="395"/>
      <c r="N364" s="395"/>
      <c r="O364" s="395"/>
      <c r="P364" s="395"/>
      <c r="Q364" s="395"/>
      <c r="R364" s="395"/>
      <c r="S364" s="395"/>
      <c r="T364" s="395"/>
      <c r="U364" s="395"/>
      <c r="V364" s="395"/>
      <c r="W364" s="395"/>
      <c r="X364" s="395"/>
      <c r="Y364" s="395"/>
      <c r="Z364" s="395"/>
    </row>
    <row r="365" ht="16.5" customHeight="1">
      <c r="A365" s="395"/>
      <c r="B365" s="395"/>
      <c r="C365" s="395"/>
      <c r="D365" s="395"/>
      <c r="E365" s="395"/>
      <c r="F365" s="395"/>
      <c r="G365" s="395"/>
      <c r="H365" s="395"/>
      <c r="I365" s="395"/>
      <c r="J365" s="395"/>
      <c r="K365" s="395"/>
      <c r="L365" s="395"/>
      <c r="M365" s="395"/>
      <c r="N365" s="395"/>
      <c r="O365" s="395"/>
      <c r="P365" s="395"/>
      <c r="Q365" s="395"/>
      <c r="R365" s="395"/>
      <c r="S365" s="395"/>
      <c r="T365" s="395"/>
      <c r="U365" s="395"/>
      <c r="V365" s="395"/>
      <c r="W365" s="395"/>
      <c r="X365" s="395"/>
      <c r="Y365" s="395"/>
      <c r="Z365" s="395"/>
    </row>
    <row r="366" ht="16.5" customHeight="1">
      <c r="A366" s="395"/>
      <c r="B366" s="395"/>
      <c r="C366" s="395"/>
      <c r="D366" s="395"/>
      <c r="E366" s="395"/>
      <c r="F366" s="395"/>
      <c r="G366" s="395"/>
      <c r="H366" s="395"/>
      <c r="I366" s="395"/>
      <c r="J366" s="395"/>
      <c r="K366" s="395"/>
      <c r="L366" s="395"/>
      <c r="M366" s="395"/>
      <c r="N366" s="395"/>
      <c r="O366" s="395"/>
      <c r="P366" s="395"/>
      <c r="Q366" s="395"/>
      <c r="R366" s="395"/>
      <c r="S366" s="395"/>
      <c r="T366" s="395"/>
      <c r="U366" s="395"/>
      <c r="V366" s="395"/>
      <c r="W366" s="395"/>
      <c r="X366" s="395"/>
      <c r="Y366" s="395"/>
      <c r="Z366" s="395"/>
    </row>
    <row r="367" ht="16.5" customHeight="1">
      <c r="A367" s="395"/>
      <c r="B367" s="395"/>
      <c r="C367" s="395"/>
      <c r="D367" s="395"/>
      <c r="E367" s="395"/>
      <c r="F367" s="395"/>
      <c r="G367" s="395"/>
      <c r="H367" s="395"/>
      <c r="I367" s="395"/>
      <c r="J367" s="395"/>
      <c r="K367" s="395"/>
      <c r="L367" s="395"/>
      <c r="M367" s="395"/>
      <c r="N367" s="395"/>
      <c r="O367" s="395"/>
      <c r="P367" s="395"/>
      <c r="Q367" s="395"/>
      <c r="R367" s="395"/>
      <c r="S367" s="395"/>
      <c r="T367" s="395"/>
      <c r="U367" s="395"/>
      <c r="V367" s="395"/>
      <c r="W367" s="395"/>
      <c r="X367" s="395"/>
      <c r="Y367" s="395"/>
      <c r="Z367" s="395"/>
    </row>
    <row r="368" ht="16.5" customHeight="1">
      <c r="A368" s="395"/>
      <c r="B368" s="395"/>
      <c r="C368" s="395"/>
      <c r="D368" s="395"/>
      <c r="E368" s="395"/>
      <c r="F368" s="395"/>
      <c r="G368" s="395"/>
      <c r="H368" s="395"/>
      <c r="I368" s="395"/>
      <c r="J368" s="395"/>
      <c r="K368" s="395"/>
      <c r="L368" s="395"/>
      <c r="M368" s="395"/>
      <c r="N368" s="395"/>
      <c r="O368" s="395"/>
      <c r="P368" s="395"/>
      <c r="Q368" s="395"/>
      <c r="R368" s="395"/>
      <c r="S368" s="395"/>
      <c r="T368" s="395"/>
      <c r="U368" s="395"/>
      <c r="V368" s="395"/>
      <c r="W368" s="395"/>
      <c r="X368" s="395"/>
      <c r="Y368" s="395"/>
      <c r="Z368" s="395"/>
    </row>
    <row r="369" ht="16.5" customHeight="1">
      <c r="A369" s="395"/>
      <c r="B369" s="395"/>
      <c r="C369" s="395"/>
      <c r="D369" s="395"/>
      <c r="E369" s="395"/>
      <c r="F369" s="395"/>
      <c r="G369" s="395"/>
      <c r="H369" s="395"/>
      <c r="I369" s="395"/>
      <c r="J369" s="395"/>
      <c r="K369" s="395"/>
      <c r="L369" s="395"/>
      <c r="M369" s="395"/>
      <c r="N369" s="395"/>
      <c r="O369" s="395"/>
      <c r="P369" s="395"/>
      <c r="Q369" s="395"/>
      <c r="R369" s="395"/>
      <c r="S369" s="395"/>
      <c r="T369" s="395"/>
      <c r="U369" s="395"/>
      <c r="V369" s="395"/>
      <c r="W369" s="395"/>
      <c r="X369" s="395"/>
      <c r="Y369" s="395"/>
      <c r="Z369" s="395"/>
    </row>
    <row r="370" ht="16.5" customHeight="1">
      <c r="A370" s="395"/>
      <c r="B370" s="395"/>
      <c r="C370" s="395"/>
      <c r="D370" s="395"/>
      <c r="E370" s="395"/>
      <c r="F370" s="395"/>
      <c r="G370" s="395"/>
      <c r="H370" s="395"/>
      <c r="I370" s="395"/>
      <c r="J370" s="395"/>
      <c r="K370" s="395"/>
      <c r="L370" s="395"/>
      <c r="M370" s="395"/>
      <c r="N370" s="395"/>
      <c r="O370" s="395"/>
      <c r="P370" s="395"/>
      <c r="Q370" s="395"/>
      <c r="R370" s="395"/>
      <c r="S370" s="395"/>
      <c r="T370" s="395"/>
      <c r="U370" s="395"/>
      <c r="V370" s="395"/>
      <c r="W370" s="395"/>
      <c r="X370" s="395"/>
      <c r="Y370" s="395"/>
      <c r="Z370" s="395"/>
    </row>
    <row r="371" ht="16.5" customHeight="1">
      <c r="A371" s="395"/>
      <c r="B371" s="395"/>
      <c r="C371" s="395"/>
      <c r="D371" s="395"/>
      <c r="E371" s="395"/>
      <c r="F371" s="395"/>
      <c r="G371" s="395"/>
      <c r="H371" s="395"/>
      <c r="I371" s="395"/>
      <c r="J371" s="395"/>
      <c r="K371" s="395"/>
      <c r="L371" s="395"/>
      <c r="M371" s="395"/>
      <c r="N371" s="395"/>
      <c r="O371" s="395"/>
      <c r="P371" s="395"/>
      <c r="Q371" s="395"/>
      <c r="R371" s="395"/>
      <c r="S371" s="395"/>
      <c r="T371" s="395"/>
      <c r="U371" s="395"/>
      <c r="V371" s="395"/>
      <c r="W371" s="395"/>
      <c r="X371" s="395"/>
      <c r="Y371" s="395"/>
      <c r="Z371" s="395"/>
    </row>
    <row r="372" ht="16.5" customHeight="1">
      <c r="A372" s="395"/>
      <c r="B372" s="395"/>
      <c r="C372" s="395"/>
      <c r="D372" s="395"/>
      <c r="E372" s="395"/>
      <c r="F372" s="395"/>
      <c r="G372" s="395"/>
      <c r="H372" s="395"/>
      <c r="I372" s="395"/>
      <c r="J372" s="395"/>
      <c r="K372" s="395"/>
      <c r="L372" s="395"/>
      <c r="M372" s="395"/>
      <c r="N372" s="395"/>
      <c r="O372" s="395"/>
      <c r="P372" s="395"/>
      <c r="Q372" s="395"/>
      <c r="R372" s="395"/>
      <c r="S372" s="395"/>
      <c r="T372" s="395"/>
      <c r="U372" s="395"/>
      <c r="V372" s="395"/>
      <c r="W372" s="395"/>
      <c r="X372" s="395"/>
      <c r="Y372" s="395"/>
      <c r="Z372" s="395"/>
    </row>
    <row r="373" ht="16.5" customHeight="1">
      <c r="A373" s="395"/>
      <c r="B373" s="395"/>
      <c r="C373" s="395"/>
      <c r="D373" s="395"/>
      <c r="E373" s="395"/>
      <c r="F373" s="395"/>
      <c r="G373" s="395"/>
      <c r="H373" s="395"/>
      <c r="I373" s="395"/>
      <c r="J373" s="395"/>
      <c r="K373" s="395"/>
      <c r="L373" s="395"/>
      <c r="M373" s="395"/>
      <c r="N373" s="395"/>
      <c r="O373" s="395"/>
      <c r="P373" s="395"/>
      <c r="Q373" s="395"/>
      <c r="R373" s="395"/>
      <c r="S373" s="395"/>
      <c r="T373" s="395"/>
      <c r="U373" s="395"/>
      <c r="V373" s="395"/>
      <c r="W373" s="395"/>
      <c r="X373" s="395"/>
      <c r="Y373" s="395"/>
      <c r="Z373" s="395"/>
    </row>
    <row r="374" ht="16.5" customHeight="1">
      <c r="A374" s="395"/>
      <c r="B374" s="395"/>
      <c r="C374" s="395"/>
      <c r="D374" s="395"/>
      <c r="E374" s="395"/>
      <c r="F374" s="395"/>
      <c r="G374" s="395"/>
      <c r="H374" s="395"/>
      <c r="I374" s="395"/>
      <c r="J374" s="395"/>
      <c r="K374" s="395"/>
      <c r="L374" s="395"/>
      <c r="M374" s="395"/>
      <c r="N374" s="395"/>
      <c r="O374" s="395"/>
      <c r="P374" s="395"/>
      <c r="Q374" s="395"/>
      <c r="R374" s="395"/>
      <c r="S374" s="395"/>
      <c r="T374" s="395"/>
      <c r="U374" s="395"/>
      <c r="V374" s="395"/>
      <c r="W374" s="395"/>
      <c r="X374" s="395"/>
      <c r="Y374" s="395"/>
      <c r="Z374" s="395"/>
    </row>
    <row r="375" ht="16.5" customHeight="1">
      <c r="A375" s="395"/>
      <c r="B375" s="395"/>
      <c r="C375" s="395"/>
      <c r="D375" s="395"/>
      <c r="E375" s="395"/>
      <c r="F375" s="395"/>
      <c r="G375" s="395"/>
      <c r="H375" s="395"/>
      <c r="I375" s="395"/>
      <c r="J375" s="395"/>
      <c r="K375" s="395"/>
      <c r="L375" s="395"/>
      <c r="M375" s="395"/>
      <c r="N375" s="395"/>
      <c r="O375" s="395"/>
      <c r="P375" s="395"/>
      <c r="Q375" s="395"/>
      <c r="R375" s="395"/>
      <c r="S375" s="395"/>
      <c r="T375" s="395"/>
      <c r="U375" s="395"/>
      <c r="V375" s="395"/>
      <c r="W375" s="395"/>
      <c r="X375" s="395"/>
      <c r="Y375" s="395"/>
      <c r="Z375" s="395"/>
    </row>
    <row r="376" ht="16.5" customHeight="1">
      <c r="A376" s="395"/>
      <c r="B376" s="395"/>
      <c r="C376" s="395"/>
      <c r="D376" s="395"/>
      <c r="E376" s="395"/>
      <c r="F376" s="395"/>
      <c r="G376" s="395"/>
      <c r="H376" s="395"/>
      <c r="I376" s="395"/>
      <c r="J376" s="395"/>
      <c r="K376" s="395"/>
      <c r="L376" s="395"/>
      <c r="M376" s="395"/>
      <c r="N376" s="395"/>
      <c r="O376" s="395"/>
      <c r="P376" s="395"/>
      <c r="Q376" s="395"/>
      <c r="R376" s="395"/>
      <c r="S376" s="395"/>
      <c r="T376" s="395"/>
      <c r="U376" s="395"/>
      <c r="V376" s="395"/>
      <c r="W376" s="395"/>
      <c r="X376" s="395"/>
      <c r="Y376" s="395"/>
      <c r="Z376" s="395"/>
    </row>
    <row r="377" ht="16.5" customHeight="1">
      <c r="A377" s="395"/>
      <c r="B377" s="395"/>
      <c r="C377" s="395"/>
      <c r="D377" s="395"/>
      <c r="E377" s="395"/>
      <c r="F377" s="395"/>
      <c r="G377" s="395"/>
      <c r="H377" s="395"/>
      <c r="I377" s="395"/>
      <c r="J377" s="395"/>
      <c r="K377" s="395"/>
      <c r="L377" s="395"/>
      <c r="M377" s="395"/>
      <c r="N377" s="395"/>
      <c r="O377" s="395"/>
      <c r="P377" s="395"/>
      <c r="Q377" s="395"/>
      <c r="R377" s="395"/>
      <c r="S377" s="395"/>
      <c r="T377" s="395"/>
      <c r="U377" s="395"/>
      <c r="V377" s="395"/>
      <c r="W377" s="395"/>
      <c r="X377" s="395"/>
      <c r="Y377" s="395"/>
      <c r="Z377" s="395"/>
    </row>
    <row r="378" ht="16.5" customHeight="1">
      <c r="A378" s="395"/>
      <c r="B378" s="395"/>
      <c r="C378" s="395"/>
      <c r="D378" s="395"/>
      <c r="E378" s="395"/>
      <c r="F378" s="395"/>
      <c r="G378" s="395"/>
      <c r="H378" s="395"/>
      <c r="I378" s="395"/>
      <c r="J378" s="395"/>
      <c r="K378" s="395"/>
      <c r="L378" s="395"/>
      <c r="M378" s="395"/>
      <c r="N378" s="395"/>
      <c r="O378" s="395"/>
      <c r="P378" s="395"/>
      <c r="Q378" s="395"/>
      <c r="R378" s="395"/>
      <c r="S378" s="395"/>
      <c r="T378" s="395"/>
      <c r="U378" s="395"/>
      <c r="V378" s="395"/>
      <c r="W378" s="395"/>
      <c r="X378" s="395"/>
      <c r="Y378" s="395"/>
      <c r="Z378" s="395"/>
    </row>
    <row r="379" ht="16.5" customHeight="1">
      <c r="A379" s="395"/>
      <c r="B379" s="395"/>
      <c r="C379" s="395"/>
      <c r="D379" s="395"/>
      <c r="E379" s="395"/>
      <c r="F379" s="395"/>
      <c r="G379" s="395"/>
      <c r="H379" s="395"/>
      <c r="I379" s="395"/>
      <c r="J379" s="395"/>
      <c r="K379" s="395"/>
      <c r="L379" s="395"/>
      <c r="M379" s="395"/>
      <c r="N379" s="395"/>
      <c r="O379" s="395"/>
      <c r="P379" s="395"/>
      <c r="Q379" s="395"/>
      <c r="R379" s="395"/>
      <c r="S379" s="395"/>
      <c r="T379" s="395"/>
      <c r="U379" s="395"/>
      <c r="V379" s="395"/>
      <c r="W379" s="395"/>
      <c r="X379" s="395"/>
      <c r="Y379" s="395"/>
      <c r="Z379" s="395"/>
    </row>
    <row r="380" ht="16.5" customHeight="1">
      <c r="A380" s="395"/>
      <c r="B380" s="395"/>
      <c r="C380" s="395"/>
      <c r="D380" s="395"/>
      <c r="E380" s="395"/>
      <c r="F380" s="395"/>
      <c r="G380" s="395"/>
      <c r="H380" s="395"/>
      <c r="I380" s="395"/>
      <c r="J380" s="395"/>
      <c r="K380" s="395"/>
      <c r="L380" s="395"/>
      <c r="M380" s="395"/>
      <c r="N380" s="395"/>
      <c r="O380" s="395"/>
      <c r="P380" s="395"/>
      <c r="Q380" s="395"/>
      <c r="R380" s="395"/>
      <c r="S380" s="395"/>
      <c r="T380" s="395"/>
      <c r="U380" s="395"/>
      <c r="V380" s="395"/>
      <c r="W380" s="395"/>
      <c r="X380" s="395"/>
      <c r="Y380" s="395"/>
      <c r="Z380" s="395"/>
    </row>
    <row r="381" ht="16.5" customHeight="1">
      <c r="A381" s="395"/>
      <c r="B381" s="395"/>
      <c r="C381" s="395"/>
      <c r="D381" s="395"/>
      <c r="E381" s="395"/>
      <c r="F381" s="395"/>
      <c r="G381" s="395"/>
      <c r="H381" s="395"/>
      <c r="I381" s="395"/>
      <c r="J381" s="395"/>
      <c r="K381" s="395"/>
      <c r="L381" s="395"/>
      <c r="M381" s="395"/>
      <c r="N381" s="395"/>
      <c r="O381" s="395"/>
      <c r="P381" s="395"/>
      <c r="Q381" s="395"/>
      <c r="R381" s="395"/>
      <c r="S381" s="395"/>
      <c r="T381" s="395"/>
      <c r="U381" s="395"/>
      <c r="V381" s="395"/>
      <c r="W381" s="395"/>
      <c r="X381" s="395"/>
      <c r="Y381" s="395"/>
      <c r="Z381" s="395"/>
    </row>
    <row r="382" ht="16.5" customHeight="1">
      <c r="A382" s="395"/>
      <c r="B382" s="395"/>
      <c r="C382" s="395"/>
      <c r="D382" s="395"/>
      <c r="E382" s="395"/>
      <c r="F382" s="395"/>
      <c r="G382" s="395"/>
      <c r="H382" s="395"/>
      <c r="I382" s="395"/>
      <c r="J382" s="395"/>
      <c r="K382" s="395"/>
      <c r="L382" s="395"/>
      <c r="M382" s="395"/>
      <c r="N382" s="395"/>
      <c r="O382" s="395"/>
      <c r="P382" s="395"/>
      <c r="Q382" s="395"/>
      <c r="R382" s="395"/>
      <c r="S382" s="395"/>
      <c r="T382" s="395"/>
      <c r="U382" s="395"/>
      <c r="V382" s="395"/>
      <c r="W382" s="395"/>
      <c r="X382" s="395"/>
      <c r="Y382" s="395"/>
      <c r="Z382" s="395"/>
    </row>
    <row r="383" ht="16.5" customHeight="1">
      <c r="A383" s="395"/>
      <c r="B383" s="395"/>
      <c r="C383" s="395"/>
      <c r="D383" s="395"/>
      <c r="E383" s="395"/>
      <c r="F383" s="395"/>
      <c r="G383" s="395"/>
      <c r="H383" s="395"/>
      <c r="I383" s="395"/>
      <c r="J383" s="395"/>
      <c r="K383" s="395"/>
      <c r="L383" s="395"/>
      <c r="M383" s="395"/>
      <c r="N383" s="395"/>
      <c r="O383" s="395"/>
      <c r="P383" s="395"/>
      <c r="Q383" s="395"/>
      <c r="R383" s="395"/>
      <c r="S383" s="395"/>
      <c r="T383" s="395"/>
      <c r="U383" s="395"/>
      <c r="V383" s="395"/>
      <c r="W383" s="395"/>
      <c r="X383" s="395"/>
      <c r="Y383" s="395"/>
      <c r="Z383" s="395"/>
    </row>
    <row r="384" ht="16.5" customHeight="1">
      <c r="A384" s="395"/>
      <c r="B384" s="395"/>
      <c r="C384" s="395"/>
      <c r="D384" s="395"/>
      <c r="E384" s="395"/>
      <c r="F384" s="395"/>
      <c r="G384" s="395"/>
      <c r="H384" s="395"/>
      <c r="I384" s="395"/>
      <c r="J384" s="395"/>
      <c r="K384" s="395"/>
      <c r="L384" s="395"/>
      <c r="M384" s="395"/>
      <c r="N384" s="395"/>
      <c r="O384" s="395"/>
      <c r="P384" s="395"/>
      <c r="Q384" s="395"/>
      <c r="R384" s="395"/>
      <c r="S384" s="395"/>
      <c r="T384" s="395"/>
      <c r="U384" s="395"/>
      <c r="V384" s="395"/>
      <c r="W384" s="395"/>
      <c r="X384" s="395"/>
      <c r="Y384" s="395"/>
      <c r="Z384" s="395"/>
    </row>
    <row r="385" ht="16.5" customHeight="1">
      <c r="A385" s="395"/>
      <c r="B385" s="395"/>
      <c r="C385" s="395"/>
      <c r="D385" s="395"/>
      <c r="E385" s="395"/>
      <c r="F385" s="395"/>
      <c r="G385" s="395"/>
      <c r="H385" s="395"/>
      <c r="I385" s="395"/>
      <c r="J385" s="395"/>
      <c r="K385" s="395"/>
      <c r="L385" s="395"/>
      <c r="M385" s="395"/>
      <c r="N385" s="395"/>
      <c r="O385" s="395"/>
      <c r="P385" s="395"/>
      <c r="Q385" s="395"/>
      <c r="R385" s="395"/>
      <c r="S385" s="395"/>
      <c r="T385" s="395"/>
      <c r="U385" s="395"/>
      <c r="V385" s="395"/>
      <c r="W385" s="395"/>
      <c r="X385" s="395"/>
      <c r="Y385" s="395"/>
      <c r="Z385" s="395"/>
    </row>
    <row r="386" ht="16.5" customHeight="1">
      <c r="A386" s="395"/>
      <c r="B386" s="395"/>
      <c r="C386" s="395"/>
      <c r="D386" s="395"/>
      <c r="E386" s="395"/>
      <c r="F386" s="395"/>
      <c r="G386" s="395"/>
      <c r="H386" s="395"/>
      <c r="I386" s="395"/>
      <c r="J386" s="395"/>
      <c r="K386" s="395"/>
      <c r="L386" s="395"/>
      <c r="M386" s="395"/>
      <c r="N386" s="395"/>
      <c r="O386" s="395"/>
      <c r="P386" s="395"/>
      <c r="Q386" s="395"/>
      <c r="R386" s="395"/>
      <c r="S386" s="395"/>
      <c r="T386" s="395"/>
      <c r="U386" s="395"/>
      <c r="V386" s="395"/>
      <c r="W386" s="395"/>
      <c r="X386" s="395"/>
      <c r="Y386" s="395"/>
      <c r="Z386" s="395"/>
    </row>
    <row r="387" ht="16.5" customHeight="1">
      <c r="A387" s="395"/>
      <c r="B387" s="395"/>
      <c r="C387" s="395"/>
      <c r="D387" s="395"/>
      <c r="E387" s="395"/>
      <c r="F387" s="395"/>
      <c r="G387" s="395"/>
      <c r="H387" s="395"/>
      <c r="I387" s="395"/>
      <c r="J387" s="395"/>
      <c r="K387" s="395"/>
      <c r="L387" s="395"/>
      <c r="M387" s="395"/>
      <c r="N387" s="395"/>
      <c r="O387" s="395"/>
      <c r="P387" s="395"/>
      <c r="Q387" s="395"/>
      <c r="R387" s="395"/>
      <c r="S387" s="395"/>
      <c r="T387" s="395"/>
      <c r="U387" s="395"/>
      <c r="V387" s="395"/>
      <c r="W387" s="395"/>
      <c r="X387" s="395"/>
      <c r="Y387" s="395"/>
      <c r="Z387" s="395"/>
    </row>
    <row r="388" ht="16.5" customHeight="1">
      <c r="A388" s="395"/>
      <c r="B388" s="395"/>
      <c r="C388" s="395"/>
      <c r="D388" s="395"/>
      <c r="E388" s="395"/>
      <c r="F388" s="395"/>
      <c r="G388" s="395"/>
      <c r="H388" s="395"/>
      <c r="I388" s="395"/>
      <c r="J388" s="395"/>
      <c r="K388" s="395"/>
      <c r="L388" s="395"/>
      <c r="M388" s="395"/>
      <c r="N388" s="395"/>
      <c r="O388" s="395"/>
      <c r="P388" s="395"/>
      <c r="Q388" s="395"/>
      <c r="R388" s="395"/>
      <c r="S388" s="395"/>
      <c r="T388" s="395"/>
      <c r="U388" s="395"/>
      <c r="V388" s="395"/>
      <c r="W388" s="395"/>
      <c r="X388" s="395"/>
      <c r="Y388" s="395"/>
      <c r="Z388" s="395"/>
    </row>
    <row r="389" ht="16.5" customHeight="1">
      <c r="A389" s="395"/>
      <c r="B389" s="395"/>
      <c r="C389" s="395"/>
      <c r="D389" s="395"/>
      <c r="E389" s="395"/>
      <c r="F389" s="395"/>
      <c r="G389" s="395"/>
      <c r="H389" s="395"/>
      <c r="I389" s="395"/>
      <c r="J389" s="395"/>
      <c r="K389" s="395"/>
      <c r="L389" s="395"/>
      <c r="M389" s="395"/>
      <c r="N389" s="395"/>
      <c r="O389" s="395"/>
      <c r="P389" s="395"/>
      <c r="Q389" s="395"/>
      <c r="R389" s="395"/>
      <c r="S389" s="395"/>
      <c r="T389" s="395"/>
      <c r="U389" s="395"/>
      <c r="V389" s="395"/>
      <c r="W389" s="395"/>
      <c r="X389" s="395"/>
      <c r="Y389" s="395"/>
      <c r="Z389" s="395"/>
    </row>
    <row r="390" ht="16.5" customHeight="1">
      <c r="A390" s="395"/>
      <c r="B390" s="395"/>
      <c r="C390" s="395"/>
      <c r="D390" s="395"/>
      <c r="E390" s="395"/>
      <c r="F390" s="395"/>
      <c r="G390" s="395"/>
      <c r="H390" s="395"/>
      <c r="I390" s="395"/>
      <c r="J390" s="395"/>
      <c r="K390" s="395"/>
      <c r="L390" s="395"/>
      <c r="M390" s="395"/>
      <c r="N390" s="395"/>
      <c r="O390" s="395"/>
      <c r="P390" s="395"/>
      <c r="Q390" s="395"/>
      <c r="R390" s="395"/>
      <c r="S390" s="395"/>
      <c r="T390" s="395"/>
      <c r="U390" s="395"/>
      <c r="V390" s="395"/>
      <c r="W390" s="395"/>
      <c r="X390" s="395"/>
      <c r="Y390" s="395"/>
      <c r="Z390" s="395"/>
    </row>
    <row r="391" ht="16.5" customHeight="1">
      <c r="A391" s="395"/>
      <c r="B391" s="395"/>
      <c r="C391" s="395"/>
      <c r="D391" s="395"/>
      <c r="E391" s="395"/>
      <c r="F391" s="395"/>
      <c r="G391" s="395"/>
      <c r="H391" s="395"/>
      <c r="I391" s="395"/>
      <c r="J391" s="395"/>
      <c r="K391" s="395"/>
      <c r="L391" s="395"/>
      <c r="M391" s="395"/>
      <c r="N391" s="395"/>
      <c r="O391" s="395"/>
      <c r="P391" s="395"/>
      <c r="Q391" s="395"/>
      <c r="R391" s="395"/>
      <c r="S391" s="395"/>
      <c r="T391" s="395"/>
      <c r="U391" s="395"/>
      <c r="V391" s="395"/>
      <c r="W391" s="395"/>
      <c r="X391" s="395"/>
      <c r="Y391" s="395"/>
      <c r="Z391" s="395"/>
    </row>
    <row r="392" ht="16.5" customHeight="1">
      <c r="A392" s="395"/>
      <c r="B392" s="395"/>
      <c r="C392" s="395"/>
      <c r="D392" s="395"/>
      <c r="E392" s="395"/>
      <c r="F392" s="395"/>
      <c r="G392" s="395"/>
      <c r="H392" s="395"/>
      <c r="I392" s="395"/>
      <c r="J392" s="395"/>
      <c r="K392" s="395"/>
      <c r="L392" s="395"/>
      <c r="M392" s="395"/>
      <c r="N392" s="395"/>
      <c r="O392" s="395"/>
      <c r="P392" s="395"/>
      <c r="Q392" s="395"/>
      <c r="R392" s="395"/>
      <c r="S392" s="395"/>
      <c r="T392" s="395"/>
      <c r="U392" s="395"/>
      <c r="V392" s="395"/>
      <c r="W392" s="395"/>
      <c r="X392" s="395"/>
      <c r="Y392" s="395"/>
      <c r="Z392" s="395"/>
    </row>
    <row r="393" ht="16.5" customHeight="1">
      <c r="A393" s="395"/>
      <c r="B393" s="395"/>
      <c r="C393" s="395"/>
      <c r="D393" s="395"/>
      <c r="E393" s="395"/>
      <c r="F393" s="395"/>
      <c r="G393" s="395"/>
      <c r="H393" s="395"/>
      <c r="I393" s="395"/>
      <c r="J393" s="395"/>
      <c r="K393" s="395"/>
      <c r="L393" s="395"/>
      <c r="M393" s="395"/>
      <c r="N393" s="395"/>
      <c r="O393" s="395"/>
      <c r="P393" s="395"/>
      <c r="Q393" s="395"/>
      <c r="R393" s="395"/>
      <c r="S393" s="395"/>
      <c r="T393" s="395"/>
      <c r="U393" s="395"/>
      <c r="V393" s="395"/>
      <c r="W393" s="395"/>
      <c r="X393" s="395"/>
      <c r="Y393" s="395"/>
      <c r="Z393" s="395"/>
    </row>
    <row r="394" ht="16.5" customHeight="1">
      <c r="A394" s="395"/>
      <c r="B394" s="395"/>
      <c r="C394" s="395"/>
      <c r="D394" s="395"/>
      <c r="E394" s="395"/>
      <c r="F394" s="395"/>
      <c r="G394" s="395"/>
      <c r="H394" s="395"/>
      <c r="I394" s="395"/>
      <c r="J394" s="395"/>
      <c r="K394" s="395"/>
      <c r="L394" s="395"/>
      <c r="M394" s="395"/>
      <c r="N394" s="395"/>
      <c r="O394" s="395"/>
      <c r="P394" s="395"/>
      <c r="Q394" s="395"/>
      <c r="R394" s="395"/>
      <c r="S394" s="395"/>
      <c r="T394" s="395"/>
      <c r="U394" s="395"/>
      <c r="V394" s="395"/>
      <c r="W394" s="395"/>
      <c r="X394" s="395"/>
      <c r="Y394" s="395"/>
      <c r="Z394" s="395"/>
    </row>
    <row r="395" ht="16.5" customHeight="1">
      <c r="A395" s="395"/>
      <c r="B395" s="395"/>
      <c r="C395" s="395"/>
      <c r="D395" s="395"/>
      <c r="E395" s="395"/>
      <c r="F395" s="395"/>
      <c r="G395" s="395"/>
      <c r="H395" s="395"/>
      <c r="I395" s="395"/>
      <c r="J395" s="395"/>
      <c r="K395" s="395"/>
      <c r="L395" s="395"/>
      <c r="M395" s="395"/>
      <c r="N395" s="395"/>
      <c r="O395" s="395"/>
      <c r="P395" s="395"/>
      <c r="Q395" s="395"/>
      <c r="R395" s="395"/>
      <c r="S395" s="395"/>
      <c r="T395" s="395"/>
      <c r="U395" s="395"/>
      <c r="V395" s="395"/>
      <c r="W395" s="395"/>
      <c r="X395" s="395"/>
      <c r="Y395" s="395"/>
      <c r="Z395" s="395"/>
    </row>
    <row r="396" ht="16.5" customHeight="1">
      <c r="A396" s="395"/>
      <c r="B396" s="395"/>
      <c r="C396" s="395"/>
      <c r="D396" s="395"/>
      <c r="E396" s="395"/>
      <c r="F396" s="395"/>
      <c r="G396" s="395"/>
      <c r="H396" s="395"/>
      <c r="I396" s="395"/>
      <c r="J396" s="395"/>
      <c r="K396" s="395"/>
      <c r="L396" s="395"/>
      <c r="M396" s="395"/>
      <c r="N396" s="395"/>
      <c r="O396" s="395"/>
      <c r="P396" s="395"/>
      <c r="Q396" s="395"/>
      <c r="R396" s="395"/>
      <c r="S396" s="395"/>
      <c r="T396" s="395"/>
      <c r="U396" s="395"/>
      <c r="V396" s="395"/>
      <c r="W396" s="395"/>
      <c r="X396" s="395"/>
      <c r="Y396" s="395"/>
      <c r="Z396" s="395"/>
    </row>
    <row r="397" ht="16.5" customHeight="1">
      <c r="A397" s="395"/>
      <c r="B397" s="395"/>
      <c r="C397" s="395"/>
      <c r="D397" s="395"/>
      <c r="E397" s="395"/>
      <c r="F397" s="395"/>
      <c r="G397" s="395"/>
      <c r="H397" s="395"/>
      <c r="I397" s="395"/>
      <c r="J397" s="395"/>
      <c r="K397" s="395"/>
      <c r="L397" s="395"/>
      <c r="M397" s="395"/>
      <c r="N397" s="395"/>
      <c r="O397" s="395"/>
      <c r="P397" s="395"/>
      <c r="Q397" s="395"/>
      <c r="R397" s="395"/>
      <c r="S397" s="395"/>
      <c r="T397" s="395"/>
      <c r="U397" s="395"/>
      <c r="V397" s="395"/>
      <c r="W397" s="395"/>
      <c r="X397" s="395"/>
      <c r="Y397" s="395"/>
      <c r="Z397" s="395"/>
    </row>
    <row r="398" ht="16.5" customHeight="1">
      <c r="A398" s="395"/>
      <c r="B398" s="395"/>
      <c r="C398" s="395"/>
      <c r="D398" s="395"/>
      <c r="E398" s="395"/>
      <c r="F398" s="395"/>
      <c r="G398" s="395"/>
      <c r="H398" s="395"/>
      <c r="I398" s="395"/>
      <c r="J398" s="395"/>
      <c r="K398" s="395"/>
      <c r="L398" s="395"/>
      <c r="M398" s="395"/>
      <c r="N398" s="395"/>
      <c r="O398" s="395"/>
      <c r="P398" s="395"/>
      <c r="Q398" s="395"/>
      <c r="R398" s="395"/>
      <c r="S398" s="395"/>
      <c r="T398" s="395"/>
      <c r="U398" s="395"/>
      <c r="V398" s="395"/>
      <c r="W398" s="395"/>
      <c r="X398" s="395"/>
      <c r="Y398" s="395"/>
      <c r="Z398" s="395"/>
    </row>
    <row r="399" ht="16.5" customHeight="1">
      <c r="A399" s="395"/>
      <c r="B399" s="395"/>
      <c r="C399" s="395"/>
      <c r="D399" s="395"/>
      <c r="E399" s="395"/>
      <c r="F399" s="395"/>
      <c r="G399" s="395"/>
      <c r="H399" s="395"/>
      <c r="I399" s="395"/>
      <c r="J399" s="395"/>
      <c r="K399" s="395"/>
      <c r="L399" s="395"/>
      <c r="M399" s="395"/>
      <c r="N399" s="395"/>
      <c r="O399" s="395"/>
      <c r="P399" s="395"/>
      <c r="Q399" s="395"/>
      <c r="R399" s="395"/>
      <c r="S399" s="395"/>
      <c r="T399" s="395"/>
      <c r="U399" s="395"/>
      <c r="V399" s="395"/>
      <c r="W399" s="395"/>
      <c r="X399" s="395"/>
      <c r="Y399" s="395"/>
      <c r="Z399" s="395"/>
    </row>
    <row r="400" ht="16.5" customHeight="1">
      <c r="A400" s="395"/>
      <c r="B400" s="395"/>
      <c r="C400" s="395"/>
      <c r="D400" s="395"/>
      <c r="E400" s="395"/>
      <c r="F400" s="395"/>
      <c r="G400" s="395"/>
      <c r="H400" s="395"/>
      <c r="I400" s="395"/>
      <c r="J400" s="395"/>
      <c r="K400" s="395"/>
      <c r="L400" s="395"/>
      <c r="M400" s="395"/>
      <c r="N400" s="395"/>
      <c r="O400" s="395"/>
      <c r="P400" s="395"/>
      <c r="Q400" s="395"/>
      <c r="R400" s="395"/>
      <c r="S400" s="395"/>
      <c r="T400" s="395"/>
      <c r="U400" s="395"/>
      <c r="V400" s="395"/>
      <c r="W400" s="395"/>
      <c r="X400" s="395"/>
      <c r="Y400" s="395"/>
      <c r="Z400" s="395"/>
    </row>
    <row r="401" ht="16.5" customHeight="1">
      <c r="A401" s="395"/>
      <c r="B401" s="395"/>
      <c r="C401" s="395"/>
      <c r="D401" s="395"/>
      <c r="E401" s="395"/>
      <c r="F401" s="395"/>
      <c r="G401" s="395"/>
      <c r="H401" s="395"/>
      <c r="I401" s="395"/>
      <c r="J401" s="395"/>
      <c r="K401" s="395"/>
      <c r="L401" s="395"/>
      <c r="M401" s="395"/>
      <c r="N401" s="395"/>
      <c r="O401" s="395"/>
      <c r="P401" s="395"/>
      <c r="Q401" s="395"/>
      <c r="R401" s="395"/>
      <c r="S401" s="395"/>
      <c r="T401" s="395"/>
      <c r="U401" s="395"/>
      <c r="V401" s="395"/>
      <c r="W401" s="395"/>
      <c r="X401" s="395"/>
      <c r="Y401" s="395"/>
      <c r="Z401" s="395"/>
    </row>
    <row r="402" ht="16.5" customHeight="1">
      <c r="A402" s="395"/>
      <c r="B402" s="395"/>
      <c r="C402" s="395"/>
      <c r="D402" s="395"/>
      <c r="E402" s="395"/>
      <c r="F402" s="395"/>
      <c r="G402" s="395"/>
      <c r="H402" s="395"/>
      <c r="I402" s="395"/>
      <c r="J402" s="395"/>
      <c r="K402" s="395"/>
      <c r="L402" s="395"/>
      <c r="M402" s="395"/>
      <c r="N402" s="395"/>
      <c r="O402" s="395"/>
      <c r="P402" s="395"/>
      <c r="Q402" s="395"/>
      <c r="R402" s="395"/>
      <c r="S402" s="395"/>
      <c r="T402" s="395"/>
      <c r="U402" s="395"/>
      <c r="V402" s="395"/>
      <c r="W402" s="395"/>
      <c r="X402" s="395"/>
      <c r="Y402" s="395"/>
      <c r="Z402" s="395"/>
    </row>
    <row r="403" ht="16.5" customHeight="1">
      <c r="A403" s="395"/>
      <c r="B403" s="395"/>
      <c r="C403" s="395"/>
      <c r="D403" s="395"/>
      <c r="E403" s="395"/>
      <c r="F403" s="395"/>
      <c r="G403" s="395"/>
      <c r="H403" s="395"/>
      <c r="I403" s="395"/>
      <c r="J403" s="395"/>
      <c r="K403" s="395"/>
      <c r="L403" s="395"/>
      <c r="M403" s="395"/>
      <c r="N403" s="395"/>
      <c r="O403" s="395"/>
      <c r="P403" s="395"/>
      <c r="Q403" s="395"/>
      <c r="R403" s="395"/>
      <c r="S403" s="395"/>
      <c r="T403" s="395"/>
      <c r="U403" s="395"/>
      <c r="V403" s="395"/>
      <c r="W403" s="395"/>
      <c r="X403" s="395"/>
      <c r="Y403" s="395"/>
      <c r="Z403" s="395"/>
    </row>
    <row r="404" ht="16.5" customHeight="1">
      <c r="A404" s="395"/>
      <c r="B404" s="395"/>
      <c r="C404" s="395"/>
      <c r="D404" s="395"/>
      <c r="E404" s="395"/>
      <c r="F404" s="395"/>
      <c r="G404" s="395"/>
      <c r="H404" s="395"/>
      <c r="I404" s="395"/>
      <c r="J404" s="395"/>
      <c r="K404" s="395"/>
      <c r="L404" s="395"/>
      <c r="M404" s="395"/>
      <c r="N404" s="395"/>
      <c r="O404" s="395"/>
      <c r="P404" s="395"/>
      <c r="Q404" s="395"/>
      <c r="R404" s="395"/>
      <c r="S404" s="395"/>
      <c r="T404" s="395"/>
      <c r="U404" s="395"/>
      <c r="V404" s="395"/>
      <c r="W404" s="395"/>
      <c r="X404" s="395"/>
      <c r="Y404" s="395"/>
      <c r="Z404" s="395"/>
    </row>
    <row r="405" ht="16.5" customHeight="1">
      <c r="A405" s="395"/>
      <c r="B405" s="395"/>
      <c r="C405" s="395"/>
      <c r="D405" s="395"/>
      <c r="E405" s="395"/>
      <c r="F405" s="395"/>
      <c r="G405" s="395"/>
      <c r="H405" s="395"/>
      <c r="I405" s="395"/>
      <c r="J405" s="395"/>
      <c r="K405" s="395"/>
      <c r="L405" s="395"/>
      <c r="M405" s="395"/>
      <c r="N405" s="395"/>
      <c r="O405" s="395"/>
      <c r="P405" s="395"/>
      <c r="Q405" s="395"/>
      <c r="R405" s="395"/>
      <c r="S405" s="395"/>
      <c r="T405" s="395"/>
      <c r="U405" s="395"/>
      <c r="V405" s="395"/>
      <c r="W405" s="395"/>
      <c r="X405" s="395"/>
      <c r="Y405" s="395"/>
      <c r="Z405" s="395"/>
    </row>
    <row r="406" ht="16.5" customHeight="1">
      <c r="A406" s="395"/>
      <c r="B406" s="395"/>
      <c r="C406" s="395"/>
      <c r="D406" s="395"/>
      <c r="E406" s="395"/>
      <c r="F406" s="395"/>
      <c r="G406" s="395"/>
      <c r="H406" s="395"/>
      <c r="I406" s="395"/>
      <c r="J406" s="395"/>
      <c r="K406" s="395"/>
      <c r="L406" s="395"/>
      <c r="M406" s="395"/>
      <c r="N406" s="395"/>
      <c r="O406" s="395"/>
      <c r="P406" s="395"/>
      <c r="Q406" s="395"/>
      <c r="R406" s="395"/>
      <c r="S406" s="395"/>
      <c r="T406" s="395"/>
      <c r="U406" s="395"/>
      <c r="V406" s="395"/>
      <c r="W406" s="395"/>
      <c r="X406" s="395"/>
      <c r="Y406" s="395"/>
      <c r="Z406" s="395"/>
    </row>
    <row r="407" ht="16.5" customHeight="1">
      <c r="A407" s="395"/>
      <c r="B407" s="395"/>
      <c r="C407" s="395"/>
      <c r="D407" s="395"/>
      <c r="E407" s="395"/>
      <c r="F407" s="395"/>
      <c r="G407" s="395"/>
      <c r="H407" s="395"/>
      <c r="I407" s="395"/>
      <c r="J407" s="395"/>
      <c r="K407" s="395"/>
      <c r="L407" s="395"/>
      <c r="M407" s="395"/>
      <c r="N407" s="395"/>
      <c r="O407" s="395"/>
      <c r="P407" s="395"/>
      <c r="Q407" s="395"/>
      <c r="R407" s="395"/>
      <c r="S407" s="395"/>
      <c r="T407" s="395"/>
      <c r="U407" s="395"/>
      <c r="V407" s="395"/>
      <c r="W407" s="395"/>
      <c r="X407" s="395"/>
      <c r="Y407" s="395"/>
      <c r="Z407" s="395"/>
    </row>
    <row r="408" ht="16.5" customHeight="1">
      <c r="A408" s="395"/>
      <c r="B408" s="395"/>
      <c r="C408" s="395"/>
      <c r="D408" s="395"/>
      <c r="E408" s="395"/>
      <c r="F408" s="395"/>
      <c r="G408" s="395"/>
      <c r="H408" s="395"/>
      <c r="I408" s="395"/>
      <c r="J408" s="395"/>
      <c r="K408" s="395"/>
      <c r="L408" s="395"/>
      <c r="M408" s="395"/>
      <c r="N408" s="395"/>
      <c r="O408" s="395"/>
      <c r="P408" s="395"/>
      <c r="Q408" s="395"/>
      <c r="R408" s="395"/>
      <c r="S408" s="395"/>
      <c r="T408" s="395"/>
      <c r="U408" s="395"/>
      <c r="V408" s="395"/>
      <c r="W408" s="395"/>
      <c r="X408" s="395"/>
      <c r="Y408" s="395"/>
      <c r="Z408" s="395"/>
    </row>
    <row r="409" ht="16.5" customHeight="1">
      <c r="A409" s="395"/>
      <c r="B409" s="395"/>
      <c r="C409" s="395"/>
      <c r="D409" s="395"/>
      <c r="E409" s="395"/>
      <c r="F409" s="395"/>
      <c r="G409" s="395"/>
      <c r="H409" s="395"/>
      <c r="I409" s="395"/>
      <c r="J409" s="395"/>
      <c r="K409" s="395"/>
      <c r="L409" s="395"/>
      <c r="M409" s="395"/>
      <c r="N409" s="395"/>
      <c r="O409" s="395"/>
      <c r="P409" s="395"/>
      <c r="Q409" s="395"/>
      <c r="R409" s="395"/>
      <c r="S409" s="395"/>
      <c r="T409" s="395"/>
      <c r="U409" s="395"/>
      <c r="V409" s="395"/>
      <c r="W409" s="395"/>
      <c r="X409" s="395"/>
      <c r="Y409" s="395"/>
      <c r="Z409" s="395"/>
    </row>
    <row r="410" ht="16.5" customHeight="1">
      <c r="A410" s="395"/>
      <c r="B410" s="395"/>
      <c r="C410" s="395"/>
      <c r="D410" s="395"/>
      <c r="E410" s="395"/>
      <c r="F410" s="395"/>
      <c r="G410" s="395"/>
      <c r="H410" s="395"/>
      <c r="I410" s="395"/>
      <c r="J410" s="395"/>
      <c r="K410" s="395"/>
      <c r="L410" s="395"/>
      <c r="M410" s="395"/>
      <c r="N410" s="395"/>
      <c r="O410" s="395"/>
      <c r="P410" s="395"/>
      <c r="Q410" s="395"/>
      <c r="R410" s="395"/>
      <c r="S410" s="395"/>
      <c r="T410" s="395"/>
      <c r="U410" s="395"/>
      <c r="V410" s="395"/>
      <c r="W410" s="395"/>
      <c r="X410" s="395"/>
      <c r="Y410" s="395"/>
      <c r="Z410" s="395"/>
    </row>
    <row r="411" ht="16.5" customHeight="1">
      <c r="A411" s="395"/>
      <c r="B411" s="395"/>
      <c r="C411" s="395"/>
      <c r="D411" s="395"/>
      <c r="E411" s="395"/>
      <c r="F411" s="395"/>
      <c r="G411" s="395"/>
      <c r="H411" s="395"/>
      <c r="I411" s="395"/>
      <c r="J411" s="395"/>
      <c r="K411" s="395"/>
      <c r="L411" s="395"/>
      <c r="M411" s="395"/>
      <c r="N411" s="395"/>
      <c r="O411" s="395"/>
      <c r="P411" s="395"/>
      <c r="Q411" s="395"/>
      <c r="R411" s="395"/>
      <c r="S411" s="395"/>
      <c r="T411" s="395"/>
      <c r="U411" s="395"/>
      <c r="V411" s="395"/>
      <c r="W411" s="395"/>
      <c r="X411" s="395"/>
      <c r="Y411" s="395"/>
      <c r="Z411" s="395"/>
    </row>
    <row r="412" ht="16.5" customHeight="1">
      <c r="A412" s="395"/>
      <c r="B412" s="395"/>
      <c r="C412" s="395"/>
      <c r="D412" s="395"/>
      <c r="E412" s="395"/>
      <c r="F412" s="395"/>
      <c r="G412" s="395"/>
      <c r="H412" s="395"/>
      <c r="I412" s="395"/>
      <c r="J412" s="395"/>
      <c r="K412" s="395"/>
      <c r="L412" s="395"/>
      <c r="M412" s="395"/>
      <c r="N412" s="395"/>
      <c r="O412" s="395"/>
      <c r="P412" s="395"/>
      <c r="Q412" s="395"/>
      <c r="R412" s="395"/>
      <c r="S412" s="395"/>
      <c r="T412" s="395"/>
      <c r="U412" s="395"/>
      <c r="V412" s="395"/>
      <c r="W412" s="395"/>
      <c r="X412" s="395"/>
      <c r="Y412" s="395"/>
      <c r="Z412" s="395"/>
    </row>
    <row r="413" ht="16.5" customHeight="1">
      <c r="A413" s="395"/>
      <c r="B413" s="395"/>
      <c r="C413" s="395"/>
      <c r="D413" s="395"/>
      <c r="E413" s="395"/>
      <c r="F413" s="395"/>
      <c r="G413" s="395"/>
      <c r="H413" s="395"/>
      <c r="I413" s="395"/>
      <c r="J413" s="395"/>
      <c r="K413" s="395"/>
      <c r="L413" s="395"/>
      <c r="M413" s="395"/>
      <c r="N413" s="395"/>
      <c r="O413" s="395"/>
      <c r="P413" s="395"/>
      <c r="Q413" s="395"/>
      <c r="R413" s="395"/>
      <c r="S413" s="395"/>
      <c r="T413" s="395"/>
      <c r="U413" s="395"/>
      <c r="V413" s="395"/>
      <c r="W413" s="395"/>
      <c r="X413" s="395"/>
      <c r="Y413" s="395"/>
      <c r="Z413" s="395"/>
    </row>
    <row r="414" ht="16.5" customHeight="1">
      <c r="A414" s="395"/>
      <c r="B414" s="395"/>
      <c r="C414" s="395"/>
      <c r="D414" s="395"/>
      <c r="E414" s="395"/>
      <c r="F414" s="395"/>
      <c r="G414" s="395"/>
      <c r="H414" s="395"/>
      <c r="I414" s="395"/>
      <c r="J414" s="395"/>
      <c r="K414" s="395"/>
      <c r="L414" s="395"/>
      <c r="M414" s="395"/>
      <c r="N414" s="395"/>
      <c r="O414" s="395"/>
      <c r="P414" s="395"/>
      <c r="Q414" s="395"/>
      <c r="R414" s="395"/>
      <c r="S414" s="395"/>
      <c r="T414" s="395"/>
      <c r="U414" s="395"/>
      <c r="V414" s="395"/>
      <c r="W414" s="395"/>
      <c r="X414" s="395"/>
      <c r="Y414" s="395"/>
      <c r="Z414" s="395"/>
    </row>
    <row r="415" ht="16.5" customHeight="1">
      <c r="A415" s="395"/>
      <c r="B415" s="395"/>
      <c r="C415" s="395"/>
      <c r="D415" s="395"/>
      <c r="E415" s="395"/>
      <c r="F415" s="395"/>
      <c r="G415" s="395"/>
      <c r="H415" s="395"/>
      <c r="I415" s="395"/>
      <c r="J415" s="395"/>
      <c r="K415" s="395"/>
      <c r="L415" s="395"/>
      <c r="M415" s="395"/>
      <c r="N415" s="395"/>
      <c r="O415" s="395"/>
      <c r="P415" s="395"/>
      <c r="Q415" s="395"/>
      <c r="R415" s="395"/>
      <c r="S415" s="395"/>
      <c r="T415" s="395"/>
      <c r="U415" s="395"/>
      <c r="V415" s="395"/>
      <c r="W415" s="395"/>
      <c r="X415" s="395"/>
      <c r="Y415" s="395"/>
      <c r="Z415" s="395"/>
    </row>
    <row r="416" ht="16.5" customHeight="1">
      <c r="A416" s="395"/>
      <c r="B416" s="395"/>
      <c r="C416" s="395"/>
      <c r="D416" s="395"/>
      <c r="E416" s="395"/>
      <c r="F416" s="395"/>
      <c r="G416" s="395"/>
      <c r="H416" s="395"/>
      <c r="I416" s="395"/>
      <c r="J416" s="395"/>
      <c r="K416" s="395"/>
      <c r="L416" s="395"/>
      <c r="M416" s="395"/>
      <c r="N416" s="395"/>
      <c r="O416" s="395"/>
      <c r="P416" s="395"/>
      <c r="Q416" s="395"/>
      <c r="R416" s="395"/>
      <c r="S416" s="395"/>
      <c r="T416" s="395"/>
      <c r="U416" s="395"/>
      <c r="V416" s="395"/>
      <c r="W416" s="395"/>
      <c r="X416" s="395"/>
      <c r="Y416" s="395"/>
      <c r="Z416" s="395"/>
    </row>
    <row r="417" ht="16.5" customHeight="1">
      <c r="A417" s="395"/>
      <c r="B417" s="395"/>
      <c r="C417" s="395"/>
      <c r="D417" s="395"/>
      <c r="E417" s="395"/>
      <c r="F417" s="395"/>
      <c r="G417" s="395"/>
      <c r="H417" s="395"/>
      <c r="I417" s="395"/>
      <c r="J417" s="395"/>
      <c r="K417" s="395"/>
      <c r="L417" s="395"/>
      <c r="M417" s="395"/>
      <c r="N417" s="395"/>
      <c r="O417" s="395"/>
      <c r="P417" s="395"/>
      <c r="Q417" s="395"/>
      <c r="R417" s="395"/>
      <c r="S417" s="395"/>
      <c r="T417" s="395"/>
      <c r="U417" s="395"/>
      <c r="V417" s="395"/>
      <c r="W417" s="395"/>
      <c r="X417" s="395"/>
      <c r="Y417" s="395"/>
      <c r="Z417" s="395"/>
    </row>
    <row r="418" ht="16.5" customHeight="1">
      <c r="A418" s="395"/>
      <c r="B418" s="395"/>
      <c r="C418" s="395"/>
      <c r="D418" s="395"/>
      <c r="E418" s="395"/>
      <c r="F418" s="395"/>
      <c r="G418" s="395"/>
      <c r="H418" s="395"/>
      <c r="I418" s="395"/>
      <c r="J418" s="395"/>
      <c r="K418" s="395"/>
      <c r="L418" s="395"/>
      <c r="M418" s="395"/>
      <c r="N418" s="395"/>
      <c r="O418" s="395"/>
      <c r="P418" s="395"/>
      <c r="Q418" s="395"/>
      <c r="R418" s="395"/>
      <c r="S418" s="395"/>
      <c r="T418" s="395"/>
      <c r="U418" s="395"/>
      <c r="V418" s="395"/>
      <c r="W418" s="395"/>
      <c r="X418" s="395"/>
      <c r="Y418" s="395"/>
      <c r="Z418" s="395"/>
    </row>
    <row r="419" ht="16.5" customHeight="1">
      <c r="A419" s="395"/>
      <c r="B419" s="395"/>
      <c r="C419" s="395"/>
      <c r="D419" s="395"/>
      <c r="E419" s="395"/>
      <c r="F419" s="395"/>
      <c r="G419" s="395"/>
      <c r="H419" s="395"/>
      <c r="I419" s="395"/>
      <c r="J419" s="395"/>
      <c r="K419" s="395"/>
      <c r="L419" s="395"/>
      <c r="M419" s="395"/>
      <c r="N419" s="395"/>
      <c r="O419" s="395"/>
      <c r="P419" s="395"/>
      <c r="Q419" s="395"/>
      <c r="R419" s="395"/>
      <c r="S419" s="395"/>
      <c r="T419" s="395"/>
      <c r="U419" s="395"/>
      <c r="V419" s="395"/>
      <c r="W419" s="395"/>
      <c r="X419" s="395"/>
      <c r="Y419" s="395"/>
      <c r="Z419" s="395"/>
    </row>
    <row r="420" ht="16.5" customHeight="1">
      <c r="A420" s="395"/>
      <c r="B420" s="395"/>
      <c r="C420" s="395"/>
      <c r="D420" s="395"/>
      <c r="E420" s="395"/>
      <c r="F420" s="395"/>
      <c r="G420" s="395"/>
      <c r="H420" s="395"/>
      <c r="I420" s="395"/>
      <c r="J420" s="395"/>
      <c r="K420" s="395"/>
      <c r="L420" s="395"/>
      <c r="M420" s="395"/>
      <c r="N420" s="395"/>
      <c r="O420" s="395"/>
      <c r="P420" s="395"/>
      <c r="Q420" s="395"/>
      <c r="R420" s="395"/>
      <c r="S420" s="395"/>
      <c r="T420" s="395"/>
      <c r="U420" s="395"/>
      <c r="V420" s="395"/>
      <c r="W420" s="395"/>
      <c r="X420" s="395"/>
      <c r="Y420" s="395"/>
      <c r="Z420" s="395"/>
    </row>
    <row r="421" ht="16.5" customHeight="1">
      <c r="A421" s="395"/>
      <c r="B421" s="395"/>
      <c r="C421" s="395"/>
      <c r="D421" s="395"/>
      <c r="E421" s="395"/>
      <c r="F421" s="395"/>
      <c r="G421" s="395"/>
      <c r="H421" s="395"/>
      <c r="I421" s="395"/>
      <c r="J421" s="395"/>
      <c r="K421" s="395"/>
      <c r="L421" s="395"/>
      <c r="M421" s="395"/>
      <c r="N421" s="395"/>
      <c r="O421" s="395"/>
      <c r="P421" s="395"/>
      <c r="Q421" s="395"/>
      <c r="R421" s="395"/>
      <c r="S421" s="395"/>
      <c r="T421" s="395"/>
      <c r="U421" s="395"/>
      <c r="V421" s="395"/>
      <c r="W421" s="395"/>
      <c r="X421" s="395"/>
      <c r="Y421" s="395"/>
      <c r="Z421" s="395"/>
    </row>
    <row r="422" ht="16.5" customHeight="1">
      <c r="A422" s="395"/>
      <c r="B422" s="395"/>
      <c r="C422" s="395"/>
      <c r="D422" s="395"/>
      <c r="E422" s="395"/>
      <c r="F422" s="395"/>
      <c r="G422" s="395"/>
      <c r="H422" s="395"/>
      <c r="I422" s="395"/>
      <c r="J422" s="395"/>
      <c r="K422" s="395"/>
      <c r="L422" s="395"/>
      <c r="M422" s="395"/>
      <c r="N422" s="395"/>
      <c r="O422" s="395"/>
      <c r="P422" s="395"/>
      <c r="Q422" s="395"/>
      <c r="R422" s="395"/>
      <c r="S422" s="395"/>
      <c r="T422" s="395"/>
      <c r="U422" s="395"/>
      <c r="V422" s="395"/>
      <c r="W422" s="395"/>
      <c r="X422" s="395"/>
      <c r="Y422" s="395"/>
      <c r="Z422" s="395"/>
    </row>
    <row r="423" ht="16.5" customHeight="1">
      <c r="A423" s="395"/>
      <c r="B423" s="395"/>
      <c r="C423" s="395"/>
      <c r="D423" s="395"/>
      <c r="E423" s="395"/>
      <c r="F423" s="395"/>
      <c r="G423" s="395"/>
      <c r="H423" s="395"/>
      <c r="I423" s="395"/>
      <c r="J423" s="395"/>
      <c r="K423" s="395"/>
      <c r="L423" s="395"/>
      <c r="M423" s="395"/>
      <c r="N423" s="395"/>
      <c r="O423" s="395"/>
      <c r="P423" s="395"/>
      <c r="Q423" s="395"/>
      <c r="R423" s="395"/>
      <c r="S423" s="395"/>
      <c r="T423" s="395"/>
      <c r="U423" s="395"/>
      <c r="V423" s="395"/>
      <c r="W423" s="395"/>
      <c r="X423" s="395"/>
      <c r="Y423" s="395"/>
      <c r="Z423" s="395"/>
    </row>
    <row r="424" ht="16.5" customHeight="1">
      <c r="A424" s="395"/>
      <c r="B424" s="395"/>
      <c r="C424" s="395"/>
      <c r="D424" s="395"/>
      <c r="E424" s="395"/>
      <c r="F424" s="395"/>
      <c r="G424" s="395"/>
      <c r="H424" s="395"/>
      <c r="I424" s="395"/>
      <c r="J424" s="395"/>
      <c r="K424" s="395"/>
      <c r="L424" s="395"/>
      <c r="M424" s="395"/>
      <c r="N424" s="395"/>
      <c r="O424" s="395"/>
      <c r="P424" s="395"/>
      <c r="Q424" s="395"/>
      <c r="R424" s="395"/>
      <c r="S424" s="395"/>
      <c r="T424" s="395"/>
      <c r="U424" s="395"/>
      <c r="V424" s="395"/>
      <c r="W424" s="395"/>
      <c r="X424" s="395"/>
      <c r="Y424" s="395"/>
      <c r="Z424" s="395"/>
    </row>
    <row r="425" ht="16.5" customHeight="1">
      <c r="A425" s="395"/>
      <c r="B425" s="395"/>
      <c r="C425" s="395"/>
      <c r="D425" s="395"/>
      <c r="E425" s="395"/>
      <c r="F425" s="395"/>
      <c r="G425" s="395"/>
      <c r="H425" s="395"/>
      <c r="I425" s="395"/>
      <c r="J425" s="395"/>
      <c r="K425" s="395"/>
      <c r="L425" s="395"/>
      <c r="M425" s="395"/>
      <c r="N425" s="395"/>
      <c r="O425" s="395"/>
      <c r="P425" s="395"/>
      <c r="Q425" s="395"/>
      <c r="R425" s="395"/>
      <c r="S425" s="395"/>
      <c r="T425" s="395"/>
      <c r="U425" s="395"/>
      <c r="V425" s="395"/>
      <c r="W425" s="395"/>
      <c r="X425" s="395"/>
      <c r="Y425" s="395"/>
      <c r="Z425" s="395"/>
    </row>
    <row r="426" ht="16.5" customHeight="1">
      <c r="A426" s="395"/>
      <c r="B426" s="395"/>
      <c r="C426" s="395"/>
      <c r="D426" s="395"/>
      <c r="E426" s="395"/>
      <c r="F426" s="395"/>
      <c r="G426" s="395"/>
      <c r="H426" s="395"/>
      <c r="I426" s="395"/>
      <c r="J426" s="395"/>
      <c r="K426" s="395"/>
      <c r="L426" s="395"/>
      <c r="M426" s="395"/>
      <c r="N426" s="395"/>
      <c r="O426" s="395"/>
      <c r="P426" s="395"/>
      <c r="Q426" s="395"/>
      <c r="R426" s="395"/>
      <c r="S426" s="395"/>
      <c r="T426" s="395"/>
      <c r="U426" s="395"/>
      <c r="V426" s="395"/>
      <c r="W426" s="395"/>
      <c r="X426" s="395"/>
      <c r="Y426" s="395"/>
      <c r="Z426" s="395"/>
    </row>
    <row r="427" ht="16.5" customHeight="1">
      <c r="A427" s="395"/>
      <c r="B427" s="395"/>
      <c r="C427" s="395"/>
      <c r="D427" s="395"/>
      <c r="E427" s="395"/>
      <c r="F427" s="395"/>
      <c r="G427" s="395"/>
      <c r="H427" s="395"/>
      <c r="I427" s="395"/>
      <c r="J427" s="395"/>
      <c r="K427" s="395"/>
      <c r="L427" s="395"/>
      <c r="M427" s="395"/>
      <c r="N427" s="395"/>
      <c r="O427" s="395"/>
      <c r="P427" s="395"/>
      <c r="Q427" s="395"/>
      <c r="R427" s="395"/>
      <c r="S427" s="395"/>
      <c r="T427" s="395"/>
      <c r="U427" s="395"/>
      <c r="V427" s="395"/>
      <c r="W427" s="395"/>
      <c r="X427" s="395"/>
      <c r="Y427" s="395"/>
      <c r="Z427" s="395"/>
    </row>
    <row r="428" ht="16.5" customHeight="1">
      <c r="A428" s="395"/>
      <c r="B428" s="395"/>
      <c r="C428" s="395"/>
      <c r="D428" s="395"/>
      <c r="E428" s="395"/>
      <c r="F428" s="395"/>
      <c r="G428" s="395"/>
      <c r="H428" s="395"/>
      <c r="I428" s="395"/>
      <c r="J428" s="395"/>
      <c r="K428" s="395"/>
      <c r="L428" s="395"/>
      <c r="M428" s="395"/>
      <c r="N428" s="395"/>
      <c r="O428" s="395"/>
      <c r="P428" s="395"/>
      <c r="Q428" s="395"/>
      <c r="R428" s="395"/>
      <c r="S428" s="395"/>
      <c r="T428" s="395"/>
      <c r="U428" s="395"/>
      <c r="V428" s="395"/>
      <c r="W428" s="395"/>
      <c r="X428" s="395"/>
      <c r="Y428" s="395"/>
      <c r="Z428" s="395"/>
    </row>
    <row r="429" ht="16.5" customHeight="1">
      <c r="A429" s="395"/>
      <c r="B429" s="395"/>
      <c r="C429" s="395"/>
      <c r="D429" s="395"/>
      <c r="E429" s="395"/>
      <c r="F429" s="395"/>
      <c r="G429" s="395"/>
      <c r="H429" s="395"/>
      <c r="I429" s="395"/>
      <c r="J429" s="395"/>
      <c r="K429" s="395"/>
      <c r="L429" s="395"/>
      <c r="M429" s="395"/>
      <c r="N429" s="395"/>
      <c r="O429" s="395"/>
      <c r="P429" s="395"/>
      <c r="Q429" s="395"/>
      <c r="R429" s="395"/>
      <c r="S429" s="395"/>
      <c r="T429" s="395"/>
      <c r="U429" s="395"/>
      <c r="V429" s="395"/>
      <c r="W429" s="395"/>
      <c r="X429" s="395"/>
      <c r="Y429" s="395"/>
      <c r="Z429" s="395"/>
    </row>
    <row r="430" ht="16.5" customHeight="1">
      <c r="A430" s="395"/>
      <c r="B430" s="395"/>
      <c r="C430" s="395"/>
      <c r="D430" s="395"/>
      <c r="E430" s="395"/>
      <c r="F430" s="395"/>
      <c r="G430" s="395"/>
      <c r="H430" s="395"/>
      <c r="I430" s="395"/>
      <c r="J430" s="395"/>
      <c r="K430" s="395"/>
      <c r="L430" s="395"/>
      <c r="M430" s="395"/>
      <c r="N430" s="395"/>
      <c r="O430" s="395"/>
      <c r="P430" s="395"/>
      <c r="Q430" s="395"/>
      <c r="R430" s="395"/>
      <c r="S430" s="395"/>
      <c r="T430" s="395"/>
      <c r="U430" s="395"/>
      <c r="V430" s="395"/>
      <c r="W430" s="395"/>
      <c r="X430" s="395"/>
      <c r="Y430" s="395"/>
      <c r="Z430" s="395"/>
    </row>
    <row r="431" ht="16.5" customHeight="1">
      <c r="A431" s="395"/>
      <c r="B431" s="395"/>
      <c r="C431" s="395"/>
      <c r="D431" s="395"/>
      <c r="E431" s="395"/>
      <c r="F431" s="395"/>
      <c r="G431" s="395"/>
      <c r="H431" s="395"/>
      <c r="I431" s="395"/>
      <c r="J431" s="395"/>
      <c r="K431" s="395"/>
      <c r="L431" s="395"/>
      <c r="M431" s="395"/>
      <c r="N431" s="395"/>
      <c r="O431" s="395"/>
      <c r="P431" s="395"/>
      <c r="Q431" s="395"/>
      <c r="R431" s="395"/>
      <c r="S431" s="395"/>
      <c r="T431" s="395"/>
      <c r="U431" s="395"/>
      <c r="V431" s="395"/>
      <c r="W431" s="395"/>
      <c r="X431" s="395"/>
      <c r="Y431" s="395"/>
      <c r="Z431" s="395"/>
    </row>
    <row r="432" ht="16.5" customHeight="1">
      <c r="A432" s="395"/>
      <c r="B432" s="395"/>
      <c r="C432" s="395"/>
      <c r="D432" s="395"/>
      <c r="E432" s="395"/>
      <c r="F432" s="395"/>
      <c r="G432" s="395"/>
      <c r="H432" s="395"/>
      <c r="I432" s="395"/>
      <c r="J432" s="395"/>
      <c r="K432" s="395"/>
      <c r="L432" s="395"/>
      <c r="M432" s="395"/>
      <c r="N432" s="395"/>
      <c r="O432" s="395"/>
      <c r="P432" s="395"/>
      <c r="Q432" s="395"/>
      <c r="R432" s="395"/>
      <c r="S432" s="395"/>
      <c r="T432" s="395"/>
      <c r="U432" s="395"/>
      <c r="V432" s="395"/>
      <c r="W432" s="395"/>
      <c r="X432" s="395"/>
      <c r="Y432" s="395"/>
      <c r="Z432" s="395"/>
    </row>
    <row r="433" ht="16.5" customHeight="1">
      <c r="A433" s="395"/>
      <c r="B433" s="395"/>
      <c r="C433" s="395"/>
      <c r="D433" s="395"/>
      <c r="E433" s="395"/>
      <c r="F433" s="395"/>
      <c r="G433" s="395"/>
      <c r="H433" s="395"/>
      <c r="I433" s="395"/>
      <c r="J433" s="395"/>
      <c r="K433" s="395"/>
      <c r="L433" s="395"/>
      <c r="M433" s="395"/>
      <c r="N433" s="395"/>
      <c r="O433" s="395"/>
      <c r="P433" s="395"/>
      <c r="Q433" s="395"/>
      <c r="R433" s="395"/>
      <c r="S433" s="395"/>
      <c r="T433" s="395"/>
      <c r="U433" s="395"/>
      <c r="V433" s="395"/>
      <c r="W433" s="395"/>
      <c r="X433" s="395"/>
      <c r="Y433" s="395"/>
      <c r="Z433" s="395"/>
    </row>
    <row r="434" ht="16.5" customHeight="1">
      <c r="A434" s="395"/>
      <c r="B434" s="395"/>
      <c r="C434" s="395"/>
      <c r="D434" s="395"/>
      <c r="E434" s="395"/>
      <c r="F434" s="395"/>
      <c r="G434" s="395"/>
      <c r="H434" s="395"/>
      <c r="I434" s="395"/>
      <c r="J434" s="395"/>
      <c r="K434" s="395"/>
      <c r="L434" s="395"/>
      <c r="M434" s="395"/>
      <c r="N434" s="395"/>
      <c r="O434" s="395"/>
      <c r="P434" s="395"/>
      <c r="Q434" s="395"/>
      <c r="R434" s="395"/>
      <c r="S434" s="395"/>
      <c r="T434" s="395"/>
      <c r="U434" s="395"/>
      <c r="V434" s="395"/>
      <c r="W434" s="395"/>
      <c r="X434" s="395"/>
      <c r="Y434" s="395"/>
      <c r="Z434" s="395"/>
    </row>
    <row r="435" ht="16.5" customHeight="1">
      <c r="A435" s="395"/>
      <c r="B435" s="395"/>
      <c r="C435" s="395"/>
      <c r="D435" s="395"/>
      <c r="E435" s="395"/>
      <c r="F435" s="395"/>
      <c r="G435" s="395"/>
      <c r="H435" s="395"/>
      <c r="I435" s="395"/>
      <c r="J435" s="395"/>
      <c r="K435" s="395"/>
      <c r="L435" s="395"/>
      <c r="M435" s="395"/>
      <c r="N435" s="395"/>
      <c r="O435" s="395"/>
      <c r="P435" s="395"/>
      <c r="Q435" s="395"/>
      <c r="R435" s="395"/>
      <c r="S435" s="395"/>
      <c r="T435" s="395"/>
      <c r="U435" s="395"/>
      <c r="V435" s="395"/>
      <c r="W435" s="395"/>
      <c r="X435" s="395"/>
      <c r="Y435" s="395"/>
      <c r="Z435" s="395"/>
    </row>
    <row r="436" ht="16.5" customHeight="1">
      <c r="A436" s="395"/>
      <c r="B436" s="395"/>
      <c r="C436" s="395"/>
      <c r="D436" s="395"/>
      <c r="E436" s="395"/>
      <c r="F436" s="395"/>
      <c r="G436" s="395"/>
      <c r="H436" s="395"/>
      <c r="I436" s="395"/>
      <c r="J436" s="395"/>
      <c r="K436" s="395"/>
      <c r="L436" s="395"/>
      <c r="M436" s="395"/>
      <c r="N436" s="395"/>
      <c r="O436" s="395"/>
      <c r="P436" s="395"/>
      <c r="Q436" s="395"/>
      <c r="R436" s="395"/>
      <c r="S436" s="395"/>
      <c r="T436" s="395"/>
      <c r="U436" s="395"/>
      <c r="V436" s="395"/>
      <c r="W436" s="395"/>
      <c r="X436" s="395"/>
      <c r="Y436" s="395"/>
      <c r="Z436" s="395"/>
    </row>
    <row r="437" ht="16.5" customHeight="1">
      <c r="A437" s="395"/>
      <c r="B437" s="395"/>
      <c r="C437" s="395"/>
      <c r="D437" s="395"/>
      <c r="E437" s="395"/>
      <c r="F437" s="395"/>
      <c r="G437" s="395"/>
      <c r="H437" s="395"/>
      <c r="I437" s="395"/>
      <c r="J437" s="395"/>
      <c r="K437" s="395"/>
      <c r="L437" s="395"/>
      <c r="M437" s="395"/>
      <c r="N437" s="395"/>
      <c r="O437" s="395"/>
      <c r="P437" s="395"/>
      <c r="Q437" s="395"/>
      <c r="R437" s="395"/>
      <c r="S437" s="395"/>
      <c r="T437" s="395"/>
      <c r="U437" s="395"/>
      <c r="V437" s="395"/>
      <c r="W437" s="395"/>
      <c r="X437" s="395"/>
      <c r="Y437" s="395"/>
      <c r="Z437" s="395"/>
    </row>
    <row r="438" ht="16.5" customHeight="1">
      <c r="A438" s="395"/>
      <c r="B438" s="395"/>
      <c r="C438" s="395"/>
      <c r="D438" s="395"/>
      <c r="E438" s="395"/>
      <c r="F438" s="395"/>
      <c r="G438" s="395"/>
      <c r="H438" s="395"/>
      <c r="I438" s="395"/>
      <c r="J438" s="395"/>
      <c r="K438" s="395"/>
      <c r="L438" s="395"/>
      <c r="M438" s="395"/>
      <c r="N438" s="395"/>
      <c r="O438" s="395"/>
      <c r="P438" s="395"/>
      <c r="Q438" s="395"/>
      <c r="R438" s="395"/>
      <c r="S438" s="395"/>
      <c r="T438" s="395"/>
      <c r="U438" s="395"/>
      <c r="V438" s="395"/>
      <c r="W438" s="395"/>
      <c r="X438" s="395"/>
      <c r="Y438" s="395"/>
      <c r="Z438" s="395"/>
    </row>
    <row r="439" ht="16.5" customHeight="1">
      <c r="A439" s="395"/>
      <c r="B439" s="395"/>
      <c r="C439" s="395"/>
      <c r="D439" s="395"/>
      <c r="E439" s="395"/>
      <c r="F439" s="395"/>
      <c r="G439" s="395"/>
      <c r="H439" s="395"/>
      <c r="I439" s="395"/>
      <c r="J439" s="395"/>
      <c r="K439" s="395"/>
      <c r="L439" s="395"/>
      <c r="M439" s="395"/>
      <c r="N439" s="395"/>
      <c r="O439" s="395"/>
      <c r="P439" s="395"/>
      <c r="Q439" s="395"/>
      <c r="R439" s="395"/>
      <c r="S439" s="395"/>
      <c r="T439" s="395"/>
      <c r="U439" s="395"/>
      <c r="V439" s="395"/>
      <c r="W439" s="395"/>
      <c r="X439" s="395"/>
      <c r="Y439" s="395"/>
      <c r="Z439" s="395"/>
    </row>
    <row r="440" ht="16.5" customHeight="1">
      <c r="A440" s="395"/>
      <c r="B440" s="395"/>
      <c r="C440" s="395"/>
      <c r="D440" s="395"/>
      <c r="E440" s="395"/>
      <c r="F440" s="395"/>
      <c r="G440" s="395"/>
      <c r="H440" s="395"/>
      <c r="I440" s="395"/>
      <c r="J440" s="395"/>
      <c r="K440" s="395"/>
      <c r="L440" s="395"/>
      <c r="M440" s="395"/>
      <c r="N440" s="395"/>
      <c r="O440" s="395"/>
      <c r="P440" s="395"/>
      <c r="Q440" s="395"/>
      <c r="R440" s="395"/>
      <c r="S440" s="395"/>
      <c r="T440" s="395"/>
      <c r="U440" s="395"/>
      <c r="V440" s="395"/>
      <c r="W440" s="395"/>
      <c r="X440" s="395"/>
      <c r="Y440" s="395"/>
      <c r="Z440" s="395"/>
    </row>
    <row r="441" ht="16.5" customHeight="1">
      <c r="A441" s="395"/>
      <c r="B441" s="395"/>
      <c r="C441" s="395"/>
      <c r="D441" s="395"/>
      <c r="E441" s="395"/>
      <c r="F441" s="395"/>
      <c r="G441" s="395"/>
      <c r="H441" s="395"/>
      <c r="I441" s="395"/>
      <c r="J441" s="395"/>
      <c r="K441" s="395"/>
      <c r="L441" s="395"/>
      <c r="M441" s="395"/>
      <c r="N441" s="395"/>
      <c r="O441" s="395"/>
      <c r="P441" s="395"/>
      <c r="Q441" s="395"/>
      <c r="R441" s="395"/>
      <c r="S441" s="395"/>
      <c r="T441" s="395"/>
      <c r="U441" s="395"/>
      <c r="V441" s="395"/>
      <c r="W441" s="395"/>
      <c r="X441" s="395"/>
      <c r="Y441" s="395"/>
      <c r="Z441" s="395"/>
    </row>
    <row r="442" ht="16.5" customHeight="1">
      <c r="A442" s="395"/>
      <c r="B442" s="395"/>
      <c r="C442" s="395"/>
      <c r="D442" s="395"/>
      <c r="E442" s="395"/>
      <c r="F442" s="395"/>
      <c r="G442" s="395"/>
      <c r="H442" s="395"/>
      <c r="I442" s="395"/>
      <c r="J442" s="395"/>
      <c r="K442" s="395"/>
      <c r="L442" s="395"/>
      <c r="M442" s="395"/>
      <c r="N442" s="395"/>
      <c r="O442" s="395"/>
      <c r="P442" s="395"/>
      <c r="Q442" s="395"/>
      <c r="R442" s="395"/>
      <c r="S442" s="395"/>
      <c r="T442" s="395"/>
      <c r="U442" s="395"/>
      <c r="V442" s="395"/>
      <c r="W442" s="395"/>
      <c r="X442" s="395"/>
      <c r="Y442" s="395"/>
      <c r="Z442" s="395"/>
    </row>
    <row r="443" ht="16.5" customHeight="1">
      <c r="A443" s="395"/>
      <c r="B443" s="395"/>
      <c r="C443" s="395"/>
      <c r="D443" s="395"/>
      <c r="E443" s="395"/>
      <c r="F443" s="395"/>
      <c r="G443" s="395"/>
      <c r="H443" s="395"/>
      <c r="I443" s="395"/>
      <c r="J443" s="395"/>
      <c r="K443" s="395"/>
      <c r="L443" s="395"/>
      <c r="M443" s="395"/>
      <c r="N443" s="395"/>
      <c r="O443" s="395"/>
      <c r="P443" s="395"/>
      <c r="Q443" s="395"/>
      <c r="R443" s="395"/>
      <c r="S443" s="395"/>
      <c r="T443" s="395"/>
      <c r="U443" s="395"/>
      <c r="V443" s="395"/>
      <c r="W443" s="395"/>
      <c r="X443" s="395"/>
      <c r="Y443" s="395"/>
      <c r="Z443" s="395"/>
    </row>
    <row r="444" ht="16.5" customHeight="1">
      <c r="A444" s="395"/>
      <c r="B444" s="395"/>
      <c r="C444" s="395"/>
      <c r="D444" s="395"/>
      <c r="E444" s="395"/>
      <c r="F444" s="395"/>
      <c r="G444" s="395"/>
      <c r="H444" s="395"/>
      <c r="I444" s="395"/>
      <c r="J444" s="395"/>
      <c r="K444" s="395"/>
      <c r="L444" s="395"/>
      <c r="M444" s="395"/>
      <c r="N444" s="395"/>
      <c r="O444" s="395"/>
      <c r="P444" s="395"/>
      <c r="Q444" s="395"/>
      <c r="R444" s="395"/>
      <c r="S444" s="395"/>
      <c r="T444" s="395"/>
      <c r="U444" s="395"/>
      <c r="V444" s="395"/>
      <c r="W444" s="395"/>
      <c r="X444" s="395"/>
      <c r="Y444" s="395"/>
      <c r="Z444" s="395"/>
    </row>
    <row r="445" ht="16.5" customHeight="1">
      <c r="A445" s="395"/>
      <c r="B445" s="395"/>
      <c r="C445" s="395"/>
      <c r="D445" s="395"/>
      <c r="E445" s="395"/>
      <c r="F445" s="395"/>
      <c r="G445" s="395"/>
      <c r="H445" s="395"/>
      <c r="I445" s="395"/>
      <c r="J445" s="395"/>
      <c r="K445" s="395"/>
      <c r="L445" s="395"/>
      <c r="M445" s="395"/>
      <c r="N445" s="395"/>
      <c r="O445" s="395"/>
      <c r="P445" s="395"/>
      <c r="Q445" s="395"/>
      <c r="R445" s="395"/>
      <c r="S445" s="395"/>
      <c r="T445" s="395"/>
      <c r="U445" s="395"/>
      <c r="V445" s="395"/>
      <c r="W445" s="395"/>
      <c r="X445" s="395"/>
      <c r="Y445" s="395"/>
      <c r="Z445" s="395"/>
    </row>
    <row r="446" ht="16.5" customHeight="1">
      <c r="A446" s="395"/>
      <c r="B446" s="395"/>
      <c r="C446" s="395"/>
      <c r="D446" s="395"/>
      <c r="E446" s="395"/>
      <c r="F446" s="395"/>
      <c r="G446" s="395"/>
      <c r="H446" s="395"/>
      <c r="I446" s="395"/>
      <c r="J446" s="395"/>
      <c r="K446" s="395"/>
      <c r="L446" s="395"/>
      <c r="M446" s="395"/>
      <c r="N446" s="395"/>
      <c r="O446" s="395"/>
      <c r="P446" s="395"/>
      <c r="Q446" s="395"/>
      <c r="R446" s="395"/>
      <c r="S446" s="395"/>
      <c r="T446" s="395"/>
      <c r="U446" s="395"/>
      <c r="V446" s="395"/>
      <c r="W446" s="395"/>
      <c r="X446" s="395"/>
      <c r="Y446" s="395"/>
      <c r="Z446" s="395"/>
    </row>
    <row r="447" ht="16.5" customHeight="1">
      <c r="A447" s="395"/>
      <c r="B447" s="395"/>
      <c r="C447" s="395"/>
      <c r="D447" s="395"/>
      <c r="E447" s="395"/>
      <c r="F447" s="395"/>
      <c r="G447" s="395"/>
      <c r="H447" s="395"/>
      <c r="I447" s="395"/>
      <c r="J447" s="395"/>
      <c r="K447" s="395"/>
      <c r="L447" s="395"/>
      <c r="M447" s="395"/>
      <c r="N447" s="395"/>
      <c r="O447" s="395"/>
      <c r="P447" s="395"/>
      <c r="Q447" s="395"/>
      <c r="R447" s="395"/>
      <c r="S447" s="395"/>
      <c r="T447" s="395"/>
      <c r="U447" s="395"/>
      <c r="V447" s="395"/>
      <c r="W447" s="395"/>
      <c r="X447" s="395"/>
      <c r="Y447" s="395"/>
      <c r="Z447" s="395"/>
    </row>
    <row r="448" ht="16.5" customHeight="1">
      <c r="A448" s="395"/>
      <c r="B448" s="395"/>
      <c r="C448" s="395"/>
      <c r="D448" s="395"/>
      <c r="E448" s="395"/>
      <c r="F448" s="395"/>
      <c r="G448" s="395"/>
      <c r="H448" s="395"/>
      <c r="I448" s="395"/>
      <c r="J448" s="395"/>
      <c r="K448" s="395"/>
      <c r="L448" s="395"/>
      <c r="M448" s="395"/>
      <c r="N448" s="395"/>
      <c r="O448" s="395"/>
      <c r="P448" s="395"/>
      <c r="Q448" s="395"/>
      <c r="R448" s="395"/>
      <c r="S448" s="395"/>
      <c r="T448" s="395"/>
      <c r="U448" s="395"/>
      <c r="V448" s="395"/>
      <c r="W448" s="395"/>
      <c r="X448" s="395"/>
      <c r="Y448" s="395"/>
      <c r="Z448" s="395"/>
    </row>
    <row r="449" ht="16.5" customHeight="1">
      <c r="A449" s="395"/>
      <c r="B449" s="395"/>
      <c r="C449" s="395"/>
      <c r="D449" s="395"/>
      <c r="E449" s="395"/>
      <c r="F449" s="395"/>
      <c r="G449" s="395"/>
      <c r="H449" s="395"/>
      <c r="I449" s="395"/>
      <c r="J449" s="395"/>
      <c r="K449" s="395"/>
      <c r="L449" s="395"/>
      <c r="M449" s="395"/>
      <c r="N449" s="395"/>
      <c r="O449" s="395"/>
      <c r="P449" s="395"/>
      <c r="Q449" s="395"/>
      <c r="R449" s="395"/>
      <c r="S449" s="395"/>
      <c r="T449" s="395"/>
      <c r="U449" s="395"/>
      <c r="V449" s="395"/>
      <c r="W449" s="395"/>
      <c r="X449" s="395"/>
      <c r="Y449" s="395"/>
      <c r="Z449" s="395"/>
    </row>
    <row r="450" ht="16.5" customHeight="1">
      <c r="A450" s="395"/>
      <c r="B450" s="395"/>
      <c r="C450" s="395"/>
      <c r="D450" s="395"/>
      <c r="E450" s="395"/>
      <c r="F450" s="395"/>
      <c r="G450" s="395"/>
      <c r="H450" s="395"/>
      <c r="I450" s="395"/>
      <c r="J450" s="395"/>
      <c r="K450" s="395"/>
      <c r="L450" s="395"/>
      <c r="M450" s="395"/>
      <c r="N450" s="395"/>
      <c r="O450" s="395"/>
      <c r="P450" s="395"/>
      <c r="Q450" s="395"/>
      <c r="R450" s="395"/>
      <c r="S450" s="395"/>
      <c r="T450" s="395"/>
      <c r="U450" s="395"/>
      <c r="V450" s="395"/>
      <c r="W450" s="395"/>
      <c r="X450" s="395"/>
      <c r="Y450" s="395"/>
      <c r="Z450" s="395"/>
    </row>
    <row r="451" ht="16.5" customHeight="1">
      <c r="A451" s="395"/>
      <c r="B451" s="395"/>
      <c r="C451" s="395"/>
      <c r="D451" s="395"/>
      <c r="E451" s="395"/>
      <c r="F451" s="395"/>
      <c r="G451" s="395"/>
      <c r="H451" s="395"/>
      <c r="I451" s="395"/>
      <c r="J451" s="395"/>
      <c r="K451" s="395"/>
      <c r="L451" s="395"/>
      <c r="M451" s="395"/>
      <c r="N451" s="395"/>
      <c r="O451" s="395"/>
      <c r="P451" s="395"/>
      <c r="Q451" s="395"/>
      <c r="R451" s="395"/>
      <c r="S451" s="395"/>
      <c r="T451" s="395"/>
      <c r="U451" s="395"/>
      <c r="V451" s="395"/>
      <c r="W451" s="395"/>
      <c r="X451" s="395"/>
      <c r="Y451" s="395"/>
      <c r="Z451" s="395"/>
    </row>
    <row r="452" ht="16.5" customHeight="1">
      <c r="A452" s="395"/>
      <c r="B452" s="395"/>
      <c r="C452" s="395"/>
      <c r="D452" s="395"/>
      <c r="E452" s="395"/>
      <c r="F452" s="395"/>
      <c r="G452" s="395"/>
      <c r="H452" s="395"/>
      <c r="I452" s="395"/>
      <c r="J452" s="395"/>
      <c r="K452" s="395"/>
      <c r="L452" s="395"/>
      <c r="M452" s="395"/>
      <c r="N452" s="395"/>
      <c r="O452" s="395"/>
      <c r="P452" s="395"/>
      <c r="Q452" s="395"/>
      <c r="R452" s="395"/>
      <c r="S452" s="395"/>
      <c r="T452" s="395"/>
      <c r="U452" s="395"/>
      <c r="V452" s="395"/>
      <c r="W452" s="395"/>
      <c r="X452" s="395"/>
      <c r="Y452" s="395"/>
      <c r="Z452" s="395"/>
    </row>
    <row r="453" ht="16.5" customHeight="1">
      <c r="A453" s="395"/>
      <c r="B453" s="395"/>
      <c r="C453" s="395"/>
      <c r="D453" s="395"/>
      <c r="E453" s="395"/>
      <c r="F453" s="395"/>
      <c r="G453" s="395"/>
      <c r="H453" s="395"/>
      <c r="I453" s="395"/>
      <c r="J453" s="395"/>
      <c r="K453" s="395"/>
      <c r="L453" s="395"/>
      <c r="M453" s="395"/>
      <c r="N453" s="395"/>
      <c r="O453" s="395"/>
      <c r="P453" s="395"/>
      <c r="Q453" s="395"/>
      <c r="R453" s="395"/>
      <c r="S453" s="395"/>
      <c r="T453" s="395"/>
      <c r="U453" s="395"/>
      <c r="V453" s="395"/>
      <c r="W453" s="395"/>
      <c r="X453" s="395"/>
      <c r="Y453" s="395"/>
      <c r="Z453" s="395"/>
    </row>
    <row r="454" ht="16.5" customHeight="1">
      <c r="A454" s="395"/>
      <c r="B454" s="395"/>
      <c r="C454" s="395"/>
      <c r="D454" s="395"/>
      <c r="E454" s="395"/>
      <c r="F454" s="395"/>
      <c r="G454" s="395"/>
      <c r="H454" s="395"/>
      <c r="I454" s="395"/>
      <c r="J454" s="395"/>
      <c r="K454" s="395"/>
      <c r="L454" s="395"/>
      <c r="M454" s="395"/>
      <c r="N454" s="395"/>
      <c r="O454" s="395"/>
      <c r="P454" s="395"/>
      <c r="Q454" s="395"/>
      <c r="R454" s="395"/>
      <c r="S454" s="395"/>
      <c r="T454" s="395"/>
      <c r="U454" s="395"/>
      <c r="V454" s="395"/>
      <c r="W454" s="395"/>
      <c r="X454" s="395"/>
      <c r="Y454" s="395"/>
      <c r="Z454" s="395"/>
    </row>
    <row r="455" ht="16.5" customHeight="1">
      <c r="A455" s="395"/>
      <c r="B455" s="395"/>
      <c r="C455" s="395"/>
      <c r="D455" s="395"/>
      <c r="E455" s="395"/>
      <c r="F455" s="395"/>
      <c r="G455" s="395"/>
      <c r="H455" s="395"/>
      <c r="I455" s="395"/>
      <c r="J455" s="395"/>
      <c r="K455" s="395"/>
      <c r="L455" s="395"/>
      <c r="M455" s="395"/>
      <c r="N455" s="395"/>
      <c r="O455" s="395"/>
      <c r="P455" s="395"/>
      <c r="Q455" s="395"/>
      <c r="R455" s="395"/>
      <c r="S455" s="395"/>
      <c r="T455" s="395"/>
      <c r="U455" s="395"/>
      <c r="V455" s="395"/>
      <c r="W455" s="395"/>
      <c r="X455" s="395"/>
      <c r="Y455" s="395"/>
      <c r="Z455" s="395"/>
    </row>
    <row r="456" ht="16.5" customHeight="1">
      <c r="A456" s="395"/>
      <c r="B456" s="395"/>
      <c r="C456" s="395"/>
      <c r="D456" s="395"/>
      <c r="E456" s="395"/>
      <c r="F456" s="395"/>
      <c r="G456" s="395"/>
      <c r="H456" s="395"/>
      <c r="I456" s="395"/>
      <c r="J456" s="395"/>
      <c r="K456" s="395"/>
      <c r="L456" s="395"/>
      <c r="M456" s="395"/>
      <c r="N456" s="395"/>
      <c r="O456" s="395"/>
      <c r="P456" s="395"/>
      <c r="Q456" s="395"/>
      <c r="R456" s="395"/>
      <c r="S456" s="395"/>
      <c r="T456" s="395"/>
      <c r="U456" s="395"/>
      <c r="V456" s="395"/>
      <c r="W456" s="395"/>
      <c r="X456" s="395"/>
      <c r="Y456" s="395"/>
      <c r="Z456" s="395"/>
    </row>
    <row r="457" ht="16.5" customHeight="1">
      <c r="A457" s="395"/>
      <c r="B457" s="395"/>
      <c r="C457" s="395"/>
      <c r="D457" s="395"/>
      <c r="E457" s="395"/>
      <c r="F457" s="395"/>
      <c r="G457" s="395"/>
      <c r="H457" s="395"/>
      <c r="I457" s="395"/>
      <c r="J457" s="395"/>
      <c r="K457" s="395"/>
      <c r="L457" s="395"/>
      <c r="M457" s="395"/>
      <c r="N457" s="395"/>
      <c r="O457" s="395"/>
      <c r="P457" s="395"/>
      <c r="Q457" s="395"/>
      <c r="R457" s="395"/>
      <c r="S457" s="395"/>
      <c r="T457" s="395"/>
      <c r="U457" s="395"/>
      <c r="V457" s="395"/>
      <c r="W457" s="395"/>
      <c r="X457" s="395"/>
      <c r="Y457" s="395"/>
      <c r="Z457" s="395"/>
    </row>
    <row r="458" ht="16.5" customHeight="1">
      <c r="A458" s="395"/>
      <c r="B458" s="395"/>
      <c r="C458" s="395"/>
      <c r="D458" s="395"/>
      <c r="E458" s="395"/>
      <c r="F458" s="395"/>
      <c r="G458" s="395"/>
      <c r="H458" s="395"/>
      <c r="I458" s="395"/>
      <c r="J458" s="395"/>
      <c r="K458" s="395"/>
      <c r="L458" s="395"/>
      <c r="M458" s="395"/>
      <c r="N458" s="395"/>
      <c r="O458" s="395"/>
      <c r="P458" s="395"/>
      <c r="Q458" s="395"/>
      <c r="R458" s="395"/>
      <c r="S458" s="395"/>
      <c r="T458" s="395"/>
      <c r="U458" s="395"/>
      <c r="V458" s="395"/>
      <c r="W458" s="395"/>
      <c r="X458" s="395"/>
      <c r="Y458" s="395"/>
      <c r="Z458" s="395"/>
    </row>
    <row r="459" ht="16.5" customHeight="1">
      <c r="A459" s="395"/>
      <c r="B459" s="395"/>
      <c r="C459" s="395"/>
      <c r="D459" s="395"/>
      <c r="E459" s="395"/>
      <c r="F459" s="395"/>
      <c r="G459" s="395"/>
      <c r="H459" s="395"/>
      <c r="I459" s="395"/>
      <c r="J459" s="395"/>
      <c r="K459" s="395"/>
      <c r="L459" s="395"/>
      <c r="M459" s="395"/>
      <c r="N459" s="395"/>
      <c r="O459" s="395"/>
      <c r="P459" s="395"/>
      <c r="Q459" s="395"/>
      <c r="R459" s="395"/>
      <c r="S459" s="395"/>
      <c r="T459" s="395"/>
      <c r="U459" s="395"/>
      <c r="V459" s="395"/>
      <c r="W459" s="395"/>
      <c r="X459" s="395"/>
      <c r="Y459" s="395"/>
      <c r="Z459" s="395"/>
    </row>
    <row r="460" ht="16.5" customHeight="1">
      <c r="A460" s="395"/>
      <c r="B460" s="395"/>
      <c r="C460" s="395"/>
      <c r="D460" s="395"/>
      <c r="E460" s="395"/>
      <c r="F460" s="395"/>
      <c r="G460" s="395"/>
      <c r="H460" s="395"/>
      <c r="I460" s="395"/>
      <c r="J460" s="395"/>
      <c r="K460" s="395"/>
      <c r="L460" s="395"/>
      <c r="M460" s="395"/>
      <c r="N460" s="395"/>
      <c r="O460" s="395"/>
      <c r="P460" s="395"/>
      <c r="Q460" s="395"/>
      <c r="R460" s="395"/>
      <c r="S460" s="395"/>
      <c r="T460" s="395"/>
      <c r="U460" s="395"/>
      <c r="V460" s="395"/>
      <c r="W460" s="395"/>
      <c r="X460" s="395"/>
      <c r="Y460" s="395"/>
      <c r="Z460" s="395"/>
    </row>
    <row r="461" ht="16.5" customHeight="1">
      <c r="A461" s="395"/>
      <c r="B461" s="395"/>
      <c r="C461" s="395"/>
      <c r="D461" s="395"/>
      <c r="E461" s="395"/>
      <c r="F461" s="395"/>
      <c r="G461" s="395"/>
      <c r="H461" s="395"/>
      <c r="I461" s="395"/>
      <c r="J461" s="395"/>
      <c r="K461" s="395"/>
      <c r="L461" s="395"/>
      <c r="M461" s="395"/>
      <c r="N461" s="395"/>
      <c r="O461" s="395"/>
      <c r="P461" s="395"/>
      <c r="Q461" s="395"/>
      <c r="R461" s="395"/>
      <c r="S461" s="395"/>
      <c r="T461" s="395"/>
      <c r="U461" s="395"/>
      <c r="V461" s="395"/>
      <c r="W461" s="395"/>
      <c r="X461" s="395"/>
      <c r="Y461" s="395"/>
      <c r="Z461" s="395"/>
    </row>
    <row r="462" ht="16.5" customHeight="1">
      <c r="A462" s="395"/>
      <c r="B462" s="395"/>
      <c r="C462" s="395"/>
      <c r="D462" s="395"/>
      <c r="E462" s="395"/>
      <c r="F462" s="395"/>
      <c r="G462" s="395"/>
      <c r="H462" s="395"/>
      <c r="I462" s="395"/>
      <c r="J462" s="395"/>
      <c r="K462" s="395"/>
      <c r="L462" s="395"/>
      <c r="M462" s="395"/>
      <c r="N462" s="395"/>
      <c r="O462" s="395"/>
      <c r="P462" s="395"/>
      <c r="Q462" s="395"/>
      <c r="R462" s="395"/>
      <c r="S462" s="395"/>
      <c r="T462" s="395"/>
      <c r="U462" s="395"/>
      <c r="V462" s="395"/>
      <c r="W462" s="395"/>
      <c r="X462" s="395"/>
      <c r="Y462" s="395"/>
      <c r="Z462" s="395"/>
    </row>
    <row r="463" ht="16.5" customHeight="1">
      <c r="A463" s="395"/>
      <c r="B463" s="395"/>
      <c r="C463" s="395"/>
      <c r="D463" s="395"/>
      <c r="E463" s="395"/>
      <c r="F463" s="395"/>
      <c r="G463" s="395"/>
      <c r="H463" s="395"/>
      <c r="I463" s="395"/>
      <c r="J463" s="395"/>
      <c r="K463" s="395"/>
      <c r="L463" s="395"/>
      <c r="M463" s="395"/>
      <c r="N463" s="395"/>
      <c r="O463" s="395"/>
      <c r="P463" s="395"/>
      <c r="Q463" s="395"/>
      <c r="R463" s="395"/>
      <c r="S463" s="395"/>
      <c r="T463" s="395"/>
      <c r="U463" s="395"/>
      <c r="V463" s="395"/>
      <c r="W463" s="395"/>
      <c r="X463" s="395"/>
      <c r="Y463" s="395"/>
      <c r="Z463" s="395"/>
    </row>
    <row r="464" ht="16.5" customHeight="1">
      <c r="A464" s="395"/>
      <c r="B464" s="395"/>
      <c r="C464" s="395"/>
      <c r="D464" s="395"/>
      <c r="E464" s="395"/>
      <c r="F464" s="395"/>
      <c r="G464" s="395"/>
      <c r="H464" s="395"/>
      <c r="I464" s="395"/>
      <c r="J464" s="395"/>
      <c r="K464" s="395"/>
      <c r="L464" s="395"/>
      <c r="M464" s="395"/>
      <c r="N464" s="395"/>
      <c r="O464" s="395"/>
      <c r="P464" s="395"/>
      <c r="Q464" s="395"/>
      <c r="R464" s="395"/>
      <c r="S464" s="395"/>
      <c r="T464" s="395"/>
      <c r="U464" s="395"/>
      <c r="V464" s="395"/>
      <c r="W464" s="395"/>
      <c r="X464" s="395"/>
      <c r="Y464" s="395"/>
      <c r="Z464" s="395"/>
    </row>
    <row r="465" ht="16.5" customHeight="1">
      <c r="A465" s="395"/>
      <c r="B465" s="395"/>
      <c r="C465" s="395"/>
      <c r="D465" s="395"/>
      <c r="E465" s="395"/>
      <c r="F465" s="395"/>
      <c r="G465" s="395"/>
      <c r="H465" s="395"/>
      <c r="I465" s="395"/>
      <c r="J465" s="395"/>
      <c r="K465" s="395"/>
      <c r="L465" s="395"/>
      <c r="M465" s="395"/>
      <c r="N465" s="395"/>
      <c r="O465" s="395"/>
      <c r="P465" s="395"/>
      <c r="Q465" s="395"/>
      <c r="R465" s="395"/>
      <c r="S465" s="395"/>
      <c r="T465" s="395"/>
      <c r="U465" s="395"/>
      <c r="V465" s="395"/>
      <c r="W465" s="395"/>
      <c r="X465" s="395"/>
      <c r="Y465" s="395"/>
      <c r="Z465" s="395"/>
    </row>
    <row r="466" ht="16.5" customHeight="1">
      <c r="A466" s="395"/>
      <c r="B466" s="395"/>
      <c r="C466" s="395"/>
      <c r="D466" s="395"/>
      <c r="E466" s="395"/>
      <c r="F466" s="395"/>
      <c r="G466" s="395"/>
      <c r="H466" s="395"/>
      <c r="I466" s="395"/>
      <c r="J466" s="395"/>
      <c r="K466" s="395"/>
      <c r="L466" s="395"/>
      <c r="M466" s="395"/>
      <c r="N466" s="395"/>
      <c r="O466" s="395"/>
      <c r="P466" s="395"/>
      <c r="Q466" s="395"/>
      <c r="R466" s="395"/>
      <c r="S466" s="395"/>
      <c r="T466" s="395"/>
      <c r="U466" s="395"/>
      <c r="V466" s="395"/>
      <c r="W466" s="395"/>
      <c r="X466" s="395"/>
      <c r="Y466" s="395"/>
      <c r="Z466" s="395"/>
    </row>
    <row r="467" ht="16.5" customHeight="1">
      <c r="A467" s="395"/>
      <c r="B467" s="395"/>
      <c r="C467" s="395"/>
      <c r="D467" s="395"/>
      <c r="E467" s="395"/>
      <c r="F467" s="395"/>
      <c r="G467" s="395"/>
      <c r="H467" s="395"/>
      <c r="I467" s="395"/>
      <c r="J467" s="395"/>
      <c r="K467" s="395"/>
      <c r="L467" s="395"/>
      <c r="M467" s="395"/>
      <c r="N467" s="395"/>
      <c r="O467" s="395"/>
      <c r="P467" s="395"/>
      <c r="Q467" s="395"/>
      <c r="R467" s="395"/>
      <c r="S467" s="395"/>
      <c r="T467" s="395"/>
      <c r="U467" s="395"/>
      <c r="V467" s="395"/>
      <c r="W467" s="395"/>
      <c r="X467" s="395"/>
      <c r="Y467" s="395"/>
      <c r="Z467" s="395"/>
    </row>
    <row r="468" ht="16.5" customHeight="1">
      <c r="A468" s="395"/>
      <c r="B468" s="395"/>
      <c r="C468" s="395"/>
      <c r="D468" s="395"/>
      <c r="E468" s="395"/>
      <c r="F468" s="395"/>
      <c r="G468" s="395"/>
      <c r="H468" s="395"/>
      <c r="I468" s="395"/>
      <c r="J468" s="395"/>
      <c r="K468" s="395"/>
      <c r="L468" s="395"/>
      <c r="M468" s="395"/>
      <c r="N468" s="395"/>
      <c r="O468" s="395"/>
      <c r="P468" s="395"/>
      <c r="Q468" s="395"/>
      <c r="R468" s="395"/>
      <c r="S468" s="395"/>
      <c r="T468" s="395"/>
      <c r="U468" s="395"/>
      <c r="V468" s="395"/>
      <c r="W468" s="395"/>
      <c r="X468" s="395"/>
      <c r="Y468" s="395"/>
      <c r="Z468" s="395"/>
    </row>
    <row r="469" ht="16.5" customHeight="1">
      <c r="A469" s="395"/>
      <c r="B469" s="395"/>
      <c r="C469" s="395"/>
      <c r="D469" s="395"/>
      <c r="E469" s="395"/>
      <c r="F469" s="395"/>
      <c r="G469" s="395"/>
      <c r="H469" s="395"/>
      <c r="I469" s="395"/>
      <c r="J469" s="395"/>
      <c r="K469" s="395"/>
      <c r="L469" s="395"/>
      <c r="M469" s="395"/>
      <c r="N469" s="395"/>
      <c r="O469" s="395"/>
      <c r="P469" s="395"/>
      <c r="Q469" s="395"/>
      <c r="R469" s="395"/>
      <c r="S469" s="395"/>
      <c r="T469" s="395"/>
      <c r="U469" s="395"/>
      <c r="V469" s="395"/>
      <c r="W469" s="395"/>
      <c r="X469" s="395"/>
      <c r="Y469" s="395"/>
      <c r="Z469" s="395"/>
    </row>
    <row r="470" ht="16.5" customHeight="1">
      <c r="A470" s="395"/>
      <c r="B470" s="395"/>
      <c r="C470" s="395"/>
      <c r="D470" s="395"/>
      <c r="E470" s="395"/>
      <c r="F470" s="395"/>
      <c r="G470" s="395"/>
      <c r="H470" s="395"/>
      <c r="I470" s="395"/>
      <c r="J470" s="395"/>
      <c r="K470" s="395"/>
      <c r="L470" s="395"/>
      <c r="M470" s="395"/>
      <c r="N470" s="395"/>
      <c r="O470" s="395"/>
      <c r="P470" s="395"/>
      <c r="Q470" s="395"/>
      <c r="R470" s="395"/>
      <c r="S470" s="395"/>
      <c r="T470" s="395"/>
      <c r="U470" s="395"/>
      <c r="V470" s="395"/>
      <c r="W470" s="395"/>
      <c r="X470" s="395"/>
      <c r="Y470" s="395"/>
      <c r="Z470" s="395"/>
    </row>
    <row r="471" ht="16.5" customHeight="1">
      <c r="A471" s="395"/>
      <c r="B471" s="395"/>
      <c r="C471" s="395"/>
      <c r="D471" s="395"/>
      <c r="E471" s="395"/>
      <c r="F471" s="395"/>
      <c r="G471" s="395"/>
      <c r="H471" s="395"/>
      <c r="I471" s="395"/>
      <c r="J471" s="395"/>
      <c r="K471" s="395"/>
      <c r="L471" s="395"/>
      <c r="M471" s="395"/>
      <c r="N471" s="395"/>
      <c r="O471" s="395"/>
      <c r="P471" s="395"/>
      <c r="Q471" s="395"/>
      <c r="R471" s="395"/>
      <c r="S471" s="395"/>
      <c r="T471" s="395"/>
      <c r="U471" s="395"/>
      <c r="V471" s="395"/>
      <c r="W471" s="395"/>
      <c r="X471" s="395"/>
      <c r="Y471" s="395"/>
      <c r="Z471" s="395"/>
    </row>
    <row r="472" ht="16.5" customHeight="1">
      <c r="A472" s="395"/>
      <c r="B472" s="395"/>
      <c r="C472" s="395"/>
      <c r="D472" s="395"/>
      <c r="E472" s="395"/>
      <c r="F472" s="395"/>
      <c r="G472" s="395"/>
      <c r="H472" s="395"/>
      <c r="I472" s="395"/>
      <c r="J472" s="395"/>
      <c r="K472" s="395"/>
      <c r="L472" s="395"/>
      <c r="M472" s="395"/>
      <c r="N472" s="395"/>
      <c r="O472" s="395"/>
      <c r="P472" s="395"/>
      <c r="Q472" s="395"/>
      <c r="R472" s="395"/>
      <c r="S472" s="395"/>
      <c r="T472" s="395"/>
      <c r="U472" s="395"/>
      <c r="V472" s="395"/>
      <c r="W472" s="395"/>
      <c r="X472" s="395"/>
      <c r="Y472" s="395"/>
      <c r="Z472" s="395"/>
    </row>
    <row r="473" ht="16.5" customHeight="1">
      <c r="A473" s="395"/>
      <c r="B473" s="395"/>
      <c r="C473" s="395"/>
      <c r="D473" s="395"/>
      <c r="E473" s="395"/>
      <c r="F473" s="395"/>
      <c r="G473" s="395"/>
      <c r="H473" s="395"/>
      <c r="I473" s="395"/>
      <c r="J473" s="395"/>
      <c r="K473" s="395"/>
      <c r="L473" s="395"/>
      <c r="M473" s="395"/>
      <c r="N473" s="395"/>
      <c r="O473" s="395"/>
      <c r="P473" s="395"/>
      <c r="Q473" s="395"/>
      <c r="R473" s="395"/>
      <c r="S473" s="395"/>
      <c r="T473" s="395"/>
      <c r="U473" s="395"/>
      <c r="V473" s="395"/>
      <c r="W473" s="395"/>
      <c r="X473" s="395"/>
      <c r="Y473" s="395"/>
      <c r="Z473" s="395"/>
    </row>
    <row r="474" ht="16.5" customHeight="1">
      <c r="A474" s="395"/>
      <c r="B474" s="395"/>
      <c r="C474" s="395"/>
      <c r="D474" s="395"/>
      <c r="E474" s="395"/>
      <c r="F474" s="395"/>
      <c r="G474" s="395"/>
      <c r="H474" s="395"/>
      <c r="I474" s="395"/>
      <c r="J474" s="395"/>
      <c r="K474" s="395"/>
      <c r="L474" s="395"/>
      <c r="M474" s="395"/>
      <c r="N474" s="395"/>
      <c r="O474" s="395"/>
      <c r="P474" s="395"/>
      <c r="Q474" s="395"/>
      <c r="R474" s="395"/>
      <c r="S474" s="395"/>
      <c r="T474" s="395"/>
      <c r="U474" s="395"/>
      <c r="V474" s="395"/>
      <c r="W474" s="395"/>
      <c r="X474" s="395"/>
      <c r="Y474" s="395"/>
      <c r="Z474" s="395"/>
    </row>
    <row r="475" ht="16.5" customHeight="1">
      <c r="A475" s="395"/>
      <c r="B475" s="395"/>
      <c r="C475" s="395"/>
      <c r="D475" s="395"/>
      <c r="E475" s="395"/>
      <c r="F475" s="395"/>
      <c r="G475" s="395"/>
      <c r="H475" s="395"/>
      <c r="I475" s="395"/>
      <c r="J475" s="395"/>
      <c r="K475" s="395"/>
      <c r="L475" s="395"/>
      <c r="M475" s="395"/>
      <c r="N475" s="395"/>
      <c r="O475" s="395"/>
      <c r="P475" s="395"/>
      <c r="Q475" s="395"/>
      <c r="R475" s="395"/>
      <c r="S475" s="395"/>
      <c r="T475" s="395"/>
      <c r="U475" s="395"/>
      <c r="V475" s="395"/>
      <c r="W475" s="395"/>
      <c r="X475" s="395"/>
      <c r="Y475" s="395"/>
      <c r="Z475" s="395"/>
    </row>
    <row r="476" ht="16.5" customHeight="1">
      <c r="A476" s="395"/>
      <c r="B476" s="395"/>
      <c r="C476" s="395"/>
      <c r="D476" s="395"/>
      <c r="E476" s="395"/>
      <c r="F476" s="395"/>
      <c r="G476" s="395"/>
      <c r="H476" s="395"/>
      <c r="I476" s="395"/>
      <c r="J476" s="395"/>
      <c r="K476" s="395"/>
      <c r="L476" s="395"/>
      <c r="M476" s="395"/>
      <c r="N476" s="395"/>
      <c r="O476" s="395"/>
      <c r="P476" s="395"/>
      <c r="Q476" s="395"/>
      <c r="R476" s="395"/>
      <c r="S476" s="395"/>
      <c r="T476" s="395"/>
      <c r="U476" s="395"/>
      <c r="V476" s="395"/>
      <c r="W476" s="395"/>
      <c r="X476" s="395"/>
      <c r="Y476" s="395"/>
      <c r="Z476" s="395"/>
    </row>
    <row r="477" ht="16.5" customHeight="1">
      <c r="A477" s="395"/>
      <c r="B477" s="395"/>
      <c r="C477" s="395"/>
      <c r="D477" s="395"/>
      <c r="E477" s="395"/>
      <c r="F477" s="395"/>
      <c r="G477" s="395"/>
      <c r="H477" s="395"/>
      <c r="I477" s="395"/>
      <c r="J477" s="395"/>
      <c r="K477" s="395"/>
      <c r="L477" s="395"/>
      <c r="M477" s="395"/>
      <c r="N477" s="395"/>
      <c r="O477" s="395"/>
      <c r="P477" s="395"/>
      <c r="Q477" s="395"/>
      <c r="R477" s="395"/>
      <c r="S477" s="395"/>
      <c r="T477" s="395"/>
      <c r="U477" s="395"/>
      <c r="V477" s="395"/>
      <c r="W477" s="395"/>
      <c r="X477" s="395"/>
      <c r="Y477" s="395"/>
      <c r="Z477" s="395"/>
    </row>
    <row r="478" ht="16.5" customHeight="1">
      <c r="A478" s="395"/>
      <c r="B478" s="395"/>
      <c r="C478" s="395"/>
      <c r="D478" s="395"/>
      <c r="E478" s="395"/>
      <c r="F478" s="395"/>
      <c r="G478" s="395"/>
      <c r="H478" s="395"/>
      <c r="I478" s="395"/>
      <c r="J478" s="395"/>
      <c r="K478" s="395"/>
      <c r="L478" s="395"/>
      <c r="M478" s="395"/>
      <c r="N478" s="395"/>
      <c r="O478" s="395"/>
      <c r="P478" s="395"/>
      <c r="Q478" s="395"/>
      <c r="R478" s="395"/>
      <c r="S478" s="395"/>
      <c r="T478" s="395"/>
      <c r="U478" s="395"/>
      <c r="V478" s="395"/>
      <c r="W478" s="395"/>
      <c r="X478" s="395"/>
      <c r="Y478" s="395"/>
      <c r="Z478" s="395"/>
    </row>
    <row r="479" ht="16.5" customHeight="1">
      <c r="A479" s="395"/>
      <c r="B479" s="395"/>
      <c r="C479" s="395"/>
      <c r="D479" s="395"/>
      <c r="E479" s="395"/>
      <c r="F479" s="395"/>
      <c r="G479" s="395"/>
      <c r="H479" s="395"/>
      <c r="I479" s="395"/>
      <c r="J479" s="395"/>
      <c r="K479" s="395"/>
      <c r="L479" s="395"/>
      <c r="M479" s="395"/>
      <c r="N479" s="395"/>
      <c r="O479" s="395"/>
      <c r="P479" s="395"/>
      <c r="Q479" s="395"/>
      <c r="R479" s="395"/>
      <c r="S479" s="395"/>
      <c r="T479" s="395"/>
      <c r="U479" s="395"/>
      <c r="V479" s="395"/>
      <c r="W479" s="395"/>
      <c r="X479" s="395"/>
      <c r="Y479" s="395"/>
      <c r="Z479" s="395"/>
    </row>
    <row r="480" ht="16.5" customHeight="1">
      <c r="A480" s="395"/>
      <c r="B480" s="395"/>
      <c r="C480" s="395"/>
      <c r="D480" s="395"/>
      <c r="E480" s="395"/>
      <c r="F480" s="395"/>
      <c r="G480" s="395"/>
      <c r="H480" s="395"/>
      <c r="I480" s="395"/>
      <c r="J480" s="395"/>
      <c r="K480" s="395"/>
      <c r="L480" s="395"/>
      <c r="M480" s="395"/>
      <c r="N480" s="395"/>
      <c r="O480" s="395"/>
      <c r="P480" s="395"/>
      <c r="Q480" s="395"/>
      <c r="R480" s="395"/>
      <c r="S480" s="395"/>
      <c r="T480" s="395"/>
      <c r="U480" s="395"/>
      <c r="V480" s="395"/>
      <c r="W480" s="395"/>
      <c r="X480" s="395"/>
      <c r="Y480" s="395"/>
      <c r="Z480" s="395"/>
    </row>
    <row r="481" ht="16.5" customHeight="1">
      <c r="A481" s="395"/>
      <c r="B481" s="395"/>
      <c r="C481" s="395"/>
      <c r="D481" s="395"/>
      <c r="E481" s="395"/>
      <c r="F481" s="395"/>
      <c r="G481" s="395"/>
      <c r="H481" s="395"/>
      <c r="I481" s="395"/>
      <c r="J481" s="395"/>
      <c r="K481" s="395"/>
      <c r="L481" s="395"/>
      <c r="M481" s="395"/>
      <c r="N481" s="395"/>
      <c r="O481" s="395"/>
      <c r="P481" s="395"/>
      <c r="Q481" s="395"/>
      <c r="R481" s="395"/>
      <c r="S481" s="395"/>
      <c r="T481" s="395"/>
      <c r="U481" s="395"/>
      <c r="V481" s="395"/>
      <c r="W481" s="395"/>
      <c r="X481" s="395"/>
      <c r="Y481" s="395"/>
      <c r="Z481" s="395"/>
    </row>
    <row r="482" ht="16.5" customHeight="1">
      <c r="A482" s="395"/>
      <c r="B482" s="395"/>
      <c r="C482" s="395"/>
      <c r="D482" s="395"/>
      <c r="E482" s="395"/>
      <c r="F482" s="395"/>
      <c r="G482" s="395"/>
      <c r="H482" s="395"/>
      <c r="I482" s="395"/>
      <c r="J482" s="395"/>
      <c r="K482" s="395"/>
      <c r="L482" s="395"/>
      <c r="M482" s="395"/>
      <c r="N482" s="395"/>
      <c r="O482" s="395"/>
      <c r="P482" s="395"/>
      <c r="Q482" s="395"/>
      <c r="R482" s="395"/>
      <c r="S482" s="395"/>
      <c r="T482" s="395"/>
      <c r="U482" s="395"/>
      <c r="V482" s="395"/>
      <c r="W482" s="395"/>
      <c r="X482" s="395"/>
      <c r="Y482" s="395"/>
      <c r="Z482" s="395"/>
    </row>
    <row r="483" ht="16.5" customHeight="1">
      <c r="A483" s="395"/>
      <c r="B483" s="395"/>
      <c r="C483" s="395"/>
      <c r="D483" s="395"/>
      <c r="E483" s="395"/>
      <c r="F483" s="395"/>
      <c r="G483" s="395"/>
      <c r="H483" s="395"/>
      <c r="I483" s="395"/>
      <c r="J483" s="395"/>
      <c r="K483" s="395"/>
      <c r="L483" s="395"/>
      <c r="M483" s="395"/>
      <c r="N483" s="395"/>
      <c r="O483" s="395"/>
      <c r="P483" s="395"/>
      <c r="Q483" s="395"/>
      <c r="R483" s="395"/>
      <c r="S483" s="395"/>
      <c r="T483" s="395"/>
      <c r="U483" s="395"/>
      <c r="V483" s="395"/>
      <c r="W483" s="395"/>
      <c r="X483" s="395"/>
      <c r="Y483" s="395"/>
      <c r="Z483" s="395"/>
    </row>
    <row r="484" ht="16.5" customHeight="1">
      <c r="A484" s="395"/>
      <c r="B484" s="395"/>
      <c r="C484" s="395"/>
      <c r="D484" s="395"/>
      <c r="E484" s="395"/>
      <c r="F484" s="395"/>
      <c r="G484" s="395"/>
      <c r="H484" s="395"/>
      <c r="I484" s="395"/>
      <c r="J484" s="395"/>
      <c r="K484" s="395"/>
      <c r="L484" s="395"/>
      <c r="M484" s="395"/>
      <c r="N484" s="395"/>
      <c r="O484" s="395"/>
      <c r="P484" s="395"/>
      <c r="Q484" s="395"/>
      <c r="R484" s="395"/>
      <c r="S484" s="395"/>
      <c r="T484" s="395"/>
      <c r="U484" s="395"/>
      <c r="V484" s="395"/>
      <c r="W484" s="395"/>
      <c r="X484" s="395"/>
      <c r="Y484" s="395"/>
      <c r="Z484" s="395"/>
    </row>
    <row r="485" ht="16.5" customHeight="1">
      <c r="A485" s="395"/>
      <c r="B485" s="395"/>
      <c r="C485" s="395"/>
      <c r="D485" s="395"/>
      <c r="E485" s="395"/>
      <c r="F485" s="395"/>
      <c r="G485" s="395"/>
      <c r="H485" s="395"/>
      <c r="I485" s="395"/>
      <c r="J485" s="395"/>
      <c r="K485" s="395"/>
      <c r="L485" s="395"/>
      <c r="M485" s="395"/>
      <c r="N485" s="395"/>
      <c r="O485" s="395"/>
      <c r="P485" s="395"/>
      <c r="Q485" s="395"/>
      <c r="R485" s="395"/>
      <c r="S485" s="395"/>
      <c r="T485" s="395"/>
      <c r="U485" s="395"/>
      <c r="V485" s="395"/>
      <c r="W485" s="395"/>
      <c r="X485" s="395"/>
      <c r="Y485" s="395"/>
      <c r="Z485" s="395"/>
    </row>
    <row r="486" ht="16.5" customHeight="1">
      <c r="A486" s="395"/>
      <c r="B486" s="395"/>
      <c r="C486" s="395"/>
      <c r="D486" s="395"/>
      <c r="E486" s="395"/>
      <c r="F486" s="395"/>
      <c r="G486" s="395"/>
      <c r="H486" s="395"/>
      <c r="I486" s="395"/>
      <c r="J486" s="395"/>
      <c r="K486" s="395"/>
      <c r="L486" s="395"/>
      <c r="M486" s="395"/>
      <c r="N486" s="395"/>
      <c r="O486" s="395"/>
      <c r="P486" s="395"/>
      <c r="Q486" s="395"/>
      <c r="R486" s="395"/>
      <c r="S486" s="395"/>
      <c r="T486" s="395"/>
      <c r="U486" s="395"/>
      <c r="V486" s="395"/>
      <c r="W486" s="395"/>
      <c r="X486" s="395"/>
      <c r="Y486" s="395"/>
      <c r="Z486" s="395"/>
    </row>
    <row r="487" ht="16.5" customHeight="1">
      <c r="A487" s="395"/>
      <c r="B487" s="395"/>
      <c r="C487" s="395"/>
      <c r="D487" s="395"/>
      <c r="E487" s="395"/>
      <c r="F487" s="395"/>
      <c r="G487" s="395"/>
      <c r="H487" s="395"/>
      <c r="I487" s="395"/>
      <c r="J487" s="395"/>
      <c r="K487" s="395"/>
      <c r="L487" s="395"/>
      <c r="M487" s="395"/>
      <c r="N487" s="395"/>
      <c r="O487" s="395"/>
      <c r="P487" s="395"/>
      <c r="Q487" s="395"/>
      <c r="R487" s="395"/>
      <c r="S487" s="395"/>
      <c r="T487" s="395"/>
      <c r="U487" s="395"/>
      <c r="V487" s="395"/>
      <c r="W487" s="395"/>
      <c r="X487" s="395"/>
      <c r="Y487" s="395"/>
      <c r="Z487" s="395"/>
    </row>
    <row r="488" ht="16.5" customHeight="1">
      <c r="A488" s="395"/>
      <c r="B488" s="395"/>
      <c r="C488" s="395"/>
      <c r="D488" s="395"/>
      <c r="E488" s="395"/>
      <c r="F488" s="395"/>
      <c r="G488" s="395"/>
      <c r="H488" s="395"/>
      <c r="I488" s="395"/>
      <c r="J488" s="395"/>
      <c r="K488" s="395"/>
      <c r="L488" s="395"/>
      <c r="M488" s="395"/>
      <c r="N488" s="395"/>
      <c r="O488" s="395"/>
      <c r="P488" s="395"/>
      <c r="Q488" s="395"/>
      <c r="R488" s="395"/>
      <c r="S488" s="395"/>
      <c r="T488" s="395"/>
      <c r="U488" s="395"/>
      <c r="V488" s="395"/>
      <c r="W488" s="395"/>
      <c r="X488" s="395"/>
      <c r="Y488" s="395"/>
      <c r="Z488" s="395"/>
    </row>
    <row r="489" ht="16.5" customHeight="1">
      <c r="A489" s="395"/>
      <c r="B489" s="395"/>
      <c r="C489" s="395"/>
      <c r="D489" s="395"/>
      <c r="E489" s="395"/>
      <c r="F489" s="395"/>
      <c r="G489" s="395"/>
      <c r="H489" s="395"/>
      <c r="I489" s="395"/>
      <c r="J489" s="395"/>
      <c r="K489" s="395"/>
      <c r="L489" s="395"/>
      <c r="M489" s="395"/>
      <c r="N489" s="395"/>
      <c r="O489" s="395"/>
      <c r="P489" s="395"/>
      <c r="Q489" s="395"/>
      <c r="R489" s="395"/>
      <c r="S489" s="395"/>
      <c r="T489" s="395"/>
      <c r="U489" s="395"/>
      <c r="V489" s="395"/>
      <c r="W489" s="395"/>
      <c r="X489" s="395"/>
      <c r="Y489" s="395"/>
      <c r="Z489" s="395"/>
    </row>
    <row r="490" ht="16.5" customHeight="1">
      <c r="A490" s="395"/>
      <c r="B490" s="395"/>
      <c r="C490" s="395"/>
      <c r="D490" s="395"/>
      <c r="E490" s="395"/>
      <c r="F490" s="395"/>
      <c r="G490" s="395"/>
      <c r="H490" s="395"/>
      <c r="I490" s="395"/>
      <c r="J490" s="395"/>
      <c r="K490" s="395"/>
      <c r="L490" s="395"/>
      <c r="M490" s="395"/>
      <c r="N490" s="395"/>
      <c r="O490" s="395"/>
      <c r="P490" s="395"/>
      <c r="Q490" s="395"/>
      <c r="R490" s="395"/>
      <c r="S490" s="395"/>
      <c r="T490" s="395"/>
      <c r="U490" s="395"/>
      <c r="V490" s="395"/>
      <c r="W490" s="395"/>
      <c r="X490" s="395"/>
      <c r="Y490" s="395"/>
      <c r="Z490" s="395"/>
    </row>
    <row r="491" ht="16.5" customHeight="1">
      <c r="A491" s="395"/>
      <c r="B491" s="395"/>
      <c r="C491" s="395"/>
      <c r="D491" s="395"/>
      <c r="E491" s="395"/>
      <c r="F491" s="395"/>
      <c r="G491" s="395"/>
      <c r="H491" s="395"/>
      <c r="I491" s="395"/>
      <c r="J491" s="395"/>
      <c r="K491" s="395"/>
      <c r="L491" s="395"/>
      <c r="M491" s="395"/>
      <c r="N491" s="395"/>
      <c r="O491" s="395"/>
      <c r="P491" s="395"/>
      <c r="Q491" s="395"/>
      <c r="R491" s="395"/>
      <c r="S491" s="395"/>
      <c r="T491" s="395"/>
      <c r="U491" s="395"/>
      <c r="V491" s="395"/>
      <c r="W491" s="395"/>
      <c r="X491" s="395"/>
      <c r="Y491" s="395"/>
      <c r="Z491" s="395"/>
    </row>
    <row r="492" ht="16.5" customHeight="1">
      <c r="A492" s="395"/>
      <c r="B492" s="395"/>
      <c r="C492" s="395"/>
      <c r="D492" s="395"/>
      <c r="E492" s="395"/>
      <c r="F492" s="395"/>
      <c r="G492" s="395"/>
      <c r="H492" s="395"/>
      <c r="I492" s="395"/>
      <c r="J492" s="395"/>
      <c r="K492" s="395"/>
      <c r="L492" s="395"/>
      <c r="M492" s="395"/>
      <c r="N492" s="395"/>
      <c r="O492" s="395"/>
      <c r="P492" s="395"/>
      <c r="Q492" s="395"/>
      <c r="R492" s="395"/>
      <c r="S492" s="395"/>
      <c r="T492" s="395"/>
      <c r="U492" s="395"/>
      <c r="V492" s="395"/>
      <c r="W492" s="395"/>
      <c r="X492" s="395"/>
      <c r="Y492" s="395"/>
      <c r="Z492" s="395"/>
    </row>
    <row r="493" ht="16.5" customHeight="1">
      <c r="A493" s="395"/>
      <c r="B493" s="395"/>
      <c r="C493" s="395"/>
      <c r="D493" s="395"/>
      <c r="E493" s="395"/>
      <c r="F493" s="395"/>
      <c r="G493" s="395"/>
      <c r="H493" s="395"/>
      <c r="I493" s="395"/>
      <c r="J493" s="395"/>
      <c r="K493" s="395"/>
      <c r="L493" s="395"/>
      <c r="M493" s="395"/>
      <c r="N493" s="395"/>
      <c r="O493" s="395"/>
      <c r="P493" s="395"/>
      <c r="Q493" s="395"/>
      <c r="R493" s="395"/>
      <c r="S493" s="395"/>
      <c r="T493" s="395"/>
      <c r="U493" s="395"/>
      <c r="V493" s="395"/>
      <c r="W493" s="395"/>
      <c r="X493" s="395"/>
      <c r="Y493" s="395"/>
      <c r="Z493" s="395"/>
    </row>
    <row r="494" ht="16.5" customHeight="1">
      <c r="A494" s="395"/>
      <c r="B494" s="395"/>
      <c r="C494" s="395"/>
      <c r="D494" s="395"/>
      <c r="E494" s="395"/>
      <c r="F494" s="395"/>
      <c r="G494" s="395"/>
      <c r="H494" s="395"/>
      <c r="I494" s="395"/>
      <c r="J494" s="395"/>
      <c r="K494" s="395"/>
      <c r="L494" s="395"/>
      <c r="M494" s="395"/>
      <c r="N494" s="395"/>
      <c r="O494" s="395"/>
      <c r="P494" s="395"/>
      <c r="Q494" s="395"/>
      <c r="R494" s="395"/>
      <c r="S494" s="395"/>
      <c r="T494" s="395"/>
      <c r="U494" s="395"/>
      <c r="V494" s="395"/>
      <c r="W494" s="395"/>
      <c r="X494" s="395"/>
      <c r="Y494" s="395"/>
      <c r="Z494" s="395"/>
    </row>
    <row r="495" ht="16.5" customHeight="1">
      <c r="A495" s="395"/>
      <c r="B495" s="395"/>
      <c r="C495" s="395"/>
      <c r="D495" s="395"/>
      <c r="E495" s="395"/>
      <c r="F495" s="395"/>
      <c r="G495" s="395"/>
      <c r="H495" s="395"/>
      <c r="I495" s="395"/>
      <c r="J495" s="395"/>
      <c r="K495" s="395"/>
      <c r="L495" s="395"/>
      <c r="M495" s="395"/>
      <c r="N495" s="395"/>
      <c r="O495" s="395"/>
      <c r="P495" s="395"/>
      <c r="Q495" s="395"/>
      <c r="R495" s="395"/>
      <c r="S495" s="395"/>
      <c r="T495" s="395"/>
      <c r="U495" s="395"/>
      <c r="V495" s="395"/>
      <c r="W495" s="395"/>
      <c r="X495" s="395"/>
      <c r="Y495" s="395"/>
      <c r="Z495" s="395"/>
    </row>
    <row r="496" ht="16.5" customHeight="1">
      <c r="A496" s="395"/>
      <c r="B496" s="395"/>
      <c r="C496" s="395"/>
      <c r="D496" s="395"/>
      <c r="E496" s="395"/>
      <c r="F496" s="395"/>
      <c r="G496" s="395"/>
      <c r="H496" s="395"/>
      <c r="I496" s="395"/>
      <c r="J496" s="395"/>
      <c r="K496" s="395"/>
      <c r="L496" s="395"/>
      <c r="M496" s="395"/>
      <c r="N496" s="395"/>
      <c r="O496" s="395"/>
      <c r="P496" s="395"/>
      <c r="Q496" s="395"/>
      <c r="R496" s="395"/>
      <c r="S496" s="395"/>
      <c r="T496" s="395"/>
      <c r="U496" s="395"/>
      <c r="V496" s="395"/>
      <c r="W496" s="395"/>
      <c r="X496" s="395"/>
      <c r="Y496" s="395"/>
      <c r="Z496" s="395"/>
    </row>
    <row r="497" ht="16.5" customHeight="1">
      <c r="A497" s="395"/>
      <c r="B497" s="395"/>
      <c r="C497" s="395"/>
      <c r="D497" s="395"/>
      <c r="E497" s="395"/>
      <c r="F497" s="395"/>
      <c r="G497" s="395"/>
      <c r="H497" s="395"/>
      <c r="I497" s="395"/>
      <c r="J497" s="395"/>
      <c r="K497" s="395"/>
      <c r="L497" s="395"/>
      <c r="M497" s="395"/>
      <c r="N497" s="395"/>
      <c r="O497" s="395"/>
      <c r="P497" s="395"/>
      <c r="Q497" s="395"/>
      <c r="R497" s="395"/>
      <c r="S497" s="395"/>
      <c r="T497" s="395"/>
      <c r="U497" s="395"/>
      <c r="V497" s="395"/>
      <c r="W497" s="395"/>
      <c r="X497" s="395"/>
      <c r="Y497" s="395"/>
      <c r="Z497" s="395"/>
    </row>
    <row r="498" ht="16.5" customHeight="1">
      <c r="A498" s="395"/>
      <c r="B498" s="395"/>
      <c r="C498" s="395"/>
      <c r="D498" s="395"/>
      <c r="E498" s="395"/>
      <c r="F498" s="395"/>
      <c r="G498" s="395"/>
      <c r="H498" s="395"/>
      <c r="I498" s="395"/>
      <c r="J498" s="395"/>
      <c r="K498" s="395"/>
      <c r="L498" s="395"/>
      <c r="M498" s="395"/>
      <c r="N498" s="395"/>
      <c r="O498" s="395"/>
      <c r="P498" s="395"/>
      <c r="Q498" s="395"/>
      <c r="R498" s="395"/>
      <c r="S498" s="395"/>
      <c r="T498" s="395"/>
      <c r="U498" s="395"/>
      <c r="V498" s="395"/>
      <c r="W498" s="395"/>
      <c r="X498" s="395"/>
      <c r="Y498" s="395"/>
      <c r="Z498" s="395"/>
    </row>
    <row r="499" ht="16.5" customHeight="1">
      <c r="A499" s="395"/>
      <c r="B499" s="395"/>
      <c r="C499" s="395"/>
      <c r="D499" s="395"/>
      <c r="E499" s="395"/>
      <c r="F499" s="395"/>
      <c r="G499" s="395"/>
      <c r="H499" s="395"/>
      <c r="I499" s="395"/>
      <c r="J499" s="395"/>
      <c r="K499" s="395"/>
      <c r="L499" s="395"/>
      <c r="M499" s="395"/>
      <c r="N499" s="395"/>
      <c r="O499" s="395"/>
      <c r="P499" s="395"/>
      <c r="Q499" s="395"/>
      <c r="R499" s="395"/>
      <c r="S499" s="395"/>
      <c r="T499" s="395"/>
      <c r="U499" s="395"/>
      <c r="V499" s="395"/>
      <c r="W499" s="395"/>
      <c r="X499" s="395"/>
      <c r="Y499" s="395"/>
      <c r="Z499" s="395"/>
    </row>
    <row r="500" ht="16.5" customHeight="1">
      <c r="A500" s="395"/>
      <c r="B500" s="395"/>
      <c r="C500" s="395"/>
      <c r="D500" s="395"/>
      <c r="E500" s="395"/>
      <c r="F500" s="395"/>
      <c r="G500" s="395"/>
      <c r="H500" s="395"/>
      <c r="I500" s="395"/>
      <c r="J500" s="395"/>
      <c r="K500" s="395"/>
      <c r="L500" s="395"/>
      <c r="M500" s="395"/>
      <c r="N500" s="395"/>
      <c r="O500" s="395"/>
      <c r="P500" s="395"/>
      <c r="Q500" s="395"/>
      <c r="R500" s="395"/>
      <c r="S500" s="395"/>
      <c r="T500" s="395"/>
      <c r="U500" s="395"/>
      <c r="V500" s="395"/>
      <c r="W500" s="395"/>
      <c r="X500" s="395"/>
      <c r="Y500" s="395"/>
      <c r="Z500" s="395"/>
    </row>
    <row r="501" ht="16.5" customHeight="1">
      <c r="A501" s="395"/>
      <c r="B501" s="395"/>
      <c r="C501" s="395"/>
      <c r="D501" s="395"/>
      <c r="E501" s="395"/>
      <c r="F501" s="395"/>
      <c r="G501" s="395"/>
      <c r="H501" s="395"/>
      <c r="I501" s="395"/>
      <c r="J501" s="395"/>
      <c r="K501" s="395"/>
      <c r="L501" s="395"/>
      <c r="M501" s="395"/>
      <c r="N501" s="395"/>
      <c r="O501" s="395"/>
      <c r="P501" s="395"/>
      <c r="Q501" s="395"/>
      <c r="R501" s="395"/>
      <c r="S501" s="395"/>
      <c r="T501" s="395"/>
      <c r="U501" s="395"/>
      <c r="V501" s="395"/>
      <c r="W501" s="395"/>
      <c r="X501" s="395"/>
      <c r="Y501" s="395"/>
      <c r="Z501" s="395"/>
    </row>
    <row r="502" ht="16.5" customHeight="1">
      <c r="A502" s="395"/>
      <c r="B502" s="395"/>
      <c r="C502" s="395"/>
      <c r="D502" s="395"/>
      <c r="E502" s="395"/>
      <c r="F502" s="395"/>
      <c r="G502" s="395"/>
      <c r="H502" s="395"/>
      <c r="I502" s="395"/>
      <c r="J502" s="395"/>
      <c r="K502" s="395"/>
      <c r="L502" s="395"/>
      <c r="M502" s="395"/>
      <c r="N502" s="395"/>
      <c r="O502" s="395"/>
      <c r="P502" s="395"/>
      <c r="Q502" s="395"/>
      <c r="R502" s="395"/>
      <c r="S502" s="395"/>
      <c r="T502" s="395"/>
      <c r="U502" s="395"/>
      <c r="V502" s="395"/>
      <c r="W502" s="395"/>
      <c r="X502" s="395"/>
      <c r="Y502" s="395"/>
      <c r="Z502" s="395"/>
    </row>
    <row r="503" ht="16.5" customHeight="1">
      <c r="A503" s="395"/>
      <c r="B503" s="395"/>
      <c r="C503" s="395"/>
      <c r="D503" s="395"/>
      <c r="E503" s="395"/>
      <c r="F503" s="395"/>
      <c r="G503" s="395"/>
      <c r="H503" s="395"/>
      <c r="I503" s="395"/>
      <c r="J503" s="395"/>
      <c r="K503" s="395"/>
      <c r="L503" s="395"/>
      <c r="M503" s="395"/>
      <c r="N503" s="395"/>
      <c r="O503" s="395"/>
      <c r="P503" s="395"/>
      <c r="Q503" s="395"/>
      <c r="R503" s="395"/>
      <c r="S503" s="395"/>
      <c r="T503" s="395"/>
      <c r="U503" s="395"/>
      <c r="V503" s="395"/>
      <c r="W503" s="395"/>
      <c r="X503" s="395"/>
      <c r="Y503" s="395"/>
      <c r="Z503" s="395"/>
    </row>
    <row r="504" ht="16.5" customHeight="1">
      <c r="A504" s="395"/>
      <c r="B504" s="395"/>
      <c r="C504" s="395"/>
      <c r="D504" s="395"/>
      <c r="E504" s="395"/>
      <c r="F504" s="395"/>
      <c r="G504" s="395"/>
      <c r="H504" s="395"/>
      <c r="I504" s="395"/>
      <c r="J504" s="395"/>
      <c r="K504" s="395"/>
      <c r="L504" s="395"/>
      <c r="M504" s="395"/>
      <c r="N504" s="395"/>
      <c r="O504" s="395"/>
      <c r="P504" s="395"/>
      <c r="Q504" s="395"/>
      <c r="R504" s="395"/>
      <c r="S504" s="395"/>
      <c r="T504" s="395"/>
      <c r="U504" s="395"/>
      <c r="V504" s="395"/>
      <c r="W504" s="395"/>
      <c r="X504" s="395"/>
      <c r="Y504" s="395"/>
      <c r="Z504" s="395"/>
    </row>
    <row r="505" ht="16.5" customHeight="1">
      <c r="A505" s="395"/>
      <c r="B505" s="395"/>
      <c r="C505" s="395"/>
      <c r="D505" s="395"/>
      <c r="E505" s="395"/>
      <c r="F505" s="395"/>
      <c r="G505" s="395"/>
      <c r="H505" s="395"/>
      <c r="I505" s="395"/>
      <c r="J505" s="395"/>
      <c r="K505" s="395"/>
      <c r="L505" s="395"/>
      <c r="M505" s="395"/>
      <c r="N505" s="395"/>
      <c r="O505" s="395"/>
      <c r="P505" s="395"/>
      <c r="Q505" s="395"/>
      <c r="R505" s="395"/>
      <c r="S505" s="395"/>
      <c r="T505" s="395"/>
      <c r="U505" s="395"/>
      <c r="V505" s="395"/>
      <c r="W505" s="395"/>
      <c r="X505" s="395"/>
      <c r="Y505" s="395"/>
      <c r="Z505" s="395"/>
    </row>
    <row r="506" ht="16.5" customHeight="1">
      <c r="A506" s="395"/>
      <c r="B506" s="395"/>
      <c r="C506" s="395"/>
      <c r="D506" s="395"/>
      <c r="E506" s="395"/>
      <c r="F506" s="395"/>
      <c r="G506" s="395"/>
      <c r="H506" s="395"/>
      <c r="I506" s="395"/>
      <c r="J506" s="395"/>
      <c r="K506" s="395"/>
      <c r="L506" s="395"/>
      <c r="M506" s="395"/>
      <c r="N506" s="395"/>
      <c r="O506" s="395"/>
      <c r="P506" s="395"/>
      <c r="Q506" s="395"/>
      <c r="R506" s="395"/>
      <c r="S506" s="395"/>
      <c r="T506" s="395"/>
      <c r="U506" s="395"/>
      <c r="V506" s="395"/>
      <c r="W506" s="395"/>
      <c r="X506" s="395"/>
      <c r="Y506" s="395"/>
      <c r="Z506" s="395"/>
    </row>
    <row r="507" ht="16.5" customHeight="1">
      <c r="A507" s="395"/>
      <c r="B507" s="395"/>
      <c r="C507" s="395"/>
      <c r="D507" s="395"/>
      <c r="E507" s="395"/>
      <c r="F507" s="395"/>
      <c r="G507" s="395"/>
      <c r="H507" s="395"/>
      <c r="I507" s="395"/>
      <c r="J507" s="395"/>
      <c r="K507" s="395"/>
      <c r="L507" s="395"/>
      <c r="M507" s="395"/>
      <c r="N507" s="395"/>
      <c r="O507" s="395"/>
      <c r="P507" s="395"/>
      <c r="Q507" s="395"/>
      <c r="R507" s="395"/>
      <c r="S507" s="395"/>
      <c r="T507" s="395"/>
      <c r="U507" s="395"/>
      <c r="V507" s="395"/>
      <c r="W507" s="395"/>
      <c r="X507" s="395"/>
      <c r="Y507" s="395"/>
      <c r="Z507" s="395"/>
    </row>
    <row r="508" ht="16.5" customHeight="1">
      <c r="A508" s="395"/>
      <c r="B508" s="395"/>
      <c r="C508" s="395"/>
      <c r="D508" s="395"/>
      <c r="E508" s="395"/>
      <c r="F508" s="395"/>
      <c r="G508" s="395"/>
      <c r="H508" s="395"/>
      <c r="I508" s="395"/>
      <c r="J508" s="395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  <c r="V508" s="395"/>
      <c r="W508" s="395"/>
      <c r="X508" s="395"/>
      <c r="Y508" s="395"/>
      <c r="Z508" s="395"/>
    </row>
    <row r="509" ht="16.5" customHeight="1">
      <c r="A509" s="395"/>
      <c r="B509" s="395"/>
      <c r="C509" s="395"/>
      <c r="D509" s="395"/>
      <c r="E509" s="395"/>
      <c r="F509" s="395"/>
      <c r="G509" s="395"/>
      <c r="H509" s="395"/>
      <c r="I509" s="395"/>
      <c r="J509" s="395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  <c r="V509" s="395"/>
      <c r="W509" s="395"/>
      <c r="X509" s="395"/>
      <c r="Y509" s="395"/>
      <c r="Z509" s="395"/>
    </row>
    <row r="510" ht="16.5" customHeight="1">
      <c r="A510" s="395"/>
      <c r="B510" s="395"/>
      <c r="C510" s="395"/>
      <c r="D510" s="395"/>
      <c r="E510" s="395"/>
      <c r="F510" s="395"/>
      <c r="G510" s="395"/>
      <c r="H510" s="395"/>
      <c r="I510" s="395"/>
      <c r="J510" s="395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  <c r="V510" s="395"/>
      <c r="W510" s="395"/>
      <c r="X510" s="395"/>
      <c r="Y510" s="395"/>
      <c r="Z510" s="395"/>
    </row>
    <row r="511" ht="16.5" customHeight="1">
      <c r="A511" s="395"/>
      <c r="B511" s="395"/>
      <c r="C511" s="395"/>
      <c r="D511" s="395"/>
      <c r="E511" s="395"/>
      <c r="F511" s="395"/>
      <c r="G511" s="395"/>
      <c r="H511" s="395"/>
      <c r="I511" s="395"/>
      <c r="J511" s="395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  <c r="V511" s="395"/>
      <c r="W511" s="395"/>
      <c r="X511" s="395"/>
      <c r="Y511" s="395"/>
      <c r="Z511" s="395"/>
    </row>
    <row r="512" ht="16.5" customHeight="1">
      <c r="A512" s="395"/>
      <c r="B512" s="395"/>
      <c r="C512" s="395"/>
      <c r="D512" s="395"/>
      <c r="E512" s="395"/>
      <c r="F512" s="395"/>
      <c r="G512" s="395"/>
      <c r="H512" s="395"/>
      <c r="I512" s="395"/>
      <c r="J512" s="395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  <c r="V512" s="395"/>
      <c r="W512" s="395"/>
      <c r="X512" s="395"/>
      <c r="Y512" s="395"/>
      <c r="Z512" s="395"/>
    </row>
    <row r="513" ht="16.5" customHeight="1">
      <c r="A513" s="395"/>
      <c r="B513" s="395"/>
      <c r="C513" s="395"/>
      <c r="D513" s="395"/>
      <c r="E513" s="395"/>
      <c r="F513" s="395"/>
      <c r="G513" s="395"/>
      <c r="H513" s="395"/>
      <c r="I513" s="395"/>
      <c r="J513" s="395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  <c r="V513" s="395"/>
      <c r="W513" s="395"/>
      <c r="X513" s="395"/>
      <c r="Y513" s="395"/>
      <c r="Z513" s="395"/>
    </row>
    <row r="514" ht="16.5" customHeight="1">
      <c r="A514" s="395"/>
      <c r="B514" s="395"/>
      <c r="C514" s="395"/>
      <c r="D514" s="395"/>
      <c r="E514" s="395"/>
      <c r="F514" s="395"/>
      <c r="G514" s="395"/>
      <c r="H514" s="395"/>
      <c r="I514" s="395"/>
      <c r="J514" s="395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  <c r="V514" s="395"/>
      <c r="W514" s="395"/>
      <c r="X514" s="395"/>
      <c r="Y514" s="395"/>
      <c r="Z514" s="395"/>
    </row>
    <row r="515" ht="16.5" customHeight="1">
      <c r="A515" s="395"/>
      <c r="B515" s="395"/>
      <c r="C515" s="395"/>
      <c r="D515" s="395"/>
      <c r="E515" s="395"/>
      <c r="F515" s="395"/>
      <c r="G515" s="395"/>
      <c r="H515" s="395"/>
      <c r="I515" s="395"/>
      <c r="J515" s="395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  <c r="V515" s="395"/>
      <c r="W515" s="395"/>
      <c r="X515" s="395"/>
      <c r="Y515" s="395"/>
      <c r="Z515" s="395"/>
    </row>
    <row r="516" ht="16.5" customHeight="1">
      <c r="A516" s="395"/>
      <c r="B516" s="395"/>
      <c r="C516" s="395"/>
      <c r="D516" s="395"/>
      <c r="E516" s="395"/>
      <c r="F516" s="395"/>
      <c r="G516" s="395"/>
      <c r="H516" s="395"/>
      <c r="I516" s="395"/>
      <c r="J516" s="395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  <c r="V516" s="395"/>
      <c r="W516" s="395"/>
      <c r="X516" s="395"/>
      <c r="Y516" s="395"/>
      <c r="Z516" s="395"/>
    </row>
    <row r="517" ht="16.5" customHeight="1">
      <c r="A517" s="395"/>
      <c r="B517" s="395"/>
      <c r="C517" s="395"/>
      <c r="D517" s="395"/>
      <c r="E517" s="395"/>
      <c r="F517" s="395"/>
      <c r="G517" s="395"/>
      <c r="H517" s="395"/>
      <c r="I517" s="395"/>
      <c r="J517" s="395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  <c r="V517" s="395"/>
      <c r="W517" s="395"/>
      <c r="X517" s="395"/>
      <c r="Y517" s="395"/>
      <c r="Z517" s="395"/>
    </row>
    <row r="518" ht="16.5" customHeight="1">
      <c r="A518" s="395"/>
      <c r="B518" s="395"/>
      <c r="C518" s="395"/>
      <c r="D518" s="395"/>
      <c r="E518" s="395"/>
      <c r="F518" s="395"/>
      <c r="G518" s="395"/>
      <c r="H518" s="395"/>
      <c r="I518" s="395"/>
      <c r="J518" s="395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  <c r="V518" s="395"/>
      <c r="W518" s="395"/>
      <c r="X518" s="395"/>
      <c r="Y518" s="395"/>
      <c r="Z518" s="395"/>
    </row>
    <row r="519" ht="16.5" customHeight="1">
      <c r="A519" s="395"/>
      <c r="B519" s="395"/>
      <c r="C519" s="395"/>
      <c r="D519" s="395"/>
      <c r="E519" s="395"/>
      <c r="F519" s="395"/>
      <c r="G519" s="395"/>
      <c r="H519" s="395"/>
      <c r="I519" s="395"/>
      <c r="J519" s="395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  <c r="V519" s="395"/>
      <c r="W519" s="395"/>
      <c r="X519" s="395"/>
      <c r="Y519" s="395"/>
      <c r="Z519" s="395"/>
    </row>
    <row r="520" ht="16.5" customHeight="1">
      <c r="A520" s="395"/>
      <c r="B520" s="395"/>
      <c r="C520" s="395"/>
      <c r="D520" s="395"/>
      <c r="E520" s="395"/>
      <c r="F520" s="395"/>
      <c r="G520" s="395"/>
      <c r="H520" s="395"/>
      <c r="I520" s="395"/>
      <c r="J520" s="395"/>
      <c r="K520" s="395"/>
      <c r="L520" s="395"/>
      <c r="M520" s="395"/>
      <c r="N520" s="395"/>
      <c r="O520" s="395"/>
      <c r="P520" s="395"/>
      <c r="Q520" s="395"/>
      <c r="R520" s="395"/>
      <c r="S520" s="395"/>
      <c r="T520" s="395"/>
      <c r="U520" s="395"/>
      <c r="V520" s="395"/>
      <c r="W520" s="395"/>
      <c r="X520" s="395"/>
      <c r="Y520" s="395"/>
      <c r="Z520" s="395"/>
    </row>
    <row r="521" ht="16.5" customHeight="1">
      <c r="A521" s="395"/>
      <c r="B521" s="395"/>
      <c r="C521" s="395"/>
      <c r="D521" s="395"/>
      <c r="E521" s="395"/>
      <c r="F521" s="395"/>
      <c r="G521" s="395"/>
      <c r="H521" s="395"/>
      <c r="I521" s="395"/>
      <c r="J521" s="395"/>
      <c r="K521" s="395"/>
      <c r="L521" s="395"/>
      <c r="M521" s="395"/>
      <c r="N521" s="395"/>
      <c r="O521" s="395"/>
      <c r="P521" s="395"/>
      <c r="Q521" s="395"/>
      <c r="R521" s="395"/>
      <c r="S521" s="395"/>
      <c r="T521" s="395"/>
      <c r="U521" s="395"/>
      <c r="V521" s="395"/>
      <c r="W521" s="395"/>
      <c r="X521" s="395"/>
      <c r="Y521" s="395"/>
      <c r="Z521" s="395"/>
    </row>
    <row r="522" ht="16.5" customHeight="1">
      <c r="A522" s="395"/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  <c r="V522" s="395"/>
      <c r="W522" s="395"/>
      <c r="X522" s="395"/>
      <c r="Y522" s="395"/>
      <c r="Z522" s="395"/>
    </row>
    <row r="523" ht="16.5" customHeight="1">
      <c r="A523" s="395"/>
      <c r="B523" s="395"/>
      <c r="C523" s="395"/>
      <c r="D523" s="395"/>
      <c r="E523" s="395"/>
      <c r="F523" s="395"/>
      <c r="G523" s="395"/>
      <c r="H523" s="395"/>
      <c r="I523" s="395"/>
      <c r="J523" s="395"/>
      <c r="K523" s="395"/>
      <c r="L523" s="395"/>
      <c r="M523" s="395"/>
      <c r="N523" s="395"/>
      <c r="O523" s="395"/>
      <c r="P523" s="395"/>
      <c r="Q523" s="395"/>
      <c r="R523" s="395"/>
      <c r="S523" s="395"/>
      <c r="T523" s="395"/>
      <c r="U523" s="395"/>
      <c r="V523" s="395"/>
      <c r="W523" s="395"/>
      <c r="X523" s="395"/>
      <c r="Y523" s="395"/>
      <c r="Z523" s="395"/>
    </row>
    <row r="524" ht="16.5" customHeight="1">
      <c r="A524" s="395"/>
      <c r="B524" s="395"/>
      <c r="C524" s="395"/>
      <c r="D524" s="395"/>
      <c r="E524" s="395"/>
      <c r="F524" s="395"/>
      <c r="G524" s="395"/>
      <c r="H524" s="395"/>
      <c r="I524" s="395"/>
      <c r="J524" s="395"/>
      <c r="K524" s="395"/>
      <c r="L524" s="395"/>
      <c r="M524" s="395"/>
      <c r="N524" s="395"/>
      <c r="O524" s="395"/>
      <c r="P524" s="395"/>
      <c r="Q524" s="395"/>
      <c r="R524" s="395"/>
      <c r="S524" s="395"/>
      <c r="T524" s="395"/>
      <c r="U524" s="395"/>
      <c r="V524" s="395"/>
      <c r="W524" s="395"/>
      <c r="X524" s="395"/>
      <c r="Y524" s="395"/>
      <c r="Z524" s="395"/>
    </row>
    <row r="525" ht="16.5" customHeight="1">
      <c r="A525" s="395"/>
      <c r="B525" s="395"/>
      <c r="C525" s="395"/>
      <c r="D525" s="395"/>
      <c r="E525" s="395"/>
      <c r="F525" s="395"/>
      <c r="G525" s="395"/>
      <c r="H525" s="395"/>
      <c r="I525" s="395"/>
      <c r="J525" s="395"/>
      <c r="K525" s="395"/>
      <c r="L525" s="395"/>
      <c r="M525" s="395"/>
      <c r="N525" s="395"/>
      <c r="O525" s="395"/>
      <c r="P525" s="395"/>
      <c r="Q525" s="395"/>
      <c r="R525" s="395"/>
      <c r="S525" s="395"/>
      <c r="T525" s="395"/>
      <c r="U525" s="395"/>
      <c r="V525" s="395"/>
      <c r="W525" s="395"/>
      <c r="X525" s="395"/>
      <c r="Y525" s="395"/>
      <c r="Z525" s="395"/>
    </row>
    <row r="526" ht="16.5" customHeight="1">
      <c r="A526" s="395"/>
      <c r="B526" s="395"/>
      <c r="C526" s="395"/>
      <c r="D526" s="395"/>
      <c r="E526" s="395"/>
      <c r="F526" s="395"/>
      <c r="G526" s="395"/>
      <c r="H526" s="395"/>
      <c r="I526" s="395"/>
      <c r="J526" s="395"/>
      <c r="K526" s="395"/>
      <c r="L526" s="395"/>
      <c r="M526" s="395"/>
      <c r="N526" s="395"/>
      <c r="O526" s="395"/>
      <c r="P526" s="395"/>
      <c r="Q526" s="395"/>
      <c r="R526" s="395"/>
      <c r="S526" s="395"/>
      <c r="T526" s="395"/>
      <c r="U526" s="395"/>
      <c r="V526" s="395"/>
      <c r="W526" s="395"/>
      <c r="X526" s="395"/>
      <c r="Y526" s="395"/>
      <c r="Z526" s="395"/>
    </row>
    <row r="527" ht="16.5" customHeight="1">
      <c r="A527" s="395"/>
      <c r="B527" s="395"/>
      <c r="C527" s="395"/>
      <c r="D527" s="395"/>
      <c r="E527" s="395"/>
      <c r="F527" s="395"/>
      <c r="G527" s="395"/>
      <c r="H527" s="395"/>
      <c r="I527" s="395"/>
      <c r="J527" s="395"/>
      <c r="K527" s="395"/>
      <c r="L527" s="395"/>
      <c r="M527" s="395"/>
      <c r="N527" s="395"/>
      <c r="O527" s="395"/>
      <c r="P527" s="395"/>
      <c r="Q527" s="395"/>
      <c r="R527" s="395"/>
      <c r="S527" s="395"/>
      <c r="T527" s="395"/>
      <c r="U527" s="395"/>
      <c r="V527" s="395"/>
      <c r="W527" s="395"/>
      <c r="X527" s="395"/>
      <c r="Y527" s="395"/>
      <c r="Z527" s="395"/>
    </row>
    <row r="528" ht="16.5" customHeight="1">
      <c r="A528" s="395"/>
      <c r="B528" s="395"/>
      <c r="C528" s="395"/>
      <c r="D528" s="395"/>
      <c r="E528" s="395"/>
      <c r="F528" s="395"/>
      <c r="G528" s="395"/>
      <c r="H528" s="395"/>
      <c r="I528" s="395"/>
      <c r="J528" s="395"/>
      <c r="K528" s="395"/>
      <c r="L528" s="395"/>
      <c r="M528" s="395"/>
      <c r="N528" s="395"/>
      <c r="O528" s="395"/>
      <c r="P528" s="395"/>
      <c r="Q528" s="395"/>
      <c r="R528" s="395"/>
      <c r="S528" s="395"/>
      <c r="T528" s="395"/>
      <c r="U528" s="395"/>
      <c r="V528" s="395"/>
      <c r="W528" s="395"/>
      <c r="X528" s="395"/>
      <c r="Y528" s="395"/>
      <c r="Z528" s="395"/>
    </row>
    <row r="529" ht="16.5" customHeight="1">
      <c r="A529" s="395"/>
      <c r="B529" s="395"/>
      <c r="C529" s="395"/>
      <c r="D529" s="395"/>
      <c r="E529" s="395"/>
      <c r="F529" s="395"/>
      <c r="G529" s="395"/>
      <c r="H529" s="395"/>
      <c r="I529" s="395"/>
      <c r="J529" s="395"/>
      <c r="K529" s="395"/>
      <c r="L529" s="395"/>
      <c r="M529" s="395"/>
      <c r="N529" s="395"/>
      <c r="O529" s="395"/>
      <c r="P529" s="395"/>
      <c r="Q529" s="395"/>
      <c r="R529" s="395"/>
      <c r="S529" s="395"/>
      <c r="T529" s="395"/>
      <c r="U529" s="395"/>
      <c r="V529" s="395"/>
      <c r="W529" s="395"/>
      <c r="X529" s="395"/>
      <c r="Y529" s="395"/>
      <c r="Z529" s="395"/>
    </row>
    <row r="530" ht="16.5" customHeight="1">
      <c r="A530" s="395"/>
      <c r="B530" s="395"/>
      <c r="C530" s="395"/>
      <c r="D530" s="395"/>
      <c r="E530" s="395"/>
      <c r="F530" s="395"/>
      <c r="G530" s="395"/>
      <c r="H530" s="395"/>
      <c r="I530" s="395"/>
      <c r="J530" s="395"/>
      <c r="K530" s="395"/>
      <c r="L530" s="395"/>
      <c r="M530" s="395"/>
      <c r="N530" s="395"/>
      <c r="O530" s="395"/>
      <c r="P530" s="395"/>
      <c r="Q530" s="395"/>
      <c r="R530" s="395"/>
      <c r="S530" s="395"/>
      <c r="T530" s="395"/>
      <c r="U530" s="395"/>
      <c r="V530" s="395"/>
      <c r="W530" s="395"/>
      <c r="X530" s="395"/>
      <c r="Y530" s="395"/>
      <c r="Z530" s="395"/>
    </row>
    <row r="531" ht="16.5" customHeight="1">
      <c r="A531" s="395"/>
      <c r="B531" s="395"/>
      <c r="C531" s="395"/>
      <c r="D531" s="395"/>
      <c r="E531" s="395"/>
      <c r="F531" s="395"/>
      <c r="G531" s="395"/>
      <c r="H531" s="395"/>
      <c r="I531" s="395"/>
      <c r="J531" s="395"/>
      <c r="K531" s="395"/>
      <c r="L531" s="395"/>
      <c r="M531" s="395"/>
      <c r="N531" s="395"/>
      <c r="O531" s="395"/>
      <c r="P531" s="395"/>
      <c r="Q531" s="395"/>
      <c r="R531" s="395"/>
      <c r="S531" s="395"/>
      <c r="T531" s="395"/>
      <c r="U531" s="395"/>
      <c r="V531" s="395"/>
      <c r="W531" s="395"/>
      <c r="X531" s="395"/>
      <c r="Y531" s="395"/>
      <c r="Z531" s="395"/>
    </row>
    <row r="532" ht="16.5" customHeight="1">
      <c r="A532" s="395"/>
      <c r="B532" s="395"/>
      <c r="C532" s="395"/>
      <c r="D532" s="395"/>
      <c r="E532" s="395"/>
      <c r="F532" s="395"/>
      <c r="G532" s="395"/>
      <c r="H532" s="395"/>
      <c r="I532" s="395"/>
      <c r="J532" s="395"/>
      <c r="K532" s="395"/>
      <c r="L532" s="395"/>
      <c r="M532" s="395"/>
      <c r="N532" s="395"/>
      <c r="O532" s="395"/>
      <c r="P532" s="395"/>
      <c r="Q532" s="395"/>
      <c r="R532" s="395"/>
      <c r="S532" s="395"/>
      <c r="T532" s="395"/>
      <c r="U532" s="395"/>
      <c r="V532" s="395"/>
      <c r="W532" s="395"/>
      <c r="X532" s="395"/>
      <c r="Y532" s="395"/>
      <c r="Z532" s="395"/>
    </row>
    <row r="533" ht="16.5" customHeight="1">
      <c r="A533" s="395"/>
      <c r="B533" s="395"/>
      <c r="C533" s="395"/>
      <c r="D533" s="395"/>
      <c r="E533" s="395"/>
      <c r="F533" s="395"/>
      <c r="G533" s="395"/>
      <c r="H533" s="395"/>
      <c r="I533" s="395"/>
      <c r="J533" s="395"/>
      <c r="K533" s="395"/>
      <c r="L533" s="395"/>
      <c r="M533" s="395"/>
      <c r="N533" s="395"/>
      <c r="O533" s="395"/>
      <c r="P533" s="395"/>
      <c r="Q533" s="395"/>
      <c r="R533" s="395"/>
      <c r="S533" s="395"/>
      <c r="T533" s="395"/>
      <c r="U533" s="395"/>
      <c r="V533" s="395"/>
      <c r="W533" s="395"/>
      <c r="X533" s="395"/>
      <c r="Y533" s="395"/>
      <c r="Z533" s="395"/>
    </row>
    <row r="534" ht="16.5" customHeight="1">
      <c r="A534" s="395"/>
      <c r="B534" s="395"/>
      <c r="C534" s="395"/>
      <c r="D534" s="395"/>
      <c r="E534" s="395"/>
      <c r="F534" s="395"/>
      <c r="G534" s="395"/>
      <c r="H534" s="395"/>
      <c r="I534" s="395"/>
      <c r="J534" s="395"/>
      <c r="K534" s="395"/>
      <c r="L534" s="395"/>
      <c r="M534" s="395"/>
      <c r="N534" s="395"/>
      <c r="O534" s="395"/>
      <c r="P534" s="395"/>
      <c r="Q534" s="395"/>
      <c r="R534" s="395"/>
      <c r="S534" s="395"/>
      <c r="T534" s="395"/>
      <c r="U534" s="395"/>
      <c r="V534" s="395"/>
      <c r="W534" s="395"/>
      <c r="X534" s="395"/>
      <c r="Y534" s="395"/>
      <c r="Z534" s="395"/>
    </row>
    <row r="535" ht="16.5" customHeight="1">
      <c r="A535" s="395"/>
      <c r="B535" s="395"/>
      <c r="C535" s="395"/>
      <c r="D535" s="395"/>
      <c r="E535" s="395"/>
      <c r="F535" s="395"/>
      <c r="G535" s="395"/>
      <c r="H535" s="395"/>
      <c r="I535" s="395"/>
      <c r="J535" s="395"/>
      <c r="K535" s="395"/>
      <c r="L535" s="395"/>
      <c r="M535" s="395"/>
      <c r="N535" s="395"/>
      <c r="O535" s="395"/>
      <c r="P535" s="395"/>
      <c r="Q535" s="395"/>
      <c r="R535" s="395"/>
      <c r="S535" s="395"/>
      <c r="T535" s="395"/>
      <c r="U535" s="395"/>
      <c r="V535" s="395"/>
      <c r="W535" s="395"/>
      <c r="X535" s="395"/>
      <c r="Y535" s="395"/>
      <c r="Z535" s="395"/>
    </row>
    <row r="536" ht="16.5" customHeight="1">
      <c r="A536" s="395"/>
      <c r="B536" s="395"/>
      <c r="C536" s="395"/>
      <c r="D536" s="395"/>
      <c r="E536" s="395"/>
      <c r="F536" s="395"/>
      <c r="G536" s="395"/>
      <c r="H536" s="395"/>
      <c r="I536" s="395"/>
      <c r="J536" s="395"/>
      <c r="K536" s="395"/>
      <c r="L536" s="395"/>
      <c r="M536" s="395"/>
      <c r="N536" s="395"/>
      <c r="O536" s="395"/>
      <c r="P536" s="395"/>
      <c r="Q536" s="395"/>
      <c r="R536" s="395"/>
      <c r="S536" s="395"/>
      <c r="T536" s="395"/>
      <c r="U536" s="395"/>
      <c r="V536" s="395"/>
      <c r="W536" s="395"/>
      <c r="X536" s="395"/>
      <c r="Y536" s="395"/>
      <c r="Z536" s="395"/>
    </row>
    <row r="537" ht="16.5" customHeight="1">
      <c r="A537" s="395"/>
      <c r="B537" s="395"/>
      <c r="C537" s="395"/>
      <c r="D537" s="395"/>
      <c r="E537" s="395"/>
      <c r="F537" s="395"/>
      <c r="G537" s="395"/>
      <c r="H537" s="395"/>
      <c r="I537" s="395"/>
      <c r="J537" s="395"/>
      <c r="K537" s="395"/>
      <c r="L537" s="395"/>
      <c r="M537" s="395"/>
      <c r="N537" s="395"/>
      <c r="O537" s="395"/>
      <c r="P537" s="395"/>
      <c r="Q537" s="395"/>
      <c r="R537" s="395"/>
      <c r="S537" s="395"/>
      <c r="T537" s="395"/>
      <c r="U537" s="395"/>
      <c r="V537" s="395"/>
      <c r="W537" s="395"/>
      <c r="X537" s="395"/>
      <c r="Y537" s="395"/>
      <c r="Z537" s="395"/>
    </row>
    <row r="538" ht="16.5" customHeight="1">
      <c r="A538" s="395"/>
      <c r="B538" s="395"/>
      <c r="C538" s="395"/>
      <c r="D538" s="395"/>
      <c r="E538" s="395"/>
      <c r="F538" s="395"/>
      <c r="G538" s="395"/>
      <c r="H538" s="395"/>
      <c r="I538" s="395"/>
      <c r="J538" s="395"/>
      <c r="K538" s="395"/>
      <c r="L538" s="395"/>
      <c r="M538" s="395"/>
      <c r="N538" s="395"/>
      <c r="O538" s="395"/>
      <c r="P538" s="395"/>
      <c r="Q538" s="395"/>
      <c r="R538" s="395"/>
      <c r="S538" s="395"/>
      <c r="T538" s="395"/>
      <c r="U538" s="395"/>
      <c r="V538" s="395"/>
      <c r="W538" s="395"/>
      <c r="X538" s="395"/>
      <c r="Y538" s="395"/>
      <c r="Z538" s="395"/>
    </row>
    <row r="539" ht="16.5" customHeight="1">
      <c r="A539" s="395"/>
      <c r="B539" s="395"/>
      <c r="C539" s="395"/>
      <c r="D539" s="395"/>
      <c r="E539" s="395"/>
      <c r="F539" s="395"/>
      <c r="G539" s="395"/>
      <c r="H539" s="395"/>
      <c r="I539" s="395"/>
      <c r="J539" s="395"/>
      <c r="K539" s="395"/>
      <c r="L539" s="395"/>
      <c r="M539" s="395"/>
      <c r="N539" s="395"/>
      <c r="O539" s="395"/>
      <c r="P539" s="395"/>
      <c r="Q539" s="395"/>
      <c r="R539" s="395"/>
      <c r="S539" s="395"/>
      <c r="T539" s="395"/>
      <c r="U539" s="395"/>
      <c r="V539" s="395"/>
      <c r="W539" s="395"/>
      <c r="X539" s="395"/>
      <c r="Y539" s="395"/>
      <c r="Z539" s="395"/>
    </row>
    <row r="540" ht="16.5" customHeight="1">
      <c r="A540" s="395"/>
      <c r="B540" s="395"/>
      <c r="C540" s="395"/>
      <c r="D540" s="395"/>
      <c r="E540" s="395"/>
      <c r="F540" s="395"/>
      <c r="G540" s="395"/>
      <c r="H540" s="395"/>
      <c r="I540" s="395"/>
      <c r="J540" s="395"/>
      <c r="K540" s="395"/>
      <c r="L540" s="395"/>
      <c r="M540" s="395"/>
      <c r="N540" s="395"/>
      <c r="O540" s="395"/>
      <c r="P540" s="395"/>
      <c r="Q540" s="395"/>
      <c r="R540" s="395"/>
      <c r="S540" s="395"/>
      <c r="T540" s="395"/>
      <c r="U540" s="395"/>
      <c r="V540" s="395"/>
      <c r="W540" s="395"/>
      <c r="X540" s="395"/>
      <c r="Y540" s="395"/>
      <c r="Z540" s="395"/>
    </row>
    <row r="541" ht="16.5" customHeight="1">
      <c r="A541" s="395"/>
      <c r="B541" s="395"/>
      <c r="C541" s="395"/>
      <c r="D541" s="395"/>
      <c r="E541" s="395"/>
      <c r="F541" s="395"/>
      <c r="G541" s="395"/>
      <c r="H541" s="395"/>
      <c r="I541" s="395"/>
      <c r="J541" s="395"/>
      <c r="K541" s="395"/>
      <c r="L541" s="395"/>
      <c r="M541" s="395"/>
      <c r="N541" s="395"/>
      <c r="O541" s="395"/>
      <c r="P541" s="395"/>
      <c r="Q541" s="395"/>
      <c r="R541" s="395"/>
      <c r="S541" s="395"/>
      <c r="T541" s="395"/>
      <c r="U541" s="395"/>
      <c r="V541" s="395"/>
      <c r="W541" s="395"/>
      <c r="X541" s="395"/>
      <c r="Y541" s="395"/>
      <c r="Z541" s="395"/>
    </row>
    <row r="542" ht="16.5" customHeight="1">
      <c r="A542" s="395"/>
      <c r="B542" s="395"/>
      <c r="C542" s="395"/>
      <c r="D542" s="395"/>
      <c r="E542" s="395"/>
      <c r="F542" s="395"/>
      <c r="G542" s="395"/>
      <c r="H542" s="395"/>
      <c r="I542" s="395"/>
      <c r="J542" s="395"/>
      <c r="K542" s="395"/>
      <c r="L542" s="395"/>
      <c r="M542" s="395"/>
      <c r="N542" s="395"/>
      <c r="O542" s="395"/>
      <c r="P542" s="395"/>
      <c r="Q542" s="395"/>
      <c r="R542" s="395"/>
      <c r="S542" s="395"/>
      <c r="T542" s="395"/>
      <c r="U542" s="395"/>
      <c r="V542" s="395"/>
      <c r="W542" s="395"/>
      <c r="X542" s="395"/>
      <c r="Y542" s="395"/>
      <c r="Z542" s="395"/>
    </row>
    <row r="543" ht="16.5" customHeight="1">
      <c r="A543" s="395"/>
      <c r="B543" s="395"/>
      <c r="C543" s="395"/>
      <c r="D543" s="395"/>
      <c r="E543" s="395"/>
      <c r="F543" s="395"/>
      <c r="G543" s="395"/>
      <c r="H543" s="395"/>
      <c r="I543" s="395"/>
      <c r="J543" s="395"/>
      <c r="K543" s="395"/>
      <c r="L543" s="395"/>
      <c r="M543" s="395"/>
      <c r="N543" s="395"/>
      <c r="O543" s="395"/>
      <c r="P543" s="395"/>
      <c r="Q543" s="395"/>
      <c r="R543" s="395"/>
      <c r="S543" s="395"/>
      <c r="T543" s="395"/>
      <c r="U543" s="395"/>
      <c r="V543" s="395"/>
      <c r="W543" s="395"/>
      <c r="X543" s="395"/>
      <c r="Y543" s="395"/>
      <c r="Z543" s="395"/>
    </row>
    <row r="544" ht="16.5" customHeight="1">
      <c r="A544" s="395"/>
      <c r="B544" s="395"/>
      <c r="C544" s="395"/>
      <c r="D544" s="395"/>
      <c r="E544" s="395"/>
      <c r="F544" s="395"/>
      <c r="G544" s="395"/>
      <c r="H544" s="395"/>
      <c r="I544" s="395"/>
      <c r="J544" s="395"/>
      <c r="K544" s="395"/>
      <c r="L544" s="395"/>
      <c r="M544" s="395"/>
      <c r="N544" s="395"/>
      <c r="O544" s="395"/>
      <c r="P544" s="395"/>
      <c r="Q544" s="395"/>
      <c r="R544" s="395"/>
      <c r="S544" s="395"/>
      <c r="T544" s="395"/>
      <c r="U544" s="395"/>
      <c r="V544" s="395"/>
      <c r="W544" s="395"/>
      <c r="X544" s="395"/>
      <c r="Y544" s="395"/>
      <c r="Z544" s="395"/>
    </row>
    <row r="545" ht="16.5" customHeight="1">
      <c r="A545" s="395"/>
      <c r="B545" s="395"/>
      <c r="C545" s="395"/>
      <c r="D545" s="395"/>
      <c r="E545" s="395"/>
      <c r="F545" s="395"/>
      <c r="G545" s="395"/>
      <c r="H545" s="395"/>
      <c r="I545" s="395"/>
      <c r="J545" s="395"/>
      <c r="K545" s="395"/>
      <c r="L545" s="395"/>
      <c r="M545" s="395"/>
      <c r="N545" s="395"/>
      <c r="O545" s="395"/>
      <c r="P545" s="395"/>
      <c r="Q545" s="395"/>
      <c r="R545" s="395"/>
      <c r="S545" s="395"/>
      <c r="T545" s="395"/>
      <c r="U545" s="395"/>
      <c r="V545" s="395"/>
      <c r="W545" s="395"/>
      <c r="X545" s="395"/>
      <c r="Y545" s="395"/>
      <c r="Z545" s="395"/>
    </row>
    <row r="546" ht="16.5" customHeight="1">
      <c r="A546" s="395"/>
      <c r="B546" s="395"/>
      <c r="C546" s="395"/>
      <c r="D546" s="395"/>
      <c r="E546" s="395"/>
      <c r="F546" s="395"/>
      <c r="G546" s="395"/>
      <c r="H546" s="395"/>
      <c r="I546" s="395"/>
      <c r="J546" s="395"/>
      <c r="K546" s="395"/>
      <c r="L546" s="395"/>
      <c r="M546" s="395"/>
      <c r="N546" s="395"/>
      <c r="O546" s="395"/>
      <c r="P546" s="395"/>
      <c r="Q546" s="395"/>
      <c r="R546" s="395"/>
      <c r="S546" s="395"/>
      <c r="T546" s="395"/>
      <c r="U546" s="395"/>
      <c r="V546" s="395"/>
      <c r="W546" s="395"/>
      <c r="X546" s="395"/>
      <c r="Y546" s="395"/>
      <c r="Z546" s="395"/>
    </row>
    <row r="547" ht="16.5" customHeight="1">
      <c r="A547" s="395"/>
      <c r="B547" s="395"/>
      <c r="C547" s="395"/>
      <c r="D547" s="395"/>
      <c r="E547" s="395"/>
      <c r="F547" s="395"/>
      <c r="G547" s="395"/>
      <c r="H547" s="395"/>
      <c r="I547" s="395"/>
      <c r="J547" s="395"/>
      <c r="K547" s="395"/>
      <c r="L547" s="395"/>
      <c r="M547" s="395"/>
      <c r="N547" s="395"/>
      <c r="O547" s="395"/>
      <c r="P547" s="395"/>
      <c r="Q547" s="395"/>
      <c r="R547" s="395"/>
      <c r="S547" s="395"/>
      <c r="T547" s="395"/>
      <c r="U547" s="395"/>
      <c r="V547" s="395"/>
      <c r="W547" s="395"/>
      <c r="X547" s="395"/>
      <c r="Y547" s="395"/>
      <c r="Z547" s="395"/>
    </row>
    <row r="548" ht="16.5" customHeight="1">
      <c r="A548" s="395"/>
      <c r="B548" s="395"/>
      <c r="C548" s="395"/>
      <c r="D548" s="395"/>
      <c r="E548" s="395"/>
      <c r="F548" s="395"/>
      <c r="G548" s="395"/>
      <c r="H548" s="395"/>
      <c r="I548" s="395"/>
      <c r="J548" s="395"/>
      <c r="K548" s="395"/>
      <c r="L548" s="395"/>
      <c r="M548" s="395"/>
      <c r="N548" s="395"/>
      <c r="O548" s="395"/>
      <c r="P548" s="395"/>
      <c r="Q548" s="395"/>
      <c r="R548" s="395"/>
      <c r="S548" s="395"/>
      <c r="T548" s="395"/>
      <c r="U548" s="395"/>
      <c r="V548" s="395"/>
      <c r="W548" s="395"/>
      <c r="X548" s="395"/>
      <c r="Y548" s="395"/>
      <c r="Z548" s="395"/>
    </row>
    <row r="549" ht="16.5" customHeight="1">
      <c r="A549" s="395"/>
      <c r="B549" s="395"/>
      <c r="C549" s="395"/>
      <c r="D549" s="395"/>
      <c r="E549" s="395"/>
      <c r="F549" s="395"/>
      <c r="G549" s="395"/>
      <c r="H549" s="395"/>
      <c r="I549" s="395"/>
      <c r="J549" s="395"/>
      <c r="K549" s="395"/>
      <c r="L549" s="395"/>
      <c r="M549" s="395"/>
      <c r="N549" s="395"/>
      <c r="O549" s="395"/>
      <c r="P549" s="395"/>
      <c r="Q549" s="395"/>
      <c r="R549" s="395"/>
      <c r="S549" s="395"/>
      <c r="T549" s="395"/>
      <c r="U549" s="395"/>
      <c r="V549" s="395"/>
      <c r="W549" s="395"/>
      <c r="X549" s="395"/>
      <c r="Y549" s="395"/>
      <c r="Z549" s="395"/>
    </row>
    <row r="550" ht="16.5" customHeight="1">
      <c r="A550" s="395"/>
      <c r="B550" s="395"/>
      <c r="C550" s="395"/>
      <c r="D550" s="395"/>
      <c r="E550" s="395"/>
      <c r="F550" s="395"/>
      <c r="G550" s="395"/>
      <c r="H550" s="395"/>
      <c r="I550" s="395"/>
      <c r="J550" s="395"/>
      <c r="K550" s="395"/>
      <c r="L550" s="395"/>
      <c r="M550" s="395"/>
      <c r="N550" s="395"/>
      <c r="O550" s="395"/>
      <c r="P550" s="395"/>
      <c r="Q550" s="395"/>
      <c r="R550" s="395"/>
      <c r="S550" s="395"/>
      <c r="T550" s="395"/>
      <c r="U550" s="395"/>
      <c r="V550" s="395"/>
      <c r="W550" s="395"/>
      <c r="X550" s="395"/>
      <c r="Y550" s="395"/>
      <c r="Z550" s="395"/>
    </row>
    <row r="551" ht="16.5" customHeight="1">
      <c r="A551" s="395"/>
      <c r="B551" s="395"/>
      <c r="C551" s="395"/>
      <c r="D551" s="395"/>
      <c r="E551" s="395"/>
      <c r="F551" s="395"/>
      <c r="G551" s="395"/>
      <c r="H551" s="395"/>
      <c r="I551" s="395"/>
      <c r="J551" s="395"/>
      <c r="K551" s="395"/>
      <c r="L551" s="395"/>
      <c r="M551" s="395"/>
      <c r="N551" s="395"/>
      <c r="O551" s="395"/>
      <c r="P551" s="395"/>
      <c r="Q551" s="395"/>
      <c r="R551" s="395"/>
      <c r="S551" s="395"/>
      <c r="T551" s="395"/>
      <c r="U551" s="395"/>
      <c r="V551" s="395"/>
      <c r="W551" s="395"/>
      <c r="X551" s="395"/>
      <c r="Y551" s="395"/>
      <c r="Z551" s="395"/>
    </row>
    <row r="552" ht="16.5" customHeight="1">
      <c r="A552" s="395"/>
      <c r="B552" s="395"/>
      <c r="C552" s="395"/>
      <c r="D552" s="395"/>
      <c r="E552" s="395"/>
      <c r="F552" s="395"/>
      <c r="G552" s="395"/>
      <c r="H552" s="395"/>
      <c r="I552" s="395"/>
      <c r="J552" s="395"/>
      <c r="K552" s="395"/>
      <c r="L552" s="395"/>
      <c r="M552" s="395"/>
      <c r="N552" s="395"/>
      <c r="O552" s="395"/>
      <c r="P552" s="395"/>
      <c r="Q552" s="395"/>
      <c r="R552" s="395"/>
      <c r="S552" s="395"/>
      <c r="T552" s="395"/>
      <c r="U552" s="395"/>
      <c r="V552" s="395"/>
      <c r="W552" s="395"/>
      <c r="X552" s="395"/>
      <c r="Y552" s="395"/>
      <c r="Z552" s="395"/>
    </row>
    <row r="553" ht="16.5" customHeight="1">
      <c r="A553" s="395"/>
      <c r="B553" s="395"/>
      <c r="C553" s="395"/>
      <c r="D553" s="395"/>
      <c r="E553" s="395"/>
      <c r="F553" s="395"/>
      <c r="G553" s="395"/>
      <c r="H553" s="395"/>
      <c r="I553" s="395"/>
      <c r="J553" s="395"/>
      <c r="K553" s="395"/>
      <c r="L553" s="395"/>
      <c r="M553" s="395"/>
      <c r="N553" s="395"/>
      <c r="O553" s="395"/>
      <c r="P553" s="395"/>
      <c r="Q553" s="395"/>
      <c r="R553" s="395"/>
      <c r="S553" s="395"/>
      <c r="T553" s="395"/>
      <c r="U553" s="395"/>
      <c r="V553" s="395"/>
      <c r="W553" s="395"/>
      <c r="X553" s="395"/>
      <c r="Y553" s="395"/>
      <c r="Z553" s="395"/>
    </row>
    <row r="554" ht="16.5" customHeight="1">
      <c r="A554" s="395"/>
      <c r="B554" s="395"/>
      <c r="C554" s="395"/>
      <c r="D554" s="395"/>
      <c r="E554" s="395"/>
      <c r="F554" s="395"/>
      <c r="G554" s="395"/>
      <c r="H554" s="395"/>
      <c r="I554" s="395"/>
      <c r="J554" s="395"/>
      <c r="K554" s="395"/>
      <c r="L554" s="395"/>
      <c r="M554" s="395"/>
      <c r="N554" s="395"/>
      <c r="O554" s="395"/>
      <c r="P554" s="395"/>
      <c r="Q554" s="395"/>
      <c r="R554" s="395"/>
      <c r="S554" s="395"/>
      <c r="T554" s="395"/>
      <c r="U554" s="395"/>
      <c r="V554" s="395"/>
      <c r="W554" s="395"/>
      <c r="X554" s="395"/>
      <c r="Y554" s="395"/>
      <c r="Z554" s="395"/>
    </row>
    <row r="555" ht="16.5" customHeight="1">
      <c r="A555" s="395"/>
      <c r="B555" s="395"/>
      <c r="C555" s="395"/>
      <c r="D555" s="395"/>
      <c r="E555" s="395"/>
      <c r="F555" s="395"/>
      <c r="G555" s="395"/>
      <c r="H555" s="395"/>
      <c r="I555" s="395"/>
      <c r="J555" s="395"/>
      <c r="K555" s="395"/>
      <c r="L555" s="395"/>
      <c r="M555" s="395"/>
      <c r="N555" s="395"/>
      <c r="O555" s="395"/>
      <c r="P555" s="395"/>
      <c r="Q555" s="395"/>
      <c r="R555" s="395"/>
      <c r="S555" s="395"/>
      <c r="T555" s="395"/>
      <c r="U555" s="395"/>
      <c r="V555" s="395"/>
      <c r="W555" s="395"/>
      <c r="X555" s="395"/>
      <c r="Y555" s="395"/>
      <c r="Z555" s="395"/>
    </row>
    <row r="556" ht="16.5" customHeight="1">
      <c r="A556" s="395"/>
      <c r="B556" s="395"/>
      <c r="C556" s="395"/>
      <c r="D556" s="395"/>
      <c r="E556" s="395"/>
      <c r="F556" s="395"/>
      <c r="G556" s="395"/>
      <c r="H556" s="395"/>
      <c r="I556" s="395"/>
      <c r="J556" s="395"/>
      <c r="K556" s="395"/>
      <c r="L556" s="395"/>
      <c r="M556" s="395"/>
      <c r="N556" s="395"/>
      <c r="O556" s="395"/>
      <c r="P556" s="395"/>
      <c r="Q556" s="395"/>
      <c r="R556" s="395"/>
      <c r="S556" s="395"/>
      <c r="T556" s="395"/>
      <c r="U556" s="395"/>
      <c r="V556" s="395"/>
      <c r="W556" s="395"/>
      <c r="X556" s="395"/>
      <c r="Y556" s="395"/>
      <c r="Z556" s="395"/>
    </row>
    <row r="557" ht="16.5" customHeight="1">
      <c r="A557" s="395"/>
      <c r="B557" s="395"/>
      <c r="C557" s="395"/>
      <c r="D557" s="395"/>
      <c r="E557" s="395"/>
      <c r="F557" s="395"/>
      <c r="G557" s="395"/>
      <c r="H557" s="395"/>
      <c r="I557" s="395"/>
      <c r="J557" s="395"/>
      <c r="K557" s="395"/>
      <c r="L557" s="395"/>
      <c r="M557" s="395"/>
      <c r="N557" s="395"/>
      <c r="O557" s="395"/>
      <c r="P557" s="395"/>
      <c r="Q557" s="395"/>
      <c r="R557" s="395"/>
      <c r="S557" s="395"/>
      <c r="T557" s="395"/>
      <c r="U557" s="395"/>
      <c r="V557" s="395"/>
      <c r="W557" s="395"/>
      <c r="X557" s="395"/>
      <c r="Y557" s="395"/>
      <c r="Z557" s="395"/>
    </row>
    <row r="558" ht="16.5" customHeight="1">
      <c r="A558" s="395"/>
      <c r="B558" s="395"/>
      <c r="C558" s="395"/>
      <c r="D558" s="395"/>
      <c r="E558" s="395"/>
      <c r="F558" s="395"/>
      <c r="G558" s="395"/>
      <c r="H558" s="395"/>
      <c r="I558" s="395"/>
      <c r="J558" s="395"/>
      <c r="K558" s="395"/>
      <c r="L558" s="395"/>
      <c r="M558" s="395"/>
      <c r="N558" s="395"/>
      <c r="O558" s="395"/>
      <c r="P558" s="395"/>
      <c r="Q558" s="395"/>
      <c r="R558" s="395"/>
      <c r="S558" s="395"/>
      <c r="T558" s="395"/>
      <c r="U558" s="395"/>
      <c r="V558" s="395"/>
      <c r="W558" s="395"/>
      <c r="X558" s="395"/>
      <c r="Y558" s="395"/>
      <c r="Z558" s="395"/>
    </row>
    <row r="559" ht="16.5" customHeight="1">
      <c r="A559" s="395"/>
      <c r="B559" s="395"/>
      <c r="C559" s="395"/>
      <c r="D559" s="395"/>
      <c r="E559" s="395"/>
      <c r="F559" s="395"/>
      <c r="G559" s="395"/>
      <c r="H559" s="395"/>
      <c r="I559" s="395"/>
      <c r="J559" s="395"/>
      <c r="K559" s="395"/>
      <c r="L559" s="395"/>
      <c r="M559" s="395"/>
      <c r="N559" s="395"/>
      <c r="O559" s="395"/>
      <c r="P559" s="395"/>
      <c r="Q559" s="395"/>
      <c r="R559" s="395"/>
      <c r="S559" s="395"/>
      <c r="T559" s="395"/>
      <c r="U559" s="395"/>
      <c r="V559" s="395"/>
      <c r="W559" s="395"/>
      <c r="X559" s="395"/>
      <c r="Y559" s="395"/>
      <c r="Z559" s="395"/>
    </row>
    <row r="560" ht="16.5" customHeight="1">
      <c r="A560" s="395"/>
      <c r="B560" s="395"/>
      <c r="C560" s="395"/>
      <c r="D560" s="395"/>
      <c r="E560" s="395"/>
      <c r="F560" s="395"/>
      <c r="G560" s="395"/>
      <c r="H560" s="395"/>
      <c r="I560" s="395"/>
      <c r="J560" s="395"/>
      <c r="K560" s="395"/>
      <c r="L560" s="395"/>
      <c r="M560" s="395"/>
      <c r="N560" s="395"/>
      <c r="O560" s="395"/>
      <c r="P560" s="395"/>
      <c r="Q560" s="395"/>
      <c r="R560" s="395"/>
      <c r="S560" s="395"/>
      <c r="T560" s="395"/>
      <c r="U560" s="395"/>
      <c r="V560" s="395"/>
      <c r="W560" s="395"/>
      <c r="X560" s="395"/>
      <c r="Y560" s="395"/>
      <c r="Z560" s="395"/>
    </row>
    <row r="561" ht="16.5" customHeight="1">
      <c r="A561" s="395"/>
      <c r="B561" s="395"/>
      <c r="C561" s="395"/>
      <c r="D561" s="395"/>
      <c r="E561" s="395"/>
      <c r="F561" s="395"/>
      <c r="G561" s="395"/>
      <c r="H561" s="395"/>
      <c r="I561" s="395"/>
      <c r="J561" s="395"/>
      <c r="K561" s="395"/>
      <c r="L561" s="395"/>
      <c r="M561" s="395"/>
      <c r="N561" s="395"/>
      <c r="O561" s="395"/>
      <c r="P561" s="395"/>
      <c r="Q561" s="395"/>
      <c r="R561" s="395"/>
      <c r="S561" s="395"/>
      <c r="T561" s="395"/>
      <c r="U561" s="395"/>
      <c r="V561" s="395"/>
      <c r="W561" s="395"/>
      <c r="X561" s="395"/>
      <c r="Y561" s="395"/>
      <c r="Z561" s="395"/>
    </row>
    <row r="562" ht="16.5" customHeight="1">
      <c r="A562" s="395"/>
      <c r="B562" s="395"/>
      <c r="C562" s="395"/>
      <c r="D562" s="395"/>
      <c r="E562" s="395"/>
      <c r="F562" s="395"/>
      <c r="G562" s="395"/>
      <c r="H562" s="395"/>
      <c r="I562" s="395"/>
      <c r="J562" s="395"/>
      <c r="K562" s="395"/>
      <c r="L562" s="395"/>
      <c r="M562" s="395"/>
      <c r="N562" s="395"/>
      <c r="O562" s="395"/>
      <c r="P562" s="395"/>
      <c r="Q562" s="395"/>
      <c r="R562" s="395"/>
      <c r="S562" s="395"/>
      <c r="T562" s="395"/>
      <c r="U562" s="395"/>
      <c r="V562" s="395"/>
      <c r="W562" s="395"/>
      <c r="X562" s="395"/>
      <c r="Y562" s="395"/>
      <c r="Z562" s="395"/>
    </row>
    <row r="563" ht="16.5" customHeight="1">
      <c r="A563" s="395"/>
      <c r="B563" s="395"/>
      <c r="C563" s="395"/>
      <c r="D563" s="395"/>
      <c r="E563" s="395"/>
      <c r="F563" s="395"/>
      <c r="G563" s="395"/>
      <c r="H563" s="395"/>
      <c r="I563" s="395"/>
      <c r="J563" s="395"/>
      <c r="K563" s="395"/>
      <c r="L563" s="395"/>
      <c r="M563" s="395"/>
      <c r="N563" s="395"/>
      <c r="O563" s="395"/>
      <c r="P563" s="395"/>
      <c r="Q563" s="395"/>
      <c r="R563" s="395"/>
      <c r="S563" s="395"/>
      <c r="T563" s="395"/>
      <c r="U563" s="395"/>
      <c r="V563" s="395"/>
      <c r="W563" s="395"/>
      <c r="X563" s="395"/>
      <c r="Y563" s="395"/>
      <c r="Z563" s="395"/>
    </row>
    <row r="564" ht="16.5" customHeight="1">
      <c r="A564" s="395"/>
      <c r="B564" s="395"/>
      <c r="C564" s="395"/>
      <c r="D564" s="395"/>
      <c r="E564" s="395"/>
      <c r="F564" s="395"/>
      <c r="G564" s="395"/>
      <c r="H564" s="395"/>
      <c r="I564" s="395"/>
      <c r="J564" s="395"/>
      <c r="K564" s="395"/>
      <c r="L564" s="395"/>
      <c r="M564" s="395"/>
      <c r="N564" s="395"/>
      <c r="O564" s="395"/>
      <c r="P564" s="395"/>
      <c r="Q564" s="395"/>
      <c r="R564" s="395"/>
      <c r="S564" s="395"/>
      <c r="T564" s="395"/>
      <c r="U564" s="395"/>
      <c r="V564" s="395"/>
      <c r="W564" s="395"/>
      <c r="X564" s="395"/>
      <c r="Y564" s="395"/>
      <c r="Z564" s="395"/>
    </row>
    <row r="565" ht="16.5" customHeight="1">
      <c r="A565" s="395"/>
      <c r="B565" s="395"/>
      <c r="C565" s="395"/>
      <c r="D565" s="395"/>
      <c r="E565" s="395"/>
      <c r="F565" s="395"/>
      <c r="G565" s="395"/>
      <c r="H565" s="395"/>
      <c r="I565" s="395"/>
      <c r="J565" s="395"/>
      <c r="K565" s="395"/>
      <c r="L565" s="395"/>
      <c r="M565" s="395"/>
      <c r="N565" s="395"/>
      <c r="O565" s="395"/>
      <c r="P565" s="395"/>
      <c r="Q565" s="395"/>
      <c r="R565" s="395"/>
      <c r="S565" s="395"/>
      <c r="T565" s="395"/>
      <c r="U565" s="395"/>
      <c r="V565" s="395"/>
      <c r="W565" s="395"/>
      <c r="X565" s="395"/>
      <c r="Y565" s="395"/>
      <c r="Z565" s="395"/>
    </row>
    <row r="566" ht="16.5" customHeight="1">
      <c r="A566" s="395"/>
      <c r="B566" s="395"/>
      <c r="C566" s="395"/>
      <c r="D566" s="395"/>
      <c r="E566" s="395"/>
      <c r="F566" s="395"/>
      <c r="G566" s="395"/>
      <c r="H566" s="395"/>
      <c r="I566" s="395"/>
      <c r="J566" s="395"/>
      <c r="K566" s="395"/>
      <c r="L566" s="395"/>
      <c r="M566" s="395"/>
      <c r="N566" s="395"/>
      <c r="O566" s="395"/>
      <c r="P566" s="395"/>
      <c r="Q566" s="395"/>
      <c r="R566" s="395"/>
      <c r="S566" s="395"/>
      <c r="T566" s="395"/>
      <c r="U566" s="395"/>
      <c r="V566" s="395"/>
      <c r="W566" s="395"/>
      <c r="X566" s="395"/>
      <c r="Y566" s="395"/>
      <c r="Z566" s="395"/>
    </row>
    <row r="567" ht="16.5" customHeight="1">
      <c r="A567" s="395"/>
      <c r="B567" s="395"/>
      <c r="C567" s="395"/>
      <c r="D567" s="395"/>
      <c r="E567" s="395"/>
      <c r="F567" s="395"/>
      <c r="G567" s="395"/>
      <c r="H567" s="395"/>
      <c r="I567" s="395"/>
      <c r="J567" s="395"/>
      <c r="K567" s="395"/>
      <c r="L567" s="395"/>
      <c r="M567" s="395"/>
      <c r="N567" s="395"/>
      <c r="O567" s="395"/>
      <c r="P567" s="395"/>
      <c r="Q567" s="395"/>
      <c r="R567" s="395"/>
      <c r="S567" s="395"/>
      <c r="T567" s="395"/>
      <c r="U567" s="395"/>
      <c r="V567" s="395"/>
      <c r="W567" s="395"/>
      <c r="X567" s="395"/>
      <c r="Y567" s="395"/>
      <c r="Z567" s="395"/>
    </row>
    <row r="568" ht="16.5" customHeight="1">
      <c r="A568" s="395"/>
      <c r="B568" s="395"/>
      <c r="C568" s="395"/>
      <c r="D568" s="395"/>
      <c r="E568" s="395"/>
      <c r="F568" s="395"/>
      <c r="G568" s="395"/>
      <c r="H568" s="395"/>
      <c r="I568" s="395"/>
      <c r="J568" s="395"/>
      <c r="K568" s="395"/>
      <c r="L568" s="395"/>
      <c r="M568" s="395"/>
      <c r="N568" s="395"/>
      <c r="O568" s="395"/>
      <c r="P568" s="395"/>
      <c r="Q568" s="395"/>
      <c r="R568" s="395"/>
      <c r="S568" s="395"/>
      <c r="T568" s="395"/>
      <c r="U568" s="395"/>
      <c r="V568" s="395"/>
      <c r="W568" s="395"/>
      <c r="X568" s="395"/>
      <c r="Y568" s="395"/>
      <c r="Z568" s="395"/>
    </row>
    <row r="569" ht="16.5" customHeight="1">
      <c r="A569" s="395"/>
      <c r="B569" s="395"/>
      <c r="C569" s="395"/>
      <c r="D569" s="395"/>
      <c r="E569" s="395"/>
      <c r="F569" s="395"/>
      <c r="G569" s="395"/>
      <c r="H569" s="395"/>
      <c r="I569" s="395"/>
      <c r="J569" s="395"/>
      <c r="K569" s="395"/>
      <c r="L569" s="395"/>
      <c r="M569" s="395"/>
      <c r="N569" s="395"/>
      <c r="O569" s="395"/>
      <c r="P569" s="395"/>
      <c r="Q569" s="395"/>
      <c r="R569" s="395"/>
      <c r="S569" s="395"/>
      <c r="T569" s="395"/>
      <c r="U569" s="395"/>
      <c r="V569" s="395"/>
      <c r="W569" s="395"/>
      <c r="X569" s="395"/>
      <c r="Y569" s="395"/>
      <c r="Z569" s="395"/>
    </row>
    <row r="570" ht="16.5" customHeight="1">
      <c r="A570" s="395"/>
      <c r="B570" s="395"/>
      <c r="C570" s="395"/>
      <c r="D570" s="395"/>
      <c r="E570" s="395"/>
      <c r="F570" s="395"/>
      <c r="G570" s="395"/>
      <c r="H570" s="395"/>
      <c r="I570" s="395"/>
      <c r="J570" s="395"/>
      <c r="K570" s="395"/>
      <c r="L570" s="395"/>
      <c r="M570" s="395"/>
      <c r="N570" s="395"/>
      <c r="O570" s="395"/>
      <c r="P570" s="395"/>
      <c r="Q570" s="395"/>
      <c r="R570" s="395"/>
      <c r="S570" s="395"/>
      <c r="T570" s="395"/>
      <c r="U570" s="395"/>
      <c r="V570" s="395"/>
      <c r="W570" s="395"/>
      <c r="X570" s="395"/>
      <c r="Y570" s="395"/>
      <c r="Z570" s="395"/>
    </row>
    <row r="571" ht="16.5" customHeight="1">
      <c r="A571" s="395"/>
      <c r="B571" s="395"/>
      <c r="C571" s="395"/>
      <c r="D571" s="395"/>
      <c r="E571" s="395"/>
      <c r="F571" s="395"/>
      <c r="G571" s="395"/>
      <c r="H571" s="395"/>
      <c r="I571" s="395"/>
      <c r="J571" s="395"/>
      <c r="K571" s="395"/>
      <c r="L571" s="395"/>
      <c r="M571" s="395"/>
      <c r="N571" s="395"/>
      <c r="O571" s="395"/>
      <c r="P571" s="395"/>
      <c r="Q571" s="395"/>
      <c r="R571" s="395"/>
      <c r="S571" s="395"/>
      <c r="T571" s="395"/>
      <c r="U571" s="395"/>
      <c r="V571" s="395"/>
      <c r="W571" s="395"/>
      <c r="X571" s="395"/>
      <c r="Y571" s="395"/>
      <c r="Z571" s="395"/>
    </row>
    <row r="572" ht="16.5" customHeight="1">
      <c r="A572" s="395"/>
      <c r="B572" s="395"/>
      <c r="C572" s="395"/>
      <c r="D572" s="395"/>
      <c r="E572" s="395"/>
      <c r="F572" s="395"/>
      <c r="G572" s="395"/>
      <c r="H572" s="395"/>
      <c r="I572" s="395"/>
      <c r="J572" s="395"/>
      <c r="K572" s="395"/>
      <c r="L572" s="395"/>
      <c r="M572" s="395"/>
      <c r="N572" s="395"/>
      <c r="O572" s="395"/>
      <c r="P572" s="395"/>
      <c r="Q572" s="395"/>
      <c r="R572" s="395"/>
      <c r="S572" s="395"/>
      <c r="T572" s="395"/>
      <c r="U572" s="395"/>
      <c r="V572" s="395"/>
      <c r="W572" s="395"/>
      <c r="X572" s="395"/>
      <c r="Y572" s="395"/>
      <c r="Z572" s="395"/>
    </row>
    <row r="573" ht="16.5" customHeight="1">
      <c r="A573" s="395"/>
      <c r="B573" s="395"/>
      <c r="C573" s="395"/>
      <c r="D573" s="395"/>
      <c r="E573" s="395"/>
      <c r="F573" s="395"/>
      <c r="G573" s="395"/>
      <c r="H573" s="395"/>
      <c r="I573" s="395"/>
      <c r="J573" s="395"/>
      <c r="K573" s="395"/>
      <c r="L573" s="395"/>
      <c r="M573" s="395"/>
      <c r="N573" s="395"/>
      <c r="O573" s="395"/>
      <c r="P573" s="395"/>
      <c r="Q573" s="395"/>
      <c r="R573" s="395"/>
      <c r="S573" s="395"/>
      <c r="T573" s="395"/>
      <c r="U573" s="395"/>
      <c r="V573" s="395"/>
      <c r="W573" s="395"/>
      <c r="X573" s="395"/>
      <c r="Y573" s="395"/>
      <c r="Z573" s="395"/>
    </row>
    <row r="574" ht="16.5" customHeight="1">
      <c r="A574" s="395"/>
      <c r="B574" s="395"/>
      <c r="C574" s="395"/>
      <c r="D574" s="395"/>
      <c r="E574" s="395"/>
      <c r="F574" s="395"/>
      <c r="G574" s="395"/>
      <c r="H574" s="395"/>
      <c r="I574" s="395"/>
      <c r="J574" s="395"/>
      <c r="K574" s="395"/>
      <c r="L574" s="395"/>
      <c r="M574" s="395"/>
      <c r="N574" s="395"/>
      <c r="O574" s="395"/>
      <c r="P574" s="395"/>
      <c r="Q574" s="395"/>
      <c r="R574" s="395"/>
      <c r="S574" s="395"/>
      <c r="T574" s="395"/>
      <c r="U574" s="395"/>
      <c r="V574" s="395"/>
      <c r="W574" s="395"/>
      <c r="X574" s="395"/>
      <c r="Y574" s="395"/>
      <c r="Z574" s="395"/>
    </row>
    <row r="575" ht="16.5" customHeight="1">
      <c r="A575" s="395"/>
      <c r="B575" s="395"/>
      <c r="C575" s="395"/>
      <c r="D575" s="395"/>
      <c r="E575" s="395"/>
      <c r="F575" s="395"/>
      <c r="G575" s="395"/>
      <c r="H575" s="395"/>
      <c r="I575" s="395"/>
      <c r="J575" s="395"/>
      <c r="K575" s="395"/>
      <c r="L575" s="395"/>
      <c r="M575" s="395"/>
      <c r="N575" s="395"/>
      <c r="O575" s="395"/>
      <c r="P575" s="395"/>
      <c r="Q575" s="395"/>
      <c r="R575" s="395"/>
      <c r="S575" s="395"/>
      <c r="T575" s="395"/>
      <c r="U575" s="395"/>
      <c r="V575" s="395"/>
      <c r="W575" s="395"/>
      <c r="X575" s="395"/>
      <c r="Y575" s="395"/>
      <c r="Z575" s="395"/>
    </row>
    <row r="576" ht="16.5" customHeight="1">
      <c r="A576" s="395"/>
      <c r="B576" s="395"/>
      <c r="C576" s="395"/>
      <c r="D576" s="395"/>
      <c r="E576" s="395"/>
      <c r="F576" s="395"/>
      <c r="G576" s="395"/>
      <c r="H576" s="395"/>
      <c r="I576" s="395"/>
      <c r="J576" s="395"/>
      <c r="K576" s="395"/>
      <c r="L576" s="395"/>
      <c r="M576" s="395"/>
      <c r="N576" s="395"/>
      <c r="O576" s="395"/>
      <c r="P576" s="395"/>
      <c r="Q576" s="395"/>
      <c r="R576" s="395"/>
      <c r="S576" s="395"/>
      <c r="T576" s="395"/>
      <c r="U576" s="395"/>
      <c r="V576" s="395"/>
      <c r="W576" s="395"/>
      <c r="X576" s="395"/>
      <c r="Y576" s="395"/>
      <c r="Z576" s="395"/>
    </row>
    <row r="577" ht="16.5" customHeight="1">
      <c r="A577" s="395"/>
      <c r="B577" s="395"/>
      <c r="C577" s="395"/>
      <c r="D577" s="395"/>
      <c r="E577" s="395"/>
      <c r="F577" s="395"/>
      <c r="G577" s="395"/>
      <c r="H577" s="395"/>
      <c r="I577" s="395"/>
      <c r="J577" s="395"/>
      <c r="K577" s="395"/>
      <c r="L577" s="395"/>
      <c r="M577" s="395"/>
      <c r="N577" s="395"/>
      <c r="O577" s="395"/>
      <c r="P577" s="395"/>
      <c r="Q577" s="395"/>
      <c r="R577" s="395"/>
      <c r="S577" s="395"/>
      <c r="T577" s="395"/>
      <c r="U577" s="395"/>
      <c r="V577" s="395"/>
      <c r="W577" s="395"/>
      <c r="X577" s="395"/>
      <c r="Y577" s="395"/>
      <c r="Z577" s="395"/>
    </row>
    <row r="578" ht="16.5" customHeight="1">
      <c r="A578" s="395"/>
      <c r="B578" s="395"/>
      <c r="C578" s="395"/>
      <c r="D578" s="395"/>
      <c r="E578" s="395"/>
      <c r="F578" s="395"/>
      <c r="G578" s="395"/>
      <c r="H578" s="395"/>
      <c r="I578" s="395"/>
      <c r="J578" s="395"/>
      <c r="K578" s="395"/>
      <c r="L578" s="395"/>
      <c r="M578" s="395"/>
      <c r="N578" s="395"/>
      <c r="O578" s="395"/>
      <c r="P578" s="395"/>
      <c r="Q578" s="395"/>
      <c r="R578" s="395"/>
      <c r="S578" s="395"/>
      <c r="T578" s="395"/>
      <c r="U578" s="395"/>
      <c r="V578" s="395"/>
      <c r="W578" s="395"/>
      <c r="X578" s="395"/>
      <c r="Y578" s="395"/>
      <c r="Z578" s="395"/>
    </row>
    <row r="579" ht="16.5" customHeight="1">
      <c r="A579" s="395"/>
      <c r="B579" s="395"/>
      <c r="C579" s="395"/>
      <c r="D579" s="395"/>
      <c r="E579" s="395"/>
      <c r="F579" s="395"/>
      <c r="G579" s="395"/>
      <c r="H579" s="395"/>
      <c r="I579" s="395"/>
      <c r="J579" s="395"/>
      <c r="K579" s="395"/>
      <c r="L579" s="395"/>
      <c r="M579" s="395"/>
      <c r="N579" s="395"/>
      <c r="O579" s="395"/>
      <c r="P579" s="395"/>
      <c r="Q579" s="395"/>
      <c r="R579" s="395"/>
      <c r="S579" s="395"/>
      <c r="T579" s="395"/>
      <c r="U579" s="395"/>
      <c r="V579" s="395"/>
      <c r="W579" s="395"/>
      <c r="X579" s="395"/>
      <c r="Y579" s="395"/>
      <c r="Z579" s="395"/>
    </row>
    <row r="580" ht="16.5" customHeight="1">
      <c r="A580" s="395"/>
      <c r="B580" s="395"/>
      <c r="C580" s="395"/>
      <c r="D580" s="395"/>
      <c r="E580" s="395"/>
      <c r="F580" s="395"/>
      <c r="G580" s="395"/>
      <c r="H580" s="395"/>
      <c r="I580" s="395"/>
      <c r="J580" s="395"/>
      <c r="K580" s="395"/>
      <c r="L580" s="395"/>
      <c r="M580" s="395"/>
      <c r="N580" s="395"/>
      <c r="O580" s="395"/>
      <c r="P580" s="395"/>
      <c r="Q580" s="395"/>
      <c r="R580" s="395"/>
      <c r="S580" s="395"/>
      <c r="T580" s="395"/>
      <c r="U580" s="395"/>
      <c r="V580" s="395"/>
      <c r="W580" s="395"/>
      <c r="X580" s="395"/>
      <c r="Y580" s="395"/>
      <c r="Z580" s="395"/>
    </row>
    <row r="581" ht="16.5" customHeight="1">
      <c r="A581" s="395"/>
      <c r="B581" s="395"/>
      <c r="C581" s="395"/>
      <c r="D581" s="395"/>
      <c r="E581" s="395"/>
      <c r="F581" s="395"/>
      <c r="G581" s="395"/>
      <c r="H581" s="395"/>
      <c r="I581" s="395"/>
      <c r="J581" s="395"/>
      <c r="K581" s="395"/>
      <c r="L581" s="395"/>
      <c r="M581" s="395"/>
      <c r="N581" s="395"/>
      <c r="O581" s="395"/>
      <c r="P581" s="395"/>
      <c r="Q581" s="395"/>
      <c r="R581" s="395"/>
      <c r="S581" s="395"/>
      <c r="T581" s="395"/>
      <c r="U581" s="395"/>
      <c r="V581" s="395"/>
      <c r="W581" s="395"/>
      <c r="X581" s="395"/>
      <c r="Y581" s="395"/>
      <c r="Z581" s="395"/>
    </row>
    <row r="582" ht="16.5" customHeight="1">
      <c r="A582" s="395"/>
      <c r="B582" s="395"/>
      <c r="C582" s="395"/>
      <c r="D582" s="395"/>
      <c r="E582" s="395"/>
      <c r="F582" s="395"/>
      <c r="G582" s="395"/>
      <c r="H582" s="395"/>
      <c r="I582" s="395"/>
      <c r="J582" s="395"/>
      <c r="K582" s="395"/>
      <c r="L582" s="395"/>
      <c r="M582" s="395"/>
      <c r="N582" s="395"/>
      <c r="O582" s="395"/>
      <c r="P582" s="395"/>
      <c r="Q582" s="395"/>
      <c r="R582" s="395"/>
      <c r="S582" s="395"/>
      <c r="T582" s="395"/>
      <c r="U582" s="395"/>
      <c r="V582" s="395"/>
      <c r="W582" s="395"/>
      <c r="X582" s="395"/>
      <c r="Y582" s="395"/>
      <c r="Z582" s="395"/>
    </row>
    <row r="583" ht="16.5" customHeight="1">
      <c r="A583" s="395"/>
      <c r="B583" s="395"/>
      <c r="C583" s="395"/>
      <c r="D583" s="395"/>
      <c r="E583" s="395"/>
      <c r="F583" s="395"/>
      <c r="G583" s="395"/>
      <c r="H583" s="395"/>
      <c r="I583" s="395"/>
      <c r="J583" s="395"/>
      <c r="K583" s="395"/>
      <c r="L583" s="395"/>
      <c r="M583" s="395"/>
      <c r="N583" s="395"/>
      <c r="O583" s="395"/>
      <c r="P583" s="395"/>
      <c r="Q583" s="395"/>
      <c r="R583" s="395"/>
      <c r="S583" s="395"/>
      <c r="T583" s="395"/>
      <c r="U583" s="395"/>
      <c r="V583" s="395"/>
      <c r="W583" s="395"/>
      <c r="X583" s="395"/>
      <c r="Y583" s="395"/>
      <c r="Z583" s="395"/>
    </row>
    <row r="584" ht="16.5" customHeight="1">
      <c r="A584" s="395"/>
      <c r="B584" s="395"/>
      <c r="C584" s="395"/>
      <c r="D584" s="395"/>
      <c r="E584" s="395"/>
      <c r="F584" s="395"/>
      <c r="G584" s="395"/>
      <c r="H584" s="395"/>
      <c r="I584" s="395"/>
      <c r="J584" s="395"/>
      <c r="K584" s="395"/>
      <c r="L584" s="395"/>
      <c r="M584" s="395"/>
      <c r="N584" s="395"/>
      <c r="O584" s="395"/>
      <c r="P584" s="395"/>
      <c r="Q584" s="395"/>
      <c r="R584" s="395"/>
      <c r="S584" s="395"/>
      <c r="T584" s="395"/>
      <c r="U584" s="395"/>
      <c r="V584" s="395"/>
      <c r="W584" s="395"/>
      <c r="X584" s="395"/>
      <c r="Y584" s="395"/>
      <c r="Z584" s="395"/>
    </row>
    <row r="585" ht="16.5" customHeight="1">
      <c r="A585" s="395"/>
      <c r="B585" s="395"/>
      <c r="C585" s="395"/>
      <c r="D585" s="395"/>
      <c r="E585" s="395"/>
      <c r="F585" s="395"/>
      <c r="G585" s="395"/>
      <c r="H585" s="395"/>
      <c r="I585" s="395"/>
      <c r="J585" s="395"/>
      <c r="K585" s="395"/>
      <c r="L585" s="395"/>
      <c r="M585" s="395"/>
      <c r="N585" s="395"/>
      <c r="O585" s="395"/>
      <c r="P585" s="395"/>
      <c r="Q585" s="395"/>
      <c r="R585" s="395"/>
      <c r="S585" s="395"/>
      <c r="T585" s="395"/>
      <c r="U585" s="395"/>
      <c r="V585" s="395"/>
      <c r="W585" s="395"/>
      <c r="X585" s="395"/>
      <c r="Y585" s="395"/>
      <c r="Z585" s="395"/>
    </row>
    <row r="586" ht="16.5" customHeight="1">
      <c r="A586" s="395"/>
      <c r="B586" s="395"/>
      <c r="C586" s="395"/>
      <c r="D586" s="395"/>
      <c r="E586" s="395"/>
      <c r="F586" s="395"/>
      <c r="G586" s="395"/>
      <c r="H586" s="395"/>
      <c r="I586" s="395"/>
      <c r="J586" s="395"/>
      <c r="K586" s="395"/>
      <c r="L586" s="395"/>
      <c r="M586" s="395"/>
      <c r="N586" s="395"/>
      <c r="O586" s="395"/>
      <c r="P586" s="395"/>
      <c r="Q586" s="395"/>
      <c r="R586" s="395"/>
      <c r="S586" s="395"/>
      <c r="T586" s="395"/>
      <c r="U586" s="395"/>
      <c r="V586" s="395"/>
      <c r="W586" s="395"/>
      <c r="X586" s="395"/>
      <c r="Y586" s="395"/>
      <c r="Z586" s="395"/>
    </row>
    <row r="587" ht="16.5" customHeight="1">
      <c r="A587" s="395"/>
      <c r="B587" s="395"/>
      <c r="C587" s="395"/>
      <c r="D587" s="395"/>
      <c r="E587" s="395"/>
      <c r="F587" s="395"/>
      <c r="G587" s="395"/>
      <c r="H587" s="395"/>
      <c r="I587" s="395"/>
      <c r="J587" s="395"/>
      <c r="K587" s="395"/>
      <c r="L587" s="395"/>
      <c r="M587" s="395"/>
      <c r="N587" s="395"/>
      <c r="O587" s="395"/>
      <c r="P587" s="395"/>
      <c r="Q587" s="395"/>
      <c r="R587" s="395"/>
      <c r="S587" s="395"/>
      <c r="T587" s="395"/>
      <c r="U587" s="395"/>
      <c r="V587" s="395"/>
      <c r="W587" s="395"/>
      <c r="X587" s="395"/>
      <c r="Y587" s="395"/>
      <c r="Z587" s="395"/>
    </row>
    <row r="588" ht="16.5" customHeight="1">
      <c r="A588" s="395"/>
      <c r="B588" s="395"/>
      <c r="C588" s="395"/>
      <c r="D588" s="395"/>
      <c r="E588" s="395"/>
      <c r="F588" s="395"/>
      <c r="G588" s="395"/>
      <c r="H588" s="395"/>
      <c r="I588" s="395"/>
      <c r="J588" s="395"/>
      <c r="K588" s="395"/>
      <c r="L588" s="395"/>
      <c r="M588" s="395"/>
      <c r="N588" s="395"/>
      <c r="O588" s="395"/>
      <c r="P588" s="395"/>
      <c r="Q588" s="395"/>
      <c r="R588" s="395"/>
      <c r="S588" s="395"/>
      <c r="T588" s="395"/>
      <c r="U588" s="395"/>
      <c r="V588" s="395"/>
      <c r="W588" s="395"/>
      <c r="X588" s="395"/>
      <c r="Y588" s="395"/>
      <c r="Z588" s="395"/>
    </row>
    <row r="589" ht="16.5" customHeight="1">
      <c r="A589" s="395"/>
      <c r="B589" s="395"/>
      <c r="C589" s="395"/>
      <c r="D589" s="395"/>
      <c r="E589" s="395"/>
      <c r="F589" s="395"/>
      <c r="G589" s="395"/>
      <c r="H589" s="395"/>
      <c r="I589" s="395"/>
      <c r="J589" s="395"/>
      <c r="K589" s="395"/>
      <c r="L589" s="395"/>
      <c r="M589" s="395"/>
      <c r="N589" s="395"/>
      <c r="O589" s="395"/>
      <c r="P589" s="395"/>
      <c r="Q589" s="395"/>
      <c r="R589" s="395"/>
      <c r="S589" s="395"/>
      <c r="T589" s="395"/>
      <c r="U589" s="395"/>
      <c r="V589" s="395"/>
      <c r="W589" s="395"/>
      <c r="X589" s="395"/>
      <c r="Y589" s="395"/>
      <c r="Z589" s="395"/>
    </row>
    <row r="590" ht="16.5" customHeight="1">
      <c r="A590" s="395"/>
      <c r="B590" s="395"/>
      <c r="C590" s="395"/>
      <c r="D590" s="395"/>
      <c r="E590" s="395"/>
      <c r="F590" s="395"/>
      <c r="G590" s="395"/>
      <c r="H590" s="395"/>
      <c r="I590" s="395"/>
      <c r="J590" s="395"/>
      <c r="K590" s="395"/>
      <c r="L590" s="395"/>
      <c r="M590" s="395"/>
      <c r="N590" s="395"/>
      <c r="O590" s="395"/>
      <c r="P590" s="395"/>
      <c r="Q590" s="395"/>
      <c r="R590" s="395"/>
      <c r="S590" s="395"/>
      <c r="T590" s="395"/>
      <c r="U590" s="395"/>
      <c r="V590" s="395"/>
      <c r="W590" s="395"/>
      <c r="X590" s="395"/>
      <c r="Y590" s="395"/>
      <c r="Z590" s="395"/>
    </row>
    <row r="591" ht="16.5" customHeight="1">
      <c r="A591" s="395"/>
      <c r="B591" s="395"/>
      <c r="C591" s="395"/>
      <c r="D591" s="395"/>
      <c r="E591" s="395"/>
      <c r="F591" s="395"/>
      <c r="G591" s="395"/>
      <c r="H591" s="395"/>
      <c r="I591" s="395"/>
      <c r="J591" s="395"/>
      <c r="K591" s="395"/>
      <c r="L591" s="395"/>
      <c r="M591" s="395"/>
      <c r="N591" s="395"/>
      <c r="O591" s="395"/>
      <c r="P591" s="395"/>
      <c r="Q591" s="395"/>
      <c r="R591" s="395"/>
      <c r="S591" s="395"/>
      <c r="T591" s="395"/>
      <c r="U591" s="395"/>
      <c r="V591" s="395"/>
      <c r="W591" s="395"/>
      <c r="X591" s="395"/>
      <c r="Y591" s="395"/>
      <c r="Z591" s="395"/>
    </row>
    <row r="592" ht="16.5" customHeight="1">
      <c r="A592" s="395"/>
      <c r="B592" s="395"/>
      <c r="C592" s="395"/>
      <c r="D592" s="395"/>
      <c r="E592" s="395"/>
      <c r="F592" s="395"/>
      <c r="G592" s="395"/>
      <c r="H592" s="395"/>
      <c r="I592" s="395"/>
      <c r="J592" s="395"/>
      <c r="K592" s="395"/>
      <c r="L592" s="395"/>
      <c r="M592" s="395"/>
      <c r="N592" s="395"/>
      <c r="O592" s="395"/>
      <c r="P592" s="395"/>
      <c r="Q592" s="395"/>
      <c r="R592" s="395"/>
      <c r="S592" s="395"/>
      <c r="T592" s="395"/>
      <c r="U592" s="395"/>
      <c r="V592" s="395"/>
      <c r="W592" s="395"/>
      <c r="X592" s="395"/>
      <c r="Y592" s="395"/>
      <c r="Z592" s="395"/>
    </row>
    <row r="593" ht="16.5" customHeight="1">
      <c r="A593" s="395"/>
      <c r="B593" s="395"/>
      <c r="C593" s="395"/>
      <c r="D593" s="395"/>
      <c r="E593" s="395"/>
      <c r="F593" s="395"/>
      <c r="G593" s="395"/>
      <c r="H593" s="395"/>
      <c r="I593" s="395"/>
      <c r="J593" s="395"/>
      <c r="K593" s="395"/>
      <c r="L593" s="395"/>
      <c r="M593" s="395"/>
      <c r="N593" s="395"/>
      <c r="O593" s="395"/>
      <c r="P593" s="395"/>
      <c r="Q593" s="395"/>
      <c r="R593" s="395"/>
      <c r="S593" s="395"/>
      <c r="T593" s="395"/>
      <c r="U593" s="395"/>
      <c r="V593" s="395"/>
      <c r="W593" s="395"/>
      <c r="X593" s="395"/>
      <c r="Y593" s="395"/>
      <c r="Z593" s="395"/>
    </row>
    <row r="594" ht="16.5" customHeight="1">
      <c r="A594" s="395"/>
      <c r="B594" s="395"/>
      <c r="C594" s="395"/>
      <c r="D594" s="395"/>
      <c r="E594" s="395"/>
      <c r="F594" s="395"/>
      <c r="G594" s="395"/>
      <c r="H594" s="395"/>
      <c r="I594" s="395"/>
      <c r="J594" s="395"/>
      <c r="K594" s="395"/>
      <c r="L594" s="395"/>
      <c r="M594" s="395"/>
      <c r="N594" s="395"/>
      <c r="O594" s="395"/>
      <c r="P594" s="395"/>
      <c r="Q594" s="395"/>
      <c r="R594" s="395"/>
      <c r="S594" s="395"/>
      <c r="T594" s="395"/>
      <c r="U594" s="395"/>
      <c r="V594" s="395"/>
      <c r="W594" s="395"/>
      <c r="X594" s="395"/>
      <c r="Y594" s="395"/>
      <c r="Z594" s="395"/>
    </row>
    <row r="595" ht="16.5" customHeight="1">
      <c r="A595" s="395"/>
      <c r="B595" s="395"/>
      <c r="C595" s="395"/>
      <c r="D595" s="395"/>
      <c r="E595" s="395"/>
      <c r="F595" s="395"/>
      <c r="G595" s="395"/>
      <c r="H595" s="395"/>
      <c r="I595" s="395"/>
      <c r="J595" s="395"/>
      <c r="K595" s="395"/>
      <c r="L595" s="395"/>
      <c r="M595" s="395"/>
      <c r="N595" s="395"/>
      <c r="O595" s="395"/>
      <c r="P595" s="395"/>
      <c r="Q595" s="395"/>
      <c r="R595" s="395"/>
      <c r="S595" s="395"/>
      <c r="T595" s="395"/>
      <c r="U595" s="395"/>
      <c r="V595" s="395"/>
      <c r="W595" s="395"/>
      <c r="X595" s="395"/>
      <c r="Y595" s="395"/>
      <c r="Z595" s="395"/>
    </row>
    <row r="596" ht="16.5" customHeight="1">
      <c r="A596" s="395"/>
      <c r="B596" s="395"/>
      <c r="C596" s="395"/>
      <c r="D596" s="395"/>
      <c r="E596" s="395"/>
      <c r="F596" s="395"/>
      <c r="G596" s="395"/>
      <c r="H596" s="395"/>
      <c r="I596" s="395"/>
      <c r="J596" s="395"/>
      <c r="K596" s="395"/>
      <c r="L596" s="395"/>
      <c r="M596" s="395"/>
      <c r="N596" s="395"/>
      <c r="O596" s="395"/>
      <c r="P596" s="395"/>
      <c r="Q596" s="395"/>
      <c r="R596" s="395"/>
      <c r="S596" s="395"/>
      <c r="T596" s="395"/>
      <c r="U596" s="395"/>
      <c r="V596" s="395"/>
      <c r="W596" s="395"/>
      <c r="X596" s="395"/>
      <c r="Y596" s="395"/>
      <c r="Z596" s="395"/>
    </row>
    <row r="597" ht="16.5" customHeight="1">
      <c r="A597" s="395"/>
      <c r="B597" s="395"/>
      <c r="C597" s="395"/>
      <c r="D597" s="395"/>
      <c r="E597" s="395"/>
      <c r="F597" s="395"/>
      <c r="G597" s="395"/>
      <c r="H597" s="395"/>
      <c r="I597" s="395"/>
      <c r="J597" s="395"/>
      <c r="K597" s="395"/>
      <c r="L597" s="395"/>
      <c r="M597" s="395"/>
      <c r="N597" s="395"/>
      <c r="O597" s="395"/>
      <c r="P597" s="395"/>
      <c r="Q597" s="395"/>
      <c r="R597" s="395"/>
      <c r="S597" s="395"/>
      <c r="T597" s="395"/>
      <c r="U597" s="395"/>
      <c r="V597" s="395"/>
      <c r="W597" s="395"/>
      <c r="X597" s="395"/>
      <c r="Y597" s="395"/>
      <c r="Z597" s="395"/>
    </row>
    <row r="598" ht="16.5" customHeight="1">
      <c r="A598" s="395"/>
      <c r="B598" s="395"/>
      <c r="C598" s="395"/>
      <c r="D598" s="395"/>
      <c r="E598" s="395"/>
      <c r="F598" s="395"/>
      <c r="G598" s="395"/>
      <c r="H598" s="395"/>
      <c r="I598" s="395"/>
      <c r="J598" s="395"/>
      <c r="K598" s="395"/>
      <c r="L598" s="395"/>
      <c r="M598" s="395"/>
      <c r="N598" s="395"/>
      <c r="O598" s="395"/>
      <c r="P598" s="395"/>
      <c r="Q598" s="395"/>
      <c r="R598" s="395"/>
      <c r="S598" s="395"/>
      <c r="T598" s="395"/>
      <c r="U598" s="395"/>
      <c r="V598" s="395"/>
      <c r="W598" s="395"/>
      <c r="X598" s="395"/>
      <c r="Y598" s="395"/>
      <c r="Z598" s="395"/>
    </row>
    <row r="599" ht="16.5" customHeight="1">
      <c r="A599" s="395"/>
      <c r="B599" s="395"/>
      <c r="C599" s="395"/>
      <c r="D599" s="395"/>
      <c r="E599" s="395"/>
      <c r="F599" s="395"/>
      <c r="G599" s="395"/>
      <c r="H599" s="395"/>
      <c r="I599" s="395"/>
      <c r="J599" s="395"/>
      <c r="K599" s="395"/>
      <c r="L599" s="395"/>
      <c r="M599" s="395"/>
      <c r="N599" s="395"/>
      <c r="O599" s="395"/>
      <c r="P599" s="395"/>
      <c r="Q599" s="395"/>
      <c r="R599" s="395"/>
      <c r="S599" s="395"/>
      <c r="T599" s="395"/>
      <c r="U599" s="395"/>
      <c r="V599" s="395"/>
      <c r="W599" s="395"/>
      <c r="X599" s="395"/>
      <c r="Y599" s="395"/>
      <c r="Z599" s="395"/>
    </row>
    <row r="600" ht="16.5" customHeight="1">
      <c r="A600" s="395"/>
      <c r="B600" s="395"/>
      <c r="C600" s="395"/>
      <c r="D600" s="395"/>
      <c r="E600" s="395"/>
      <c r="F600" s="395"/>
      <c r="G600" s="395"/>
      <c r="H600" s="395"/>
      <c r="I600" s="395"/>
      <c r="J600" s="395"/>
      <c r="K600" s="395"/>
      <c r="L600" s="395"/>
      <c r="M600" s="395"/>
      <c r="N600" s="395"/>
      <c r="O600" s="395"/>
      <c r="P600" s="395"/>
      <c r="Q600" s="395"/>
      <c r="R600" s="395"/>
      <c r="S600" s="395"/>
      <c r="T600" s="395"/>
      <c r="U600" s="395"/>
      <c r="V600" s="395"/>
      <c r="W600" s="395"/>
      <c r="X600" s="395"/>
      <c r="Y600" s="395"/>
      <c r="Z600" s="395"/>
    </row>
    <row r="601" ht="16.5" customHeight="1">
      <c r="A601" s="395"/>
      <c r="B601" s="395"/>
      <c r="C601" s="395"/>
      <c r="D601" s="395"/>
      <c r="E601" s="395"/>
      <c r="F601" s="395"/>
      <c r="G601" s="395"/>
      <c r="H601" s="395"/>
      <c r="I601" s="395"/>
      <c r="J601" s="395"/>
      <c r="K601" s="395"/>
      <c r="L601" s="395"/>
      <c r="M601" s="395"/>
      <c r="N601" s="395"/>
      <c r="O601" s="395"/>
      <c r="P601" s="395"/>
      <c r="Q601" s="395"/>
      <c r="R601" s="395"/>
      <c r="S601" s="395"/>
      <c r="T601" s="395"/>
      <c r="U601" s="395"/>
      <c r="V601" s="395"/>
      <c r="W601" s="395"/>
      <c r="X601" s="395"/>
      <c r="Y601" s="395"/>
      <c r="Z601" s="395"/>
    </row>
    <row r="602" ht="16.5" customHeight="1">
      <c r="A602" s="395"/>
      <c r="B602" s="395"/>
      <c r="C602" s="395"/>
      <c r="D602" s="395"/>
      <c r="E602" s="395"/>
      <c r="F602" s="395"/>
      <c r="G602" s="395"/>
      <c r="H602" s="395"/>
      <c r="I602" s="395"/>
      <c r="J602" s="395"/>
      <c r="K602" s="395"/>
      <c r="L602" s="395"/>
      <c r="M602" s="395"/>
      <c r="N602" s="395"/>
      <c r="O602" s="395"/>
      <c r="P602" s="395"/>
      <c r="Q602" s="395"/>
      <c r="R602" s="395"/>
      <c r="S602" s="395"/>
      <c r="T602" s="395"/>
      <c r="U602" s="395"/>
      <c r="V602" s="395"/>
      <c r="W602" s="395"/>
      <c r="X602" s="395"/>
      <c r="Y602" s="395"/>
      <c r="Z602" s="395"/>
    </row>
    <row r="603" ht="16.5" customHeight="1">
      <c r="A603" s="395"/>
      <c r="B603" s="395"/>
      <c r="C603" s="395"/>
      <c r="D603" s="395"/>
      <c r="E603" s="395"/>
      <c r="F603" s="395"/>
      <c r="G603" s="395"/>
      <c r="H603" s="395"/>
      <c r="I603" s="395"/>
      <c r="J603" s="395"/>
      <c r="K603" s="395"/>
      <c r="L603" s="395"/>
      <c r="M603" s="395"/>
      <c r="N603" s="395"/>
      <c r="O603" s="395"/>
      <c r="P603" s="395"/>
      <c r="Q603" s="395"/>
      <c r="R603" s="395"/>
      <c r="S603" s="395"/>
      <c r="T603" s="395"/>
      <c r="U603" s="395"/>
      <c r="V603" s="395"/>
      <c r="W603" s="395"/>
      <c r="X603" s="395"/>
      <c r="Y603" s="395"/>
      <c r="Z603" s="395"/>
    </row>
    <row r="604" ht="16.5" customHeight="1">
      <c r="A604" s="395"/>
      <c r="B604" s="395"/>
      <c r="C604" s="395"/>
      <c r="D604" s="395"/>
      <c r="E604" s="395"/>
      <c r="F604" s="395"/>
      <c r="G604" s="395"/>
      <c r="H604" s="395"/>
      <c r="I604" s="395"/>
      <c r="J604" s="395"/>
      <c r="K604" s="395"/>
      <c r="L604" s="395"/>
      <c r="M604" s="395"/>
      <c r="N604" s="395"/>
      <c r="O604" s="395"/>
      <c r="P604" s="395"/>
      <c r="Q604" s="395"/>
      <c r="R604" s="395"/>
      <c r="S604" s="395"/>
      <c r="T604" s="395"/>
      <c r="U604" s="395"/>
      <c r="V604" s="395"/>
      <c r="W604" s="395"/>
      <c r="X604" s="395"/>
      <c r="Y604" s="395"/>
      <c r="Z604" s="395"/>
    </row>
    <row r="605" ht="16.5" customHeight="1">
      <c r="A605" s="395"/>
      <c r="B605" s="395"/>
      <c r="C605" s="395"/>
      <c r="D605" s="395"/>
      <c r="E605" s="395"/>
      <c r="F605" s="395"/>
      <c r="G605" s="395"/>
      <c r="H605" s="395"/>
      <c r="I605" s="395"/>
      <c r="J605" s="395"/>
      <c r="K605" s="395"/>
      <c r="L605" s="395"/>
      <c r="M605" s="395"/>
      <c r="N605" s="395"/>
      <c r="O605" s="395"/>
      <c r="P605" s="395"/>
      <c r="Q605" s="395"/>
      <c r="R605" s="395"/>
      <c r="S605" s="395"/>
      <c r="T605" s="395"/>
      <c r="U605" s="395"/>
      <c r="V605" s="395"/>
      <c r="W605" s="395"/>
      <c r="X605" s="395"/>
      <c r="Y605" s="395"/>
      <c r="Z605" s="395"/>
    </row>
    <row r="606" ht="16.5" customHeight="1">
      <c r="A606" s="395"/>
      <c r="B606" s="395"/>
      <c r="C606" s="395"/>
      <c r="D606" s="395"/>
      <c r="E606" s="395"/>
      <c r="F606" s="395"/>
      <c r="G606" s="395"/>
      <c r="H606" s="395"/>
      <c r="I606" s="395"/>
      <c r="J606" s="395"/>
      <c r="K606" s="395"/>
      <c r="L606" s="395"/>
      <c r="M606" s="395"/>
      <c r="N606" s="395"/>
      <c r="O606" s="395"/>
      <c r="P606" s="395"/>
      <c r="Q606" s="395"/>
      <c r="R606" s="395"/>
      <c r="S606" s="395"/>
      <c r="T606" s="395"/>
      <c r="U606" s="395"/>
      <c r="V606" s="395"/>
      <c r="W606" s="395"/>
      <c r="X606" s="395"/>
      <c r="Y606" s="395"/>
      <c r="Z606" s="395"/>
    </row>
    <row r="607" ht="16.5" customHeight="1">
      <c r="A607" s="395"/>
      <c r="B607" s="395"/>
      <c r="C607" s="395"/>
      <c r="D607" s="395"/>
      <c r="E607" s="395"/>
      <c r="F607" s="395"/>
      <c r="G607" s="395"/>
      <c r="H607" s="395"/>
      <c r="I607" s="395"/>
      <c r="J607" s="395"/>
      <c r="K607" s="395"/>
      <c r="L607" s="395"/>
      <c r="M607" s="395"/>
      <c r="N607" s="395"/>
      <c r="O607" s="395"/>
      <c r="P607" s="395"/>
      <c r="Q607" s="395"/>
      <c r="R607" s="395"/>
      <c r="S607" s="395"/>
      <c r="T607" s="395"/>
      <c r="U607" s="395"/>
      <c r="V607" s="395"/>
      <c r="W607" s="395"/>
      <c r="X607" s="395"/>
      <c r="Y607" s="395"/>
      <c r="Z607" s="395"/>
    </row>
    <row r="608" ht="16.5" customHeight="1">
      <c r="A608" s="395"/>
      <c r="B608" s="395"/>
      <c r="C608" s="395"/>
      <c r="D608" s="395"/>
      <c r="E608" s="395"/>
      <c r="F608" s="395"/>
      <c r="G608" s="395"/>
      <c r="H608" s="395"/>
      <c r="I608" s="395"/>
      <c r="J608" s="395"/>
      <c r="K608" s="395"/>
      <c r="L608" s="395"/>
      <c r="M608" s="395"/>
      <c r="N608" s="395"/>
      <c r="O608" s="395"/>
      <c r="P608" s="395"/>
      <c r="Q608" s="395"/>
      <c r="R608" s="395"/>
      <c r="S608" s="395"/>
      <c r="T608" s="395"/>
      <c r="U608" s="395"/>
      <c r="V608" s="395"/>
      <c r="W608" s="395"/>
      <c r="X608" s="395"/>
      <c r="Y608" s="395"/>
      <c r="Z608" s="395"/>
    </row>
    <row r="609" ht="16.5" customHeight="1">
      <c r="A609" s="395"/>
      <c r="B609" s="395"/>
      <c r="C609" s="395"/>
      <c r="D609" s="395"/>
      <c r="E609" s="395"/>
      <c r="F609" s="395"/>
      <c r="G609" s="395"/>
      <c r="H609" s="395"/>
      <c r="I609" s="395"/>
      <c r="J609" s="395"/>
      <c r="K609" s="395"/>
      <c r="L609" s="395"/>
      <c r="M609" s="395"/>
      <c r="N609" s="395"/>
      <c r="O609" s="395"/>
      <c r="P609" s="395"/>
      <c r="Q609" s="395"/>
      <c r="R609" s="395"/>
      <c r="S609" s="395"/>
      <c r="T609" s="395"/>
      <c r="U609" s="395"/>
      <c r="V609" s="395"/>
      <c r="W609" s="395"/>
      <c r="X609" s="395"/>
      <c r="Y609" s="395"/>
      <c r="Z609" s="395"/>
    </row>
    <row r="610" ht="16.5" customHeight="1">
      <c r="A610" s="395"/>
      <c r="B610" s="395"/>
      <c r="C610" s="395"/>
      <c r="D610" s="395"/>
      <c r="E610" s="395"/>
      <c r="F610" s="395"/>
      <c r="G610" s="395"/>
      <c r="H610" s="395"/>
      <c r="I610" s="395"/>
      <c r="J610" s="395"/>
      <c r="K610" s="395"/>
      <c r="L610" s="395"/>
      <c r="M610" s="395"/>
      <c r="N610" s="395"/>
      <c r="O610" s="395"/>
      <c r="P610" s="395"/>
      <c r="Q610" s="395"/>
      <c r="R610" s="395"/>
      <c r="S610" s="395"/>
      <c r="T610" s="395"/>
      <c r="U610" s="395"/>
      <c r="V610" s="395"/>
      <c r="W610" s="395"/>
      <c r="X610" s="395"/>
      <c r="Y610" s="395"/>
      <c r="Z610" s="395"/>
    </row>
    <row r="611" ht="16.5" customHeight="1">
      <c r="A611" s="395"/>
      <c r="B611" s="395"/>
      <c r="C611" s="395"/>
      <c r="D611" s="395"/>
      <c r="E611" s="395"/>
      <c r="F611" s="395"/>
      <c r="G611" s="395"/>
      <c r="H611" s="395"/>
      <c r="I611" s="395"/>
      <c r="J611" s="395"/>
      <c r="K611" s="395"/>
      <c r="L611" s="395"/>
      <c r="M611" s="395"/>
      <c r="N611" s="395"/>
      <c r="O611" s="395"/>
      <c r="P611" s="395"/>
      <c r="Q611" s="395"/>
      <c r="R611" s="395"/>
      <c r="S611" s="395"/>
      <c r="T611" s="395"/>
      <c r="U611" s="395"/>
      <c r="V611" s="395"/>
      <c r="W611" s="395"/>
      <c r="X611" s="395"/>
      <c r="Y611" s="395"/>
      <c r="Z611" s="395"/>
    </row>
    <row r="612" ht="16.5" customHeight="1">
      <c r="A612" s="395"/>
      <c r="B612" s="395"/>
      <c r="C612" s="395"/>
      <c r="D612" s="395"/>
      <c r="E612" s="395"/>
      <c r="F612" s="395"/>
      <c r="G612" s="395"/>
      <c r="H612" s="395"/>
      <c r="I612" s="395"/>
      <c r="J612" s="395"/>
      <c r="K612" s="395"/>
      <c r="L612" s="395"/>
      <c r="M612" s="395"/>
      <c r="N612" s="395"/>
      <c r="O612" s="395"/>
      <c r="P612" s="395"/>
      <c r="Q612" s="395"/>
      <c r="R612" s="395"/>
      <c r="S612" s="395"/>
      <c r="T612" s="395"/>
      <c r="U612" s="395"/>
      <c r="V612" s="395"/>
      <c r="W612" s="395"/>
      <c r="X612" s="395"/>
      <c r="Y612" s="395"/>
      <c r="Z612" s="395"/>
    </row>
    <row r="613" ht="16.5" customHeight="1">
      <c r="A613" s="395"/>
      <c r="B613" s="395"/>
      <c r="C613" s="395"/>
      <c r="D613" s="395"/>
      <c r="E613" s="395"/>
      <c r="F613" s="395"/>
      <c r="G613" s="395"/>
      <c r="H613" s="395"/>
      <c r="I613" s="395"/>
      <c r="J613" s="395"/>
      <c r="K613" s="395"/>
      <c r="L613" s="395"/>
      <c r="M613" s="395"/>
      <c r="N613" s="395"/>
      <c r="O613" s="395"/>
      <c r="P613" s="395"/>
      <c r="Q613" s="395"/>
      <c r="R613" s="395"/>
      <c r="S613" s="395"/>
      <c r="T613" s="395"/>
      <c r="U613" s="395"/>
      <c r="V613" s="395"/>
      <c r="W613" s="395"/>
      <c r="X613" s="395"/>
      <c r="Y613" s="395"/>
      <c r="Z613" s="395"/>
    </row>
    <row r="614" ht="16.5" customHeight="1">
      <c r="A614" s="395"/>
      <c r="B614" s="395"/>
      <c r="C614" s="395"/>
      <c r="D614" s="395"/>
      <c r="E614" s="395"/>
      <c r="F614" s="395"/>
      <c r="G614" s="395"/>
      <c r="H614" s="395"/>
      <c r="I614" s="395"/>
      <c r="J614" s="395"/>
      <c r="K614" s="395"/>
      <c r="L614" s="395"/>
      <c r="M614" s="395"/>
      <c r="N614" s="395"/>
      <c r="O614" s="395"/>
      <c r="P614" s="395"/>
      <c r="Q614" s="395"/>
      <c r="R614" s="395"/>
      <c r="S614" s="395"/>
      <c r="T614" s="395"/>
      <c r="U614" s="395"/>
      <c r="V614" s="395"/>
      <c r="W614" s="395"/>
      <c r="X614" s="395"/>
      <c r="Y614" s="395"/>
      <c r="Z614" s="395"/>
    </row>
    <row r="615" ht="16.5" customHeight="1">
      <c r="A615" s="395"/>
      <c r="B615" s="395"/>
      <c r="C615" s="395"/>
      <c r="D615" s="395"/>
      <c r="E615" s="395"/>
      <c r="F615" s="395"/>
      <c r="G615" s="395"/>
      <c r="H615" s="395"/>
      <c r="I615" s="395"/>
      <c r="J615" s="395"/>
      <c r="K615" s="395"/>
      <c r="L615" s="395"/>
      <c r="M615" s="395"/>
      <c r="N615" s="395"/>
      <c r="O615" s="395"/>
      <c r="P615" s="395"/>
      <c r="Q615" s="395"/>
      <c r="R615" s="395"/>
      <c r="S615" s="395"/>
      <c r="T615" s="395"/>
      <c r="U615" s="395"/>
      <c r="V615" s="395"/>
      <c r="W615" s="395"/>
      <c r="X615" s="395"/>
      <c r="Y615" s="395"/>
      <c r="Z615" s="395"/>
    </row>
    <row r="616" ht="16.5" customHeight="1">
      <c r="A616" s="395"/>
      <c r="B616" s="395"/>
      <c r="C616" s="395"/>
      <c r="D616" s="395"/>
      <c r="E616" s="395"/>
      <c r="F616" s="395"/>
      <c r="G616" s="395"/>
      <c r="H616" s="395"/>
      <c r="I616" s="395"/>
      <c r="J616" s="395"/>
      <c r="K616" s="395"/>
      <c r="L616" s="395"/>
      <c r="M616" s="395"/>
      <c r="N616" s="395"/>
      <c r="O616" s="395"/>
      <c r="P616" s="395"/>
      <c r="Q616" s="395"/>
      <c r="R616" s="395"/>
      <c r="S616" s="395"/>
      <c r="T616" s="395"/>
      <c r="U616" s="395"/>
      <c r="V616" s="395"/>
      <c r="W616" s="395"/>
      <c r="X616" s="395"/>
      <c r="Y616" s="395"/>
      <c r="Z616" s="395"/>
    </row>
    <row r="617" ht="16.5" customHeight="1">
      <c r="A617" s="395"/>
      <c r="B617" s="395"/>
      <c r="C617" s="395"/>
      <c r="D617" s="395"/>
      <c r="E617" s="395"/>
      <c r="F617" s="395"/>
      <c r="G617" s="395"/>
      <c r="H617" s="395"/>
      <c r="I617" s="395"/>
      <c r="J617" s="395"/>
      <c r="K617" s="395"/>
      <c r="L617" s="395"/>
      <c r="M617" s="395"/>
      <c r="N617" s="395"/>
      <c r="O617" s="395"/>
      <c r="P617" s="395"/>
      <c r="Q617" s="395"/>
      <c r="R617" s="395"/>
      <c r="S617" s="395"/>
      <c r="T617" s="395"/>
      <c r="U617" s="395"/>
      <c r="V617" s="395"/>
      <c r="W617" s="395"/>
      <c r="X617" s="395"/>
      <c r="Y617" s="395"/>
      <c r="Z617" s="395"/>
    </row>
    <row r="618" ht="16.5" customHeight="1">
      <c r="A618" s="395"/>
      <c r="B618" s="395"/>
      <c r="C618" s="395"/>
      <c r="D618" s="395"/>
      <c r="E618" s="395"/>
      <c r="F618" s="395"/>
      <c r="G618" s="395"/>
      <c r="H618" s="395"/>
      <c r="I618" s="395"/>
      <c r="J618" s="395"/>
      <c r="K618" s="395"/>
      <c r="L618" s="395"/>
      <c r="M618" s="395"/>
      <c r="N618" s="395"/>
      <c r="O618" s="395"/>
      <c r="P618" s="395"/>
      <c r="Q618" s="395"/>
      <c r="R618" s="395"/>
      <c r="S618" s="395"/>
      <c r="T618" s="395"/>
      <c r="U618" s="395"/>
      <c r="V618" s="395"/>
      <c r="W618" s="395"/>
      <c r="X618" s="395"/>
      <c r="Y618" s="395"/>
      <c r="Z618" s="395"/>
    </row>
    <row r="619" ht="16.5" customHeight="1">
      <c r="A619" s="395"/>
      <c r="B619" s="395"/>
      <c r="C619" s="395"/>
      <c r="D619" s="395"/>
      <c r="E619" s="395"/>
      <c r="F619" s="395"/>
      <c r="G619" s="395"/>
      <c r="H619" s="395"/>
      <c r="I619" s="395"/>
      <c r="J619" s="395"/>
      <c r="K619" s="395"/>
      <c r="L619" s="395"/>
      <c r="M619" s="395"/>
      <c r="N619" s="395"/>
      <c r="O619" s="395"/>
      <c r="P619" s="395"/>
      <c r="Q619" s="395"/>
      <c r="R619" s="395"/>
      <c r="S619" s="395"/>
      <c r="T619" s="395"/>
      <c r="U619" s="395"/>
      <c r="V619" s="395"/>
      <c r="W619" s="395"/>
      <c r="X619" s="395"/>
      <c r="Y619" s="395"/>
      <c r="Z619" s="395"/>
    </row>
    <row r="620" ht="16.5" customHeight="1">
      <c r="A620" s="395"/>
      <c r="B620" s="395"/>
      <c r="C620" s="395"/>
      <c r="D620" s="395"/>
      <c r="E620" s="395"/>
      <c r="F620" s="395"/>
      <c r="G620" s="395"/>
      <c r="H620" s="395"/>
      <c r="I620" s="395"/>
      <c r="J620" s="395"/>
      <c r="K620" s="395"/>
      <c r="L620" s="395"/>
      <c r="M620" s="395"/>
      <c r="N620" s="395"/>
      <c r="O620" s="395"/>
      <c r="P620" s="395"/>
      <c r="Q620" s="395"/>
      <c r="R620" s="395"/>
      <c r="S620" s="395"/>
      <c r="T620" s="395"/>
      <c r="U620" s="395"/>
      <c r="V620" s="395"/>
      <c r="W620" s="395"/>
      <c r="X620" s="395"/>
      <c r="Y620" s="395"/>
      <c r="Z620" s="395"/>
    </row>
    <row r="621" ht="16.5" customHeight="1">
      <c r="A621" s="395"/>
      <c r="B621" s="395"/>
      <c r="C621" s="395"/>
      <c r="D621" s="395"/>
      <c r="E621" s="395"/>
      <c r="F621" s="395"/>
      <c r="G621" s="395"/>
      <c r="H621" s="395"/>
      <c r="I621" s="395"/>
      <c r="J621" s="395"/>
      <c r="K621" s="395"/>
      <c r="L621" s="395"/>
      <c r="M621" s="395"/>
      <c r="N621" s="395"/>
      <c r="O621" s="395"/>
      <c r="P621" s="395"/>
      <c r="Q621" s="395"/>
      <c r="R621" s="395"/>
      <c r="S621" s="395"/>
      <c r="T621" s="395"/>
      <c r="U621" s="395"/>
      <c r="V621" s="395"/>
      <c r="W621" s="395"/>
      <c r="X621" s="395"/>
      <c r="Y621" s="395"/>
      <c r="Z621" s="395"/>
    </row>
    <row r="622" ht="16.5" customHeight="1">
      <c r="A622" s="395"/>
      <c r="B622" s="395"/>
      <c r="C622" s="395"/>
      <c r="D622" s="395"/>
      <c r="E622" s="395"/>
      <c r="F622" s="395"/>
      <c r="G622" s="395"/>
      <c r="H622" s="395"/>
      <c r="I622" s="395"/>
      <c r="J622" s="395"/>
      <c r="K622" s="395"/>
      <c r="L622" s="395"/>
      <c r="M622" s="395"/>
      <c r="N622" s="395"/>
      <c r="O622" s="395"/>
      <c r="P622" s="395"/>
      <c r="Q622" s="395"/>
      <c r="R622" s="395"/>
      <c r="S622" s="395"/>
      <c r="T622" s="395"/>
      <c r="U622" s="395"/>
      <c r="V622" s="395"/>
      <c r="W622" s="395"/>
      <c r="X622" s="395"/>
      <c r="Y622" s="395"/>
      <c r="Z622" s="395"/>
    </row>
    <row r="623" ht="16.5" customHeight="1">
      <c r="A623" s="395"/>
      <c r="B623" s="395"/>
      <c r="C623" s="395"/>
      <c r="D623" s="395"/>
      <c r="E623" s="395"/>
      <c r="F623" s="395"/>
      <c r="G623" s="395"/>
      <c r="H623" s="395"/>
      <c r="I623" s="395"/>
      <c r="J623" s="395"/>
      <c r="K623" s="395"/>
      <c r="L623" s="395"/>
      <c r="M623" s="395"/>
      <c r="N623" s="395"/>
      <c r="O623" s="395"/>
      <c r="P623" s="395"/>
      <c r="Q623" s="395"/>
      <c r="R623" s="395"/>
      <c r="S623" s="395"/>
      <c r="T623" s="395"/>
      <c r="U623" s="395"/>
      <c r="V623" s="395"/>
      <c r="W623" s="395"/>
      <c r="X623" s="395"/>
      <c r="Y623" s="395"/>
      <c r="Z623" s="395"/>
    </row>
    <row r="624" ht="16.5" customHeight="1">
      <c r="A624" s="395"/>
      <c r="B624" s="395"/>
      <c r="C624" s="395"/>
      <c r="D624" s="395"/>
      <c r="E624" s="395"/>
      <c r="F624" s="395"/>
      <c r="G624" s="395"/>
      <c r="H624" s="395"/>
      <c r="I624" s="395"/>
      <c r="J624" s="395"/>
      <c r="K624" s="395"/>
      <c r="L624" s="395"/>
      <c r="M624" s="395"/>
      <c r="N624" s="395"/>
      <c r="O624" s="395"/>
      <c r="P624" s="395"/>
      <c r="Q624" s="395"/>
      <c r="R624" s="395"/>
      <c r="S624" s="395"/>
      <c r="T624" s="395"/>
      <c r="U624" s="395"/>
      <c r="V624" s="395"/>
      <c r="W624" s="395"/>
      <c r="X624" s="395"/>
      <c r="Y624" s="395"/>
      <c r="Z624" s="395"/>
    </row>
    <row r="625" ht="16.5" customHeight="1">
      <c r="A625" s="395"/>
      <c r="B625" s="395"/>
      <c r="C625" s="395"/>
      <c r="D625" s="395"/>
      <c r="E625" s="395"/>
      <c r="F625" s="395"/>
      <c r="G625" s="395"/>
      <c r="H625" s="395"/>
      <c r="I625" s="395"/>
      <c r="J625" s="395"/>
      <c r="K625" s="395"/>
      <c r="L625" s="395"/>
      <c r="M625" s="395"/>
      <c r="N625" s="395"/>
      <c r="O625" s="395"/>
      <c r="P625" s="395"/>
      <c r="Q625" s="395"/>
      <c r="R625" s="395"/>
      <c r="S625" s="395"/>
      <c r="T625" s="395"/>
      <c r="U625" s="395"/>
      <c r="V625" s="395"/>
      <c r="W625" s="395"/>
      <c r="X625" s="395"/>
      <c r="Y625" s="395"/>
      <c r="Z625" s="395"/>
    </row>
    <row r="626" ht="16.5" customHeight="1">
      <c r="A626" s="395"/>
      <c r="B626" s="395"/>
      <c r="C626" s="395"/>
      <c r="D626" s="395"/>
      <c r="E626" s="395"/>
      <c r="F626" s="395"/>
      <c r="G626" s="395"/>
      <c r="H626" s="395"/>
      <c r="I626" s="395"/>
      <c r="J626" s="395"/>
      <c r="K626" s="395"/>
      <c r="L626" s="395"/>
      <c r="M626" s="395"/>
      <c r="N626" s="395"/>
      <c r="O626" s="395"/>
      <c r="P626" s="395"/>
      <c r="Q626" s="395"/>
      <c r="R626" s="395"/>
      <c r="S626" s="395"/>
      <c r="T626" s="395"/>
      <c r="U626" s="395"/>
      <c r="V626" s="395"/>
      <c r="W626" s="395"/>
      <c r="X626" s="395"/>
      <c r="Y626" s="395"/>
      <c r="Z626" s="395"/>
    </row>
    <row r="627" ht="16.5" customHeight="1">
      <c r="A627" s="395"/>
      <c r="B627" s="395"/>
      <c r="C627" s="395"/>
      <c r="D627" s="395"/>
      <c r="E627" s="395"/>
      <c r="F627" s="395"/>
      <c r="G627" s="395"/>
      <c r="H627" s="395"/>
      <c r="I627" s="395"/>
      <c r="J627" s="395"/>
      <c r="K627" s="395"/>
      <c r="L627" s="395"/>
      <c r="M627" s="395"/>
      <c r="N627" s="395"/>
      <c r="O627" s="395"/>
      <c r="P627" s="395"/>
      <c r="Q627" s="395"/>
      <c r="R627" s="395"/>
      <c r="S627" s="395"/>
      <c r="T627" s="395"/>
      <c r="U627" s="395"/>
      <c r="V627" s="395"/>
      <c r="W627" s="395"/>
      <c r="X627" s="395"/>
      <c r="Y627" s="395"/>
      <c r="Z627" s="395"/>
    </row>
    <row r="628" ht="16.5" customHeight="1">
      <c r="A628" s="395"/>
      <c r="B628" s="395"/>
      <c r="C628" s="395"/>
      <c r="D628" s="395"/>
      <c r="E628" s="395"/>
      <c r="F628" s="395"/>
      <c r="G628" s="395"/>
      <c r="H628" s="395"/>
      <c r="I628" s="395"/>
      <c r="J628" s="395"/>
      <c r="K628" s="395"/>
      <c r="L628" s="395"/>
      <c r="M628" s="395"/>
      <c r="N628" s="395"/>
      <c r="O628" s="395"/>
      <c r="P628" s="395"/>
      <c r="Q628" s="395"/>
      <c r="R628" s="395"/>
      <c r="S628" s="395"/>
      <c r="T628" s="395"/>
      <c r="U628" s="395"/>
      <c r="V628" s="395"/>
      <c r="W628" s="395"/>
      <c r="X628" s="395"/>
      <c r="Y628" s="395"/>
      <c r="Z628" s="395"/>
    </row>
    <row r="629" ht="16.5" customHeight="1">
      <c r="A629" s="395"/>
      <c r="B629" s="395"/>
      <c r="C629" s="395"/>
      <c r="D629" s="395"/>
      <c r="E629" s="395"/>
      <c r="F629" s="395"/>
      <c r="G629" s="395"/>
      <c r="H629" s="395"/>
      <c r="I629" s="395"/>
      <c r="J629" s="395"/>
      <c r="K629" s="395"/>
      <c r="L629" s="395"/>
      <c r="M629" s="395"/>
      <c r="N629" s="395"/>
      <c r="O629" s="395"/>
      <c r="P629" s="395"/>
      <c r="Q629" s="395"/>
      <c r="R629" s="395"/>
      <c r="S629" s="395"/>
      <c r="T629" s="395"/>
      <c r="U629" s="395"/>
      <c r="V629" s="395"/>
      <c r="W629" s="395"/>
      <c r="X629" s="395"/>
      <c r="Y629" s="395"/>
      <c r="Z629" s="395"/>
    </row>
    <row r="630" ht="16.5" customHeight="1">
      <c r="A630" s="395"/>
      <c r="B630" s="395"/>
      <c r="C630" s="395"/>
      <c r="D630" s="395"/>
      <c r="E630" s="395"/>
      <c r="F630" s="395"/>
      <c r="G630" s="395"/>
      <c r="H630" s="395"/>
      <c r="I630" s="395"/>
      <c r="J630" s="395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  <c r="V630" s="395"/>
      <c r="W630" s="395"/>
      <c r="X630" s="395"/>
      <c r="Y630" s="395"/>
      <c r="Z630" s="395"/>
    </row>
    <row r="631" ht="16.5" customHeight="1">
      <c r="A631" s="395"/>
      <c r="B631" s="395"/>
      <c r="C631" s="395"/>
      <c r="D631" s="395"/>
      <c r="E631" s="395"/>
      <c r="F631" s="395"/>
      <c r="G631" s="395"/>
      <c r="H631" s="395"/>
      <c r="I631" s="395"/>
      <c r="J631" s="395"/>
      <c r="K631" s="395"/>
      <c r="L631" s="395"/>
      <c r="M631" s="395"/>
      <c r="N631" s="395"/>
      <c r="O631" s="395"/>
      <c r="P631" s="395"/>
      <c r="Q631" s="395"/>
      <c r="R631" s="395"/>
      <c r="S631" s="395"/>
      <c r="T631" s="395"/>
      <c r="U631" s="395"/>
      <c r="V631" s="395"/>
      <c r="W631" s="395"/>
      <c r="X631" s="395"/>
      <c r="Y631" s="395"/>
      <c r="Z631" s="395"/>
    </row>
    <row r="632" ht="16.5" customHeight="1">
      <c r="A632" s="395"/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  <c r="V632" s="395"/>
      <c r="W632" s="395"/>
      <c r="X632" s="395"/>
      <c r="Y632" s="395"/>
      <c r="Z632" s="395"/>
    </row>
    <row r="633" ht="16.5" customHeight="1">
      <c r="A633" s="395"/>
      <c r="B633" s="395"/>
      <c r="C633" s="395"/>
      <c r="D633" s="395"/>
      <c r="E633" s="395"/>
      <c r="F633" s="395"/>
      <c r="G633" s="395"/>
      <c r="H633" s="395"/>
      <c r="I633" s="395"/>
      <c r="J633" s="395"/>
      <c r="K633" s="395"/>
      <c r="L633" s="395"/>
      <c r="M633" s="395"/>
      <c r="N633" s="395"/>
      <c r="O633" s="395"/>
      <c r="P633" s="395"/>
      <c r="Q633" s="395"/>
      <c r="R633" s="395"/>
      <c r="S633" s="395"/>
      <c r="T633" s="395"/>
      <c r="U633" s="395"/>
      <c r="V633" s="395"/>
      <c r="W633" s="395"/>
      <c r="X633" s="395"/>
      <c r="Y633" s="395"/>
      <c r="Z633" s="395"/>
    </row>
    <row r="634" ht="16.5" customHeight="1">
      <c r="A634" s="395"/>
      <c r="B634" s="395"/>
      <c r="C634" s="395"/>
      <c r="D634" s="395"/>
      <c r="E634" s="395"/>
      <c r="F634" s="395"/>
      <c r="G634" s="395"/>
      <c r="H634" s="395"/>
      <c r="I634" s="395"/>
      <c r="J634" s="395"/>
      <c r="K634" s="395"/>
      <c r="L634" s="395"/>
      <c r="M634" s="395"/>
      <c r="N634" s="395"/>
      <c r="O634" s="395"/>
      <c r="P634" s="395"/>
      <c r="Q634" s="395"/>
      <c r="R634" s="395"/>
      <c r="S634" s="395"/>
      <c r="T634" s="395"/>
      <c r="U634" s="395"/>
      <c r="V634" s="395"/>
      <c r="W634" s="395"/>
      <c r="X634" s="395"/>
      <c r="Y634" s="395"/>
      <c r="Z634" s="395"/>
    </row>
    <row r="635" ht="16.5" customHeight="1">
      <c r="A635" s="395"/>
      <c r="B635" s="395"/>
      <c r="C635" s="395"/>
      <c r="D635" s="395"/>
      <c r="E635" s="395"/>
      <c r="F635" s="395"/>
      <c r="G635" s="395"/>
      <c r="H635" s="395"/>
      <c r="I635" s="395"/>
      <c r="J635" s="395"/>
      <c r="K635" s="395"/>
      <c r="L635" s="395"/>
      <c r="M635" s="395"/>
      <c r="N635" s="395"/>
      <c r="O635" s="395"/>
      <c r="P635" s="395"/>
      <c r="Q635" s="395"/>
      <c r="R635" s="395"/>
      <c r="S635" s="395"/>
      <c r="T635" s="395"/>
      <c r="U635" s="395"/>
      <c r="V635" s="395"/>
      <c r="W635" s="395"/>
      <c r="X635" s="395"/>
      <c r="Y635" s="395"/>
      <c r="Z635" s="395"/>
    </row>
    <row r="636" ht="16.5" customHeight="1">
      <c r="A636" s="395"/>
      <c r="B636" s="395"/>
      <c r="C636" s="395"/>
      <c r="D636" s="395"/>
      <c r="E636" s="395"/>
      <c r="F636" s="395"/>
      <c r="G636" s="395"/>
      <c r="H636" s="395"/>
      <c r="I636" s="395"/>
      <c r="J636" s="395"/>
      <c r="K636" s="395"/>
      <c r="L636" s="395"/>
      <c r="M636" s="395"/>
      <c r="N636" s="395"/>
      <c r="O636" s="395"/>
      <c r="P636" s="395"/>
      <c r="Q636" s="395"/>
      <c r="R636" s="395"/>
      <c r="S636" s="395"/>
      <c r="T636" s="395"/>
      <c r="U636" s="395"/>
      <c r="V636" s="395"/>
      <c r="W636" s="395"/>
      <c r="X636" s="395"/>
      <c r="Y636" s="395"/>
      <c r="Z636" s="395"/>
    </row>
    <row r="637" ht="16.5" customHeight="1">
      <c r="A637" s="395"/>
      <c r="B637" s="395"/>
      <c r="C637" s="395"/>
      <c r="D637" s="395"/>
      <c r="E637" s="395"/>
      <c r="F637" s="395"/>
      <c r="G637" s="395"/>
      <c r="H637" s="395"/>
      <c r="I637" s="395"/>
      <c r="J637" s="395"/>
      <c r="K637" s="395"/>
      <c r="L637" s="395"/>
      <c r="M637" s="395"/>
      <c r="N637" s="395"/>
      <c r="O637" s="395"/>
      <c r="P637" s="395"/>
      <c r="Q637" s="395"/>
      <c r="R637" s="395"/>
      <c r="S637" s="395"/>
      <c r="T637" s="395"/>
      <c r="U637" s="395"/>
      <c r="V637" s="395"/>
      <c r="W637" s="395"/>
      <c r="X637" s="395"/>
      <c r="Y637" s="395"/>
      <c r="Z637" s="395"/>
    </row>
    <row r="638" ht="16.5" customHeight="1">
      <c r="A638" s="395"/>
      <c r="B638" s="395"/>
      <c r="C638" s="395"/>
      <c r="D638" s="395"/>
      <c r="E638" s="395"/>
      <c r="F638" s="395"/>
      <c r="G638" s="395"/>
      <c r="H638" s="395"/>
      <c r="I638" s="395"/>
      <c r="J638" s="395"/>
      <c r="K638" s="395"/>
      <c r="L638" s="395"/>
      <c r="M638" s="395"/>
      <c r="N638" s="395"/>
      <c r="O638" s="395"/>
      <c r="P638" s="395"/>
      <c r="Q638" s="395"/>
      <c r="R638" s="395"/>
      <c r="S638" s="395"/>
      <c r="T638" s="395"/>
      <c r="U638" s="395"/>
      <c r="V638" s="395"/>
      <c r="W638" s="395"/>
      <c r="X638" s="395"/>
      <c r="Y638" s="395"/>
      <c r="Z638" s="395"/>
    </row>
    <row r="639" ht="16.5" customHeight="1">
      <c r="A639" s="395"/>
      <c r="B639" s="395"/>
      <c r="C639" s="395"/>
      <c r="D639" s="395"/>
      <c r="E639" s="395"/>
      <c r="F639" s="395"/>
      <c r="G639" s="395"/>
      <c r="H639" s="395"/>
      <c r="I639" s="395"/>
      <c r="J639" s="395"/>
      <c r="K639" s="395"/>
      <c r="L639" s="395"/>
      <c r="M639" s="395"/>
      <c r="N639" s="395"/>
      <c r="O639" s="395"/>
      <c r="P639" s="395"/>
      <c r="Q639" s="395"/>
      <c r="R639" s="395"/>
      <c r="S639" s="395"/>
      <c r="T639" s="395"/>
      <c r="U639" s="395"/>
      <c r="V639" s="395"/>
      <c r="W639" s="395"/>
      <c r="X639" s="395"/>
      <c r="Y639" s="395"/>
      <c r="Z639" s="395"/>
    </row>
    <row r="640" ht="16.5" customHeight="1">
      <c r="A640" s="395"/>
      <c r="B640" s="395"/>
      <c r="C640" s="395"/>
      <c r="D640" s="395"/>
      <c r="E640" s="395"/>
      <c r="F640" s="395"/>
      <c r="G640" s="395"/>
      <c r="H640" s="395"/>
      <c r="I640" s="395"/>
      <c r="J640" s="395"/>
      <c r="K640" s="395"/>
      <c r="L640" s="395"/>
      <c r="M640" s="395"/>
      <c r="N640" s="395"/>
      <c r="O640" s="395"/>
      <c r="P640" s="395"/>
      <c r="Q640" s="395"/>
      <c r="R640" s="395"/>
      <c r="S640" s="395"/>
      <c r="T640" s="395"/>
      <c r="U640" s="395"/>
      <c r="V640" s="395"/>
      <c r="W640" s="395"/>
      <c r="X640" s="395"/>
      <c r="Y640" s="395"/>
      <c r="Z640" s="395"/>
    </row>
    <row r="641" ht="16.5" customHeight="1">
      <c r="A641" s="395"/>
      <c r="B641" s="395"/>
      <c r="C641" s="395"/>
      <c r="D641" s="395"/>
      <c r="E641" s="395"/>
      <c r="F641" s="395"/>
      <c r="G641" s="395"/>
      <c r="H641" s="395"/>
      <c r="I641" s="395"/>
      <c r="J641" s="395"/>
      <c r="K641" s="395"/>
      <c r="L641" s="395"/>
      <c r="M641" s="395"/>
      <c r="N641" s="395"/>
      <c r="O641" s="395"/>
      <c r="P641" s="395"/>
      <c r="Q641" s="395"/>
      <c r="R641" s="395"/>
      <c r="S641" s="395"/>
      <c r="T641" s="395"/>
      <c r="U641" s="395"/>
      <c r="V641" s="395"/>
      <c r="W641" s="395"/>
      <c r="X641" s="395"/>
      <c r="Y641" s="395"/>
      <c r="Z641" s="395"/>
    </row>
    <row r="642" ht="16.5" customHeight="1">
      <c r="A642" s="395"/>
      <c r="B642" s="395"/>
      <c r="C642" s="395"/>
      <c r="D642" s="395"/>
      <c r="E642" s="395"/>
      <c r="F642" s="395"/>
      <c r="G642" s="395"/>
      <c r="H642" s="395"/>
      <c r="I642" s="395"/>
      <c r="J642" s="395"/>
      <c r="K642" s="395"/>
      <c r="L642" s="395"/>
      <c r="M642" s="395"/>
      <c r="N642" s="395"/>
      <c r="O642" s="395"/>
      <c r="P642" s="395"/>
      <c r="Q642" s="395"/>
      <c r="R642" s="395"/>
      <c r="S642" s="395"/>
      <c r="T642" s="395"/>
      <c r="U642" s="395"/>
      <c r="V642" s="395"/>
      <c r="W642" s="395"/>
      <c r="X642" s="395"/>
      <c r="Y642" s="395"/>
      <c r="Z642" s="395"/>
    </row>
    <row r="643" ht="16.5" customHeight="1">
      <c r="A643" s="395"/>
      <c r="B643" s="395"/>
      <c r="C643" s="395"/>
      <c r="D643" s="395"/>
      <c r="E643" s="395"/>
      <c r="F643" s="395"/>
      <c r="G643" s="395"/>
      <c r="H643" s="395"/>
      <c r="I643" s="395"/>
      <c r="J643" s="395"/>
      <c r="K643" s="395"/>
      <c r="L643" s="395"/>
      <c r="M643" s="395"/>
      <c r="N643" s="395"/>
      <c r="O643" s="395"/>
      <c r="P643" s="395"/>
      <c r="Q643" s="395"/>
      <c r="R643" s="395"/>
      <c r="S643" s="395"/>
      <c r="T643" s="395"/>
      <c r="U643" s="395"/>
      <c r="V643" s="395"/>
      <c r="W643" s="395"/>
      <c r="X643" s="395"/>
      <c r="Y643" s="395"/>
      <c r="Z643" s="395"/>
    </row>
    <row r="644" ht="16.5" customHeight="1">
      <c r="A644" s="395"/>
      <c r="B644" s="395"/>
      <c r="C644" s="395"/>
      <c r="D644" s="395"/>
      <c r="E644" s="395"/>
      <c r="F644" s="395"/>
      <c r="G644" s="395"/>
      <c r="H644" s="395"/>
      <c r="I644" s="395"/>
      <c r="J644" s="395"/>
      <c r="K644" s="395"/>
      <c r="L644" s="395"/>
      <c r="M644" s="395"/>
      <c r="N644" s="395"/>
      <c r="O644" s="395"/>
      <c r="P644" s="395"/>
      <c r="Q644" s="395"/>
      <c r="R644" s="395"/>
      <c r="S644" s="395"/>
      <c r="T644" s="395"/>
      <c r="U644" s="395"/>
      <c r="V644" s="395"/>
      <c r="W644" s="395"/>
      <c r="X644" s="395"/>
      <c r="Y644" s="395"/>
      <c r="Z644" s="395"/>
    </row>
    <row r="645" ht="16.5" customHeight="1">
      <c r="A645" s="395"/>
      <c r="B645" s="395"/>
      <c r="C645" s="395"/>
      <c r="D645" s="395"/>
      <c r="E645" s="395"/>
      <c r="F645" s="395"/>
      <c r="G645" s="395"/>
      <c r="H645" s="395"/>
      <c r="I645" s="395"/>
      <c r="J645" s="395"/>
      <c r="K645" s="395"/>
      <c r="L645" s="395"/>
      <c r="M645" s="395"/>
      <c r="N645" s="395"/>
      <c r="O645" s="395"/>
      <c r="P645" s="395"/>
      <c r="Q645" s="395"/>
      <c r="R645" s="395"/>
      <c r="S645" s="395"/>
      <c r="T645" s="395"/>
      <c r="U645" s="395"/>
      <c r="V645" s="395"/>
      <c r="W645" s="395"/>
      <c r="X645" s="395"/>
      <c r="Y645" s="395"/>
      <c r="Z645" s="395"/>
    </row>
    <row r="646" ht="16.5" customHeight="1">
      <c r="A646" s="395"/>
      <c r="B646" s="395"/>
      <c r="C646" s="395"/>
      <c r="D646" s="395"/>
      <c r="E646" s="395"/>
      <c r="F646" s="395"/>
      <c r="G646" s="395"/>
      <c r="H646" s="395"/>
      <c r="I646" s="395"/>
      <c r="J646" s="395"/>
      <c r="K646" s="395"/>
      <c r="L646" s="395"/>
      <c r="M646" s="395"/>
      <c r="N646" s="395"/>
      <c r="O646" s="395"/>
      <c r="P646" s="395"/>
      <c r="Q646" s="395"/>
      <c r="R646" s="395"/>
      <c r="S646" s="395"/>
      <c r="T646" s="395"/>
      <c r="U646" s="395"/>
      <c r="V646" s="395"/>
      <c r="W646" s="395"/>
      <c r="X646" s="395"/>
      <c r="Y646" s="395"/>
      <c r="Z646" s="395"/>
    </row>
    <row r="647" ht="16.5" customHeight="1">
      <c r="A647" s="395"/>
      <c r="B647" s="395"/>
      <c r="C647" s="395"/>
      <c r="D647" s="395"/>
      <c r="E647" s="395"/>
      <c r="F647" s="395"/>
      <c r="G647" s="395"/>
      <c r="H647" s="395"/>
      <c r="I647" s="395"/>
      <c r="J647" s="395"/>
      <c r="K647" s="395"/>
      <c r="L647" s="395"/>
      <c r="M647" s="395"/>
      <c r="N647" s="395"/>
      <c r="O647" s="395"/>
      <c r="P647" s="395"/>
      <c r="Q647" s="395"/>
      <c r="R647" s="395"/>
      <c r="S647" s="395"/>
      <c r="T647" s="395"/>
      <c r="U647" s="395"/>
      <c r="V647" s="395"/>
      <c r="W647" s="395"/>
      <c r="X647" s="395"/>
      <c r="Y647" s="395"/>
      <c r="Z647" s="395"/>
    </row>
    <row r="648" ht="16.5" customHeight="1">
      <c r="A648" s="395"/>
      <c r="B648" s="395"/>
      <c r="C648" s="395"/>
      <c r="D648" s="395"/>
      <c r="E648" s="395"/>
      <c r="F648" s="395"/>
      <c r="G648" s="395"/>
      <c r="H648" s="395"/>
      <c r="I648" s="395"/>
      <c r="J648" s="395"/>
      <c r="K648" s="395"/>
      <c r="L648" s="395"/>
      <c r="M648" s="395"/>
      <c r="N648" s="395"/>
      <c r="O648" s="395"/>
      <c r="P648" s="395"/>
      <c r="Q648" s="395"/>
      <c r="R648" s="395"/>
      <c r="S648" s="395"/>
      <c r="T648" s="395"/>
      <c r="U648" s="395"/>
      <c r="V648" s="395"/>
      <c r="W648" s="395"/>
      <c r="X648" s="395"/>
      <c r="Y648" s="395"/>
      <c r="Z648" s="395"/>
    </row>
    <row r="649" ht="16.5" customHeight="1">
      <c r="A649" s="395"/>
      <c r="B649" s="395"/>
      <c r="C649" s="395"/>
      <c r="D649" s="395"/>
      <c r="E649" s="395"/>
      <c r="F649" s="395"/>
      <c r="G649" s="395"/>
      <c r="H649" s="395"/>
      <c r="I649" s="395"/>
      <c r="J649" s="395"/>
      <c r="K649" s="395"/>
      <c r="L649" s="395"/>
      <c r="M649" s="395"/>
      <c r="N649" s="395"/>
      <c r="O649" s="395"/>
      <c r="P649" s="395"/>
      <c r="Q649" s="395"/>
      <c r="R649" s="395"/>
      <c r="S649" s="395"/>
      <c r="T649" s="395"/>
      <c r="U649" s="395"/>
      <c r="V649" s="395"/>
      <c r="W649" s="395"/>
      <c r="X649" s="395"/>
      <c r="Y649" s="395"/>
      <c r="Z649" s="395"/>
    </row>
    <row r="650" ht="16.5" customHeight="1">
      <c r="A650" s="395"/>
      <c r="B650" s="395"/>
      <c r="C650" s="395"/>
      <c r="D650" s="395"/>
      <c r="E650" s="395"/>
      <c r="F650" s="395"/>
      <c r="G650" s="395"/>
      <c r="H650" s="395"/>
      <c r="I650" s="395"/>
      <c r="J650" s="395"/>
      <c r="K650" s="395"/>
      <c r="L650" s="395"/>
      <c r="M650" s="395"/>
      <c r="N650" s="395"/>
      <c r="O650" s="395"/>
      <c r="P650" s="395"/>
      <c r="Q650" s="395"/>
      <c r="R650" s="395"/>
      <c r="S650" s="395"/>
      <c r="T650" s="395"/>
      <c r="U650" s="395"/>
      <c r="V650" s="395"/>
      <c r="W650" s="395"/>
      <c r="X650" s="395"/>
      <c r="Y650" s="395"/>
      <c r="Z650" s="395"/>
    </row>
    <row r="651" ht="16.5" customHeight="1">
      <c r="A651" s="395"/>
      <c r="B651" s="395"/>
      <c r="C651" s="395"/>
      <c r="D651" s="395"/>
      <c r="E651" s="395"/>
      <c r="F651" s="395"/>
      <c r="G651" s="395"/>
      <c r="H651" s="395"/>
      <c r="I651" s="395"/>
      <c r="J651" s="395"/>
      <c r="K651" s="395"/>
      <c r="L651" s="395"/>
      <c r="M651" s="395"/>
      <c r="N651" s="395"/>
      <c r="O651" s="395"/>
      <c r="P651" s="395"/>
      <c r="Q651" s="395"/>
      <c r="R651" s="395"/>
      <c r="S651" s="395"/>
      <c r="T651" s="395"/>
      <c r="U651" s="395"/>
      <c r="V651" s="395"/>
      <c r="W651" s="395"/>
      <c r="X651" s="395"/>
      <c r="Y651" s="395"/>
      <c r="Z651" s="395"/>
    </row>
    <row r="652" ht="16.5" customHeight="1">
      <c r="A652" s="395"/>
      <c r="B652" s="395"/>
      <c r="C652" s="395"/>
      <c r="D652" s="395"/>
      <c r="E652" s="395"/>
      <c r="F652" s="395"/>
      <c r="G652" s="395"/>
      <c r="H652" s="395"/>
      <c r="I652" s="395"/>
      <c r="J652" s="395"/>
      <c r="K652" s="395"/>
      <c r="L652" s="395"/>
      <c r="M652" s="395"/>
      <c r="N652" s="395"/>
      <c r="O652" s="395"/>
      <c r="P652" s="395"/>
      <c r="Q652" s="395"/>
      <c r="R652" s="395"/>
      <c r="S652" s="395"/>
      <c r="T652" s="395"/>
      <c r="U652" s="395"/>
      <c r="V652" s="395"/>
      <c r="W652" s="395"/>
      <c r="X652" s="395"/>
      <c r="Y652" s="395"/>
      <c r="Z652" s="395"/>
    </row>
    <row r="653" ht="16.5" customHeight="1">
      <c r="A653" s="395"/>
      <c r="B653" s="395"/>
      <c r="C653" s="395"/>
      <c r="D653" s="395"/>
      <c r="E653" s="395"/>
      <c r="F653" s="395"/>
      <c r="G653" s="395"/>
      <c r="H653" s="395"/>
      <c r="I653" s="395"/>
      <c r="J653" s="395"/>
      <c r="K653" s="395"/>
      <c r="L653" s="395"/>
      <c r="M653" s="395"/>
      <c r="N653" s="395"/>
      <c r="O653" s="395"/>
      <c r="P653" s="395"/>
      <c r="Q653" s="395"/>
      <c r="R653" s="395"/>
      <c r="S653" s="395"/>
      <c r="T653" s="395"/>
      <c r="U653" s="395"/>
      <c r="V653" s="395"/>
      <c r="W653" s="395"/>
      <c r="X653" s="395"/>
      <c r="Y653" s="395"/>
      <c r="Z653" s="395"/>
    </row>
    <row r="654" ht="16.5" customHeight="1">
      <c r="A654" s="395"/>
      <c r="B654" s="395"/>
      <c r="C654" s="395"/>
      <c r="D654" s="395"/>
      <c r="E654" s="395"/>
      <c r="F654" s="395"/>
      <c r="G654" s="395"/>
      <c r="H654" s="395"/>
      <c r="I654" s="395"/>
      <c r="J654" s="395"/>
      <c r="K654" s="395"/>
      <c r="L654" s="395"/>
      <c r="M654" s="395"/>
      <c r="N654" s="395"/>
      <c r="O654" s="395"/>
      <c r="P654" s="395"/>
      <c r="Q654" s="395"/>
      <c r="R654" s="395"/>
      <c r="S654" s="395"/>
      <c r="T654" s="395"/>
      <c r="U654" s="395"/>
      <c r="V654" s="395"/>
      <c r="W654" s="395"/>
      <c r="X654" s="395"/>
      <c r="Y654" s="395"/>
      <c r="Z654" s="395"/>
    </row>
    <row r="655" ht="16.5" customHeight="1">
      <c r="A655" s="395"/>
      <c r="B655" s="395"/>
      <c r="C655" s="395"/>
      <c r="D655" s="395"/>
      <c r="E655" s="395"/>
      <c r="F655" s="395"/>
      <c r="G655" s="395"/>
      <c r="H655" s="395"/>
      <c r="I655" s="395"/>
      <c r="J655" s="395"/>
      <c r="K655" s="395"/>
      <c r="L655" s="395"/>
      <c r="M655" s="395"/>
      <c r="N655" s="395"/>
      <c r="O655" s="395"/>
      <c r="P655" s="395"/>
      <c r="Q655" s="395"/>
      <c r="R655" s="395"/>
      <c r="S655" s="395"/>
      <c r="T655" s="395"/>
      <c r="U655" s="395"/>
      <c r="V655" s="395"/>
      <c r="W655" s="395"/>
      <c r="X655" s="395"/>
      <c r="Y655" s="395"/>
      <c r="Z655" s="395"/>
    </row>
    <row r="656" ht="16.5" customHeight="1">
      <c r="A656" s="395"/>
      <c r="B656" s="395"/>
      <c r="C656" s="395"/>
      <c r="D656" s="395"/>
      <c r="E656" s="395"/>
      <c r="F656" s="395"/>
      <c r="G656" s="395"/>
      <c r="H656" s="395"/>
      <c r="I656" s="395"/>
      <c r="J656" s="395"/>
      <c r="K656" s="395"/>
      <c r="L656" s="395"/>
      <c r="M656" s="395"/>
      <c r="N656" s="395"/>
      <c r="O656" s="395"/>
      <c r="P656" s="395"/>
      <c r="Q656" s="395"/>
      <c r="R656" s="395"/>
      <c r="S656" s="395"/>
      <c r="T656" s="395"/>
      <c r="U656" s="395"/>
      <c r="V656" s="395"/>
      <c r="W656" s="395"/>
      <c r="X656" s="395"/>
      <c r="Y656" s="395"/>
      <c r="Z656" s="395"/>
    </row>
    <row r="657" ht="16.5" customHeight="1">
      <c r="A657" s="395"/>
      <c r="B657" s="395"/>
      <c r="C657" s="395"/>
      <c r="D657" s="395"/>
      <c r="E657" s="395"/>
      <c r="F657" s="395"/>
      <c r="G657" s="395"/>
      <c r="H657" s="395"/>
      <c r="I657" s="395"/>
      <c r="J657" s="395"/>
      <c r="K657" s="395"/>
      <c r="L657" s="395"/>
      <c r="M657" s="395"/>
      <c r="N657" s="395"/>
      <c r="O657" s="395"/>
      <c r="P657" s="395"/>
      <c r="Q657" s="395"/>
      <c r="R657" s="395"/>
      <c r="S657" s="395"/>
      <c r="T657" s="395"/>
      <c r="U657" s="395"/>
      <c r="V657" s="395"/>
      <c r="W657" s="395"/>
      <c r="X657" s="395"/>
      <c r="Y657" s="395"/>
      <c r="Z657" s="395"/>
    </row>
    <row r="658" ht="16.5" customHeight="1">
      <c r="A658" s="395"/>
      <c r="B658" s="395"/>
      <c r="C658" s="395"/>
      <c r="D658" s="395"/>
      <c r="E658" s="395"/>
      <c r="F658" s="395"/>
      <c r="G658" s="395"/>
      <c r="H658" s="395"/>
      <c r="I658" s="395"/>
      <c r="J658" s="395"/>
      <c r="K658" s="395"/>
      <c r="L658" s="395"/>
      <c r="M658" s="395"/>
      <c r="N658" s="395"/>
      <c r="O658" s="395"/>
      <c r="P658" s="395"/>
      <c r="Q658" s="395"/>
      <c r="R658" s="395"/>
      <c r="S658" s="395"/>
      <c r="T658" s="395"/>
      <c r="U658" s="395"/>
      <c r="V658" s="395"/>
      <c r="W658" s="395"/>
      <c r="X658" s="395"/>
      <c r="Y658" s="395"/>
      <c r="Z658" s="395"/>
    </row>
    <row r="659" ht="16.5" customHeight="1">
      <c r="A659" s="395"/>
      <c r="B659" s="395"/>
      <c r="C659" s="395"/>
      <c r="D659" s="395"/>
      <c r="E659" s="395"/>
      <c r="F659" s="395"/>
      <c r="G659" s="395"/>
      <c r="H659" s="395"/>
      <c r="I659" s="395"/>
      <c r="J659" s="395"/>
      <c r="K659" s="395"/>
      <c r="L659" s="395"/>
      <c r="M659" s="395"/>
      <c r="N659" s="395"/>
      <c r="O659" s="395"/>
      <c r="P659" s="395"/>
      <c r="Q659" s="395"/>
      <c r="R659" s="395"/>
      <c r="S659" s="395"/>
      <c r="T659" s="395"/>
      <c r="U659" s="395"/>
      <c r="V659" s="395"/>
      <c r="W659" s="395"/>
      <c r="X659" s="395"/>
      <c r="Y659" s="395"/>
      <c r="Z659" s="395"/>
    </row>
    <row r="660" ht="16.5" customHeight="1">
      <c r="A660" s="395"/>
      <c r="B660" s="395"/>
      <c r="C660" s="395"/>
      <c r="D660" s="395"/>
      <c r="E660" s="395"/>
      <c r="F660" s="395"/>
      <c r="G660" s="395"/>
      <c r="H660" s="395"/>
      <c r="I660" s="395"/>
      <c r="J660" s="395"/>
      <c r="K660" s="395"/>
      <c r="L660" s="395"/>
      <c r="M660" s="395"/>
      <c r="N660" s="395"/>
      <c r="O660" s="395"/>
      <c r="P660" s="395"/>
      <c r="Q660" s="395"/>
      <c r="R660" s="395"/>
      <c r="S660" s="395"/>
      <c r="T660" s="395"/>
      <c r="U660" s="395"/>
      <c r="V660" s="395"/>
      <c r="W660" s="395"/>
      <c r="X660" s="395"/>
      <c r="Y660" s="395"/>
      <c r="Z660" s="395"/>
    </row>
    <row r="661" ht="16.5" customHeight="1">
      <c r="A661" s="395"/>
      <c r="B661" s="395"/>
      <c r="C661" s="395"/>
      <c r="D661" s="395"/>
      <c r="E661" s="395"/>
      <c r="F661" s="395"/>
      <c r="G661" s="395"/>
      <c r="H661" s="395"/>
      <c r="I661" s="395"/>
      <c r="J661" s="395"/>
      <c r="K661" s="395"/>
      <c r="L661" s="395"/>
      <c r="M661" s="395"/>
      <c r="N661" s="395"/>
      <c r="O661" s="395"/>
      <c r="P661" s="395"/>
      <c r="Q661" s="395"/>
      <c r="R661" s="395"/>
      <c r="S661" s="395"/>
      <c r="T661" s="395"/>
      <c r="U661" s="395"/>
      <c r="V661" s="395"/>
      <c r="W661" s="395"/>
      <c r="X661" s="395"/>
      <c r="Y661" s="395"/>
      <c r="Z661" s="395"/>
    </row>
    <row r="662" ht="16.5" customHeight="1">
      <c r="A662" s="395"/>
      <c r="B662" s="395"/>
      <c r="C662" s="395"/>
      <c r="D662" s="395"/>
      <c r="E662" s="395"/>
      <c r="F662" s="395"/>
      <c r="G662" s="395"/>
      <c r="H662" s="395"/>
      <c r="I662" s="395"/>
      <c r="J662" s="395"/>
      <c r="K662" s="395"/>
      <c r="L662" s="395"/>
      <c r="M662" s="395"/>
      <c r="N662" s="395"/>
      <c r="O662" s="395"/>
      <c r="P662" s="395"/>
      <c r="Q662" s="395"/>
      <c r="R662" s="395"/>
      <c r="S662" s="395"/>
      <c r="T662" s="395"/>
      <c r="U662" s="395"/>
      <c r="V662" s="395"/>
      <c r="W662" s="395"/>
      <c r="X662" s="395"/>
      <c r="Y662" s="395"/>
      <c r="Z662" s="395"/>
    </row>
    <row r="663" ht="16.5" customHeight="1">
      <c r="A663" s="395"/>
      <c r="B663" s="395"/>
      <c r="C663" s="395"/>
      <c r="D663" s="395"/>
      <c r="E663" s="395"/>
      <c r="F663" s="395"/>
      <c r="G663" s="395"/>
      <c r="H663" s="395"/>
      <c r="I663" s="395"/>
      <c r="J663" s="395"/>
      <c r="K663" s="395"/>
      <c r="L663" s="395"/>
      <c r="M663" s="395"/>
      <c r="N663" s="395"/>
      <c r="O663" s="395"/>
      <c r="P663" s="395"/>
      <c r="Q663" s="395"/>
      <c r="R663" s="395"/>
      <c r="S663" s="395"/>
      <c r="T663" s="395"/>
      <c r="U663" s="395"/>
      <c r="V663" s="395"/>
      <c r="W663" s="395"/>
      <c r="X663" s="395"/>
      <c r="Y663" s="395"/>
      <c r="Z663" s="395"/>
    </row>
    <row r="664" ht="16.5" customHeight="1">
      <c r="A664" s="395"/>
      <c r="B664" s="395"/>
      <c r="C664" s="395"/>
      <c r="D664" s="395"/>
      <c r="E664" s="395"/>
      <c r="F664" s="395"/>
      <c r="G664" s="395"/>
      <c r="H664" s="395"/>
      <c r="I664" s="395"/>
      <c r="J664" s="395"/>
      <c r="K664" s="395"/>
      <c r="L664" s="395"/>
      <c r="M664" s="395"/>
      <c r="N664" s="395"/>
      <c r="O664" s="395"/>
      <c r="P664" s="395"/>
      <c r="Q664" s="395"/>
      <c r="R664" s="395"/>
      <c r="S664" s="395"/>
      <c r="T664" s="395"/>
      <c r="U664" s="395"/>
      <c r="V664" s="395"/>
      <c r="W664" s="395"/>
      <c r="X664" s="395"/>
      <c r="Y664" s="395"/>
      <c r="Z664" s="395"/>
    </row>
    <row r="665" ht="16.5" customHeight="1">
      <c r="A665" s="395"/>
      <c r="B665" s="395"/>
      <c r="C665" s="395"/>
      <c r="D665" s="395"/>
      <c r="E665" s="395"/>
      <c r="F665" s="395"/>
      <c r="G665" s="395"/>
      <c r="H665" s="395"/>
      <c r="I665" s="395"/>
      <c r="J665" s="395"/>
      <c r="K665" s="395"/>
      <c r="L665" s="395"/>
      <c r="M665" s="395"/>
      <c r="N665" s="395"/>
      <c r="O665" s="395"/>
      <c r="P665" s="395"/>
      <c r="Q665" s="395"/>
      <c r="R665" s="395"/>
      <c r="S665" s="395"/>
      <c r="T665" s="395"/>
      <c r="U665" s="395"/>
      <c r="V665" s="395"/>
      <c r="W665" s="395"/>
      <c r="X665" s="395"/>
      <c r="Y665" s="395"/>
      <c r="Z665" s="395"/>
    </row>
    <row r="666" ht="16.5" customHeight="1">
      <c r="A666" s="395"/>
      <c r="B666" s="395"/>
      <c r="C666" s="395"/>
      <c r="D666" s="395"/>
      <c r="E666" s="395"/>
      <c r="F666" s="395"/>
      <c r="G666" s="395"/>
      <c r="H666" s="395"/>
      <c r="I666" s="395"/>
      <c r="J666" s="395"/>
      <c r="K666" s="395"/>
      <c r="L666" s="395"/>
      <c r="M666" s="395"/>
      <c r="N666" s="395"/>
      <c r="O666" s="395"/>
      <c r="P666" s="395"/>
      <c r="Q666" s="395"/>
      <c r="R666" s="395"/>
      <c r="S666" s="395"/>
      <c r="T666" s="395"/>
      <c r="U666" s="395"/>
      <c r="V666" s="395"/>
      <c r="W666" s="395"/>
      <c r="X666" s="395"/>
      <c r="Y666" s="395"/>
      <c r="Z666" s="395"/>
    </row>
    <row r="667" ht="16.5" customHeight="1">
      <c r="A667" s="395"/>
      <c r="B667" s="395"/>
      <c r="C667" s="395"/>
      <c r="D667" s="395"/>
      <c r="E667" s="395"/>
      <c r="F667" s="395"/>
      <c r="G667" s="395"/>
      <c r="H667" s="395"/>
      <c r="I667" s="395"/>
      <c r="J667" s="395"/>
      <c r="K667" s="395"/>
      <c r="L667" s="395"/>
      <c r="M667" s="395"/>
      <c r="N667" s="395"/>
      <c r="O667" s="395"/>
      <c r="P667" s="395"/>
      <c r="Q667" s="395"/>
      <c r="R667" s="395"/>
      <c r="S667" s="395"/>
      <c r="T667" s="395"/>
      <c r="U667" s="395"/>
      <c r="V667" s="395"/>
      <c r="W667" s="395"/>
      <c r="X667" s="395"/>
      <c r="Y667" s="395"/>
      <c r="Z667" s="395"/>
    </row>
    <row r="668" ht="16.5" customHeight="1">
      <c r="A668" s="395"/>
      <c r="B668" s="395"/>
      <c r="C668" s="395"/>
      <c r="D668" s="395"/>
      <c r="E668" s="395"/>
      <c r="F668" s="395"/>
      <c r="G668" s="395"/>
      <c r="H668" s="395"/>
      <c r="I668" s="395"/>
      <c r="J668" s="395"/>
      <c r="K668" s="395"/>
      <c r="L668" s="395"/>
      <c r="M668" s="395"/>
      <c r="N668" s="395"/>
      <c r="O668" s="395"/>
      <c r="P668" s="395"/>
      <c r="Q668" s="395"/>
      <c r="R668" s="395"/>
      <c r="S668" s="395"/>
      <c r="T668" s="395"/>
      <c r="U668" s="395"/>
      <c r="V668" s="395"/>
      <c r="W668" s="395"/>
      <c r="X668" s="395"/>
      <c r="Y668" s="395"/>
      <c r="Z668" s="395"/>
    </row>
    <row r="669" ht="16.5" customHeight="1">
      <c r="A669" s="395"/>
      <c r="B669" s="395"/>
      <c r="C669" s="395"/>
      <c r="D669" s="395"/>
      <c r="E669" s="395"/>
      <c r="F669" s="395"/>
      <c r="G669" s="395"/>
      <c r="H669" s="395"/>
      <c r="I669" s="395"/>
      <c r="J669" s="395"/>
      <c r="K669" s="395"/>
      <c r="L669" s="395"/>
      <c r="M669" s="395"/>
      <c r="N669" s="395"/>
      <c r="O669" s="395"/>
      <c r="P669" s="395"/>
      <c r="Q669" s="395"/>
      <c r="R669" s="395"/>
      <c r="S669" s="395"/>
      <c r="T669" s="395"/>
      <c r="U669" s="395"/>
      <c r="V669" s="395"/>
      <c r="W669" s="395"/>
      <c r="X669" s="395"/>
      <c r="Y669" s="395"/>
      <c r="Z669" s="395"/>
    </row>
    <row r="670" ht="16.5" customHeight="1">
      <c r="A670" s="395"/>
      <c r="B670" s="395"/>
      <c r="C670" s="395"/>
      <c r="D670" s="395"/>
      <c r="E670" s="395"/>
      <c r="F670" s="395"/>
      <c r="G670" s="395"/>
      <c r="H670" s="395"/>
      <c r="I670" s="395"/>
      <c r="J670" s="395"/>
      <c r="K670" s="395"/>
      <c r="L670" s="395"/>
      <c r="M670" s="395"/>
      <c r="N670" s="395"/>
      <c r="O670" s="395"/>
      <c r="P670" s="395"/>
      <c r="Q670" s="395"/>
      <c r="R670" s="395"/>
      <c r="S670" s="395"/>
      <c r="T670" s="395"/>
      <c r="U670" s="395"/>
      <c r="V670" s="395"/>
      <c r="W670" s="395"/>
      <c r="X670" s="395"/>
      <c r="Y670" s="395"/>
      <c r="Z670" s="395"/>
    </row>
    <row r="671" ht="16.5" customHeight="1">
      <c r="A671" s="395"/>
      <c r="B671" s="395"/>
      <c r="C671" s="395"/>
      <c r="D671" s="395"/>
      <c r="E671" s="395"/>
      <c r="F671" s="395"/>
      <c r="G671" s="395"/>
      <c r="H671" s="395"/>
      <c r="I671" s="395"/>
      <c r="J671" s="395"/>
      <c r="K671" s="395"/>
      <c r="L671" s="395"/>
      <c r="M671" s="395"/>
      <c r="N671" s="395"/>
      <c r="O671" s="395"/>
      <c r="P671" s="395"/>
      <c r="Q671" s="395"/>
      <c r="R671" s="395"/>
      <c r="S671" s="395"/>
      <c r="T671" s="395"/>
      <c r="U671" s="395"/>
      <c r="V671" s="395"/>
      <c r="W671" s="395"/>
      <c r="X671" s="395"/>
      <c r="Y671" s="395"/>
      <c r="Z671" s="395"/>
    </row>
    <row r="672" ht="16.5" customHeight="1">
      <c r="A672" s="395"/>
      <c r="B672" s="395"/>
      <c r="C672" s="395"/>
      <c r="D672" s="395"/>
      <c r="E672" s="395"/>
      <c r="F672" s="395"/>
      <c r="G672" s="395"/>
      <c r="H672" s="395"/>
      <c r="I672" s="395"/>
      <c r="J672" s="395"/>
      <c r="K672" s="395"/>
      <c r="L672" s="395"/>
      <c r="M672" s="395"/>
      <c r="N672" s="395"/>
      <c r="O672" s="395"/>
      <c r="P672" s="395"/>
      <c r="Q672" s="395"/>
      <c r="R672" s="395"/>
      <c r="S672" s="395"/>
      <c r="T672" s="395"/>
      <c r="U672" s="395"/>
      <c r="V672" s="395"/>
      <c r="W672" s="395"/>
      <c r="X672" s="395"/>
      <c r="Y672" s="395"/>
      <c r="Z672" s="395"/>
    </row>
    <row r="673" ht="16.5" customHeight="1">
      <c r="A673" s="395"/>
      <c r="B673" s="395"/>
      <c r="C673" s="395"/>
      <c r="D673" s="395"/>
      <c r="E673" s="395"/>
      <c r="F673" s="395"/>
      <c r="G673" s="395"/>
      <c r="H673" s="395"/>
      <c r="I673" s="395"/>
      <c r="J673" s="395"/>
      <c r="K673" s="395"/>
      <c r="L673" s="395"/>
      <c r="M673" s="395"/>
      <c r="N673" s="395"/>
      <c r="O673" s="395"/>
      <c r="P673" s="395"/>
      <c r="Q673" s="395"/>
      <c r="R673" s="395"/>
      <c r="S673" s="395"/>
      <c r="T673" s="395"/>
      <c r="U673" s="395"/>
      <c r="V673" s="395"/>
      <c r="W673" s="395"/>
      <c r="X673" s="395"/>
      <c r="Y673" s="395"/>
      <c r="Z673" s="395"/>
    </row>
    <row r="674" ht="16.5" customHeight="1">
      <c r="A674" s="395"/>
      <c r="B674" s="395"/>
      <c r="C674" s="395"/>
      <c r="D674" s="395"/>
      <c r="E674" s="395"/>
      <c r="F674" s="395"/>
      <c r="G674" s="395"/>
      <c r="H674" s="395"/>
      <c r="I674" s="395"/>
      <c r="J674" s="395"/>
      <c r="K674" s="395"/>
      <c r="L674" s="395"/>
      <c r="M674" s="395"/>
      <c r="N674" s="395"/>
      <c r="O674" s="395"/>
      <c r="P674" s="395"/>
      <c r="Q674" s="395"/>
      <c r="R674" s="395"/>
      <c r="S674" s="395"/>
      <c r="T674" s="395"/>
      <c r="U674" s="395"/>
      <c r="V674" s="395"/>
      <c r="W674" s="395"/>
      <c r="X674" s="395"/>
      <c r="Y674" s="395"/>
      <c r="Z674" s="395"/>
    </row>
    <row r="675" ht="16.5" customHeight="1">
      <c r="A675" s="395"/>
      <c r="B675" s="395"/>
      <c r="C675" s="395"/>
      <c r="D675" s="395"/>
      <c r="E675" s="395"/>
      <c r="F675" s="395"/>
      <c r="G675" s="395"/>
      <c r="H675" s="395"/>
      <c r="I675" s="395"/>
      <c r="J675" s="395"/>
      <c r="K675" s="395"/>
      <c r="L675" s="395"/>
      <c r="M675" s="395"/>
      <c r="N675" s="395"/>
      <c r="O675" s="395"/>
      <c r="P675" s="395"/>
      <c r="Q675" s="395"/>
      <c r="R675" s="395"/>
      <c r="S675" s="395"/>
      <c r="T675" s="395"/>
      <c r="U675" s="395"/>
      <c r="V675" s="395"/>
      <c r="W675" s="395"/>
      <c r="X675" s="395"/>
      <c r="Y675" s="395"/>
      <c r="Z675" s="395"/>
    </row>
    <row r="676" ht="16.5" customHeight="1">
      <c r="A676" s="395"/>
      <c r="B676" s="395"/>
      <c r="C676" s="395"/>
      <c r="D676" s="395"/>
      <c r="E676" s="395"/>
      <c r="F676" s="395"/>
      <c r="G676" s="395"/>
      <c r="H676" s="395"/>
      <c r="I676" s="395"/>
      <c r="J676" s="395"/>
      <c r="K676" s="395"/>
      <c r="L676" s="395"/>
      <c r="M676" s="395"/>
      <c r="N676" s="395"/>
      <c r="O676" s="395"/>
      <c r="P676" s="395"/>
      <c r="Q676" s="395"/>
      <c r="R676" s="395"/>
      <c r="S676" s="395"/>
      <c r="T676" s="395"/>
      <c r="U676" s="395"/>
      <c r="V676" s="395"/>
      <c r="W676" s="395"/>
      <c r="X676" s="395"/>
      <c r="Y676" s="395"/>
      <c r="Z676" s="395"/>
    </row>
    <row r="677" ht="16.5" customHeight="1">
      <c r="A677" s="395"/>
      <c r="B677" s="395"/>
      <c r="C677" s="395"/>
      <c r="D677" s="395"/>
      <c r="E677" s="395"/>
      <c r="F677" s="395"/>
      <c r="G677" s="395"/>
      <c r="H677" s="395"/>
      <c r="I677" s="395"/>
      <c r="J677" s="395"/>
      <c r="K677" s="395"/>
      <c r="L677" s="395"/>
      <c r="M677" s="395"/>
      <c r="N677" s="395"/>
      <c r="O677" s="395"/>
      <c r="P677" s="395"/>
      <c r="Q677" s="395"/>
      <c r="R677" s="395"/>
      <c r="S677" s="395"/>
      <c r="T677" s="395"/>
      <c r="U677" s="395"/>
      <c r="V677" s="395"/>
      <c r="W677" s="395"/>
      <c r="X677" s="395"/>
      <c r="Y677" s="395"/>
      <c r="Z677" s="395"/>
    </row>
    <row r="678" ht="16.5" customHeight="1">
      <c r="A678" s="395"/>
      <c r="B678" s="395"/>
      <c r="C678" s="395"/>
      <c r="D678" s="395"/>
      <c r="E678" s="395"/>
      <c r="F678" s="395"/>
      <c r="G678" s="395"/>
      <c r="H678" s="395"/>
      <c r="I678" s="395"/>
      <c r="J678" s="395"/>
      <c r="K678" s="395"/>
      <c r="L678" s="395"/>
      <c r="M678" s="395"/>
      <c r="N678" s="395"/>
      <c r="O678" s="395"/>
      <c r="P678" s="395"/>
      <c r="Q678" s="395"/>
      <c r="R678" s="395"/>
      <c r="S678" s="395"/>
      <c r="T678" s="395"/>
      <c r="U678" s="395"/>
      <c r="V678" s="395"/>
      <c r="W678" s="395"/>
      <c r="X678" s="395"/>
      <c r="Y678" s="395"/>
      <c r="Z678" s="395"/>
    </row>
    <row r="679" ht="16.5" customHeight="1">
      <c r="A679" s="395"/>
      <c r="B679" s="395"/>
      <c r="C679" s="395"/>
      <c r="D679" s="395"/>
      <c r="E679" s="395"/>
      <c r="F679" s="395"/>
      <c r="G679" s="395"/>
      <c r="H679" s="395"/>
      <c r="I679" s="395"/>
      <c r="J679" s="395"/>
      <c r="K679" s="395"/>
      <c r="L679" s="395"/>
      <c r="M679" s="395"/>
      <c r="N679" s="395"/>
      <c r="O679" s="395"/>
      <c r="P679" s="395"/>
      <c r="Q679" s="395"/>
      <c r="R679" s="395"/>
      <c r="S679" s="395"/>
      <c r="T679" s="395"/>
      <c r="U679" s="395"/>
      <c r="V679" s="395"/>
      <c r="W679" s="395"/>
      <c r="X679" s="395"/>
      <c r="Y679" s="395"/>
      <c r="Z679" s="395"/>
    </row>
    <row r="680" ht="16.5" customHeight="1">
      <c r="A680" s="395"/>
      <c r="B680" s="395"/>
      <c r="C680" s="395"/>
      <c r="D680" s="395"/>
      <c r="E680" s="395"/>
      <c r="F680" s="395"/>
      <c r="G680" s="395"/>
      <c r="H680" s="395"/>
      <c r="I680" s="395"/>
      <c r="J680" s="395"/>
      <c r="K680" s="395"/>
      <c r="L680" s="395"/>
      <c r="M680" s="395"/>
      <c r="N680" s="395"/>
      <c r="O680" s="395"/>
      <c r="P680" s="395"/>
      <c r="Q680" s="395"/>
      <c r="R680" s="395"/>
      <c r="S680" s="395"/>
      <c r="T680" s="395"/>
      <c r="U680" s="395"/>
      <c r="V680" s="395"/>
      <c r="W680" s="395"/>
      <c r="X680" s="395"/>
      <c r="Y680" s="395"/>
      <c r="Z680" s="395"/>
    </row>
    <row r="681" ht="16.5" customHeight="1">
      <c r="A681" s="395"/>
      <c r="B681" s="395"/>
      <c r="C681" s="395"/>
      <c r="D681" s="395"/>
      <c r="E681" s="395"/>
      <c r="F681" s="395"/>
      <c r="G681" s="395"/>
      <c r="H681" s="395"/>
      <c r="I681" s="395"/>
      <c r="J681" s="395"/>
      <c r="K681" s="395"/>
      <c r="L681" s="395"/>
      <c r="M681" s="395"/>
      <c r="N681" s="395"/>
      <c r="O681" s="395"/>
      <c r="P681" s="395"/>
      <c r="Q681" s="395"/>
      <c r="R681" s="395"/>
      <c r="S681" s="395"/>
      <c r="T681" s="395"/>
      <c r="U681" s="395"/>
      <c r="V681" s="395"/>
      <c r="W681" s="395"/>
      <c r="X681" s="395"/>
      <c r="Y681" s="395"/>
      <c r="Z681" s="395"/>
    </row>
    <row r="682" ht="16.5" customHeight="1">
      <c r="A682" s="395"/>
      <c r="B682" s="395"/>
      <c r="C682" s="395"/>
      <c r="D682" s="395"/>
      <c r="E682" s="395"/>
      <c r="F682" s="395"/>
      <c r="G682" s="395"/>
      <c r="H682" s="395"/>
      <c r="I682" s="395"/>
      <c r="J682" s="395"/>
      <c r="K682" s="395"/>
      <c r="L682" s="395"/>
      <c r="M682" s="395"/>
      <c r="N682" s="395"/>
      <c r="O682" s="395"/>
      <c r="P682" s="395"/>
      <c r="Q682" s="395"/>
      <c r="R682" s="395"/>
      <c r="S682" s="395"/>
      <c r="T682" s="395"/>
      <c r="U682" s="395"/>
      <c r="V682" s="395"/>
      <c r="W682" s="395"/>
      <c r="X682" s="395"/>
      <c r="Y682" s="395"/>
      <c r="Z682" s="395"/>
    </row>
    <row r="683" ht="16.5" customHeight="1">
      <c r="A683" s="395"/>
      <c r="B683" s="395"/>
      <c r="C683" s="395"/>
      <c r="D683" s="395"/>
      <c r="E683" s="395"/>
      <c r="F683" s="395"/>
      <c r="G683" s="395"/>
      <c r="H683" s="395"/>
      <c r="I683" s="395"/>
      <c r="J683" s="395"/>
      <c r="K683" s="395"/>
      <c r="L683" s="395"/>
      <c r="M683" s="395"/>
      <c r="N683" s="395"/>
      <c r="O683" s="395"/>
      <c r="P683" s="395"/>
      <c r="Q683" s="395"/>
      <c r="R683" s="395"/>
      <c r="S683" s="395"/>
      <c r="T683" s="395"/>
      <c r="U683" s="395"/>
      <c r="V683" s="395"/>
      <c r="W683" s="395"/>
      <c r="X683" s="395"/>
      <c r="Y683" s="395"/>
      <c r="Z683" s="395"/>
    </row>
    <row r="684" ht="16.5" customHeight="1">
      <c r="A684" s="395"/>
      <c r="B684" s="395"/>
      <c r="C684" s="395"/>
      <c r="D684" s="395"/>
      <c r="E684" s="395"/>
      <c r="F684" s="395"/>
      <c r="G684" s="395"/>
      <c r="H684" s="395"/>
      <c r="I684" s="395"/>
      <c r="J684" s="395"/>
      <c r="K684" s="395"/>
      <c r="L684" s="395"/>
      <c r="M684" s="395"/>
      <c r="N684" s="395"/>
      <c r="O684" s="395"/>
      <c r="P684" s="395"/>
      <c r="Q684" s="395"/>
      <c r="R684" s="395"/>
      <c r="S684" s="395"/>
      <c r="T684" s="395"/>
      <c r="U684" s="395"/>
      <c r="V684" s="395"/>
      <c r="W684" s="395"/>
      <c r="X684" s="395"/>
      <c r="Y684" s="395"/>
      <c r="Z684" s="395"/>
    </row>
    <row r="685" ht="16.5" customHeight="1">
      <c r="A685" s="395"/>
      <c r="B685" s="395"/>
      <c r="C685" s="395"/>
      <c r="D685" s="395"/>
      <c r="E685" s="395"/>
      <c r="F685" s="395"/>
      <c r="G685" s="395"/>
      <c r="H685" s="395"/>
      <c r="I685" s="395"/>
      <c r="J685" s="395"/>
      <c r="K685" s="395"/>
      <c r="L685" s="395"/>
      <c r="M685" s="395"/>
      <c r="N685" s="395"/>
      <c r="O685" s="395"/>
      <c r="P685" s="395"/>
      <c r="Q685" s="395"/>
      <c r="R685" s="395"/>
      <c r="S685" s="395"/>
      <c r="T685" s="395"/>
      <c r="U685" s="395"/>
      <c r="V685" s="395"/>
      <c r="W685" s="395"/>
      <c r="X685" s="395"/>
      <c r="Y685" s="395"/>
      <c r="Z685" s="395"/>
    </row>
    <row r="686" ht="16.5" customHeight="1">
      <c r="A686" s="395"/>
      <c r="B686" s="395"/>
      <c r="C686" s="395"/>
      <c r="D686" s="395"/>
      <c r="E686" s="395"/>
      <c r="F686" s="395"/>
      <c r="G686" s="395"/>
      <c r="H686" s="395"/>
      <c r="I686" s="395"/>
      <c r="J686" s="395"/>
      <c r="K686" s="395"/>
      <c r="L686" s="395"/>
      <c r="M686" s="395"/>
      <c r="N686" s="395"/>
      <c r="O686" s="395"/>
      <c r="P686" s="395"/>
      <c r="Q686" s="395"/>
      <c r="R686" s="395"/>
      <c r="S686" s="395"/>
      <c r="T686" s="395"/>
      <c r="U686" s="395"/>
      <c r="V686" s="395"/>
      <c r="W686" s="395"/>
      <c r="X686" s="395"/>
      <c r="Y686" s="395"/>
      <c r="Z686" s="395"/>
    </row>
    <row r="687" ht="16.5" customHeight="1">
      <c r="A687" s="395"/>
      <c r="B687" s="395"/>
      <c r="C687" s="395"/>
      <c r="D687" s="395"/>
      <c r="E687" s="395"/>
      <c r="F687" s="395"/>
      <c r="G687" s="395"/>
      <c r="H687" s="395"/>
      <c r="I687" s="395"/>
      <c r="J687" s="395"/>
      <c r="K687" s="395"/>
      <c r="L687" s="395"/>
      <c r="M687" s="395"/>
      <c r="N687" s="395"/>
      <c r="O687" s="395"/>
      <c r="P687" s="395"/>
      <c r="Q687" s="395"/>
      <c r="R687" s="395"/>
      <c r="S687" s="395"/>
      <c r="T687" s="395"/>
      <c r="U687" s="395"/>
      <c r="V687" s="395"/>
      <c r="W687" s="395"/>
      <c r="X687" s="395"/>
      <c r="Y687" s="395"/>
      <c r="Z687" s="395"/>
    </row>
    <row r="688" ht="16.5" customHeight="1">
      <c r="A688" s="395"/>
      <c r="B688" s="395"/>
      <c r="C688" s="395"/>
      <c r="D688" s="395"/>
      <c r="E688" s="395"/>
      <c r="F688" s="395"/>
      <c r="G688" s="395"/>
      <c r="H688" s="395"/>
      <c r="I688" s="395"/>
      <c r="J688" s="395"/>
      <c r="K688" s="395"/>
      <c r="L688" s="395"/>
      <c r="M688" s="395"/>
      <c r="N688" s="395"/>
      <c r="O688" s="395"/>
      <c r="P688" s="395"/>
      <c r="Q688" s="395"/>
      <c r="R688" s="395"/>
      <c r="S688" s="395"/>
      <c r="T688" s="395"/>
      <c r="U688" s="395"/>
      <c r="V688" s="395"/>
      <c r="W688" s="395"/>
      <c r="X688" s="395"/>
      <c r="Y688" s="395"/>
      <c r="Z688" s="395"/>
    </row>
    <row r="689" ht="16.5" customHeight="1">
      <c r="A689" s="395"/>
      <c r="B689" s="395"/>
      <c r="C689" s="395"/>
      <c r="D689" s="395"/>
      <c r="E689" s="395"/>
      <c r="F689" s="395"/>
      <c r="G689" s="395"/>
      <c r="H689" s="395"/>
      <c r="I689" s="395"/>
      <c r="J689" s="395"/>
      <c r="K689" s="395"/>
      <c r="L689" s="395"/>
      <c r="M689" s="395"/>
      <c r="N689" s="395"/>
      <c r="O689" s="395"/>
      <c r="P689" s="395"/>
      <c r="Q689" s="395"/>
      <c r="R689" s="395"/>
      <c r="S689" s="395"/>
      <c r="T689" s="395"/>
      <c r="U689" s="395"/>
      <c r="V689" s="395"/>
      <c r="W689" s="395"/>
      <c r="X689" s="395"/>
      <c r="Y689" s="395"/>
      <c r="Z689" s="395"/>
    </row>
    <row r="690" ht="16.5" customHeight="1">
      <c r="A690" s="395"/>
      <c r="B690" s="395"/>
      <c r="C690" s="395"/>
      <c r="D690" s="395"/>
      <c r="E690" s="395"/>
      <c r="F690" s="395"/>
      <c r="G690" s="395"/>
      <c r="H690" s="395"/>
      <c r="I690" s="395"/>
      <c r="J690" s="395"/>
      <c r="K690" s="395"/>
      <c r="L690" s="395"/>
      <c r="M690" s="395"/>
      <c r="N690" s="395"/>
      <c r="O690" s="395"/>
      <c r="P690" s="395"/>
      <c r="Q690" s="395"/>
      <c r="R690" s="395"/>
      <c r="S690" s="395"/>
      <c r="T690" s="395"/>
      <c r="U690" s="395"/>
      <c r="V690" s="395"/>
      <c r="W690" s="395"/>
      <c r="X690" s="395"/>
      <c r="Y690" s="395"/>
      <c r="Z690" s="395"/>
    </row>
    <row r="691" ht="16.5" customHeight="1">
      <c r="A691" s="395"/>
      <c r="B691" s="395"/>
      <c r="C691" s="395"/>
      <c r="D691" s="395"/>
      <c r="E691" s="395"/>
      <c r="F691" s="395"/>
      <c r="G691" s="395"/>
      <c r="H691" s="395"/>
      <c r="I691" s="395"/>
      <c r="J691" s="395"/>
      <c r="K691" s="395"/>
      <c r="L691" s="395"/>
      <c r="M691" s="395"/>
      <c r="N691" s="395"/>
      <c r="O691" s="395"/>
      <c r="P691" s="395"/>
      <c r="Q691" s="395"/>
      <c r="R691" s="395"/>
      <c r="S691" s="395"/>
      <c r="T691" s="395"/>
      <c r="U691" s="395"/>
      <c r="V691" s="395"/>
      <c r="W691" s="395"/>
      <c r="X691" s="395"/>
      <c r="Y691" s="395"/>
      <c r="Z691" s="395"/>
    </row>
    <row r="692" ht="16.5" customHeight="1">
      <c r="A692" s="395"/>
      <c r="B692" s="395"/>
      <c r="C692" s="395"/>
      <c r="D692" s="395"/>
      <c r="E692" s="395"/>
      <c r="F692" s="395"/>
      <c r="G692" s="395"/>
      <c r="H692" s="395"/>
      <c r="I692" s="395"/>
      <c r="J692" s="395"/>
      <c r="K692" s="395"/>
      <c r="L692" s="395"/>
      <c r="M692" s="395"/>
      <c r="N692" s="395"/>
      <c r="O692" s="395"/>
      <c r="P692" s="395"/>
      <c r="Q692" s="395"/>
      <c r="R692" s="395"/>
      <c r="S692" s="395"/>
      <c r="T692" s="395"/>
      <c r="U692" s="395"/>
      <c r="V692" s="395"/>
      <c r="W692" s="395"/>
      <c r="X692" s="395"/>
      <c r="Y692" s="395"/>
      <c r="Z692" s="395"/>
    </row>
    <row r="693" ht="16.5" customHeight="1">
      <c r="A693" s="395"/>
      <c r="B693" s="395"/>
      <c r="C693" s="395"/>
      <c r="D693" s="395"/>
      <c r="E693" s="395"/>
      <c r="F693" s="395"/>
      <c r="G693" s="395"/>
      <c r="H693" s="395"/>
      <c r="I693" s="395"/>
      <c r="J693" s="395"/>
      <c r="K693" s="395"/>
      <c r="L693" s="395"/>
      <c r="M693" s="395"/>
      <c r="N693" s="395"/>
      <c r="O693" s="395"/>
      <c r="P693" s="395"/>
      <c r="Q693" s="395"/>
      <c r="R693" s="395"/>
      <c r="S693" s="395"/>
      <c r="T693" s="395"/>
      <c r="U693" s="395"/>
      <c r="V693" s="395"/>
      <c r="W693" s="395"/>
      <c r="X693" s="395"/>
      <c r="Y693" s="395"/>
      <c r="Z693" s="395"/>
    </row>
    <row r="694" ht="16.5" customHeight="1">
      <c r="A694" s="395"/>
      <c r="B694" s="395"/>
      <c r="C694" s="395"/>
      <c r="D694" s="395"/>
      <c r="E694" s="395"/>
      <c r="F694" s="395"/>
      <c r="G694" s="395"/>
      <c r="H694" s="395"/>
      <c r="I694" s="395"/>
      <c r="J694" s="395"/>
      <c r="K694" s="395"/>
      <c r="L694" s="395"/>
      <c r="M694" s="395"/>
      <c r="N694" s="395"/>
      <c r="O694" s="395"/>
      <c r="P694" s="395"/>
      <c r="Q694" s="395"/>
      <c r="R694" s="395"/>
      <c r="S694" s="395"/>
      <c r="T694" s="395"/>
      <c r="U694" s="395"/>
      <c r="V694" s="395"/>
      <c r="W694" s="395"/>
      <c r="X694" s="395"/>
      <c r="Y694" s="395"/>
      <c r="Z694" s="395"/>
    </row>
    <row r="695" ht="16.5" customHeight="1">
      <c r="A695" s="395"/>
      <c r="B695" s="395"/>
      <c r="C695" s="395"/>
      <c r="D695" s="395"/>
      <c r="E695" s="395"/>
      <c r="F695" s="395"/>
      <c r="G695" s="395"/>
      <c r="H695" s="395"/>
      <c r="I695" s="395"/>
      <c r="J695" s="395"/>
      <c r="K695" s="395"/>
      <c r="L695" s="395"/>
      <c r="M695" s="395"/>
      <c r="N695" s="395"/>
      <c r="O695" s="395"/>
      <c r="P695" s="395"/>
      <c r="Q695" s="395"/>
      <c r="R695" s="395"/>
      <c r="S695" s="395"/>
      <c r="T695" s="395"/>
      <c r="U695" s="395"/>
      <c r="V695" s="395"/>
      <c r="W695" s="395"/>
      <c r="X695" s="395"/>
      <c r="Y695" s="395"/>
      <c r="Z695" s="395"/>
    </row>
    <row r="696" ht="16.5" customHeight="1">
      <c r="A696" s="395"/>
      <c r="B696" s="395"/>
      <c r="C696" s="395"/>
      <c r="D696" s="395"/>
      <c r="E696" s="395"/>
      <c r="F696" s="395"/>
      <c r="G696" s="395"/>
      <c r="H696" s="395"/>
      <c r="I696" s="395"/>
      <c r="J696" s="395"/>
      <c r="K696" s="395"/>
      <c r="L696" s="395"/>
      <c r="M696" s="395"/>
      <c r="N696" s="395"/>
      <c r="O696" s="395"/>
      <c r="P696" s="395"/>
      <c r="Q696" s="395"/>
      <c r="R696" s="395"/>
      <c r="S696" s="395"/>
      <c r="T696" s="395"/>
      <c r="U696" s="395"/>
      <c r="V696" s="395"/>
      <c r="W696" s="395"/>
      <c r="X696" s="395"/>
      <c r="Y696" s="395"/>
      <c r="Z696" s="395"/>
    </row>
    <row r="697" ht="16.5" customHeight="1">
      <c r="A697" s="395"/>
      <c r="B697" s="395"/>
      <c r="C697" s="395"/>
      <c r="D697" s="395"/>
      <c r="E697" s="395"/>
      <c r="F697" s="395"/>
      <c r="G697" s="395"/>
      <c r="H697" s="395"/>
      <c r="I697" s="395"/>
      <c r="J697" s="395"/>
      <c r="K697" s="395"/>
      <c r="L697" s="395"/>
      <c r="M697" s="395"/>
      <c r="N697" s="395"/>
      <c r="O697" s="395"/>
      <c r="P697" s="395"/>
      <c r="Q697" s="395"/>
      <c r="R697" s="395"/>
      <c r="S697" s="395"/>
      <c r="T697" s="395"/>
      <c r="U697" s="395"/>
      <c r="V697" s="395"/>
      <c r="W697" s="395"/>
      <c r="X697" s="395"/>
      <c r="Y697" s="395"/>
      <c r="Z697" s="395"/>
    </row>
    <row r="698" ht="16.5" customHeight="1">
      <c r="A698" s="395"/>
      <c r="B698" s="395"/>
      <c r="C698" s="395"/>
      <c r="D698" s="395"/>
      <c r="E698" s="395"/>
      <c r="F698" s="395"/>
      <c r="G698" s="395"/>
      <c r="H698" s="395"/>
      <c r="I698" s="395"/>
      <c r="J698" s="395"/>
      <c r="K698" s="395"/>
      <c r="L698" s="395"/>
      <c r="M698" s="395"/>
      <c r="N698" s="395"/>
      <c r="O698" s="395"/>
      <c r="P698" s="395"/>
      <c r="Q698" s="395"/>
      <c r="R698" s="395"/>
      <c r="S698" s="395"/>
      <c r="T698" s="395"/>
      <c r="U698" s="395"/>
      <c r="V698" s="395"/>
      <c r="W698" s="395"/>
      <c r="X698" s="395"/>
      <c r="Y698" s="395"/>
      <c r="Z698" s="395"/>
    </row>
    <row r="699" ht="16.5" customHeight="1">
      <c r="A699" s="395"/>
      <c r="B699" s="395"/>
      <c r="C699" s="395"/>
      <c r="D699" s="395"/>
      <c r="E699" s="395"/>
      <c r="F699" s="395"/>
      <c r="G699" s="395"/>
      <c r="H699" s="395"/>
      <c r="I699" s="395"/>
      <c r="J699" s="395"/>
      <c r="K699" s="395"/>
      <c r="L699" s="395"/>
      <c r="M699" s="395"/>
      <c r="N699" s="395"/>
      <c r="O699" s="395"/>
      <c r="P699" s="395"/>
      <c r="Q699" s="395"/>
      <c r="R699" s="395"/>
      <c r="S699" s="395"/>
      <c r="T699" s="395"/>
      <c r="U699" s="395"/>
      <c r="V699" s="395"/>
      <c r="W699" s="395"/>
      <c r="X699" s="395"/>
      <c r="Y699" s="395"/>
      <c r="Z699" s="395"/>
    </row>
    <row r="700" ht="16.5" customHeight="1">
      <c r="A700" s="395"/>
      <c r="B700" s="395"/>
      <c r="C700" s="395"/>
      <c r="D700" s="395"/>
      <c r="E700" s="395"/>
      <c r="F700" s="395"/>
      <c r="G700" s="395"/>
      <c r="H700" s="395"/>
      <c r="I700" s="395"/>
      <c r="J700" s="395"/>
      <c r="K700" s="395"/>
      <c r="L700" s="395"/>
      <c r="M700" s="395"/>
      <c r="N700" s="395"/>
      <c r="O700" s="395"/>
      <c r="P700" s="395"/>
      <c r="Q700" s="395"/>
      <c r="R700" s="395"/>
      <c r="S700" s="395"/>
      <c r="T700" s="395"/>
      <c r="U700" s="395"/>
      <c r="V700" s="395"/>
      <c r="W700" s="395"/>
      <c r="X700" s="395"/>
      <c r="Y700" s="395"/>
      <c r="Z700" s="395"/>
    </row>
    <row r="701" ht="16.5" customHeight="1">
      <c r="A701" s="395"/>
      <c r="B701" s="395"/>
      <c r="C701" s="395"/>
      <c r="D701" s="395"/>
      <c r="E701" s="395"/>
      <c r="F701" s="395"/>
      <c r="G701" s="395"/>
      <c r="H701" s="395"/>
      <c r="I701" s="395"/>
      <c r="J701" s="395"/>
      <c r="K701" s="395"/>
      <c r="L701" s="395"/>
      <c r="M701" s="395"/>
      <c r="N701" s="395"/>
      <c r="O701" s="395"/>
      <c r="P701" s="395"/>
      <c r="Q701" s="395"/>
      <c r="R701" s="395"/>
      <c r="S701" s="395"/>
      <c r="T701" s="395"/>
      <c r="U701" s="395"/>
      <c r="V701" s="395"/>
      <c r="W701" s="395"/>
      <c r="X701" s="395"/>
      <c r="Y701" s="395"/>
      <c r="Z701" s="395"/>
    </row>
    <row r="702" ht="16.5" customHeight="1">
      <c r="A702" s="395"/>
      <c r="B702" s="395"/>
      <c r="C702" s="395"/>
      <c r="D702" s="395"/>
      <c r="E702" s="395"/>
      <c r="F702" s="395"/>
      <c r="G702" s="395"/>
      <c r="H702" s="395"/>
      <c r="I702" s="395"/>
      <c r="J702" s="395"/>
      <c r="K702" s="395"/>
      <c r="L702" s="395"/>
      <c r="M702" s="395"/>
      <c r="N702" s="395"/>
      <c r="O702" s="395"/>
      <c r="P702" s="395"/>
      <c r="Q702" s="395"/>
      <c r="R702" s="395"/>
      <c r="S702" s="395"/>
      <c r="T702" s="395"/>
      <c r="U702" s="395"/>
      <c r="V702" s="395"/>
      <c r="W702" s="395"/>
      <c r="X702" s="395"/>
      <c r="Y702" s="395"/>
      <c r="Z702" s="395"/>
    </row>
    <row r="703" ht="16.5" customHeight="1">
      <c r="A703" s="395"/>
      <c r="B703" s="395"/>
      <c r="C703" s="395"/>
      <c r="D703" s="395"/>
      <c r="E703" s="395"/>
      <c r="F703" s="395"/>
      <c r="G703" s="395"/>
      <c r="H703" s="395"/>
      <c r="I703" s="395"/>
      <c r="J703" s="395"/>
      <c r="K703" s="395"/>
      <c r="L703" s="395"/>
      <c r="M703" s="395"/>
      <c r="N703" s="395"/>
      <c r="O703" s="395"/>
      <c r="P703" s="395"/>
      <c r="Q703" s="395"/>
      <c r="R703" s="395"/>
      <c r="S703" s="395"/>
      <c r="T703" s="395"/>
      <c r="U703" s="395"/>
      <c r="V703" s="395"/>
      <c r="W703" s="395"/>
      <c r="X703" s="395"/>
      <c r="Y703" s="395"/>
      <c r="Z703" s="395"/>
    </row>
    <row r="704" ht="16.5" customHeight="1">
      <c r="A704" s="395"/>
      <c r="B704" s="395"/>
      <c r="C704" s="395"/>
      <c r="D704" s="395"/>
      <c r="E704" s="395"/>
      <c r="F704" s="395"/>
      <c r="G704" s="395"/>
      <c r="H704" s="395"/>
      <c r="I704" s="395"/>
      <c r="J704" s="395"/>
      <c r="K704" s="395"/>
      <c r="L704" s="395"/>
      <c r="M704" s="395"/>
      <c r="N704" s="395"/>
      <c r="O704" s="395"/>
      <c r="P704" s="395"/>
      <c r="Q704" s="395"/>
      <c r="R704" s="395"/>
      <c r="S704" s="395"/>
      <c r="T704" s="395"/>
      <c r="U704" s="395"/>
      <c r="V704" s="395"/>
      <c r="W704" s="395"/>
      <c r="X704" s="395"/>
      <c r="Y704" s="395"/>
      <c r="Z704" s="395"/>
    </row>
    <row r="705" ht="16.5" customHeight="1">
      <c r="A705" s="395"/>
      <c r="B705" s="395"/>
      <c r="C705" s="395"/>
      <c r="D705" s="395"/>
      <c r="E705" s="395"/>
      <c r="F705" s="395"/>
      <c r="G705" s="395"/>
      <c r="H705" s="395"/>
      <c r="I705" s="395"/>
      <c r="J705" s="395"/>
      <c r="K705" s="395"/>
      <c r="L705" s="395"/>
      <c r="M705" s="395"/>
      <c r="N705" s="395"/>
      <c r="O705" s="395"/>
      <c r="P705" s="395"/>
      <c r="Q705" s="395"/>
      <c r="R705" s="395"/>
      <c r="S705" s="395"/>
      <c r="T705" s="395"/>
      <c r="U705" s="395"/>
      <c r="V705" s="395"/>
      <c r="W705" s="395"/>
      <c r="X705" s="395"/>
      <c r="Y705" s="395"/>
      <c r="Z705" s="395"/>
    </row>
    <row r="706" ht="16.5" customHeight="1">
      <c r="A706" s="395"/>
      <c r="B706" s="395"/>
      <c r="C706" s="395"/>
      <c r="D706" s="395"/>
      <c r="E706" s="395"/>
      <c r="F706" s="395"/>
      <c r="G706" s="395"/>
      <c r="H706" s="395"/>
      <c r="I706" s="395"/>
      <c r="J706" s="395"/>
      <c r="K706" s="395"/>
      <c r="L706" s="395"/>
      <c r="M706" s="395"/>
      <c r="N706" s="395"/>
      <c r="O706" s="395"/>
      <c r="P706" s="395"/>
      <c r="Q706" s="395"/>
      <c r="R706" s="395"/>
      <c r="S706" s="395"/>
      <c r="T706" s="395"/>
      <c r="U706" s="395"/>
      <c r="V706" s="395"/>
      <c r="W706" s="395"/>
      <c r="X706" s="395"/>
      <c r="Y706" s="395"/>
      <c r="Z706" s="395"/>
    </row>
    <row r="707" ht="16.5" customHeight="1">
      <c r="A707" s="395"/>
      <c r="B707" s="395"/>
      <c r="C707" s="395"/>
      <c r="D707" s="395"/>
      <c r="E707" s="395"/>
      <c r="F707" s="395"/>
      <c r="G707" s="395"/>
      <c r="H707" s="395"/>
      <c r="I707" s="395"/>
      <c r="J707" s="395"/>
      <c r="K707" s="395"/>
      <c r="L707" s="395"/>
      <c r="M707" s="395"/>
      <c r="N707" s="395"/>
      <c r="O707" s="395"/>
      <c r="P707" s="395"/>
      <c r="Q707" s="395"/>
      <c r="R707" s="395"/>
      <c r="S707" s="395"/>
      <c r="T707" s="395"/>
      <c r="U707" s="395"/>
      <c r="V707" s="395"/>
      <c r="W707" s="395"/>
      <c r="X707" s="395"/>
      <c r="Y707" s="395"/>
      <c r="Z707" s="395"/>
    </row>
    <row r="708" ht="16.5" customHeight="1">
      <c r="A708" s="395"/>
      <c r="B708" s="395"/>
      <c r="C708" s="395"/>
      <c r="D708" s="395"/>
      <c r="E708" s="395"/>
      <c r="F708" s="395"/>
      <c r="G708" s="395"/>
      <c r="H708" s="395"/>
      <c r="I708" s="395"/>
      <c r="J708" s="395"/>
      <c r="K708" s="395"/>
      <c r="L708" s="395"/>
      <c r="M708" s="395"/>
      <c r="N708" s="395"/>
      <c r="O708" s="395"/>
      <c r="P708" s="395"/>
      <c r="Q708" s="395"/>
      <c r="R708" s="395"/>
      <c r="S708" s="395"/>
      <c r="T708" s="395"/>
      <c r="U708" s="395"/>
      <c r="V708" s="395"/>
      <c r="W708" s="395"/>
      <c r="X708" s="395"/>
      <c r="Y708" s="395"/>
      <c r="Z708" s="395"/>
    </row>
    <row r="709" ht="16.5" customHeight="1">
      <c r="A709" s="395"/>
      <c r="B709" s="395"/>
      <c r="C709" s="395"/>
      <c r="D709" s="395"/>
      <c r="E709" s="395"/>
      <c r="F709" s="395"/>
      <c r="G709" s="395"/>
      <c r="H709" s="395"/>
      <c r="I709" s="395"/>
      <c r="J709" s="395"/>
      <c r="K709" s="395"/>
      <c r="L709" s="395"/>
      <c r="M709" s="395"/>
      <c r="N709" s="395"/>
      <c r="O709" s="395"/>
      <c r="P709" s="395"/>
      <c r="Q709" s="395"/>
      <c r="R709" s="395"/>
      <c r="S709" s="395"/>
      <c r="T709" s="395"/>
      <c r="U709" s="395"/>
      <c r="V709" s="395"/>
      <c r="W709" s="395"/>
      <c r="X709" s="395"/>
      <c r="Y709" s="395"/>
      <c r="Z709" s="395"/>
    </row>
    <row r="710" ht="16.5" customHeight="1">
      <c r="A710" s="395"/>
      <c r="B710" s="395"/>
      <c r="C710" s="395"/>
      <c r="D710" s="395"/>
      <c r="E710" s="395"/>
      <c r="F710" s="395"/>
      <c r="G710" s="395"/>
      <c r="H710" s="395"/>
      <c r="I710" s="395"/>
      <c r="J710" s="395"/>
      <c r="K710" s="395"/>
      <c r="L710" s="395"/>
      <c r="M710" s="395"/>
      <c r="N710" s="395"/>
      <c r="O710" s="395"/>
      <c r="P710" s="395"/>
      <c r="Q710" s="395"/>
      <c r="R710" s="395"/>
      <c r="S710" s="395"/>
      <c r="T710" s="395"/>
      <c r="U710" s="395"/>
      <c r="V710" s="395"/>
      <c r="W710" s="395"/>
      <c r="X710" s="395"/>
      <c r="Y710" s="395"/>
      <c r="Z710" s="395"/>
    </row>
    <row r="711" ht="16.5" customHeight="1">
      <c r="A711" s="395"/>
      <c r="B711" s="395"/>
      <c r="C711" s="395"/>
      <c r="D711" s="395"/>
      <c r="E711" s="395"/>
      <c r="F711" s="395"/>
      <c r="G711" s="395"/>
      <c r="H711" s="395"/>
      <c r="I711" s="395"/>
      <c r="J711" s="395"/>
      <c r="K711" s="395"/>
      <c r="L711" s="395"/>
      <c r="M711" s="395"/>
      <c r="N711" s="395"/>
      <c r="O711" s="395"/>
      <c r="P711" s="395"/>
      <c r="Q711" s="395"/>
      <c r="R711" s="395"/>
      <c r="S711" s="395"/>
      <c r="T711" s="395"/>
      <c r="U711" s="395"/>
      <c r="V711" s="395"/>
      <c r="W711" s="395"/>
      <c r="X711" s="395"/>
      <c r="Y711" s="395"/>
      <c r="Z711" s="395"/>
    </row>
    <row r="712" ht="16.5" customHeight="1">
      <c r="A712" s="395"/>
      <c r="B712" s="395"/>
      <c r="C712" s="395"/>
      <c r="D712" s="395"/>
      <c r="E712" s="395"/>
      <c r="F712" s="395"/>
      <c r="G712" s="395"/>
      <c r="H712" s="395"/>
      <c r="I712" s="395"/>
      <c r="J712" s="395"/>
      <c r="K712" s="395"/>
      <c r="L712" s="395"/>
      <c r="M712" s="395"/>
      <c r="N712" s="395"/>
      <c r="O712" s="395"/>
      <c r="P712" s="395"/>
      <c r="Q712" s="395"/>
      <c r="R712" s="395"/>
      <c r="S712" s="395"/>
      <c r="T712" s="395"/>
      <c r="U712" s="395"/>
      <c r="V712" s="395"/>
      <c r="W712" s="395"/>
      <c r="X712" s="395"/>
      <c r="Y712" s="395"/>
      <c r="Z712" s="395"/>
    </row>
    <row r="713" ht="16.5" customHeight="1">
      <c r="A713" s="395"/>
      <c r="B713" s="395"/>
      <c r="C713" s="395"/>
      <c r="D713" s="395"/>
      <c r="E713" s="395"/>
      <c r="F713" s="395"/>
      <c r="G713" s="395"/>
      <c r="H713" s="395"/>
      <c r="I713" s="395"/>
      <c r="J713" s="395"/>
      <c r="K713" s="395"/>
      <c r="L713" s="395"/>
      <c r="M713" s="395"/>
      <c r="N713" s="395"/>
      <c r="O713" s="395"/>
      <c r="P713" s="395"/>
      <c r="Q713" s="395"/>
      <c r="R713" s="395"/>
      <c r="S713" s="395"/>
      <c r="T713" s="395"/>
      <c r="U713" s="395"/>
      <c r="V713" s="395"/>
      <c r="W713" s="395"/>
      <c r="X713" s="395"/>
      <c r="Y713" s="395"/>
      <c r="Z713" s="395"/>
    </row>
    <row r="714" ht="16.5" customHeight="1">
      <c r="A714" s="395"/>
      <c r="B714" s="395"/>
      <c r="C714" s="395"/>
      <c r="D714" s="395"/>
      <c r="E714" s="395"/>
      <c r="F714" s="395"/>
      <c r="G714" s="395"/>
      <c r="H714" s="395"/>
      <c r="I714" s="395"/>
      <c r="J714" s="395"/>
      <c r="K714" s="395"/>
      <c r="L714" s="395"/>
      <c r="M714" s="395"/>
      <c r="N714" s="395"/>
      <c r="O714" s="395"/>
      <c r="P714" s="395"/>
      <c r="Q714" s="395"/>
      <c r="R714" s="395"/>
      <c r="S714" s="395"/>
      <c r="T714" s="395"/>
      <c r="U714" s="395"/>
      <c r="V714" s="395"/>
      <c r="W714" s="395"/>
      <c r="X714" s="395"/>
      <c r="Y714" s="395"/>
      <c r="Z714" s="395"/>
    </row>
    <row r="715" ht="16.5" customHeight="1">
      <c r="A715" s="395"/>
      <c r="B715" s="395"/>
      <c r="C715" s="395"/>
      <c r="D715" s="395"/>
      <c r="E715" s="395"/>
      <c r="F715" s="395"/>
      <c r="G715" s="395"/>
      <c r="H715" s="395"/>
      <c r="I715" s="395"/>
      <c r="J715" s="395"/>
      <c r="K715" s="395"/>
      <c r="L715" s="395"/>
      <c r="M715" s="395"/>
      <c r="N715" s="395"/>
      <c r="O715" s="395"/>
      <c r="P715" s="395"/>
      <c r="Q715" s="395"/>
      <c r="R715" s="395"/>
      <c r="S715" s="395"/>
      <c r="T715" s="395"/>
      <c r="U715" s="395"/>
      <c r="V715" s="395"/>
      <c r="W715" s="395"/>
      <c r="X715" s="395"/>
      <c r="Y715" s="395"/>
      <c r="Z715" s="395"/>
    </row>
    <row r="716" ht="16.5" customHeight="1">
      <c r="A716" s="395"/>
      <c r="B716" s="395"/>
      <c r="C716" s="395"/>
      <c r="D716" s="395"/>
      <c r="E716" s="395"/>
      <c r="F716" s="395"/>
      <c r="G716" s="395"/>
      <c r="H716" s="395"/>
      <c r="I716" s="395"/>
      <c r="J716" s="395"/>
      <c r="K716" s="395"/>
      <c r="L716" s="395"/>
      <c r="M716" s="395"/>
      <c r="N716" s="395"/>
      <c r="O716" s="395"/>
      <c r="P716" s="395"/>
      <c r="Q716" s="395"/>
      <c r="R716" s="395"/>
      <c r="S716" s="395"/>
      <c r="T716" s="395"/>
      <c r="U716" s="395"/>
      <c r="V716" s="395"/>
      <c r="W716" s="395"/>
      <c r="X716" s="395"/>
      <c r="Y716" s="395"/>
      <c r="Z716" s="395"/>
    </row>
    <row r="717" ht="16.5" customHeight="1">
      <c r="A717" s="395"/>
      <c r="B717" s="395"/>
      <c r="C717" s="395"/>
      <c r="D717" s="395"/>
      <c r="E717" s="395"/>
      <c r="F717" s="395"/>
      <c r="G717" s="395"/>
      <c r="H717" s="395"/>
      <c r="I717" s="395"/>
      <c r="J717" s="395"/>
      <c r="K717" s="395"/>
      <c r="L717" s="395"/>
      <c r="M717" s="395"/>
      <c r="N717" s="395"/>
      <c r="O717" s="395"/>
      <c r="P717" s="395"/>
      <c r="Q717" s="395"/>
      <c r="R717" s="395"/>
      <c r="S717" s="395"/>
      <c r="T717" s="395"/>
      <c r="U717" s="395"/>
      <c r="V717" s="395"/>
      <c r="W717" s="395"/>
      <c r="X717" s="395"/>
      <c r="Y717" s="395"/>
      <c r="Z717" s="395"/>
    </row>
    <row r="718" ht="16.5" customHeight="1">
      <c r="A718" s="395"/>
      <c r="B718" s="395"/>
      <c r="C718" s="395"/>
      <c r="D718" s="395"/>
      <c r="E718" s="395"/>
      <c r="F718" s="395"/>
      <c r="G718" s="395"/>
      <c r="H718" s="395"/>
      <c r="I718" s="395"/>
      <c r="J718" s="395"/>
      <c r="K718" s="395"/>
      <c r="L718" s="395"/>
      <c r="M718" s="395"/>
      <c r="N718" s="395"/>
      <c r="O718" s="395"/>
      <c r="P718" s="395"/>
      <c r="Q718" s="395"/>
      <c r="R718" s="395"/>
      <c r="S718" s="395"/>
      <c r="T718" s="395"/>
      <c r="U718" s="395"/>
      <c r="V718" s="395"/>
      <c r="W718" s="395"/>
      <c r="X718" s="395"/>
      <c r="Y718" s="395"/>
      <c r="Z718" s="395"/>
    </row>
    <row r="719" ht="16.5" customHeight="1">
      <c r="A719" s="395"/>
      <c r="B719" s="395"/>
      <c r="C719" s="395"/>
      <c r="D719" s="395"/>
      <c r="E719" s="395"/>
      <c r="F719" s="395"/>
      <c r="G719" s="395"/>
      <c r="H719" s="395"/>
      <c r="I719" s="395"/>
      <c r="J719" s="395"/>
      <c r="K719" s="395"/>
      <c r="L719" s="395"/>
      <c r="M719" s="395"/>
      <c r="N719" s="395"/>
      <c r="O719" s="395"/>
      <c r="P719" s="395"/>
      <c r="Q719" s="395"/>
      <c r="R719" s="395"/>
      <c r="S719" s="395"/>
      <c r="T719" s="395"/>
      <c r="U719" s="395"/>
      <c r="V719" s="395"/>
      <c r="W719" s="395"/>
      <c r="X719" s="395"/>
      <c r="Y719" s="395"/>
      <c r="Z719" s="395"/>
    </row>
    <row r="720" ht="16.5" customHeight="1">
      <c r="A720" s="395"/>
      <c r="B720" s="395"/>
      <c r="C720" s="395"/>
      <c r="D720" s="395"/>
      <c r="E720" s="395"/>
      <c r="F720" s="395"/>
      <c r="G720" s="395"/>
      <c r="H720" s="395"/>
      <c r="I720" s="395"/>
      <c r="J720" s="395"/>
      <c r="K720" s="395"/>
      <c r="L720" s="395"/>
      <c r="M720" s="395"/>
      <c r="N720" s="395"/>
      <c r="O720" s="395"/>
      <c r="P720" s="395"/>
      <c r="Q720" s="395"/>
      <c r="R720" s="395"/>
      <c r="S720" s="395"/>
      <c r="T720" s="395"/>
      <c r="U720" s="395"/>
      <c r="V720" s="395"/>
      <c r="W720" s="395"/>
      <c r="X720" s="395"/>
      <c r="Y720" s="395"/>
      <c r="Z720" s="395"/>
    </row>
    <row r="721" ht="16.5" customHeight="1">
      <c r="A721" s="395"/>
      <c r="B721" s="395"/>
      <c r="C721" s="395"/>
      <c r="D721" s="395"/>
      <c r="E721" s="395"/>
      <c r="F721" s="395"/>
      <c r="G721" s="395"/>
      <c r="H721" s="395"/>
      <c r="I721" s="395"/>
      <c r="J721" s="395"/>
      <c r="K721" s="395"/>
      <c r="L721" s="395"/>
      <c r="M721" s="395"/>
      <c r="N721" s="395"/>
      <c r="O721" s="395"/>
      <c r="P721" s="395"/>
      <c r="Q721" s="395"/>
      <c r="R721" s="395"/>
      <c r="S721" s="395"/>
      <c r="T721" s="395"/>
      <c r="U721" s="395"/>
      <c r="V721" s="395"/>
      <c r="W721" s="395"/>
      <c r="X721" s="395"/>
      <c r="Y721" s="395"/>
      <c r="Z721" s="395"/>
    </row>
    <row r="722" ht="16.5" customHeight="1">
      <c r="A722" s="395"/>
      <c r="B722" s="395"/>
      <c r="C722" s="395"/>
      <c r="D722" s="395"/>
      <c r="E722" s="395"/>
      <c r="F722" s="395"/>
      <c r="G722" s="395"/>
      <c r="H722" s="395"/>
      <c r="I722" s="395"/>
      <c r="J722" s="395"/>
      <c r="K722" s="395"/>
      <c r="L722" s="395"/>
      <c r="M722" s="395"/>
      <c r="N722" s="395"/>
      <c r="O722" s="395"/>
      <c r="P722" s="395"/>
      <c r="Q722" s="395"/>
      <c r="R722" s="395"/>
      <c r="S722" s="395"/>
      <c r="T722" s="395"/>
      <c r="U722" s="395"/>
      <c r="V722" s="395"/>
      <c r="W722" s="395"/>
      <c r="X722" s="395"/>
      <c r="Y722" s="395"/>
      <c r="Z722" s="395"/>
    </row>
    <row r="723" ht="16.5" customHeight="1">
      <c r="A723" s="395"/>
      <c r="B723" s="395"/>
      <c r="C723" s="395"/>
      <c r="D723" s="395"/>
      <c r="E723" s="395"/>
      <c r="F723" s="395"/>
      <c r="G723" s="395"/>
      <c r="H723" s="395"/>
      <c r="I723" s="395"/>
      <c r="J723" s="395"/>
      <c r="K723" s="395"/>
      <c r="L723" s="395"/>
      <c r="M723" s="395"/>
      <c r="N723" s="395"/>
      <c r="O723" s="395"/>
      <c r="P723" s="395"/>
      <c r="Q723" s="395"/>
      <c r="R723" s="395"/>
      <c r="S723" s="395"/>
      <c r="T723" s="395"/>
      <c r="U723" s="395"/>
      <c r="V723" s="395"/>
      <c r="W723" s="395"/>
      <c r="X723" s="395"/>
      <c r="Y723" s="395"/>
      <c r="Z723" s="395"/>
    </row>
    <row r="724" ht="16.5" customHeight="1">
      <c r="A724" s="395"/>
      <c r="B724" s="395"/>
      <c r="C724" s="395"/>
      <c r="D724" s="395"/>
      <c r="E724" s="395"/>
      <c r="F724" s="395"/>
      <c r="G724" s="395"/>
      <c r="H724" s="395"/>
      <c r="I724" s="395"/>
      <c r="J724" s="395"/>
      <c r="K724" s="395"/>
      <c r="L724" s="395"/>
      <c r="M724" s="395"/>
      <c r="N724" s="395"/>
      <c r="O724" s="395"/>
      <c r="P724" s="395"/>
      <c r="Q724" s="395"/>
      <c r="R724" s="395"/>
      <c r="S724" s="395"/>
      <c r="T724" s="395"/>
      <c r="U724" s="395"/>
      <c r="V724" s="395"/>
      <c r="W724" s="395"/>
      <c r="X724" s="395"/>
      <c r="Y724" s="395"/>
      <c r="Z724" s="395"/>
    </row>
    <row r="725" ht="16.5" customHeight="1">
      <c r="A725" s="395"/>
      <c r="B725" s="395"/>
      <c r="C725" s="395"/>
      <c r="D725" s="395"/>
      <c r="E725" s="395"/>
      <c r="F725" s="395"/>
      <c r="G725" s="395"/>
      <c r="H725" s="395"/>
      <c r="I725" s="395"/>
      <c r="J725" s="395"/>
      <c r="K725" s="395"/>
      <c r="L725" s="395"/>
      <c r="M725" s="395"/>
      <c r="N725" s="395"/>
      <c r="O725" s="395"/>
      <c r="P725" s="395"/>
      <c r="Q725" s="395"/>
      <c r="R725" s="395"/>
      <c r="S725" s="395"/>
      <c r="T725" s="395"/>
      <c r="U725" s="395"/>
      <c r="V725" s="395"/>
      <c r="W725" s="395"/>
      <c r="X725" s="395"/>
      <c r="Y725" s="395"/>
      <c r="Z725" s="395"/>
    </row>
    <row r="726" ht="16.5" customHeight="1">
      <c r="A726" s="395"/>
      <c r="B726" s="395"/>
      <c r="C726" s="395"/>
      <c r="D726" s="395"/>
      <c r="E726" s="395"/>
      <c r="F726" s="395"/>
      <c r="G726" s="395"/>
      <c r="H726" s="395"/>
      <c r="I726" s="395"/>
      <c r="J726" s="395"/>
      <c r="K726" s="395"/>
      <c r="L726" s="395"/>
      <c r="M726" s="395"/>
      <c r="N726" s="395"/>
      <c r="O726" s="395"/>
      <c r="P726" s="395"/>
      <c r="Q726" s="395"/>
      <c r="R726" s="395"/>
      <c r="S726" s="395"/>
      <c r="T726" s="395"/>
      <c r="U726" s="395"/>
      <c r="V726" s="395"/>
      <c r="W726" s="395"/>
      <c r="X726" s="395"/>
      <c r="Y726" s="395"/>
      <c r="Z726" s="395"/>
    </row>
    <row r="727" ht="16.5" customHeight="1">
      <c r="A727" s="395"/>
      <c r="B727" s="395"/>
      <c r="C727" s="395"/>
      <c r="D727" s="395"/>
      <c r="E727" s="395"/>
      <c r="F727" s="395"/>
      <c r="G727" s="395"/>
      <c r="H727" s="395"/>
      <c r="I727" s="395"/>
      <c r="J727" s="395"/>
      <c r="K727" s="395"/>
      <c r="L727" s="395"/>
      <c r="M727" s="395"/>
      <c r="N727" s="395"/>
      <c r="O727" s="395"/>
      <c r="P727" s="395"/>
      <c r="Q727" s="395"/>
      <c r="R727" s="395"/>
      <c r="S727" s="395"/>
      <c r="T727" s="395"/>
      <c r="U727" s="395"/>
      <c r="V727" s="395"/>
      <c r="W727" s="395"/>
      <c r="X727" s="395"/>
      <c r="Y727" s="395"/>
      <c r="Z727" s="395"/>
    </row>
    <row r="728" ht="16.5" customHeight="1">
      <c r="A728" s="395"/>
      <c r="B728" s="395"/>
      <c r="C728" s="395"/>
      <c r="D728" s="395"/>
      <c r="E728" s="395"/>
      <c r="F728" s="395"/>
      <c r="G728" s="395"/>
      <c r="H728" s="395"/>
      <c r="I728" s="395"/>
      <c r="J728" s="395"/>
      <c r="K728" s="395"/>
      <c r="L728" s="395"/>
      <c r="M728" s="395"/>
      <c r="N728" s="395"/>
      <c r="O728" s="395"/>
      <c r="P728" s="395"/>
      <c r="Q728" s="395"/>
      <c r="R728" s="395"/>
      <c r="S728" s="395"/>
      <c r="T728" s="395"/>
      <c r="U728" s="395"/>
      <c r="V728" s="395"/>
      <c r="W728" s="395"/>
      <c r="X728" s="395"/>
      <c r="Y728" s="395"/>
      <c r="Z728" s="395"/>
    </row>
    <row r="729" ht="16.5" customHeight="1">
      <c r="A729" s="395"/>
      <c r="B729" s="395"/>
      <c r="C729" s="395"/>
      <c r="D729" s="395"/>
      <c r="E729" s="395"/>
      <c r="F729" s="395"/>
      <c r="G729" s="395"/>
      <c r="H729" s="395"/>
      <c r="I729" s="395"/>
      <c r="J729" s="395"/>
      <c r="K729" s="395"/>
      <c r="L729" s="395"/>
      <c r="M729" s="395"/>
      <c r="N729" s="395"/>
      <c r="O729" s="395"/>
      <c r="P729" s="395"/>
      <c r="Q729" s="395"/>
      <c r="R729" s="395"/>
      <c r="S729" s="395"/>
      <c r="T729" s="395"/>
      <c r="U729" s="395"/>
      <c r="V729" s="395"/>
      <c r="W729" s="395"/>
      <c r="X729" s="395"/>
      <c r="Y729" s="395"/>
      <c r="Z729" s="395"/>
    </row>
    <row r="730" ht="16.5" customHeight="1">
      <c r="A730" s="395"/>
      <c r="B730" s="395"/>
      <c r="C730" s="395"/>
      <c r="D730" s="395"/>
      <c r="E730" s="395"/>
      <c r="F730" s="395"/>
      <c r="G730" s="395"/>
      <c r="H730" s="395"/>
      <c r="I730" s="395"/>
      <c r="J730" s="395"/>
      <c r="K730" s="395"/>
      <c r="L730" s="395"/>
      <c r="M730" s="395"/>
      <c r="N730" s="395"/>
      <c r="O730" s="395"/>
      <c r="P730" s="395"/>
      <c r="Q730" s="395"/>
      <c r="R730" s="395"/>
      <c r="S730" s="395"/>
      <c r="T730" s="395"/>
      <c r="U730" s="395"/>
      <c r="V730" s="395"/>
      <c r="W730" s="395"/>
      <c r="X730" s="395"/>
      <c r="Y730" s="395"/>
      <c r="Z730" s="395"/>
    </row>
    <row r="731" ht="16.5" customHeight="1">
      <c r="A731" s="395"/>
      <c r="B731" s="395"/>
      <c r="C731" s="395"/>
      <c r="D731" s="395"/>
      <c r="E731" s="395"/>
      <c r="F731" s="395"/>
      <c r="G731" s="395"/>
      <c r="H731" s="395"/>
      <c r="I731" s="395"/>
      <c r="J731" s="395"/>
      <c r="K731" s="395"/>
      <c r="L731" s="395"/>
      <c r="M731" s="395"/>
      <c r="N731" s="395"/>
      <c r="O731" s="395"/>
      <c r="P731" s="395"/>
      <c r="Q731" s="395"/>
      <c r="R731" s="395"/>
      <c r="S731" s="395"/>
      <c r="T731" s="395"/>
      <c r="U731" s="395"/>
      <c r="V731" s="395"/>
      <c r="W731" s="395"/>
      <c r="X731" s="395"/>
      <c r="Y731" s="395"/>
      <c r="Z731" s="395"/>
    </row>
    <row r="732" ht="16.5" customHeight="1">
      <c r="A732" s="395"/>
      <c r="B732" s="395"/>
      <c r="C732" s="395"/>
      <c r="D732" s="395"/>
      <c r="E732" s="395"/>
      <c r="F732" s="395"/>
      <c r="G732" s="395"/>
      <c r="H732" s="395"/>
      <c r="I732" s="395"/>
      <c r="J732" s="395"/>
      <c r="K732" s="395"/>
      <c r="L732" s="395"/>
      <c r="M732" s="395"/>
      <c r="N732" s="395"/>
      <c r="O732" s="395"/>
      <c r="P732" s="395"/>
      <c r="Q732" s="395"/>
      <c r="R732" s="395"/>
      <c r="S732" s="395"/>
      <c r="T732" s="395"/>
      <c r="U732" s="395"/>
      <c r="V732" s="395"/>
      <c r="W732" s="395"/>
      <c r="X732" s="395"/>
      <c r="Y732" s="395"/>
      <c r="Z732" s="395"/>
    </row>
    <row r="733" ht="16.5" customHeight="1">
      <c r="A733" s="395"/>
      <c r="B733" s="395"/>
      <c r="C733" s="395"/>
      <c r="D733" s="395"/>
      <c r="E733" s="395"/>
      <c r="F733" s="395"/>
      <c r="G733" s="395"/>
      <c r="H733" s="395"/>
      <c r="I733" s="395"/>
      <c r="J733" s="395"/>
      <c r="K733" s="395"/>
      <c r="L733" s="395"/>
      <c r="M733" s="395"/>
      <c r="N733" s="395"/>
      <c r="O733" s="395"/>
      <c r="P733" s="395"/>
      <c r="Q733" s="395"/>
      <c r="R733" s="395"/>
      <c r="S733" s="395"/>
      <c r="T733" s="395"/>
      <c r="U733" s="395"/>
      <c r="V733" s="395"/>
      <c r="W733" s="395"/>
      <c r="X733" s="395"/>
      <c r="Y733" s="395"/>
      <c r="Z733" s="395"/>
    </row>
    <row r="734" ht="16.5" customHeight="1">
      <c r="A734" s="395"/>
      <c r="B734" s="395"/>
      <c r="C734" s="395"/>
      <c r="D734" s="395"/>
      <c r="E734" s="395"/>
      <c r="F734" s="395"/>
      <c r="G734" s="395"/>
      <c r="H734" s="395"/>
      <c r="I734" s="395"/>
      <c r="J734" s="395"/>
      <c r="K734" s="395"/>
      <c r="L734" s="395"/>
      <c r="M734" s="395"/>
      <c r="N734" s="395"/>
      <c r="O734" s="395"/>
      <c r="P734" s="395"/>
      <c r="Q734" s="395"/>
      <c r="R734" s="395"/>
      <c r="S734" s="395"/>
      <c r="T734" s="395"/>
      <c r="U734" s="395"/>
      <c r="V734" s="395"/>
      <c r="W734" s="395"/>
      <c r="X734" s="395"/>
      <c r="Y734" s="395"/>
      <c r="Z734" s="395"/>
    </row>
    <row r="735" ht="16.5" customHeight="1">
      <c r="A735" s="395"/>
      <c r="B735" s="395"/>
      <c r="C735" s="395"/>
      <c r="D735" s="395"/>
      <c r="E735" s="395"/>
      <c r="F735" s="395"/>
      <c r="G735" s="395"/>
      <c r="H735" s="395"/>
      <c r="I735" s="395"/>
      <c r="J735" s="395"/>
      <c r="K735" s="395"/>
      <c r="L735" s="395"/>
      <c r="M735" s="395"/>
      <c r="N735" s="395"/>
      <c r="O735" s="395"/>
      <c r="P735" s="395"/>
      <c r="Q735" s="395"/>
      <c r="R735" s="395"/>
      <c r="S735" s="395"/>
      <c r="T735" s="395"/>
      <c r="U735" s="395"/>
      <c r="V735" s="395"/>
      <c r="W735" s="395"/>
      <c r="X735" s="395"/>
      <c r="Y735" s="395"/>
      <c r="Z735" s="395"/>
    </row>
    <row r="736" ht="16.5" customHeight="1">
      <c r="A736" s="395"/>
      <c r="B736" s="395"/>
      <c r="C736" s="395"/>
      <c r="D736" s="395"/>
      <c r="E736" s="395"/>
      <c r="F736" s="395"/>
      <c r="G736" s="395"/>
      <c r="H736" s="395"/>
      <c r="I736" s="395"/>
      <c r="J736" s="395"/>
      <c r="K736" s="395"/>
      <c r="L736" s="395"/>
      <c r="M736" s="395"/>
      <c r="N736" s="395"/>
      <c r="O736" s="395"/>
      <c r="P736" s="395"/>
      <c r="Q736" s="395"/>
      <c r="R736" s="395"/>
      <c r="S736" s="395"/>
      <c r="T736" s="395"/>
      <c r="U736" s="395"/>
      <c r="V736" s="395"/>
      <c r="W736" s="395"/>
      <c r="X736" s="395"/>
      <c r="Y736" s="395"/>
      <c r="Z736" s="395"/>
    </row>
    <row r="737" ht="16.5" customHeight="1">
      <c r="A737" s="395"/>
      <c r="B737" s="395"/>
      <c r="C737" s="395"/>
      <c r="D737" s="395"/>
      <c r="E737" s="395"/>
      <c r="F737" s="395"/>
      <c r="G737" s="395"/>
      <c r="H737" s="395"/>
      <c r="I737" s="395"/>
      <c r="J737" s="395"/>
      <c r="K737" s="395"/>
      <c r="L737" s="395"/>
      <c r="M737" s="395"/>
      <c r="N737" s="395"/>
      <c r="O737" s="395"/>
      <c r="P737" s="395"/>
      <c r="Q737" s="395"/>
      <c r="R737" s="395"/>
      <c r="S737" s="395"/>
      <c r="T737" s="395"/>
      <c r="U737" s="395"/>
      <c r="V737" s="395"/>
      <c r="W737" s="395"/>
      <c r="X737" s="395"/>
      <c r="Y737" s="395"/>
      <c r="Z737" s="395"/>
    </row>
    <row r="738" ht="16.5" customHeight="1">
      <c r="A738" s="395"/>
      <c r="B738" s="395"/>
      <c r="C738" s="395"/>
      <c r="D738" s="395"/>
      <c r="E738" s="395"/>
      <c r="F738" s="395"/>
      <c r="G738" s="395"/>
      <c r="H738" s="395"/>
      <c r="I738" s="395"/>
      <c r="J738" s="395"/>
      <c r="K738" s="395"/>
      <c r="L738" s="395"/>
      <c r="M738" s="395"/>
      <c r="N738" s="395"/>
      <c r="O738" s="395"/>
      <c r="P738" s="395"/>
      <c r="Q738" s="395"/>
      <c r="R738" s="395"/>
      <c r="S738" s="395"/>
      <c r="T738" s="395"/>
      <c r="U738" s="395"/>
      <c r="V738" s="395"/>
      <c r="W738" s="395"/>
      <c r="X738" s="395"/>
      <c r="Y738" s="395"/>
      <c r="Z738" s="395"/>
    </row>
    <row r="739" ht="16.5" customHeight="1">
      <c r="A739" s="395"/>
      <c r="B739" s="395"/>
      <c r="C739" s="395"/>
      <c r="D739" s="395"/>
      <c r="E739" s="395"/>
      <c r="F739" s="395"/>
      <c r="G739" s="395"/>
      <c r="H739" s="395"/>
      <c r="I739" s="395"/>
      <c r="J739" s="395"/>
      <c r="K739" s="395"/>
      <c r="L739" s="395"/>
      <c r="M739" s="395"/>
      <c r="N739" s="395"/>
      <c r="O739" s="395"/>
      <c r="P739" s="395"/>
      <c r="Q739" s="395"/>
      <c r="R739" s="395"/>
      <c r="S739" s="395"/>
      <c r="T739" s="395"/>
      <c r="U739" s="395"/>
      <c r="V739" s="395"/>
      <c r="W739" s="395"/>
      <c r="X739" s="395"/>
      <c r="Y739" s="395"/>
      <c r="Z739" s="395"/>
    </row>
    <row r="740" ht="16.5" customHeight="1">
      <c r="A740" s="395"/>
      <c r="B740" s="395"/>
      <c r="C740" s="395"/>
      <c r="D740" s="395"/>
      <c r="E740" s="395"/>
      <c r="F740" s="395"/>
      <c r="G740" s="395"/>
      <c r="H740" s="395"/>
      <c r="I740" s="395"/>
      <c r="J740" s="395"/>
      <c r="K740" s="395"/>
      <c r="L740" s="395"/>
      <c r="M740" s="395"/>
      <c r="N740" s="395"/>
      <c r="O740" s="395"/>
      <c r="P740" s="395"/>
      <c r="Q740" s="395"/>
      <c r="R740" s="395"/>
      <c r="S740" s="395"/>
      <c r="T740" s="395"/>
      <c r="U740" s="395"/>
      <c r="V740" s="395"/>
      <c r="W740" s="395"/>
      <c r="X740" s="395"/>
      <c r="Y740" s="395"/>
      <c r="Z740" s="395"/>
    </row>
    <row r="741" ht="16.5" customHeight="1">
      <c r="A741" s="395"/>
      <c r="B741" s="395"/>
      <c r="C741" s="395"/>
      <c r="D741" s="395"/>
      <c r="E741" s="395"/>
      <c r="F741" s="395"/>
      <c r="G741" s="395"/>
      <c r="H741" s="395"/>
      <c r="I741" s="395"/>
      <c r="J741" s="395"/>
      <c r="K741" s="395"/>
      <c r="L741" s="395"/>
      <c r="M741" s="395"/>
      <c r="N741" s="395"/>
      <c r="O741" s="395"/>
      <c r="P741" s="395"/>
      <c r="Q741" s="395"/>
      <c r="R741" s="395"/>
      <c r="S741" s="395"/>
      <c r="T741" s="395"/>
      <c r="U741" s="395"/>
      <c r="V741" s="395"/>
      <c r="W741" s="395"/>
      <c r="X741" s="395"/>
      <c r="Y741" s="395"/>
      <c r="Z741" s="395"/>
    </row>
    <row r="742" ht="16.5" customHeight="1">
      <c r="A742" s="395"/>
      <c r="B742" s="395"/>
      <c r="C742" s="395"/>
      <c r="D742" s="395"/>
      <c r="E742" s="395"/>
      <c r="F742" s="395"/>
      <c r="G742" s="395"/>
      <c r="H742" s="395"/>
      <c r="I742" s="395"/>
      <c r="J742" s="395"/>
      <c r="K742" s="395"/>
      <c r="L742" s="395"/>
      <c r="M742" s="395"/>
      <c r="N742" s="395"/>
      <c r="O742" s="395"/>
      <c r="P742" s="395"/>
      <c r="Q742" s="395"/>
      <c r="R742" s="395"/>
      <c r="S742" s="395"/>
      <c r="T742" s="395"/>
      <c r="U742" s="395"/>
      <c r="V742" s="395"/>
      <c r="W742" s="395"/>
      <c r="X742" s="395"/>
      <c r="Y742" s="395"/>
      <c r="Z742" s="395"/>
    </row>
    <row r="743" ht="16.5" customHeight="1">
      <c r="A743" s="395"/>
      <c r="B743" s="395"/>
      <c r="C743" s="395"/>
      <c r="D743" s="395"/>
      <c r="E743" s="395"/>
      <c r="F743" s="395"/>
      <c r="G743" s="395"/>
      <c r="H743" s="395"/>
      <c r="I743" s="395"/>
      <c r="J743" s="395"/>
      <c r="K743" s="395"/>
      <c r="L743" s="395"/>
      <c r="M743" s="395"/>
      <c r="N743" s="395"/>
      <c r="O743" s="395"/>
      <c r="P743" s="395"/>
      <c r="Q743" s="395"/>
      <c r="R743" s="395"/>
      <c r="S743" s="395"/>
      <c r="T743" s="395"/>
      <c r="U743" s="395"/>
      <c r="V743" s="395"/>
      <c r="W743" s="395"/>
      <c r="X743" s="395"/>
      <c r="Y743" s="395"/>
      <c r="Z743" s="395"/>
    </row>
    <row r="744" ht="16.5" customHeight="1">
      <c r="A744" s="395"/>
      <c r="B744" s="395"/>
      <c r="C744" s="395"/>
      <c r="D744" s="395"/>
      <c r="E744" s="395"/>
      <c r="F744" s="395"/>
      <c r="G744" s="395"/>
      <c r="H744" s="395"/>
      <c r="I744" s="395"/>
      <c r="J744" s="395"/>
      <c r="K744" s="395"/>
      <c r="L744" s="395"/>
      <c r="M744" s="395"/>
      <c r="N744" s="395"/>
      <c r="O744" s="395"/>
      <c r="P744" s="395"/>
      <c r="Q744" s="395"/>
      <c r="R744" s="395"/>
      <c r="S744" s="395"/>
      <c r="T744" s="395"/>
      <c r="U744" s="395"/>
      <c r="V744" s="395"/>
      <c r="W744" s="395"/>
      <c r="X744" s="395"/>
      <c r="Y744" s="395"/>
      <c r="Z744" s="395"/>
    </row>
    <row r="745" ht="16.5" customHeight="1">
      <c r="A745" s="395"/>
      <c r="B745" s="395"/>
      <c r="C745" s="395"/>
      <c r="D745" s="395"/>
      <c r="E745" s="395"/>
      <c r="F745" s="395"/>
      <c r="G745" s="395"/>
      <c r="H745" s="395"/>
      <c r="I745" s="395"/>
      <c r="J745" s="395"/>
      <c r="K745" s="395"/>
      <c r="L745" s="395"/>
      <c r="M745" s="395"/>
      <c r="N745" s="395"/>
      <c r="O745" s="395"/>
      <c r="P745" s="395"/>
      <c r="Q745" s="395"/>
      <c r="R745" s="395"/>
      <c r="S745" s="395"/>
      <c r="T745" s="395"/>
      <c r="U745" s="395"/>
      <c r="V745" s="395"/>
      <c r="W745" s="395"/>
      <c r="X745" s="395"/>
      <c r="Y745" s="395"/>
      <c r="Z745" s="395"/>
    </row>
    <row r="746" ht="16.5" customHeight="1">
      <c r="A746" s="395"/>
      <c r="B746" s="395"/>
      <c r="C746" s="395"/>
      <c r="D746" s="395"/>
      <c r="E746" s="395"/>
      <c r="F746" s="395"/>
      <c r="G746" s="395"/>
      <c r="H746" s="395"/>
      <c r="I746" s="395"/>
      <c r="J746" s="395"/>
      <c r="K746" s="395"/>
      <c r="L746" s="395"/>
      <c r="M746" s="395"/>
      <c r="N746" s="395"/>
      <c r="O746" s="395"/>
      <c r="P746" s="395"/>
      <c r="Q746" s="395"/>
      <c r="R746" s="395"/>
      <c r="S746" s="395"/>
      <c r="T746" s="395"/>
      <c r="U746" s="395"/>
      <c r="V746" s="395"/>
      <c r="W746" s="395"/>
      <c r="X746" s="395"/>
      <c r="Y746" s="395"/>
      <c r="Z746" s="395"/>
    </row>
    <row r="747" ht="16.5" customHeight="1">
      <c r="A747" s="395"/>
      <c r="B747" s="395"/>
      <c r="C747" s="395"/>
      <c r="D747" s="395"/>
      <c r="E747" s="395"/>
      <c r="F747" s="395"/>
      <c r="G747" s="395"/>
      <c r="H747" s="395"/>
      <c r="I747" s="395"/>
      <c r="J747" s="395"/>
      <c r="K747" s="395"/>
      <c r="L747" s="395"/>
      <c r="M747" s="395"/>
      <c r="N747" s="395"/>
      <c r="O747" s="395"/>
      <c r="P747" s="395"/>
      <c r="Q747" s="395"/>
      <c r="R747" s="395"/>
      <c r="S747" s="395"/>
      <c r="T747" s="395"/>
      <c r="U747" s="395"/>
      <c r="V747" s="395"/>
      <c r="W747" s="395"/>
      <c r="X747" s="395"/>
      <c r="Y747" s="395"/>
      <c r="Z747" s="395"/>
    </row>
    <row r="748" ht="16.5" customHeight="1">
      <c r="A748" s="395"/>
      <c r="B748" s="395"/>
      <c r="C748" s="395"/>
      <c r="D748" s="395"/>
      <c r="E748" s="395"/>
      <c r="F748" s="395"/>
      <c r="G748" s="395"/>
      <c r="H748" s="395"/>
      <c r="I748" s="395"/>
      <c r="J748" s="395"/>
      <c r="K748" s="395"/>
      <c r="L748" s="395"/>
      <c r="M748" s="395"/>
      <c r="N748" s="395"/>
      <c r="O748" s="395"/>
      <c r="P748" s="395"/>
      <c r="Q748" s="395"/>
      <c r="R748" s="395"/>
      <c r="S748" s="395"/>
      <c r="T748" s="395"/>
      <c r="U748" s="395"/>
      <c r="V748" s="395"/>
      <c r="W748" s="395"/>
      <c r="X748" s="395"/>
      <c r="Y748" s="395"/>
      <c r="Z748" s="395"/>
    </row>
    <row r="749" ht="16.5" customHeight="1">
      <c r="A749" s="395"/>
      <c r="B749" s="395"/>
      <c r="C749" s="395"/>
      <c r="D749" s="395"/>
      <c r="E749" s="395"/>
      <c r="F749" s="395"/>
      <c r="G749" s="395"/>
      <c r="H749" s="395"/>
      <c r="I749" s="395"/>
      <c r="J749" s="395"/>
      <c r="K749" s="395"/>
      <c r="L749" s="395"/>
      <c r="M749" s="395"/>
      <c r="N749" s="395"/>
      <c r="O749" s="395"/>
      <c r="P749" s="395"/>
      <c r="Q749" s="395"/>
      <c r="R749" s="395"/>
      <c r="S749" s="395"/>
      <c r="T749" s="395"/>
      <c r="U749" s="395"/>
      <c r="V749" s="395"/>
      <c r="W749" s="395"/>
      <c r="X749" s="395"/>
      <c r="Y749" s="395"/>
      <c r="Z749" s="395"/>
    </row>
    <row r="750" ht="16.5" customHeight="1">
      <c r="A750" s="395"/>
      <c r="B750" s="395"/>
      <c r="C750" s="395"/>
      <c r="D750" s="395"/>
      <c r="E750" s="395"/>
      <c r="F750" s="395"/>
      <c r="G750" s="395"/>
      <c r="H750" s="395"/>
      <c r="I750" s="395"/>
      <c r="J750" s="395"/>
      <c r="K750" s="395"/>
      <c r="L750" s="395"/>
      <c r="M750" s="395"/>
      <c r="N750" s="395"/>
      <c r="O750" s="395"/>
      <c r="P750" s="395"/>
      <c r="Q750" s="395"/>
      <c r="R750" s="395"/>
      <c r="S750" s="395"/>
      <c r="T750" s="395"/>
      <c r="U750" s="395"/>
      <c r="V750" s="395"/>
      <c r="W750" s="395"/>
      <c r="X750" s="395"/>
      <c r="Y750" s="395"/>
      <c r="Z750" s="395"/>
    </row>
    <row r="751" ht="16.5" customHeight="1">
      <c r="A751" s="395"/>
      <c r="B751" s="395"/>
      <c r="C751" s="395"/>
      <c r="D751" s="395"/>
      <c r="E751" s="395"/>
      <c r="F751" s="395"/>
      <c r="G751" s="395"/>
      <c r="H751" s="395"/>
      <c r="I751" s="395"/>
      <c r="J751" s="395"/>
      <c r="K751" s="395"/>
      <c r="L751" s="395"/>
      <c r="M751" s="395"/>
      <c r="N751" s="395"/>
      <c r="O751" s="395"/>
      <c r="P751" s="395"/>
      <c r="Q751" s="395"/>
      <c r="R751" s="395"/>
      <c r="S751" s="395"/>
      <c r="T751" s="395"/>
      <c r="U751" s="395"/>
      <c r="V751" s="395"/>
      <c r="W751" s="395"/>
      <c r="X751" s="395"/>
      <c r="Y751" s="395"/>
      <c r="Z751" s="395"/>
    </row>
    <row r="752" ht="16.5" customHeight="1">
      <c r="A752" s="395"/>
      <c r="B752" s="395"/>
      <c r="C752" s="395"/>
      <c r="D752" s="395"/>
      <c r="E752" s="395"/>
      <c r="F752" s="395"/>
      <c r="G752" s="395"/>
      <c r="H752" s="395"/>
      <c r="I752" s="395"/>
      <c r="J752" s="395"/>
      <c r="K752" s="395"/>
      <c r="L752" s="395"/>
      <c r="M752" s="395"/>
      <c r="N752" s="395"/>
      <c r="O752" s="395"/>
      <c r="P752" s="395"/>
      <c r="Q752" s="395"/>
      <c r="R752" s="395"/>
      <c r="S752" s="395"/>
      <c r="T752" s="395"/>
      <c r="U752" s="395"/>
      <c r="V752" s="395"/>
      <c r="W752" s="395"/>
      <c r="X752" s="395"/>
      <c r="Y752" s="395"/>
      <c r="Z752" s="395"/>
    </row>
    <row r="753" ht="16.5" customHeight="1">
      <c r="A753" s="395"/>
      <c r="B753" s="395"/>
      <c r="C753" s="395"/>
      <c r="D753" s="395"/>
      <c r="E753" s="395"/>
      <c r="F753" s="395"/>
      <c r="G753" s="395"/>
      <c r="H753" s="395"/>
      <c r="I753" s="395"/>
      <c r="J753" s="395"/>
      <c r="K753" s="395"/>
      <c r="L753" s="395"/>
      <c r="M753" s="395"/>
      <c r="N753" s="395"/>
      <c r="O753" s="395"/>
      <c r="P753" s="395"/>
      <c r="Q753" s="395"/>
      <c r="R753" s="395"/>
      <c r="S753" s="395"/>
      <c r="T753" s="395"/>
      <c r="U753" s="395"/>
      <c r="V753" s="395"/>
      <c r="W753" s="395"/>
      <c r="X753" s="395"/>
      <c r="Y753" s="395"/>
      <c r="Z753" s="395"/>
    </row>
    <row r="754" ht="16.5" customHeight="1">
      <c r="A754" s="395"/>
      <c r="B754" s="395"/>
      <c r="C754" s="395"/>
      <c r="D754" s="395"/>
      <c r="E754" s="395"/>
      <c r="F754" s="395"/>
      <c r="G754" s="395"/>
      <c r="H754" s="395"/>
      <c r="I754" s="395"/>
      <c r="J754" s="395"/>
      <c r="K754" s="395"/>
      <c r="L754" s="395"/>
      <c r="M754" s="395"/>
      <c r="N754" s="395"/>
      <c r="O754" s="395"/>
      <c r="P754" s="395"/>
      <c r="Q754" s="395"/>
      <c r="R754" s="395"/>
      <c r="S754" s="395"/>
      <c r="T754" s="395"/>
      <c r="U754" s="395"/>
      <c r="V754" s="395"/>
      <c r="W754" s="395"/>
      <c r="X754" s="395"/>
      <c r="Y754" s="395"/>
      <c r="Z754" s="395"/>
    </row>
    <row r="755" ht="16.5" customHeight="1">
      <c r="A755" s="395"/>
      <c r="B755" s="395"/>
      <c r="C755" s="395"/>
      <c r="D755" s="395"/>
      <c r="E755" s="395"/>
      <c r="F755" s="395"/>
      <c r="G755" s="395"/>
      <c r="H755" s="395"/>
      <c r="I755" s="395"/>
      <c r="J755" s="395"/>
      <c r="K755" s="395"/>
      <c r="L755" s="395"/>
      <c r="M755" s="395"/>
      <c r="N755" s="395"/>
      <c r="O755" s="395"/>
      <c r="P755" s="395"/>
      <c r="Q755" s="395"/>
      <c r="R755" s="395"/>
      <c r="S755" s="395"/>
      <c r="T755" s="395"/>
      <c r="U755" s="395"/>
      <c r="V755" s="395"/>
      <c r="W755" s="395"/>
      <c r="X755" s="395"/>
      <c r="Y755" s="395"/>
      <c r="Z755" s="395"/>
    </row>
    <row r="756" ht="16.5" customHeight="1">
      <c r="A756" s="395"/>
      <c r="B756" s="395"/>
      <c r="C756" s="395"/>
      <c r="D756" s="395"/>
      <c r="E756" s="395"/>
      <c r="F756" s="395"/>
      <c r="G756" s="395"/>
      <c r="H756" s="395"/>
      <c r="I756" s="395"/>
      <c r="J756" s="395"/>
      <c r="K756" s="395"/>
      <c r="L756" s="395"/>
      <c r="M756" s="395"/>
      <c r="N756" s="395"/>
      <c r="O756" s="395"/>
      <c r="P756" s="395"/>
      <c r="Q756" s="395"/>
      <c r="R756" s="395"/>
      <c r="S756" s="395"/>
      <c r="T756" s="395"/>
      <c r="U756" s="395"/>
      <c r="V756" s="395"/>
      <c r="W756" s="395"/>
      <c r="X756" s="395"/>
      <c r="Y756" s="395"/>
      <c r="Z756" s="395"/>
    </row>
    <row r="757" ht="16.5" customHeight="1">
      <c r="A757" s="395"/>
      <c r="B757" s="395"/>
      <c r="C757" s="395"/>
      <c r="D757" s="395"/>
      <c r="E757" s="395"/>
      <c r="F757" s="395"/>
      <c r="G757" s="395"/>
      <c r="H757" s="395"/>
      <c r="I757" s="395"/>
      <c r="J757" s="395"/>
      <c r="K757" s="395"/>
      <c r="L757" s="395"/>
      <c r="M757" s="395"/>
      <c r="N757" s="395"/>
      <c r="O757" s="395"/>
      <c r="P757" s="395"/>
      <c r="Q757" s="395"/>
      <c r="R757" s="395"/>
      <c r="S757" s="395"/>
      <c r="T757" s="395"/>
      <c r="U757" s="395"/>
      <c r="V757" s="395"/>
      <c r="W757" s="395"/>
      <c r="X757" s="395"/>
      <c r="Y757" s="395"/>
      <c r="Z757" s="395"/>
    </row>
    <row r="758" ht="16.5" customHeight="1">
      <c r="A758" s="395"/>
      <c r="B758" s="395"/>
      <c r="C758" s="395"/>
      <c r="D758" s="395"/>
      <c r="E758" s="395"/>
      <c r="F758" s="395"/>
      <c r="G758" s="395"/>
      <c r="H758" s="395"/>
      <c r="I758" s="395"/>
      <c r="J758" s="395"/>
      <c r="K758" s="395"/>
      <c r="L758" s="395"/>
      <c r="M758" s="395"/>
      <c r="N758" s="395"/>
      <c r="O758" s="395"/>
      <c r="P758" s="395"/>
      <c r="Q758" s="395"/>
      <c r="R758" s="395"/>
      <c r="S758" s="395"/>
      <c r="T758" s="395"/>
      <c r="U758" s="395"/>
      <c r="V758" s="395"/>
      <c r="W758" s="395"/>
      <c r="X758" s="395"/>
      <c r="Y758" s="395"/>
      <c r="Z758" s="395"/>
    </row>
    <row r="759" ht="16.5" customHeight="1">
      <c r="A759" s="395"/>
      <c r="B759" s="395"/>
      <c r="C759" s="395"/>
      <c r="D759" s="395"/>
      <c r="E759" s="395"/>
      <c r="F759" s="395"/>
      <c r="G759" s="395"/>
      <c r="H759" s="395"/>
      <c r="I759" s="395"/>
      <c r="J759" s="395"/>
      <c r="K759" s="395"/>
      <c r="L759" s="395"/>
      <c r="M759" s="395"/>
      <c r="N759" s="395"/>
      <c r="O759" s="395"/>
      <c r="P759" s="395"/>
      <c r="Q759" s="395"/>
      <c r="R759" s="395"/>
      <c r="S759" s="395"/>
      <c r="T759" s="395"/>
      <c r="U759" s="395"/>
      <c r="V759" s="395"/>
      <c r="W759" s="395"/>
      <c r="X759" s="395"/>
      <c r="Y759" s="395"/>
      <c r="Z759" s="395"/>
    </row>
    <row r="760" ht="16.5" customHeight="1">
      <c r="A760" s="395"/>
      <c r="B760" s="395"/>
      <c r="C760" s="395"/>
      <c r="D760" s="395"/>
      <c r="E760" s="395"/>
      <c r="F760" s="395"/>
      <c r="G760" s="395"/>
      <c r="H760" s="395"/>
      <c r="I760" s="395"/>
      <c r="J760" s="395"/>
      <c r="K760" s="395"/>
      <c r="L760" s="395"/>
      <c r="M760" s="395"/>
      <c r="N760" s="395"/>
      <c r="O760" s="395"/>
      <c r="P760" s="395"/>
      <c r="Q760" s="395"/>
      <c r="R760" s="395"/>
      <c r="S760" s="395"/>
      <c r="T760" s="395"/>
      <c r="U760" s="395"/>
      <c r="V760" s="395"/>
      <c r="W760" s="395"/>
      <c r="X760" s="395"/>
      <c r="Y760" s="395"/>
      <c r="Z760" s="395"/>
    </row>
    <row r="761" ht="16.5" customHeight="1">
      <c r="A761" s="395"/>
      <c r="B761" s="395"/>
      <c r="C761" s="395"/>
      <c r="D761" s="395"/>
      <c r="E761" s="395"/>
      <c r="F761" s="395"/>
      <c r="G761" s="395"/>
      <c r="H761" s="395"/>
      <c r="I761" s="395"/>
      <c r="J761" s="395"/>
      <c r="K761" s="395"/>
      <c r="L761" s="395"/>
      <c r="M761" s="395"/>
      <c r="N761" s="395"/>
      <c r="O761" s="395"/>
      <c r="P761" s="395"/>
      <c r="Q761" s="395"/>
      <c r="R761" s="395"/>
      <c r="S761" s="395"/>
      <c r="T761" s="395"/>
      <c r="U761" s="395"/>
      <c r="V761" s="395"/>
      <c r="W761" s="395"/>
      <c r="X761" s="395"/>
      <c r="Y761" s="395"/>
      <c r="Z761" s="395"/>
    </row>
    <row r="762" ht="16.5" customHeight="1">
      <c r="A762" s="395"/>
      <c r="B762" s="395"/>
      <c r="C762" s="395"/>
      <c r="D762" s="395"/>
      <c r="E762" s="395"/>
      <c r="F762" s="395"/>
      <c r="G762" s="395"/>
      <c r="H762" s="395"/>
      <c r="I762" s="395"/>
      <c r="J762" s="395"/>
      <c r="K762" s="395"/>
      <c r="L762" s="395"/>
      <c r="M762" s="395"/>
      <c r="N762" s="395"/>
      <c r="O762" s="395"/>
      <c r="P762" s="395"/>
      <c r="Q762" s="395"/>
      <c r="R762" s="395"/>
      <c r="S762" s="395"/>
      <c r="T762" s="395"/>
      <c r="U762" s="395"/>
      <c r="V762" s="395"/>
      <c r="W762" s="395"/>
      <c r="X762" s="395"/>
      <c r="Y762" s="395"/>
      <c r="Z762" s="395"/>
    </row>
    <row r="763" ht="16.5" customHeight="1">
      <c r="A763" s="395"/>
      <c r="B763" s="395"/>
      <c r="C763" s="395"/>
      <c r="D763" s="395"/>
      <c r="E763" s="395"/>
      <c r="F763" s="395"/>
      <c r="G763" s="395"/>
      <c r="H763" s="395"/>
      <c r="I763" s="395"/>
      <c r="J763" s="395"/>
      <c r="K763" s="395"/>
      <c r="L763" s="395"/>
      <c r="M763" s="395"/>
      <c r="N763" s="395"/>
      <c r="O763" s="395"/>
      <c r="P763" s="395"/>
      <c r="Q763" s="395"/>
      <c r="R763" s="395"/>
      <c r="S763" s="395"/>
      <c r="T763" s="395"/>
      <c r="U763" s="395"/>
      <c r="V763" s="395"/>
      <c r="W763" s="395"/>
      <c r="X763" s="395"/>
      <c r="Y763" s="395"/>
      <c r="Z763" s="395"/>
    </row>
    <row r="764" ht="16.5" customHeight="1">
      <c r="A764" s="395"/>
      <c r="B764" s="395"/>
      <c r="C764" s="395"/>
      <c r="D764" s="395"/>
      <c r="E764" s="395"/>
      <c r="F764" s="395"/>
      <c r="G764" s="395"/>
      <c r="H764" s="395"/>
      <c r="I764" s="395"/>
      <c r="J764" s="395"/>
      <c r="K764" s="395"/>
      <c r="L764" s="395"/>
      <c r="M764" s="395"/>
      <c r="N764" s="395"/>
      <c r="O764" s="395"/>
      <c r="P764" s="395"/>
      <c r="Q764" s="395"/>
      <c r="R764" s="395"/>
      <c r="S764" s="395"/>
      <c r="T764" s="395"/>
      <c r="U764" s="395"/>
      <c r="V764" s="395"/>
      <c r="W764" s="395"/>
      <c r="X764" s="395"/>
      <c r="Y764" s="395"/>
      <c r="Z764" s="395"/>
    </row>
    <row r="765" ht="16.5" customHeight="1">
      <c r="A765" s="395"/>
      <c r="B765" s="395"/>
      <c r="C765" s="395"/>
      <c r="D765" s="395"/>
      <c r="E765" s="395"/>
      <c r="F765" s="395"/>
      <c r="G765" s="395"/>
      <c r="H765" s="395"/>
      <c r="I765" s="395"/>
      <c r="J765" s="395"/>
      <c r="K765" s="395"/>
      <c r="L765" s="395"/>
      <c r="M765" s="395"/>
      <c r="N765" s="395"/>
      <c r="O765" s="395"/>
      <c r="P765" s="395"/>
      <c r="Q765" s="395"/>
      <c r="R765" s="395"/>
      <c r="S765" s="395"/>
      <c r="T765" s="395"/>
      <c r="U765" s="395"/>
      <c r="V765" s="395"/>
      <c r="W765" s="395"/>
      <c r="X765" s="395"/>
      <c r="Y765" s="395"/>
      <c r="Z765" s="395"/>
    </row>
    <row r="766" ht="16.5" customHeight="1">
      <c r="A766" s="395"/>
      <c r="B766" s="395"/>
      <c r="C766" s="395"/>
      <c r="D766" s="395"/>
      <c r="E766" s="395"/>
      <c r="F766" s="395"/>
      <c r="G766" s="395"/>
      <c r="H766" s="395"/>
      <c r="I766" s="395"/>
      <c r="J766" s="395"/>
      <c r="K766" s="395"/>
      <c r="L766" s="395"/>
      <c r="M766" s="395"/>
      <c r="N766" s="395"/>
      <c r="O766" s="395"/>
      <c r="P766" s="395"/>
      <c r="Q766" s="395"/>
      <c r="R766" s="395"/>
      <c r="S766" s="395"/>
      <c r="T766" s="395"/>
      <c r="U766" s="395"/>
      <c r="V766" s="395"/>
      <c r="W766" s="395"/>
      <c r="X766" s="395"/>
      <c r="Y766" s="395"/>
      <c r="Z766" s="395"/>
    </row>
    <row r="767" ht="16.5" customHeight="1">
      <c r="A767" s="395"/>
      <c r="B767" s="395"/>
      <c r="C767" s="395"/>
      <c r="D767" s="395"/>
      <c r="E767" s="395"/>
      <c r="F767" s="395"/>
      <c r="G767" s="395"/>
      <c r="H767" s="395"/>
      <c r="I767" s="395"/>
      <c r="J767" s="395"/>
      <c r="K767" s="395"/>
      <c r="L767" s="395"/>
      <c r="M767" s="395"/>
      <c r="N767" s="395"/>
      <c r="O767" s="395"/>
      <c r="P767" s="395"/>
      <c r="Q767" s="395"/>
      <c r="R767" s="395"/>
      <c r="S767" s="395"/>
      <c r="T767" s="395"/>
      <c r="U767" s="395"/>
      <c r="V767" s="395"/>
      <c r="W767" s="395"/>
      <c r="X767" s="395"/>
      <c r="Y767" s="395"/>
      <c r="Z767" s="395"/>
    </row>
    <row r="768" ht="16.5" customHeight="1">
      <c r="A768" s="395"/>
      <c r="B768" s="395"/>
      <c r="C768" s="395"/>
      <c r="D768" s="395"/>
      <c r="E768" s="395"/>
      <c r="F768" s="395"/>
      <c r="G768" s="395"/>
      <c r="H768" s="395"/>
      <c r="I768" s="395"/>
      <c r="J768" s="395"/>
      <c r="K768" s="395"/>
      <c r="L768" s="395"/>
      <c r="M768" s="395"/>
      <c r="N768" s="395"/>
      <c r="O768" s="395"/>
      <c r="P768" s="395"/>
      <c r="Q768" s="395"/>
      <c r="R768" s="395"/>
      <c r="S768" s="395"/>
      <c r="T768" s="395"/>
      <c r="U768" s="395"/>
      <c r="V768" s="395"/>
      <c r="W768" s="395"/>
      <c r="X768" s="395"/>
      <c r="Y768" s="395"/>
      <c r="Z768" s="395"/>
    </row>
    <row r="769" ht="16.5" customHeight="1">
      <c r="A769" s="395"/>
      <c r="B769" s="395"/>
      <c r="C769" s="395"/>
      <c r="D769" s="395"/>
      <c r="E769" s="395"/>
      <c r="F769" s="395"/>
      <c r="G769" s="395"/>
      <c r="H769" s="395"/>
      <c r="I769" s="395"/>
      <c r="J769" s="395"/>
      <c r="K769" s="395"/>
      <c r="L769" s="395"/>
      <c r="M769" s="395"/>
      <c r="N769" s="395"/>
      <c r="O769" s="395"/>
      <c r="P769" s="395"/>
      <c r="Q769" s="395"/>
      <c r="R769" s="395"/>
      <c r="S769" s="395"/>
      <c r="T769" s="395"/>
      <c r="U769" s="395"/>
      <c r="V769" s="395"/>
      <c r="W769" s="395"/>
      <c r="X769" s="395"/>
      <c r="Y769" s="395"/>
      <c r="Z769" s="395"/>
    </row>
    <row r="770" ht="16.5" customHeight="1">
      <c r="A770" s="395"/>
      <c r="B770" s="395"/>
      <c r="C770" s="395"/>
      <c r="D770" s="395"/>
      <c r="E770" s="395"/>
      <c r="F770" s="395"/>
      <c r="G770" s="395"/>
      <c r="H770" s="395"/>
      <c r="I770" s="395"/>
      <c r="J770" s="395"/>
      <c r="K770" s="395"/>
      <c r="L770" s="395"/>
      <c r="M770" s="395"/>
      <c r="N770" s="395"/>
      <c r="O770" s="395"/>
      <c r="P770" s="395"/>
      <c r="Q770" s="395"/>
      <c r="R770" s="395"/>
      <c r="S770" s="395"/>
      <c r="T770" s="395"/>
      <c r="U770" s="395"/>
      <c r="V770" s="395"/>
      <c r="W770" s="395"/>
      <c r="X770" s="395"/>
      <c r="Y770" s="395"/>
      <c r="Z770" s="395"/>
    </row>
    <row r="771" ht="16.5" customHeight="1">
      <c r="A771" s="395"/>
      <c r="B771" s="395"/>
      <c r="C771" s="395"/>
      <c r="D771" s="395"/>
      <c r="E771" s="395"/>
      <c r="F771" s="395"/>
      <c r="G771" s="395"/>
      <c r="H771" s="395"/>
      <c r="I771" s="395"/>
      <c r="J771" s="395"/>
      <c r="K771" s="395"/>
      <c r="L771" s="395"/>
      <c r="M771" s="395"/>
      <c r="N771" s="395"/>
      <c r="O771" s="395"/>
      <c r="P771" s="395"/>
      <c r="Q771" s="395"/>
      <c r="R771" s="395"/>
      <c r="S771" s="395"/>
      <c r="T771" s="395"/>
      <c r="U771" s="395"/>
      <c r="V771" s="395"/>
      <c r="W771" s="395"/>
      <c r="X771" s="395"/>
      <c r="Y771" s="395"/>
      <c r="Z771" s="395"/>
    </row>
    <row r="772" ht="16.5" customHeight="1">
      <c r="A772" s="395"/>
      <c r="B772" s="395"/>
      <c r="C772" s="395"/>
      <c r="D772" s="395"/>
      <c r="E772" s="395"/>
      <c r="F772" s="395"/>
      <c r="G772" s="395"/>
      <c r="H772" s="395"/>
      <c r="I772" s="395"/>
      <c r="J772" s="395"/>
      <c r="K772" s="395"/>
      <c r="L772" s="395"/>
      <c r="M772" s="395"/>
      <c r="N772" s="395"/>
      <c r="O772" s="395"/>
      <c r="P772" s="395"/>
      <c r="Q772" s="395"/>
      <c r="R772" s="395"/>
      <c r="S772" s="395"/>
      <c r="T772" s="395"/>
      <c r="U772" s="395"/>
      <c r="V772" s="395"/>
      <c r="W772" s="395"/>
      <c r="X772" s="395"/>
      <c r="Y772" s="395"/>
      <c r="Z772" s="395"/>
    </row>
    <row r="773" ht="16.5" customHeight="1">
      <c r="A773" s="395"/>
      <c r="B773" s="395"/>
      <c r="C773" s="395"/>
      <c r="D773" s="395"/>
      <c r="E773" s="395"/>
      <c r="F773" s="395"/>
      <c r="G773" s="395"/>
      <c r="H773" s="395"/>
      <c r="I773" s="395"/>
      <c r="J773" s="395"/>
      <c r="K773" s="395"/>
      <c r="L773" s="395"/>
      <c r="M773" s="395"/>
      <c r="N773" s="395"/>
      <c r="O773" s="395"/>
      <c r="P773" s="395"/>
      <c r="Q773" s="395"/>
      <c r="R773" s="395"/>
      <c r="S773" s="395"/>
      <c r="T773" s="395"/>
      <c r="U773" s="395"/>
      <c r="V773" s="395"/>
      <c r="W773" s="395"/>
      <c r="X773" s="395"/>
      <c r="Y773" s="395"/>
      <c r="Z773" s="395"/>
    </row>
    <row r="774" ht="16.5" customHeight="1">
      <c r="A774" s="395"/>
      <c r="B774" s="395"/>
      <c r="C774" s="395"/>
      <c r="D774" s="395"/>
      <c r="E774" s="395"/>
      <c r="F774" s="395"/>
      <c r="G774" s="395"/>
      <c r="H774" s="395"/>
      <c r="I774" s="395"/>
      <c r="J774" s="395"/>
      <c r="K774" s="395"/>
      <c r="L774" s="395"/>
      <c r="M774" s="395"/>
      <c r="N774" s="395"/>
      <c r="O774" s="395"/>
      <c r="P774" s="395"/>
      <c r="Q774" s="395"/>
      <c r="R774" s="395"/>
      <c r="S774" s="395"/>
      <c r="T774" s="395"/>
      <c r="U774" s="395"/>
      <c r="V774" s="395"/>
      <c r="W774" s="395"/>
      <c r="X774" s="395"/>
      <c r="Y774" s="395"/>
      <c r="Z774" s="395"/>
    </row>
    <row r="775" ht="16.5" customHeight="1">
      <c r="A775" s="395"/>
      <c r="B775" s="395"/>
      <c r="C775" s="395"/>
      <c r="D775" s="395"/>
      <c r="E775" s="395"/>
      <c r="F775" s="395"/>
      <c r="G775" s="395"/>
      <c r="H775" s="395"/>
      <c r="I775" s="395"/>
      <c r="J775" s="395"/>
      <c r="K775" s="395"/>
      <c r="L775" s="395"/>
      <c r="M775" s="395"/>
      <c r="N775" s="395"/>
      <c r="O775" s="395"/>
      <c r="P775" s="395"/>
      <c r="Q775" s="395"/>
      <c r="R775" s="395"/>
      <c r="S775" s="395"/>
      <c r="T775" s="395"/>
      <c r="U775" s="395"/>
      <c r="V775" s="395"/>
      <c r="W775" s="395"/>
      <c r="X775" s="395"/>
      <c r="Y775" s="395"/>
      <c r="Z775" s="395"/>
    </row>
    <row r="776" ht="16.5" customHeight="1">
      <c r="A776" s="395"/>
      <c r="B776" s="395"/>
      <c r="C776" s="395"/>
      <c r="D776" s="395"/>
      <c r="E776" s="395"/>
      <c r="F776" s="395"/>
      <c r="G776" s="395"/>
      <c r="H776" s="395"/>
      <c r="I776" s="395"/>
      <c r="J776" s="395"/>
      <c r="K776" s="395"/>
      <c r="L776" s="395"/>
      <c r="M776" s="395"/>
      <c r="N776" s="395"/>
      <c r="O776" s="395"/>
      <c r="P776" s="395"/>
      <c r="Q776" s="395"/>
      <c r="R776" s="395"/>
      <c r="S776" s="395"/>
      <c r="T776" s="395"/>
      <c r="U776" s="395"/>
      <c r="V776" s="395"/>
      <c r="W776" s="395"/>
      <c r="X776" s="395"/>
      <c r="Y776" s="395"/>
      <c r="Z776" s="395"/>
    </row>
    <row r="777" ht="16.5" customHeight="1">
      <c r="A777" s="395"/>
      <c r="B777" s="395"/>
      <c r="C777" s="395"/>
      <c r="D777" s="395"/>
      <c r="E777" s="395"/>
      <c r="F777" s="395"/>
      <c r="G777" s="395"/>
      <c r="H777" s="395"/>
      <c r="I777" s="395"/>
      <c r="J777" s="395"/>
      <c r="K777" s="395"/>
      <c r="L777" s="395"/>
      <c r="M777" s="395"/>
      <c r="N777" s="395"/>
      <c r="O777" s="395"/>
      <c r="P777" s="395"/>
      <c r="Q777" s="395"/>
      <c r="R777" s="395"/>
      <c r="S777" s="395"/>
      <c r="T777" s="395"/>
      <c r="U777" s="395"/>
      <c r="V777" s="395"/>
      <c r="W777" s="395"/>
      <c r="X777" s="395"/>
      <c r="Y777" s="395"/>
      <c r="Z777" s="395"/>
    </row>
    <row r="778" ht="16.5" customHeight="1">
      <c r="A778" s="395"/>
      <c r="B778" s="395"/>
      <c r="C778" s="395"/>
      <c r="D778" s="395"/>
      <c r="E778" s="395"/>
      <c r="F778" s="395"/>
      <c r="G778" s="395"/>
      <c r="H778" s="395"/>
      <c r="I778" s="395"/>
      <c r="J778" s="395"/>
      <c r="K778" s="395"/>
      <c r="L778" s="395"/>
      <c r="M778" s="395"/>
      <c r="N778" s="395"/>
      <c r="O778" s="395"/>
      <c r="P778" s="395"/>
      <c r="Q778" s="395"/>
      <c r="R778" s="395"/>
      <c r="S778" s="395"/>
      <c r="T778" s="395"/>
      <c r="U778" s="395"/>
      <c r="V778" s="395"/>
      <c r="W778" s="395"/>
      <c r="X778" s="395"/>
      <c r="Y778" s="395"/>
      <c r="Z778" s="395"/>
    </row>
    <row r="779" ht="16.5" customHeight="1">
      <c r="A779" s="395"/>
      <c r="B779" s="395"/>
      <c r="C779" s="395"/>
      <c r="D779" s="395"/>
      <c r="E779" s="395"/>
      <c r="F779" s="395"/>
      <c r="G779" s="395"/>
      <c r="H779" s="395"/>
      <c r="I779" s="395"/>
      <c r="J779" s="395"/>
      <c r="K779" s="395"/>
      <c r="L779" s="395"/>
      <c r="M779" s="395"/>
      <c r="N779" s="395"/>
      <c r="O779" s="395"/>
      <c r="P779" s="395"/>
      <c r="Q779" s="395"/>
      <c r="R779" s="395"/>
      <c r="S779" s="395"/>
      <c r="T779" s="395"/>
      <c r="U779" s="395"/>
      <c r="V779" s="395"/>
      <c r="W779" s="395"/>
      <c r="X779" s="395"/>
      <c r="Y779" s="395"/>
      <c r="Z779" s="395"/>
    </row>
    <row r="780" ht="16.5" customHeight="1">
      <c r="A780" s="395"/>
      <c r="B780" s="395"/>
      <c r="C780" s="395"/>
      <c r="D780" s="395"/>
      <c r="E780" s="395"/>
      <c r="F780" s="395"/>
      <c r="G780" s="395"/>
      <c r="H780" s="395"/>
      <c r="I780" s="395"/>
      <c r="J780" s="395"/>
      <c r="K780" s="395"/>
      <c r="L780" s="395"/>
      <c r="M780" s="395"/>
      <c r="N780" s="395"/>
      <c r="O780" s="395"/>
      <c r="P780" s="395"/>
      <c r="Q780" s="395"/>
      <c r="R780" s="395"/>
      <c r="S780" s="395"/>
      <c r="T780" s="395"/>
      <c r="U780" s="395"/>
      <c r="V780" s="395"/>
      <c r="W780" s="395"/>
      <c r="X780" s="395"/>
      <c r="Y780" s="395"/>
      <c r="Z780" s="395"/>
    </row>
    <row r="781" ht="16.5" customHeight="1">
      <c r="A781" s="395"/>
      <c r="B781" s="395"/>
      <c r="C781" s="395"/>
      <c r="D781" s="395"/>
      <c r="E781" s="395"/>
      <c r="F781" s="395"/>
      <c r="G781" s="395"/>
      <c r="H781" s="395"/>
      <c r="I781" s="395"/>
      <c r="J781" s="395"/>
      <c r="K781" s="395"/>
      <c r="L781" s="395"/>
      <c r="M781" s="395"/>
      <c r="N781" s="395"/>
      <c r="O781" s="395"/>
      <c r="P781" s="395"/>
      <c r="Q781" s="395"/>
      <c r="R781" s="395"/>
      <c r="S781" s="395"/>
      <c r="T781" s="395"/>
      <c r="U781" s="395"/>
      <c r="V781" s="395"/>
      <c r="W781" s="395"/>
      <c r="X781" s="395"/>
      <c r="Y781" s="395"/>
      <c r="Z781" s="395"/>
    </row>
    <row r="782" ht="16.5" customHeight="1">
      <c r="A782" s="395"/>
      <c r="B782" s="395"/>
      <c r="C782" s="395"/>
      <c r="D782" s="395"/>
      <c r="E782" s="395"/>
      <c r="F782" s="395"/>
      <c r="G782" s="395"/>
      <c r="H782" s="395"/>
      <c r="I782" s="395"/>
      <c r="J782" s="395"/>
      <c r="K782" s="395"/>
      <c r="L782" s="395"/>
      <c r="M782" s="395"/>
      <c r="N782" s="395"/>
      <c r="O782" s="395"/>
      <c r="P782" s="395"/>
      <c r="Q782" s="395"/>
      <c r="R782" s="395"/>
      <c r="S782" s="395"/>
      <c r="T782" s="395"/>
      <c r="U782" s="395"/>
      <c r="V782" s="395"/>
      <c r="W782" s="395"/>
      <c r="X782" s="395"/>
      <c r="Y782" s="395"/>
      <c r="Z782" s="395"/>
    </row>
    <row r="783" ht="16.5" customHeight="1">
      <c r="A783" s="395"/>
      <c r="B783" s="395"/>
      <c r="C783" s="395"/>
      <c r="D783" s="395"/>
      <c r="E783" s="395"/>
      <c r="F783" s="395"/>
      <c r="G783" s="395"/>
      <c r="H783" s="395"/>
      <c r="I783" s="395"/>
      <c r="J783" s="395"/>
      <c r="K783" s="395"/>
      <c r="L783" s="395"/>
      <c r="M783" s="395"/>
      <c r="N783" s="395"/>
      <c r="O783" s="395"/>
      <c r="P783" s="395"/>
      <c r="Q783" s="395"/>
      <c r="R783" s="395"/>
      <c r="S783" s="395"/>
      <c r="T783" s="395"/>
      <c r="U783" s="395"/>
      <c r="V783" s="395"/>
      <c r="W783" s="395"/>
      <c r="X783" s="395"/>
      <c r="Y783" s="395"/>
      <c r="Z783" s="395"/>
    </row>
    <row r="784" ht="16.5" customHeight="1">
      <c r="A784" s="395"/>
      <c r="B784" s="395"/>
      <c r="C784" s="395"/>
      <c r="D784" s="395"/>
      <c r="E784" s="395"/>
      <c r="F784" s="395"/>
      <c r="G784" s="395"/>
      <c r="H784" s="395"/>
      <c r="I784" s="395"/>
      <c r="J784" s="395"/>
      <c r="K784" s="395"/>
      <c r="L784" s="395"/>
      <c r="M784" s="395"/>
      <c r="N784" s="395"/>
      <c r="O784" s="395"/>
      <c r="P784" s="395"/>
      <c r="Q784" s="395"/>
      <c r="R784" s="395"/>
      <c r="S784" s="395"/>
      <c r="T784" s="395"/>
      <c r="U784" s="395"/>
      <c r="V784" s="395"/>
      <c r="W784" s="395"/>
      <c r="X784" s="395"/>
      <c r="Y784" s="395"/>
      <c r="Z784" s="395"/>
    </row>
    <row r="785" ht="16.5" customHeight="1">
      <c r="A785" s="395"/>
      <c r="B785" s="395"/>
      <c r="C785" s="395"/>
      <c r="D785" s="395"/>
      <c r="E785" s="395"/>
      <c r="F785" s="395"/>
      <c r="G785" s="395"/>
      <c r="H785" s="395"/>
      <c r="I785" s="395"/>
      <c r="J785" s="395"/>
      <c r="K785" s="395"/>
      <c r="L785" s="395"/>
      <c r="M785" s="395"/>
      <c r="N785" s="395"/>
      <c r="O785" s="395"/>
      <c r="P785" s="395"/>
      <c r="Q785" s="395"/>
      <c r="R785" s="395"/>
      <c r="S785" s="395"/>
      <c r="T785" s="395"/>
      <c r="U785" s="395"/>
      <c r="V785" s="395"/>
      <c r="W785" s="395"/>
      <c r="X785" s="395"/>
      <c r="Y785" s="395"/>
      <c r="Z785" s="395"/>
    </row>
    <row r="786" ht="16.5" customHeight="1">
      <c r="A786" s="395"/>
      <c r="B786" s="395"/>
      <c r="C786" s="395"/>
      <c r="D786" s="395"/>
      <c r="E786" s="395"/>
      <c r="F786" s="395"/>
      <c r="G786" s="395"/>
      <c r="H786" s="395"/>
      <c r="I786" s="395"/>
      <c r="J786" s="395"/>
      <c r="K786" s="395"/>
      <c r="L786" s="395"/>
      <c r="M786" s="395"/>
      <c r="N786" s="395"/>
      <c r="O786" s="395"/>
      <c r="P786" s="395"/>
      <c r="Q786" s="395"/>
      <c r="R786" s="395"/>
      <c r="S786" s="395"/>
      <c r="T786" s="395"/>
      <c r="U786" s="395"/>
      <c r="V786" s="395"/>
      <c r="W786" s="395"/>
      <c r="X786" s="395"/>
      <c r="Y786" s="395"/>
      <c r="Z786" s="395"/>
    </row>
    <row r="787" ht="16.5" customHeight="1">
      <c r="A787" s="395"/>
      <c r="B787" s="395"/>
      <c r="C787" s="395"/>
      <c r="D787" s="395"/>
      <c r="E787" s="395"/>
      <c r="F787" s="395"/>
      <c r="G787" s="395"/>
      <c r="H787" s="395"/>
      <c r="I787" s="395"/>
      <c r="J787" s="395"/>
      <c r="K787" s="395"/>
      <c r="L787" s="395"/>
      <c r="M787" s="395"/>
      <c r="N787" s="395"/>
      <c r="O787" s="395"/>
      <c r="P787" s="395"/>
      <c r="Q787" s="395"/>
      <c r="R787" s="395"/>
      <c r="S787" s="395"/>
      <c r="T787" s="395"/>
      <c r="U787" s="395"/>
      <c r="V787" s="395"/>
      <c r="W787" s="395"/>
      <c r="X787" s="395"/>
      <c r="Y787" s="395"/>
      <c r="Z787" s="395"/>
    </row>
    <row r="788" ht="16.5" customHeight="1">
      <c r="A788" s="395"/>
      <c r="B788" s="395"/>
      <c r="C788" s="395"/>
      <c r="D788" s="395"/>
      <c r="E788" s="395"/>
      <c r="F788" s="395"/>
      <c r="G788" s="395"/>
      <c r="H788" s="395"/>
      <c r="I788" s="395"/>
      <c r="J788" s="395"/>
      <c r="K788" s="395"/>
      <c r="L788" s="395"/>
      <c r="M788" s="395"/>
      <c r="N788" s="395"/>
      <c r="O788" s="395"/>
      <c r="P788" s="395"/>
      <c r="Q788" s="395"/>
      <c r="R788" s="395"/>
      <c r="S788" s="395"/>
      <c r="T788" s="395"/>
      <c r="U788" s="395"/>
      <c r="V788" s="395"/>
      <c r="W788" s="395"/>
      <c r="X788" s="395"/>
      <c r="Y788" s="395"/>
      <c r="Z788" s="395"/>
    </row>
    <row r="789" ht="16.5" customHeight="1">
      <c r="A789" s="395"/>
      <c r="B789" s="395"/>
      <c r="C789" s="395"/>
      <c r="D789" s="395"/>
      <c r="E789" s="395"/>
      <c r="F789" s="395"/>
      <c r="G789" s="395"/>
      <c r="H789" s="395"/>
      <c r="I789" s="395"/>
      <c r="J789" s="395"/>
      <c r="K789" s="395"/>
      <c r="L789" s="395"/>
      <c r="M789" s="395"/>
      <c r="N789" s="395"/>
      <c r="O789" s="395"/>
      <c r="P789" s="395"/>
      <c r="Q789" s="395"/>
      <c r="R789" s="395"/>
      <c r="S789" s="395"/>
      <c r="T789" s="395"/>
      <c r="U789" s="395"/>
      <c r="V789" s="395"/>
      <c r="W789" s="395"/>
      <c r="X789" s="395"/>
      <c r="Y789" s="395"/>
      <c r="Z789" s="395"/>
    </row>
    <row r="790" ht="16.5" customHeight="1">
      <c r="A790" s="395"/>
      <c r="B790" s="395"/>
      <c r="C790" s="395"/>
      <c r="D790" s="395"/>
      <c r="E790" s="395"/>
      <c r="F790" s="395"/>
      <c r="G790" s="395"/>
      <c r="H790" s="395"/>
      <c r="I790" s="395"/>
      <c r="J790" s="395"/>
      <c r="K790" s="395"/>
      <c r="L790" s="395"/>
      <c r="M790" s="395"/>
      <c r="N790" s="395"/>
      <c r="O790" s="395"/>
      <c r="P790" s="395"/>
      <c r="Q790" s="395"/>
      <c r="R790" s="395"/>
      <c r="S790" s="395"/>
      <c r="T790" s="395"/>
      <c r="U790" s="395"/>
      <c r="V790" s="395"/>
      <c r="W790" s="395"/>
      <c r="X790" s="395"/>
      <c r="Y790" s="395"/>
      <c r="Z790" s="395"/>
    </row>
    <row r="791" ht="16.5" customHeight="1">
      <c r="A791" s="395"/>
      <c r="B791" s="395"/>
      <c r="C791" s="395"/>
      <c r="D791" s="395"/>
      <c r="E791" s="395"/>
      <c r="F791" s="395"/>
      <c r="G791" s="395"/>
      <c r="H791" s="395"/>
      <c r="I791" s="395"/>
      <c r="J791" s="395"/>
      <c r="K791" s="395"/>
      <c r="L791" s="395"/>
      <c r="M791" s="395"/>
      <c r="N791" s="395"/>
      <c r="O791" s="395"/>
      <c r="P791" s="395"/>
      <c r="Q791" s="395"/>
      <c r="R791" s="395"/>
      <c r="S791" s="395"/>
      <c r="T791" s="395"/>
      <c r="U791" s="395"/>
      <c r="V791" s="395"/>
      <c r="W791" s="395"/>
      <c r="X791" s="395"/>
      <c r="Y791" s="395"/>
      <c r="Z791" s="395"/>
    </row>
    <row r="792" ht="16.5" customHeight="1">
      <c r="A792" s="395"/>
      <c r="B792" s="395"/>
      <c r="C792" s="395"/>
      <c r="D792" s="395"/>
      <c r="E792" s="395"/>
      <c r="F792" s="395"/>
      <c r="G792" s="395"/>
      <c r="H792" s="395"/>
      <c r="I792" s="395"/>
      <c r="J792" s="395"/>
      <c r="K792" s="395"/>
      <c r="L792" s="395"/>
      <c r="M792" s="395"/>
      <c r="N792" s="395"/>
      <c r="O792" s="395"/>
      <c r="P792" s="395"/>
      <c r="Q792" s="395"/>
      <c r="R792" s="395"/>
      <c r="S792" s="395"/>
      <c r="T792" s="395"/>
      <c r="U792" s="395"/>
      <c r="V792" s="395"/>
      <c r="W792" s="395"/>
      <c r="X792" s="395"/>
      <c r="Y792" s="395"/>
      <c r="Z792" s="395"/>
    </row>
    <row r="793" ht="16.5" customHeight="1">
      <c r="A793" s="395"/>
      <c r="B793" s="395"/>
      <c r="C793" s="395"/>
      <c r="D793" s="395"/>
      <c r="E793" s="395"/>
      <c r="F793" s="395"/>
      <c r="G793" s="395"/>
      <c r="H793" s="395"/>
      <c r="I793" s="395"/>
      <c r="J793" s="395"/>
      <c r="K793" s="395"/>
      <c r="L793" s="395"/>
      <c r="M793" s="395"/>
      <c r="N793" s="395"/>
      <c r="O793" s="395"/>
      <c r="P793" s="395"/>
      <c r="Q793" s="395"/>
      <c r="R793" s="395"/>
      <c r="S793" s="395"/>
      <c r="T793" s="395"/>
      <c r="U793" s="395"/>
      <c r="V793" s="395"/>
      <c r="W793" s="395"/>
      <c r="X793" s="395"/>
      <c r="Y793" s="395"/>
      <c r="Z793" s="395"/>
    </row>
    <row r="794" ht="16.5" customHeight="1">
      <c r="A794" s="395"/>
      <c r="B794" s="395"/>
      <c r="C794" s="395"/>
      <c r="D794" s="395"/>
      <c r="E794" s="395"/>
      <c r="F794" s="395"/>
      <c r="G794" s="395"/>
      <c r="H794" s="395"/>
      <c r="I794" s="395"/>
      <c r="J794" s="395"/>
      <c r="K794" s="395"/>
      <c r="L794" s="395"/>
      <c r="M794" s="395"/>
      <c r="N794" s="395"/>
      <c r="O794" s="395"/>
      <c r="P794" s="395"/>
      <c r="Q794" s="395"/>
      <c r="R794" s="395"/>
      <c r="S794" s="395"/>
      <c r="T794" s="395"/>
      <c r="U794" s="395"/>
      <c r="V794" s="395"/>
      <c r="W794" s="395"/>
      <c r="X794" s="395"/>
      <c r="Y794" s="395"/>
      <c r="Z794" s="395"/>
    </row>
    <row r="795" ht="16.5" customHeight="1">
      <c r="A795" s="395"/>
      <c r="B795" s="395"/>
      <c r="C795" s="395"/>
      <c r="D795" s="395"/>
      <c r="E795" s="395"/>
      <c r="F795" s="395"/>
      <c r="G795" s="395"/>
      <c r="H795" s="395"/>
      <c r="I795" s="395"/>
      <c r="J795" s="395"/>
      <c r="K795" s="395"/>
      <c r="L795" s="395"/>
      <c r="M795" s="395"/>
      <c r="N795" s="395"/>
      <c r="O795" s="395"/>
      <c r="P795" s="395"/>
      <c r="Q795" s="395"/>
      <c r="R795" s="395"/>
      <c r="S795" s="395"/>
      <c r="T795" s="395"/>
      <c r="U795" s="395"/>
      <c r="V795" s="395"/>
      <c r="W795" s="395"/>
      <c r="X795" s="395"/>
      <c r="Y795" s="395"/>
      <c r="Z795" s="395"/>
    </row>
    <row r="796" ht="16.5" customHeight="1">
      <c r="A796" s="395"/>
      <c r="B796" s="395"/>
      <c r="C796" s="395"/>
      <c r="D796" s="395"/>
      <c r="E796" s="395"/>
      <c r="F796" s="395"/>
      <c r="G796" s="395"/>
      <c r="H796" s="395"/>
      <c r="I796" s="395"/>
      <c r="J796" s="395"/>
      <c r="K796" s="395"/>
      <c r="L796" s="395"/>
      <c r="M796" s="395"/>
      <c r="N796" s="395"/>
      <c r="O796" s="395"/>
      <c r="P796" s="395"/>
      <c r="Q796" s="395"/>
      <c r="R796" s="395"/>
      <c r="S796" s="395"/>
      <c r="T796" s="395"/>
      <c r="U796" s="395"/>
      <c r="V796" s="395"/>
      <c r="W796" s="395"/>
      <c r="X796" s="395"/>
      <c r="Y796" s="395"/>
      <c r="Z796" s="395"/>
    </row>
    <row r="797" ht="16.5" customHeight="1">
      <c r="A797" s="395"/>
      <c r="B797" s="395"/>
      <c r="C797" s="395"/>
      <c r="D797" s="395"/>
      <c r="E797" s="395"/>
      <c r="F797" s="395"/>
      <c r="G797" s="395"/>
      <c r="H797" s="395"/>
      <c r="I797" s="395"/>
      <c r="J797" s="395"/>
      <c r="K797" s="395"/>
      <c r="L797" s="395"/>
      <c r="M797" s="395"/>
      <c r="N797" s="395"/>
      <c r="O797" s="395"/>
      <c r="P797" s="395"/>
      <c r="Q797" s="395"/>
      <c r="R797" s="395"/>
      <c r="S797" s="395"/>
      <c r="T797" s="395"/>
      <c r="U797" s="395"/>
      <c r="V797" s="395"/>
      <c r="W797" s="395"/>
      <c r="X797" s="395"/>
      <c r="Y797" s="395"/>
      <c r="Z797" s="395"/>
    </row>
    <row r="798" ht="16.5" customHeight="1">
      <c r="A798" s="395"/>
      <c r="B798" s="395"/>
      <c r="C798" s="395"/>
      <c r="D798" s="395"/>
      <c r="E798" s="395"/>
      <c r="F798" s="395"/>
      <c r="G798" s="395"/>
      <c r="H798" s="395"/>
      <c r="I798" s="395"/>
      <c r="J798" s="395"/>
      <c r="K798" s="395"/>
      <c r="L798" s="395"/>
      <c r="M798" s="395"/>
      <c r="N798" s="395"/>
      <c r="O798" s="395"/>
      <c r="P798" s="395"/>
      <c r="Q798" s="395"/>
      <c r="R798" s="395"/>
      <c r="S798" s="395"/>
      <c r="T798" s="395"/>
      <c r="U798" s="395"/>
      <c r="V798" s="395"/>
      <c r="W798" s="395"/>
      <c r="X798" s="395"/>
      <c r="Y798" s="395"/>
      <c r="Z798" s="395"/>
    </row>
    <row r="799" ht="16.5" customHeight="1">
      <c r="A799" s="395"/>
      <c r="B799" s="395"/>
      <c r="C799" s="395"/>
      <c r="D799" s="395"/>
      <c r="E799" s="395"/>
      <c r="F799" s="395"/>
      <c r="G799" s="395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395"/>
      <c r="S799" s="395"/>
      <c r="T799" s="395"/>
      <c r="U799" s="395"/>
      <c r="V799" s="395"/>
      <c r="W799" s="395"/>
      <c r="X799" s="395"/>
      <c r="Y799" s="395"/>
      <c r="Z799" s="395"/>
    </row>
    <row r="800" ht="16.5" customHeight="1">
      <c r="A800" s="395"/>
      <c r="B800" s="395"/>
      <c r="C800" s="395"/>
      <c r="D800" s="395"/>
      <c r="E800" s="395"/>
      <c r="F800" s="395"/>
      <c r="G800" s="395"/>
      <c r="H800" s="395"/>
      <c r="I800" s="395"/>
      <c r="J800" s="395"/>
      <c r="K800" s="395"/>
      <c r="L800" s="395"/>
      <c r="M800" s="395"/>
      <c r="N800" s="395"/>
      <c r="O800" s="395"/>
      <c r="P800" s="395"/>
      <c r="Q800" s="395"/>
      <c r="R800" s="395"/>
      <c r="S800" s="395"/>
      <c r="T800" s="395"/>
      <c r="U800" s="395"/>
      <c r="V800" s="395"/>
      <c r="W800" s="395"/>
      <c r="X800" s="395"/>
      <c r="Y800" s="395"/>
      <c r="Z800" s="395"/>
    </row>
    <row r="801" ht="16.5" customHeight="1">
      <c r="A801" s="395"/>
      <c r="B801" s="395"/>
      <c r="C801" s="395"/>
      <c r="D801" s="395"/>
      <c r="E801" s="395"/>
      <c r="F801" s="395"/>
      <c r="G801" s="395"/>
      <c r="H801" s="395"/>
      <c r="I801" s="395"/>
      <c r="J801" s="395"/>
      <c r="K801" s="395"/>
      <c r="L801" s="395"/>
      <c r="M801" s="395"/>
      <c r="N801" s="395"/>
      <c r="O801" s="395"/>
      <c r="P801" s="395"/>
      <c r="Q801" s="395"/>
      <c r="R801" s="395"/>
      <c r="S801" s="395"/>
      <c r="T801" s="395"/>
      <c r="U801" s="395"/>
      <c r="V801" s="395"/>
      <c r="W801" s="395"/>
      <c r="X801" s="395"/>
      <c r="Y801" s="395"/>
      <c r="Z801" s="395"/>
    </row>
    <row r="802" ht="16.5" customHeight="1">
      <c r="A802" s="395"/>
      <c r="B802" s="395"/>
      <c r="C802" s="395"/>
      <c r="D802" s="395"/>
      <c r="E802" s="395"/>
      <c r="F802" s="395"/>
      <c r="G802" s="395"/>
      <c r="H802" s="395"/>
      <c r="I802" s="395"/>
      <c r="J802" s="395"/>
      <c r="K802" s="395"/>
      <c r="L802" s="395"/>
      <c r="M802" s="395"/>
      <c r="N802" s="395"/>
      <c r="O802" s="395"/>
      <c r="P802" s="395"/>
      <c r="Q802" s="395"/>
      <c r="R802" s="395"/>
      <c r="S802" s="395"/>
      <c r="T802" s="395"/>
      <c r="U802" s="395"/>
      <c r="V802" s="395"/>
      <c r="W802" s="395"/>
      <c r="X802" s="395"/>
      <c r="Y802" s="395"/>
      <c r="Z802" s="395"/>
    </row>
    <row r="803" ht="16.5" customHeight="1">
      <c r="A803" s="395"/>
      <c r="B803" s="395"/>
      <c r="C803" s="395"/>
      <c r="D803" s="395"/>
      <c r="E803" s="395"/>
      <c r="F803" s="395"/>
      <c r="G803" s="395"/>
      <c r="H803" s="395"/>
      <c r="I803" s="395"/>
      <c r="J803" s="395"/>
      <c r="K803" s="395"/>
      <c r="L803" s="395"/>
      <c r="M803" s="395"/>
      <c r="N803" s="395"/>
      <c r="O803" s="395"/>
      <c r="P803" s="395"/>
      <c r="Q803" s="395"/>
      <c r="R803" s="395"/>
      <c r="S803" s="395"/>
      <c r="T803" s="395"/>
      <c r="U803" s="395"/>
      <c r="V803" s="395"/>
      <c r="W803" s="395"/>
      <c r="X803" s="395"/>
      <c r="Y803" s="395"/>
      <c r="Z803" s="395"/>
    </row>
    <row r="804" ht="16.5" customHeight="1">
      <c r="A804" s="395"/>
      <c r="B804" s="395"/>
      <c r="C804" s="395"/>
      <c r="D804" s="395"/>
      <c r="E804" s="395"/>
      <c r="F804" s="395"/>
      <c r="G804" s="395"/>
      <c r="H804" s="395"/>
      <c r="I804" s="395"/>
      <c r="J804" s="395"/>
      <c r="K804" s="395"/>
      <c r="L804" s="395"/>
      <c r="M804" s="395"/>
      <c r="N804" s="395"/>
      <c r="O804" s="395"/>
      <c r="P804" s="395"/>
      <c r="Q804" s="395"/>
      <c r="R804" s="395"/>
      <c r="S804" s="395"/>
      <c r="T804" s="395"/>
      <c r="U804" s="395"/>
      <c r="V804" s="395"/>
      <c r="W804" s="395"/>
      <c r="X804" s="395"/>
      <c r="Y804" s="395"/>
      <c r="Z804" s="395"/>
    </row>
    <row r="805" ht="16.5" customHeight="1">
      <c r="A805" s="395"/>
      <c r="B805" s="395"/>
      <c r="C805" s="395"/>
      <c r="D805" s="395"/>
      <c r="E805" s="395"/>
      <c r="F805" s="395"/>
      <c r="G805" s="395"/>
      <c r="H805" s="395"/>
      <c r="I805" s="395"/>
      <c r="J805" s="395"/>
      <c r="K805" s="395"/>
      <c r="L805" s="395"/>
      <c r="M805" s="395"/>
      <c r="N805" s="395"/>
      <c r="O805" s="395"/>
      <c r="P805" s="395"/>
      <c r="Q805" s="395"/>
      <c r="R805" s="395"/>
      <c r="S805" s="395"/>
      <c r="T805" s="395"/>
      <c r="U805" s="395"/>
      <c r="V805" s="395"/>
      <c r="W805" s="395"/>
      <c r="X805" s="395"/>
      <c r="Y805" s="395"/>
      <c r="Z805" s="395"/>
    </row>
    <row r="806" ht="16.5" customHeight="1">
      <c r="A806" s="395"/>
      <c r="B806" s="395"/>
      <c r="C806" s="395"/>
      <c r="D806" s="395"/>
      <c r="E806" s="395"/>
      <c r="F806" s="395"/>
      <c r="G806" s="395"/>
      <c r="H806" s="395"/>
      <c r="I806" s="395"/>
      <c r="J806" s="395"/>
      <c r="K806" s="395"/>
      <c r="L806" s="395"/>
      <c r="M806" s="395"/>
      <c r="N806" s="395"/>
      <c r="O806" s="395"/>
      <c r="P806" s="395"/>
      <c r="Q806" s="395"/>
      <c r="R806" s="395"/>
      <c r="S806" s="395"/>
      <c r="T806" s="395"/>
      <c r="U806" s="395"/>
      <c r="V806" s="395"/>
      <c r="W806" s="395"/>
      <c r="X806" s="395"/>
      <c r="Y806" s="395"/>
      <c r="Z806" s="395"/>
    </row>
    <row r="807" ht="16.5" customHeight="1">
      <c r="A807" s="395"/>
      <c r="B807" s="395"/>
      <c r="C807" s="395"/>
      <c r="D807" s="395"/>
      <c r="E807" s="395"/>
      <c r="F807" s="395"/>
      <c r="G807" s="395"/>
      <c r="H807" s="395"/>
      <c r="I807" s="395"/>
      <c r="J807" s="395"/>
      <c r="K807" s="395"/>
      <c r="L807" s="395"/>
      <c r="M807" s="395"/>
      <c r="N807" s="395"/>
      <c r="O807" s="395"/>
      <c r="P807" s="395"/>
      <c r="Q807" s="395"/>
      <c r="R807" s="395"/>
      <c r="S807" s="395"/>
      <c r="T807" s="395"/>
      <c r="U807" s="395"/>
      <c r="V807" s="395"/>
      <c r="W807" s="395"/>
      <c r="X807" s="395"/>
      <c r="Y807" s="395"/>
      <c r="Z807" s="395"/>
    </row>
    <row r="808" ht="16.5" customHeight="1">
      <c r="A808" s="395"/>
      <c r="B808" s="395"/>
      <c r="C808" s="395"/>
      <c r="D808" s="395"/>
      <c r="E808" s="395"/>
      <c r="F808" s="395"/>
      <c r="G808" s="395"/>
      <c r="H808" s="395"/>
      <c r="I808" s="395"/>
      <c r="J808" s="395"/>
      <c r="K808" s="395"/>
      <c r="L808" s="395"/>
      <c r="M808" s="395"/>
      <c r="N808" s="395"/>
      <c r="O808" s="395"/>
      <c r="P808" s="395"/>
      <c r="Q808" s="395"/>
      <c r="R808" s="395"/>
      <c r="S808" s="395"/>
      <c r="T808" s="395"/>
      <c r="U808" s="395"/>
      <c r="V808" s="395"/>
      <c r="W808" s="395"/>
      <c r="X808" s="395"/>
      <c r="Y808" s="395"/>
      <c r="Z808" s="395"/>
    </row>
    <row r="809" ht="16.5" customHeight="1">
      <c r="A809" s="395"/>
      <c r="B809" s="395"/>
      <c r="C809" s="395"/>
      <c r="D809" s="395"/>
      <c r="E809" s="395"/>
      <c r="F809" s="395"/>
      <c r="G809" s="395"/>
      <c r="H809" s="395"/>
      <c r="I809" s="395"/>
      <c r="J809" s="395"/>
      <c r="K809" s="395"/>
      <c r="L809" s="395"/>
      <c r="M809" s="395"/>
      <c r="N809" s="395"/>
      <c r="O809" s="395"/>
      <c r="P809" s="395"/>
      <c r="Q809" s="395"/>
      <c r="R809" s="395"/>
      <c r="S809" s="395"/>
      <c r="T809" s="395"/>
      <c r="U809" s="395"/>
      <c r="V809" s="395"/>
      <c r="W809" s="395"/>
      <c r="X809" s="395"/>
      <c r="Y809" s="395"/>
      <c r="Z809" s="395"/>
    </row>
    <row r="810" ht="16.5" customHeight="1">
      <c r="A810" s="395"/>
      <c r="B810" s="395"/>
      <c r="C810" s="395"/>
      <c r="D810" s="395"/>
      <c r="E810" s="395"/>
      <c r="F810" s="395"/>
      <c r="G810" s="395"/>
      <c r="H810" s="395"/>
      <c r="I810" s="395"/>
      <c r="J810" s="395"/>
      <c r="K810" s="395"/>
      <c r="L810" s="395"/>
      <c r="M810" s="395"/>
      <c r="N810" s="395"/>
      <c r="O810" s="395"/>
      <c r="P810" s="395"/>
      <c r="Q810" s="395"/>
      <c r="R810" s="395"/>
      <c r="S810" s="395"/>
      <c r="T810" s="395"/>
      <c r="U810" s="395"/>
      <c r="V810" s="395"/>
      <c r="W810" s="395"/>
      <c r="X810" s="395"/>
      <c r="Y810" s="395"/>
      <c r="Z810" s="395"/>
    </row>
    <row r="811" ht="16.5" customHeight="1">
      <c r="A811" s="395"/>
      <c r="B811" s="395"/>
      <c r="C811" s="395"/>
      <c r="D811" s="395"/>
      <c r="E811" s="395"/>
      <c r="F811" s="395"/>
      <c r="G811" s="395"/>
      <c r="H811" s="395"/>
      <c r="I811" s="395"/>
      <c r="J811" s="395"/>
      <c r="K811" s="395"/>
      <c r="L811" s="395"/>
      <c r="M811" s="395"/>
      <c r="N811" s="395"/>
      <c r="O811" s="395"/>
      <c r="P811" s="395"/>
      <c r="Q811" s="395"/>
      <c r="R811" s="395"/>
      <c r="S811" s="395"/>
      <c r="T811" s="395"/>
      <c r="U811" s="395"/>
      <c r="V811" s="395"/>
      <c r="W811" s="395"/>
      <c r="X811" s="395"/>
      <c r="Y811" s="395"/>
      <c r="Z811" s="395"/>
    </row>
    <row r="812" ht="16.5" customHeight="1">
      <c r="A812" s="395"/>
      <c r="B812" s="395"/>
      <c r="C812" s="395"/>
      <c r="D812" s="395"/>
      <c r="E812" s="395"/>
      <c r="F812" s="395"/>
      <c r="G812" s="395"/>
      <c r="H812" s="395"/>
      <c r="I812" s="395"/>
      <c r="J812" s="395"/>
      <c r="K812" s="395"/>
      <c r="L812" s="395"/>
      <c r="M812" s="395"/>
      <c r="N812" s="395"/>
      <c r="O812" s="395"/>
      <c r="P812" s="395"/>
      <c r="Q812" s="395"/>
      <c r="R812" s="395"/>
      <c r="S812" s="395"/>
      <c r="T812" s="395"/>
      <c r="U812" s="395"/>
      <c r="V812" s="395"/>
      <c r="W812" s="395"/>
      <c r="X812" s="395"/>
      <c r="Y812" s="395"/>
      <c r="Z812" s="395"/>
    </row>
    <row r="813" ht="16.5" customHeight="1">
      <c r="A813" s="395"/>
      <c r="B813" s="395"/>
      <c r="C813" s="395"/>
      <c r="D813" s="395"/>
      <c r="E813" s="395"/>
      <c r="F813" s="395"/>
      <c r="G813" s="395"/>
      <c r="H813" s="395"/>
      <c r="I813" s="395"/>
      <c r="J813" s="395"/>
      <c r="K813" s="395"/>
      <c r="L813" s="395"/>
      <c r="M813" s="395"/>
      <c r="N813" s="395"/>
      <c r="O813" s="395"/>
      <c r="P813" s="395"/>
      <c r="Q813" s="395"/>
      <c r="R813" s="395"/>
      <c r="S813" s="395"/>
      <c r="T813" s="395"/>
      <c r="U813" s="395"/>
      <c r="V813" s="395"/>
      <c r="W813" s="395"/>
      <c r="X813" s="395"/>
      <c r="Y813" s="395"/>
      <c r="Z813" s="395"/>
    </row>
    <row r="814" ht="16.5" customHeight="1">
      <c r="A814" s="395"/>
      <c r="B814" s="395"/>
      <c r="C814" s="395"/>
      <c r="D814" s="395"/>
      <c r="E814" s="395"/>
      <c r="F814" s="395"/>
      <c r="G814" s="395"/>
      <c r="H814" s="395"/>
      <c r="I814" s="395"/>
      <c r="J814" s="395"/>
      <c r="K814" s="395"/>
      <c r="L814" s="395"/>
      <c r="M814" s="395"/>
      <c r="N814" s="395"/>
      <c r="O814" s="395"/>
      <c r="P814" s="395"/>
      <c r="Q814" s="395"/>
      <c r="R814" s="395"/>
      <c r="S814" s="395"/>
      <c r="T814" s="395"/>
      <c r="U814" s="395"/>
      <c r="V814" s="395"/>
      <c r="W814" s="395"/>
      <c r="X814" s="395"/>
      <c r="Y814" s="395"/>
      <c r="Z814" s="395"/>
    </row>
    <row r="815" ht="16.5" customHeight="1">
      <c r="A815" s="395"/>
      <c r="B815" s="395"/>
      <c r="C815" s="395"/>
      <c r="D815" s="395"/>
      <c r="E815" s="395"/>
      <c r="F815" s="395"/>
      <c r="G815" s="395"/>
      <c r="H815" s="395"/>
      <c r="I815" s="395"/>
      <c r="J815" s="395"/>
      <c r="K815" s="395"/>
      <c r="L815" s="395"/>
      <c r="M815" s="395"/>
      <c r="N815" s="395"/>
      <c r="O815" s="395"/>
      <c r="P815" s="395"/>
      <c r="Q815" s="395"/>
      <c r="R815" s="395"/>
      <c r="S815" s="395"/>
      <c r="T815" s="395"/>
      <c r="U815" s="395"/>
      <c r="V815" s="395"/>
      <c r="W815" s="395"/>
      <c r="X815" s="395"/>
      <c r="Y815" s="395"/>
      <c r="Z815" s="395"/>
    </row>
    <row r="816" ht="16.5" customHeight="1">
      <c r="A816" s="395"/>
      <c r="B816" s="395"/>
      <c r="C816" s="395"/>
      <c r="D816" s="395"/>
      <c r="E816" s="395"/>
      <c r="F816" s="395"/>
      <c r="G816" s="395"/>
      <c r="H816" s="395"/>
      <c r="I816" s="395"/>
      <c r="J816" s="395"/>
      <c r="K816" s="395"/>
      <c r="L816" s="395"/>
      <c r="M816" s="395"/>
      <c r="N816" s="395"/>
      <c r="O816" s="395"/>
      <c r="P816" s="395"/>
      <c r="Q816" s="395"/>
      <c r="R816" s="395"/>
      <c r="S816" s="395"/>
      <c r="T816" s="395"/>
      <c r="U816" s="395"/>
      <c r="V816" s="395"/>
      <c r="W816" s="395"/>
      <c r="X816" s="395"/>
      <c r="Y816" s="395"/>
      <c r="Z816" s="395"/>
    </row>
    <row r="817" ht="16.5" customHeight="1">
      <c r="A817" s="395"/>
      <c r="B817" s="395"/>
      <c r="C817" s="395"/>
      <c r="D817" s="395"/>
      <c r="E817" s="395"/>
      <c r="F817" s="395"/>
      <c r="G817" s="395"/>
      <c r="H817" s="395"/>
      <c r="I817" s="395"/>
      <c r="J817" s="395"/>
      <c r="K817" s="395"/>
      <c r="L817" s="395"/>
      <c r="M817" s="395"/>
      <c r="N817" s="395"/>
      <c r="O817" s="395"/>
      <c r="P817" s="395"/>
      <c r="Q817" s="395"/>
      <c r="R817" s="395"/>
      <c r="S817" s="395"/>
      <c r="T817" s="395"/>
      <c r="U817" s="395"/>
      <c r="V817" s="395"/>
      <c r="W817" s="395"/>
      <c r="X817" s="395"/>
      <c r="Y817" s="395"/>
      <c r="Z817" s="395"/>
    </row>
    <row r="818" ht="16.5" customHeight="1">
      <c r="A818" s="395"/>
      <c r="B818" s="395"/>
      <c r="C818" s="395"/>
      <c r="D818" s="395"/>
      <c r="E818" s="395"/>
      <c r="F818" s="395"/>
      <c r="G818" s="395"/>
      <c r="H818" s="395"/>
      <c r="I818" s="395"/>
      <c r="J818" s="395"/>
      <c r="K818" s="395"/>
      <c r="L818" s="395"/>
      <c r="M818" s="395"/>
      <c r="N818" s="395"/>
      <c r="O818" s="395"/>
      <c r="P818" s="395"/>
      <c r="Q818" s="395"/>
      <c r="R818" s="395"/>
      <c r="S818" s="395"/>
      <c r="T818" s="395"/>
      <c r="U818" s="395"/>
      <c r="V818" s="395"/>
      <c r="W818" s="395"/>
      <c r="X818" s="395"/>
      <c r="Y818" s="395"/>
      <c r="Z818" s="395"/>
    </row>
    <row r="819" ht="16.5" customHeight="1">
      <c r="A819" s="395"/>
      <c r="B819" s="395"/>
      <c r="C819" s="395"/>
      <c r="D819" s="395"/>
      <c r="E819" s="395"/>
      <c r="F819" s="395"/>
      <c r="G819" s="395"/>
      <c r="H819" s="395"/>
      <c r="I819" s="395"/>
      <c r="J819" s="395"/>
      <c r="K819" s="395"/>
      <c r="L819" s="395"/>
      <c r="M819" s="395"/>
      <c r="N819" s="395"/>
      <c r="O819" s="395"/>
      <c r="P819" s="395"/>
      <c r="Q819" s="395"/>
      <c r="R819" s="395"/>
      <c r="S819" s="395"/>
      <c r="T819" s="395"/>
      <c r="U819" s="395"/>
      <c r="V819" s="395"/>
      <c r="W819" s="395"/>
      <c r="X819" s="395"/>
      <c r="Y819" s="395"/>
      <c r="Z819" s="395"/>
    </row>
    <row r="820" ht="16.5" customHeight="1">
      <c r="A820" s="395"/>
      <c r="B820" s="395"/>
      <c r="C820" s="395"/>
      <c r="D820" s="395"/>
      <c r="E820" s="395"/>
      <c r="F820" s="395"/>
      <c r="G820" s="395"/>
      <c r="H820" s="395"/>
      <c r="I820" s="395"/>
      <c r="J820" s="395"/>
      <c r="K820" s="395"/>
      <c r="L820" s="395"/>
      <c r="M820" s="395"/>
      <c r="N820" s="395"/>
      <c r="O820" s="395"/>
      <c r="P820" s="395"/>
      <c r="Q820" s="395"/>
      <c r="R820" s="395"/>
      <c r="S820" s="395"/>
      <c r="T820" s="395"/>
      <c r="U820" s="395"/>
      <c r="V820" s="395"/>
      <c r="W820" s="395"/>
      <c r="X820" s="395"/>
      <c r="Y820" s="395"/>
      <c r="Z820" s="395"/>
    </row>
    <row r="821" ht="16.5" customHeight="1">
      <c r="A821" s="395"/>
      <c r="B821" s="395"/>
      <c r="C821" s="395"/>
      <c r="D821" s="395"/>
      <c r="E821" s="395"/>
      <c r="F821" s="395"/>
      <c r="G821" s="395"/>
      <c r="H821" s="395"/>
      <c r="I821" s="395"/>
      <c r="J821" s="395"/>
      <c r="K821" s="395"/>
      <c r="L821" s="395"/>
      <c r="M821" s="395"/>
      <c r="N821" s="395"/>
      <c r="O821" s="395"/>
      <c r="P821" s="395"/>
      <c r="Q821" s="395"/>
      <c r="R821" s="395"/>
      <c r="S821" s="395"/>
      <c r="T821" s="395"/>
      <c r="U821" s="395"/>
      <c r="V821" s="395"/>
      <c r="W821" s="395"/>
      <c r="X821" s="395"/>
      <c r="Y821" s="395"/>
      <c r="Z821" s="395"/>
    </row>
    <row r="822" ht="16.5" customHeight="1">
      <c r="A822" s="395"/>
      <c r="B822" s="395"/>
      <c r="C822" s="395"/>
      <c r="D822" s="395"/>
      <c r="E822" s="395"/>
      <c r="F822" s="395"/>
      <c r="G822" s="395"/>
      <c r="H822" s="395"/>
      <c r="I822" s="395"/>
      <c r="J822" s="395"/>
      <c r="K822" s="395"/>
      <c r="L822" s="395"/>
      <c r="M822" s="395"/>
      <c r="N822" s="395"/>
      <c r="O822" s="395"/>
      <c r="P822" s="395"/>
      <c r="Q822" s="395"/>
      <c r="R822" s="395"/>
      <c r="S822" s="395"/>
      <c r="T822" s="395"/>
      <c r="U822" s="395"/>
      <c r="V822" s="395"/>
      <c r="W822" s="395"/>
      <c r="X822" s="395"/>
      <c r="Y822" s="395"/>
      <c r="Z822" s="395"/>
    </row>
    <row r="823" ht="16.5" customHeight="1">
      <c r="A823" s="395"/>
      <c r="B823" s="395"/>
      <c r="C823" s="395"/>
      <c r="D823" s="395"/>
      <c r="E823" s="395"/>
      <c r="F823" s="395"/>
      <c r="G823" s="395"/>
      <c r="H823" s="395"/>
      <c r="I823" s="395"/>
      <c r="J823" s="395"/>
      <c r="K823" s="395"/>
      <c r="L823" s="395"/>
      <c r="M823" s="395"/>
      <c r="N823" s="395"/>
      <c r="O823" s="395"/>
      <c r="P823" s="395"/>
      <c r="Q823" s="395"/>
      <c r="R823" s="395"/>
      <c r="S823" s="395"/>
      <c r="T823" s="395"/>
      <c r="U823" s="395"/>
      <c r="V823" s="395"/>
      <c r="W823" s="395"/>
      <c r="X823" s="395"/>
      <c r="Y823" s="395"/>
      <c r="Z823" s="395"/>
    </row>
    <row r="824" ht="16.5" customHeight="1">
      <c r="A824" s="395"/>
      <c r="B824" s="395"/>
      <c r="C824" s="395"/>
      <c r="D824" s="395"/>
      <c r="E824" s="395"/>
      <c r="F824" s="395"/>
      <c r="G824" s="395"/>
      <c r="H824" s="395"/>
      <c r="I824" s="395"/>
      <c r="J824" s="395"/>
      <c r="K824" s="395"/>
      <c r="L824" s="395"/>
      <c r="M824" s="395"/>
      <c r="N824" s="395"/>
      <c r="O824" s="395"/>
      <c r="P824" s="395"/>
      <c r="Q824" s="395"/>
      <c r="R824" s="395"/>
      <c r="S824" s="395"/>
      <c r="T824" s="395"/>
      <c r="U824" s="395"/>
      <c r="V824" s="395"/>
      <c r="W824" s="395"/>
      <c r="X824" s="395"/>
      <c r="Y824" s="395"/>
      <c r="Z824" s="395"/>
    </row>
    <row r="825" ht="16.5" customHeight="1">
      <c r="A825" s="395"/>
      <c r="B825" s="395"/>
      <c r="C825" s="395"/>
      <c r="D825" s="395"/>
      <c r="E825" s="395"/>
      <c r="F825" s="395"/>
      <c r="G825" s="395"/>
      <c r="H825" s="395"/>
      <c r="I825" s="395"/>
      <c r="J825" s="395"/>
      <c r="K825" s="395"/>
      <c r="L825" s="395"/>
      <c r="M825" s="395"/>
      <c r="N825" s="395"/>
      <c r="O825" s="395"/>
      <c r="P825" s="395"/>
      <c r="Q825" s="395"/>
      <c r="R825" s="395"/>
      <c r="S825" s="395"/>
      <c r="T825" s="395"/>
      <c r="U825" s="395"/>
      <c r="V825" s="395"/>
      <c r="W825" s="395"/>
      <c r="X825" s="395"/>
      <c r="Y825" s="395"/>
      <c r="Z825" s="395"/>
    </row>
    <row r="826" ht="16.5" customHeight="1">
      <c r="A826" s="395"/>
      <c r="B826" s="395"/>
      <c r="C826" s="395"/>
      <c r="D826" s="395"/>
      <c r="E826" s="395"/>
      <c r="F826" s="395"/>
      <c r="G826" s="395"/>
      <c r="H826" s="395"/>
      <c r="I826" s="395"/>
      <c r="J826" s="395"/>
      <c r="K826" s="395"/>
      <c r="L826" s="395"/>
      <c r="M826" s="395"/>
      <c r="N826" s="395"/>
      <c r="O826" s="395"/>
      <c r="P826" s="395"/>
      <c r="Q826" s="395"/>
      <c r="R826" s="395"/>
      <c r="S826" s="395"/>
      <c r="T826" s="395"/>
      <c r="U826" s="395"/>
      <c r="V826" s="395"/>
      <c r="W826" s="395"/>
      <c r="X826" s="395"/>
      <c r="Y826" s="395"/>
      <c r="Z826" s="395"/>
    </row>
    <row r="827" ht="16.5" customHeight="1">
      <c r="A827" s="395"/>
      <c r="B827" s="395"/>
      <c r="C827" s="395"/>
      <c r="D827" s="395"/>
      <c r="E827" s="395"/>
      <c r="F827" s="395"/>
      <c r="G827" s="395"/>
      <c r="H827" s="395"/>
      <c r="I827" s="395"/>
      <c r="J827" s="395"/>
      <c r="K827" s="395"/>
      <c r="L827" s="395"/>
      <c r="M827" s="395"/>
      <c r="N827" s="395"/>
      <c r="O827" s="395"/>
      <c r="P827" s="395"/>
      <c r="Q827" s="395"/>
      <c r="R827" s="395"/>
      <c r="S827" s="395"/>
      <c r="T827" s="395"/>
      <c r="U827" s="395"/>
      <c r="V827" s="395"/>
      <c r="W827" s="395"/>
      <c r="X827" s="395"/>
      <c r="Y827" s="395"/>
      <c r="Z827" s="395"/>
    </row>
    <row r="828" ht="16.5" customHeight="1">
      <c r="A828" s="395"/>
      <c r="B828" s="395"/>
      <c r="C828" s="395"/>
      <c r="D828" s="395"/>
      <c r="E828" s="395"/>
      <c r="F828" s="395"/>
      <c r="G828" s="395"/>
      <c r="H828" s="395"/>
      <c r="I828" s="395"/>
      <c r="J828" s="395"/>
      <c r="K828" s="395"/>
      <c r="L828" s="395"/>
      <c r="M828" s="395"/>
      <c r="N828" s="395"/>
      <c r="O828" s="395"/>
      <c r="P828" s="395"/>
      <c r="Q828" s="395"/>
      <c r="R828" s="395"/>
      <c r="S828" s="395"/>
      <c r="T828" s="395"/>
      <c r="U828" s="395"/>
      <c r="V828" s="395"/>
      <c r="W828" s="395"/>
      <c r="X828" s="395"/>
      <c r="Y828" s="395"/>
      <c r="Z828" s="395"/>
    </row>
    <row r="829" ht="16.5" customHeight="1">
      <c r="A829" s="395"/>
      <c r="B829" s="395"/>
      <c r="C829" s="395"/>
      <c r="D829" s="395"/>
      <c r="E829" s="395"/>
      <c r="F829" s="395"/>
      <c r="G829" s="395"/>
      <c r="H829" s="395"/>
      <c r="I829" s="395"/>
      <c r="J829" s="395"/>
      <c r="K829" s="395"/>
      <c r="L829" s="395"/>
      <c r="M829" s="395"/>
      <c r="N829" s="395"/>
      <c r="O829" s="395"/>
      <c r="P829" s="395"/>
      <c r="Q829" s="395"/>
      <c r="R829" s="395"/>
      <c r="S829" s="395"/>
      <c r="T829" s="395"/>
      <c r="U829" s="395"/>
      <c r="V829" s="395"/>
      <c r="W829" s="395"/>
      <c r="X829" s="395"/>
      <c r="Y829" s="395"/>
      <c r="Z829" s="395"/>
    </row>
    <row r="830" ht="16.5" customHeight="1">
      <c r="A830" s="395"/>
      <c r="B830" s="395"/>
      <c r="C830" s="395"/>
      <c r="D830" s="395"/>
      <c r="E830" s="395"/>
      <c r="F830" s="395"/>
      <c r="G830" s="395"/>
      <c r="H830" s="395"/>
      <c r="I830" s="395"/>
      <c r="J830" s="395"/>
      <c r="K830" s="395"/>
      <c r="L830" s="395"/>
      <c r="M830" s="395"/>
      <c r="N830" s="395"/>
      <c r="O830" s="395"/>
      <c r="P830" s="395"/>
      <c r="Q830" s="395"/>
      <c r="R830" s="395"/>
      <c r="S830" s="395"/>
      <c r="T830" s="395"/>
      <c r="U830" s="395"/>
      <c r="V830" s="395"/>
      <c r="W830" s="395"/>
      <c r="X830" s="395"/>
      <c r="Y830" s="395"/>
      <c r="Z830" s="395"/>
    </row>
    <row r="831" ht="16.5" customHeight="1">
      <c r="A831" s="395"/>
      <c r="B831" s="395"/>
      <c r="C831" s="395"/>
      <c r="D831" s="395"/>
      <c r="E831" s="395"/>
      <c r="F831" s="395"/>
      <c r="G831" s="395"/>
      <c r="H831" s="395"/>
      <c r="I831" s="395"/>
      <c r="J831" s="395"/>
      <c r="K831" s="395"/>
      <c r="L831" s="395"/>
      <c r="M831" s="395"/>
      <c r="N831" s="395"/>
      <c r="O831" s="395"/>
      <c r="P831" s="395"/>
      <c r="Q831" s="395"/>
      <c r="R831" s="395"/>
      <c r="S831" s="395"/>
      <c r="T831" s="395"/>
      <c r="U831" s="395"/>
      <c r="V831" s="395"/>
      <c r="W831" s="395"/>
      <c r="X831" s="395"/>
      <c r="Y831" s="395"/>
      <c r="Z831" s="395"/>
    </row>
    <row r="832" ht="16.5" customHeight="1">
      <c r="A832" s="395"/>
      <c r="B832" s="395"/>
      <c r="C832" s="395"/>
      <c r="D832" s="395"/>
      <c r="E832" s="395"/>
      <c r="F832" s="395"/>
      <c r="G832" s="395"/>
      <c r="H832" s="395"/>
      <c r="I832" s="395"/>
      <c r="J832" s="395"/>
      <c r="K832" s="395"/>
      <c r="L832" s="395"/>
      <c r="M832" s="395"/>
      <c r="N832" s="395"/>
      <c r="O832" s="395"/>
      <c r="P832" s="395"/>
      <c r="Q832" s="395"/>
      <c r="R832" s="395"/>
      <c r="S832" s="395"/>
      <c r="T832" s="395"/>
      <c r="U832" s="395"/>
      <c r="V832" s="395"/>
      <c r="W832" s="395"/>
      <c r="X832" s="395"/>
      <c r="Y832" s="395"/>
      <c r="Z832" s="395"/>
    </row>
    <row r="833" ht="16.5" customHeight="1">
      <c r="A833" s="395"/>
      <c r="B833" s="395"/>
      <c r="C833" s="395"/>
      <c r="D833" s="395"/>
      <c r="E833" s="395"/>
      <c r="F833" s="395"/>
      <c r="G833" s="395"/>
      <c r="H833" s="395"/>
      <c r="I833" s="395"/>
      <c r="J833" s="395"/>
      <c r="K833" s="395"/>
      <c r="L833" s="395"/>
      <c r="M833" s="395"/>
      <c r="N833" s="395"/>
      <c r="O833" s="395"/>
      <c r="P833" s="395"/>
      <c r="Q833" s="395"/>
      <c r="R833" s="395"/>
      <c r="S833" s="395"/>
      <c r="T833" s="395"/>
      <c r="U833" s="395"/>
      <c r="V833" s="395"/>
      <c r="W833" s="395"/>
      <c r="X833" s="395"/>
      <c r="Y833" s="395"/>
      <c r="Z833" s="395"/>
    </row>
    <row r="834" ht="16.5" customHeight="1">
      <c r="A834" s="395"/>
      <c r="B834" s="395"/>
      <c r="C834" s="395"/>
      <c r="D834" s="395"/>
      <c r="E834" s="395"/>
      <c r="F834" s="395"/>
      <c r="G834" s="395"/>
      <c r="H834" s="395"/>
      <c r="I834" s="395"/>
      <c r="J834" s="395"/>
      <c r="K834" s="395"/>
      <c r="L834" s="395"/>
      <c r="M834" s="395"/>
      <c r="N834" s="395"/>
      <c r="O834" s="395"/>
      <c r="P834" s="395"/>
      <c r="Q834" s="395"/>
      <c r="R834" s="395"/>
      <c r="S834" s="395"/>
      <c r="T834" s="395"/>
      <c r="U834" s="395"/>
      <c r="V834" s="395"/>
      <c r="W834" s="395"/>
      <c r="X834" s="395"/>
      <c r="Y834" s="395"/>
      <c r="Z834" s="395"/>
    </row>
    <row r="835" ht="16.5" customHeight="1">
      <c r="A835" s="395"/>
      <c r="B835" s="395"/>
      <c r="C835" s="395"/>
      <c r="D835" s="395"/>
      <c r="E835" s="395"/>
      <c r="F835" s="395"/>
      <c r="G835" s="395"/>
      <c r="H835" s="395"/>
      <c r="I835" s="395"/>
      <c r="J835" s="395"/>
      <c r="K835" s="395"/>
      <c r="L835" s="395"/>
      <c r="M835" s="395"/>
      <c r="N835" s="395"/>
      <c r="O835" s="395"/>
      <c r="P835" s="395"/>
      <c r="Q835" s="395"/>
      <c r="R835" s="395"/>
      <c r="S835" s="395"/>
      <c r="T835" s="395"/>
      <c r="U835" s="395"/>
      <c r="V835" s="395"/>
      <c r="W835" s="395"/>
      <c r="X835" s="395"/>
      <c r="Y835" s="395"/>
      <c r="Z835" s="395"/>
    </row>
    <row r="836" ht="16.5" customHeight="1">
      <c r="A836" s="395"/>
      <c r="B836" s="395"/>
      <c r="C836" s="395"/>
      <c r="D836" s="395"/>
      <c r="E836" s="395"/>
      <c r="F836" s="395"/>
      <c r="G836" s="395"/>
      <c r="H836" s="395"/>
      <c r="I836" s="395"/>
      <c r="J836" s="395"/>
      <c r="K836" s="395"/>
      <c r="L836" s="395"/>
      <c r="M836" s="395"/>
      <c r="N836" s="395"/>
      <c r="O836" s="395"/>
      <c r="P836" s="395"/>
      <c r="Q836" s="395"/>
      <c r="R836" s="395"/>
      <c r="S836" s="395"/>
      <c r="T836" s="395"/>
      <c r="U836" s="395"/>
      <c r="V836" s="395"/>
      <c r="W836" s="395"/>
      <c r="X836" s="395"/>
      <c r="Y836" s="395"/>
      <c r="Z836" s="395"/>
    </row>
    <row r="837" ht="16.5" customHeight="1">
      <c r="A837" s="395"/>
      <c r="B837" s="395"/>
      <c r="C837" s="395"/>
      <c r="D837" s="395"/>
      <c r="E837" s="395"/>
      <c r="F837" s="395"/>
      <c r="G837" s="395"/>
      <c r="H837" s="395"/>
      <c r="I837" s="395"/>
      <c r="J837" s="395"/>
      <c r="K837" s="395"/>
      <c r="L837" s="395"/>
      <c r="M837" s="395"/>
      <c r="N837" s="395"/>
      <c r="O837" s="395"/>
      <c r="P837" s="395"/>
      <c r="Q837" s="395"/>
      <c r="R837" s="395"/>
      <c r="S837" s="395"/>
      <c r="T837" s="395"/>
      <c r="U837" s="395"/>
      <c r="V837" s="395"/>
      <c r="W837" s="395"/>
      <c r="X837" s="395"/>
      <c r="Y837" s="395"/>
      <c r="Z837" s="395"/>
    </row>
    <row r="838" ht="16.5" customHeight="1">
      <c r="A838" s="395"/>
      <c r="B838" s="395"/>
      <c r="C838" s="395"/>
      <c r="D838" s="395"/>
      <c r="E838" s="395"/>
      <c r="F838" s="395"/>
      <c r="G838" s="395"/>
      <c r="H838" s="395"/>
      <c r="I838" s="395"/>
      <c r="J838" s="395"/>
      <c r="K838" s="395"/>
      <c r="L838" s="395"/>
      <c r="M838" s="395"/>
      <c r="N838" s="395"/>
      <c r="O838" s="395"/>
      <c r="P838" s="395"/>
      <c r="Q838" s="395"/>
      <c r="R838" s="395"/>
      <c r="S838" s="395"/>
      <c r="T838" s="395"/>
      <c r="U838" s="395"/>
      <c r="V838" s="395"/>
      <c r="W838" s="395"/>
      <c r="X838" s="395"/>
      <c r="Y838" s="395"/>
      <c r="Z838" s="395"/>
    </row>
    <row r="839" ht="16.5" customHeight="1">
      <c r="A839" s="395"/>
      <c r="B839" s="395"/>
      <c r="C839" s="395"/>
      <c r="D839" s="395"/>
      <c r="E839" s="395"/>
      <c r="F839" s="395"/>
      <c r="G839" s="395"/>
      <c r="H839" s="395"/>
      <c r="I839" s="395"/>
      <c r="J839" s="395"/>
      <c r="K839" s="395"/>
      <c r="L839" s="395"/>
      <c r="M839" s="395"/>
      <c r="N839" s="395"/>
      <c r="O839" s="395"/>
      <c r="P839" s="395"/>
      <c r="Q839" s="395"/>
      <c r="R839" s="395"/>
      <c r="S839" s="395"/>
      <c r="T839" s="395"/>
      <c r="U839" s="395"/>
      <c r="V839" s="395"/>
      <c r="W839" s="395"/>
      <c r="X839" s="395"/>
      <c r="Y839" s="395"/>
      <c r="Z839" s="395"/>
    </row>
    <row r="840" ht="16.5" customHeight="1">
      <c r="A840" s="395"/>
      <c r="B840" s="395"/>
      <c r="C840" s="395"/>
      <c r="D840" s="395"/>
      <c r="E840" s="395"/>
      <c r="F840" s="395"/>
      <c r="G840" s="395"/>
      <c r="H840" s="395"/>
      <c r="I840" s="395"/>
      <c r="J840" s="395"/>
      <c r="K840" s="395"/>
      <c r="L840" s="395"/>
      <c r="M840" s="395"/>
      <c r="N840" s="395"/>
      <c r="O840" s="395"/>
      <c r="P840" s="395"/>
      <c r="Q840" s="395"/>
      <c r="R840" s="395"/>
      <c r="S840" s="395"/>
      <c r="T840" s="395"/>
      <c r="U840" s="395"/>
      <c r="V840" s="395"/>
      <c r="W840" s="395"/>
      <c r="X840" s="395"/>
      <c r="Y840" s="395"/>
      <c r="Z840" s="395"/>
    </row>
    <row r="841" ht="16.5" customHeight="1">
      <c r="A841" s="395"/>
      <c r="B841" s="395"/>
      <c r="C841" s="395"/>
      <c r="D841" s="395"/>
      <c r="E841" s="395"/>
      <c r="F841" s="395"/>
      <c r="G841" s="395"/>
      <c r="H841" s="395"/>
      <c r="I841" s="395"/>
      <c r="J841" s="395"/>
      <c r="K841" s="395"/>
      <c r="L841" s="395"/>
      <c r="M841" s="395"/>
      <c r="N841" s="395"/>
      <c r="O841" s="395"/>
      <c r="P841" s="395"/>
      <c r="Q841" s="395"/>
      <c r="R841" s="395"/>
      <c r="S841" s="395"/>
      <c r="T841" s="395"/>
      <c r="U841" s="395"/>
      <c r="V841" s="395"/>
      <c r="W841" s="395"/>
      <c r="X841" s="395"/>
      <c r="Y841" s="395"/>
      <c r="Z841" s="395"/>
    </row>
    <row r="842" ht="16.5" customHeight="1">
      <c r="A842" s="395"/>
      <c r="B842" s="395"/>
      <c r="C842" s="395"/>
      <c r="D842" s="395"/>
      <c r="E842" s="395"/>
      <c r="F842" s="395"/>
      <c r="G842" s="395"/>
      <c r="H842" s="395"/>
      <c r="I842" s="395"/>
      <c r="J842" s="395"/>
      <c r="K842" s="395"/>
      <c r="L842" s="395"/>
      <c r="M842" s="395"/>
      <c r="N842" s="395"/>
      <c r="O842" s="395"/>
      <c r="P842" s="395"/>
      <c r="Q842" s="395"/>
      <c r="R842" s="395"/>
      <c r="S842" s="395"/>
      <c r="T842" s="395"/>
      <c r="U842" s="395"/>
      <c r="V842" s="395"/>
      <c r="W842" s="395"/>
      <c r="X842" s="395"/>
      <c r="Y842" s="395"/>
      <c r="Z842" s="395"/>
    </row>
    <row r="843" ht="16.5" customHeight="1">
      <c r="A843" s="395"/>
      <c r="B843" s="395"/>
      <c r="C843" s="395"/>
      <c r="D843" s="395"/>
      <c r="E843" s="395"/>
      <c r="F843" s="395"/>
      <c r="G843" s="395"/>
      <c r="H843" s="395"/>
      <c r="I843" s="395"/>
      <c r="J843" s="395"/>
      <c r="K843" s="395"/>
      <c r="L843" s="395"/>
      <c r="M843" s="395"/>
      <c r="N843" s="395"/>
      <c r="O843" s="395"/>
      <c r="P843" s="395"/>
      <c r="Q843" s="395"/>
      <c r="R843" s="395"/>
      <c r="S843" s="395"/>
      <c r="T843" s="395"/>
      <c r="U843" s="395"/>
      <c r="V843" s="395"/>
      <c r="W843" s="395"/>
      <c r="X843" s="395"/>
      <c r="Y843" s="395"/>
      <c r="Z843" s="395"/>
    </row>
    <row r="844" ht="16.5" customHeight="1">
      <c r="A844" s="395"/>
      <c r="B844" s="395"/>
      <c r="C844" s="395"/>
      <c r="D844" s="395"/>
      <c r="E844" s="395"/>
      <c r="F844" s="395"/>
      <c r="G844" s="395"/>
      <c r="H844" s="395"/>
      <c r="I844" s="395"/>
      <c r="J844" s="395"/>
      <c r="K844" s="395"/>
      <c r="L844" s="395"/>
      <c r="M844" s="395"/>
      <c r="N844" s="395"/>
      <c r="O844" s="395"/>
      <c r="P844" s="395"/>
      <c r="Q844" s="395"/>
      <c r="R844" s="395"/>
      <c r="S844" s="395"/>
      <c r="T844" s="395"/>
      <c r="U844" s="395"/>
      <c r="V844" s="395"/>
      <c r="W844" s="395"/>
      <c r="X844" s="395"/>
      <c r="Y844" s="395"/>
      <c r="Z844" s="395"/>
    </row>
    <row r="845" ht="16.5" customHeight="1">
      <c r="A845" s="395"/>
      <c r="B845" s="395"/>
      <c r="C845" s="395"/>
      <c r="D845" s="395"/>
      <c r="E845" s="395"/>
      <c r="F845" s="395"/>
      <c r="G845" s="395"/>
      <c r="H845" s="395"/>
      <c r="I845" s="395"/>
      <c r="J845" s="395"/>
      <c r="K845" s="395"/>
      <c r="L845" s="395"/>
      <c r="M845" s="395"/>
      <c r="N845" s="395"/>
      <c r="O845" s="395"/>
      <c r="P845" s="395"/>
      <c r="Q845" s="395"/>
      <c r="R845" s="395"/>
      <c r="S845" s="395"/>
      <c r="T845" s="395"/>
      <c r="U845" s="395"/>
      <c r="V845" s="395"/>
      <c r="W845" s="395"/>
      <c r="X845" s="395"/>
      <c r="Y845" s="395"/>
      <c r="Z845" s="395"/>
    </row>
    <row r="846" ht="16.5" customHeight="1">
      <c r="A846" s="395"/>
      <c r="B846" s="395"/>
      <c r="C846" s="395"/>
      <c r="D846" s="395"/>
      <c r="E846" s="395"/>
      <c r="F846" s="395"/>
      <c r="G846" s="395"/>
      <c r="H846" s="395"/>
      <c r="I846" s="395"/>
      <c r="J846" s="395"/>
      <c r="K846" s="395"/>
      <c r="L846" s="395"/>
      <c r="M846" s="395"/>
      <c r="N846" s="395"/>
      <c r="O846" s="395"/>
      <c r="P846" s="395"/>
      <c r="Q846" s="395"/>
      <c r="R846" s="395"/>
      <c r="S846" s="395"/>
      <c r="T846" s="395"/>
      <c r="U846" s="395"/>
      <c r="V846" s="395"/>
      <c r="W846" s="395"/>
      <c r="X846" s="395"/>
      <c r="Y846" s="395"/>
      <c r="Z846" s="395"/>
    </row>
    <row r="847" ht="16.5" customHeight="1">
      <c r="A847" s="395"/>
      <c r="B847" s="395"/>
      <c r="C847" s="395"/>
      <c r="D847" s="395"/>
      <c r="E847" s="395"/>
      <c r="F847" s="395"/>
      <c r="G847" s="395"/>
      <c r="H847" s="395"/>
      <c r="I847" s="395"/>
      <c r="J847" s="395"/>
      <c r="K847" s="395"/>
      <c r="L847" s="395"/>
      <c r="M847" s="395"/>
      <c r="N847" s="395"/>
      <c r="O847" s="395"/>
      <c r="P847" s="395"/>
      <c r="Q847" s="395"/>
      <c r="R847" s="395"/>
      <c r="S847" s="395"/>
      <c r="T847" s="395"/>
      <c r="U847" s="395"/>
      <c r="V847" s="395"/>
      <c r="W847" s="395"/>
      <c r="X847" s="395"/>
      <c r="Y847" s="395"/>
      <c r="Z847" s="395"/>
    </row>
    <row r="848" ht="16.5" customHeight="1">
      <c r="A848" s="395"/>
      <c r="B848" s="395"/>
      <c r="C848" s="395"/>
      <c r="D848" s="395"/>
      <c r="E848" s="395"/>
      <c r="F848" s="395"/>
      <c r="G848" s="395"/>
      <c r="H848" s="395"/>
      <c r="I848" s="395"/>
      <c r="J848" s="395"/>
      <c r="K848" s="395"/>
      <c r="L848" s="395"/>
      <c r="M848" s="395"/>
      <c r="N848" s="395"/>
      <c r="O848" s="395"/>
      <c r="P848" s="395"/>
      <c r="Q848" s="395"/>
      <c r="R848" s="395"/>
      <c r="S848" s="395"/>
      <c r="T848" s="395"/>
      <c r="U848" s="395"/>
      <c r="V848" s="395"/>
      <c r="W848" s="395"/>
      <c r="X848" s="395"/>
      <c r="Y848" s="395"/>
      <c r="Z848" s="395"/>
    </row>
    <row r="849" ht="16.5" customHeight="1">
      <c r="A849" s="395"/>
      <c r="B849" s="395"/>
      <c r="C849" s="395"/>
      <c r="D849" s="395"/>
      <c r="E849" s="395"/>
      <c r="F849" s="395"/>
      <c r="G849" s="395"/>
      <c r="H849" s="395"/>
      <c r="I849" s="395"/>
      <c r="J849" s="395"/>
      <c r="K849" s="395"/>
      <c r="L849" s="395"/>
      <c r="M849" s="395"/>
      <c r="N849" s="395"/>
      <c r="O849" s="395"/>
      <c r="P849" s="395"/>
      <c r="Q849" s="395"/>
      <c r="R849" s="395"/>
      <c r="S849" s="395"/>
      <c r="T849" s="395"/>
      <c r="U849" s="395"/>
      <c r="V849" s="395"/>
      <c r="W849" s="395"/>
      <c r="X849" s="395"/>
      <c r="Y849" s="395"/>
      <c r="Z849" s="395"/>
    </row>
    <row r="850" ht="16.5" customHeight="1">
      <c r="A850" s="395"/>
      <c r="B850" s="395"/>
      <c r="C850" s="395"/>
      <c r="D850" s="395"/>
      <c r="E850" s="395"/>
      <c r="F850" s="395"/>
      <c r="G850" s="395"/>
      <c r="H850" s="395"/>
      <c r="I850" s="395"/>
      <c r="J850" s="395"/>
      <c r="K850" s="395"/>
      <c r="L850" s="395"/>
      <c r="M850" s="395"/>
      <c r="N850" s="395"/>
      <c r="O850" s="395"/>
      <c r="P850" s="395"/>
      <c r="Q850" s="395"/>
      <c r="R850" s="395"/>
      <c r="S850" s="395"/>
      <c r="T850" s="395"/>
      <c r="U850" s="395"/>
      <c r="V850" s="395"/>
      <c r="W850" s="395"/>
      <c r="X850" s="395"/>
      <c r="Y850" s="395"/>
      <c r="Z850" s="395"/>
    </row>
    <row r="851" ht="16.5" customHeight="1">
      <c r="A851" s="395"/>
      <c r="B851" s="395"/>
      <c r="C851" s="395"/>
      <c r="D851" s="395"/>
      <c r="E851" s="395"/>
      <c r="F851" s="395"/>
      <c r="G851" s="395"/>
      <c r="H851" s="395"/>
      <c r="I851" s="395"/>
      <c r="J851" s="395"/>
      <c r="K851" s="395"/>
      <c r="L851" s="395"/>
      <c r="M851" s="395"/>
      <c r="N851" s="395"/>
      <c r="O851" s="395"/>
      <c r="P851" s="395"/>
      <c r="Q851" s="395"/>
      <c r="R851" s="395"/>
      <c r="S851" s="395"/>
      <c r="T851" s="395"/>
      <c r="U851" s="395"/>
      <c r="V851" s="395"/>
      <c r="W851" s="395"/>
      <c r="X851" s="395"/>
      <c r="Y851" s="395"/>
      <c r="Z851" s="395"/>
    </row>
    <row r="852" ht="16.5" customHeight="1">
      <c r="A852" s="395"/>
      <c r="B852" s="395"/>
      <c r="C852" s="395"/>
      <c r="D852" s="395"/>
      <c r="E852" s="395"/>
      <c r="F852" s="395"/>
      <c r="G852" s="395"/>
      <c r="H852" s="395"/>
      <c r="I852" s="395"/>
      <c r="J852" s="395"/>
      <c r="K852" s="395"/>
      <c r="L852" s="395"/>
      <c r="M852" s="395"/>
      <c r="N852" s="395"/>
      <c r="O852" s="395"/>
      <c r="P852" s="395"/>
      <c r="Q852" s="395"/>
      <c r="R852" s="395"/>
      <c r="S852" s="395"/>
      <c r="T852" s="395"/>
      <c r="U852" s="395"/>
      <c r="V852" s="395"/>
      <c r="W852" s="395"/>
      <c r="X852" s="395"/>
      <c r="Y852" s="395"/>
      <c r="Z852" s="395"/>
    </row>
    <row r="853" ht="16.5" customHeight="1">
      <c r="A853" s="395"/>
      <c r="B853" s="395"/>
      <c r="C853" s="395"/>
      <c r="D853" s="395"/>
      <c r="E853" s="395"/>
      <c r="F853" s="395"/>
      <c r="G853" s="395"/>
      <c r="H853" s="395"/>
      <c r="I853" s="395"/>
      <c r="J853" s="395"/>
      <c r="K853" s="395"/>
      <c r="L853" s="395"/>
      <c r="M853" s="395"/>
      <c r="N853" s="395"/>
      <c r="O853" s="395"/>
      <c r="P853" s="395"/>
      <c r="Q853" s="395"/>
      <c r="R853" s="395"/>
      <c r="S853" s="395"/>
      <c r="T853" s="395"/>
      <c r="U853" s="395"/>
      <c r="V853" s="395"/>
      <c r="W853" s="395"/>
      <c r="X853" s="395"/>
      <c r="Y853" s="395"/>
      <c r="Z853" s="395"/>
    </row>
    <row r="854" ht="16.5" customHeight="1">
      <c r="A854" s="395"/>
      <c r="B854" s="395"/>
      <c r="C854" s="395"/>
      <c r="D854" s="395"/>
      <c r="E854" s="395"/>
      <c r="F854" s="395"/>
      <c r="G854" s="395"/>
      <c r="H854" s="395"/>
      <c r="I854" s="395"/>
      <c r="J854" s="395"/>
      <c r="K854" s="395"/>
      <c r="L854" s="395"/>
      <c r="M854" s="395"/>
      <c r="N854" s="395"/>
      <c r="O854" s="395"/>
      <c r="P854" s="395"/>
      <c r="Q854" s="395"/>
      <c r="R854" s="395"/>
      <c r="S854" s="395"/>
      <c r="T854" s="395"/>
      <c r="U854" s="395"/>
      <c r="V854" s="395"/>
      <c r="W854" s="395"/>
      <c r="X854" s="395"/>
      <c r="Y854" s="395"/>
      <c r="Z854" s="395"/>
    </row>
    <row r="855" ht="16.5" customHeight="1">
      <c r="A855" s="395"/>
      <c r="B855" s="395"/>
      <c r="C855" s="395"/>
      <c r="D855" s="395"/>
      <c r="E855" s="395"/>
      <c r="F855" s="395"/>
      <c r="G855" s="395"/>
      <c r="H855" s="395"/>
      <c r="I855" s="395"/>
      <c r="J855" s="395"/>
      <c r="K855" s="395"/>
      <c r="L855" s="395"/>
      <c r="M855" s="395"/>
      <c r="N855" s="395"/>
      <c r="O855" s="395"/>
      <c r="P855" s="395"/>
      <c r="Q855" s="395"/>
      <c r="R855" s="395"/>
      <c r="S855" s="395"/>
      <c r="T855" s="395"/>
      <c r="U855" s="395"/>
      <c r="V855" s="395"/>
      <c r="W855" s="395"/>
      <c r="X855" s="395"/>
      <c r="Y855" s="395"/>
      <c r="Z855" s="395"/>
    </row>
    <row r="856" ht="16.5" customHeight="1">
      <c r="A856" s="395"/>
      <c r="B856" s="395"/>
      <c r="C856" s="395"/>
      <c r="D856" s="395"/>
      <c r="E856" s="395"/>
      <c r="F856" s="395"/>
      <c r="G856" s="395"/>
      <c r="H856" s="395"/>
      <c r="I856" s="395"/>
      <c r="J856" s="395"/>
      <c r="K856" s="395"/>
      <c r="L856" s="395"/>
      <c r="M856" s="395"/>
      <c r="N856" s="395"/>
      <c r="O856" s="395"/>
      <c r="P856" s="395"/>
      <c r="Q856" s="395"/>
      <c r="R856" s="395"/>
      <c r="S856" s="395"/>
      <c r="T856" s="395"/>
      <c r="U856" s="395"/>
      <c r="V856" s="395"/>
      <c r="W856" s="395"/>
      <c r="X856" s="395"/>
      <c r="Y856" s="395"/>
      <c r="Z856" s="395"/>
    </row>
    <row r="857" ht="16.5" customHeight="1">
      <c r="A857" s="395"/>
      <c r="B857" s="395"/>
      <c r="C857" s="395"/>
      <c r="D857" s="395"/>
      <c r="E857" s="395"/>
      <c r="F857" s="395"/>
      <c r="G857" s="395"/>
      <c r="H857" s="395"/>
      <c r="I857" s="395"/>
      <c r="J857" s="395"/>
      <c r="K857" s="395"/>
      <c r="L857" s="395"/>
      <c r="M857" s="395"/>
      <c r="N857" s="395"/>
      <c r="O857" s="395"/>
      <c r="P857" s="395"/>
      <c r="Q857" s="395"/>
      <c r="R857" s="395"/>
      <c r="S857" s="395"/>
      <c r="T857" s="395"/>
      <c r="U857" s="395"/>
      <c r="V857" s="395"/>
      <c r="W857" s="395"/>
      <c r="X857" s="395"/>
      <c r="Y857" s="395"/>
      <c r="Z857" s="395"/>
    </row>
    <row r="858" ht="16.5" customHeight="1">
      <c r="A858" s="395"/>
      <c r="B858" s="395"/>
      <c r="C858" s="395"/>
      <c r="D858" s="395"/>
      <c r="E858" s="395"/>
      <c r="F858" s="395"/>
      <c r="G858" s="395"/>
      <c r="H858" s="395"/>
      <c r="I858" s="395"/>
      <c r="J858" s="395"/>
      <c r="K858" s="395"/>
      <c r="L858" s="395"/>
      <c r="M858" s="395"/>
      <c r="N858" s="395"/>
      <c r="O858" s="395"/>
      <c r="P858" s="395"/>
      <c r="Q858" s="395"/>
      <c r="R858" s="395"/>
      <c r="S858" s="395"/>
      <c r="T858" s="395"/>
      <c r="U858" s="395"/>
      <c r="V858" s="395"/>
      <c r="W858" s="395"/>
      <c r="X858" s="395"/>
      <c r="Y858" s="395"/>
      <c r="Z858" s="395"/>
    </row>
    <row r="859" ht="16.5" customHeight="1">
      <c r="A859" s="395"/>
      <c r="B859" s="395"/>
      <c r="C859" s="395"/>
      <c r="D859" s="395"/>
      <c r="E859" s="395"/>
      <c r="F859" s="395"/>
      <c r="G859" s="395"/>
      <c r="H859" s="395"/>
      <c r="I859" s="395"/>
      <c r="J859" s="395"/>
      <c r="K859" s="395"/>
      <c r="L859" s="395"/>
      <c r="M859" s="395"/>
      <c r="N859" s="395"/>
      <c r="O859" s="395"/>
      <c r="P859" s="395"/>
      <c r="Q859" s="395"/>
      <c r="R859" s="395"/>
      <c r="S859" s="395"/>
      <c r="T859" s="395"/>
      <c r="U859" s="395"/>
      <c r="V859" s="395"/>
      <c r="W859" s="395"/>
      <c r="X859" s="395"/>
      <c r="Y859" s="395"/>
      <c r="Z859" s="395"/>
    </row>
    <row r="860" ht="16.5" customHeight="1">
      <c r="A860" s="395"/>
      <c r="B860" s="395"/>
      <c r="C860" s="395"/>
      <c r="D860" s="395"/>
      <c r="E860" s="395"/>
      <c r="F860" s="395"/>
      <c r="G860" s="395"/>
      <c r="H860" s="395"/>
      <c r="I860" s="395"/>
      <c r="J860" s="395"/>
      <c r="K860" s="395"/>
      <c r="L860" s="395"/>
      <c r="M860" s="395"/>
      <c r="N860" s="395"/>
      <c r="O860" s="395"/>
      <c r="P860" s="395"/>
      <c r="Q860" s="395"/>
      <c r="R860" s="395"/>
      <c r="S860" s="395"/>
      <c r="T860" s="395"/>
      <c r="U860" s="395"/>
      <c r="V860" s="395"/>
      <c r="W860" s="395"/>
      <c r="X860" s="395"/>
      <c r="Y860" s="395"/>
      <c r="Z860" s="395"/>
    </row>
    <row r="861" ht="16.5" customHeight="1">
      <c r="A861" s="395"/>
      <c r="B861" s="395"/>
      <c r="C861" s="395"/>
      <c r="D861" s="395"/>
      <c r="E861" s="395"/>
      <c r="F861" s="395"/>
      <c r="G861" s="395"/>
      <c r="H861" s="395"/>
      <c r="I861" s="395"/>
      <c r="J861" s="395"/>
      <c r="K861" s="395"/>
      <c r="L861" s="395"/>
      <c r="M861" s="395"/>
      <c r="N861" s="395"/>
      <c r="O861" s="395"/>
      <c r="P861" s="395"/>
      <c r="Q861" s="395"/>
      <c r="R861" s="395"/>
      <c r="S861" s="395"/>
      <c r="T861" s="395"/>
      <c r="U861" s="395"/>
      <c r="V861" s="395"/>
      <c r="W861" s="395"/>
      <c r="X861" s="395"/>
      <c r="Y861" s="395"/>
      <c r="Z861" s="395"/>
    </row>
    <row r="862" ht="16.5" customHeight="1">
      <c r="A862" s="395"/>
      <c r="B862" s="395"/>
      <c r="C862" s="395"/>
      <c r="D862" s="395"/>
      <c r="E862" s="395"/>
      <c r="F862" s="395"/>
      <c r="G862" s="395"/>
      <c r="H862" s="395"/>
      <c r="I862" s="395"/>
      <c r="J862" s="395"/>
      <c r="K862" s="395"/>
      <c r="L862" s="395"/>
      <c r="M862" s="395"/>
      <c r="N862" s="395"/>
      <c r="O862" s="395"/>
      <c r="P862" s="395"/>
      <c r="Q862" s="395"/>
      <c r="R862" s="395"/>
      <c r="S862" s="395"/>
      <c r="T862" s="395"/>
      <c r="U862" s="395"/>
      <c r="V862" s="395"/>
      <c r="W862" s="395"/>
      <c r="X862" s="395"/>
      <c r="Y862" s="395"/>
      <c r="Z862" s="395"/>
    </row>
    <row r="863" ht="16.5" customHeight="1">
      <c r="A863" s="395"/>
      <c r="B863" s="395"/>
      <c r="C863" s="395"/>
      <c r="D863" s="395"/>
      <c r="E863" s="395"/>
      <c r="F863" s="395"/>
      <c r="G863" s="395"/>
      <c r="H863" s="395"/>
      <c r="I863" s="395"/>
      <c r="J863" s="395"/>
      <c r="K863" s="395"/>
      <c r="L863" s="395"/>
      <c r="M863" s="395"/>
      <c r="N863" s="395"/>
      <c r="O863" s="395"/>
      <c r="P863" s="395"/>
      <c r="Q863" s="395"/>
      <c r="R863" s="395"/>
      <c r="S863" s="395"/>
      <c r="T863" s="395"/>
      <c r="U863" s="395"/>
      <c r="V863" s="395"/>
      <c r="W863" s="395"/>
      <c r="X863" s="395"/>
      <c r="Y863" s="395"/>
      <c r="Z863" s="395"/>
    </row>
    <row r="864" ht="16.5" customHeight="1">
      <c r="A864" s="395"/>
      <c r="B864" s="395"/>
      <c r="C864" s="395"/>
      <c r="D864" s="395"/>
      <c r="E864" s="395"/>
      <c r="F864" s="395"/>
      <c r="G864" s="395"/>
      <c r="H864" s="395"/>
      <c r="I864" s="395"/>
      <c r="J864" s="395"/>
      <c r="K864" s="395"/>
      <c r="L864" s="395"/>
      <c r="M864" s="395"/>
      <c r="N864" s="395"/>
      <c r="O864" s="395"/>
      <c r="P864" s="395"/>
      <c r="Q864" s="395"/>
      <c r="R864" s="395"/>
      <c r="S864" s="395"/>
      <c r="T864" s="395"/>
      <c r="U864" s="395"/>
      <c r="V864" s="395"/>
      <c r="W864" s="395"/>
      <c r="X864" s="395"/>
      <c r="Y864" s="395"/>
      <c r="Z864" s="395"/>
    </row>
    <row r="865" ht="16.5" customHeight="1">
      <c r="A865" s="395"/>
      <c r="B865" s="395"/>
      <c r="C865" s="395"/>
      <c r="D865" s="395"/>
      <c r="E865" s="395"/>
      <c r="F865" s="395"/>
      <c r="G865" s="395"/>
      <c r="H865" s="395"/>
      <c r="I865" s="395"/>
      <c r="J865" s="395"/>
      <c r="K865" s="395"/>
      <c r="L865" s="395"/>
      <c r="M865" s="395"/>
      <c r="N865" s="395"/>
      <c r="O865" s="395"/>
      <c r="P865" s="395"/>
      <c r="Q865" s="395"/>
      <c r="R865" s="395"/>
      <c r="S865" s="395"/>
      <c r="T865" s="395"/>
      <c r="U865" s="395"/>
      <c r="V865" s="395"/>
      <c r="W865" s="395"/>
      <c r="X865" s="395"/>
      <c r="Y865" s="395"/>
      <c r="Z865" s="395"/>
    </row>
    <row r="866" ht="16.5" customHeight="1">
      <c r="A866" s="395"/>
      <c r="B866" s="395"/>
      <c r="C866" s="395"/>
      <c r="D866" s="395"/>
      <c r="E866" s="395"/>
      <c r="F866" s="395"/>
      <c r="G866" s="395"/>
      <c r="H866" s="395"/>
      <c r="I866" s="395"/>
      <c r="J866" s="395"/>
      <c r="K866" s="395"/>
      <c r="L866" s="395"/>
      <c r="M866" s="395"/>
      <c r="N866" s="395"/>
      <c r="O866" s="395"/>
      <c r="P866" s="395"/>
      <c r="Q866" s="395"/>
      <c r="R866" s="395"/>
      <c r="S866" s="395"/>
      <c r="T866" s="395"/>
      <c r="U866" s="395"/>
      <c r="V866" s="395"/>
      <c r="W866" s="395"/>
      <c r="X866" s="395"/>
      <c r="Y866" s="395"/>
      <c r="Z866" s="395"/>
    </row>
    <row r="867" ht="16.5" customHeight="1">
      <c r="A867" s="395"/>
      <c r="B867" s="395"/>
      <c r="C867" s="395"/>
      <c r="D867" s="395"/>
      <c r="E867" s="395"/>
      <c r="F867" s="395"/>
      <c r="G867" s="395"/>
      <c r="H867" s="395"/>
      <c r="I867" s="395"/>
      <c r="J867" s="395"/>
      <c r="K867" s="395"/>
      <c r="L867" s="395"/>
      <c r="M867" s="395"/>
      <c r="N867" s="395"/>
      <c r="O867" s="395"/>
      <c r="P867" s="395"/>
      <c r="Q867" s="395"/>
      <c r="R867" s="395"/>
      <c r="S867" s="395"/>
      <c r="T867" s="395"/>
      <c r="U867" s="395"/>
      <c r="V867" s="395"/>
      <c r="W867" s="395"/>
      <c r="X867" s="395"/>
      <c r="Y867" s="395"/>
      <c r="Z867" s="395"/>
    </row>
    <row r="868" ht="16.5" customHeight="1">
      <c r="A868" s="395"/>
      <c r="B868" s="395"/>
      <c r="C868" s="395"/>
      <c r="D868" s="395"/>
      <c r="E868" s="395"/>
      <c r="F868" s="395"/>
      <c r="G868" s="395"/>
      <c r="H868" s="395"/>
      <c r="I868" s="395"/>
      <c r="J868" s="395"/>
      <c r="K868" s="395"/>
      <c r="L868" s="395"/>
      <c r="M868" s="395"/>
      <c r="N868" s="395"/>
      <c r="O868" s="395"/>
      <c r="P868" s="395"/>
      <c r="Q868" s="395"/>
      <c r="R868" s="395"/>
      <c r="S868" s="395"/>
      <c r="T868" s="395"/>
      <c r="U868" s="395"/>
      <c r="V868" s="395"/>
      <c r="W868" s="395"/>
      <c r="X868" s="395"/>
      <c r="Y868" s="395"/>
      <c r="Z868" s="395"/>
    </row>
    <row r="869" ht="16.5" customHeight="1">
      <c r="A869" s="395"/>
      <c r="B869" s="395"/>
      <c r="C869" s="395"/>
      <c r="D869" s="395"/>
      <c r="E869" s="395"/>
      <c r="F869" s="395"/>
      <c r="G869" s="395"/>
      <c r="H869" s="395"/>
      <c r="I869" s="395"/>
      <c r="J869" s="395"/>
      <c r="K869" s="395"/>
      <c r="L869" s="395"/>
      <c r="M869" s="395"/>
      <c r="N869" s="395"/>
      <c r="O869" s="395"/>
      <c r="P869" s="395"/>
      <c r="Q869" s="395"/>
      <c r="R869" s="395"/>
      <c r="S869" s="395"/>
      <c r="T869" s="395"/>
      <c r="U869" s="395"/>
      <c r="V869" s="395"/>
      <c r="W869" s="395"/>
      <c r="X869" s="395"/>
      <c r="Y869" s="395"/>
      <c r="Z869" s="395"/>
    </row>
    <row r="870" ht="16.5" customHeight="1">
      <c r="A870" s="395"/>
      <c r="B870" s="395"/>
      <c r="C870" s="395"/>
      <c r="D870" s="395"/>
      <c r="E870" s="395"/>
      <c r="F870" s="395"/>
      <c r="G870" s="395"/>
      <c r="H870" s="395"/>
      <c r="I870" s="395"/>
      <c r="J870" s="395"/>
      <c r="K870" s="395"/>
      <c r="L870" s="395"/>
      <c r="M870" s="395"/>
      <c r="N870" s="395"/>
      <c r="O870" s="395"/>
      <c r="P870" s="395"/>
      <c r="Q870" s="395"/>
      <c r="R870" s="395"/>
      <c r="S870" s="395"/>
      <c r="T870" s="395"/>
      <c r="U870" s="395"/>
      <c r="V870" s="395"/>
      <c r="W870" s="395"/>
      <c r="X870" s="395"/>
      <c r="Y870" s="395"/>
      <c r="Z870" s="395"/>
    </row>
    <row r="871" ht="16.5" customHeight="1">
      <c r="A871" s="395"/>
      <c r="B871" s="395"/>
      <c r="C871" s="395"/>
      <c r="D871" s="395"/>
      <c r="E871" s="395"/>
      <c r="F871" s="395"/>
      <c r="G871" s="395"/>
      <c r="H871" s="395"/>
      <c r="I871" s="395"/>
      <c r="J871" s="395"/>
      <c r="K871" s="395"/>
      <c r="L871" s="395"/>
      <c r="M871" s="395"/>
      <c r="N871" s="395"/>
      <c r="O871" s="395"/>
      <c r="P871" s="395"/>
      <c r="Q871" s="395"/>
      <c r="R871" s="395"/>
      <c r="S871" s="395"/>
      <c r="T871" s="395"/>
      <c r="U871" s="395"/>
      <c r="V871" s="395"/>
      <c r="W871" s="395"/>
      <c r="X871" s="395"/>
      <c r="Y871" s="395"/>
      <c r="Z871" s="395"/>
    </row>
    <row r="872" ht="16.5" customHeight="1">
      <c r="A872" s="395"/>
      <c r="B872" s="395"/>
      <c r="C872" s="395"/>
      <c r="D872" s="395"/>
      <c r="E872" s="395"/>
      <c r="F872" s="395"/>
      <c r="G872" s="395"/>
      <c r="H872" s="395"/>
      <c r="I872" s="395"/>
      <c r="J872" s="395"/>
      <c r="K872" s="395"/>
      <c r="L872" s="395"/>
      <c r="M872" s="395"/>
      <c r="N872" s="395"/>
      <c r="O872" s="395"/>
      <c r="P872" s="395"/>
      <c r="Q872" s="395"/>
      <c r="R872" s="395"/>
      <c r="S872" s="395"/>
      <c r="T872" s="395"/>
      <c r="U872" s="395"/>
      <c r="V872" s="395"/>
      <c r="W872" s="395"/>
      <c r="X872" s="395"/>
      <c r="Y872" s="395"/>
      <c r="Z872" s="395"/>
    </row>
    <row r="873" ht="16.5" customHeight="1">
      <c r="A873" s="395"/>
      <c r="B873" s="395"/>
      <c r="C873" s="395"/>
      <c r="D873" s="395"/>
      <c r="E873" s="395"/>
      <c r="F873" s="395"/>
      <c r="G873" s="395"/>
      <c r="H873" s="395"/>
      <c r="I873" s="395"/>
      <c r="J873" s="395"/>
      <c r="K873" s="395"/>
      <c r="L873" s="395"/>
      <c r="M873" s="395"/>
      <c r="N873" s="395"/>
      <c r="O873" s="395"/>
      <c r="P873" s="395"/>
      <c r="Q873" s="395"/>
      <c r="R873" s="395"/>
      <c r="S873" s="395"/>
      <c r="T873" s="395"/>
      <c r="U873" s="395"/>
      <c r="V873" s="395"/>
      <c r="W873" s="395"/>
      <c r="X873" s="395"/>
      <c r="Y873" s="395"/>
      <c r="Z873" s="395"/>
    </row>
    <row r="874" ht="16.5" customHeight="1">
      <c r="A874" s="395"/>
      <c r="B874" s="395"/>
      <c r="C874" s="395"/>
      <c r="D874" s="395"/>
      <c r="E874" s="395"/>
      <c r="F874" s="395"/>
      <c r="G874" s="395"/>
      <c r="H874" s="395"/>
      <c r="I874" s="395"/>
      <c r="J874" s="395"/>
      <c r="K874" s="395"/>
      <c r="L874" s="395"/>
      <c r="M874" s="395"/>
      <c r="N874" s="395"/>
      <c r="O874" s="395"/>
      <c r="P874" s="395"/>
      <c r="Q874" s="395"/>
      <c r="R874" s="395"/>
      <c r="S874" s="395"/>
      <c r="T874" s="395"/>
      <c r="U874" s="395"/>
      <c r="V874" s="395"/>
      <c r="W874" s="395"/>
      <c r="X874" s="395"/>
      <c r="Y874" s="395"/>
      <c r="Z874" s="395"/>
    </row>
    <row r="875" ht="16.5" customHeight="1">
      <c r="A875" s="395"/>
      <c r="B875" s="395"/>
      <c r="C875" s="395"/>
      <c r="D875" s="395"/>
      <c r="E875" s="395"/>
      <c r="F875" s="395"/>
      <c r="G875" s="395"/>
      <c r="H875" s="395"/>
      <c r="I875" s="395"/>
      <c r="J875" s="395"/>
      <c r="K875" s="395"/>
      <c r="L875" s="395"/>
      <c r="M875" s="395"/>
      <c r="N875" s="395"/>
      <c r="O875" s="395"/>
      <c r="P875" s="395"/>
      <c r="Q875" s="395"/>
      <c r="R875" s="395"/>
      <c r="S875" s="395"/>
      <c r="T875" s="395"/>
      <c r="U875" s="395"/>
      <c r="V875" s="395"/>
      <c r="W875" s="395"/>
      <c r="X875" s="395"/>
      <c r="Y875" s="395"/>
      <c r="Z875" s="395"/>
    </row>
    <row r="876" ht="16.5" customHeight="1">
      <c r="A876" s="395"/>
      <c r="B876" s="395"/>
      <c r="C876" s="395"/>
      <c r="D876" s="395"/>
      <c r="E876" s="395"/>
      <c r="F876" s="395"/>
      <c r="G876" s="395"/>
      <c r="H876" s="395"/>
      <c r="I876" s="395"/>
      <c r="J876" s="395"/>
      <c r="K876" s="395"/>
      <c r="L876" s="395"/>
      <c r="M876" s="395"/>
      <c r="N876" s="395"/>
      <c r="O876" s="395"/>
      <c r="P876" s="395"/>
      <c r="Q876" s="395"/>
      <c r="R876" s="395"/>
      <c r="S876" s="395"/>
      <c r="T876" s="395"/>
      <c r="U876" s="395"/>
      <c r="V876" s="395"/>
      <c r="W876" s="395"/>
      <c r="X876" s="395"/>
      <c r="Y876" s="395"/>
      <c r="Z876" s="395"/>
    </row>
    <row r="877" ht="16.5" customHeight="1">
      <c r="A877" s="395"/>
      <c r="B877" s="395"/>
      <c r="C877" s="395"/>
      <c r="D877" s="395"/>
      <c r="E877" s="395"/>
      <c r="F877" s="395"/>
      <c r="G877" s="395"/>
      <c r="H877" s="395"/>
      <c r="I877" s="395"/>
      <c r="J877" s="395"/>
      <c r="K877" s="395"/>
      <c r="L877" s="395"/>
      <c r="M877" s="395"/>
      <c r="N877" s="395"/>
      <c r="O877" s="395"/>
      <c r="P877" s="395"/>
      <c r="Q877" s="395"/>
      <c r="R877" s="395"/>
      <c r="S877" s="395"/>
      <c r="T877" s="395"/>
      <c r="U877" s="395"/>
      <c r="V877" s="395"/>
      <c r="W877" s="395"/>
      <c r="X877" s="395"/>
      <c r="Y877" s="395"/>
      <c r="Z877" s="395"/>
    </row>
    <row r="878" ht="16.5" customHeight="1">
      <c r="A878" s="395"/>
      <c r="B878" s="395"/>
      <c r="C878" s="395"/>
      <c r="D878" s="395"/>
      <c r="E878" s="395"/>
      <c r="F878" s="395"/>
      <c r="G878" s="395"/>
      <c r="H878" s="395"/>
      <c r="I878" s="395"/>
      <c r="J878" s="395"/>
      <c r="K878" s="395"/>
      <c r="L878" s="395"/>
      <c r="M878" s="395"/>
      <c r="N878" s="395"/>
      <c r="O878" s="395"/>
      <c r="P878" s="395"/>
      <c r="Q878" s="395"/>
      <c r="R878" s="395"/>
      <c r="S878" s="395"/>
      <c r="T878" s="395"/>
      <c r="U878" s="395"/>
      <c r="V878" s="395"/>
      <c r="W878" s="395"/>
      <c r="X878" s="395"/>
      <c r="Y878" s="395"/>
      <c r="Z878" s="395"/>
    </row>
    <row r="879" ht="16.5" customHeight="1">
      <c r="A879" s="395"/>
      <c r="B879" s="395"/>
      <c r="C879" s="395"/>
      <c r="D879" s="395"/>
      <c r="E879" s="395"/>
      <c r="F879" s="395"/>
      <c r="G879" s="395"/>
      <c r="H879" s="395"/>
      <c r="I879" s="395"/>
      <c r="J879" s="395"/>
      <c r="K879" s="395"/>
      <c r="L879" s="395"/>
      <c r="M879" s="395"/>
      <c r="N879" s="395"/>
      <c r="O879" s="395"/>
      <c r="P879" s="395"/>
      <c r="Q879" s="395"/>
      <c r="R879" s="395"/>
      <c r="S879" s="395"/>
      <c r="T879" s="395"/>
      <c r="U879" s="395"/>
      <c r="V879" s="395"/>
      <c r="W879" s="395"/>
      <c r="X879" s="395"/>
      <c r="Y879" s="395"/>
      <c r="Z879" s="395"/>
    </row>
    <row r="880" ht="16.5" customHeight="1">
      <c r="A880" s="395"/>
      <c r="B880" s="395"/>
      <c r="C880" s="395"/>
      <c r="D880" s="395"/>
      <c r="E880" s="395"/>
      <c r="F880" s="395"/>
      <c r="G880" s="395"/>
      <c r="H880" s="395"/>
      <c r="I880" s="395"/>
      <c r="J880" s="395"/>
      <c r="K880" s="395"/>
      <c r="L880" s="395"/>
      <c r="M880" s="395"/>
      <c r="N880" s="395"/>
      <c r="O880" s="395"/>
      <c r="P880" s="395"/>
      <c r="Q880" s="395"/>
      <c r="R880" s="395"/>
      <c r="S880" s="395"/>
      <c r="T880" s="395"/>
      <c r="U880" s="395"/>
      <c r="V880" s="395"/>
      <c r="W880" s="395"/>
      <c r="X880" s="395"/>
      <c r="Y880" s="395"/>
      <c r="Z880" s="395"/>
    </row>
    <row r="881" ht="16.5" customHeight="1">
      <c r="A881" s="395"/>
      <c r="B881" s="395"/>
      <c r="C881" s="395"/>
      <c r="D881" s="395"/>
      <c r="E881" s="395"/>
      <c r="F881" s="395"/>
      <c r="G881" s="395"/>
      <c r="H881" s="395"/>
      <c r="I881" s="395"/>
      <c r="J881" s="395"/>
      <c r="K881" s="395"/>
      <c r="L881" s="395"/>
      <c r="M881" s="395"/>
      <c r="N881" s="395"/>
      <c r="O881" s="395"/>
      <c r="P881" s="395"/>
      <c r="Q881" s="395"/>
      <c r="R881" s="395"/>
      <c r="S881" s="395"/>
      <c r="T881" s="395"/>
      <c r="U881" s="395"/>
      <c r="V881" s="395"/>
      <c r="W881" s="395"/>
      <c r="X881" s="395"/>
      <c r="Y881" s="395"/>
      <c r="Z881" s="395"/>
    </row>
    <row r="882" ht="16.5" customHeight="1">
      <c r="A882" s="395"/>
      <c r="B882" s="395"/>
      <c r="C882" s="395"/>
      <c r="D882" s="395"/>
      <c r="E882" s="395"/>
      <c r="F882" s="395"/>
      <c r="G882" s="395"/>
      <c r="H882" s="395"/>
      <c r="I882" s="395"/>
      <c r="J882" s="395"/>
      <c r="K882" s="395"/>
      <c r="L882" s="395"/>
      <c r="M882" s="395"/>
      <c r="N882" s="395"/>
      <c r="O882" s="395"/>
      <c r="P882" s="395"/>
      <c r="Q882" s="395"/>
      <c r="R882" s="395"/>
      <c r="S882" s="395"/>
      <c r="T882" s="395"/>
      <c r="U882" s="395"/>
      <c r="V882" s="395"/>
      <c r="W882" s="395"/>
      <c r="X882" s="395"/>
      <c r="Y882" s="395"/>
      <c r="Z882" s="395"/>
    </row>
    <row r="883" ht="16.5" customHeight="1">
      <c r="A883" s="395"/>
      <c r="B883" s="395"/>
      <c r="C883" s="395"/>
      <c r="D883" s="395"/>
      <c r="E883" s="395"/>
      <c r="F883" s="395"/>
      <c r="G883" s="395"/>
      <c r="H883" s="395"/>
      <c r="I883" s="395"/>
      <c r="J883" s="395"/>
      <c r="K883" s="395"/>
      <c r="L883" s="395"/>
      <c r="M883" s="395"/>
      <c r="N883" s="395"/>
      <c r="O883" s="395"/>
      <c r="P883" s="395"/>
      <c r="Q883" s="395"/>
      <c r="R883" s="395"/>
      <c r="S883" s="395"/>
      <c r="T883" s="395"/>
      <c r="U883" s="395"/>
      <c r="V883" s="395"/>
      <c r="W883" s="395"/>
      <c r="X883" s="395"/>
      <c r="Y883" s="395"/>
      <c r="Z883" s="395"/>
    </row>
    <row r="884" ht="16.5" customHeight="1">
      <c r="A884" s="395"/>
      <c r="B884" s="395"/>
      <c r="C884" s="395"/>
      <c r="D884" s="395"/>
      <c r="E884" s="395"/>
      <c r="F884" s="395"/>
      <c r="G884" s="395"/>
      <c r="H884" s="395"/>
      <c r="I884" s="395"/>
      <c r="J884" s="395"/>
      <c r="K884" s="395"/>
      <c r="L884" s="395"/>
      <c r="M884" s="395"/>
      <c r="N884" s="395"/>
      <c r="O884" s="395"/>
      <c r="P884" s="395"/>
      <c r="Q884" s="395"/>
      <c r="R884" s="395"/>
      <c r="S884" s="395"/>
      <c r="T884" s="395"/>
      <c r="U884" s="395"/>
      <c r="V884" s="395"/>
      <c r="W884" s="395"/>
      <c r="X884" s="395"/>
      <c r="Y884" s="395"/>
      <c r="Z884" s="395"/>
    </row>
    <row r="885" ht="16.5" customHeight="1">
      <c r="A885" s="395"/>
      <c r="B885" s="395"/>
      <c r="C885" s="395"/>
      <c r="D885" s="395"/>
      <c r="E885" s="395"/>
      <c r="F885" s="395"/>
      <c r="G885" s="395"/>
      <c r="H885" s="395"/>
      <c r="I885" s="395"/>
      <c r="J885" s="395"/>
      <c r="K885" s="395"/>
      <c r="L885" s="395"/>
      <c r="M885" s="395"/>
      <c r="N885" s="395"/>
      <c r="O885" s="395"/>
      <c r="P885" s="395"/>
      <c r="Q885" s="395"/>
      <c r="R885" s="395"/>
      <c r="S885" s="395"/>
      <c r="T885" s="395"/>
      <c r="U885" s="395"/>
      <c r="V885" s="395"/>
      <c r="W885" s="395"/>
      <c r="X885" s="395"/>
      <c r="Y885" s="395"/>
      <c r="Z885" s="395"/>
    </row>
    <row r="886" ht="16.5" customHeight="1">
      <c r="A886" s="395"/>
      <c r="B886" s="395"/>
      <c r="C886" s="395"/>
      <c r="D886" s="395"/>
      <c r="E886" s="395"/>
      <c r="F886" s="395"/>
      <c r="G886" s="395"/>
      <c r="H886" s="395"/>
      <c r="I886" s="395"/>
      <c r="J886" s="395"/>
      <c r="K886" s="395"/>
      <c r="L886" s="395"/>
      <c r="M886" s="395"/>
      <c r="N886" s="395"/>
      <c r="O886" s="395"/>
      <c r="P886" s="395"/>
      <c r="Q886" s="395"/>
      <c r="R886" s="395"/>
      <c r="S886" s="395"/>
      <c r="T886" s="395"/>
      <c r="U886" s="395"/>
      <c r="V886" s="395"/>
      <c r="W886" s="395"/>
      <c r="X886" s="395"/>
      <c r="Y886" s="395"/>
      <c r="Z886" s="395"/>
    </row>
    <row r="887" ht="16.5" customHeight="1">
      <c r="A887" s="395"/>
      <c r="B887" s="395"/>
      <c r="C887" s="395"/>
      <c r="D887" s="395"/>
      <c r="E887" s="395"/>
      <c r="F887" s="395"/>
      <c r="G887" s="395"/>
      <c r="H887" s="395"/>
      <c r="I887" s="395"/>
      <c r="J887" s="395"/>
      <c r="K887" s="395"/>
      <c r="L887" s="395"/>
      <c r="M887" s="395"/>
      <c r="N887" s="395"/>
      <c r="O887" s="395"/>
      <c r="P887" s="395"/>
      <c r="Q887" s="395"/>
      <c r="R887" s="395"/>
      <c r="S887" s="395"/>
      <c r="T887" s="395"/>
      <c r="U887" s="395"/>
      <c r="V887" s="395"/>
      <c r="W887" s="395"/>
      <c r="X887" s="395"/>
      <c r="Y887" s="395"/>
      <c r="Z887" s="395"/>
    </row>
    <row r="888" ht="16.5" customHeight="1">
      <c r="A888" s="395"/>
      <c r="B888" s="395"/>
      <c r="C888" s="395"/>
      <c r="D888" s="395"/>
      <c r="E888" s="395"/>
      <c r="F888" s="395"/>
      <c r="G888" s="395"/>
      <c r="H888" s="395"/>
      <c r="I888" s="395"/>
      <c r="J888" s="395"/>
      <c r="K888" s="395"/>
      <c r="L888" s="395"/>
      <c r="M888" s="395"/>
      <c r="N888" s="395"/>
      <c r="O888" s="395"/>
      <c r="P888" s="395"/>
      <c r="Q888" s="395"/>
      <c r="R888" s="395"/>
      <c r="S888" s="395"/>
      <c r="T888" s="395"/>
      <c r="U888" s="395"/>
      <c r="V888" s="395"/>
      <c r="W888" s="395"/>
      <c r="X888" s="395"/>
      <c r="Y888" s="395"/>
      <c r="Z888" s="395"/>
    </row>
    <row r="889" ht="16.5" customHeight="1">
      <c r="A889" s="395"/>
      <c r="B889" s="395"/>
      <c r="C889" s="395"/>
      <c r="D889" s="395"/>
      <c r="E889" s="395"/>
      <c r="F889" s="395"/>
      <c r="G889" s="395"/>
      <c r="H889" s="395"/>
      <c r="I889" s="395"/>
      <c r="J889" s="395"/>
      <c r="K889" s="395"/>
      <c r="L889" s="395"/>
      <c r="M889" s="395"/>
      <c r="N889" s="395"/>
      <c r="O889" s="395"/>
      <c r="P889" s="395"/>
      <c r="Q889" s="395"/>
      <c r="R889" s="395"/>
      <c r="S889" s="395"/>
      <c r="T889" s="395"/>
      <c r="U889" s="395"/>
      <c r="V889" s="395"/>
      <c r="W889" s="395"/>
      <c r="X889" s="395"/>
      <c r="Y889" s="395"/>
      <c r="Z889" s="395"/>
    </row>
    <row r="890" ht="16.5" customHeight="1">
      <c r="A890" s="395"/>
      <c r="B890" s="395"/>
      <c r="C890" s="395"/>
      <c r="D890" s="395"/>
      <c r="E890" s="395"/>
      <c r="F890" s="395"/>
      <c r="G890" s="395"/>
      <c r="H890" s="395"/>
      <c r="I890" s="395"/>
      <c r="J890" s="395"/>
      <c r="K890" s="395"/>
      <c r="L890" s="395"/>
      <c r="M890" s="395"/>
      <c r="N890" s="395"/>
      <c r="O890" s="395"/>
      <c r="P890" s="395"/>
      <c r="Q890" s="395"/>
      <c r="R890" s="395"/>
      <c r="S890" s="395"/>
      <c r="T890" s="395"/>
      <c r="U890" s="395"/>
      <c r="V890" s="395"/>
      <c r="W890" s="395"/>
      <c r="X890" s="395"/>
      <c r="Y890" s="395"/>
      <c r="Z890" s="395"/>
    </row>
    <row r="891" ht="16.5" customHeight="1">
      <c r="A891" s="395"/>
      <c r="B891" s="395"/>
      <c r="C891" s="395"/>
      <c r="D891" s="395"/>
      <c r="E891" s="395"/>
      <c r="F891" s="395"/>
      <c r="G891" s="395"/>
      <c r="H891" s="395"/>
      <c r="I891" s="395"/>
      <c r="J891" s="395"/>
      <c r="K891" s="395"/>
      <c r="L891" s="395"/>
      <c r="M891" s="395"/>
      <c r="N891" s="395"/>
      <c r="O891" s="395"/>
      <c r="P891" s="395"/>
      <c r="Q891" s="395"/>
      <c r="R891" s="395"/>
      <c r="S891" s="395"/>
      <c r="T891" s="395"/>
      <c r="U891" s="395"/>
      <c r="V891" s="395"/>
      <c r="W891" s="395"/>
      <c r="X891" s="395"/>
      <c r="Y891" s="395"/>
      <c r="Z891" s="395"/>
    </row>
    <row r="892" ht="16.5" customHeight="1">
      <c r="A892" s="395"/>
      <c r="B892" s="395"/>
      <c r="C892" s="395"/>
      <c r="D892" s="395"/>
      <c r="E892" s="395"/>
      <c r="F892" s="395"/>
      <c r="G892" s="395"/>
      <c r="H892" s="395"/>
      <c r="I892" s="395"/>
      <c r="J892" s="395"/>
      <c r="K892" s="395"/>
      <c r="L892" s="395"/>
      <c r="M892" s="395"/>
      <c r="N892" s="395"/>
      <c r="O892" s="395"/>
      <c r="P892" s="395"/>
      <c r="Q892" s="395"/>
      <c r="R892" s="395"/>
      <c r="S892" s="395"/>
      <c r="T892" s="395"/>
      <c r="U892" s="395"/>
      <c r="V892" s="395"/>
      <c r="W892" s="395"/>
      <c r="X892" s="395"/>
      <c r="Y892" s="395"/>
      <c r="Z892" s="395"/>
    </row>
    <row r="893" ht="16.5" customHeight="1">
      <c r="A893" s="395"/>
      <c r="B893" s="395"/>
      <c r="C893" s="395"/>
      <c r="D893" s="395"/>
      <c r="E893" s="395"/>
      <c r="F893" s="395"/>
      <c r="G893" s="395"/>
      <c r="H893" s="395"/>
      <c r="I893" s="395"/>
      <c r="J893" s="395"/>
      <c r="K893" s="395"/>
      <c r="L893" s="395"/>
      <c r="M893" s="395"/>
      <c r="N893" s="395"/>
      <c r="O893" s="395"/>
      <c r="P893" s="395"/>
      <c r="Q893" s="395"/>
      <c r="R893" s="395"/>
      <c r="S893" s="395"/>
      <c r="T893" s="395"/>
      <c r="U893" s="395"/>
      <c r="V893" s="395"/>
      <c r="W893" s="395"/>
      <c r="X893" s="395"/>
      <c r="Y893" s="395"/>
      <c r="Z893" s="395"/>
    </row>
    <row r="894" ht="16.5" customHeight="1">
      <c r="A894" s="395"/>
      <c r="B894" s="395"/>
      <c r="C894" s="395"/>
      <c r="D894" s="395"/>
      <c r="E894" s="395"/>
      <c r="F894" s="395"/>
      <c r="G894" s="395"/>
      <c r="H894" s="395"/>
      <c r="I894" s="395"/>
      <c r="J894" s="395"/>
      <c r="K894" s="395"/>
      <c r="L894" s="395"/>
      <c r="M894" s="395"/>
      <c r="N894" s="395"/>
      <c r="O894" s="395"/>
      <c r="P894" s="395"/>
      <c r="Q894" s="395"/>
      <c r="R894" s="395"/>
      <c r="S894" s="395"/>
      <c r="T894" s="395"/>
      <c r="U894" s="395"/>
      <c r="V894" s="395"/>
      <c r="W894" s="395"/>
      <c r="X894" s="395"/>
      <c r="Y894" s="395"/>
      <c r="Z894" s="395"/>
    </row>
    <row r="895" ht="16.5" customHeight="1">
      <c r="A895" s="395"/>
      <c r="B895" s="395"/>
      <c r="C895" s="395"/>
      <c r="D895" s="395"/>
      <c r="E895" s="395"/>
      <c r="F895" s="395"/>
      <c r="G895" s="395"/>
      <c r="H895" s="395"/>
      <c r="I895" s="395"/>
      <c r="J895" s="395"/>
      <c r="K895" s="395"/>
      <c r="L895" s="395"/>
      <c r="M895" s="395"/>
      <c r="N895" s="395"/>
      <c r="O895" s="395"/>
      <c r="P895" s="395"/>
      <c r="Q895" s="395"/>
      <c r="R895" s="395"/>
      <c r="S895" s="395"/>
      <c r="T895" s="395"/>
      <c r="U895" s="395"/>
      <c r="V895" s="395"/>
      <c r="W895" s="395"/>
      <c r="X895" s="395"/>
      <c r="Y895" s="395"/>
      <c r="Z895" s="395"/>
    </row>
    <row r="896" ht="16.5" customHeight="1">
      <c r="A896" s="395"/>
      <c r="B896" s="395"/>
      <c r="C896" s="395"/>
      <c r="D896" s="395"/>
      <c r="E896" s="395"/>
      <c r="F896" s="395"/>
      <c r="G896" s="395"/>
      <c r="H896" s="395"/>
      <c r="I896" s="395"/>
      <c r="J896" s="395"/>
      <c r="K896" s="395"/>
      <c r="L896" s="395"/>
      <c r="M896" s="395"/>
      <c r="N896" s="395"/>
      <c r="O896" s="395"/>
      <c r="P896" s="395"/>
      <c r="Q896" s="395"/>
      <c r="R896" s="395"/>
      <c r="S896" s="395"/>
      <c r="T896" s="395"/>
      <c r="U896" s="395"/>
      <c r="V896" s="395"/>
      <c r="W896" s="395"/>
      <c r="X896" s="395"/>
      <c r="Y896" s="395"/>
      <c r="Z896" s="395"/>
    </row>
    <row r="897" ht="16.5" customHeight="1">
      <c r="A897" s="395"/>
      <c r="B897" s="395"/>
      <c r="C897" s="395"/>
      <c r="D897" s="395"/>
      <c r="E897" s="395"/>
      <c r="F897" s="395"/>
      <c r="G897" s="395"/>
      <c r="H897" s="395"/>
      <c r="I897" s="395"/>
      <c r="J897" s="395"/>
      <c r="K897" s="395"/>
      <c r="L897" s="395"/>
      <c r="M897" s="395"/>
      <c r="N897" s="395"/>
      <c r="O897" s="395"/>
      <c r="P897" s="395"/>
      <c r="Q897" s="395"/>
      <c r="R897" s="395"/>
      <c r="S897" s="395"/>
      <c r="T897" s="395"/>
      <c r="U897" s="395"/>
      <c r="V897" s="395"/>
      <c r="W897" s="395"/>
      <c r="X897" s="395"/>
      <c r="Y897" s="395"/>
      <c r="Z897" s="395"/>
    </row>
    <row r="898" ht="16.5" customHeight="1">
      <c r="A898" s="395"/>
      <c r="B898" s="395"/>
      <c r="C898" s="395"/>
      <c r="D898" s="395"/>
      <c r="E898" s="395"/>
      <c r="F898" s="395"/>
      <c r="G898" s="395"/>
      <c r="H898" s="395"/>
      <c r="I898" s="395"/>
      <c r="J898" s="395"/>
      <c r="K898" s="395"/>
      <c r="L898" s="395"/>
      <c r="M898" s="395"/>
      <c r="N898" s="395"/>
      <c r="O898" s="395"/>
      <c r="P898" s="395"/>
      <c r="Q898" s="395"/>
      <c r="R898" s="395"/>
      <c r="S898" s="395"/>
      <c r="T898" s="395"/>
      <c r="U898" s="395"/>
      <c r="V898" s="395"/>
      <c r="W898" s="395"/>
      <c r="X898" s="395"/>
      <c r="Y898" s="395"/>
      <c r="Z898" s="395"/>
    </row>
    <row r="899" ht="16.5" customHeight="1">
      <c r="A899" s="395"/>
      <c r="B899" s="395"/>
      <c r="C899" s="395"/>
      <c r="D899" s="395"/>
      <c r="E899" s="395"/>
      <c r="F899" s="395"/>
      <c r="G899" s="395"/>
      <c r="H899" s="395"/>
      <c r="I899" s="395"/>
      <c r="J899" s="395"/>
      <c r="K899" s="395"/>
      <c r="L899" s="395"/>
      <c r="M899" s="395"/>
      <c r="N899" s="395"/>
      <c r="O899" s="395"/>
      <c r="P899" s="395"/>
      <c r="Q899" s="395"/>
      <c r="R899" s="395"/>
      <c r="S899" s="395"/>
      <c r="T899" s="395"/>
      <c r="U899" s="395"/>
      <c r="V899" s="395"/>
      <c r="W899" s="395"/>
      <c r="X899" s="395"/>
      <c r="Y899" s="395"/>
      <c r="Z899" s="395"/>
    </row>
    <row r="900" ht="16.5" customHeight="1">
      <c r="A900" s="395"/>
      <c r="B900" s="395"/>
      <c r="C900" s="395"/>
      <c r="D900" s="395"/>
      <c r="E900" s="395"/>
      <c r="F900" s="395"/>
      <c r="G900" s="395"/>
      <c r="H900" s="395"/>
      <c r="I900" s="395"/>
      <c r="J900" s="395"/>
      <c r="K900" s="395"/>
      <c r="L900" s="395"/>
      <c r="M900" s="395"/>
      <c r="N900" s="395"/>
      <c r="O900" s="395"/>
      <c r="P900" s="395"/>
      <c r="Q900" s="395"/>
      <c r="R900" s="395"/>
      <c r="S900" s="395"/>
      <c r="T900" s="395"/>
      <c r="U900" s="395"/>
      <c r="V900" s="395"/>
      <c r="W900" s="395"/>
      <c r="X900" s="395"/>
      <c r="Y900" s="395"/>
      <c r="Z900" s="395"/>
    </row>
    <row r="901" ht="16.5" customHeight="1">
      <c r="A901" s="395"/>
      <c r="B901" s="395"/>
      <c r="C901" s="395"/>
      <c r="D901" s="395"/>
      <c r="E901" s="395"/>
      <c r="F901" s="395"/>
      <c r="G901" s="395"/>
      <c r="H901" s="395"/>
      <c r="I901" s="395"/>
      <c r="J901" s="395"/>
      <c r="K901" s="395"/>
      <c r="L901" s="395"/>
      <c r="M901" s="395"/>
      <c r="N901" s="395"/>
      <c r="O901" s="395"/>
      <c r="P901" s="395"/>
      <c r="Q901" s="395"/>
      <c r="R901" s="395"/>
      <c r="S901" s="395"/>
      <c r="T901" s="395"/>
      <c r="U901" s="395"/>
      <c r="V901" s="395"/>
      <c r="W901" s="395"/>
      <c r="X901" s="395"/>
      <c r="Y901" s="395"/>
      <c r="Z901" s="395"/>
    </row>
    <row r="902" ht="16.5" customHeight="1">
      <c r="A902" s="395"/>
      <c r="B902" s="395"/>
      <c r="C902" s="395"/>
      <c r="D902" s="395"/>
      <c r="E902" s="395"/>
      <c r="F902" s="395"/>
      <c r="G902" s="395"/>
      <c r="H902" s="395"/>
      <c r="I902" s="395"/>
      <c r="J902" s="395"/>
      <c r="K902" s="395"/>
      <c r="L902" s="395"/>
      <c r="M902" s="395"/>
      <c r="N902" s="395"/>
      <c r="O902" s="395"/>
      <c r="P902" s="395"/>
      <c r="Q902" s="395"/>
      <c r="R902" s="395"/>
      <c r="S902" s="395"/>
      <c r="T902" s="395"/>
      <c r="U902" s="395"/>
      <c r="V902" s="395"/>
      <c r="W902" s="395"/>
      <c r="X902" s="395"/>
      <c r="Y902" s="395"/>
      <c r="Z902" s="395"/>
    </row>
    <row r="903" ht="16.5" customHeight="1">
      <c r="A903" s="395"/>
      <c r="B903" s="395"/>
      <c r="C903" s="395"/>
      <c r="D903" s="395"/>
      <c r="E903" s="395"/>
      <c r="F903" s="395"/>
      <c r="G903" s="395"/>
      <c r="H903" s="395"/>
      <c r="I903" s="395"/>
      <c r="J903" s="395"/>
      <c r="K903" s="395"/>
      <c r="L903" s="395"/>
      <c r="M903" s="395"/>
      <c r="N903" s="395"/>
      <c r="O903" s="395"/>
      <c r="P903" s="395"/>
      <c r="Q903" s="395"/>
      <c r="R903" s="395"/>
      <c r="S903" s="395"/>
      <c r="T903" s="395"/>
      <c r="U903" s="395"/>
      <c r="V903" s="395"/>
      <c r="W903" s="395"/>
      <c r="X903" s="395"/>
      <c r="Y903" s="395"/>
      <c r="Z903" s="395"/>
    </row>
    <row r="904" ht="16.5" customHeight="1">
      <c r="A904" s="395"/>
      <c r="B904" s="395"/>
      <c r="C904" s="395"/>
      <c r="D904" s="395"/>
      <c r="E904" s="395"/>
      <c r="F904" s="395"/>
      <c r="G904" s="395"/>
      <c r="H904" s="395"/>
      <c r="I904" s="395"/>
      <c r="J904" s="395"/>
      <c r="K904" s="395"/>
      <c r="L904" s="395"/>
      <c r="M904" s="395"/>
      <c r="N904" s="395"/>
      <c r="O904" s="395"/>
      <c r="P904" s="395"/>
      <c r="Q904" s="395"/>
      <c r="R904" s="395"/>
      <c r="S904" s="395"/>
      <c r="T904" s="395"/>
      <c r="U904" s="395"/>
      <c r="V904" s="395"/>
      <c r="W904" s="395"/>
      <c r="X904" s="395"/>
      <c r="Y904" s="395"/>
      <c r="Z904" s="395"/>
    </row>
    <row r="905" ht="16.5" customHeight="1">
      <c r="A905" s="395"/>
      <c r="B905" s="395"/>
      <c r="C905" s="395"/>
      <c r="D905" s="395"/>
      <c r="E905" s="395"/>
      <c r="F905" s="395"/>
      <c r="G905" s="395"/>
      <c r="H905" s="395"/>
      <c r="I905" s="395"/>
      <c r="J905" s="395"/>
      <c r="K905" s="395"/>
      <c r="L905" s="395"/>
      <c r="M905" s="395"/>
      <c r="N905" s="395"/>
      <c r="O905" s="395"/>
      <c r="P905" s="395"/>
      <c r="Q905" s="395"/>
      <c r="R905" s="395"/>
      <c r="S905" s="395"/>
      <c r="T905" s="395"/>
      <c r="U905" s="395"/>
      <c r="V905" s="395"/>
      <c r="W905" s="395"/>
      <c r="X905" s="395"/>
      <c r="Y905" s="395"/>
      <c r="Z905" s="395"/>
    </row>
    <row r="906" ht="16.5" customHeight="1">
      <c r="A906" s="395"/>
      <c r="B906" s="395"/>
      <c r="C906" s="395"/>
      <c r="D906" s="395"/>
      <c r="E906" s="395"/>
      <c r="F906" s="395"/>
      <c r="G906" s="395"/>
      <c r="H906" s="395"/>
      <c r="I906" s="395"/>
      <c r="J906" s="395"/>
      <c r="K906" s="395"/>
      <c r="L906" s="395"/>
      <c r="M906" s="395"/>
      <c r="N906" s="395"/>
      <c r="O906" s="395"/>
      <c r="P906" s="395"/>
      <c r="Q906" s="395"/>
      <c r="R906" s="395"/>
      <c r="S906" s="395"/>
      <c r="T906" s="395"/>
      <c r="U906" s="395"/>
      <c r="V906" s="395"/>
      <c r="W906" s="395"/>
      <c r="X906" s="395"/>
      <c r="Y906" s="395"/>
      <c r="Z906" s="395"/>
    </row>
    <row r="907" ht="16.5" customHeight="1">
      <c r="A907" s="395"/>
      <c r="B907" s="395"/>
      <c r="C907" s="395"/>
      <c r="D907" s="395"/>
      <c r="E907" s="395"/>
      <c r="F907" s="395"/>
      <c r="G907" s="395"/>
      <c r="H907" s="395"/>
      <c r="I907" s="395"/>
      <c r="J907" s="395"/>
      <c r="K907" s="395"/>
      <c r="L907" s="395"/>
      <c r="M907" s="395"/>
      <c r="N907" s="395"/>
      <c r="O907" s="395"/>
      <c r="P907" s="395"/>
      <c r="Q907" s="395"/>
      <c r="R907" s="395"/>
      <c r="S907" s="395"/>
      <c r="T907" s="395"/>
      <c r="U907" s="395"/>
      <c r="V907" s="395"/>
      <c r="W907" s="395"/>
      <c r="X907" s="395"/>
      <c r="Y907" s="395"/>
      <c r="Z907" s="395"/>
    </row>
    <row r="908" ht="16.5" customHeight="1">
      <c r="A908" s="395"/>
      <c r="B908" s="395"/>
      <c r="C908" s="395"/>
      <c r="D908" s="395"/>
      <c r="E908" s="395"/>
      <c r="F908" s="395"/>
      <c r="G908" s="395"/>
      <c r="H908" s="395"/>
      <c r="I908" s="395"/>
      <c r="J908" s="395"/>
      <c r="K908" s="395"/>
      <c r="L908" s="395"/>
      <c r="M908" s="395"/>
      <c r="N908" s="395"/>
      <c r="O908" s="395"/>
      <c r="P908" s="395"/>
      <c r="Q908" s="395"/>
      <c r="R908" s="395"/>
      <c r="S908" s="395"/>
      <c r="T908" s="395"/>
      <c r="U908" s="395"/>
      <c r="V908" s="395"/>
      <c r="W908" s="395"/>
      <c r="X908" s="395"/>
      <c r="Y908" s="395"/>
      <c r="Z908" s="395"/>
    </row>
    <row r="909" ht="16.5" customHeight="1">
      <c r="A909" s="395"/>
      <c r="B909" s="395"/>
      <c r="C909" s="395"/>
      <c r="D909" s="395"/>
      <c r="E909" s="395"/>
      <c r="F909" s="395"/>
      <c r="G909" s="395"/>
      <c r="H909" s="395"/>
      <c r="I909" s="395"/>
      <c r="J909" s="395"/>
      <c r="K909" s="395"/>
      <c r="L909" s="395"/>
      <c r="M909" s="395"/>
      <c r="N909" s="395"/>
      <c r="O909" s="395"/>
      <c r="P909" s="395"/>
      <c r="Q909" s="395"/>
      <c r="R909" s="395"/>
      <c r="S909" s="395"/>
      <c r="T909" s="395"/>
      <c r="U909" s="395"/>
      <c r="V909" s="395"/>
      <c r="W909" s="395"/>
      <c r="X909" s="395"/>
      <c r="Y909" s="395"/>
      <c r="Z909" s="395"/>
    </row>
    <row r="910" ht="16.5" customHeight="1">
      <c r="A910" s="395"/>
      <c r="B910" s="395"/>
      <c r="C910" s="395"/>
      <c r="D910" s="395"/>
      <c r="E910" s="395"/>
      <c r="F910" s="395"/>
      <c r="G910" s="395"/>
      <c r="H910" s="395"/>
      <c r="I910" s="395"/>
      <c r="J910" s="395"/>
      <c r="K910" s="395"/>
      <c r="L910" s="395"/>
      <c r="M910" s="395"/>
      <c r="N910" s="395"/>
      <c r="O910" s="395"/>
      <c r="P910" s="395"/>
      <c r="Q910" s="395"/>
      <c r="R910" s="395"/>
      <c r="S910" s="395"/>
      <c r="T910" s="395"/>
      <c r="U910" s="395"/>
      <c r="V910" s="395"/>
      <c r="W910" s="395"/>
      <c r="X910" s="395"/>
      <c r="Y910" s="395"/>
      <c r="Z910" s="395"/>
    </row>
    <row r="911" ht="16.5" customHeight="1">
      <c r="A911" s="395"/>
      <c r="B911" s="395"/>
      <c r="C911" s="395"/>
      <c r="D911" s="395"/>
      <c r="E911" s="395"/>
      <c r="F911" s="395"/>
      <c r="G911" s="395"/>
      <c r="H911" s="395"/>
      <c r="I911" s="395"/>
      <c r="J911" s="395"/>
      <c r="K911" s="395"/>
      <c r="L911" s="395"/>
      <c r="M911" s="395"/>
      <c r="N911" s="395"/>
      <c r="O911" s="395"/>
      <c r="P911" s="395"/>
      <c r="Q911" s="395"/>
      <c r="R911" s="395"/>
      <c r="S911" s="395"/>
      <c r="T911" s="395"/>
      <c r="U911" s="395"/>
      <c r="V911" s="395"/>
      <c r="W911" s="395"/>
      <c r="X911" s="395"/>
      <c r="Y911" s="395"/>
      <c r="Z911" s="395"/>
    </row>
    <row r="912" ht="16.5" customHeight="1">
      <c r="A912" s="395"/>
      <c r="B912" s="395"/>
      <c r="C912" s="395"/>
      <c r="D912" s="395"/>
      <c r="E912" s="395"/>
      <c r="F912" s="395"/>
      <c r="G912" s="395"/>
      <c r="H912" s="395"/>
      <c r="I912" s="395"/>
      <c r="J912" s="395"/>
      <c r="K912" s="395"/>
      <c r="L912" s="395"/>
      <c r="M912" s="395"/>
      <c r="N912" s="395"/>
      <c r="O912" s="395"/>
      <c r="P912" s="395"/>
      <c r="Q912" s="395"/>
      <c r="R912" s="395"/>
      <c r="S912" s="395"/>
      <c r="T912" s="395"/>
      <c r="U912" s="395"/>
      <c r="V912" s="395"/>
      <c r="W912" s="395"/>
      <c r="X912" s="395"/>
      <c r="Y912" s="395"/>
      <c r="Z912" s="395"/>
    </row>
    <row r="913" ht="16.5" customHeight="1">
      <c r="A913" s="395"/>
      <c r="B913" s="395"/>
      <c r="C913" s="395"/>
      <c r="D913" s="395"/>
      <c r="E913" s="395"/>
      <c r="F913" s="395"/>
      <c r="G913" s="395"/>
      <c r="H913" s="395"/>
      <c r="I913" s="395"/>
      <c r="J913" s="395"/>
      <c r="K913" s="395"/>
      <c r="L913" s="395"/>
      <c r="M913" s="395"/>
      <c r="N913" s="395"/>
      <c r="O913" s="395"/>
      <c r="P913" s="395"/>
      <c r="Q913" s="395"/>
      <c r="R913" s="395"/>
      <c r="S913" s="395"/>
      <c r="T913" s="395"/>
      <c r="U913" s="395"/>
      <c r="V913" s="395"/>
      <c r="W913" s="395"/>
      <c r="X913" s="395"/>
      <c r="Y913" s="395"/>
      <c r="Z913" s="395"/>
    </row>
    <row r="914" ht="16.5" customHeight="1">
      <c r="A914" s="395"/>
      <c r="B914" s="395"/>
      <c r="C914" s="395"/>
      <c r="D914" s="395"/>
      <c r="E914" s="395"/>
      <c r="F914" s="395"/>
      <c r="G914" s="395"/>
      <c r="H914" s="395"/>
      <c r="I914" s="395"/>
      <c r="J914" s="395"/>
      <c r="K914" s="395"/>
      <c r="L914" s="395"/>
      <c r="M914" s="395"/>
      <c r="N914" s="395"/>
      <c r="O914" s="395"/>
      <c r="P914" s="395"/>
      <c r="Q914" s="395"/>
      <c r="R914" s="395"/>
      <c r="S914" s="395"/>
      <c r="T914" s="395"/>
      <c r="U914" s="395"/>
      <c r="V914" s="395"/>
      <c r="W914" s="395"/>
      <c r="X914" s="395"/>
      <c r="Y914" s="395"/>
      <c r="Z914" s="395"/>
    </row>
    <row r="915" ht="16.5" customHeight="1">
      <c r="A915" s="395"/>
      <c r="B915" s="395"/>
      <c r="C915" s="395"/>
      <c r="D915" s="395"/>
      <c r="E915" s="395"/>
      <c r="F915" s="395"/>
      <c r="G915" s="395"/>
      <c r="H915" s="395"/>
      <c r="I915" s="395"/>
      <c r="J915" s="395"/>
      <c r="K915" s="395"/>
      <c r="L915" s="395"/>
      <c r="M915" s="395"/>
      <c r="N915" s="395"/>
      <c r="O915" s="395"/>
      <c r="P915" s="395"/>
      <c r="Q915" s="395"/>
      <c r="R915" s="395"/>
      <c r="S915" s="395"/>
      <c r="T915" s="395"/>
      <c r="U915" s="395"/>
      <c r="V915" s="395"/>
      <c r="W915" s="395"/>
      <c r="X915" s="395"/>
      <c r="Y915" s="395"/>
      <c r="Z915" s="395"/>
    </row>
    <row r="916" ht="16.5" customHeight="1">
      <c r="A916" s="395"/>
      <c r="B916" s="395"/>
      <c r="C916" s="395"/>
      <c r="D916" s="395"/>
      <c r="E916" s="395"/>
      <c r="F916" s="395"/>
      <c r="G916" s="395"/>
      <c r="H916" s="395"/>
      <c r="I916" s="395"/>
      <c r="J916" s="395"/>
      <c r="K916" s="395"/>
      <c r="L916" s="395"/>
      <c r="M916" s="395"/>
      <c r="N916" s="395"/>
      <c r="O916" s="395"/>
      <c r="P916" s="395"/>
      <c r="Q916" s="395"/>
      <c r="R916" s="395"/>
      <c r="S916" s="395"/>
      <c r="T916" s="395"/>
      <c r="U916" s="395"/>
      <c r="V916" s="395"/>
      <c r="W916" s="395"/>
      <c r="X916" s="395"/>
      <c r="Y916" s="395"/>
      <c r="Z916" s="395"/>
    </row>
    <row r="917" ht="16.5" customHeight="1">
      <c r="A917" s="395"/>
      <c r="B917" s="395"/>
      <c r="C917" s="395"/>
      <c r="D917" s="395"/>
      <c r="E917" s="395"/>
      <c r="F917" s="395"/>
      <c r="G917" s="395"/>
      <c r="H917" s="395"/>
      <c r="I917" s="395"/>
      <c r="J917" s="395"/>
      <c r="K917" s="395"/>
      <c r="L917" s="395"/>
      <c r="M917" s="395"/>
      <c r="N917" s="395"/>
      <c r="O917" s="395"/>
      <c r="P917" s="395"/>
      <c r="Q917" s="395"/>
      <c r="R917" s="395"/>
      <c r="S917" s="395"/>
      <c r="T917" s="395"/>
      <c r="U917" s="395"/>
      <c r="V917" s="395"/>
      <c r="W917" s="395"/>
      <c r="X917" s="395"/>
      <c r="Y917" s="395"/>
      <c r="Z917" s="395"/>
    </row>
    <row r="918" ht="16.5" customHeight="1">
      <c r="A918" s="395"/>
      <c r="B918" s="395"/>
      <c r="C918" s="395"/>
      <c r="D918" s="395"/>
      <c r="E918" s="395"/>
      <c r="F918" s="395"/>
      <c r="G918" s="395"/>
      <c r="H918" s="395"/>
      <c r="I918" s="395"/>
      <c r="J918" s="395"/>
      <c r="K918" s="395"/>
      <c r="L918" s="395"/>
      <c r="M918" s="395"/>
      <c r="N918" s="395"/>
      <c r="O918" s="395"/>
      <c r="P918" s="395"/>
      <c r="Q918" s="395"/>
      <c r="R918" s="395"/>
      <c r="S918" s="395"/>
      <c r="T918" s="395"/>
      <c r="U918" s="395"/>
      <c r="V918" s="395"/>
      <c r="W918" s="395"/>
      <c r="X918" s="395"/>
      <c r="Y918" s="395"/>
      <c r="Z918" s="395"/>
    </row>
    <row r="919" ht="16.5" customHeight="1">
      <c r="A919" s="395"/>
      <c r="B919" s="395"/>
      <c r="C919" s="395"/>
      <c r="D919" s="395"/>
      <c r="E919" s="395"/>
      <c r="F919" s="395"/>
      <c r="G919" s="395"/>
      <c r="H919" s="395"/>
      <c r="I919" s="395"/>
      <c r="J919" s="395"/>
      <c r="K919" s="395"/>
      <c r="L919" s="395"/>
      <c r="M919" s="395"/>
      <c r="N919" s="395"/>
      <c r="O919" s="395"/>
      <c r="P919" s="395"/>
      <c r="Q919" s="395"/>
      <c r="R919" s="395"/>
      <c r="S919" s="395"/>
      <c r="T919" s="395"/>
      <c r="U919" s="395"/>
      <c r="V919" s="395"/>
      <c r="W919" s="395"/>
      <c r="X919" s="395"/>
      <c r="Y919" s="395"/>
      <c r="Z919" s="395"/>
    </row>
    <row r="920" ht="16.5" customHeight="1">
      <c r="A920" s="395"/>
      <c r="B920" s="395"/>
      <c r="C920" s="395"/>
      <c r="D920" s="395"/>
      <c r="E920" s="395"/>
      <c r="F920" s="395"/>
      <c r="G920" s="395"/>
      <c r="H920" s="395"/>
      <c r="I920" s="395"/>
      <c r="J920" s="395"/>
      <c r="K920" s="395"/>
      <c r="L920" s="395"/>
      <c r="M920" s="395"/>
      <c r="N920" s="395"/>
      <c r="O920" s="395"/>
      <c r="P920" s="395"/>
      <c r="Q920" s="395"/>
      <c r="R920" s="395"/>
      <c r="S920" s="395"/>
      <c r="T920" s="395"/>
      <c r="U920" s="395"/>
      <c r="V920" s="395"/>
      <c r="W920" s="395"/>
      <c r="X920" s="395"/>
      <c r="Y920" s="395"/>
      <c r="Z920" s="395"/>
    </row>
    <row r="921" ht="16.5" customHeight="1">
      <c r="A921" s="395"/>
      <c r="B921" s="395"/>
      <c r="C921" s="395"/>
      <c r="D921" s="395"/>
      <c r="E921" s="395"/>
      <c r="F921" s="395"/>
      <c r="G921" s="395"/>
      <c r="H921" s="395"/>
      <c r="I921" s="395"/>
      <c r="J921" s="395"/>
      <c r="K921" s="395"/>
      <c r="L921" s="395"/>
      <c r="M921" s="395"/>
      <c r="N921" s="395"/>
      <c r="O921" s="395"/>
      <c r="P921" s="395"/>
      <c r="Q921" s="395"/>
      <c r="R921" s="395"/>
      <c r="S921" s="395"/>
      <c r="T921" s="395"/>
      <c r="U921" s="395"/>
      <c r="V921" s="395"/>
      <c r="W921" s="395"/>
      <c r="X921" s="395"/>
      <c r="Y921" s="395"/>
      <c r="Z921" s="395"/>
    </row>
    <row r="922" ht="16.5" customHeight="1">
      <c r="A922" s="395"/>
      <c r="B922" s="395"/>
      <c r="C922" s="395"/>
      <c r="D922" s="395"/>
      <c r="E922" s="395"/>
      <c r="F922" s="395"/>
      <c r="G922" s="395"/>
      <c r="H922" s="395"/>
      <c r="I922" s="395"/>
      <c r="J922" s="395"/>
      <c r="K922" s="395"/>
      <c r="L922" s="395"/>
      <c r="M922" s="395"/>
      <c r="N922" s="395"/>
      <c r="O922" s="395"/>
      <c r="P922" s="395"/>
      <c r="Q922" s="395"/>
      <c r="R922" s="395"/>
      <c r="S922" s="395"/>
      <c r="T922" s="395"/>
      <c r="U922" s="395"/>
      <c r="V922" s="395"/>
      <c r="W922" s="395"/>
      <c r="X922" s="395"/>
      <c r="Y922" s="395"/>
      <c r="Z922" s="395"/>
    </row>
    <row r="923" ht="16.5" customHeight="1">
      <c r="A923" s="395"/>
      <c r="B923" s="395"/>
      <c r="C923" s="395"/>
      <c r="D923" s="395"/>
      <c r="E923" s="395"/>
      <c r="F923" s="395"/>
      <c r="G923" s="395"/>
      <c r="H923" s="395"/>
      <c r="I923" s="395"/>
      <c r="J923" s="395"/>
      <c r="K923" s="395"/>
      <c r="L923" s="395"/>
      <c r="M923" s="395"/>
      <c r="N923" s="395"/>
      <c r="O923" s="395"/>
      <c r="P923" s="395"/>
      <c r="Q923" s="395"/>
      <c r="R923" s="395"/>
      <c r="S923" s="395"/>
      <c r="T923" s="395"/>
      <c r="U923" s="395"/>
      <c r="V923" s="395"/>
      <c r="W923" s="395"/>
      <c r="X923" s="395"/>
      <c r="Y923" s="395"/>
      <c r="Z923" s="395"/>
    </row>
    <row r="924" ht="16.5" customHeight="1">
      <c r="A924" s="395"/>
      <c r="B924" s="395"/>
      <c r="C924" s="395"/>
      <c r="D924" s="395"/>
      <c r="E924" s="395"/>
      <c r="F924" s="395"/>
      <c r="G924" s="395"/>
      <c r="H924" s="395"/>
      <c r="I924" s="395"/>
      <c r="J924" s="395"/>
      <c r="K924" s="395"/>
      <c r="L924" s="395"/>
      <c r="M924" s="395"/>
      <c r="N924" s="395"/>
      <c r="O924" s="395"/>
      <c r="P924" s="395"/>
      <c r="Q924" s="395"/>
      <c r="R924" s="395"/>
      <c r="S924" s="395"/>
      <c r="T924" s="395"/>
      <c r="U924" s="395"/>
      <c r="V924" s="395"/>
      <c r="W924" s="395"/>
      <c r="X924" s="395"/>
      <c r="Y924" s="395"/>
      <c r="Z924" s="395"/>
    </row>
    <row r="925" ht="16.5" customHeight="1">
      <c r="A925" s="395"/>
      <c r="B925" s="395"/>
      <c r="C925" s="395"/>
      <c r="D925" s="395"/>
      <c r="E925" s="395"/>
      <c r="F925" s="395"/>
      <c r="G925" s="395"/>
      <c r="H925" s="395"/>
      <c r="I925" s="395"/>
      <c r="J925" s="395"/>
      <c r="K925" s="395"/>
      <c r="L925" s="395"/>
      <c r="M925" s="395"/>
      <c r="N925" s="395"/>
      <c r="O925" s="395"/>
      <c r="P925" s="395"/>
      <c r="Q925" s="395"/>
      <c r="R925" s="395"/>
      <c r="S925" s="395"/>
      <c r="T925" s="395"/>
      <c r="U925" s="395"/>
      <c r="V925" s="395"/>
      <c r="W925" s="395"/>
      <c r="X925" s="395"/>
      <c r="Y925" s="395"/>
      <c r="Z925" s="395"/>
    </row>
    <row r="926" ht="16.5" customHeight="1">
      <c r="A926" s="395"/>
      <c r="B926" s="395"/>
      <c r="C926" s="395"/>
      <c r="D926" s="395"/>
      <c r="E926" s="395"/>
      <c r="F926" s="395"/>
      <c r="G926" s="395"/>
      <c r="H926" s="395"/>
      <c r="I926" s="395"/>
      <c r="J926" s="395"/>
      <c r="K926" s="395"/>
      <c r="L926" s="395"/>
      <c r="M926" s="395"/>
      <c r="N926" s="395"/>
      <c r="O926" s="395"/>
      <c r="P926" s="395"/>
      <c r="Q926" s="395"/>
      <c r="R926" s="395"/>
      <c r="S926" s="395"/>
      <c r="T926" s="395"/>
      <c r="U926" s="395"/>
      <c r="V926" s="395"/>
      <c r="W926" s="395"/>
      <c r="X926" s="395"/>
      <c r="Y926" s="395"/>
      <c r="Z926" s="395"/>
    </row>
    <row r="927" ht="16.5" customHeight="1">
      <c r="A927" s="395"/>
      <c r="B927" s="395"/>
      <c r="C927" s="395"/>
      <c r="D927" s="395"/>
      <c r="E927" s="395"/>
      <c r="F927" s="395"/>
      <c r="G927" s="395"/>
      <c r="H927" s="395"/>
      <c r="I927" s="395"/>
      <c r="J927" s="395"/>
      <c r="K927" s="395"/>
      <c r="L927" s="395"/>
      <c r="M927" s="395"/>
      <c r="N927" s="395"/>
      <c r="O927" s="395"/>
      <c r="P927" s="395"/>
      <c r="Q927" s="395"/>
      <c r="R927" s="395"/>
      <c r="S927" s="395"/>
      <c r="T927" s="395"/>
      <c r="U927" s="395"/>
      <c r="V927" s="395"/>
      <c r="W927" s="395"/>
      <c r="X927" s="395"/>
      <c r="Y927" s="395"/>
      <c r="Z927" s="395"/>
    </row>
    <row r="928" ht="16.5" customHeight="1">
      <c r="A928" s="395"/>
      <c r="B928" s="395"/>
      <c r="C928" s="395"/>
      <c r="D928" s="395"/>
      <c r="E928" s="395"/>
      <c r="F928" s="395"/>
      <c r="G928" s="395"/>
      <c r="H928" s="395"/>
      <c r="I928" s="395"/>
      <c r="J928" s="395"/>
      <c r="K928" s="395"/>
      <c r="L928" s="395"/>
      <c r="M928" s="395"/>
      <c r="N928" s="395"/>
      <c r="O928" s="395"/>
      <c r="P928" s="395"/>
      <c r="Q928" s="395"/>
      <c r="R928" s="395"/>
      <c r="S928" s="395"/>
      <c r="T928" s="395"/>
      <c r="U928" s="395"/>
      <c r="V928" s="395"/>
      <c r="W928" s="395"/>
      <c r="X928" s="395"/>
      <c r="Y928" s="395"/>
      <c r="Z928" s="395"/>
    </row>
    <row r="929" ht="16.5" customHeight="1">
      <c r="A929" s="395"/>
      <c r="B929" s="395"/>
      <c r="C929" s="395"/>
      <c r="D929" s="395"/>
      <c r="E929" s="395"/>
      <c r="F929" s="395"/>
      <c r="G929" s="395"/>
      <c r="H929" s="395"/>
      <c r="I929" s="395"/>
      <c r="J929" s="395"/>
      <c r="K929" s="395"/>
      <c r="L929" s="395"/>
      <c r="M929" s="395"/>
      <c r="N929" s="395"/>
      <c r="O929" s="395"/>
      <c r="P929" s="395"/>
      <c r="Q929" s="395"/>
      <c r="R929" s="395"/>
      <c r="S929" s="395"/>
      <c r="T929" s="395"/>
      <c r="U929" s="395"/>
      <c r="V929" s="395"/>
      <c r="W929" s="395"/>
      <c r="X929" s="395"/>
      <c r="Y929" s="395"/>
      <c r="Z929" s="395"/>
    </row>
    <row r="930" ht="16.5" customHeight="1">
      <c r="A930" s="395"/>
      <c r="B930" s="395"/>
      <c r="C930" s="395"/>
      <c r="D930" s="395"/>
      <c r="E930" s="395"/>
      <c r="F930" s="395"/>
      <c r="G930" s="395"/>
      <c r="H930" s="395"/>
      <c r="I930" s="395"/>
      <c r="J930" s="395"/>
      <c r="K930" s="395"/>
      <c r="L930" s="395"/>
      <c r="M930" s="395"/>
      <c r="N930" s="395"/>
      <c r="O930" s="395"/>
      <c r="P930" s="395"/>
      <c r="Q930" s="395"/>
      <c r="R930" s="395"/>
      <c r="S930" s="395"/>
      <c r="T930" s="395"/>
      <c r="U930" s="395"/>
      <c r="V930" s="395"/>
      <c r="W930" s="395"/>
      <c r="X930" s="395"/>
      <c r="Y930" s="395"/>
      <c r="Z930" s="395"/>
    </row>
    <row r="931" ht="16.5" customHeight="1">
      <c r="A931" s="395"/>
      <c r="B931" s="395"/>
      <c r="C931" s="395"/>
      <c r="D931" s="395"/>
      <c r="E931" s="395"/>
      <c r="F931" s="395"/>
      <c r="G931" s="395"/>
      <c r="H931" s="395"/>
      <c r="I931" s="395"/>
      <c r="J931" s="395"/>
      <c r="K931" s="395"/>
      <c r="L931" s="395"/>
      <c r="M931" s="395"/>
      <c r="N931" s="395"/>
      <c r="O931" s="395"/>
      <c r="P931" s="395"/>
      <c r="Q931" s="395"/>
      <c r="R931" s="395"/>
      <c r="S931" s="395"/>
      <c r="T931" s="395"/>
      <c r="U931" s="395"/>
      <c r="V931" s="395"/>
      <c r="W931" s="395"/>
      <c r="X931" s="395"/>
      <c r="Y931" s="395"/>
      <c r="Z931" s="395"/>
    </row>
    <row r="932" ht="16.5" customHeight="1">
      <c r="A932" s="395"/>
      <c r="B932" s="395"/>
      <c r="C932" s="395"/>
      <c r="D932" s="395"/>
      <c r="E932" s="395"/>
      <c r="F932" s="395"/>
      <c r="G932" s="395"/>
      <c r="H932" s="395"/>
      <c r="I932" s="395"/>
      <c r="J932" s="395"/>
      <c r="K932" s="395"/>
      <c r="L932" s="395"/>
      <c r="M932" s="395"/>
      <c r="N932" s="395"/>
      <c r="O932" s="395"/>
      <c r="P932" s="395"/>
      <c r="Q932" s="395"/>
      <c r="R932" s="395"/>
      <c r="S932" s="395"/>
      <c r="T932" s="395"/>
      <c r="U932" s="395"/>
      <c r="V932" s="395"/>
      <c r="W932" s="395"/>
      <c r="X932" s="395"/>
      <c r="Y932" s="395"/>
      <c r="Z932" s="395"/>
    </row>
    <row r="933" ht="16.5" customHeight="1">
      <c r="A933" s="395"/>
      <c r="B933" s="395"/>
      <c r="C933" s="395"/>
      <c r="D933" s="395"/>
      <c r="E933" s="395"/>
      <c r="F933" s="395"/>
      <c r="G933" s="395"/>
      <c r="H933" s="395"/>
      <c r="I933" s="395"/>
      <c r="J933" s="395"/>
      <c r="K933" s="395"/>
      <c r="L933" s="395"/>
      <c r="M933" s="395"/>
      <c r="N933" s="395"/>
      <c r="O933" s="395"/>
      <c r="P933" s="395"/>
      <c r="Q933" s="395"/>
      <c r="R933" s="395"/>
      <c r="S933" s="395"/>
      <c r="T933" s="395"/>
      <c r="U933" s="395"/>
      <c r="V933" s="395"/>
      <c r="W933" s="395"/>
      <c r="X933" s="395"/>
      <c r="Y933" s="395"/>
      <c r="Z933" s="395"/>
    </row>
    <row r="934" ht="16.5" customHeight="1">
      <c r="A934" s="395"/>
      <c r="B934" s="395"/>
      <c r="C934" s="395"/>
      <c r="D934" s="395"/>
      <c r="E934" s="395"/>
      <c r="F934" s="395"/>
      <c r="G934" s="395"/>
      <c r="H934" s="395"/>
      <c r="I934" s="395"/>
      <c r="J934" s="395"/>
      <c r="K934" s="395"/>
      <c r="L934" s="395"/>
      <c r="M934" s="395"/>
      <c r="N934" s="395"/>
      <c r="O934" s="395"/>
      <c r="P934" s="395"/>
      <c r="Q934" s="395"/>
      <c r="R934" s="395"/>
      <c r="S934" s="395"/>
      <c r="T934" s="395"/>
      <c r="U934" s="395"/>
      <c r="V934" s="395"/>
      <c r="W934" s="395"/>
      <c r="X934" s="395"/>
      <c r="Y934" s="395"/>
      <c r="Z934" s="395"/>
    </row>
    <row r="935" ht="16.5" customHeight="1">
      <c r="A935" s="395"/>
      <c r="B935" s="395"/>
      <c r="C935" s="395"/>
      <c r="D935" s="395"/>
      <c r="E935" s="395"/>
      <c r="F935" s="395"/>
      <c r="G935" s="395"/>
      <c r="H935" s="395"/>
      <c r="I935" s="395"/>
      <c r="J935" s="395"/>
      <c r="K935" s="395"/>
      <c r="L935" s="395"/>
      <c r="M935" s="395"/>
      <c r="N935" s="395"/>
      <c r="O935" s="395"/>
      <c r="P935" s="395"/>
      <c r="Q935" s="395"/>
      <c r="R935" s="395"/>
      <c r="S935" s="395"/>
      <c r="T935" s="395"/>
      <c r="U935" s="395"/>
      <c r="V935" s="395"/>
      <c r="W935" s="395"/>
      <c r="X935" s="395"/>
      <c r="Y935" s="395"/>
      <c r="Z935" s="395"/>
    </row>
    <row r="936" ht="16.5" customHeight="1">
      <c r="A936" s="395"/>
      <c r="B936" s="395"/>
      <c r="C936" s="395"/>
      <c r="D936" s="395"/>
      <c r="E936" s="395"/>
      <c r="F936" s="395"/>
      <c r="G936" s="395"/>
      <c r="H936" s="395"/>
      <c r="I936" s="395"/>
      <c r="J936" s="395"/>
      <c r="K936" s="395"/>
      <c r="L936" s="395"/>
      <c r="M936" s="395"/>
      <c r="N936" s="395"/>
      <c r="O936" s="395"/>
      <c r="P936" s="395"/>
      <c r="Q936" s="395"/>
      <c r="R936" s="395"/>
      <c r="S936" s="395"/>
      <c r="T936" s="395"/>
      <c r="U936" s="395"/>
      <c r="V936" s="395"/>
      <c r="W936" s="395"/>
      <c r="X936" s="395"/>
      <c r="Y936" s="395"/>
      <c r="Z936" s="395"/>
    </row>
    <row r="937" ht="16.5" customHeight="1">
      <c r="A937" s="395"/>
      <c r="B937" s="395"/>
      <c r="C937" s="395"/>
      <c r="D937" s="395"/>
      <c r="E937" s="395"/>
      <c r="F937" s="395"/>
      <c r="G937" s="395"/>
      <c r="H937" s="395"/>
      <c r="I937" s="395"/>
      <c r="J937" s="395"/>
      <c r="K937" s="395"/>
      <c r="L937" s="395"/>
      <c r="M937" s="395"/>
      <c r="N937" s="395"/>
      <c r="O937" s="395"/>
      <c r="P937" s="395"/>
      <c r="Q937" s="395"/>
      <c r="R937" s="395"/>
      <c r="S937" s="395"/>
      <c r="T937" s="395"/>
      <c r="U937" s="395"/>
      <c r="V937" s="395"/>
      <c r="W937" s="395"/>
      <c r="X937" s="395"/>
      <c r="Y937" s="395"/>
      <c r="Z937" s="395"/>
    </row>
    <row r="938" ht="16.5" customHeight="1">
      <c r="A938" s="395"/>
      <c r="B938" s="395"/>
      <c r="C938" s="395"/>
      <c r="D938" s="395"/>
      <c r="E938" s="395"/>
      <c r="F938" s="395"/>
      <c r="G938" s="395"/>
      <c r="H938" s="395"/>
      <c r="I938" s="395"/>
      <c r="J938" s="395"/>
      <c r="K938" s="395"/>
      <c r="L938" s="395"/>
      <c r="M938" s="395"/>
      <c r="N938" s="395"/>
      <c r="O938" s="395"/>
      <c r="P938" s="395"/>
      <c r="Q938" s="395"/>
      <c r="R938" s="395"/>
      <c r="S938" s="395"/>
      <c r="T938" s="395"/>
      <c r="U938" s="395"/>
      <c r="V938" s="395"/>
      <c r="W938" s="395"/>
      <c r="X938" s="395"/>
      <c r="Y938" s="395"/>
      <c r="Z938" s="395"/>
    </row>
    <row r="939" ht="16.5" customHeight="1">
      <c r="A939" s="395"/>
      <c r="B939" s="395"/>
      <c r="C939" s="395"/>
      <c r="D939" s="395"/>
      <c r="E939" s="395"/>
      <c r="F939" s="395"/>
      <c r="G939" s="395"/>
      <c r="H939" s="395"/>
      <c r="I939" s="395"/>
      <c r="J939" s="395"/>
      <c r="K939" s="395"/>
      <c r="L939" s="395"/>
      <c r="M939" s="395"/>
      <c r="N939" s="395"/>
      <c r="O939" s="395"/>
      <c r="P939" s="395"/>
      <c r="Q939" s="395"/>
      <c r="R939" s="395"/>
      <c r="S939" s="395"/>
      <c r="T939" s="395"/>
      <c r="U939" s="395"/>
      <c r="V939" s="395"/>
      <c r="W939" s="395"/>
      <c r="X939" s="395"/>
      <c r="Y939" s="395"/>
      <c r="Z939" s="395"/>
    </row>
    <row r="940" ht="16.5" customHeight="1">
      <c r="A940" s="395"/>
      <c r="B940" s="395"/>
      <c r="C940" s="395"/>
      <c r="D940" s="395"/>
      <c r="E940" s="395"/>
      <c r="F940" s="395"/>
      <c r="G940" s="395"/>
      <c r="H940" s="395"/>
      <c r="I940" s="395"/>
      <c r="J940" s="395"/>
      <c r="K940" s="395"/>
      <c r="L940" s="395"/>
      <c r="M940" s="395"/>
      <c r="N940" s="395"/>
      <c r="O940" s="395"/>
      <c r="P940" s="395"/>
      <c r="Q940" s="395"/>
      <c r="R940" s="395"/>
      <c r="S940" s="395"/>
      <c r="T940" s="395"/>
      <c r="U940" s="395"/>
      <c r="V940" s="395"/>
      <c r="W940" s="395"/>
      <c r="X940" s="395"/>
      <c r="Y940" s="395"/>
      <c r="Z940" s="395"/>
    </row>
    <row r="941" ht="16.5" customHeight="1">
      <c r="A941" s="395"/>
      <c r="B941" s="395"/>
      <c r="C941" s="395"/>
      <c r="D941" s="395"/>
      <c r="E941" s="395"/>
      <c r="F941" s="395"/>
      <c r="G941" s="395"/>
      <c r="H941" s="395"/>
      <c r="I941" s="395"/>
      <c r="J941" s="395"/>
      <c r="K941" s="395"/>
      <c r="L941" s="395"/>
      <c r="M941" s="395"/>
      <c r="N941" s="395"/>
      <c r="O941" s="395"/>
      <c r="P941" s="395"/>
      <c r="Q941" s="395"/>
      <c r="R941" s="395"/>
      <c r="S941" s="395"/>
      <c r="T941" s="395"/>
      <c r="U941" s="395"/>
      <c r="V941" s="395"/>
      <c r="W941" s="395"/>
      <c r="X941" s="395"/>
      <c r="Y941" s="395"/>
      <c r="Z941" s="395"/>
    </row>
    <row r="942" ht="16.5" customHeight="1">
      <c r="A942" s="395"/>
      <c r="B942" s="395"/>
      <c r="C942" s="395"/>
      <c r="D942" s="395"/>
      <c r="E942" s="395"/>
      <c r="F942" s="395"/>
      <c r="G942" s="395"/>
      <c r="H942" s="395"/>
      <c r="I942" s="395"/>
      <c r="J942" s="395"/>
      <c r="K942" s="395"/>
      <c r="L942" s="395"/>
      <c r="M942" s="395"/>
      <c r="N942" s="395"/>
      <c r="O942" s="395"/>
      <c r="P942" s="395"/>
      <c r="Q942" s="395"/>
      <c r="R942" s="395"/>
      <c r="S942" s="395"/>
      <c r="T942" s="395"/>
      <c r="U942" s="395"/>
      <c r="V942" s="395"/>
      <c r="W942" s="395"/>
      <c r="X942" s="395"/>
      <c r="Y942" s="395"/>
      <c r="Z942" s="395"/>
    </row>
    <row r="943" ht="16.5" customHeight="1">
      <c r="A943" s="395"/>
      <c r="B943" s="395"/>
      <c r="C943" s="395"/>
      <c r="D943" s="395"/>
      <c r="E943" s="395"/>
      <c r="F943" s="395"/>
      <c r="G943" s="395"/>
      <c r="H943" s="395"/>
      <c r="I943" s="395"/>
      <c r="J943" s="395"/>
      <c r="K943" s="395"/>
      <c r="L943" s="395"/>
      <c r="M943" s="395"/>
      <c r="N943" s="395"/>
      <c r="O943" s="395"/>
      <c r="P943" s="395"/>
      <c r="Q943" s="395"/>
      <c r="R943" s="395"/>
      <c r="S943" s="395"/>
      <c r="T943" s="395"/>
      <c r="U943" s="395"/>
      <c r="V943" s="395"/>
      <c r="W943" s="395"/>
      <c r="X943" s="395"/>
      <c r="Y943" s="395"/>
      <c r="Z943" s="395"/>
    </row>
    <row r="944" ht="16.5" customHeight="1">
      <c r="A944" s="395"/>
      <c r="B944" s="395"/>
      <c r="C944" s="395"/>
      <c r="D944" s="395"/>
      <c r="E944" s="395"/>
      <c r="F944" s="395"/>
      <c r="G944" s="395"/>
      <c r="H944" s="395"/>
      <c r="I944" s="395"/>
      <c r="J944" s="395"/>
      <c r="K944" s="395"/>
      <c r="L944" s="395"/>
      <c r="M944" s="395"/>
      <c r="N944" s="395"/>
      <c r="O944" s="395"/>
      <c r="P944" s="395"/>
      <c r="Q944" s="395"/>
      <c r="R944" s="395"/>
      <c r="S944" s="395"/>
      <c r="T944" s="395"/>
      <c r="U944" s="395"/>
      <c r="V944" s="395"/>
      <c r="W944" s="395"/>
      <c r="X944" s="395"/>
      <c r="Y944" s="395"/>
      <c r="Z944" s="395"/>
    </row>
    <row r="945" ht="16.5" customHeight="1">
      <c r="A945" s="395"/>
      <c r="B945" s="395"/>
      <c r="C945" s="395"/>
      <c r="D945" s="395"/>
      <c r="E945" s="395"/>
      <c r="F945" s="395"/>
      <c r="G945" s="395"/>
      <c r="H945" s="395"/>
      <c r="I945" s="395"/>
      <c r="J945" s="395"/>
      <c r="K945" s="395"/>
      <c r="L945" s="395"/>
      <c r="M945" s="395"/>
      <c r="N945" s="395"/>
      <c r="O945" s="395"/>
      <c r="P945" s="395"/>
      <c r="Q945" s="395"/>
      <c r="R945" s="395"/>
      <c r="S945" s="395"/>
      <c r="T945" s="395"/>
      <c r="U945" s="395"/>
      <c r="V945" s="395"/>
      <c r="W945" s="395"/>
      <c r="X945" s="395"/>
      <c r="Y945" s="395"/>
      <c r="Z945" s="395"/>
    </row>
    <row r="946" ht="16.5" customHeight="1">
      <c r="A946" s="395"/>
      <c r="B946" s="395"/>
      <c r="C946" s="395"/>
      <c r="D946" s="395"/>
      <c r="E946" s="395"/>
      <c r="F946" s="395"/>
      <c r="G946" s="395"/>
      <c r="H946" s="395"/>
      <c r="I946" s="395"/>
      <c r="J946" s="395"/>
      <c r="K946" s="395"/>
      <c r="L946" s="395"/>
      <c r="M946" s="395"/>
      <c r="N946" s="395"/>
      <c r="O946" s="395"/>
      <c r="P946" s="395"/>
      <c r="Q946" s="395"/>
      <c r="R946" s="395"/>
      <c r="S946" s="395"/>
      <c r="T946" s="395"/>
      <c r="U946" s="395"/>
      <c r="V946" s="395"/>
      <c r="W946" s="395"/>
      <c r="X946" s="395"/>
      <c r="Y946" s="395"/>
      <c r="Z946" s="395"/>
    </row>
    <row r="947" ht="16.5" customHeight="1">
      <c r="A947" s="395"/>
      <c r="B947" s="395"/>
      <c r="C947" s="395"/>
      <c r="D947" s="395"/>
      <c r="E947" s="395"/>
      <c r="F947" s="395"/>
      <c r="G947" s="395"/>
      <c r="H947" s="395"/>
      <c r="I947" s="395"/>
      <c r="J947" s="395"/>
      <c r="K947" s="395"/>
      <c r="L947" s="395"/>
      <c r="M947" s="395"/>
      <c r="N947" s="395"/>
      <c r="O947" s="395"/>
      <c r="P947" s="395"/>
      <c r="Q947" s="395"/>
      <c r="R947" s="395"/>
      <c r="S947" s="395"/>
      <c r="T947" s="395"/>
      <c r="U947" s="395"/>
      <c r="V947" s="395"/>
      <c r="W947" s="395"/>
      <c r="X947" s="395"/>
      <c r="Y947" s="395"/>
      <c r="Z947" s="395"/>
    </row>
    <row r="948" ht="16.5" customHeight="1">
      <c r="A948" s="395"/>
      <c r="B948" s="395"/>
      <c r="C948" s="395"/>
      <c r="D948" s="395"/>
      <c r="E948" s="395"/>
      <c r="F948" s="395"/>
      <c r="G948" s="395"/>
      <c r="H948" s="395"/>
      <c r="I948" s="395"/>
      <c r="J948" s="395"/>
      <c r="K948" s="395"/>
      <c r="L948" s="395"/>
      <c r="M948" s="395"/>
      <c r="N948" s="395"/>
      <c r="O948" s="395"/>
      <c r="P948" s="395"/>
      <c r="Q948" s="395"/>
      <c r="R948" s="395"/>
      <c r="S948" s="395"/>
      <c r="T948" s="395"/>
      <c r="U948" s="395"/>
      <c r="V948" s="395"/>
      <c r="W948" s="395"/>
      <c r="X948" s="395"/>
      <c r="Y948" s="395"/>
      <c r="Z948" s="395"/>
    </row>
    <row r="949" ht="16.5" customHeight="1">
      <c r="A949" s="395"/>
      <c r="B949" s="395"/>
      <c r="C949" s="395"/>
      <c r="D949" s="395"/>
      <c r="E949" s="395"/>
      <c r="F949" s="395"/>
      <c r="G949" s="395"/>
      <c r="H949" s="395"/>
      <c r="I949" s="395"/>
      <c r="J949" s="395"/>
      <c r="K949" s="395"/>
      <c r="L949" s="395"/>
      <c r="M949" s="395"/>
      <c r="N949" s="395"/>
      <c r="O949" s="395"/>
      <c r="P949" s="395"/>
      <c r="Q949" s="395"/>
      <c r="R949" s="395"/>
      <c r="S949" s="395"/>
      <c r="T949" s="395"/>
      <c r="U949" s="395"/>
      <c r="V949" s="395"/>
      <c r="W949" s="395"/>
      <c r="X949" s="395"/>
      <c r="Y949" s="395"/>
      <c r="Z949" s="395"/>
    </row>
    <row r="950" ht="16.5" customHeight="1">
      <c r="A950" s="395"/>
      <c r="B950" s="395"/>
      <c r="C950" s="395"/>
      <c r="D950" s="395"/>
      <c r="E950" s="395"/>
      <c r="F950" s="395"/>
      <c r="G950" s="395"/>
      <c r="H950" s="395"/>
      <c r="I950" s="395"/>
      <c r="J950" s="395"/>
      <c r="K950" s="395"/>
      <c r="L950" s="395"/>
      <c r="M950" s="395"/>
      <c r="N950" s="395"/>
      <c r="O950" s="395"/>
      <c r="P950" s="395"/>
      <c r="Q950" s="395"/>
      <c r="R950" s="395"/>
      <c r="S950" s="395"/>
      <c r="T950" s="395"/>
      <c r="U950" s="395"/>
      <c r="V950" s="395"/>
      <c r="W950" s="395"/>
      <c r="X950" s="395"/>
      <c r="Y950" s="395"/>
      <c r="Z950" s="395"/>
    </row>
    <row r="951" ht="16.5" customHeight="1">
      <c r="A951" s="395"/>
      <c r="B951" s="395"/>
      <c r="C951" s="395"/>
      <c r="D951" s="395"/>
      <c r="E951" s="395"/>
      <c r="F951" s="395"/>
      <c r="G951" s="395"/>
      <c r="H951" s="395"/>
      <c r="I951" s="395"/>
      <c r="J951" s="395"/>
      <c r="K951" s="395"/>
      <c r="L951" s="395"/>
      <c r="M951" s="395"/>
      <c r="N951" s="395"/>
      <c r="O951" s="395"/>
      <c r="P951" s="395"/>
      <c r="Q951" s="395"/>
      <c r="R951" s="395"/>
      <c r="S951" s="395"/>
      <c r="T951" s="395"/>
      <c r="U951" s="395"/>
      <c r="V951" s="395"/>
      <c r="W951" s="395"/>
      <c r="X951" s="395"/>
      <c r="Y951" s="395"/>
      <c r="Z951" s="395"/>
    </row>
    <row r="952" ht="16.5" customHeight="1">
      <c r="A952" s="395"/>
      <c r="B952" s="395"/>
      <c r="C952" s="395"/>
      <c r="D952" s="395"/>
      <c r="E952" s="395"/>
      <c r="F952" s="395"/>
      <c r="G952" s="395"/>
      <c r="H952" s="395"/>
      <c r="I952" s="395"/>
      <c r="J952" s="395"/>
      <c r="K952" s="395"/>
      <c r="L952" s="395"/>
      <c r="M952" s="395"/>
      <c r="N952" s="395"/>
      <c r="O952" s="395"/>
      <c r="P952" s="395"/>
      <c r="Q952" s="395"/>
      <c r="R952" s="395"/>
      <c r="S952" s="395"/>
      <c r="T952" s="395"/>
      <c r="U952" s="395"/>
      <c r="V952" s="395"/>
      <c r="W952" s="395"/>
      <c r="X952" s="395"/>
      <c r="Y952" s="395"/>
      <c r="Z952" s="395"/>
    </row>
    <row r="953" ht="16.5" customHeight="1">
      <c r="A953" s="395"/>
      <c r="B953" s="395"/>
      <c r="C953" s="395"/>
      <c r="D953" s="395"/>
      <c r="E953" s="395"/>
      <c r="F953" s="395"/>
      <c r="G953" s="395"/>
      <c r="H953" s="395"/>
      <c r="I953" s="395"/>
      <c r="J953" s="395"/>
      <c r="K953" s="395"/>
      <c r="L953" s="395"/>
      <c r="M953" s="395"/>
      <c r="N953" s="395"/>
      <c r="O953" s="395"/>
      <c r="P953" s="395"/>
      <c r="Q953" s="395"/>
      <c r="R953" s="395"/>
      <c r="S953" s="395"/>
      <c r="T953" s="395"/>
      <c r="U953" s="395"/>
      <c r="V953" s="395"/>
      <c r="W953" s="395"/>
      <c r="X953" s="395"/>
      <c r="Y953" s="395"/>
      <c r="Z953" s="395"/>
    </row>
    <row r="954" ht="16.5" customHeight="1">
      <c r="A954" s="395"/>
      <c r="B954" s="395"/>
      <c r="C954" s="395"/>
      <c r="D954" s="395"/>
      <c r="E954" s="395"/>
      <c r="F954" s="395"/>
      <c r="G954" s="395"/>
      <c r="H954" s="395"/>
      <c r="I954" s="395"/>
      <c r="J954" s="395"/>
      <c r="K954" s="395"/>
      <c r="L954" s="395"/>
      <c r="M954" s="395"/>
      <c r="N954" s="395"/>
      <c r="O954" s="395"/>
      <c r="P954" s="395"/>
      <c r="Q954" s="395"/>
      <c r="R954" s="395"/>
      <c r="S954" s="395"/>
      <c r="T954" s="395"/>
      <c r="U954" s="395"/>
      <c r="V954" s="395"/>
      <c r="W954" s="395"/>
      <c r="X954" s="395"/>
      <c r="Y954" s="395"/>
      <c r="Z954" s="395"/>
    </row>
    <row r="955" ht="16.5" customHeight="1">
      <c r="A955" s="395"/>
      <c r="B955" s="395"/>
      <c r="C955" s="395"/>
      <c r="D955" s="395"/>
      <c r="E955" s="395"/>
      <c r="F955" s="395"/>
      <c r="G955" s="395"/>
      <c r="H955" s="395"/>
      <c r="I955" s="395"/>
      <c r="J955" s="395"/>
      <c r="K955" s="395"/>
      <c r="L955" s="395"/>
      <c r="M955" s="395"/>
      <c r="N955" s="395"/>
      <c r="O955" s="395"/>
      <c r="P955" s="395"/>
      <c r="Q955" s="395"/>
      <c r="R955" s="395"/>
      <c r="S955" s="395"/>
      <c r="T955" s="395"/>
      <c r="U955" s="395"/>
      <c r="V955" s="395"/>
      <c r="W955" s="395"/>
      <c r="X955" s="395"/>
      <c r="Y955" s="395"/>
      <c r="Z955" s="395"/>
    </row>
    <row r="956" ht="16.5" customHeight="1">
      <c r="A956" s="395"/>
      <c r="B956" s="395"/>
      <c r="C956" s="395"/>
      <c r="D956" s="395"/>
      <c r="E956" s="395"/>
      <c r="F956" s="395"/>
      <c r="G956" s="395"/>
      <c r="H956" s="395"/>
      <c r="I956" s="395"/>
      <c r="J956" s="395"/>
      <c r="K956" s="395"/>
      <c r="L956" s="395"/>
      <c r="M956" s="395"/>
      <c r="N956" s="395"/>
      <c r="O956" s="395"/>
      <c r="P956" s="395"/>
      <c r="Q956" s="395"/>
      <c r="R956" s="395"/>
      <c r="S956" s="395"/>
      <c r="T956" s="395"/>
      <c r="U956" s="395"/>
      <c r="V956" s="395"/>
      <c r="W956" s="395"/>
      <c r="X956" s="395"/>
      <c r="Y956" s="395"/>
      <c r="Z956" s="395"/>
    </row>
    <row r="957" ht="16.5" customHeight="1">
      <c r="A957" s="395"/>
      <c r="B957" s="395"/>
      <c r="C957" s="395"/>
      <c r="D957" s="395"/>
      <c r="E957" s="395"/>
      <c r="F957" s="395"/>
      <c r="G957" s="395"/>
      <c r="H957" s="395"/>
      <c r="I957" s="395"/>
      <c r="J957" s="395"/>
      <c r="K957" s="395"/>
      <c r="L957" s="395"/>
      <c r="M957" s="395"/>
      <c r="N957" s="395"/>
      <c r="O957" s="395"/>
      <c r="P957" s="395"/>
      <c r="Q957" s="395"/>
      <c r="R957" s="395"/>
      <c r="S957" s="395"/>
      <c r="T957" s="395"/>
      <c r="U957" s="395"/>
      <c r="V957" s="395"/>
      <c r="W957" s="395"/>
      <c r="X957" s="395"/>
      <c r="Y957" s="395"/>
      <c r="Z957" s="395"/>
    </row>
    <row r="958" ht="16.5" customHeight="1">
      <c r="A958" s="395"/>
      <c r="B958" s="395"/>
      <c r="C958" s="395"/>
      <c r="D958" s="395"/>
      <c r="E958" s="395"/>
      <c r="F958" s="395"/>
      <c r="G958" s="395"/>
      <c r="H958" s="395"/>
      <c r="I958" s="395"/>
      <c r="J958" s="395"/>
      <c r="K958" s="395"/>
      <c r="L958" s="395"/>
      <c r="M958" s="395"/>
      <c r="N958" s="395"/>
      <c r="O958" s="395"/>
      <c r="P958" s="395"/>
      <c r="Q958" s="395"/>
      <c r="R958" s="395"/>
      <c r="S958" s="395"/>
      <c r="T958" s="395"/>
      <c r="U958" s="395"/>
      <c r="V958" s="395"/>
      <c r="W958" s="395"/>
      <c r="X958" s="395"/>
      <c r="Y958" s="395"/>
      <c r="Z958" s="395"/>
    </row>
    <row r="959" ht="16.5" customHeight="1">
      <c r="A959" s="395"/>
      <c r="B959" s="395"/>
      <c r="C959" s="395"/>
      <c r="D959" s="395"/>
      <c r="E959" s="395"/>
      <c r="F959" s="395"/>
      <c r="G959" s="395"/>
      <c r="H959" s="395"/>
      <c r="I959" s="395"/>
      <c r="J959" s="395"/>
      <c r="K959" s="395"/>
      <c r="L959" s="395"/>
      <c r="M959" s="395"/>
      <c r="N959" s="395"/>
      <c r="O959" s="395"/>
      <c r="P959" s="395"/>
      <c r="Q959" s="395"/>
      <c r="R959" s="395"/>
      <c r="S959" s="395"/>
      <c r="T959" s="395"/>
      <c r="U959" s="395"/>
      <c r="V959" s="395"/>
      <c r="W959" s="395"/>
      <c r="X959" s="395"/>
      <c r="Y959" s="395"/>
      <c r="Z959" s="395"/>
    </row>
    <row r="960" ht="16.5" customHeight="1">
      <c r="A960" s="395"/>
      <c r="B960" s="395"/>
      <c r="C960" s="395"/>
      <c r="D960" s="395"/>
      <c r="E960" s="395"/>
      <c r="F960" s="395"/>
      <c r="G960" s="395"/>
      <c r="H960" s="395"/>
      <c r="I960" s="395"/>
      <c r="J960" s="395"/>
      <c r="K960" s="395"/>
      <c r="L960" s="395"/>
      <c r="M960" s="395"/>
      <c r="N960" s="395"/>
      <c r="O960" s="395"/>
      <c r="P960" s="395"/>
      <c r="Q960" s="395"/>
      <c r="R960" s="395"/>
      <c r="S960" s="395"/>
      <c r="T960" s="395"/>
      <c r="U960" s="395"/>
      <c r="V960" s="395"/>
      <c r="W960" s="395"/>
      <c r="X960" s="395"/>
      <c r="Y960" s="395"/>
      <c r="Z960" s="395"/>
    </row>
    <row r="961" ht="16.5" customHeight="1">
      <c r="A961" s="395"/>
      <c r="B961" s="395"/>
      <c r="C961" s="395"/>
      <c r="D961" s="395"/>
      <c r="E961" s="395"/>
      <c r="F961" s="395"/>
      <c r="G961" s="395"/>
      <c r="H961" s="395"/>
      <c r="I961" s="395"/>
      <c r="J961" s="395"/>
      <c r="K961" s="395"/>
      <c r="L961" s="395"/>
      <c r="M961" s="395"/>
      <c r="N961" s="395"/>
      <c r="O961" s="395"/>
      <c r="P961" s="395"/>
      <c r="Q961" s="395"/>
      <c r="R961" s="395"/>
      <c r="S961" s="395"/>
      <c r="T961" s="395"/>
      <c r="U961" s="395"/>
      <c r="V961" s="395"/>
      <c r="W961" s="395"/>
      <c r="X961" s="395"/>
      <c r="Y961" s="395"/>
      <c r="Z961" s="395"/>
    </row>
    <row r="962" ht="16.5" customHeight="1">
      <c r="A962" s="395"/>
      <c r="B962" s="395"/>
      <c r="C962" s="395"/>
      <c r="D962" s="395"/>
      <c r="E962" s="395"/>
      <c r="F962" s="395"/>
      <c r="G962" s="395"/>
      <c r="H962" s="395"/>
      <c r="I962" s="395"/>
      <c r="J962" s="395"/>
      <c r="K962" s="395"/>
      <c r="L962" s="395"/>
      <c r="M962" s="395"/>
      <c r="N962" s="395"/>
      <c r="O962" s="395"/>
      <c r="P962" s="395"/>
      <c r="Q962" s="395"/>
      <c r="R962" s="395"/>
      <c r="S962" s="395"/>
      <c r="T962" s="395"/>
      <c r="U962" s="395"/>
      <c r="V962" s="395"/>
      <c r="W962" s="395"/>
      <c r="X962" s="395"/>
      <c r="Y962" s="395"/>
      <c r="Z962" s="395"/>
    </row>
    <row r="963" ht="16.5" customHeight="1">
      <c r="A963" s="395"/>
      <c r="B963" s="395"/>
      <c r="C963" s="395"/>
      <c r="D963" s="395"/>
      <c r="E963" s="395"/>
      <c r="F963" s="395"/>
      <c r="G963" s="395"/>
      <c r="H963" s="395"/>
      <c r="I963" s="395"/>
      <c r="J963" s="395"/>
      <c r="K963" s="395"/>
      <c r="L963" s="395"/>
      <c r="M963" s="395"/>
      <c r="N963" s="395"/>
      <c r="O963" s="395"/>
      <c r="P963" s="395"/>
      <c r="Q963" s="395"/>
      <c r="R963" s="395"/>
      <c r="S963" s="395"/>
      <c r="T963" s="395"/>
      <c r="U963" s="395"/>
      <c r="V963" s="395"/>
      <c r="W963" s="395"/>
      <c r="X963" s="395"/>
      <c r="Y963" s="395"/>
      <c r="Z963" s="395"/>
    </row>
    <row r="964" ht="16.5" customHeight="1">
      <c r="A964" s="395"/>
      <c r="B964" s="395"/>
      <c r="C964" s="395"/>
      <c r="D964" s="395"/>
      <c r="E964" s="395"/>
      <c r="F964" s="395"/>
      <c r="G964" s="395"/>
      <c r="H964" s="395"/>
      <c r="I964" s="395"/>
      <c r="J964" s="395"/>
      <c r="K964" s="395"/>
      <c r="L964" s="395"/>
      <c r="M964" s="395"/>
      <c r="N964" s="395"/>
      <c r="O964" s="395"/>
      <c r="P964" s="395"/>
      <c r="Q964" s="395"/>
      <c r="R964" s="395"/>
      <c r="S964" s="395"/>
      <c r="T964" s="395"/>
      <c r="U964" s="395"/>
      <c r="V964" s="395"/>
      <c r="W964" s="395"/>
      <c r="X964" s="395"/>
      <c r="Y964" s="395"/>
      <c r="Z964" s="395"/>
    </row>
    <row r="965" ht="16.5" customHeight="1">
      <c r="A965" s="395"/>
      <c r="B965" s="395"/>
      <c r="C965" s="395"/>
      <c r="D965" s="395"/>
      <c r="E965" s="395"/>
      <c r="F965" s="395"/>
      <c r="G965" s="395"/>
      <c r="H965" s="395"/>
      <c r="I965" s="395"/>
      <c r="J965" s="395"/>
      <c r="K965" s="395"/>
      <c r="L965" s="395"/>
      <c r="M965" s="395"/>
      <c r="N965" s="395"/>
      <c r="O965" s="395"/>
      <c r="P965" s="395"/>
      <c r="Q965" s="395"/>
      <c r="R965" s="395"/>
      <c r="S965" s="395"/>
      <c r="T965" s="395"/>
      <c r="U965" s="395"/>
      <c r="V965" s="395"/>
      <c r="W965" s="395"/>
      <c r="X965" s="395"/>
      <c r="Y965" s="395"/>
      <c r="Z965" s="395"/>
    </row>
    <row r="966" ht="16.5" customHeight="1">
      <c r="A966" s="395"/>
      <c r="B966" s="395"/>
      <c r="C966" s="395"/>
      <c r="D966" s="395"/>
      <c r="E966" s="395"/>
      <c r="F966" s="395"/>
      <c r="G966" s="395"/>
      <c r="H966" s="395"/>
      <c r="I966" s="395"/>
      <c r="J966" s="395"/>
      <c r="K966" s="395"/>
      <c r="L966" s="395"/>
      <c r="M966" s="395"/>
      <c r="N966" s="395"/>
      <c r="O966" s="395"/>
      <c r="P966" s="395"/>
      <c r="Q966" s="395"/>
      <c r="R966" s="395"/>
      <c r="S966" s="395"/>
      <c r="T966" s="395"/>
      <c r="U966" s="395"/>
      <c r="V966" s="395"/>
      <c r="W966" s="395"/>
      <c r="X966" s="395"/>
      <c r="Y966" s="395"/>
      <c r="Z966" s="395"/>
    </row>
    <row r="967" ht="16.5" customHeight="1">
      <c r="A967" s="395"/>
      <c r="B967" s="395"/>
      <c r="C967" s="395"/>
      <c r="D967" s="395"/>
      <c r="E967" s="395"/>
      <c r="F967" s="395"/>
      <c r="G967" s="395"/>
      <c r="H967" s="395"/>
      <c r="I967" s="395"/>
      <c r="J967" s="395"/>
      <c r="K967" s="395"/>
      <c r="L967" s="395"/>
      <c r="M967" s="395"/>
      <c r="N967" s="395"/>
      <c r="O967" s="395"/>
      <c r="P967" s="395"/>
      <c r="Q967" s="395"/>
      <c r="R967" s="395"/>
      <c r="S967" s="395"/>
      <c r="T967" s="395"/>
      <c r="U967" s="395"/>
      <c r="V967" s="395"/>
      <c r="W967" s="395"/>
      <c r="X967" s="395"/>
      <c r="Y967" s="395"/>
      <c r="Z967" s="395"/>
    </row>
    <row r="968" ht="16.5" customHeight="1">
      <c r="A968" s="395"/>
      <c r="B968" s="395"/>
      <c r="C968" s="395"/>
      <c r="D968" s="395"/>
      <c r="E968" s="395"/>
      <c r="F968" s="395"/>
      <c r="G968" s="395"/>
      <c r="H968" s="395"/>
      <c r="I968" s="395"/>
      <c r="J968" s="395"/>
      <c r="K968" s="395"/>
      <c r="L968" s="395"/>
      <c r="M968" s="395"/>
      <c r="N968" s="395"/>
      <c r="O968" s="395"/>
      <c r="P968" s="395"/>
      <c r="Q968" s="395"/>
      <c r="R968" s="395"/>
      <c r="S968" s="395"/>
      <c r="T968" s="395"/>
      <c r="U968" s="395"/>
      <c r="V968" s="395"/>
      <c r="W968" s="395"/>
      <c r="X968" s="395"/>
      <c r="Y968" s="395"/>
      <c r="Z968" s="395"/>
    </row>
    <row r="969" ht="16.5" customHeight="1">
      <c r="A969" s="395"/>
      <c r="B969" s="395"/>
      <c r="C969" s="395"/>
      <c r="D969" s="395"/>
      <c r="E969" s="395"/>
      <c r="F969" s="395"/>
      <c r="G969" s="395"/>
      <c r="H969" s="395"/>
      <c r="I969" s="395"/>
      <c r="J969" s="395"/>
      <c r="K969" s="395"/>
      <c r="L969" s="395"/>
      <c r="M969" s="395"/>
      <c r="N969" s="395"/>
      <c r="O969" s="395"/>
      <c r="P969" s="395"/>
      <c r="Q969" s="395"/>
      <c r="R969" s="395"/>
      <c r="S969" s="395"/>
      <c r="T969" s="395"/>
      <c r="U969" s="395"/>
      <c r="V969" s="395"/>
      <c r="W969" s="395"/>
      <c r="X969" s="395"/>
      <c r="Y969" s="395"/>
      <c r="Z969" s="395"/>
    </row>
    <row r="970" ht="16.5" customHeight="1">
      <c r="A970" s="395"/>
      <c r="B970" s="395"/>
      <c r="C970" s="395"/>
      <c r="D970" s="395"/>
      <c r="E970" s="395"/>
      <c r="F970" s="395"/>
      <c r="G970" s="395"/>
      <c r="H970" s="395"/>
      <c r="I970" s="395"/>
      <c r="J970" s="395"/>
      <c r="K970" s="395"/>
      <c r="L970" s="395"/>
      <c r="M970" s="395"/>
      <c r="N970" s="395"/>
      <c r="O970" s="395"/>
      <c r="P970" s="395"/>
      <c r="Q970" s="395"/>
      <c r="R970" s="395"/>
      <c r="S970" s="395"/>
      <c r="T970" s="395"/>
      <c r="U970" s="395"/>
      <c r="V970" s="395"/>
      <c r="W970" s="395"/>
      <c r="X970" s="395"/>
      <c r="Y970" s="395"/>
      <c r="Z970" s="395"/>
    </row>
    <row r="971" ht="16.5" customHeight="1">
      <c r="A971" s="395"/>
      <c r="B971" s="395"/>
      <c r="C971" s="395"/>
      <c r="D971" s="395"/>
      <c r="E971" s="395"/>
      <c r="F971" s="395"/>
      <c r="G971" s="395"/>
      <c r="H971" s="395"/>
      <c r="I971" s="395"/>
      <c r="J971" s="395"/>
      <c r="K971" s="395"/>
      <c r="L971" s="395"/>
      <c r="M971" s="395"/>
      <c r="N971" s="395"/>
      <c r="O971" s="395"/>
      <c r="P971" s="395"/>
      <c r="Q971" s="395"/>
      <c r="R971" s="395"/>
      <c r="S971" s="395"/>
      <c r="T971" s="395"/>
      <c r="U971" s="395"/>
      <c r="V971" s="395"/>
      <c r="W971" s="395"/>
      <c r="X971" s="395"/>
      <c r="Y971" s="395"/>
      <c r="Z971" s="395"/>
    </row>
    <row r="972" ht="16.5" customHeight="1">
      <c r="A972" s="395"/>
      <c r="B972" s="395"/>
      <c r="C972" s="395"/>
      <c r="D972" s="395"/>
      <c r="E972" s="395"/>
      <c r="F972" s="395"/>
      <c r="G972" s="395"/>
      <c r="H972" s="395"/>
      <c r="I972" s="395"/>
      <c r="J972" s="395"/>
      <c r="K972" s="395"/>
      <c r="L972" s="395"/>
      <c r="M972" s="395"/>
      <c r="N972" s="395"/>
      <c r="O972" s="395"/>
      <c r="P972" s="395"/>
      <c r="Q972" s="395"/>
      <c r="R972" s="395"/>
      <c r="S972" s="395"/>
      <c r="T972" s="395"/>
      <c r="U972" s="395"/>
      <c r="V972" s="395"/>
      <c r="W972" s="395"/>
      <c r="X972" s="395"/>
      <c r="Y972" s="395"/>
      <c r="Z972" s="395"/>
    </row>
    <row r="973" ht="16.5" customHeight="1">
      <c r="A973" s="395"/>
      <c r="B973" s="395"/>
      <c r="C973" s="395"/>
      <c r="D973" s="395"/>
      <c r="E973" s="395"/>
      <c r="F973" s="395"/>
      <c r="G973" s="395"/>
      <c r="H973" s="395"/>
      <c r="I973" s="395"/>
      <c r="J973" s="395"/>
      <c r="K973" s="395"/>
      <c r="L973" s="395"/>
      <c r="M973" s="395"/>
      <c r="N973" s="395"/>
      <c r="O973" s="395"/>
      <c r="P973" s="395"/>
      <c r="Q973" s="395"/>
      <c r="R973" s="395"/>
      <c r="S973" s="395"/>
      <c r="T973" s="395"/>
      <c r="U973" s="395"/>
      <c r="V973" s="395"/>
      <c r="W973" s="395"/>
      <c r="X973" s="395"/>
      <c r="Y973" s="395"/>
      <c r="Z973" s="395"/>
    </row>
    <row r="974" ht="16.5" customHeight="1">
      <c r="A974" s="395"/>
      <c r="B974" s="395"/>
      <c r="C974" s="395"/>
      <c r="D974" s="395"/>
      <c r="E974" s="395"/>
      <c r="F974" s="395"/>
      <c r="G974" s="395"/>
      <c r="H974" s="395"/>
      <c r="I974" s="395"/>
      <c r="J974" s="395"/>
      <c r="K974" s="395"/>
      <c r="L974" s="395"/>
      <c r="M974" s="395"/>
      <c r="N974" s="395"/>
      <c r="O974" s="395"/>
      <c r="P974" s="395"/>
      <c r="Q974" s="395"/>
      <c r="R974" s="395"/>
      <c r="S974" s="395"/>
      <c r="T974" s="395"/>
      <c r="U974" s="395"/>
      <c r="V974" s="395"/>
      <c r="W974" s="395"/>
      <c r="X974" s="395"/>
      <c r="Y974" s="395"/>
      <c r="Z974" s="395"/>
    </row>
    <row r="975" ht="16.5" customHeight="1">
      <c r="A975" s="395"/>
      <c r="B975" s="395"/>
      <c r="C975" s="395"/>
      <c r="D975" s="395"/>
      <c r="E975" s="395"/>
      <c r="F975" s="395"/>
      <c r="G975" s="395"/>
      <c r="H975" s="395"/>
      <c r="I975" s="395"/>
      <c r="J975" s="395"/>
      <c r="K975" s="395"/>
      <c r="L975" s="395"/>
      <c r="M975" s="395"/>
      <c r="N975" s="395"/>
      <c r="O975" s="395"/>
      <c r="P975" s="395"/>
      <c r="Q975" s="395"/>
      <c r="R975" s="395"/>
      <c r="S975" s="395"/>
      <c r="T975" s="395"/>
      <c r="U975" s="395"/>
      <c r="V975" s="395"/>
      <c r="W975" s="395"/>
      <c r="X975" s="395"/>
      <c r="Y975" s="395"/>
      <c r="Z975" s="395"/>
    </row>
    <row r="976" ht="16.5" customHeight="1">
      <c r="A976" s="395"/>
      <c r="B976" s="395"/>
      <c r="C976" s="395"/>
      <c r="D976" s="395"/>
      <c r="E976" s="395"/>
      <c r="F976" s="395"/>
      <c r="G976" s="395"/>
      <c r="H976" s="395"/>
      <c r="I976" s="395"/>
      <c r="J976" s="395"/>
      <c r="K976" s="395"/>
      <c r="L976" s="395"/>
      <c r="M976" s="395"/>
      <c r="N976" s="395"/>
      <c r="O976" s="395"/>
      <c r="P976" s="395"/>
      <c r="Q976" s="395"/>
      <c r="R976" s="395"/>
      <c r="S976" s="395"/>
      <c r="T976" s="395"/>
      <c r="U976" s="395"/>
      <c r="V976" s="395"/>
      <c r="W976" s="395"/>
      <c r="X976" s="395"/>
      <c r="Y976" s="395"/>
      <c r="Z976" s="395"/>
    </row>
    <row r="977" ht="16.5" customHeight="1">
      <c r="A977" s="395"/>
      <c r="B977" s="395"/>
      <c r="C977" s="395"/>
      <c r="D977" s="395"/>
      <c r="E977" s="395"/>
      <c r="F977" s="395"/>
      <c r="G977" s="395"/>
      <c r="H977" s="395"/>
      <c r="I977" s="395"/>
      <c r="J977" s="395"/>
      <c r="K977" s="395"/>
      <c r="L977" s="395"/>
      <c r="M977" s="395"/>
      <c r="N977" s="395"/>
      <c r="O977" s="395"/>
      <c r="P977" s="395"/>
      <c r="Q977" s="395"/>
      <c r="R977" s="395"/>
      <c r="S977" s="395"/>
      <c r="T977" s="395"/>
      <c r="U977" s="395"/>
      <c r="V977" s="395"/>
      <c r="W977" s="395"/>
      <c r="X977" s="395"/>
      <c r="Y977" s="395"/>
      <c r="Z977" s="395"/>
    </row>
    <row r="978" ht="16.5" customHeight="1">
      <c r="A978" s="395"/>
      <c r="B978" s="395"/>
      <c r="C978" s="395"/>
      <c r="D978" s="395"/>
      <c r="E978" s="395"/>
      <c r="F978" s="395"/>
      <c r="G978" s="395"/>
      <c r="H978" s="395"/>
      <c r="I978" s="395"/>
      <c r="J978" s="395"/>
      <c r="K978" s="395"/>
      <c r="L978" s="395"/>
      <c r="M978" s="395"/>
      <c r="N978" s="395"/>
      <c r="O978" s="395"/>
      <c r="P978" s="395"/>
      <c r="Q978" s="395"/>
      <c r="R978" s="395"/>
      <c r="S978" s="395"/>
      <c r="T978" s="395"/>
      <c r="U978" s="395"/>
      <c r="V978" s="395"/>
      <c r="W978" s="395"/>
      <c r="X978" s="395"/>
      <c r="Y978" s="395"/>
      <c r="Z978" s="395"/>
    </row>
    <row r="979" ht="16.5" customHeight="1">
      <c r="A979" s="395"/>
      <c r="B979" s="395"/>
      <c r="C979" s="395"/>
      <c r="D979" s="395"/>
      <c r="E979" s="395"/>
      <c r="F979" s="395"/>
      <c r="G979" s="395"/>
      <c r="H979" s="395"/>
      <c r="I979" s="395"/>
      <c r="J979" s="395"/>
      <c r="K979" s="395"/>
      <c r="L979" s="395"/>
      <c r="M979" s="395"/>
      <c r="N979" s="395"/>
      <c r="O979" s="395"/>
      <c r="P979" s="395"/>
      <c r="Q979" s="395"/>
      <c r="R979" s="395"/>
      <c r="S979" s="395"/>
      <c r="T979" s="395"/>
      <c r="U979" s="395"/>
      <c r="V979" s="395"/>
      <c r="W979" s="395"/>
      <c r="X979" s="395"/>
      <c r="Y979" s="395"/>
      <c r="Z979" s="395"/>
    </row>
    <row r="980" ht="16.5" customHeight="1">
      <c r="A980" s="395"/>
      <c r="B980" s="395"/>
      <c r="C980" s="395"/>
      <c r="D980" s="395"/>
      <c r="E980" s="395"/>
      <c r="F980" s="395"/>
      <c r="G980" s="395"/>
      <c r="H980" s="395"/>
      <c r="I980" s="395"/>
      <c r="J980" s="395"/>
      <c r="K980" s="395"/>
      <c r="L980" s="395"/>
      <c r="M980" s="395"/>
      <c r="N980" s="395"/>
      <c r="O980" s="395"/>
      <c r="P980" s="395"/>
      <c r="Q980" s="395"/>
      <c r="R980" s="395"/>
      <c r="S980" s="395"/>
      <c r="T980" s="395"/>
      <c r="U980" s="395"/>
      <c r="V980" s="395"/>
      <c r="W980" s="395"/>
      <c r="X980" s="395"/>
      <c r="Y980" s="395"/>
      <c r="Z980" s="395"/>
    </row>
    <row r="981" ht="16.5" customHeight="1">
      <c r="A981" s="395"/>
      <c r="B981" s="395"/>
      <c r="C981" s="395"/>
      <c r="D981" s="395"/>
      <c r="E981" s="395"/>
      <c r="F981" s="395"/>
      <c r="G981" s="395"/>
      <c r="H981" s="395"/>
      <c r="I981" s="395"/>
      <c r="J981" s="395"/>
      <c r="K981" s="395"/>
      <c r="L981" s="395"/>
      <c r="M981" s="395"/>
      <c r="N981" s="395"/>
      <c r="O981" s="395"/>
      <c r="P981" s="395"/>
      <c r="Q981" s="395"/>
      <c r="R981" s="395"/>
      <c r="S981" s="395"/>
      <c r="T981" s="395"/>
      <c r="U981" s="395"/>
      <c r="V981" s="395"/>
      <c r="W981" s="395"/>
      <c r="X981" s="395"/>
      <c r="Y981" s="395"/>
      <c r="Z981" s="395"/>
    </row>
    <row r="982" ht="16.5" customHeight="1">
      <c r="A982" s="395"/>
      <c r="B982" s="395"/>
      <c r="C982" s="395"/>
      <c r="D982" s="395"/>
      <c r="E982" s="395"/>
      <c r="F982" s="395"/>
      <c r="G982" s="395"/>
      <c r="H982" s="395"/>
      <c r="I982" s="395"/>
      <c r="J982" s="395"/>
      <c r="K982" s="395"/>
      <c r="L982" s="395"/>
      <c r="M982" s="395"/>
      <c r="N982" s="395"/>
      <c r="O982" s="395"/>
      <c r="P982" s="395"/>
      <c r="Q982" s="395"/>
      <c r="R982" s="395"/>
      <c r="S982" s="395"/>
      <c r="T982" s="395"/>
      <c r="U982" s="395"/>
      <c r="V982" s="395"/>
      <c r="W982" s="395"/>
      <c r="X982" s="395"/>
      <c r="Y982" s="395"/>
      <c r="Z982" s="395"/>
    </row>
    <row r="983" ht="16.5" customHeight="1">
      <c r="A983" s="395"/>
      <c r="B983" s="395"/>
      <c r="C983" s="395"/>
      <c r="D983" s="395"/>
      <c r="E983" s="395"/>
      <c r="F983" s="395"/>
      <c r="G983" s="395"/>
      <c r="H983" s="395"/>
      <c r="I983" s="395"/>
      <c r="J983" s="395"/>
      <c r="K983" s="395"/>
      <c r="L983" s="395"/>
      <c r="M983" s="395"/>
      <c r="N983" s="395"/>
      <c r="O983" s="395"/>
      <c r="P983" s="395"/>
      <c r="Q983" s="395"/>
      <c r="R983" s="395"/>
      <c r="S983" s="395"/>
      <c r="T983" s="395"/>
      <c r="U983" s="395"/>
      <c r="V983" s="395"/>
      <c r="W983" s="395"/>
      <c r="X983" s="395"/>
      <c r="Y983" s="395"/>
      <c r="Z983" s="395"/>
    </row>
    <row r="984" ht="16.5" customHeight="1">
      <c r="A984" s="395"/>
      <c r="B984" s="395"/>
      <c r="C984" s="395"/>
      <c r="D984" s="395"/>
      <c r="E984" s="395"/>
      <c r="F984" s="395"/>
      <c r="G984" s="395"/>
      <c r="H984" s="395"/>
      <c r="I984" s="395"/>
      <c r="J984" s="395"/>
      <c r="K984" s="395"/>
      <c r="L984" s="395"/>
      <c r="M984" s="395"/>
      <c r="N984" s="395"/>
      <c r="O984" s="395"/>
      <c r="P984" s="395"/>
      <c r="Q984" s="395"/>
      <c r="R984" s="395"/>
      <c r="S984" s="395"/>
      <c r="T984" s="395"/>
      <c r="U984" s="395"/>
      <c r="V984" s="395"/>
      <c r="W984" s="395"/>
      <c r="X984" s="395"/>
      <c r="Y984" s="395"/>
      <c r="Z984" s="395"/>
    </row>
    <row r="985" ht="16.5" customHeight="1">
      <c r="A985" s="395"/>
      <c r="B985" s="395"/>
      <c r="C985" s="395"/>
      <c r="D985" s="395"/>
      <c r="E985" s="395"/>
      <c r="F985" s="395"/>
      <c r="G985" s="395"/>
      <c r="H985" s="395"/>
      <c r="I985" s="395"/>
      <c r="J985" s="395"/>
      <c r="K985" s="395"/>
      <c r="L985" s="395"/>
      <c r="M985" s="395"/>
      <c r="N985" s="395"/>
      <c r="O985" s="395"/>
      <c r="P985" s="395"/>
      <c r="Q985" s="395"/>
      <c r="R985" s="395"/>
      <c r="S985" s="395"/>
      <c r="T985" s="395"/>
      <c r="U985" s="395"/>
      <c r="V985" s="395"/>
      <c r="W985" s="395"/>
      <c r="X985" s="395"/>
      <c r="Y985" s="395"/>
      <c r="Z985" s="395"/>
    </row>
    <row r="986" ht="16.5" customHeight="1">
      <c r="A986" s="395"/>
      <c r="B986" s="395"/>
      <c r="C986" s="395"/>
      <c r="D986" s="395"/>
      <c r="E986" s="395"/>
      <c r="F986" s="395"/>
      <c r="G986" s="395"/>
      <c r="H986" s="395"/>
      <c r="I986" s="395"/>
      <c r="J986" s="395"/>
      <c r="K986" s="395"/>
      <c r="L986" s="395"/>
      <c r="M986" s="395"/>
      <c r="N986" s="395"/>
      <c r="O986" s="395"/>
      <c r="P986" s="395"/>
      <c r="Q986" s="395"/>
      <c r="R986" s="395"/>
      <c r="S986" s="395"/>
      <c r="T986" s="395"/>
      <c r="U986" s="395"/>
      <c r="V986" s="395"/>
      <c r="W986" s="395"/>
      <c r="X986" s="395"/>
      <c r="Y986" s="395"/>
      <c r="Z986" s="395"/>
    </row>
    <row r="987" ht="16.5" customHeight="1">
      <c r="A987" s="395"/>
      <c r="B987" s="395"/>
      <c r="C987" s="395"/>
      <c r="D987" s="395"/>
      <c r="E987" s="395"/>
      <c r="F987" s="395"/>
      <c r="G987" s="395"/>
      <c r="H987" s="395"/>
      <c r="I987" s="395"/>
      <c r="J987" s="395"/>
      <c r="K987" s="395"/>
      <c r="L987" s="395"/>
      <c r="M987" s="395"/>
      <c r="N987" s="395"/>
      <c r="O987" s="395"/>
      <c r="P987" s="395"/>
      <c r="Q987" s="395"/>
      <c r="R987" s="395"/>
      <c r="S987" s="395"/>
      <c r="T987" s="395"/>
      <c r="U987" s="395"/>
      <c r="V987" s="395"/>
      <c r="W987" s="395"/>
      <c r="X987" s="395"/>
      <c r="Y987" s="395"/>
      <c r="Z987" s="395"/>
    </row>
    <row r="988" ht="16.5" customHeight="1">
      <c r="A988" s="395"/>
      <c r="B988" s="395"/>
      <c r="C988" s="395"/>
      <c r="D988" s="395"/>
      <c r="E988" s="395"/>
      <c r="F988" s="395"/>
      <c r="G988" s="395"/>
      <c r="H988" s="395"/>
      <c r="I988" s="395"/>
      <c r="J988" s="395"/>
      <c r="K988" s="395"/>
      <c r="L988" s="395"/>
      <c r="M988" s="395"/>
      <c r="N988" s="395"/>
      <c r="O988" s="395"/>
      <c r="P988" s="395"/>
      <c r="Q988" s="395"/>
      <c r="R988" s="395"/>
      <c r="S988" s="395"/>
      <c r="T988" s="395"/>
      <c r="U988" s="395"/>
      <c r="V988" s="395"/>
      <c r="W988" s="395"/>
      <c r="X988" s="395"/>
      <c r="Y988" s="395"/>
      <c r="Z988" s="395"/>
    </row>
    <row r="989" ht="16.5" customHeight="1">
      <c r="A989" s="395"/>
      <c r="B989" s="395"/>
      <c r="C989" s="395"/>
      <c r="D989" s="395"/>
      <c r="E989" s="395"/>
      <c r="F989" s="395"/>
      <c r="G989" s="395"/>
      <c r="H989" s="395"/>
      <c r="I989" s="395"/>
      <c r="J989" s="395"/>
      <c r="K989" s="395"/>
      <c r="L989" s="395"/>
      <c r="M989" s="395"/>
      <c r="N989" s="395"/>
      <c r="O989" s="395"/>
      <c r="P989" s="395"/>
      <c r="Q989" s="395"/>
      <c r="R989" s="395"/>
      <c r="S989" s="395"/>
      <c r="T989" s="395"/>
      <c r="U989" s="395"/>
      <c r="V989" s="395"/>
      <c r="W989" s="395"/>
      <c r="X989" s="395"/>
      <c r="Y989" s="395"/>
      <c r="Z989" s="395"/>
    </row>
    <row r="990" ht="16.5" customHeight="1">
      <c r="A990" s="395"/>
      <c r="B990" s="395"/>
      <c r="C990" s="395"/>
      <c r="D990" s="395"/>
      <c r="E990" s="395"/>
      <c r="F990" s="395"/>
      <c r="G990" s="395"/>
      <c r="H990" s="395"/>
      <c r="I990" s="395"/>
      <c r="J990" s="395"/>
      <c r="K990" s="395"/>
      <c r="L990" s="395"/>
      <c r="M990" s="395"/>
      <c r="N990" s="395"/>
      <c r="O990" s="395"/>
      <c r="P990" s="395"/>
      <c r="Q990" s="395"/>
      <c r="R990" s="395"/>
      <c r="S990" s="395"/>
      <c r="T990" s="395"/>
      <c r="U990" s="395"/>
      <c r="V990" s="395"/>
      <c r="W990" s="395"/>
      <c r="X990" s="395"/>
      <c r="Y990" s="395"/>
      <c r="Z990" s="395"/>
    </row>
    <row r="991" ht="16.5" customHeight="1">
      <c r="A991" s="395"/>
      <c r="B991" s="395"/>
      <c r="C991" s="395"/>
      <c r="D991" s="395"/>
      <c r="E991" s="395"/>
      <c r="F991" s="395"/>
      <c r="G991" s="395"/>
      <c r="H991" s="395"/>
      <c r="I991" s="395"/>
      <c r="J991" s="395"/>
      <c r="K991" s="395"/>
      <c r="L991" s="395"/>
      <c r="M991" s="395"/>
      <c r="N991" s="395"/>
      <c r="O991" s="395"/>
      <c r="P991" s="395"/>
      <c r="Q991" s="395"/>
      <c r="R991" s="395"/>
      <c r="S991" s="395"/>
      <c r="T991" s="395"/>
      <c r="U991" s="395"/>
      <c r="V991" s="395"/>
      <c r="W991" s="395"/>
      <c r="X991" s="395"/>
      <c r="Y991" s="395"/>
      <c r="Z991" s="395"/>
    </row>
    <row r="992" ht="16.5" customHeight="1">
      <c r="A992" s="395"/>
      <c r="B992" s="395"/>
      <c r="C992" s="395"/>
      <c r="D992" s="395"/>
      <c r="E992" s="395"/>
      <c r="F992" s="395"/>
      <c r="G992" s="395"/>
      <c r="H992" s="395"/>
      <c r="I992" s="395"/>
      <c r="J992" s="395"/>
      <c r="K992" s="395"/>
      <c r="L992" s="395"/>
      <c r="M992" s="395"/>
      <c r="N992" s="395"/>
      <c r="O992" s="395"/>
      <c r="P992" s="395"/>
      <c r="Q992" s="395"/>
      <c r="R992" s="395"/>
      <c r="S992" s="395"/>
      <c r="T992" s="395"/>
      <c r="U992" s="395"/>
      <c r="V992" s="395"/>
      <c r="W992" s="395"/>
      <c r="X992" s="395"/>
      <c r="Y992" s="395"/>
      <c r="Z992" s="395"/>
    </row>
    <row r="993" ht="16.5" customHeight="1">
      <c r="A993" s="395"/>
      <c r="B993" s="395"/>
      <c r="C993" s="395"/>
      <c r="D993" s="395"/>
      <c r="E993" s="395"/>
      <c r="F993" s="395"/>
      <c r="G993" s="395"/>
      <c r="H993" s="395"/>
      <c r="I993" s="395"/>
      <c r="J993" s="395"/>
      <c r="K993" s="395"/>
      <c r="L993" s="395"/>
      <c r="M993" s="395"/>
      <c r="N993" s="395"/>
      <c r="O993" s="395"/>
      <c r="P993" s="395"/>
      <c r="Q993" s="395"/>
      <c r="R993" s="395"/>
      <c r="S993" s="395"/>
      <c r="T993" s="395"/>
      <c r="U993" s="395"/>
      <c r="V993" s="395"/>
      <c r="W993" s="395"/>
      <c r="X993" s="395"/>
      <c r="Y993" s="395"/>
      <c r="Z993" s="395"/>
    </row>
    <row r="994" ht="16.5" customHeight="1">
      <c r="A994" s="395"/>
      <c r="B994" s="395"/>
      <c r="C994" s="395"/>
      <c r="D994" s="395"/>
      <c r="E994" s="395"/>
      <c r="F994" s="395"/>
      <c r="G994" s="395"/>
      <c r="H994" s="395"/>
      <c r="I994" s="395"/>
      <c r="J994" s="395"/>
      <c r="K994" s="395"/>
      <c r="L994" s="395"/>
      <c r="M994" s="395"/>
      <c r="N994" s="395"/>
      <c r="O994" s="395"/>
      <c r="P994" s="395"/>
      <c r="Q994" s="395"/>
      <c r="R994" s="395"/>
      <c r="S994" s="395"/>
      <c r="T994" s="395"/>
      <c r="U994" s="395"/>
      <c r="V994" s="395"/>
      <c r="W994" s="395"/>
      <c r="X994" s="395"/>
      <c r="Y994" s="395"/>
      <c r="Z994" s="395"/>
    </row>
    <row r="995" ht="16.5" customHeight="1">
      <c r="A995" s="395"/>
      <c r="B995" s="395"/>
      <c r="C995" s="395"/>
      <c r="D995" s="395"/>
      <c r="E995" s="395"/>
      <c r="F995" s="395"/>
      <c r="G995" s="395"/>
      <c r="H995" s="395"/>
      <c r="I995" s="395"/>
      <c r="J995" s="395"/>
      <c r="K995" s="395"/>
      <c r="L995" s="395"/>
      <c r="M995" s="395"/>
      <c r="N995" s="395"/>
      <c r="O995" s="395"/>
      <c r="P995" s="395"/>
      <c r="Q995" s="395"/>
      <c r="R995" s="395"/>
      <c r="S995" s="395"/>
      <c r="T995" s="395"/>
      <c r="U995" s="395"/>
      <c r="V995" s="395"/>
      <c r="W995" s="395"/>
      <c r="X995" s="395"/>
      <c r="Y995" s="395"/>
      <c r="Z995" s="395"/>
    </row>
    <row r="996" ht="16.5" customHeight="1">
      <c r="A996" s="395"/>
      <c r="B996" s="395"/>
      <c r="C996" s="395"/>
      <c r="D996" s="395"/>
      <c r="E996" s="395"/>
      <c r="F996" s="395"/>
      <c r="G996" s="395"/>
      <c r="H996" s="395"/>
      <c r="I996" s="395"/>
      <c r="J996" s="395"/>
      <c r="K996" s="395"/>
      <c r="L996" s="395"/>
      <c r="M996" s="395"/>
      <c r="N996" s="395"/>
      <c r="O996" s="395"/>
      <c r="P996" s="395"/>
      <c r="Q996" s="395"/>
      <c r="R996" s="395"/>
      <c r="S996" s="395"/>
      <c r="T996" s="395"/>
      <c r="U996" s="395"/>
      <c r="V996" s="395"/>
      <c r="W996" s="395"/>
      <c r="X996" s="395"/>
      <c r="Y996" s="395"/>
      <c r="Z996" s="395"/>
    </row>
    <row r="997" ht="16.5" customHeight="1">
      <c r="A997" s="395"/>
      <c r="B997" s="395"/>
      <c r="C997" s="395"/>
      <c r="D997" s="395"/>
      <c r="E997" s="395"/>
      <c r="F997" s="395"/>
      <c r="G997" s="395"/>
      <c r="H997" s="395"/>
      <c r="I997" s="395"/>
      <c r="J997" s="395"/>
      <c r="K997" s="395"/>
      <c r="L997" s="395"/>
      <c r="M997" s="395"/>
      <c r="N997" s="395"/>
      <c r="O997" s="395"/>
      <c r="P997" s="395"/>
      <c r="Q997" s="395"/>
      <c r="R997" s="395"/>
      <c r="S997" s="395"/>
      <c r="T997" s="395"/>
      <c r="U997" s="395"/>
      <c r="V997" s="395"/>
      <c r="W997" s="395"/>
      <c r="X997" s="395"/>
      <c r="Y997" s="395"/>
      <c r="Z997" s="395"/>
    </row>
    <row r="998" ht="16.5" customHeight="1">
      <c r="A998" s="395"/>
      <c r="B998" s="395"/>
      <c r="C998" s="395"/>
      <c r="D998" s="395"/>
      <c r="E998" s="395"/>
      <c r="F998" s="395"/>
      <c r="G998" s="395"/>
      <c r="H998" s="395"/>
      <c r="I998" s="395"/>
      <c r="J998" s="395"/>
      <c r="K998" s="395"/>
      <c r="L998" s="395"/>
      <c r="M998" s="395"/>
      <c r="N998" s="395"/>
      <c r="O998" s="395"/>
      <c r="P998" s="395"/>
      <c r="Q998" s="395"/>
      <c r="R998" s="395"/>
      <c r="S998" s="395"/>
      <c r="T998" s="395"/>
      <c r="U998" s="395"/>
      <c r="V998" s="395"/>
      <c r="W998" s="395"/>
      <c r="X998" s="395"/>
      <c r="Y998" s="395"/>
      <c r="Z998" s="395"/>
    </row>
    <row r="999" ht="16.5" customHeight="1">
      <c r="A999" s="395"/>
      <c r="B999" s="395"/>
      <c r="C999" s="395"/>
      <c r="D999" s="395"/>
      <c r="E999" s="395"/>
      <c r="F999" s="395"/>
      <c r="G999" s="395"/>
      <c r="H999" s="395"/>
      <c r="I999" s="395"/>
      <c r="J999" s="395"/>
      <c r="K999" s="395"/>
      <c r="L999" s="395"/>
      <c r="M999" s="395"/>
      <c r="N999" s="395"/>
      <c r="O999" s="395"/>
      <c r="P999" s="395"/>
      <c r="Q999" s="395"/>
      <c r="R999" s="395"/>
      <c r="S999" s="395"/>
      <c r="T999" s="395"/>
      <c r="U999" s="395"/>
      <c r="V999" s="395"/>
      <c r="W999" s="395"/>
      <c r="X999" s="395"/>
      <c r="Y999" s="395"/>
      <c r="Z999" s="395"/>
    </row>
    <row r="1000" ht="16.5" customHeight="1">
      <c r="A1000" s="395"/>
      <c r="B1000" s="395"/>
      <c r="C1000" s="395"/>
      <c r="D1000" s="395"/>
      <c r="E1000" s="395"/>
      <c r="F1000" s="395"/>
      <c r="G1000" s="395"/>
      <c r="H1000" s="395"/>
      <c r="I1000" s="395"/>
      <c r="J1000" s="395"/>
      <c r="K1000" s="395"/>
      <c r="L1000" s="395"/>
      <c r="M1000" s="395"/>
      <c r="N1000" s="395"/>
      <c r="O1000" s="395"/>
      <c r="P1000" s="395"/>
      <c r="Q1000" s="395"/>
      <c r="R1000" s="395"/>
      <c r="S1000" s="395"/>
      <c r="T1000" s="395"/>
      <c r="U1000" s="395"/>
      <c r="V1000" s="395"/>
      <c r="W1000" s="395"/>
      <c r="X1000" s="395"/>
      <c r="Y1000" s="395"/>
      <c r="Z1000" s="395"/>
    </row>
  </sheetData>
  <mergeCells count="7">
    <mergeCell ref="A2:A4"/>
    <mergeCell ref="A8:A10"/>
    <mergeCell ref="A14:A16"/>
    <mergeCell ref="A20:A22"/>
    <mergeCell ref="A26:A28"/>
    <mergeCell ref="A32:A34"/>
    <mergeCell ref="A38:A40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0.71"/>
    <col customWidth="1" min="3" max="6" width="15.71"/>
    <col customWidth="1" min="7" max="7" width="6.71"/>
    <col customWidth="1" min="8" max="8" width="3.71"/>
    <col customWidth="1" min="9" max="9" width="8.71"/>
    <col customWidth="1" min="10" max="10" width="13.71"/>
    <col customWidth="1" min="11" max="11" width="4.71"/>
    <col customWidth="1" min="12" max="12" width="12.57"/>
    <col customWidth="1" min="13" max="13" width="4.71"/>
    <col customWidth="1" min="14" max="14" width="12.57"/>
    <col customWidth="1" min="15" max="15" width="4.71"/>
    <col customWidth="1" min="16" max="16" width="13.71"/>
    <col customWidth="1" min="17" max="17" width="4.71"/>
    <col customWidth="1" min="18" max="18" width="10.71"/>
    <col customWidth="1" min="19" max="36" width="9.14"/>
  </cols>
  <sheetData>
    <row r="1" ht="15.0" customHeight="1">
      <c r="A1" s="255" t="s">
        <v>2256</v>
      </c>
      <c r="B1" s="257" t="s">
        <v>2257</v>
      </c>
      <c r="C1" s="257" t="s">
        <v>2258</v>
      </c>
      <c r="D1" s="258" t="s">
        <v>2259</v>
      </c>
      <c r="E1" s="257" t="s">
        <v>2260</v>
      </c>
      <c r="F1" s="255" t="s">
        <v>2261</v>
      </c>
      <c r="G1" s="257" t="s">
        <v>2262</v>
      </c>
      <c r="H1" s="29"/>
      <c r="I1" s="211"/>
      <c r="J1" s="211"/>
      <c r="K1" s="116"/>
      <c r="L1" s="34"/>
      <c r="M1" s="28"/>
      <c r="N1" s="34"/>
      <c r="O1" s="28"/>
      <c r="P1" s="184"/>
      <c r="Q1" s="28"/>
      <c r="R1" s="3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.0" customHeight="1">
      <c r="A2" s="29" t="s">
        <v>2267</v>
      </c>
      <c r="E2" s="175">
        <v>-5.606706630000001E7</v>
      </c>
      <c r="F2" s="262"/>
      <c r="G2" s="29"/>
      <c r="H2" s="118"/>
      <c r="I2" s="2"/>
      <c r="J2" s="118"/>
      <c r="K2" s="116"/>
      <c r="L2" s="174"/>
      <c r="M2" s="174"/>
      <c r="N2" s="174"/>
      <c r="O2" s="116"/>
      <c r="P2" s="174"/>
      <c r="Q2" s="116"/>
      <c r="R2" s="11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.0" customHeight="1">
      <c r="A3" s="262">
        <v>46023.0</v>
      </c>
      <c r="B3" s="115" t="s">
        <v>2470</v>
      </c>
      <c r="C3" s="116">
        <v>42100.0</v>
      </c>
      <c r="D3" s="116"/>
      <c r="E3" s="175">
        <f t="shared" ref="E3:E297" si="1">E2+C3-D3</f>
        <v>-56024966.3</v>
      </c>
      <c r="F3" s="262"/>
      <c r="G3" s="62" t="s">
        <v>2264</v>
      </c>
      <c r="H3" s="118"/>
      <c r="I3" s="29"/>
      <c r="J3" s="29"/>
      <c r="K3" s="116"/>
      <c r="L3" s="174"/>
      <c r="M3" s="174"/>
      <c r="N3" s="174"/>
      <c r="O3" s="116"/>
      <c r="P3" s="174"/>
      <c r="Q3" s="116"/>
      <c r="R3" s="11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5.0" customHeight="1">
      <c r="A4" s="262">
        <v>46024.0</v>
      </c>
      <c r="B4" s="115" t="s">
        <v>2271</v>
      </c>
      <c r="C4" s="116">
        <v>456982.0</v>
      </c>
      <c r="D4" s="116"/>
      <c r="E4" s="175">
        <f t="shared" si="1"/>
        <v>-55567984.3</v>
      </c>
      <c r="F4" s="262"/>
      <c r="G4" s="62" t="s">
        <v>2264</v>
      </c>
      <c r="H4" s="118"/>
      <c r="I4" s="29"/>
      <c r="J4" s="29"/>
      <c r="K4" s="116"/>
      <c r="L4" s="174"/>
      <c r="M4" s="174"/>
      <c r="N4" s="174"/>
      <c r="O4" s="116"/>
      <c r="P4" s="174"/>
      <c r="Q4" s="116"/>
      <c r="R4" s="11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5.0" customHeight="1">
      <c r="A5" s="262"/>
      <c r="B5" s="115" t="s">
        <v>2470</v>
      </c>
      <c r="C5" s="116">
        <v>276346.0</v>
      </c>
      <c r="D5" s="116"/>
      <c r="E5" s="175">
        <f t="shared" si="1"/>
        <v>-55291638.3</v>
      </c>
      <c r="F5" s="262"/>
      <c r="G5" s="62" t="s">
        <v>2264</v>
      </c>
      <c r="H5" s="118"/>
      <c r="I5" s="29"/>
      <c r="J5" s="29"/>
      <c r="K5" s="116"/>
      <c r="L5" s="174"/>
      <c r="M5" s="174"/>
      <c r="N5" s="174"/>
      <c r="O5" s="116"/>
      <c r="P5" s="174"/>
      <c r="Q5" s="116"/>
      <c r="R5" s="1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5.0" customHeight="1">
      <c r="A6" s="262"/>
      <c r="B6" s="115" t="s">
        <v>1066</v>
      </c>
      <c r="C6" s="116">
        <v>440000.0</v>
      </c>
      <c r="D6" s="116"/>
      <c r="E6" s="175">
        <f t="shared" si="1"/>
        <v>-54851638.3</v>
      </c>
      <c r="F6" s="262"/>
      <c r="G6" s="62" t="s">
        <v>2264</v>
      </c>
      <c r="H6" s="118"/>
      <c r="I6" s="29"/>
      <c r="J6" s="29"/>
      <c r="K6" s="116"/>
      <c r="L6" s="174"/>
      <c r="M6" s="174"/>
      <c r="N6" s="174"/>
      <c r="O6" s="116"/>
      <c r="P6" s="174"/>
      <c r="Q6" s="116"/>
      <c r="R6" s="11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5.0" customHeight="1">
      <c r="A7" s="262"/>
      <c r="B7" s="115" t="s">
        <v>2471</v>
      </c>
      <c r="C7" s="116"/>
      <c r="D7" s="116">
        <v>241750.0</v>
      </c>
      <c r="E7" s="175">
        <f t="shared" si="1"/>
        <v>-55093388.3</v>
      </c>
      <c r="F7" s="262"/>
      <c r="G7" s="99" t="s">
        <v>2265</v>
      </c>
      <c r="H7" s="118"/>
      <c r="I7" s="29"/>
      <c r="J7" s="29"/>
      <c r="K7" s="116"/>
      <c r="L7" s="174"/>
      <c r="M7" s="174"/>
      <c r="N7" s="174"/>
      <c r="O7" s="116"/>
      <c r="P7" s="174"/>
      <c r="Q7" s="116"/>
      <c r="R7" s="11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5.0" customHeight="1">
      <c r="A8" s="262"/>
      <c r="B8" s="115" t="s">
        <v>2472</v>
      </c>
      <c r="C8" s="116"/>
      <c r="D8" s="116">
        <v>193400.0</v>
      </c>
      <c r="E8" s="175">
        <f t="shared" si="1"/>
        <v>-55286788.3</v>
      </c>
      <c r="F8" s="262"/>
      <c r="G8" s="99" t="s">
        <v>2265</v>
      </c>
      <c r="H8" s="118"/>
      <c r="I8" s="29"/>
      <c r="J8" s="29"/>
      <c r="K8" s="116"/>
      <c r="L8" s="174"/>
      <c r="M8" s="174"/>
      <c r="N8" s="174"/>
      <c r="O8" s="116"/>
      <c r="P8" s="174"/>
      <c r="Q8" s="116"/>
      <c r="R8" s="11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5.0" customHeight="1">
      <c r="A9" s="262"/>
      <c r="B9" s="115" t="s">
        <v>2473</v>
      </c>
      <c r="C9" s="116"/>
      <c r="D9" s="116">
        <v>483500.0</v>
      </c>
      <c r="E9" s="175">
        <f t="shared" si="1"/>
        <v>-55770288.3</v>
      </c>
      <c r="F9" s="262"/>
      <c r="G9" s="99" t="s">
        <v>2265</v>
      </c>
      <c r="H9" s="118"/>
      <c r="I9" s="29"/>
      <c r="J9" s="29"/>
      <c r="K9" s="116"/>
      <c r="L9" s="174"/>
      <c r="M9" s="174"/>
      <c r="N9" s="174"/>
      <c r="O9" s="116"/>
      <c r="P9" s="174"/>
      <c r="Q9" s="116"/>
      <c r="R9" s="11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5.0" customHeight="1">
      <c r="A10" s="262"/>
      <c r="B10" s="115" t="s">
        <v>2474</v>
      </c>
      <c r="C10" s="116"/>
      <c r="D10" s="116">
        <v>28600.0</v>
      </c>
      <c r="E10" s="175">
        <f t="shared" si="1"/>
        <v>-55798888.3</v>
      </c>
      <c r="F10" s="262"/>
      <c r="G10" s="99" t="s">
        <v>2265</v>
      </c>
      <c r="H10" s="118"/>
      <c r="I10" s="29"/>
      <c r="J10" s="29"/>
      <c r="K10" s="116"/>
      <c r="L10" s="174"/>
      <c r="M10" s="174"/>
      <c r="N10" s="174"/>
      <c r="O10" s="116"/>
      <c r="P10" s="174"/>
      <c r="Q10" s="116"/>
      <c r="R10" s="11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15.0" customHeight="1">
      <c r="A11" s="262"/>
      <c r="B11" s="117" t="s">
        <v>2475</v>
      </c>
      <c r="C11" s="116"/>
      <c r="D11" s="116">
        <v>122190.0</v>
      </c>
      <c r="E11" s="175">
        <f t="shared" si="1"/>
        <v>-55921078.3</v>
      </c>
      <c r="F11" s="262"/>
      <c r="G11" s="99" t="s">
        <v>2265</v>
      </c>
      <c r="H11" s="118"/>
      <c r="I11" s="29"/>
      <c r="J11" s="29"/>
      <c r="K11" s="116"/>
      <c r="L11" s="174"/>
      <c r="M11" s="174"/>
      <c r="N11" s="174"/>
      <c r="O11" s="116"/>
      <c r="P11" s="174"/>
      <c r="Q11" s="116"/>
      <c r="R11" s="11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15.0" customHeight="1">
      <c r="A12" s="262"/>
      <c r="B12" s="115" t="s">
        <v>2476</v>
      </c>
      <c r="C12" s="118"/>
      <c r="D12" s="118">
        <v>37000.0</v>
      </c>
      <c r="E12" s="175">
        <f t="shared" si="1"/>
        <v>-55958078.3</v>
      </c>
      <c r="F12" s="262"/>
      <c r="G12" s="99" t="s">
        <v>2265</v>
      </c>
      <c r="H12" s="118"/>
      <c r="I12" s="29"/>
      <c r="J12" s="29"/>
      <c r="K12" s="116"/>
      <c r="L12" s="174"/>
      <c r="M12" s="174"/>
      <c r="N12" s="174"/>
      <c r="O12" s="116"/>
      <c r="P12" s="174"/>
      <c r="Q12" s="116"/>
      <c r="R12" s="11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15.0" customHeight="1">
      <c r="A13" s="262">
        <v>46025.0</v>
      </c>
      <c r="B13" s="115" t="s">
        <v>2470</v>
      </c>
      <c r="C13" s="116">
        <v>1000.0</v>
      </c>
      <c r="D13" s="116"/>
      <c r="E13" s="175">
        <f t="shared" si="1"/>
        <v>-55957078.3</v>
      </c>
      <c r="F13" s="262"/>
      <c r="G13" s="62" t="s">
        <v>2264</v>
      </c>
      <c r="H13" s="118"/>
      <c r="I13" s="29"/>
      <c r="J13" s="29"/>
      <c r="K13" s="116"/>
      <c r="L13" s="174"/>
      <c r="M13" s="174"/>
      <c r="N13" s="174"/>
      <c r="O13" s="116"/>
      <c r="P13" s="174"/>
      <c r="Q13" s="116"/>
      <c r="R13" s="11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15.0" customHeight="1">
      <c r="A14" s="262">
        <v>46027.0</v>
      </c>
      <c r="B14" s="115" t="s">
        <v>2277</v>
      </c>
      <c r="C14" s="116">
        <v>3.467442E7</v>
      </c>
      <c r="D14" s="175"/>
      <c r="E14" s="175">
        <f t="shared" si="1"/>
        <v>-21282658.3</v>
      </c>
      <c r="F14" s="262">
        <v>46019.0</v>
      </c>
      <c r="G14" s="99" t="s">
        <v>2265</v>
      </c>
      <c r="H14" s="118"/>
      <c r="I14" s="29"/>
      <c r="J14" s="29"/>
      <c r="K14" s="116"/>
      <c r="L14" s="174"/>
      <c r="M14" s="174"/>
      <c r="N14" s="174"/>
      <c r="O14" s="116"/>
      <c r="P14" s="174"/>
      <c r="Q14" s="116"/>
      <c r="R14" s="11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5.0" customHeight="1">
      <c r="A15" s="262"/>
      <c r="B15" s="115" t="s">
        <v>2279</v>
      </c>
      <c r="C15" s="116"/>
      <c r="D15" s="175">
        <v>2.65E7</v>
      </c>
      <c r="E15" s="175">
        <f t="shared" si="1"/>
        <v>-47782658.3</v>
      </c>
      <c r="F15" s="262"/>
      <c r="G15" s="99" t="s">
        <v>2265</v>
      </c>
      <c r="H15" s="118"/>
      <c r="I15" s="29"/>
      <c r="J15" s="29"/>
      <c r="K15" s="116"/>
      <c r="L15" s="174"/>
      <c r="M15" s="174"/>
      <c r="N15" s="174"/>
      <c r="O15" s="116"/>
      <c r="P15" s="174"/>
      <c r="Q15" s="116"/>
      <c r="R15" s="11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5.0" customHeight="1">
      <c r="A16" s="262"/>
      <c r="B16" s="115" t="s">
        <v>2271</v>
      </c>
      <c r="C16" s="116">
        <v>413892.0</v>
      </c>
      <c r="D16" s="175"/>
      <c r="E16" s="175">
        <f t="shared" si="1"/>
        <v>-47368766.3</v>
      </c>
      <c r="F16" s="262"/>
      <c r="G16" s="62" t="s">
        <v>2264</v>
      </c>
      <c r="H16" s="118"/>
      <c r="I16" s="29"/>
      <c r="J16" s="29"/>
      <c r="K16" s="116"/>
      <c r="L16" s="174"/>
      <c r="M16" s="174"/>
      <c r="N16" s="174"/>
      <c r="O16" s="116"/>
      <c r="P16" s="174"/>
      <c r="Q16" s="116"/>
      <c r="R16" s="11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5.0" customHeight="1">
      <c r="A17" s="262"/>
      <c r="B17" s="115" t="s">
        <v>2470</v>
      </c>
      <c r="C17" s="116">
        <v>128185.0</v>
      </c>
      <c r="D17" s="116"/>
      <c r="E17" s="175">
        <f t="shared" si="1"/>
        <v>-47240581.3</v>
      </c>
      <c r="F17" s="262"/>
      <c r="G17" s="62" t="s">
        <v>2264</v>
      </c>
      <c r="H17" s="118"/>
      <c r="I17" s="29"/>
      <c r="J17" s="29"/>
      <c r="K17" s="116"/>
      <c r="L17" s="174"/>
      <c r="M17" s="174"/>
      <c r="N17" s="174"/>
      <c r="O17" s="116"/>
      <c r="P17" s="174"/>
      <c r="Q17" s="116"/>
      <c r="R17" s="11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5.0" customHeight="1">
      <c r="A18" s="262">
        <v>46028.0</v>
      </c>
      <c r="B18" s="115" t="s">
        <v>2271</v>
      </c>
      <c r="C18" s="116">
        <v>688049.0</v>
      </c>
      <c r="D18" s="175"/>
      <c r="E18" s="175">
        <f t="shared" si="1"/>
        <v>-46552532.3</v>
      </c>
      <c r="F18" s="262"/>
      <c r="G18" s="62" t="s">
        <v>2264</v>
      </c>
      <c r="H18" s="118"/>
      <c r="I18" s="29"/>
      <c r="J18" s="29"/>
      <c r="K18" s="116"/>
      <c r="L18" s="174"/>
      <c r="M18" s="174"/>
      <c r="N18" s="174"/>
      <c r="O18" s="116"/>
      <c r="P18" s="174"/>
      <c r="Q18" s="116"/>
      <c r="R18" s="11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5.0" customHeight="1">
      <c r="A19" s="262"/>
      <c r="B19" s="115" t="s">
        <v>2470</v>
      </c>
      <c r="C19" s="116">
        <v>75791.0</v>
      </c>
      <c r="D19" s="175"/>
      <c r="E19" s="175">
        <f t="shared" si="1"/>
        <v>-46476741.3</v>
      </c>
      <c r="F19" s="262"/>
      <c r="G19" s="62" t="s">
        <v>2264</v>
      </c>
      <c r="H19" s="118"/>
      <c r="I19" s="29"/>
      <c r="J19" s="29"/>
      <c r="K19" s="116"/>
      <c r="L19" s="174"/>
      <c r="M19" s="174"/>
      <c r="N19" s="174"/>
      <c r="O19" s="116"/>
      <c r="P19" s="174"/>
      <c r="Q19" s="116"/>
      <c r="R19" s="11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5.0" customHeight="1">
      <c r="A20" s="262"/>
      <c r="B20" s="115" t="s">
        <v>2460</v>
      </c>
      <c r="C20" s="116"/>
      <c r="D20" s="116">
        <v>6000000.0</v>
      </c>
      <c r="E20" s="175">
        <f t="shared" si="1"/>
        <v>-52476741.3</v>
      </c>
      <c r="F20" s="262" t="s">
        <v>2477</v>
      </c>
      <c r="G20" s="28" t="s">
        <v>2263</v>
      </c>
      <c r="H20" s="118"/>
      <c r="I20" s="29"/>
      <c r="J20" s="29"/>
      <c r="K20" s="116"/>
      <c r="L20" s="174"/>
      <c r="M20" s="174"/>
      <c r="N20" s="174"/>
      <c r="O20" s="116"/>
      <c r="P20" s="174"/>
      <c r="Q20" s="116"/>
      <c r="R20" s="11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5.0" customHeight="1">
      <c r="A21" s="262">
        <v>46029.0</v>
      </c>
      <c r="B21" s="115" t="s">
        <v>2271</v>
      </c>
      <c r="C21" s="116">
        <v>1032797.0</v>
      </c>
      <c r="D21" s="118"/>
      <c r="E21" s="175">
        <f t="shared" si="1"/>
        <v>-51443944.3</v>
      </c>
      <c r="F21" s="262"/>
      <c r="G21" s="62" t="s">
        <v>2264</v>
      </c>
      <c r="H21" s="118"/>
      <c r="I21" s="29"/>
      <c r="J21" s="29"/>
      <c r="K21" s="116"/>
      <c r="L21" s="174"/>
      <c r="M21" s="174"/>
      <c r="N21" s="174"/>
      <c r="O21" s="116"/>
      <c r="P21" s="174"/>
      <c r="Q21" s="116"/>
      <c r="R21" s="1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5.0" customHeight="1">
      <c r="A22" s="262"/>
      <c r="B22" s="115" t="s">
        <v>2470</v>
      </c>
      <c r="C22" s="116">
        <v>2164.0</v>
      </c>
      <c r="D22" s="116"/>
      <c r="E22" s="175">
        <f t="shared" si="1"/>
        <v>-51441780.3</v>
      </c>
      <c r="F22" s="262"/>
      <c r="G22" s="62" t="s">
        <v>2264</v>
      </c>
      <c r="H22" s="118"/>
      <c r="I22" s="29"/>
      <c r="J22" s="29"/>
      <c r="K22" s="116"/>
      <c r="L22" s="174"/>
      <c r="M22" s="174"/>
      <c r="N22" s="174"/>
      <c r="O22" s="116"/>
      <c r="P22" s="174"/>
      <c r="Q22" s="116"/>
      <c r="R22" s="11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5.0" customHeight="1">
      <c r="A23" s="262">
        <v>46030.0</v>
      </c>
      <c r="B23" s="115" t="s">
        <v>2271</v>
      </c>
      <c r="C23" s="116">
        <v>361108.0</v>
      </c>
      <c r="D23" s="116"/>
      <c r="E23" s="175">
        <f t="shared" si="1"/>
        <v>-51080672.3</v>
      </c>
      <c r="F23" s="262"/>
      <c r="G23" s="62" t="s">
        <v>2264</v>
      </c>
      <c r="H23" s="118"/>
      <c r="I23" s="29"/>
      <c r="J23" s="29"/>
      <c r="K23" s="116"/>
      <c r="L23" s="174"/>
      <c r="M23" s="174"/>
      <c r="N23" s="174"/>
      <c r="O23" s="116"/>
      <c r="P23" s="174"/>
      <c r="Q23" s="116"/>
      <c r="R23" s="11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5.0" customHeight="1">
      <c r="A24" s="262"/>
      <c r="B24" s="117" t="s">
        <v>2280</v>
      </c>
      <c r="C24" s="116"/>
      <c r="D24" s="118">
        <v>748756.0</v>
      </c>
      <c r="E24" s="175">
        <f t="shared" si="1"/>
        <v>-51829428.3</v>
      </c>
      <c r="F24" s="262" t="s">
        <v>2478</v>
      </c>
      <c r="G24" s="62" t="s">
        <v>2264</v>
      </c>
      <c r="H24" s="118"/>
      <c r="I24" s="29"/>
      <c r="J24" s="29"/>
      <c r="K24" s="116"/>
      <c r="L24" s="174"/>
      <c r="M24" s="174"/>
      <c r="N24" s="174"/>
      <c r="O24" s="116"/>
      <c r="P24" s="174"/>
      <c r="Q24" s="116"/>
      <c r="R24" s="11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5.0" customHeight="1">
      <c r="A25" s="262">
        <v>46031.0</v>
      </c>
      <c r="B25" s="117" t="s">
        <v>8</v>
      </c>
      <c r="C25" s="116">
        <v>4.9743045E7</v>
      </c>
      <c r="D25" s="118"/>
      <c r="E25" s="175">
        <f t="shared" si="1"/>
        <v>-2086383.3</v>
      </c>
      <c r="F25" s="262">
        <v>46026.0</v>
      </c>
      <c r="G25" s="99" t="s">
        <v>2265</v>
      </c>
      <c r="H25" s="118"/>
      <c r="I25" s="29"/>
      <c r="J25" s="29"/>
      <c r="K25" s="116"/>
      <c r="L25" s="174"/>
      <c r="M25" s="174"/>
      <c r="N25" s="174"/>
      <c r="O25" s="116"/>
      <c r="P25" s="174"/>
      <c r="Q25" s="116"/>
      <c r="R25" s="11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5.0" customHeight="1">
      <c r="A26" s="262"/>
      <c r="B26" s="117" t="s">
        <v>8</v>
      </c>
      <c r="C26" s="116">
        <v>7353918.0</v>
      </c>
      <c r="D26" s="118"/>
      <c r="E26" s="175">
        <f t="shared" si="1"/>
        <v>5267534.7</v>
      </c>
      <c r="F26" s="262">
        <v>46026.0</v>
      </c>
      <c r="G26" s="99" t="s">
        <v>2265</v>
      </c>
      <c r="H26" s="118"/>
      <c r="I26" s="29"/>
      <c r="J26" s="29"/>
      <c r="K26" s="116"/>
      <c r="L26" s="174"/>
      <c r="M26" s="174"/>
      <c r="N26" s="174"/>
      <c r="O26" s="116"/>
      <c r="P26" s="174"/>
      <c r="Q26" s="116"/>
      <c r="R26" s="11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5.0" customHeight="1">
      <c r="A27" s="262"/>
      <c r="B27" s="117" t="s">
        <v>2017</v>
      </c>
      <c r="C27" s="116"/>
      <c r="D27" s="118">
        <v>5.5816618E7</v>
      </c>
      <c r="E27" s="175">
        <f t="shared" si="1"/>
        <v>-50549083.3</v>
      </c>
      <c r="F27" s="262" t="s">
        <v>2479</v>
      </c>
      <c r="G27" s="99" t="s">
        <v>2265</v>
      </c>
      <c r="H27" s="118"/>
      <c r="I27" s="29"/>
      <c r="J27" s="29"/>
      <c r="K27" s="116"/>
      <c r="L27" s="174"/>
      <c r="M27" s="174"/>
      <c r="N27" s="174"/>
      <c r="O27" s="116"/>
      <c r="P27" s="174"/>
      <c r="Q27" s="116"/>
      <c r="R27" s="11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5.0" customHeight="1">
      <c r="A28" s="262"/>
      <c r="B28" s="115" t="s">
        <v>2480</v>
      </c>
      <c r="C28" s="116"/>
      <c r="D28" s="116">
        <v>48350.0</v>
      </c>
      <c r="E28" s="175">
        <f t="shared" si="1"/>
        <v>-50597433.3</v>
      </c>
      <c r="F28" s="262"/>
      <c r="G28" s="99" t="s">
        <v>2265</v>
      </c>
      <c r="H28" s="118"/>
      <c r="I28" s="29"/>
      <c r="J28" s="29"/>
      <c r="K28" s="116"/>
      <c r="L28" s="174"/>
      <c r="M28" s="174"/>
      <c r="N28" s="174"/>
      <c r="O28" s="116"/>
      <c r="P28" s="174"/>
      <c r="Q28" s="116"/>
      <c r="R28" s="11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5.0" customHeight="1">
      <c r="A29" s="262"/>
      <c r="B29" s="115" t="s">
        <v>2471</v>
      </c>
      <c r="C29" s="116"/>
      <c r="D29" s="116">
        <v>145050.0</v>
      </c>
      <c r="E29" s="175">
        <f t="shared" si="1"/>
        <v>-50742483.3</v>
      </c>
      <c r="F29" s="262"/>
      <c r="G29" s="99" t="s">
        <v>2265</v>
      </c>
      <c r="H29" s="118"/>
      <c r="I29" s="29"/>
      <c r="J29" s="29"/>
      <c r="K29" s="116"/>
      <c r="L29" s="174"/>
      <c r="M29" s="174"/>
      <c r="N29" s="174"/>
      <c r="O29" s="116"/>
      <c r="P29" s="174"/>
      <c r="Q29" s="116"/>
      <c r="R29" s="11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5.0" customHeight="1">
      <c r="A30" s="262"/>
      <c r="B30" s="115" t="s">
        <v>2271</v>
      </c>
      <c r="C30" s="116">
        <v>355533.0</v>
      </c>
      <c r="D30" s="116"/>
      <c r="E30" s="175">
        <f t="shared" si="1"/>
        <v>-50386950.3</v>
      </c>
      <c r="F30" s="262"/>
      <c r="G30" s="62" t="s">
        <v>2264</v>
      </c>
      <c r="H30" s="118"/>
      <c r="I30" s="29"/>
      <c r="J30" s="29"/>
      <c r="K30" s="116"/>
      <c r="L30" s="174"/>
      <c r="M30" s="174"/>
      <c r="N30" s="174"/>
      <c r="O30" s="116"/>
      <c r="P30" s="174"/>
      <c r="Q30" s="116"/>
      <c r="R30" s="11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5.0" customHeight="1">
      <c r="A31" s="262"/>
      <c r="B31" s="115" t="s">
        <v>2281</v>
      </c>
      <c r="C31" s="118"/>
      <c r="D31" s="118">
        <v>38500.0</v>
      </c>
      <c r="E31" s="175">
        <f t="shared" si="1"/>
        <v>-50425450.3</v>
      </c>
      <c r="F31" s="262"/>
      <c r="G31" s="62" t="s">
        <v>2264</v>
      </c>
      <c r="H31" s="118"/>
      <c r="I31" s="29"/>
      <c r="J31" s="29"/>
      <c r="K31" s="116"/>
      <c r="L31" s="174"/>
      <c r="M31" s="174"/>
      <c r="N31" s="174"/>
      <c r="O31" s="116"/>
      <c r="P31" s="174"/>
      <c r="Q31" s="116"/>
      <c r="R31" s="11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5.0" customHeight="1">
      <c r="A32" s="262"/>
      <c r="B32" s="117" t="s">
        <v>2279</v>
      </c>
      <c r="C32" s="116">
        <v>1.3E7</v>
      </c>
      <c r="D32" s="118"/>
      <c r="E32" s="175">
        <f t="shared" si="1"/>
        <v>-37425450.3</v>
      </c>
      <c r="F32" s="262"/>
      <c r="G32" s="28" t="s">
        <v>2263</v>
      </c>
      <c r="H32" s="118"/>
      <c r="I32" s="29"/>
      <c r="J32" s="29"/>
      <c r="K32" s="116"/>
      <c r="L32" s="174"/>
      <c r="M32" s="174"/>
      <c r="N32" s="174"/>
      <c r="O32" s="116"/>
      <c r="P32" s="174"/>
      <c r="Q32" s="116"/>
      <c r="R32" s="11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5.0" customHeight="1">
      <c r="A33" s="262">
        <v>46032.0</v>
      </c>
      <c r="B33" s="115" t="s">
        <v>2481</v>
      </c>
      <c r="C33" s="116"/>
      <c r="D33" s="116">
        <v>8246190.0</v>
      </c>
      <c r="E33" s="175">
        <f t="shared" si="1"/>
        <v>-45671640.3</v>
      </c>
      <c r="F33" s="262"/>
      <c r="G33" s="99" t="s">
        <v>2265</v>
      </c>
      <c r="H33" s="118"/>
      <c r="I33" s="29"/>
      <c r="J33" s="29"/>
      <c r="K33" s="116"/>
      <c r="L33" s="174"/>
      <c r="M33" s="174"/>
      <c r="N33" s="174"/>
      <c r="O33" s="116"/>
      <c r="P33" s="174"/>
      <c r="Q33" s="116"/>
      <c r="R33" s="11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5.0" customHeight="1">
      <c r="A34" s="262"/>
      <c r="B34" s="117" t="s">
        <v>2482</v>
      </c>
      <c r="C34" s="116"/>
      <c r="D34" s="116">
        <v>91865.0</v>
      </c>
      <c r="E34" s="175">
        <f t="shared" si="1"/>
        <v>-45763505.3</v>
      </c>
      <c r="F34" s="262"/>
      <c r="G34" s="99" t="s">
        <v>2265</v>
      </c>
      <c r="H34" s="118"/>
      <c r="I34" s="29"/>
      <c r="J34" s="29"/>
      <c r="K34" s="116"/>
      <c r="L34" s="174"/>
      <c r="M34" s="174"/>
      <c r="N34" s="174"/>
      <c r="O34" s="116"/>
      <c r="P34" s="174"/>
      <c r="Q34" s="116"/>
      <c r="R34" s="11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5.0" customHeight="1">
      <c r="A35" s="262"/>
      <c r="B35" s="115" t="s">
        <v>2288</v>
      </c>
      <c r="C35" s="118"/>
      <c r="D35" s="118">
        <v>4168940.0</v>
      </c>
      <c r="E35" s="175">
        <f t="shared" si="1"/>
        <v>-49932445.3</v>
      </c>
      <c r="F35" s="262"/>
      <c r="G35" s="28" t="s">
        <v>2263</v>
      </c>
      <c r="H35" s="118"/>
      <c r="I35" s="29"/>
      <c r="J35" s="29"/>
      <c r="K35" s="116"/>
      <c r="L35" s="174"/>
      <c r="M35" s="174"/>
      <c r="N35" s="174"/>
      <c r="O35" s="116"/>
      <c r="P35" s="174"/>
      <c r="Q35" s="116"/>
      <c r="R35" s="11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5.0" customHeight="1">
      <c r="A36" s="262"/>
      <c r="B36" s="115" t="s">
        <v>2398</v>
      </c>
      <c r="C36" s="118"/>
      <c r="D36" s="118">
        <v>200000.0</v>
      </c>
      <c r="E36" s="175">
        <f t="shared" si="1"/>
        <v>-50132445.3</v>
      </c>
      <c r="F36" s="262"/>
      <c r="G36" s="28" t="s">
        <v>2263</v>
      </c>
      <c r="H36" s="118"/>
      <c r="I36" s="29"/>
      <c r="J36" s="29"/>
      <c r="K36" s="116"/>
      <c r="L36" s="174"/>
      <c r="M36" s="174"/>
      <c r="N36" s="174"/>
      <c r="O36" s="116"/>
      <c r="P36" s="174"/>
      <c r="Q36" s="116"/>
      <c r="R36" s="11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5.0" customHeight="1">
      <c r="A37" s="262">
        <v>46034.0</v>
      </c>
      <c r="B37" s="115" t="s">
        <v>2271</v>
      </c>
      <c r="C37" s="116">
        <v>397300.0</v>
      </c>
      <c r="D37" s="116"/>
      <c r="E37" s="175">
        <f t="shared" si="1"/>
        <v>-49735145.3</v>
      </c>
      <c r="F37" s="262"/>
      <c r="G37" s="62" t="s">
        <v>2264</v>
      </c>
      <c r="H37" s="118"/>
      <c r="I37" s="29"/>
      <c r="J37" s="29"/>
      <c r="K37" s="116"/>
      <c r="L37" s="174"/>
      <c r="M37" s="174"/>
      <c r="N37" s="174"/>
      <c r="O37" s="116"/>
      <c r="P37" s="174"/>
      <c r="Q37" s="116"/>
      <c r="R37" s="11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5.0" customHeight="1">
      <c r="A38" s="262"/>
      <c r="B38" s="115" t="s">
        <v>2483</v>
      </c>
      <c r="C38" s="116">
        <v>8112500.0</v>
      </c>
      <c r="D38" s="116"/>
      <c r="E38" s="175">
        <f t="shared" si="1"/>
        <v>-41622645.3</v>
      </c>
      <c r="F38" s="262">
        <v>46020.0</v>
      </c>
      <c r="G38" s="28" t="s">
        <v>2263</v>
      </c>
      <c r="H38" s="118"/>
      <c r="I38" s="29"/>
      <c r="J38" s="29"/>
      <c r="K38" s="116"/>
      <c r="L38" s="174"/>
      <c r="M38" s="174"/>
      <c r="N38" s="174"/>
      <c r="O38" s="116"/>
      <c r="P38" s="174"/>
      <c r="Q38" s="116"/>
      <c r="R38" s="11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5.0" customHeight="1">
      <c r="A39" s="262"/>
      <c r="B39" s="117" t="s">
        <v>711</v>
      </c>
      <c r="C39" s="116">
        <v>1.22627311E8</v>
      </c>
      <c r="D39" s="116"/>
      <c r="E39" s="175">
        <f t="shared" si="1"/>
        <v>81004665.7</v>
      </c>
      <c r="F39" s="262">
        <v>46022.0</v>
      </c>
      <c r="G39" s="28" t="s">
        <v>2263</v>
      </c>
      <c r="H39" s="118"/>
      <c r="I39" s="29"/>
      <c r="J39" s="29"/>
      <c r="K39" s="116"/>
      <c r="L39" s="174"/>
      <c r="M39" s="174"/>
      <c r="N39" s="174"/>
      <c r="O39" s="116"/>
      <c r="P39" s="174"/>
      <c r="Q39" s="116"/>
      <c r="R39" s="11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5.0" customHeight="1">
      <c r="A40" s="262"/>
      <c r="B40" s="115" t="s">
        <v>2303</v>
      </c>
      <c r="C40" s="118"/>
      <c r="D40" s="118">
        <v>4000000.0</v>
      </c>
      <c r="E40" s="175">
        <f t="shared" si="1"/>
        <v>77004665.7</v>
      </c>
      <c r="F40" s="262"/>
      <c r="G40" s="28" t="s">
        <v>2263</v>
      </c>
      <c r="H40" s="118"/>
      <c r="I40" s="29"/>
      <c r="J40" s="29"/>
      <c r="K40" s="116"/>
      <c r="L40" s="174"/>
      <c r="M40" s="174"/>
      <c r="N40" s="174"/>
      <c r="O40" s="116"/>
      <c r="P40" s="174"/>
      <c r="Q40" s="116"/>
      <c r="R40" s="11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5.0" customHeight="1">
      <c r="A41" s="262"/>
      <c r="B41" s="115" t="s">
        <v>2395</v>
      </c>
      <c r="C41" s="116"/>
      <c r="D41" s="116">
        <v>1.34E7</v>
      </c>
      <c r="E41" s="175">
        <f t="shared" si="1"/>
        <v>63604665.7</v>
      </c>
      <c r="F41" s="262"/>
      <c r="G41" s="28" t="s">
        <v>2263</v>
      </c>
      <c r="H41" s="118"/>
      <c r="I41" s="29"/>
      <c r="J41" s="29"/>
      <c r="K41" s="116"/>
      <c r="L41" s="174"/>
      <c r="M41" s="174"/>
      <c r="N41" s="174"/>
      <c r="O41" s="116"/>
      <c r="P41" s="174"/>
      <c r="Q41" s="116"/>
      <c r="R41" s="11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5.0" customHeight="1">
      <c r="A42" s="262"/>
      <c r="B42" s="115" t="s">
        <v>2312</v>
      </c>
      <c r="C42" s="118"/>
      <c r="D42" s="118">
        <v>1.355693E7</v>
      </c>
      <c r="E42" s="175">
        <f t="shared" si="1"/>
        <v>50047735.7</v>
      </c>
      <c r="F42" s="262"/>
      <c r="G42" s="28" t="s">
        <v>2263</v>
      </c>
      <c r="H42" s="118"/>
      <c r="I42" s="29"/>
      <c r="J42" s="29"/>
      <c r="K42" s="116"/>
      <c r="L42" s="174"/>
      <c r="M42" s="174"/>
      <c r="N42" s="174"/>
      <c r="O42" s="116"/>
      <c r="P42" s="174"/>
      <c r="Q42" s="116"/>
      <c r="R42" s="11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5.0" customHeight="1">
      <c r="A43" s="262"/>
      <c r="B43" s="115" t="s">
        <v>2313</v>
      </c>
      <c r="C43" s="118"/>
      <c r="D43" s="118">
        <v>2500000.0</v>
      </c>
      <c r="E43" s="175">
        <f t="shared" si="1"/>
        <v>47547735.7</v>
      </c>
      <c r="F43" s="262"/>
      <c r="G43" s="28" t="s">
        <v>2263</v>
      </c>
      <c r="H43" s="118"/>
      <c r="I43" s="29"/>
      <c r="J43" s="29"/>
      <c r="K43" s="116"/>
      <c r="L43" s="174"/>
      <c r="M43" s="174"/>
      <c r="N43" s="174"/>
      <c r="O43" s="116"/>
      <c r="P43" s="174"/>
      <c r="Q43" s="116"/>
      <c r="R43" s="1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5.0" customHeight="1">
      <c r="A44" s="262"/>
      <c r="B44" s="115" t="s">
        <v>2484</v>
      </c>
      <c r="C44" s="116"/>
      <c r="D44" s="116">
        <v>3400000.0</v>
      </c>
      <c r="E44" s="175">
        <f t="shared" si="1"/>
        <v>44147735.7</v>
      </c>
      <c r="F44" s="262" t="s">
        <v>2485</v>
      </c>
      <c r="G44" s="28" t="s">
        <v>2263</v>
      </c>
      <c r="H44" s="118"/>
      <c r="I44" s="29"/>
      <c r="J44" s="29"/>
      <c r="K44" s="116"/>
      <c r="L44" s="174"/>
      <c r="M44" s="174"/>
      <c r="N44" s="174"/>
      <c r="O44" s="116"/>
      <c r="P44" s="174"/>
      <c r="Q44" s="116"/>
      <c r="R44" s="11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5.0" customHeight="1">
      <c r="A45" s="262"/>
      <c r="B45" s="115" t="s">
        <v>2486</v>
      </c>
      <c r="C45" s="116"/>
      <c r="D45" s="116">
        <v>1.4967561E7</v>
      </c>
      <c r="E45" s="175">
        <f t="shared" si="1"/>
        <v>29180174.7</v>
      </c>
      <c r="F45" s="262"/>
      <c r="G45" s="28" t="s">
        <v>2263</v>
      </c>
      <c r="H45" s="118"/>
      <c r="I45" s="29"/>
      <c r="J45" s="29"/>
      <c r="K45" s="116"/>
      <c r="L45" s="174"/>
      <c r="M45" s="174"/>
      <c r="N45" s="174"/>
      <c r="O45" s="116"/>
      <c r="P45" s="174"/>
      <c r="Q45" s="116"/>
      <c r="R45" s="11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5.0" customHeight="1">
      <c r="A46" s="262"/>
      <c r="B46" s="115" t="s">
        <v>2317</v>
      </c>
      <c r="C46" s="116"/>
      <c r="D46" s="116">
        <v>430000.0</v>
      </c>
      <c r="E46" s="175">
        <f t="shared" si="1"/>
        <v>28750174.7</v>
      </c>
      <c r="F46" s="262" t="s">
        <v>2318</v>
      </c>
      <c r="G46" s="28" t="s">
        <v>2263</v>
      </c>
      <c r="H46" s="118"/>
      <c r="I46" s="29"/>
      <c r="J46" s="29"/>
      <c r="K46" s="116"/>
      <c r="L46" s="174"/>
      <c r="M46" s="174"/>
      <c r="N46" s="174"/>
      <c r="O46" s="116"/>
      <c r="P46" s="174"/>
      <c r="Q46" s="116"/>
      <c r="R46" s="11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5.0" customHeight="1">
      <c r="A47" s="262"/>
      <c r="B47" s="115" t="s">
        <v>2320</v>
      </c>
      <c r="C47" s="116"/>
      <c r="D47" s="116">
        <v>400000.0</v>
      </c>
      <c r="E47" s="175">
        <f t="shared" si="1"/>
        <v>28350174.7</v>
      </c>
      <c r="F47" s="262" t="s">
        <v>2318</v>
      </c>
      <c r="G47" s="28" t="s">
        <v>2263</v>
      </c>
      <c r="H47" s="118"/>
      <c r="I47" s="29"/>
      <c r="J47" s="29"/>
      <c r="K47" s="116"/>
      <c r="L47" s="174"/>
      <c r="M47" s="174"/>
      <c r="N47" s="174"/>
      <c r="O47" s="116"/>
      <c r="P47" s="174"/>
      <c r="Q47" s="116"/>
      <c r="R47" s="11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5.0" customHeight="1">
      <c r="A48" s="262"/>
      <c r="B48" s="115" t="s">
        <v>2322</v>
      </c>
      <c r="C48" s="116"/>
      <c r="D48" s="116">
        <v>400000.0</v>
      </c>
      <c r="E48" s="175">
        <f t="shared" si="1"/>
        <v>27950174.7</v>
      </c>
      <c r="F48" s="262" t="s">
        <v>2318</v>
      </c>
      <c r="G48" s="28" t="s">
        <v>2263</v>
      </c>
      <c r="H48" s="118"/>
      <c r="I48" s="29"/>
      <c r="J48" s="29"/>
      <c r="K48" s="116"/>
      <c r="L48" s="174"/>
      <c r="M48" s="174"/>
      <c r="N48" s="174"/>
      <c r="O48" s="116"/>
      <c r="P48" s="174"/>
      <c r="Q48" s="116"/>
      <c r="R48" s="11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5.0" customHeight="1">
      <c r="A49" s="262"/>
      <c r="B49" s="115" t="s">
        <v>2324</v>
      </c>
      <c r="C49" s="116"/>
      <c r="D49" s="116">
        <v>400000.0</v>
      </c>
      <c r="E49" s="175">
        <f t="shared" si="1"/>
        <v>27550174.7</v>
      </c>
      <c r="F49" s="262" t="s">
        <v>2318</v>
      </c>
      <c r="G49" s="28" t="s">
        <v>2263</v>
      </c>
      <c r="H49" s="118"/>
      <c r="I49" s="29"/>
      <c r="J49" s="29"/>
      <c r="K49" s="116"/>
      <c r="L49" s="174"/>
      <c r="M49" s="174"/>
      <c r="N49" s="174"/>
      <c r="O49" s="116"/>
      <c r="P49" s="174"/>
      <c r="Q49" s="116"/>
      <c r="R49" s="11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5.0" customHeight="1">
      <c r="A50" s="262"/>
      <c r="B50" s="115" t="s">
        <v>2326</v>
      </c>
      <c r="C50" s="118"/>
      <c r="D50" s="118">
        <v>400000.0</v>
      </c>
      <c r="E50" s="175">
        <f t="shared" si="1"/>
        <v>27150174.7</v>
      </c>
      <c r="F50" s="262" t="s">
        <v>2318</v>
      </c>
      <c r="G50" s="28" t="s">
        <v>2263</v>
      </c>
      <c r="H50" s="118"/>
      <c r="I50" s="29"/>
      <c r="J50" s="29"/>
      <c r="K50" s="116"/>
      <c r="L50" s="174"/>
      <c r="M50" s="174"/>
      <c r="N50" s="174"/>
      <c r="O50" s="116"/>
      <c r="P50" s="174"/>
      <c r="Q50" s="116"/>
      <c r="R50" s="11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5.0" customHeight="1">
      <c r="A51" s="262"/>
      <c r="B51" s="115" t="s">
        <v>2322</v>
      </c>
      <c r="C51" s="116"/>
      <c r="D51" s="116">
        <v>420000.0</v>
      </c>
      <c r="E51" s="175">
        <f t="shared" si="1"/>
        <v>26730174.7</v>
      </c>
      <c r="F51" s="262" t="s">
        <v>2318</v>
      </c>
      <c r="G51" s="28" t="s">
        <v>2263</v>
      </c>
      <c r="H51" s="118"/>
      <c r="I51" s="29"/>
      <c r="J51" s="29"/>
      <c r="K51" s="116"/>
      <c r="L51" s="174"/>
      <c r="M51" s="174"/>
      <c r="N51" s="174"/>
      <c r="O51" s="116"/>
      <c r="P51" s="174"/>
      <c r="Q51" s="116"/>
      <c r="R51" s="11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5.0" customHeight="1">
      <c r="A52" s="262"/>
      <c r="B52" s="115" t="s">
        <v>2487</v>
      </c>
      <c r="C52" s="118"/>
      <c r="D52" s="118">
        <v>2713700.0</v>
      </c>
      <c r="E52" s="175">
        <f t="shared" si="1"/>
        <v>24016474.7</v>
      </c>
      <c r="F52" s="262" t="s">
        <v>2291</v>
      </c>
      <c r="G52" s="28" t="s">
        <v>2263</v>
      </c>
      <c r="H52" s="118"/>
      <c r="I52" s="29"/>
      <c r="J52" s="29"/>
      <c r="K52" s="116"/>
      <c r="L52" s="174"/>
      <c r="M52" s="174"/>
      <c r="N52" s="174"/>
      <c r="O52" s="116"/>
      <c r="P52" s="174"/>
      <c r="Q52" s="116"/>
      <c r="R52" s="11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5.0" customHeight="1">
      <c r="A53" s="262"/>
      <c r="B53" s="115" t="s">
        <v>2487</v>
      </c>
      <c r="C53" s="118"/>
      <c r="D53" s="118">
        <v>541670.0</v>
      </c>
      <c r="E53" s="175">
        <f t="shared" si="1"/>
        <v>23474804.7</v>
      </c>
      <c r="F53" s="262" t="s">
        <v>2405</v>
      </c>
      <c r="G53" s="28" t="s">
        <v>2263</v>
      </c>
      <c r="H53" s="118"/>
      <c r="I53" s="29"/>
      <c r="J53" s="29"/>
      <c r="K53" s="116"/>
      <c r="L53" s="174"/>
      <c r="M53" s="174"/>
      <c r="N53" s="174"/>
      <c r="O53" s="116"/>
      <c r="P53" s="174"/>
      <c r="Q53" s="116"/>
      <c r="R53" s="11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5.0" customHeight="1">
      <c r="A54" s="262"/>
      <c r="B54" s="115" t="s">
        <v>2292</v>
      </c>
      <c r="C54" s="118"/>
      <c r="D54" s="118">
        <v>324990.0</v>
      </c>
      <c r="E54" s="175">
        <f t="shared" si="1"/>
        <v>23149814.7</v>
      </c>
      <c r="F54" s="262"/>
      <c r="G54" s="28" t="s">
        <v>2263</v>
      </c>
      <c r="H54" s="118"/>
      <c r="I54" s="29"/>
      <c r="J54" s="29"/>
      <c r="K54" s="116"/>
      <c r="L54" s="174"/>
      <c r="M54" s="174"/>
      <c r="N54" s="174"/>
      <c r="O54" s="116"/>
      <c r="P54" s="174"/>
      <c r="Q54" s="116"/>
      <c r="R54" s="11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5.0" customHeight="1">
      <c r="A55" s="262"/>
      <c r="B55" s="115" t="s">
        <v>2300</v>
      </c>
      <c r="C55" s="116"/>
      <c r="D55" s="116">
        <v>27500.0</v>
      </c>
      <c r="E55" s="175">
        <f t="shared" si="1"/>
        <v>23122314.7</v>
      </c>
      <c r="F55" s="262"/>
      <c r="G55" s="28"/>
      <c r="H55" s="118"/>
      <c r="I55" s="29"/>
      <c r="J55" s="29"/>
      <c r="K55" s="116"/>
      <c r="L55" s="174"/>
      <c r="M55" s="174"/>
      <c r="N55" s="174"/>
      <c r="O55" s="116"/>
      <c r="P55" s="174"/>
      <c r="Q55" s="116"/>
      <c r="R55" s="11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5.0" customHeight="1">
      <c r="A56" s="262"/>
      <c r="B56" s="115" t="s">
        <v>2488</v>
      </c>
      <c r="C56" s="118"/>
      <c r="D56" s="118">
        <v>2987500.0</v>
      </c>
      <c r="E56" s="175">
        <f t="shared" si="1"/>
        <v>20134814.7</v>
      </c>
      <c r="F56" s="262"/>
      <c r="G56" s="28"/>
      <c r="H56" s="118"/>
      <c r="I56" s="29"/>
      <c r="J56" s="29"/>
      <c r="K56" s="116"/>
      <c r="L56" s="174"/>
      <c r="M56" s="174"/>
      <c r="N56" s="174"/>
      <c r="O56" s="116"/>
      <c r="P56" s="174"/>
      <c r="Q56" s="116"/>
      <c r="R56" s="11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5.0" customHeight="1">
      <c r="A57" s="262"/>
      <c r="B57" s="115" t="s">
        <v>2489</v>
      </c>
      <c r="C57" s="118"/>
      <c r="D57" s="118">
        <v>2963920.0</v>
      </c>
      <c r="E57" s="175">
        <f t="shared" si="1"/>
        <v>17170894.7</v>
      </c>
      <c r="F57" s="262"/>
      <c r="G57" s="28"/>
      <c r="H57" s="118"/>
      <c r="I57" s="29"/>
      <c r="J57" s="29"/>
      <c r="K57" s="116"/>
      <c r="L57" s="174"/>
      <c r="M57" s="174"/>
      <c r="N57" s="174"/>
      <c r="O57" s="116"/>
      <c r="P57" s="174"/>
      <c r="Q57" s="116"/>
      <c r="R57" s="11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5.0" customHeight="1">
      <c r="A58" s="262"/>
      <c r="B58" s="115" t="s">
        <v>2490</v>
      </c>
      <c r="C58" s="118"/>
      <c r="D58" s="118">
        <v>199390.0</v>
      </c>
      <c r="E58" s="175">
        <f t="shared" si="1"/>
        <v>16971504.7</v>
      </c>
      <c r="F58" s="262"/>
      <c r="G58" s="28"/>
      <c r="H58" s="118"/>
      <c r="I58" s="29"/>
      <c r="J58" s="29"/>
      <c r="K58" s="116"/>
      <c r="L58" s="174"/>
      <c r="M58" s="174"/>
      <c r="N58" s="174"/>
      <c r="O58" s="116"/>
      <c r="P58" s="174"/>
      <c r="Q58" s="116"/>
      <c r="R58" s="11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5.0" customHeight="1">
      <c r="A59" s="262"/>
      <c r="B59" s="115" t="s">
        <v>2491</v>
      </c>
      <c r="C59" s="116"/>
      <c r="D59" s="116">
        <v>444600.0</v>
      </c>
      <c r="E59" s="175">
        <f t="shared" si="1"/>
        <v>16526904.7</v>
      </c>
      <c r="F59" s="262"/>
      <c r="G59" s="28"/>
      <c r="H59" s="118"/>
      <c r="I59" s="29"/>
      <c r="J59" s="29"/>
      <c r="K59" s="116"/>
      <c r="L59" s="174"/>
      <c r="M59" s="174"/>
      <c r="N59" s="174"/>
      <c r="O59" s="116"/>
      <c r="P59" s="174"/>
      <c r="Q59" s="116"/>
      <c r="R59" s="11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5.0" customHeight="1">
      <c r="A60" s="262"/>
      <c r="B60" s="115" t="s">
        <v>2492</v>
      </c>
      <c r="C60" s="118"/>
      <c r="D60" s="118">
        <v>361070.0</v>
      </c>
      <c r="E60" s="175">
        <f t="shared" si="1"/>
        <v>16165834.7</v>
      </c>
      <c r="F60" s="262"/>
      <c r="G60" s="28"/>
      <c r="H60" s="118"/>
      <c r="I60" s="29"/>
      <c r="J60" s="29"/>
      <c r="K60" s="116"/>
      <c r="L60" s="174"/>
      <c r="M60" s="174"/>
      <c r="N60" s="174"/>
      <c r="O60" s="116"/>
      <c r="P60" s="174"/>
      <c r="Q60" s="116"/>
      <c r="R60" s="11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5.0" customHeight="1">
      <c r="A61" s="262"/>
      <c r="B61" s="115" t="s">
        <v>2493</v>
      </c>
      <c r="C61" s="118"/>
      <c r="D61" s="118">
        <v>1.2263778E7</v>
      </c>
      <c r="E61" s="175">
        <f t="shared" si="1"/>
        <v>3902056.7</v>
      </c>
      <c r="F61" s="262"/>
      <c r="G61" s="99" t="s">
        <v>2265</v>
      </c>
      <c r="H61" s="118"/>
      <c r="I61" s="29"/>
      <c r="J61" s="29"/>
      <c r="K61" s="116"/>
      <c r="L61" s="174"/>
      <c r="M61" s="174"/>
      <c r="N61" s="174"/>
      <c r="O61" s="116"/>
      <c r="P61" s="174"/>
      <c r="Q61" s="116"/>
      <c r="R61" s="11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5.0" customHeight="1">
      <c r="A62" s="262"/>
      <c r="B62" s="115" t="s">
        <v>2494</v>
      </c>
      <c r="C62" s="118"/>
      <c r="D62" s="118">
        <v>7162854.0</v>
      </c>
      <c r="E62" s="175">
        <f t="shared" si="1"/>
        <v>-3260797.3</v>
      </c>
      <c r="F62" s="262"/>
      <c r="G62" s="99" t="s">
        <v>2265</v>
      </c>
      <c r="H62" s="118"/>
      <c r="I62" s="29"/>
      <c r="J62" s="29"/>
      <c r="K62" s="116"/>
      <c r="L62" s="174"/>
      <c r="M62" s="174"/>
      <c r="N62" s="174"/>
      <c r="O62" s="116"/>
      <c r="P62" s="174"/>
      <c r="Q62" s="116"/>
      <c r="R62" s="11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5.0" customHeight="1">
      <c r="A63" s="262"/>
      <c r="B63" s="115" t="s">
        <v>2495</v>
      </c>
      <c r="C63" s="116"/>
      <c r="D63" s="116">
        <v>678000.0</v>
      </c>
      <c r="E63" s="175">
        <f t="shared" si="1"/>
        <v>-3938797.3</v>
      </c>
      <c r="F63" s="262">
        <v>46022.0</v>
      </c>
      <c r="G63" s="99" t="s">
        <v>2265</v>
      </c>
      <c r="H63" s="118"/>
      <c r="I63" s="29"/>
      <c r="J63" s="29"/>
      <c r="K63" s="116"/>
      <c r="L63" s="174"/>
      <c r="M63" s="174"/>
      <c r="N63" s="174"/>
      <c r="O63" s="116"/>
      <c r="P63" s="174"/>
      <c r="Q63" s="116"/>
      <c r="R63" s="11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5.0" customHeight="1">
      <c r="A64" s="262"/>
      <c r="B64" s="117" t="s">
        <v>2495</v>
      </c>
      <c r="C64" s="116"/>
      <c r="D64" s="116">
        <v>1650000.0</v>
      </c>
      <c r="E64" s="175">
        <f t="shared" si="1"/>
        <v>-5588797.3</v>
      </c>
      <c r="F64" s="262">
        <v>46016.0</v>
      </c>
      <c r="G64" s="99" t="s">
        <v>2265</v>
      </c>
      <c r="H64" s="118"/>
      <c r="I64" s="29"/>
      <c r="J64" s="29"/>
      <c r="K64" s="116"/>
      <c r="L64" s="28" t="s">
        <v>1095</v>
      </c>
      <c r="M64" s="174"/>
      <c r="N64" s="174"/>
      <c r="O64" s="116"/>
      <c r="P64" s="174"/>
      <c r="Q64" s="116"/>
      <c r="R64" s="11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5.0" customHeight="1">
      <c r="A65" s="262"/>
      <c r="B65" s="115" t="s">
        <v>2466</v>
      </c>
      <c r="C65" s="116"/>
      <c r="D65" s="116">
        <v>440000.0</v>
      </c>
      <c r="E65" s="175">
        <f t="shared" si="1"/>
        <v>-6028797.3</v>
      </c>
      <c r="F65" s="262">
        <v>46016.0</v>
      </c>
      <c r="G65" s="99" t="s">
        <v>2265</v>
      </c>
      <c r="H65" s="118"/>
      <c r="I65" s="29"/>
      <c r="J65" s="29"/>
      <c r="K65" s="116"/>
      <c r="L65" s="174"/>
      <c r="M65" s="174"/>
      <c r="N65" s="174"/>
      <c r="O65" s="116"/>
      <c r="P65" s="174"/>
      <c r="Q65" s="116"/>
      <c r="R65" s="11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5.0" customHeight="1">
      <c r="A66" s="262"/>
      <c r="B66" s="115" t="s">
        <v>2496</v>
      </c>
      <c r="C66" s="118"/>
      <c r="D66" s="118">
        <v>3300000.0</v>
      </c>
      <c r="E66" s="175">
        <f t="shared" si="1"/>
        <v>-9328797.3</v>
      </c>
      <c r="F66" s="262">
        <v>45951.0</v>
      </c>
      <c r="G66" s="99" t="s">
        <v>2265</v>
      </c>
      <c r="H66" s="118"/>
      <c r="I66" s="29"/>
      <c r="J66" s="29"/>
      <c r="K66" s="34" t="s">
        <v>2831</v>
      </c>
      <c r="L66" s="265">
        <f>D7+D8+D9+D28+D29+D70+D92+D93+D94+D140+D141+D142+D143</f>
        <v>3065392</v>
      </c>
      <c r="M66" s="174"/>
      <c r="N66" s="174"/>
      <c r="O66" s="116"/>
      <c r="P66" s="174"/>
      <c r="Q66" s="116"/>
      <c r="R66" s="11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5.0" customHeight="1">
      <c r="A67" s="262">
        <v>46035.0</v>
      </c>
      <c r="B67" s="115" t="s">
        <v>2271</v>
      </c>
      <c r="C67" s="116">
        <v>621125.0</v>
      </c>
      <c r="D67" s="116"/>
      <c r="E67" s="175">
        <f t="shared" si="1"/>
        <v>-8707672.3</v>
      </c>
      <c r="F67" s="262"/>
      <c r="G67" s="62" t="s">
        <v>2264</v>
      </c>
      <c r="H67" s="118"/>
      <c r="I67" s="29"/>
      <c r="J67" s="29"/>
      <c r="K67" s="34"/>
      <c r="L67" s="265"/>
      <c r="M67" s="174"/>
      <c r="N67" s="174"/>
      <c r="O67" s="116"/>
      <c r="P67" s="174"/>
      <c r="Q67" s="116"/>
      <c r="R67" s="11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5.0" customHeight="1">
      <c r="A68" s="262"/>
      <c r="B68" s="115" t="s">
        <v>2470</v>
      </c>
      <c r="C68" s="116">
        <v>1500.0</v>
      </c>
      <c r="D68" s="118"/>
      <c r="E68" s="175">
        <f t="shared" si="1"/>
        <v>-8706172.3</v>
      </c>
      <c r="F68" s="262" t="s">
        <v>2497</v>
      </c>
      <c r="G68" s="62" t="s">
        <v>2264</v>
      </c>
      <c r="H68" s="118"/>
      <c r="I68" s="29"/>
      <c r="J68" s="29"/>
      <c r="K68" s="34" t="s">
        <v>2325</v>
      </c>
      <c r="L68" s="265">
        <f>4803460</f>
        <v>4803460</v>
      </c>
      <c r="M68" s="174"/>
      <c r="N68" s="174"/>
      <c r="O68" s="116"/>
      <c r="P68" s="174"/>
      <c r="Q68" s="116"/>
      <c r="R68" s="11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5.0" customHeight="1">
      <c r="A69" s="262"/>
      <c r="B69" s="115" t="s">
        <v>2302</v>
      </c>
      <c r="C69" s="116"/>
      <c r="D69" s="118">
        <v>6710063.0</v>
      </c>
      <c r="E69" s="175">
        <f t="shared" si="1"/>
        <v>-15416235.3</v>
      </c>
      <c r="F69" s="262" t="s">
        <v>2499</v>
      </c>
      <c r="G69" s="99" t="s">
        <v>2265</v>
      </c>
      <c r="H69" s="118"/>
      <c r="I69" s="29"/>
      <c r="J69" s="29"/>
      <c r="K69" s="34"/>
      <c r="L69" s="28"/>
      <c r="M69" s="174"/>
      <c r="N69" s="174"/>
      <c r="O69" s="116"/>
      <c r="P69" s="174"/>
      <c r="Q69" s="116"/>
      <c r="R69" s="11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5.0" customHeight="1">
      <c r="A70" s="262"/>
      <c r="B70" s="115" t="s">
        <v>2500</v>
      </c>
      <c r="C70" s="116"/>
      <c r="D70" s="118">
        <v>106062.0</v>
      </c>
      <c r="E70" s="175">
        <f t="shared" si="1"/>
        <v>-15522297.3</v>
      </c>
      <c r="F70" s="262" t="s">
        <v>2501</v>
      </c>
      <c r="G70" s="99" t="s">
        <v>2265</v>
      </c>
      <c r="H70" s="118"/>
      <c r="I70" s="29"/>
      <c r="J70" s="29"/>
      <c r="K70" s="34"/>
      <c r="L70" s="118"/>
      <c r="M70" s="174"/>
      <c r="N70" s="28" t="s">
        <v>2832</v>
      </c>
      <c r="O70" s="116"/>
      <c r="P70" s="174"/>
      <c r="Q70" s="116"/>
      <c r="R70" s="11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5.0" customHeight="1">
      <c r="A71" s="262"/>
      <c r="B71" s="115" t="s">
        <v>2279</v>
      </c>
      <c r="C71" s="116"/>
      <c r="D71" s="118">
        <v>3000000.0</v>
      </c>
      <c r="E71" s="175">
        <f t="shared" si="1"/>
        <v>-18522297.3</v>
      </c>
      <c r="F71" s="262"/>
      <c r="G71" s="28" t="s">
        <v>2263</v>
      </c>
      <c r="H71" s="118"/>
      <c r="I71" s="29"/>
      <c r="J71" s="29"/>
      <c r="K71" s="34" t="s">
        <v>2833</v>
      </c>
      <c r="L71" s="118">
        <f>45220950+6685380+35047300+3871460+32742000+3252820+35502950+3903900</f>
        <v>166226760</v>
      </c>
      <c r="M71" s="272" t="s">
        <v>3</v>
      </c>
      <c r="N71" s="261">
        <f>SUM(N72:N81)</f>
        <v>14999360</v>
      </c>
      <c r="O71" s="116"/>
      <c r="P71" s="174"/>
      <c r="Q71" s="116"/>
      <c r="R71" s="11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5.0" customHeight="1">
      <c r="A72" s="262"/>
      <c r="B72" s="115" t="s">
        <v>2502</v>
      </c>
      <c r="C72" s="116"/>
      <c r="D72" s="118">
        <v>300000.0</v>
      </c>
      <c r="E72" s="175">
        <f t="shared" si="1"/>
        <v>-18822297.3</v>
      </c>
      <c r="F72" s="262"/>
      <c r="G72" s="28" t="s">
        <v>2263</v>
      </c>
      <c r="H72" s="118"/>
      <c r="I72" s="29"/>
      <c r="J72" s="29"/>
      <c r="K72" s="116">
        <v>1.0</v>
      </c>
      <c r="L72" s="116">
        <v>162460.0</v>
      </c>
      <c r="M72" s="174"/>
      <c r="N72" s="405">
        <v>0.0</v>
      </c>
      <c r="O72" s="116"/>
      <c r="P72" s="174"/>
      <c r="Q72" s="116"/>
      <c r="R72" s="11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5.0" customHeight="1">
      <c r="A73" s="262"/>
      <c r="B73" s="115" t="s">
        <v>2498</v>
      </c>
      <c r="C73" s="116"/>
      <c r="D73" s="118">
        <v>8150.0</v>
      </c>
      <c r="E73" s="175">
        <f t="shared" si="1"/>
        <v>-18830447.3</v>
      </c>
      <c r="F73" s="262"/>
      <c r="G73" s="62" t="s">
        <v>2264</v>
      </c>
      <c r="H73" s="118"/>
      <c r="I73" s="29"/>
      <c r="J73" s="29"/>
      <c r="K73" s="116">
        <v>2.0</v>
      </c>
      <c r="L73" s="116">
        <v>1764810.0</v>
      </c>
      <c r="M73" s="174"/>
      <c r="N73" s="405">
        <v>1045360.0</v>
      </c>
      <c r="O73" s="116"/>
      <c r="P73" s="174"/>
      <c r="Q73" s="116"/>
      <c r="R73" s="11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5.0" customHeight="1">
      <c r="A74" s="262">
        <v>46036.0</v>
      </c>
      <c r="B74" s="115" t="s">
        <v>2271</v>
      </c>
      <c r="C74" s="116">
        <v>875424.0</v>
      </c>
      <c r="D74" s="116"/>
      <c r="E74" s="175">
        <f t="shared" si="1"/>
        <v>-17955023.3</v>
      </c>
      <c r="F74" s="262"/>
      <c r="G74" s="62" t="s">
        <v>2264</v>
      </c>
      <c r="H74" s="118"/>
      <c r="I74" s="29"/>
      <c r="J74" s="29"/>
      <c r="K74" s="116">
        <v>3.0</v>
      </c>
      <c r="L74" s="175">
        <v>181800.0</v>
      </c>
      <c r="M74" s="174"/>
      <c r="N74" s="405">
        <v>105410.0</v>
      </c>
      <c r="O74" s="116"/>
      <c r="P74" s="174"/>
      <c r="Q74" s="116"/>
      <c r="R74" s="11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5.0" customHeight="1">
      <c r="A75" s="262"/>
      <c r="B75" s="115" t="s">
        <v>2338</v>
      </c>
      <c r="C75" s="116"/>
      <c r="D75" s="118">
        <v>1599750.0</v>
      </c>
      <c r="E75" s="175">
        <f t="shared" si="1"/>
        <v>-19554773.3</v>
      </c>
      <c r="F75" s="262"/>
      <c r="G75" s="28" t="s">
        <v>2263</v>
      </c>
      <c r="H75" s="118"/>
      <c r="I75" s="29"/>
      <c r="J75" s="29"/>
      <c r="K75" s="116">
        <v>4.0</v>
      </c>
      <c r="L75" s="175">
        <v>162460.0</v>
      </c>
      <c r="M75" s="174"/>
      <c r="N75" s="405">
        <v>105410.0</v>
      </c>
      <c r="O75" s="116"/>
      <c r="P75" s="174"/>
      <c r="Q75" s="116"/>
      <c r="R75" s="11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5.0" customHeight="1">
      <c r="A76" s="262"/>
      <c r="B76" s="115" t="s">
        <v>2338</v>
      </c>
      <c r="C76" s="116"/>
      <c r="D76" s="118">
        <v>1395310.0</v>
      </c>
      <c r="E76" s="175">
        <f t="shared" si="1"/>
        <v>-20950083.3</v>
      </c>
      <c r="F76" s="262"/>
      <c r="G76" s="28" t="s">
        <v>2263</v>
      </c>
      <c r="H76" s="118"/>
      <c r="I76" s="29"/>
      <c r="J76" s="29"/>
      <c r="K76" s="116">
        <v>5.0</v>
      </c>
      <c r="L76" s="116">
        <v>0.0</v>
      </c>
      <c r="M76" s="174"/>
      <c r="N76" s="405">
        <v>2991050.0</v>
      </c>
      <c r="O76" s="116"/>
      <c r="P76" s="174"/>
      <c r="Q76" s="116"/>
      <c r="R76" s="11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5.0" customHeight="1">
      <c r="A77" s="262"/>
      <c r="B77" s="115" t="s">
        <v>2338</v>
      </c>
      <c r="C77" s="116"/>
      <c r="D77" s="116">
        <v>27700.0</v>
      </c>
      <c r="E77" s="175">
        <f t="shared" si="1"/>
        <v>-20977783.3</v>
      </c>
      <c r="F77" s="262"/>
      <c r="G77" s="28" t="s">
        <v>2263</v>
      </c>
      <c r="H77" s="118"/>
      <c r="I77" s="29"/>
      <c r="J77" s="29"/>
      <c r="K77" s="116">
        <v>6.0</v>
      </c>
      <c r="L77" s="116">
        <v>0.0</v>
      </c>
      <c r="M77" s="174"/>
      <c r="N77" s="405">
        <f>2593250-9670</f>
        <v>2583580</v>
      </c>
      <c r="O77" s="116"/>
      <c r="P77" s="174"/>
      <c r="Q77" s="116"/>
      <c r="R77" s="11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5.0" customHeight="1">
      <c r="A78" s="262">
        <v>46037.0</v>
      </c>
      <c r="B78" s="117" t="s">
        <v>2332</v>
      </c>
      <c r="C78" s="116"/>
      <c r="D78" s="116">
        <v>437200.0</v>
      </c>
      <c r="E78" s="175">
        <f t="shared" si="1"/>
        <v>-21414983.3</v>
      </c>
      <c r="F78" s="262"/>
      <c r="G78" s="28" t="s">
        <v>2263</v>
      </c>
      <c r="H78" s="118"/>
      <c r="I78" s="29"/>
      <c r="J78" s="29"/>
      <c r="K78" s="116">
        <v>7.0</v>
      </c>
      <c r="L78" s="116">
        <v>0.0</v>
      </c>
      <c r="M78" s="174"/>
      <c r="N78" s="405">
        <v>2676760.0</v>
      </c>
      <c r="O78" s="116"/>
      <c r="P78" s="174"/>
      <c r="Q78" s="116"/>
      <c r="R78" s="11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5.0" customHeight="1">
      <c r="A79" s="262"/>
      <c r="B79" s="115" t="s">
        <v>2334</v>
      </c>
      <c r="C79" s="116"/>
      <c r="D79" s="116">
        <v>507100.0</v>
      </c>
      <c r="E79" s="175">
        <f t="shared" si="1"/>
        <v>-21922083.3</v>
      </c>
      <c r="F79" s="262"/>
      <c r="G79" s="28" t="s">
        <v>2263</v>
      </c>
      <c r="H79" s="118"/>
      <c r="I79" s="29"/>
      <c r="J79" s="29"/>
      <c r="K79" s="116">
        <v>8.0</v>
      </c>
      <c r="L79" s="116">
        <v>0.0</v>
      </c>
      <c r="M79" s="174"/>
      <c r="N79" s="405">
        <v>2674820.0</v>
      </c>
      <c r="O79" s="116"/>
      <c r="P79" s="174"/>
      <c r="Q79" s="116"/>
      <c r="R79" s="11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5.0" customHeight="1">
      <c r="A80" s="262"/>
      <c r="B80" s="117" t="s">
        <v>2336</v>
      </c>
      <c r="C80" s="116"/>
      <c r="D80" s="116">
        <v>1294268.0</v>
      </c>
      <c r="E80" s="175">
        <f t="shared" si="1"/>
        <v>-23216351.3</v>
      </c>
      <c r="F80" s="262"/>
      <c r="G80" s="28" t="s">
        <v>2263</v>
      </c>
      <c r="H80" s="118"/>
      <c r="I80" s="29"/>
      <c r="J80" s="29"/>
      <c r="K80" s="116">
        <v>9.0</v>
      </c>
      <c r="L80" s="116">
        <v>0.0</v>
      </c>
      <c r="M80" s="174"/>
      <c r="N80" s="405">
        <v>2711560.0</v>
      </c>
      <c r="O80" s="116"/>
      <c r="P80" s="174"/>
      <c r="Q80" s="116"/>
      <c r="R80" s="11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5.0" customHeight="1">
      <c r="A81" s="262"/>
      <c r="B81" s="115" t="s">
        <v>2271</v>
      </c>
      <c r="C81" s="116">
        <v>277313.0</v>
      </c>
      <c r="D81" s="118"/>
      <c r="E81" s="175">
        <f t="shared" si="1"/>
        <v>-22939038.3</v>
      </c>
      <c r="F81" s="262"/>
      <c r="G81" s="62" t="s">
        <v>2264</v>
      </c>
      <c r="H81" s="118"/>
      <c r="I81" s="29"/>
      <c r="J81" s="29"/>
      <c r="K81" s="116">
        <v>10.0</v>
      </c>
      <c r="L81" s="116">
        <v>419690.0</v>
      </c>
      <c r="M81" s="174"/>
      <c r="N81" s="405">
        <v>105410.0</v>
      </c>
      <c r="O81" s="116"/>
      <c r="P81" s="174"/>
      <c r="Q81" s="116"/>
      <c r="R81" s="116"/>
      <c r="S81" s="1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</row>
    <row r="82" ht="15.0" customHeight="1">
      <c r="A82" s="262">
        <v>46038.0</v>
      </c>
      <c r="B82" s="115" t="s">
        <v>2277</v>
      </c>
      <c r="C82" s="116">
        <v>3.855203E7</v>
      </c>
      <c r="D82" s="116"/>
      <c r="E82" s="175">
        <f t="shared" si="1"/>
        <v>15612991.7</v>
      </c>
      <c r="F82" s="262"/>
      <c r="G82" s="99" t="s">
        <v>2265</v>
      </c>
      <c r="H82" s="118"/>
      <c r="I82" s="29"/>
      <c r="J82" s="29"/>
      <c r="K82" s="116" t="s">
        <v>2834</v>
      </c>
      <c r="L82" s="116">
        <v>200000.0</v>
      </c>
      <c r="M82" s="272" t="s">
        <v>3</v>
      </c>
      <c r="N82" s="261">
        <f>SUM(N83:N92)+843280</f>
        <v>19011010</v>
      </c>
      <c r="O82" s="116" t="s">
        <v>2835</v>
      </c>
      <c r="P82" s="174"/>
      <c r="Q82" s="116"/>
      <c r="R82" s="116"/>
      <c r="S82" s="1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</row>
    <row r="83" ht="15.0" customHeight="1">
      <c r="A83" s="262"/>
      <c r="B83" s="115" t="s">
        <v>2279</v>
      </c>
      <c r="C83" s="116"/>
      <c r="D83" s="118">
        <v>4.08E7</v>
      </c>
      <c r="E83" s="175">
        <f t="shared" si="1"/>
        <v>-25187008.3</v>
      </c>
      <c r="F83" s="262" t="s">
        <v>2503</v>
      </c>
      <c r="G83" s="99" t="s">
        <v>2265</v>
      </c>
      <c r="H83" s="118"/>
      <c r="I83" s="29"/>
      <c r="J83" s="29"/>
      <c r="K83" s="116">
        <v>11.0</v>
      </c>
      <c r="L83" s="116">
        <v>181800.0</v>
      </c>
      <c r="M83" s="174"/>
      <c r="N83" s="405">
        <v>105410.0</v>
      </c>
      <c r="O83" s="116"/>
      <c r="P83" s="174"/>
      <c r="Q83" s="116"/>
      <c r="R83" s="116"/>
      <c r="S83" s="1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</row>
    <row r="84" ht="15.0" customHeight="1">
      <c r="A84" s="262"/>
      <c r="B84" s="115" t="s">
        <v>2271</v>
      </c>
      <c r="C84" s="116">
        <v>354529.0</v>
      </c>
      <c r="D84" s="116"/>
      <c r="E84" s="175">
        <f t="shared" si="1"/>
        <v>-24832479.3</v>
      </c>
      <c r="F84" s="262"/>
      <c r="G84" s="62" t="s">
        <v>2264</v>
      </c>
      <c r="H84" s="118"/>
      <c r="I84" s="29"/>
      <c r="J84" s="29"/>
      <c r="K84" s="116">
        <v>12.0</v>
      </c>
      <c r="L84" s="116">
        <v>0.0</v>
      </c>
      <c r="M84" s="174"/>
      <c r="N84" s="405">
        <v>2611970.0</v>
      </c>
      <c r="O84" s="116"/>
      <c r="P84" s="174"/>
      <c r="Q84" s="116"/>
      <c r="R84" s="116"/>
      <c r="S84" s="1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</row>
    <row r="85" ht="15.0" customHeight="1">
      <c r="A85" s="262"/>
      <c r="B85" s="115" t="s">
        <v>2470</v>
      </c>
      <c r="C85" s="116">
        <v>500.0</v>
      </c>
      <c r="D85" s="116">
        <v>1500.0</v>
      </c>
      <c r="E85" s="175">
        <f t="shared" si="1"/>
        <v>-24833479.3</v>
      </c>
      <c r="F85" s="262" t="s">
        <v>2504</v>
      </c>
      <c r="G85" s="62" t="s">
        <v>2264</v>
      </c>
      <c r="H85" s="118"/>
      <c r="I85" s="29"/>
      <c r="J85" s="29"/>
      <c r="K85" s="116">
        <v>13.0</v>
      </c>
      <c r="L85" s="116">
        <v>0.0</v>
      </c>
      <c r="M85" s="174"/>
      <c r="N85" s="405">
        <v>2504620.0</v>
      </c>
      <c r="O85" s="116"/>
      <c r="P85" s="174"/>
      <c r="Q85" s="116"/>
      <c r="R85" s="116"/>
      <c r="S85" s="1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</row>
    <row r="86" ht="15.0" customHeight="1">
      <c r="A86" s="262"/>
      <c r="B86" s="115" t="s">
        <v>2505</v>
      </c>
      <c r="C86" s="116"/>
      <c r="D86" s="116">
        <v>28990.0</v>
      </c>
      <c r="E86" s="175">
        <f t="shared" si="1"/>
        <v>-24862469.3</v>
      </c>
      <c r="F86" s="262" t="s">
        <v>2506</v>
      </c>
      <c r="G86" s="28" t="s">
        <v>2263</v>
      </c>
      <c r="H86" s="118"/>
      <c r="I86" s="29"/>
      <c r="J86" s="29"/>
      <c r="K86" s="116">
        <v>14.0</v>
      </c>
      <c r="L86" s="116">
        <v>0.0</v>
      </c>
      <c r="M86" s="174"/>
      <c r="N86" s="405">
        <v>2297680.0</v>
      </c>
      <c r="O86" s="116"/>
      <c r="P86" s="174"/>
      <c r="Q86" s="116"/>
      <c r="R86" s="116"/>
      <c r="S86" s="1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</row>
    <row r="87" ht="15.0" customHeight="1">
      <c r="A87" s="262">
        <v>46041.0</v>
      </c>
      <c r="B87" s="115" t="s">
        <v>2271</v>
      </c>
      <c r="C87" s="116">
        <v>414726.0</v>
      </c>
      <c r="D87" s="116"/>
      <c r="E87" s="175">
        <f t="shared" si="1"/>
        <v>-24447743.3</v>
      </c>
      <c r="F87" s="262"/>
      <c r="G87" s="62" t="s">
        <v>2264</v>
      </c>
      <c r="H87" s="118"/>
      <c r="I87" s="29"/>
      <c r="J87" s="29"/>
      <c r="K87" s="116">
        <v>15.0</v>
      </c>
      <c r="L87" s="116">
        <v>0.0</v>
      </c>
      <c r="M87" s="174"/>
      <c r="N87" s="405">
        <v>2611970.0</v>
      </c>
      <c r="O87" s="116"/>
      <c r="P87" s="174"/>
      <c r="Q87" s="116"/>
      <c r="R87" s="116"/>
      <c r="S87" s="1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</row>
    <row r="88" ht="15.0" customHeight="1">
      <c r="A88" s="262"/>
      <c r="B88" s="115" t="s">
        <v>2507</v>
      </c>
      <c r="C88" s="116">
        <v>729.0</v>
      </c>
      <c r="D88" s="116"/>
      <c r="E88" s="175">
        <f t="shared" si="1"/>
        <v>-24447014.3</v>
      </c>
      <c r="F88" s="262"/>
      <c r="G88" s="28" t="s">
        <v>2263</v>
      </c>
      <c r="H88" s="118"/>
      <c r="I88" s="29"/>
      <c r="J88" s="29"/>
      <c r="K88" s="116">
        <v>16.0</v>
      </c>
      <c r="L88" s="116">
        <v>42550.0</v>
      </c>
      <c r="M88" s="174"/>
      <c r="N88" s="405">
        <v>2506560.0</v>
      </c>
      <c r="O88" s="116"/>
      <c r="P88" s="174"/>
      <c r="Q88" s="116"/>
      <c r="R88" s="116"/>
      <c r="S88" s="1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</row>
    <row r="89" ht="15.0" customHeight="1">
      <c r="A89" s="262"/>
      <c r="B89" s="117" t="s">
        <v>1890</v>
      </c>
      <c r="C89" s="116"/>
      <c r="D89" s="118">
        <v>407410.0</v>
      </c>
      <c r="E89" s="175">
        <f t="shared" si="1"/>
        <v>-24854424.3</v>
      </c>
      <c r="F89" s="262" t="s">
        <v>2508</v>
      </c>
      <c r="G89" s="28" t="s">
        <v>2263</v>
      </c>
      <c r="H89" s="118"/>
      <c r="I89" s="29"/>
      <c r="J89" s="29"/>
      <c r="K89" s="116">
        <v>17.0</v>
      </c>
      <c r="L89" s="118">
        <v>224350.0</v>
      </c>
      <c r="M89" s="174"/>
      <c r="N89" s="405">
        <v>105410.0</v>
      </c>
      <c r="O89" s="116"/>
      <c r="P89" s="174"/>
      <c r="Q89" s="116"/>
      <c r="R89" s="116"/>
      <c r="S89" s="1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</row>
    <row r="90" ht="15.0" customHeight="1">
      <c r="A90" s="262">
        <v>46042.0</v>
      </c>
      <c r="B90" s="115" t="s">
        <v>2271</v>
      </c>
      <c r="C90" s="265">
        <v>402523.0</v>
      </c>
      <c r="D90" s="118"/>
      <c r="E90" s="175">
        <f t="shared" si="1"/>
        <v>-24451901.3</v>
      </c>
      <c r="F90" s="262"/>
      <c r="G90" s="62" t="s">
        <v>2264</v>
      </c>
      <c r="H90" s="118"/>
      <c r="I90" s="29"/>
      <c r="J90" s="29"/>
      <c r="K90" s="116">
        <v>18.0</v>
      </c>
      <c r="L90" s="118">
        <v>162460.0</v>
      </c>
      <c r="M90" s="174"/>
      <c r="N90" s="405">
        <v>105410.0</v>
      </c>
      <c r="O90" s="116"/>
      <c r="P90" s="174"/>
      <c r="Q90" s="116"/>
      <c r="R90" s="116"/>
      <c r="S90" s="1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</row>
    <row r="91" ht="15.0" customHeight="1">
      <c r="A91" s="262"/>
      <c r="B91" s="115" t="s">
        <v>2509</v>
      </c>
      <c r="C91" s="265"/>
      <c r="D91" s="118">
        <v>1.499936E7</v>
      </c>
      <c r="E91" s="175">
        <f t="shared" si="1"/>
        <v>-39451261.3</v>
      </c>
      <c r="F91" s="262"/>
      <c r="G91" s="62" t="s">
        <v>2264</v>
      </c>
      <c r="H91" s="118"/>
      <c r="I91" s="29"/>
      <c r="J91" s="29"/>
      <c r="K91" s="116">
        <v>19.0</v>
      </c>
      <c r="L91" s="116">
        <v>0.0</v>
      </c>
      <c r="M91" s="174"/>
      <c r="N91" s="405">
        <v>2608090.0</v>
      </c>
      <c r="O91" s="116"/>
      <c r="P91" s="174"/>
      <c r="Q91" s="116"/>
      <c r="R91" s="116"/>
      <c r="S91" s="1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</row>
    <row r="92" ht="15.0" customHeight="1">
      <c r="A92" s="262"/>
      <c r="B92" s="117" t="s">
        <v>2393</v>
      </c>
      <c r="C92" s="265"/>
      <c r="D92" s="118">
        <v>241750.0</v>
      </c>
      <c r="E92" s="175">
        <f t="shared" si="1"/>
        <v>-39693011.3</v>
      </c>
      <c r="F92" s="262"/>
      <c r="G92" s="62" t="s">
        <v>2264</v>
      </c>
      <c r="H92" s="118"/>
      <c r="I92" s="29"/>
      <c r="J92" s="29"/>
      <c r="K92" s="116">
        <v>20.0</v>
      </c>
      <c r="L92" s="116">
        <v>0.0</v>
      </c>
      <c r="M92" s="174"/>
      <c r="N92" s="405">
        <v>2710610.0</v>
      </c>
      <c r="O92" s="116"/>
      <c r="P92" s="174"/>
      <c r="Q92" s="116"/>
      <c r="R92" s="116"/>
      <c r="S92" s="1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</row>
    <row r="93" ht="15.0" customHeight="1">
      <c r="A93" s="262"/>
      <c r="B93" s="117" t="s">
        <v>2510</v>
      </c>
      <c r="C93" s="265"/>
      <c r="D93" s="118">
        <v>290100.0</v>
      </c>
      <c r="E93" s="175">
        <f t="shared" si="1"/>
        <v>-39983111.3</v>
      </c>
      <c r="F93" s="262"/>
      <c r="G93" s="62" t="s">
        <v>2264</v>
      </c>
      <c r="H93" s="118"/>
      <c r="I93" s="29"/>
      <c r="J93" s="29"/>
      <c r="K93" s="116">
        <v>21.0</v>
      </c>
      <c r="L93" s="116">
        <v>0.0</v>
      </c>
      <c r="M93" s="174"/>
      <c r="N93" s="406">
        <v>2506560.0</v>
      </c>
      <c r="O93" s="116"/>
      <c r="P93" s="174"/>
      <c r="Q93" s="116"/>
      <c r="R93" s="116"/>
      <c r="S93" s="1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</row>
    <row r="94" ht="15.0" customHeight="1">
      <c r="A94" s="262"/>
      <c r="B94" s="117" t="s">
        <v>2282</v>
      </c>
      <c r="C94" s="116"/>
      <c r="D94" s="116">
        <v>241750.0</v>
      </c>
      <c r="E94" s="175">
        <f t="shared" si="1"/>
        <v>-40224861.3</v>
      </c>
      <c r="F94" s="262"/>
      <c r="G94" s="62" t="s">
        <v>2264</v>
      </c>
      <c r="H94" s="118"/>
      <c r="I94" s="29"/>
      <c r="J94" s="29"/>
      <c r="K94" s="116">
        <v>22.0</v>
      </c>
      <c r="L94" s="116">
        <v>517350.0</v>
      </c>
      <c r="M94" s="174"/>
      <c r="N94" s="406">
        <v>2541490.0</v>
      </c>
      <c r="O94" s="116"/>
      <c r="P94" s="174"/>
      <c r="Q94" s="116"/>
      <c r="R94" s="116"/>
      <c r="S94" s="1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</row>
    <row r="95" ht="15.0" customHeight="1">
      <c r="A95" s="262"/>
      <c r="B95" s="117" t="s">
        <v>2346</v>
      </c>
      <c r="C95" s="265"/>
      <c r="D95" s="118">
        <v>66788.0</v>
      </c>
      <c r="E95" s="175">
        <f t="shared" si="1"/>
        <v>-40291649.3</v>
      </c>
      <c r="F95" s="262"/>
      <c r="G95" s="28" t="s">
        <v>2263</v>
      </c>
      <c r="H95" s="118"/>
      <c r="I95" s="29"/>
      <c r="J95" s="29"/>
      <c r="K95" s="116">
        <v>23.0</v>
      </c>
      <c r="L95" s="116">
        <v>0.0</v>
      </c>
      <c r="M95" s="174"/>
      <c r="N95" s="406">
        <v>2403090.0</v>
      </c>
      <c r="O95" s="116"/>
      <c r="P95" s="174"/>
      <c r="Q95" s="116"/>
      <c r="R95" s="116"/>
      <c r="S95" s="1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</row>
    <row r="96" ht="15.0" customHeight="1">
      <c r="A96" s="262">
        <v>46043.0</v>
      </c>
      <c r="B96" s="115" t="s">
        <v>2271</v>
      </c>
      <c r="C96" s="116">
        <v>934610.0</v>
      </c>
      <c r="D96" s="118"/>
      <c r="E96" s="175">
        <f t="shared" si="1"/>
        <v>-39357039.3</v>
      </c>
      <c r="F96" s="270"/>
      <c r="G96" s="62" t="s">
        <v>2264</v>
      </c>
      <c r="H96" s="118"/>
      <c r="I96" s="29"/>
      <c r="J96" s="29"/>
      <c r="K96" s="116">
        <v>24.0</v>
      </c>
      <c r="L96" s="118">
        <v>282370.0</v>
      </c>
      <c r="M96" s="174"/>
      <c r="N96" s="406">
        <v>105410.0</v>
      </c>
      <c r="O96" s="116"/>
      <c r="P96" s="174"/>
      <c r="Q96" s="116"/>
      <c r="R96" s="116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</row>
    <row r="97" ht="15.0" customHeight="1">
      <c r="A97" s="262"/>
      <c r="B97" s="117" t="s">
        <v>2430</v>
      </c>
      <c r="C97" s="116"/>
      <c r="D97" s="118">
        <v>11476.0</v>
      </c>
      <c r="E97" s="175">
        <f t="shared" si="1"/>
        <v>-39368515.3</v>
      </c>
      <c r="F97" s="270"/>
      <c r="G97" s="62" t="s">
        <v>2264</v>
      </c>
      <c r="H97" s="118"/>
      <c r="I97" s="29"/>
      <c r="J97" s="29"/>
      <c r="K97" s="116">
        <v>25.0</v>
      </c>
      <c r="L97" s="118">
        <v>162460.0</v>
      </c>
      <c r="M97" s="174"/>
      <c r="N97" s="406">
        <v>105410.0</v>
      </c>
      <c r="O97" s="116"/>
      <c r="P97" s="174"/>
      <c r="Q97" s="116"/>
      <c r="R97" s="116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</row>
    <row r="98" ht="15.0" customHeight="1">
      <c r="A98" s="262"/>
      <c r="B98" s="117" t="s">
        <v>2511</v>
      </c>
      <c r="C98" s="116"/>
      <c r="D98" s="118">
        <v>66000.0</v>
      </c>
      <c r="E98" s="175">
        <f t="shared" si="1"/>
        <v>-39434515.3</v>
      </c>
      <c r="F98" s="270"/>
      <c r="G98" s="62" t="s">
        <v>2264</v>
      </c>
      <c r="H98" s="118"/>
      <c r="I98" s="29"/>
      <c r="J98" s="29"/>
      <c r="K98" s="116">
        <v>26.0</v>
      </c>
      <c r="L98" s="116">
        <v>0.0</v>
      </c>
      <c r="M98" s="174"/>
      <c r="N98" s="406">
        <v>2506560.0</v>
      </c>
      <c r="O98" s="116"/>
      <c r="P98" s="174"/>
      <c r="Q98" s="116"/>
      <c r="R98" s="116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</row>
    <row r="99" ht="15.0" customHeight="1">
      <c r="A99" s="262"/>
      <c r="B99" s="117" t="s">
        <v>2513</v>
      </c>
      <c r="C99" s="116"/>
      <c r="D99" s="118">
        <v>11000.0</v>
      </c>
      <c r="E99" s="175">
        <f t="shared" si="1"/>
        <v>-39445515.3</v>
      </c>
      <c r="F99" s="270"/>
      <c r="G99" s="99" t="s">
        <v>2265</v>
      </c>
      <c r="H99" s="118"/>
      <c r="I99" s="29"/>
      <c r="J99" s="29"/>
      <c r="K99" s="116">
        <v>27.0</v>
      </c>
      <c r="L99" s="118">
        <v>133450.0</v>
      </c>
      <c r="M99" s="174"/>
      <c r="N99" s="406">
        <v>2506560.0</v>
      </c>
      <c r="O99" s="116"/>
      <c r="P99" s="174"/>
      <c r="Q99" s="116"/>
      <c r="R99" s="116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</row>
    <row r="100" ht="15.0" customHeight="1">
      <c r="A100" s="262">
        <v>46044.0</v>
      </c>
      <c r="B100" s="115" t="s">
        <v>2515</v>
      </c>
      <c r="C100" s="116">
        <v>3000000.0</v>
      </c>
      <c r="D100" s="116"/>
      <c r="E100" s="175">
        <f t="shared" si="1"/>
        <v>-36445515.3</v>
      </c>
      <c r="F100" s="270" t="s">
        <v>2836</v>
      </c>
      <c r="G100" s="28" t="s">
        <v>2263</v>
      </c>
      <c r="H100" s="118"/>
      <c r="I100" s="29"/>
      <c r="J100" s="29"/>
      <c r="K100" s="116">
        <v>28.0</v>
      </c>
      <c r="L100" s="116">
        <v>0.0</v>
      </c>
      <c r="M100" s="174"/>
      <c r="N100" s="406">
        <v>2297680.0</v>
      </c>
      <c r="O100" s="116"/>
      <c r="P100" s="174"/>
      <c r="Q100" s="116"/>
      <c r="R100" s="116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</row>
    <row r="101" ht="15.0" customHeight="1">
      <c r="A101" s="262"/>
      <c r="B101" s="115" t="s">
        <v>2271</v>
      </c>
      <c r="C101" s="116">
        <v>379583.0</v>
      </c>
      <c r="D101" s="116"/>
      <c r="E101" s="175">
        <f t="shared" si="1"/>
        <v>-36065932.3</v>
      </c>
      <c r="F101" s="270"/>
      <c r="G101" s="62" t="s">
        <v>2264</v>
      </c>
      <c r="H101" s="118"/>
      <c r="I101" s="29"/>
      <c r="J101" s="29"/>
      <c r="K101" s="116">
        <v>29.0</v>
      </c>
      <c r="L101" s="116">
        <v>0.0</v>
      </c>
      <c r="M101" s="174"/>
      <c r="N101" s="406">
        <v>2715440.0</v>
      </c>
      <c r="O101" s="116"/>
      <c r="P101" s="174"/>
      <c r="Q101" s="116"/>
      <c r="R101" s="116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</row>
    <row r="102" ht="15.0" customHeight="1">
      <c r="A102" s="262">
        <v>46045.0</v>
      </c>
      <c r="B102" s="115" t="s">
        <v>2271</v>
      </c>
      <c r="C102" s="116">
        <v>295792.0</v>
      </c>
      <c r="D102" s="118"/>
      <c r="E102" s="175">
        <f t="shared" si="1"/>
        <v>-35770140.3</v>
      </c>
      <c r="F102" s="262"/>
      <c r="G102" s="62" t="s">
        <v>2264</v>
      </c>
      <c r="H102" s="118"/>
      <c r="I102" s="29"/>
      <c r="J102" s="29"/>
      <c r="K102" s="116">
        <v>30.0</v>
      </c>
      <c r="L102" s="118">
        <v>42550.0</v>
      </c>
      <c r="M102" s="174"/>
      <c r="N102" s="406">
        <v>2715440.0</v>
      </c>
      <c r="O102" s="116"/>
      <c r="P102" s="174"/>
      <c r="Q102" s="116"/>
      <c r="R102" s="116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</row>
    <row r="103" ht="15.0" customHeight="1">
      <c r="A103" s="262"/>
      <c r="B103" s="115" t="s">
        <v>2519</v>
      </c>
      <c r="C103" s="116"/>
      <c r="D103" s="118">
        <v>3172750.0</v>
      </c>
      <c r="E103" s="175">
        <f t="shared" si="1"/>
        <v>-38942890.3</v>
      </c>
      <c r="F103" s="262"/>
      <c r="G103" s="28" t="s">
        <v>2263</v>
      </c>
      <c r="H103" s="118"/>
      <c r="I103" s="29"/>
      <c r="J103" s="29"/>
      <c r="K103" s="116">
        <v>31.0</v>
      </c>
      <c r="L103" s="116">
        <v>282370.0</v>
      </c>
      <c r="M103" s="174"/>
      <c r="N103" s="406">
        <v>105410.0</v>
      </c>
      <c r="O103" s="272" t="s">
        <v>3</v>
      </c>
      <c r="P103" s="261">
        <f>SUM(N93:N103)-843280</f>
        <v>19665770</v>
      </c>
      <c r="Q103" s="116"/>
      <c r="R103" s="116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</row>
    <row r="104" ht="15.0" customHeight="1">
      <c r="A104" s="262"/>
      <c r="B104" s="115" t="s">
        <v>2520</v>
      </c>
      <c r="C104" s="116"/>
      <c r="D104" s="116">
        <v>40500.0</v>
      </c>
      <c r="E104" s="175">
        <f t="shared" si="1"/>
        <v>-38983390.3</v>
      </c>
      <c r="F104" s="262"/>
      <c r="G104" s="28" t="s">
        <v>2263</v>
      </c>
      <c r="H104" s="118"/>
      <c r="I104" s="29"/>
      <c r="J104" s="29"/>
      <c r="K104" s="116"/>
      <c r="L104" s="174">
        <f>SUM(L66:L103)</f>
        <v>179018542</v>
      </c>
      <c r="M104" s="174"/>
      <c r="N104" s="174">
        <f>L104-L82-L71-L70-L68-L67-L66-L69</f>
        <v>4722930</v>
      </c>
      <c r="O104" s="116"/>
      <c r="P104" s="174"/>
      <c r="Q104" s="116"/>
      <c r="R104" s="116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</row>
    <row r="105" ht="15.0" customHeight="1">
      <c r="A105" s="262"/>
      <c r="B105" s="115" t="s">
        <v>2521</v>
      </c>
      <c r="C105" s="116"/>
      <c r="D105" s="116">
        <v>27000.0</v>
      </c>
      <c r="E105" s="175">
        <f t="shared" si="1"/>
        <v>-39010390.3</v>
      </c>
      <c r="F105" s="262"/>
      <c r="G105" s="28" t="s">
        <v>2263</v>
      </c>
      <c r="H105" s="118"/>
      <c r="I105" s="29"/>
      <c r="J105" s="29"/>
      <c r="K105" s="116"/>
      <c r="L105" s="174" t="s">
        <v>2837</v>
      </c>
      <c r="M105" s="174"/>
      <c r="N105" s="28"/>
      <c r="O105" s="116"/>
      <c r="P105" s="174"/>
      <c r="Q105" s="116"/>
      <c r="R105" s="116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</row>
    <row r="106" ht="15.0" customHeight="1">
      <c r="A106" s="262"/>
      <c r="B106" s="115" t="s">
        <v>2522</v>
      </c>
      <c r="C106" s="116"/>
      <c r="D106" s="116">
        <v>27000.0</v>
      </c>
      <c r="E106" s="175">
        <f t="shared" si="1"/>
        <v>-39037390.3</v>
      </c>
      <c r="F106" s="262"/>
      <c r="G106" s="28" t="s">
        <v>2263</v>
      </c>
      <c r="H106" s="118"/>
      <c r="I106" s="29"/>
      <c r="J106" s="29"/>
      <c r="K106" s="116" t="s">
        <v>2838</v>
      </c>
      <c r="L106" s="116">
        <v>1.201637E7</v>
      </c>
      <c r="M106" s="407"/>
      <c r="N106" s="174">
        <v>0.0</v>
      </c>
      <c r="O106" s="116"/>
      <c r="P106" s="174"/>
      <c r="Q106" s="116"/>
      <c r="R106" s="116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</row>
    <row r="107" ht="15.0" customHeight="1">
      <c r="A107" s="262">
        <v>46048.0</v>
      </c>
      <c r="B107" s="115" t="s">
        <v>2271</v>
      </c>
      <c r="C107" s="116">
        <v>287870.0</v>
      </c>
      <c r="D107" s="118"/>
      <c r="E107" s="175">
        <f t="shared" si="1"/>
        <v>-38749520.3</v>
      </c>
      <c r="F107" s="262"/>
      <c r="G107" s="62" t="s">
        <v>2264</v>
      </c>
      <c r="H107" s="118"/>
      <c r="I107" s="29"/>
      <c r="J107" s="29"/>
      <c r="K107" s="408" t="s">
        <v>2839</v>
      </c>
      <c r="L107" s="118"/>
      <c r="M107" s="409">
        <v>0.0</v>
      </c>
      <c r="N107" s="409">
        <f>124000*M107*0.9</f>
        <v>0</v>
      </c>
      <c r="O107" s="408"/>
      <c r="P107" s="174"/>
      <c r="Q107" s="116"/>
      <c r="R107" s="116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</row>
    <row r="108" ht="15.0" customHeight="1">
      <c r="A108" s="262"/>
      <c r="B108" s="115" t="s">
        <v>2274</v>
      </c>
      <c r="C108" s="116">
        <v>1480000.0</v>
      </c>
      <c r="D108" s="118"/>
      <c r="E108" s="175">
        <f t="shared" si="1"/>
        <v>-37269520.3</v>
      </c>
      <c r="F108" s="262"/>
      <c r="G108" s="62" t="s">
        <v>2264</v>
      </c>
      <c r="H108" s="118"/>
      <c r="I108" s="29"/>
      <c r="J108" s="29"/>
      <c r="K108" s="116" t="s">
        <v>2829</v>
      </c>
      <c r="L108" s="116">
        <v>2700000.0</v>
      </c>
      <c r="M108" s="174"/>
      <c r="N108" s="174"/>
      <c r="O108" s="116"/>
      <c r="P108" s="174"/>
      <c r="Q108" s="116"/>
      <c r="R108" s="116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</row>
    <row r="109" ht="15.0" customHeight="1">
      <c r="A109" s="262"/>
      <c r="B109" s="115" t="s">
        <v>2443</v>
      </c>
      <c r="C109" s="116"/>
      <c r="D109" s="118">
        <v>300000.0</v>
      </c>
      <c r="E109" s="175">
        <f t="shared" si="1"/>
        <v>-37569520.3</v>
      </c>
      <c r="F109" s="262"/>
      <c r="G109" s="62" t="s">
        <v>2264</v>
      </c>
      <c r="H109" s="118"/>
      <c r="I109" s="29"/>
      <c r="J109" s="29"/>
      <c r="K109" s="116"/>
      <c r="L109" s="174">
        <f>SUM(L106:L108)</f>
        <v>14716370</v>
      </c>
      <c r="M109" s="174"/>
      <c r="N109" s="174"/>
      <c r="O109" s="116"/>
      <c r="P109" s="174"/>
      <c r="Q109" s="116"/>
      <c r="R109" s="116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</row>
    <row r="110" ht="15.0" customHeight="1">
      <c r="A110" s="262"/>
      <c r="B110" s="117" t="s">
        <v>2277</v>
      </c>
      <c r="C110" s="116">
        <v>3.60162E7</v>
      </c>
      <c r="D110" s="118"/>
      <c r="E110" s="175">
        <f t="shared" si="1"/>
        <v>-1553320.3</v>
      </c>
      <c r="F110" s="262">
        <v>46040.0</v>
      </c>
      <c r="G110" s="99" t="s">
        <v>2265</v>
      </c>
      <c r="H110" s="118"/>
      <c r="I110" s="29"/>
      <c r="J110" s="29"/>
      <c r="K110" s="116" t="s">
        <v>3</v>
      </c>
      <c r="L110" s="174">
        <f>L104+L109</f>
        <v>193734912</v>
      </c>
      <c r="M110" s="174"/>
      <c r="N110" s="174"/>
      <c r="O110" s="116"/>
      <c r="P110" s="174"/>
      <c r="Q110" s="116"/>
      <c r="R110" s="116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</row>
    <row r="111" ht="15.0" customHeight="1">
      <c r="A111" s="262"/>
      <c r="B111" s="117" t="s">
        <v>2278</v>
      </c>
      <c r="C111" s="116">
        <v>7836708.0</v>
      </c>
      <c r="D111" s="118"/>
      <c r="E111" s="175">
        <f t="shared" si="1"/>
        <v>6283387.7</v>
      </c>
      <c r="F111" s="262" t="s">
        <v>2524</v>
      </c>
      <c r="G111" s="99" t="s">
        <v>2265</v>
      </c>
      <c r="H111" s="118"/>
      <c r="I111" s="29"/>
      <c r="J111" s="29"/>
      <c r="K111" s="116"/>
      <c r="L111" s="118"/>
      <c r="M111" s="174"/>
      <c r="N111" s="174"/>
      <c r="O111" s="116"/>
      <c r="P111" s="174"/>
      <c r="Q111" s="116"/>
      <c r="R111" s="116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</row>
    <row r="112" ht="15.0" customHeight="1">
      <c r="A112" s="262"/>
      <c r="B112" s="115" t="s">
        <v>2381</v>
      </c>
      <c r="C112" s="116"/>
      <c r="D112" s="116">
        <v>4.0E7</v>
      </c>
      <c r="E112" s="175">
        <f t="shared" si="1"/>
        <v>-33716612.3</v>
      </c>
      <c r="F112" s="262"/>
      <c r="G112" s="99" t="s">
        <v>2265</v>
      </c>
      <c r="H112" s="118"/>
      <c r="I112" s="29"/>
      <c r="J112" s="29"/>
      <c r="K112" s="116"/>
      <c r="L112" s="118"/>
      <c r="M112" s="174"/>
      <c r="N112" s="174"/>
      <c r="O112" s="116"/>
      <c r="P112" s="174"/>
      <c r="Q112" s="116"/>
      <c r="R112" s="116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</row>
    <row r="113" ht="15.0" customHeight="1">
      <c r="A113" s="262"/>
      <c r="B113" s="115" t="s">
        <v>2381</v>
      </c>
      <c r="C113" s="116"/>
      <c r="D113" s="116">
        <v>3578102.0</v>
      </c>
      <c r="E113" s="175">
        <f t="shared" si="1"/>
        <v>-37294714.3</v>
      </c>
      <c r="F113" s="262"/>
      <c r="G113" s="99" t="s">
        <v>2265</v>
      </c>
      <c r="H113" s="118"/>
      <c r="I113" s="29"/>
      <c r="J113" s="29"/>
      <c r="K113" s="116"/>
      <c r="L113" s="118"/>
      <c r="M113" s="174"/>
      <c r="N113" s="174"/>
      <c r="O113" s="116"/>
      <c r="P113" s="174"/>
      <c r="Q113" s="116"/>
      <c r="R113" s="116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</row>
    <row r="114" ht="15.0" customHeight="1">
      <c r="A114" s="262"/>
      <c r="B114" s="117" t="s">
        <v>2436</v>
      </c>
      <c r="C114" s="116"/>
      <c r="D114" s="118">
        <v>1185939.0</v>
      </c>
      <c r="E114" s="175">
        <f t="shared" si="1"/>
        <v>-38480653.3</v>
      </c>
      <c r="F114" s="262"/>
      <c r="G114" s="99" t="s">
        <v>2265</v>
      </c>
      <c r="H114" s="118"/>
      <c r="I114" s="29"/>
      <c r="J114" s="29"/>
      <c r="K114" s="116"/>
      <c r="L114" s="118">
        <f>61464462+5524378+7162854</f>
        <v>74151694</v>
      </c>
      <c r="M114" s="174"/>
      <c r="N114" s="174"/>
      <c r="O114" s="116"/>
      <c r="P114" s="174"/>
      <c r="Q114" s="116"/>
      <c r="R114" s="116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</row>
    <row r="115" ht="15.0" customHeight="1">
      <c r="A115" s="262"/>
      <c r="B115" s="115" t="s">
        <v>2279</v>
      </c>
      <c r="C115" s="116">
        <v>3.0E7</v>
      </c>
      <c r="D115" s="116">
        <v>3000000.0</v>
      </c>
      <c r="E115" s="175">
        <f t="shared" si="1"/>
        <v>-11480653.3</v>
      </c>
      <c r="F115" s="262"/>
      <c r="G115" s="28" t="s">
        <v>2263</v>
      </c>
      <c r="H115" s="118"/>
      <c r="I115" s="29"/>
      <c r="J115" s="29"/>
      <c r="K115" s="116"/>
      <c r="L115" s="118"/>
      <c r="M115" s="174"/>
      <c r="N115" s="174"/>
      <c r="O115" s="116"/>
      <c r="P115" s="174"/>
      <c r="Q115" s="116"/>
      <c r="R115" s="116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</row>
    <row r="116" ht="15.0" customHeight="1">
      <c r="A116" s="262"/>
      <c r="B116" s="115" t="s">
        <v>2298</v>
      </c>
      <c r="C116" s="116"/>
      <c r="D116" s="116">
        <v>2.84838E7</v>
      </c>
      <c r="E116" s="175">
        <f t="shared" si="1"/>
        <v>-39964453.3</v>
      </c>
      <c r="F116" s="262"/>
      <c r="G116" s="28" t="s">
        <v>2263</v>
      </c>
      <c r="H116" s="118"/>
      <c r="I116" s="29"/>
      <c r="J116" s="29"/>
      <c r="K116" s="116"/>
      <c r="L116" s="118"/>
      <c r="M116" s="174"/>
      <c r="N116" s="174"/>
      <c r="O116" s="116"/>
      <c r="P116" s="174"/>
      <c r="Q116" s="116"/>
      <c r="R116" s="116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</row>
    <row r="117" ht="15.0" customHeight="1">
      <c r="A117" s="262"/>
      <c r="B117" s="117" t="s">
        <v>2525</v>
      </c>
      <c r="C117" s="116"/>
      <c r="D117" s="118">
        <v>450480.0</v>
      </c>
      <c r="E117" s="175">
        <f t="shared" si="1"/>
        <v>-40414933.3</v>
      </c>
      <c r="F117" s="262" t="s">
        <v>2526</v>
      </c>
      <c r="G117" s="28" t="s">
        <v>2263</v>
      </c>
      <c r="H117" s="118"/>
      <c r="I117" s="29"/>
      <c r="J117" s="29"/>
      <c r="K117" s="116"/>
      <c r="L117" s="116"/>
      <c r="M117" s="174"/>
      <c r="N117" s="174"/>
      <c r="O117" s="116"/>
      <c r="P117" s="174"/>
      <c r="Q117" s="116"/>
      <c r="R117" s="116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</row>
    <row r="118" ht="15.0" customHeight="1">
      <c r="A118" s="262"/>
      <c r="B118" s="117" t="s">
        <v>2527</v>
      </c>
      <c r="C118" s="118"/>
      <c r="D118" s="118">
        <v>1520400.0</v>
      </c>
      <c r="E118" s="175">
        <f t="shared" si="1"/>
        <v>-41935333.3</v>
      </c>
      <c r="F118" s="262"/>
      <c r="G118" s="28" t="s">
        <v>2263</v>
      </c>
      <c r="H118" s="118"/>
      <c r="I118" s="29"/>
      <c r="J118" s="29"/>
      <c r="K118" s="116"/>
      <c r="L118" s="116"/>
      <c r="M118" s="174"/>
      <c r="N118" s="174"/>
      <c r="O118" s="116"/>
      <c r="P118" s="174"/>
      <c r="Q118" s="116"/>
      <c r="R118" s="116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</row>
    <row r="119" ht="15.0" customHeight="1">
      <c r="A119" s="262">
        <v>46049.0</v>
      </c>
      <c r="B119" s="115" t="s">
        <v>2271</v>
      </c>
      <c r="C119" s="118">
        <v>851862.0</v>
      </c>
      <c r="D119" s="118"/>
      <c r="E119" s="175">
        <f t="shared" si="1"/>
        <v>-41083471.3</v>
      </c>
      <c r="F119" s="262"/>
      <c r="G119" s="62" t="s">
        <v>2264</v>
      </c>
      <c r="H119" s="118"/>
      <c r="I119" s="29"/>
      <c r="J119" s="29"/>
      <c r="K119" s="116"/>
      <c r="L119" s="116"/>
      <c r="M119" s="174"/>
      <c r="N119" s="174"/>
      <c r="O119" s="116"/>
      <c r="P119" s="174"/>
      <c r="Q119" s="116"/>
      <c r="R119" s="116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</row>
    <row r="120" ht="15.0" customHeight="1">
      <c r="A120" s="262"/>
      <c r="B120" s="115" t="s">
        <v>2464</v>
      </c>
      <c r="C120" s="118"/>
      <c r="D120" s="118">
        <v>561705.0</v>
      </c>
      <c r="E120" s="175">
        <f t="shared" si="1"/>
        <v>-41645176.3</v>
      </c>
      <c r="F120" s="262"/>
      <c r="G120" s="99" t="s">
        <v>2265</v>
      </c>
      <c r="H120" s="118"/>
      <c r="I120" s="29"/>
      <c r="J120" s="29"/>
      <c r="K120" s="116"/>
      <c r="L120" s="116"/>
      <c r="M120" s="174"/>
      <c r="N120" s="174"/>
      <c r="O120" s="116"/>
      <c r="P120" s="174"/>
      <c r="Q120" s="116"/>
      <c r="R120" s="116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</row>
    <row r="121" ht="15.0" customHeight="1">
      <c r="A121" s="262"/>
      <c r="B121" s="117" t="s">
        <v>2444</v>
      </c>
      <c r="C121" s="116"/>
      <c r="D121" s="116">
        <v>317260.0</v>
      </c>
      <c r="E121" s="175">
        <f t="shared" si="1"/>
        <v>-41962436.3</v>
      </c>
      <c r="F121" s="262"/>
      <c r="G121" s="28" t="s">
        <v>2263</v>
      </c>
      <c r="H121" s="118"/>
      <c r="I121" s="29"/>
      <c r="J121" s="29"/>
      <c r="K121" s="116"/>
      <c r="L121" s="116"/>
      <c r="M121" s="174"/>
      <c r="N121" s="174"/>
      <c r="O121" s="116"/>
      <c r="P121" s="174"/>
      <c r="Q121" s="116"/>
      <c r="R121" s="116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</row>
    <row r="122" ht="15.0" customHeight="1">
      <c r="A122" s="262"/>
      <c r="B122" s="117" t="s">
        <v>2445</v>
      </c>
      <c r="C122" s="118"/>
      <c r="D122" s="118">
        <v>660000.0</v>
      </c>
      <c r="E122" s="175">
        <f t="shared" si="1"/>
        <v>-42622436.3</v>
      </c>
      <c r="F122" s="262"/>
      <c r="G122" s="28" t="s">
        <v>2263</v>
      </c>
      <c r="H122" s="118"/>
      <c r="I122" s="29"/>
      <c r="J122" s="29"/>
      <c r="K122" s="116"/>
      <c r="L122" s="118"/>
      <c r="M122" s="174"/>
      <c r="N122" s="174"/>
      <c r="O122" s="116"/>
      <c r="P122" s="174"/>
      <c r="Q122" s="116"/>
      <c r="R122" s="116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</row>
    <row r="123" ht="15.0" customHeight="1">
      <c r="A123" s="262">
        <v>46050.0</v>
      </c>
      <c r="B123" s="115" t="s">
        <v>2272</v>
      </c>
      <c r="C123" s="118"/>
      <c r="D123" s="118">
        <v>1346426.0</v>
      </c>
      <c r="E123" s="175">
        <f t="shared" si="1"/>
        <v>-43968862.3</v>
      </c>
      <c r="F123" s="262"/>
      <c r="G123" s="99" t="s">
        <v>2265</v>
      </c>
      <c r="H123" s="118"/>
      <c r="I123" s="29"/>
      <c r="J123" s="29"/>
      <c r="K123" s="116"/>
      <c r="L123" s="116"/>
      <c r="M123" s="174"/>
      <c r="N123" s="174"/>
      <c r="O123" s="116"/>
      <c r="P123" s="174"/>
      <c r="Q123" s="116"/>
      <c r="R123" s="116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</row>
    <row r="124" ht="15.0" customHeight="1">
      <c r="A124" s="262"/>
      <c r="B124" s="115" t="s">
        <v>2271</v>
      </c>
      <c r="C124" s="118">
        <v>936608.0</v>
      </c>
      <c r="D124" s="118"/>
      <c r="E124" s="175">
        <f t="shared" si="1"/>
        <v>-43032254.3</v>
      </c>
      <c r="F124" s="262"/>
      <c r="G124" s="62" t="s">
        <v>2264</v>
      </c>
      <c r="H124" s="118"/>
      <c r="I124" s="29"/>
      <c r="J124" s="29"/>
      <c r="K124" s="116"/>
      <c r="L124" s="116"/>
      <c r="M124" s="174"/>
      <c r="N124" s="174"/>
      <c r="O124" s="116"/>
      <c r="P124" s="174"/>
      <c r="Q124" s="116"/>
      <c r="R124" s="116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</row>
    <row r="125" ht="15.0" customHeight="1">
      <c r="A125" s="262">
        <v>46051.0</v>
      </c>
      <c r="B125" s="116" t="s">
        <v>2269</v>
      </c>
      <c r="C125" s="116"/>
      <c r="D125" s="116">
        <v>2180721.0</v>
      </c>
      <c r="E125" s="175">
        <f t="shared" si="1"/>
        <v>-45212975.3</v>
      </c>
      <c r="F125" s="262"/>
      <c r="G125" s="259" t="s">
        <v>717</v>
      </c>
      <c r="H125" s="118"/>
      <c r="I125" s="29"/>
      <c r="J125" s="29"/>
      <c r="K125" s="116"/>
      <c r="L125" s="116"/>
      <c r="M125" s="174"/>
      <c r="N125" s="174"/>
      <c r="O125" s="116"/>
      <c r="P125" s="174"/>
      <c r="Q125" s="116"/>
      <c r="R125" s="116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</row>
    <row r="126" ht="15.0" customHeight="1">
      <c r="A126" s="262"/>
      <c r="B126" s="280" t="s">
        <v>2270</v>
      </c>
      <c r="C126" s="116"/>
      <c r="D126" s="118">
        <v>4409087.0</v>
      </c>
      <c r="E126" s="175">
        <f t="shared" si="1"/>
        <v>-49622062.3</v>
      </c>
      <c r="F126" s="262"/>
      <c r="G126" s="259" t="s">
        <v>717</v>
      </c>
      <c r="H126" s="118"/>
      <c r="I126" s="29"/>
      <c r="J126" s="29"/>
      <c r="K126" s="116"/>
      <c r="L126" s="116"/>
      <c r="M126" s="174"/>
      <c r="N126" s="174"/>
      <c r="O126" s="116"/>
      <c r="P126" s="174"/>
      <c r="Q126" s="116"/>
      <c r="R126" s="116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</row>
    <row r="127" ht="15.0" customHeight="1">
      <c r="A127" s="262"/>
      <c r="B127" s="115" t="s">
        <v>2271</v>
      </c>
      <c r="C127" s="118">
        <v>426405.0</v>
      </c>
      <c r="D127" s="118"/>
      <c r="E127" s="175">
        <f t="shared" si="1"/>
        <v>-49195657.3</v>
      </c>
      <c r="F127" s="262"/>
      <c r="G127" s="62" t="s">
        <v>2264</v>
      </c>
      <c r="H127" s="118"/>
      <c r="I127" s="29"/>
      <c r="J127" s="29"/>
      <c r="K127" s="116"/>
      <c r="L127" s="116"/>
      <c r="M127" s="174"/>
      <c r="N127" s="174"/>
      <c r="O127" s="116"/>
      <c r="P127" s="174"/>
      <c r="Q127" s="116"/>
      <c r="R127" s="116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</row>
    <row r="128" ht="15.0" customHeight="1">
      <c r="A128" s="262">
        <v>46052.0</v>
      </c>
      <c r="B128" s="115" t="s">
        <v>2271</v>
      </c>
      <c r="C128" s="116">
        <v>609658.0</v>
      </c>
      <c r="D128" s="264"/>
      <c r="E128" s="175">
        <f t="shared" si="1"/>
        <v>-48585999.3</v>
      </c>
      <c r="F128" s="262"/>
      <c r="G128" s="62" t="s">
        <v>2264</v>
      </c>
      <c r="H128" s="118"/>
      <c r="I128" s="29"/>
      <c r="J128" s="29"/>
      <c r="K128" s="116"/>
      <c r="L128" s="116"/>
      <c r="M128" s="174"/>
      <c r="N128" s="174"/>
      <c r="O128" s="116"/>
      <c r="P128" s="174"/>
      <c r="Q128" s="116"/>
      <c r="R128" s="116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</row>
    <row r="129" ht="15.0" customHeight="1">
      <c r="A129" s="262"/>
      <c r="B129" s="276" t="s">
        <v>2427</v>
      </c>
      <c r="C129" s="278">
        <v>1.3E7</v>
      </c>
      <c r="D129" s="264"/>
      <c r="E129" s="175">
        <f t="shared" si="1"/>
        <v>-35585999.3</v>
      </c>
      <c r="F129" s="262"/>
      <c r="G129" s="62" t="s">
        <v>2264</v>
      </c>
      <c r="H129" s="118"/>
      <c r="I129" s="29"/>
      <c r="J129" s="29"/>
      <c r="K129" s="116"/>
      <c r="L129" s="116"/>
      <c r="M129" s="174"/>
      <c r="N129" s="174"/>
      <c r="O129" s="116"/>
      <c r="P129" s="174"/>
      <c r="Q129" s="116"/>
      <c r="R129" s="116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</row>
    <row r="130" ht="15.0" customHeight="1">
      <c r="A130" s="262"/>
      <c r="B130" s="115" t="s">
        <v>2462</v>
      </c>
      <c r="C130" s="116"/>
      <c r="D130" s="264">
        <v>275000.0</v>
      </c>
      <c r="E130" s="175">
        <f t="shared" si="1"/>
        <v>-35860999.3</v>
      </c>
      <c r="F130" s="262"/>
      <c r="G130" s="28" t="s">
        <v>2263</v>
      </c>
      <c r="H130" s="118"/>
      <c r="I130" s="29"/>
      <c r="J130" s="29"/>
      <c r="K130" s="116"/>
      <c r="L130" s="116"/>
      <c r="M130" s="174"/>
      <c r="N130" s="174"/>
      <c r="O130" s="116"/>
      <c r="P130" s="174"/>
      <c r="Q130" s="116"/>
      <c r="R130" s="116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</row>
    <row r="131" ht="15.0" customHeight="1">
      <c r="A131" s="262"/>
      <c r="B131" s="115" t="s">
        <v>2463</v>
      </c>
      <c r="C131" s="116">
        <v>4977420.0</v>
      </c>
      <c r="D131" s="116"/>
      <c r="E131" s="175">
        <f t="shared" si="1"/>
        <v>-30883579.3</v>
      </c>
      <c r="F131" s="262"/>
      <c r="G131" s="260" t="s">
        <v>2266</v>
      </c>
      <c r="H131" s="118"/>
      <c r="I131" s="29"/>
      <c r="J131" s="29"/>
      <c r="K131" s="116"/>
      <c r="L131" s="116"/>
      <c r="M131" s="174"/>
      <c r="N131" s="174"/>
      <c r="O131" s="116"/>
      <c r="P131" s="174"/>
      <c r="Q131" s="116"/>
      <c r="R131" s="116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</row>
    <row r="132" ht="15.0" customHeight="1">
      <c r="A132" s="262"/>
      <c r="B132" s="115" t="s">
        <v>2529</v>
      </c>
      <c r="C132" s="116"/>
      <c r="D132" s="116">
        <v>3052350.0</v>
      </c>
      <c r="E132" s="175">
        <f t="shared" si="1"/>
        <v>-33935929.3</v>
      </c>
      <c r="F132" s="262" t="s">
        <v>2530</v>
      </c>
      <c r="G132" s="260" t="s">
        <v>2266</v>
      </c>
      <c r="H132" s="118"/>
      <c r="I132" s="29"/>
      <c r="J132" s="29"/>
      <c r="K132" s="116"/>
      <c r="L132" s="116"/>
      <c r="M132" s="174"/>
      <c r="N132" s="174"/>
      <c r="O132" s="116"/>
      <c r="P132" s="174"/>
      <c r="Q132" s="116"/>
      <c r="R132" s="116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</row>
    <row r="133" ht="15.0" customHeight="1">
      <c r="A133" s="262"/>
      <c r="B133" s="115" t="s">
        <v>2277</v>
      </c>
      <c r="C133" s="116">
        <v>3.9053245E7</v>
      </c>
      <c r="D133" s="116"/>
      <c r="E133" s="175">
        <f t="shared" si="1"/>
        <v>5117315.7</v>
      </c>
      <c r="F133" s="262">
        <v>46047.0</v>
      </c>
      <c r="G133" s="99" t="s">
        <v>2265</v>
      </c>
      <c r="H133" s="118"/>
      <c r="I133" s="29"/>
      <c r="J133" s="29"/>
      <c r="K133" s="116"/>
      <c r="L133" s="116"/>
      <c r="M133" s="174"/>
      <c r="N133" s="174"/>
      <c r="O133" s="116"/>
      <c r="P133" s="174"/>
      <c r="Q133" s="116"/>
      <c r="R133" s="116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</row>
    <row r="134" ht="15.0" customHeight="1">
      <c r="A134" s="262"/>
      <c r="B134" s="276" t="s">
        <v>2427</v>
      </c>
      <c r="C134" s="278">
        <v>7000000.0</v>
      </c>
      <c r="D134" s="116"/>
      <c r="E134" s="175">
        <f t="shared" si="1"/>
        <v>12117315.7</v>
      </c>
      <c r="F134" s="277" t="s">
        <v>2531</v>
      </c>
      <c r="G134" s="99" t="s">
        <v>2265</v>
      </c>
      <c r="H134" s="118"/>
      <c r="I134" s="29"/>
      <c r="J134" s="29"/>
      <c r="K134" s="116"/>
      <c r="L134" s="116"/>
      <c r="M134" s="174"/>
      <c r="N134" s="174"/>
      <c r="O134" s="116"/>
      <c r="P134" s="174"/>
      <c r="Q134" s="116"/>
      <c r="R134" s="116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</row>
    <row r="135" ht="15.0" customHeight="1">
      <c r="A135" s="262"/>
      <c r="B135" s="115" t="s">
        <v>2203</v>
      </c>
      <c r="C135" s="116"/>
      <c r="D135" s="116">
        <v>9516400.0</v>
      </c>
      <c r="E135" s="175">
        <f t="shared" si="1"/>
        <v>2600915.7</v>
      </c>
      <c r="F135" s="262"/>
      <c r="G135" s="99" t="s">
        <v>2265</v>
      </c>
      <c r="H135" s="118"/>
      <c r="I135" s="29"/>
      <c r="J135" s="29"/>
      <c r="K135" s="116"/>
      <c r="L135" s="116"/>
      <c r="M135" s="174"/>
      <c r="N135" s="174"/>
      <c r="O135" s="116"/>
      <c r="P135" s="174"/>
      <c r="Q135" s="116"/>
      <c r="R135" s="116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</row>
    <row r="136" ht="15.0" customHeight="1">
      <c r="A136" s="262"/>
      <c r="B136" s="117" t="s">
        <v>2203</v>
      </c>
      <c r="C136" s="116"/>
      <c r="D136" s="116">
        <v>635560.0</v>
      </c>
      <c r="E136" s="175">
        <f t="shared" si="1"/>
        <v>1965355.7</v>
      </c>
      <c r="F136" s="262"/>
      <c r="G136" s="99" t="s">
        <v>2265</v>
      </c>
      <c r="H136" s="118"/>
      <c r="I136" s="29"/>
      <c r="J136" s="29"/>
      <c r="K136" s="116"/>
      <c r="L136" s="116"/>
      <c r="M136" s="174"/>
      <c r="N136" s="174"/>
      <c r="O136" s="116"/>
      <c r="P136" s="174"/>
      <c r="Q136" s="116"/>
      <c r="R136" s="116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</row>
    <row r="137" ht="15.0" customHeight="1">
      <c r="A137" s="262"/>
      <c r="B137" s="115" t="s">
        <v>2381</v>
      </c>
      <c r="C137" s="116"/>
      <c r="D137" s="118">
        <v>3.63572E7</v>
      </c>
      <c r="E137" s="175">
        <f t="shared" si="1"/>
        <v>-34391844.3</v>
      </c>
      <c r="F137" s="262"/>
      <c r="G137" s="99" t="s">
        <v>2265</v>
      </c>
      <c r="H137" s="118"/>
      <c r="I137" s="29"/>
      <c r="J137" s="29"/>
      <c r="K137" s="116"/>
      <c r="L137" s="116"/>
      <c r="M137" s="174"/>
      <c r="N137" s="174"/>
      <c r="O137" s="116"/>
      <c r="P137" s="174"/>
      <c r="Q137" s="116"/>
      <c r="R137" s="116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</row>
    <row r="138" ht="15.0" customHeight="1">
      <c r="A138" s="262">
        <v>46053.0</v>
      </c>
      <c r="B138" s="276" t="s">
        <v>2427</v>
      </c>
      <c r="C138" s="271">
        <v>1990930.0</v>
      </c>
      <c r="D138" s="271"/>
      <c r="E138" s="175">
        <f t="shared" si="1"/>
        <v>-32400914.3</v>
      </c>
      <c r="F138" s="277" t="s">
        <v>2532</v>
      </c>
      <c r="G138" s="62" t="s">
        <v>2264</v>
      </c>
      <c r="H138" s="118"/>
      <c r="I138" s="29"/>
      <c r="J138" s="29"/>
      <c r="K138" s="116"/>
      <c r="L138" s="116"/>
      <c r="M138" s="174"/>
      <c r="N138" s="174"/>
      <c r="O138" s="116"/>
      <c r="P138" s="174"/>
      <c r="Q138" s="116"/>
      <c r="R138" s="116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</row>
    <row r="139" ht="15.0" customHeight="1">
      <c r="A139" s="262"/>
      <c r="B139" s="115" t="s">
        <v>2534</v>
      </c>
      <c r="C139" s="116"/>
      <c r="D139" s="118">
        <v>1.901101E7</v>
      </c>
      <c r="E139" s="175">
        <f t="shared" si="1"/>
        <v>-51411924.3</v>
      </c>
      <c r="F139" s="262"/>
      <c r="G139" s="62" t="s">
        <v>2264</v>
      </c>
      <c r="H139" s="118"/>
      <c r="I139" s="29"/>
      <c r="J139" s="29"/>
      <c r="K139" s="116"/>
      <c r="L139" s="116"/>
      <c r="M139" s="174"/>
      <c r="N139" s="174"/>
      <c r="O139" s="116"/>
      <c r="P139" s="174"/>
      <c r="Q139" s="116"/>
      <c r="R139" s="116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</row>
    <row r="140" ht="15.0" customHeight="1">
      <c r="A140" s="262"/>
      <c r="B140" s="115" t="s">
        <v>2393</v>
      </c>
      <c r="C140" s="116"/>
      <c r="D140" s="118">
        <v>338450.0</v>
      </c>
      <c r="E140" s="175">
        <f t="shared" si="1"/>
        <v>-51750374.3</v>
      </c>
      <c r="F140" s="262"/>
      <c r="G140" s="62" t="s">
        <v>2264</v>
      </c>
      <c r="H140" s="118"/>
      <c r="I140" s="29"/>
      <c r="J140" s="29"/>
      <c r="K140" s="116"/>
      <c r="L140" s="174"/>
      <c r="M140" s="174"/>
      <c r="N140" s="174"/>
      <c r="O140" s="116"/>
      <c r="P140" s="174"/>
      <c r="Q140" s="116"/>
      <c r="R140" s="116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</row>
    <row r="141" ht="15.0" customHeight="1">
      <c r="A141" s="262"/>
      <c r="B141" s="115" t="s">
        <v>2510</v>
      </c>
      <c r="C141" s="116"/>
      <c r="D141" s="118">
        <v>193400.0</v>
      </c>
      <c r="E141" s="175">
        <f t="shared" si="1"/>
        <v>-51943774.3</v>
      </c>
      <c r="F141" s="262"/>
      <c r="G141" s="62" t="s">
        <v>2264</v>
      </c>
      <c r="H141" s="118"/>
      <c r="I141" s="29"/>
      <c r="J141" s="29"/>
      <c r="K141" s="116"/>
      <c r="L141" s="174"/>
      <c r="M141" s="174"/>
      <c r="N141" s="174"/>
      <c r="O141" s="116"/>
      <c r="P141" s="174"/>
      <c r="Q141" s="116"/>
      <c r="R141" s="116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</row>
    <row r="142" ht="15.0" customHeight="1">
      <c r="A142" s="262"/>
      <c r="B142" s="115" t="s">
        <v>2282</v>
      </c>
      <c r="C142" s="116"/>
      <c r="D142" s="118">
        <v>338450.0</v>
      </c>
      <c r="E142" s="175">
        <f t="shared" si="1"/>
        <v>-52282224.3</v>
      </c>
      <c r="F142" s="262"/>
      <c r="G142" s="62" t="s">
        <v>2264</v>
      </c>
      <c r="H142" s="118"/>
      <c r="I142" s="29"/>
      <c r="J142" s="29"/>
      <c r="K142" s="116"/>
      <c r="L142" s="116"/>
      <c r="M142" s="407"/>
      <c r="N142" s="174"/>
      <c r="O142" s="116"/>
      <c r="P142" s="174"/>
      <c r="Q142" s="116"/>
      <c r="R142" s="116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</row>
    <row r="143" ht="15.0" customHeight="1">
      <c r="A143" s="262"/>
      <c r="B143" s="115" t="s">
        <v>2394</v>
      </c>
      <c r="C143" s="116"/>
      <c r="D143" s="118">
        <v>203380.0</v>
      </c>
      <c r="E143" s="175">
        <f t="shared" si="1"/>
        <v>-52485604.3</v>
      </c>
      <c r="F143" s="262"/>
      <c r="G143" s="62" t="s">
        <v>2264</v>
      </c>
      <c r="H143" s="118"/>
      <c r="I143" s="29"/>
      <c r="J143" s="29"/>
      <c r="K143" s="116"/>
      <c r="L143" s="116"/>
      <c r="M143" s="174"/>
      <c r="N143" s="174"/>
      <c r="O143" s="116"/>
      <c r="P143" s="174"/>
      <c r="Q143" s="116"/>
      <c r="R143" s="116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</row>
    <row r="144" ht="15.0" customHeight="1">
      <c r="A144" s="262"/>
      <c r="B144" s="115" t="s">
        <v>2274</v>
      </c>
      <c r="C144" s="116"/>
      <c r="D144" s="118">
        <v>1650000.0</v>
      </c>
      <c r="E144" s="175">
        <f t="shared" si="1"/>
        <v>-54135604.3</v>
      </c>
      <c r="F144" s="262"/>
      <c r="G144" s="62" t="s">
        <v>2264</v>
      </c>
      <c r="H144" s="118"/>
      <c r="I144" s="29"/>
      <c r="J144" s="29"/>
      <c r="K144" s="116"/>
      <c r="L144" s="116"/>
      <c r="M144" s="174"/>
      <c r="N144" s="174"/>
      <c r="O144" s="116"/>
      <c r="P144" s="174"/>
      <c r="Q144" s="116"/>
      <c r="R144" s="116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</row>
    <row r="145" ht="15.0" customHeight="1">
      <c r="A145" s="262"/>
      <c r="B145" s="115" t="s">
        <v>2466</v>
      </c>
      <c r="C145" s="116"/>
      <c r="D145" s="118">
        <v>440000.0</v>
      </c>
      <c r="E145" s="175">
        <f t="shared" si="1"/>
        <v>-54575604.3</v>
      </c>
      <c r="F145" s="262"/>
      <c r="G145" s="62" t="s">
        <v>2264</v>
      </c>
      <c r="H145" s="118"/>
      <c r="I145" s="29"/>
      <c r="J145" s="29"/>
      <c r="K145" s="116"/>
      <c r="L145" s="174"/>
      <c r="M145" s="174"/>
      <c r="N145" s="174"/>
      <c r="O145" s="116"/>
      <c r="P145" s="174"/>
      <c r="Q145" s="116"/>
      <c r="R145" s="116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</row>
    <row r="146" ht="15.0" customHeight="1">
      <c r="A146" s="262"/>
      <c r="B146" s="115" t="s">
        <v>2467</v>
      </c>
      <c r="C146" s="116"/>
      <c r="D146" s="118">
        <v>21450.0</v>
      </c>
      <c r="E146" s="175">
        <f t="shared" si="1"/>
        <v>-54597054.3</v>
      </c>
      <c r="F146" s="262"/>
      <c r="G146" s="62" t="s">
        <v>2264</v>
      </c>
      <c r="H146" s="118"/>
      <c r="I146" s="29"/>
      <c r="J146" s="29"/>
      <c r="K146" s="116"/>
      <c r="L146" s="174"/>
      <c r="M146" s="174"/>
      <c r="N146" s="174"/>
      <c r="O146" s="116"/>
      <c r="P146" s="174"/>
      <c r="Q146" s="116"/>
      <c r="R146" s="116"/>
      <c r="S146" s="118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</row>
    <row r="147" ht="15.0" customHeight="1">
      <c r="A147" s="262"/>
      <c r="B147" s="117" t="s">
        <v>2535</v>
      </c>
      <c r="C147" s="116"/>
      <c r="D147" s="118">
        <v>121630.0</v>
      </c>
      <c r="E147" s="175">
        <f t="shared" si="1"/>
        <v>-54718684.3</v>
      </c>
      <c r="F147" s="262" t="s">
        <v>2536</v>
      </c>
      <c r="G147" s="260" t="s">
        <v>2266</v>
      </c>
      <c r="H147" s="118"/>
      <c r="I147" s="29"/>
      <c r="J147" s="29"/>
      <c r="K147" s="116"/>
      <c r="L147" s="116"/>
      <c r="M147" s="174"/>
      <c r="N147" s="174"/>
      <c r="O147" s="116"/>
      <c r="P147" s="174"/>
      <c r="Q147" s="116"/>
      <c r="R147" s="116"/>
      <c r="S147" s="118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</row>
    <row r="148" ht="15.0" customHeight="1">
      <c r="A148" s="262"/>
      <c r="B148" s="117" t="s">
        <v>2535</v>
      </c>
      <c r="C148" s="116"/>
      <c r="D148" s="118">
        <v>5560.0</v>
      </c>
      <c r="E148" s="175">
        <f t="shared" si="1"/>
        <v>-54724244.3</v>
      </c>
      <c r="F148" s="262" t="s">
        <v>2537</v>
      </c>
      <c r="G148" s="260" t="s">
        <v>2266</v>
      </c>
      <c r="H148" s="118"/>
      <c r="I148" s="29"/>
      <c r="J148" s="29"/>
      <c r="K148" s="116"/>
      <c r="L148" s="116"/>
      <c r="M148" s="174"/>
      <c r="N148" s="174"/>
      <c r="O148" s="116"/>
      <c r="P148" s="174"/>
      <c r="Q148" s="116"/>
      <c r="R148" s="116"/>
      <c r="S148" s="118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</row>
    <row r="149" ht="15.0" customHeight="1">
      <c r="A149" s="262"/>
      <c r="B149" s="117" t="s">
        <v>2535</v>
      </c>
      <c r="C149" s="116"/>
      <c r="D149" s="118">
        <v>125170.0</v>
      </c>
      <c r="E149" s="175">
        <f t="shared" si="1"/>
        <v>-54849414.3</v>
      </c>
      <c r="F149" s="262" t="s">
        <v>2538</v>
      </c>
      <c r="G149" s="260" t="s">
        <v>2266</v>
      </c>
      <c r="H149" s="118"/>
      <c r="I149" s="29"/>
      <c r="J149" s="29"/>
      <c r="K149" s="116"/>
      <c r="L149" s="116"/>
      <c r="M149" s="174"/>
      <c r="N149" s="174"/>
      <c r="O149" s="116"/>
      <c r="P149" s="174"/>
      <c r="Q149" s="116"/>
      <c r="R149" s="116"/>
      <c r="S149" s="118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</row>
    <row r="150" ht="15.0" customHeight="1">
      <c r="A150" s="262"/>
      <c r="B150" s="117" t="s">
        <v>2535</v>
      </c>
      <c r="C150" s="116"/>
      <c r="D150" s="118">
        <v>87030.0</v>
      </c>
      <c r="E150" s="175">
        <f t="shared" si="1"/>
        <v>-54936444.3</v>
      </c>
      <c r="F150" s="262" t="s">
        <v>2539</v>
      </c>
      <c r="G150" s="260" t="s">
        <v>2266</v>
      </c>
      <c r="H150" s="118"/>
      <c r="I150" s="29"/>
      <c r="J150" s="29"/>
      <c r="K150" s="116"/>
      <c r="L150" s="116"/>
      <c r="M150" s="174"/>
      <c r="N150" s="174"/>
      <c r="O150" s="116"/>
      <c r="P150" s="174"/>
      <c r="Q150" s="116"/>
      <c r="R150" s="116"/>
      <c r="S150" s="118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</row>
    <row r="151" ht="15.0" customHeight="1">
      <c r="A151" s="262"/>
      <c r="B151" s="115" t="s">
        <v>2535</v>
      </c>
      <c r="C151" s="116"/>
      <c r="D151" s="118">
        <v>65830.0</v>
      </c>
      <c r="E151" s="175">
        <f t="shared" si="1"/>
        <v>-55002274.3</v>
      </c>
      <c r="F151" s="262" t="s">
        <v>2540</v>
      </c>
      <c r="G151" s="260" t="s">
        <v>2266</v>
      </c>
      <c r="H151" s="118"/>
      <c r="I151" s="29"/>
      <c r="J151" s="29"/>
      <c r="K151" s="116"/>
      <c r="L151" s="116"/>
      <c r="M151" s="174"/>
      <c r="N151" s="174"/>
      <c r="O151" s="116"/>
      <c r="P151" s="174"/>
      <c r="Q151" s="116"/>
      <c r="R151" s="116"/>
      <c r="S151" s="118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</row>
    <row r="152" ht="15.0" customHeight="1">
      <c r="A152" s="262"/>
      <c r="B152" s="115" t="s">
        <v>2535</v>
      </c>
      <c r="C152" s="116"/>
      <c r="D152" s="116">
        <v>52440.0</v>
      </c>
      <c r="E152" s="175">
        <f t="shared" si="1"/>
        <v>-55054714.3</v>
      </c>
      <c r="F152" s="262" t="s">
        <v>2541</v>
      </c>
      <c r="G152" s="260" t="s">
        <v>2266</v>
      </c>
      <c r="H152" s="118"/>
      <c r="I152" s="29"/>
      <c r="J152" s="29"/>
      <c r="K152" s="116"/>
      <c r="L152" s="116"/>
      <c r="M152" s="174"/>
      <c r="N152" s="174"/>
      <c r="O152" s="116"/>
      <c r="P152" s="174"/>
      <c r="Q152" s="116"/>
      <c r="R152" s="116"/>
      <c r="S152" s="118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</row>
    <row r="153" ht="15.0" customHeight="1">
      <c r="A153" s="262"/>
      <c r="B153" s="115" t="s">
        <v>2542</v>
      </c>
      <c r="C153" s="116"/>
      <c r="D153" s="116">
        <v>129520.0</v>
      </c>
      <c r="E153" s="175">
        <f t="shared" si="1"/>
        <v>-55184234.3</v>
      </c>
      <c r="F153" s="262" t="s">
        <v>2543</v>
      </c>
      <c r="G153" s="260" t="s">
        <v>2266</v>
      </c>
      <c r="H153" s="118"/>
      <c r="I153" s="29"/>
      <c r="J153" s="29"/>
      <c r="K153" s="116"/>
      <c r="L153" s="116"/>
      <c r="M153" s="174"/>
      <c r="N153" s="174"/>
      <c r="O153" s="116"/>
      <c r="P153" s="174"/>
      <c r="Q153" s="116"/>
      <c r="R153" s="116"/>
      <c r="S153" s="118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</row>
    <row r="154" ht="15.0" customHeight="1">
      <c r="A154" s="262"/>
      <c r="B154" s="115" t="s">
        <v>2542</v>
      </c>
      <c r="C154" s="116"/>
      <c r="D154" s="116">
        <v>137170.0</v>
      </c>
      <c r="E154" s="175">
        <f t="shared" si="1"/>
        <v>-55321404.3</v>
      </c>
      <c r="F154" s="262" t="s">
        <v>2544</v>
      </c>
      <c r="G154" s="260" t="s">
        <v>2266</v>
      </c>
      <c r="H154" s="118"/>
      <c r="I154" s="29"/>
      <c r="J154" s="29"/>
      <c r="K154" s="116"/>
      <c r="L154" s="116"/>
      <c r="M154" s="174"/>
      <c r="N154" s="174"/>
      <c r="O154" s="116"/>
      <c r="P154" s="174"/>
      <c r="Q154" s="116"/>
      <c r="R154" s="116"/>
      <c r="S154" s="118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</row>
    <row r="155" ht="15.0" customHeight="1">
      <c r="A155" s="262"/>
      <c r="B155" s="117" t="s">
        <v>2542</v>
      </c>
      <c r="C155" s="116"/>
      <c r="D155" s="116">
        <v>133250.0</v>
      </c>
      <c r="E155" s="175">
        <f t="shared" si="1"/>
        <v>-55454654.3</v>
      </c>
      <c r="F155" s="262" t="s">
        <v>2545</v>
      </c>
      <c r="G155" s="260" t="s">
        <v>2266</v>
      </c>
      <c r="H155" s="118"/>
      <c r="I155" s="29"/>
      <c r="J155" s="29"/>
      <c r="K155" s="116"/>
      <c r="L155" s="116"/>
      <c r="M155" s="174"/>
      <c r="N155" s="174"/>
      <c r="O155" s="116"/>
      <c r="P155" s="174"/>
      <c r="Q155" s="116"/>
      <c r="R155" s="116"/>
      <c r="S155" s="118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</row>
    <row r="156" ht="15.0" customHeight="1">
      <c r="A156" s="262"/>
      <c r="B156" s="117" t="s">
        <v>2542</v>
      </c>
      <c r="C156" s="116"/>
      <c r="D156" s="118">
        <v>136880.0</v>
      </c>
      <c r="E156" s="175">
        <f t="shared" si="1"/>
        <v>-55591534.3</v>
      </c>
      <c r="F156" s="262" t="s">
        <v>2546</v>
      </c>
      <c r="G156" s="260" t="s">
        <v>2266</v>
      </c>
      <c r="H156" s="118"/>
      <c r="I156" s="29"/>
      <c r="J156" s="29"/>
      <c r="K156" s="116"/>
      <c r="L156" s="116"/>
      <c r="M156" s="174"/>
      <c r="N156" s="174"/>
      <c r="O156" s="116"/>
      <c r="P156" s="174"/>
      <c r="Q156" s="116"/>
      <c r="R156" s="116"/>
      <c r="S156" s="118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</row>
    <row r="157" ht="15.0" customHeight="1">
      <c r="A157" s="262"/>
      <c r="B157" s="115" t="s">
        <v>2840</v>
      </c>
      <c r="C157" s="116"/>
      <c r="D157" s="116">
        <v>4722930.0</v>
      </c>
      <c r="E157" s="175">
        <f t="shared" si="1"/>
        <v>-60314464.3</v>
      </c>
      <c r="F157" s="262"/>
      <c r="G157" s="99" t="s">
        <v>2265</v>
      </c>
      <c r="H157" s="118"/>
      <c r="I157" s="29"/>
      <c r="J157" s="29"/>
      <c r="K157" s="116"/>
      <c r="L157" s="116"/>
      <c r="M157" s="174"/>
      <c r="N157" s="174"/>
      <c r="O157" s="116"/>
      <c r="P157" s="174"/>
      <c r="Q157" s="116"/>
      <c r="R157" s="116"/>
      <c r="S157" s="118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</row>
    <row r="158" ht="15.0" customHeight="1">
      <c r="A158" s="262">
        <v>46054.0</v>
      </c>
      <c r="B158" s="115" t="s">
        <v>2268</v>
      </c>
      <c r="C158" s="116"/>
      <c r="D158" s="116">
        <v>15200.0</v>
      </c>
      <c r="E158" s="175">
        <f t="shared" si="1"/>
        <v>-60329664.3</v>
      </c>
      <c r="F158" s="262"/>
      <c r="G158" s="99" t="s">
        <v>2265</v>
      </c>
      <c r="H158" s="118"/>
      <c r="I158" s="29"/>
      <c r="J158" s="29"/>
      <c r="K158" s="116"/>
      <c r="L158" s="116"/>
      <c r="M158" s="174"/>
      <c r="N158" s="174"/>
      <c r="O158" s="116"/>
      <c r="P158" s="174"/>
      <c r="Q158" s="116"/>
      <c r="R158" s="116"/>
      <c r="S158" s="118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</row>
    <row r="159" ht="15.0" customHeight="1">
      <c r="A159" s="262"/>
      <c r="B159" s="115" t="s">
        <v>2279</v>
      </c>
      <c r="C159" s="116"/>
      <c r="D159" s="116">
        <v>1500000.0</v>
      </c>
      <c r="E159" s="175">
        <f t="shared" si="1"/>
        <v>-61829664.3</v>
      </c>
      <c r="F159" s="262"/>
      <c r="G159" s="28" t="s">
        <v>2263</v>
      </c>
      <c r="H159" s="118"/>
      <c r="I159" s="29"/>
      <c r="J159" s="29"/>
      <c r="K159" s="116"/>
      <c r="L159" s="116"/>
      <c r="M159" s="174"/>
      <c r="N159" s="174"/>
      <c r="O159" s="116"/>
      <c r="P159" s="174"/>
      <c r="Q159" s="116"/>
      <c r="R159" s="116"/>
      <c r="S159" s="118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</row>
    <row r="160" ht="15.0" customHeight="1">
      <c r="A160" s="262"/>
      <c r="B160" s="115" t="s">
        <v>2378</v>
      </c>
      <c r="C160" s="116"/>
      <c r="D160" s="116">
        <v>500.0</v>
      </c>
      <c r="E160" s="175">
        <f t="shared" si="1"/>
        <v>-61830164.3</v>
      </c>
      <c r="F160" s="262"/>
      <c r="G160" s="260" t="s">
        <v>2266</v>
      </c>
      <c r="H160" s="118"/>
      <c r="I160" s="29"/>
      <c r="J160" s="29"/>
      <c r="K160" s="116"/>
      <c r="L160" s="116"/>
      <c r="M160" s="174"/>
      <c r="N160" s="174"/>
      <c r="O160" s="116"/>
      <c r="P160" s="174"/>
      <c r="Q160" s="116"/>
      <c r="R160" s="116"/>
      <c r="S160" s="118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</row>
    <row r="161" ht="15.0" customHeight="1">
      <c r="A161" s="262">
        <v>46055.0</v>
      </c>
      <c r="B161" s="115" t="s">
        <v>2271</v>
      </c>
      <c r="C161" s="116">
        <v>521751.0</v>
      </c>
      <c r="D161" s="116"/>
      <c r="E161" s="175">
        <f t="shared" si="1"/>
        <v>-61308413.3</v>
      </c>
      <c r="F161" s="262"/>
      <c r="G161" s="62" t="s">
        <v>2264</v>
      </c>
      <c r="H161" s="118"/>
      <c r="I161" s="29"/>
      <c r="J161" s="29"/>
      <c r="K161" s="116"/>
      <c r="L161" s="116"/>
      <c r="M161" s="174"/>
      <c r="N161" s="174"/>
      <c r="O161" s="116"/>
      <c r="P161" s="174"/>
      <c r="Q161" s="116"/>
      <c r="R161" s="116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</row>
    <row r="162" ht="15.0" customHeight="1">
      <c r="A162" s="262"/>
      <c r="B162" s="115" t="s">
        <v>1066</v>
      </c>
      <c r="C162" s="116">
        <v>440000.0</v>
      </c>
      <c r="D162" s="116"/>
      <c r="E162" s="175">
        <f t="shared" si="1"/>
        <v>-60868413.3</v>
      </c>
      <c r="F162" s="262"/>
      <c r="G162" s="62" t="s">
        <v>2264</v>
      </c>
      <c r="H162" s="118"/>
      <c r="I162" s="29"/>
      <c r="J162" s="29"/>
      <c r="K162" s="116"/>
      <c r="L162" s="116"/>
      <c r="M162" s="174"/>
      <c r="N162" s="174"/>
      <c r="O162" s="116"/>
      <c r="P162" s="174"/>
      <c r="Q162" s="116"/>
      <c r="R162" s="116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</row>
    <row r="163" ht="15.0" customHeight="1">
      <c r="A163" s="262">
        <v>46056.0</v>
      </c>
      <c r="B163" s="115" t="s">
        <v>2271</v>
      </c>
      <c r="C163" s="116">
        <v>490965.0</v>
      </c>
      <c r="D163" s="116"/>
      <c r="E163" s="175">
        <f t="shared" si="1"/>
        <v>-60377448.3</v>
      </c>
      <c r="F163" s="262"/>
      <c r="G163" s="62" t="s">
        <v>2264</v>
      </c>
      <c r="H163" s="118"/>
      <c r="I163" s="29"/>
      <c r="J163" s="29"/>
      <c r="K163" s="116"/>
      <c r="L163" s="116"/>
      <c r="M163" s="174"/>
      <c r="N163" s="174"/>
      <c r="O163" s="116"/>
      <c r="P163" s="174"/>
      <c r="Q163" s="116"/>
      <c r="R163" s="116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</row>
    <row r="164" ht="15.0" customHeight="1">
      <c r="A164" s="262"/>
      <c r="B164" s="115" t="s">
        <v>2379</v>
      </c>
      <c r="C164" s="116">
        <v>110000.0</v>
      </c>
      <c r="D164" s="116"/>
      <c r="E164" s="175">
        <f t="shared" si="1"/>
        <v>-60267448.3</v>
      </c>
      <c r="F164" s="262"/>
      <c r="G164" s="62" t="s">
        <v>2264</v>
      </c>
      <c r="H164" s="118"/>
      <c r="I164" s="29"/>
      <c r="J164" s="29"/>
      <c r="K164" s="116"/>
      <c r="L164" s="116"/>
      <c r="M164" s="174"/>
      <c r="N164" s="174"/>
      <c r="O164" s="116"/>
      <c r="P164" s="174"/>
      <c r="Q164" s="116"/>
      <c r="R164" s="116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</row>
    <row r="165" ht="15.0" customHeight="1">
      <c r="A165" s="262">
        <v>46057.0</v>
      </c>
      <c r="B165" s="117" t="s">
        <v>2380</v>
      </c>
      <c r="C165" s="116"/>
      <c r="D165" s="116">
        <v>566543.0</v>
      </c>
      <c r="E165" s="175">
        <f t="shared" si="1"/>
        <v>-60833991.3</v>
      </c>
      <c r="F165" s="262"/>
      <c r="G165" s="99" t="s">
        <v>2265</v>
      </c>
      <c r="H165" s="118"/>
      <c r="I165" s="29"/>
      <c r="J165" s="29"/>
      <c r="K165" s="116"/>
      <c r="L165" s="116"/>
      <c r="M165" s="174"/>
      <c r="N165" s="174"/>
      <c r="O165" s="116"/>
      <c r="P165" s="174"/>
      <c r="Q165" s="116"/>
      <c r="R165" s="116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</row>
    <row r="166" ht="15.0" customHeight="1">
      <c r="A166" s="262"/>
      <c r="B166" s="115" t="s">
        <v>2278</v>
      </c>
      <c r="C166" s="118">
        <v>4294290.0</v>
      </c>
      <c r="D166" s="118"/>
      <c r="E166" s="175">
        <f t="shared" si="1"/>
        <v>-56539701.3</v>
      </c>
      <c r="F166" s="262">
        <v>46047.0</v>
      </c>
      <c r="G166" s="99" t="s">
        <v>2265</v>
      </c>
      <c r="H166" s="118"/>
      <c r="I166" s="29"/>
      <c r="J166" s="29"/>
      <c r="K166" s="116"/>
      <c r="L166" s="116"/>
      <c r="M166" s="174"/>
      <c r="N166" s="174"/>
      <c r="O166" s="116"/>
      <c r="P166" s="174"/>
      <c r="Q166" s="116"/>
      <c r="R166" s="116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</row>
    <row r="167" ht="15.0" customHeight="1">
      <c r="A167" s="262"/>
      <c r="B167" s="115" t="s">
        <v>2381</v>
      </c>
      <c r="C167" s="118"/>
      <c r="D167" s="118">
        <v>4294290.0</v>
      </c>
      <c r="E167" s="175">
        <f t="shared" si="1"/>
        <v>-60833991.3</v>
      </c>
      <c r="F167" s="262"/>
      <c r="G167" s="99" t="s">
        <v>2265</v>
      </c>
      <c r="H167" s="118"/>
      <c r="I167" s="83"/>
      <c r="J167" s="118"/>
      <c r="K167" s="116"/>
      <c r="L167" s="116"/>
      <c r="M167" s="174"/>
      <c r="N167" s="174"/>
      <c r="O167" s="116"/>
      <c r="P167" s="174"/>
      <c r="Q167" s="116"/>
      <c r="R167" s="116"/>
      <c r="S167" s="174"/>
      <c r="T167" s="116"/>
      <c r="U167" s="116"/>
      <c r="V167" s="116"/>
      <c r="W167" s="116"/>
      <c r="X167" s="11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0" customHeight="1">
      <c r="A168" s="262"/>
      <c r="B168" s="115" t="s">
        <v>2382</v>
      </c>
      <c r="C168" s="116"/>
      <c r="D168" s="116">
        <v>40000.0</v>
      </c>
      <c r="E168" s="175">
        <f t="shared" si="1"/>
        <v>-60873991.3</v>
      </c>
      <c r="F168" s="262"/>
      <c r="G168" s="28" t="s">
        <v>2263</v>
      </c>
      <c r="H168" s="118"/>
      <c r="I168" s="29"/>
      <c r="J168" s="29"/>
      <c r="K168" s="116"/>
      <c r="L168" s="116"/>
      <c r="M168" s="174"/>
      <c r="N168" s="174"/>
      <c r="O168" s="116"/>
      <c r="P168" s="174"/>
      <c r="Q168" s="116"/>
      <c r="R168" s="116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</row>
    <row r="169" ht="15.0" customHeight="1">
      <c r="A169" s="262"/>
      <c r="B169" s="115" t="s">
        <v>2383</v>
      </c>
      <c r="C169" s="116"/>
      <c r="D169" s="116">
        <v>20400.0</v>
      </c>
      <c r="E169" s="175">
        <f t="shared" si="1"/>
        <v>-60894391.3</v>
      </c>
      <c r="F169" s="262"/>
      <c r="G169" s="28" t="s">
        <v>2263</v>
      </c>
      <c r="H169" s="118"/>
      <c r="I169" s="29"/>
      <c r="J169" s="29"/>
      <c r="K169" s="116"/>
      <c r="L169" s="116"/>
      <c r="M169" s="174"/>
      <c r="N169" s="174"/>
      <c r="O169" s="116"/>
      <c r="P169" s="174"/>
      <c r="Q169" s="116"/>
      <c r="R169" s="116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</row>
    <row r="170" ht="15.0" customHeight="1">
      <c r="A170" s="262"/>
      <c r="B170" s="115" t="s">
        <v>2271</v>
      </c>
      <c r="C170" s="116">
        <v>1056422.0</v>
      </c>
      <c r="D170" s="116"/>
      <c r="E170" s="175">
        <f t="shared" si="1"/>
        <v>-59837969.3</v>
      </c>
      <c r="F170" s="262"/>
      <c r="G170" s="62" t="s">
        <v>2264</v>
      </c>
      <c r="H170" s="118"/>
      <c r="I170" s="29"/>
      <c r="J170" s="29"/>
      <c r="K170" s="116"/>
      <c r="L170" s="116"/>
      <c r="M170" s="174"/>
      <c r="N170" s="174"/>
      <c r="O170" s="116"/>
      <c r="P170" s="174"/>
      <c r="Q170" s="116"/>
      <c r="R170" s="116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</row>
    <row r="171" ht="15.0" customHeight="1">
      <c r="A171" s="262"/>
      <c r="B171" s="115" t="s">
        <v>2384</v>
      </c>
      <c r="C171" s="116">
        <v>35000.0</v>
      </c>
      <c r="D171" s="116"/>
      <c r="E171" s="175">
        <f t="shared" si="1"/>
        <v>-59802969.3</v>
      </c>
      <c r="F171" s="262"/>
      <c r="G171" s="62" t="s">
        <v>2264</v>
      </c>
      <c r="H171" s="118"/>
      <c r="I171" s="29"/>
      <c r="J171" s="29"/>
      <c r="K171" s="116"/>
      <c r="L171" s="116"/>
      <c r="M171" s="174"/>
      <c r="N171" s="174"/>
      <c r="O171" s="116"/>
      <c r="P171" s="174"/>
      <c r="Q171" s="116"/>
      <c r="R171" s="116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</row>
    <row r="172" ht="15.0" customHeight="1">
      <c r="A172" s="262">
        <v>46058.0</v>
      </c>
      <c r="B172" s="115" t="s">
        <v>2271</v>
      </c>
      <c r="C172" s="116">
        <v>459970.0</v>
      </c>
      <c r="D172" s="175"/>
      <c r="E172" s="175">
        <f t="shared" si="1"/>
        <v>-59342999.3</v>
      </c>
      <c r="F172" s="262"/>
      <c r="G172" s="62" t="s">
        <v>2264</v>
      </c>
      <c r="H172" s="118"/>
      <c r="I172" s="29"/>
      <c r="J172" s="29"/>
      <c r="K172" s="116"/>
      <c r="L172" s="116"/>
      <c r="M172" s="174"/>
      <c r="N172" s="174"/>
      <c r="O172" s="116"/>
      <c r="P172" s="174"/>
      <c r="Q172" s="116"/>
      <c r="R172" s="116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</row>
    <row r="173" ht="15.0" customHeight="1">
      <c r="A173" s="262">
        <v>46059.0</v>
      </c>
      <c r="B173" s="115" t="s">
        <v>2271</v>
      </c>
      <c r="C173" s="116">
        <v>318819.0</v>
      </c>
      <c r="D173" s="175"/>
      <c r="E173" s="175">
        <f t="shared" si="1"/>
        <v>-59024180.3</v>
      </c>
      <c r="F173" s="262"/>
      <c r="G173" s="62" t="s">
        <v>2264</v>
      </c>
      <c r="H173" s="118"/>
      <c r="I173" s="29"/>
      <c r="J173" s="29"/>
      <c r="K173" s="116"/>
      <c r="L173" s="116"/>
      <c r="M173" s="174"/>
      <c r="N173" s="174"/>
      <c r="O173" s="116"/>
      <c r="P173" s="174"/>
      <c r="Q173" s="116"/>
      <c r="R173" s="116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</row>
    <row r="174" ht="15.0" customHeight="1">
      <c r="A174" s="262"/>
      <c r="B174" s="115" t="s">
        <v>2277</v>
      </c>
      <c r="C174" s="116">
        <v>3.553726E7</v>
      </c>
      <c r="D174" s="175"/>
      <c r="E174" s="175">
        <f t="shared" si="1"/>
        <v>-23486920.3</v>
      </c>
      <c r="F174" s="262">
        <v>46054.0</v>
      </c>
      <c r="G174" s="99" t="s">
        <v>2265</v>
      </c>
      <c r="H174" s="118"/>
      <c r="I174" s="29"/>
      <c r="J174" s="29"/>
      <c r="K174" s="116"/>
      <c r="L174" s="116"/>
      <c r="M174" s="174"/>
      <c r="N174" s="174"/>
      <c r="O174" s="116"/>
      <c r="P174" s="174"/>
      <c r="Q174" s="116"/>
      <c r="R174" s="116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</row>
    <row r="175" ht="15.0" customHeight="1">
      <c r="A175" s="262"/>
      <c r="B175" s="115" t="s">
        <v>2017</v>
      </c>
      <c r="C175" s="116"/>
      <c r="D175" s="116">
        <v>3.11476E7</v>
      </c>
      <c r="E175" s="175">
        <f t="shared" si="1"/>
        <v>-54634520.3</v>
      </c>
      <c r="F175" s="262"/>
      <c r="G175" s="99" t="s">
        <v>2265</v>
      </c>
      <c r="H175" s="118"/>
      <c r="I175" s="83"/>
      <c r="J175" s="118"/>
      <c r="K175" s="116"/>
      <c r="L175" s="116"/>
      <c r="M175" s="174"/>
      <c r="N175" s="174"/>
      <c r="O175" s="116"/>
      <c r="P175" s="174"/>
      <c r="Q175" s="116"/>
      <c r="R175" s="116"/>
      <c r="S175" s="174"/>
      <c r="T175" s="116"/>
      <c r="U175" s="116"/>
      <c r="V175" s="116"/>
      <c r="W175" s="116"/>
      <c r="X175" s="11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0" customHeight="1">
      <c r="A176" s="262"/>
      <c r="B176" s="115" t="s">
        <v>2279</v>
      </c>
      <c r="C176" s="116"/>
      <c r="D176" s="175">
        <v>1500000.0</v>
      </c>
      <c r="E176" s="175">
        <f t="shared" si="1"/>
        <v>-56134520.3</v>
      </c>
      <c r="F176" s="262"/>
      <c r="G176" s="99" t="s">
        <v>2265</v>
      </c>
      <c r="H176" s="118"/>
      <c r="I176" s="83"/>
      <c r="J176" s="118"/>
      <c r="K176" s="116"/>
      <c r="L176" s="116"/>
      <c r="M176" s="174"/>
      <c r="N176" s="174"/>
      <c r="O176" s="116"/>
      <c r="P176" s="174"/>
      <c r="Q176" s="116"/>
      <c r="R176" s="116"/>
      <c r="S176" s="174"/>
      <c r="T176" s="116"/>
      <c r="U176" s="116"/>
      <c r="V176" s="116"/>
      <c r="W176" s="116"/>
      <c r="X176" s="11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0" customHeight="1">
      <c r="A177" s="262">
        <v>46062.0</v>
      </c>
      <c r="B177" s="115" t="s">
        <v>2385</v>
      </c>
      <c r="C177" s="116">
        <v>2236911.0</v>
      </c>
      <c r="D177" s="116"/>
      <c r="E177" s="175">
        <f t="shared" si="1"/>
        <v>-53897609.3</v>
      </c>
      <c r="F177" s="262" t="s">
        <v>2386</v>
      </c>
      <c r="G177" s="28" t="s">
        <v>2263</v>
      </c>
      <c r="H177" s="118"/>
      <c r="I177" s="83"/>
      <c r="J177" s="118"/>
      <c r="K177" s="116"/>
      <c r="L177" s="116"/>
      <c r="M177" s="174"/>
      <c r="N177" s="174"/>
      <c r="O177" s="116"/>
      <c r="P177" s="174"/>
      <c r="Q177" s="116"/>
      <c r="R177" s="116"/>
      <c r="S177" s="174"/>
      <c r="T177" s="116"/>
      <c r="U177" s="116"/>
      <c r="V177" s="116"/>
      <c r="W177" s="116"/>
      <c r="X177" s="11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0" customHeight="1">
      <c r="A178" s="262"/>
      <c r="B178" s="115" t="s">
        <v>2271</v>
      </c>
      <c r="C178" s="116">
        <v>436526.0</v>
      </c>
      <c r="D178" s="116"/>
      <c r="E178" s="175">
        <f t="shared" si="1"/>
        <v>-53461083.3</v>
      </c>
      <c r="F178" s="262"/>
      <c r="G178" s="62" t="s">
        <v>2264</v>
      </c>
      <c r="H178" s="118"/>
      <c r="I178" s="83"/>
      <c r="J178" s="118"/>
      <c r="K178" s="116"/>
      <c r="L178" s="116"/>
      <c r="M178" s="174"/>
      <c r="N178" s="174"/>
      <c r="O178" s="116"/>
      <c r="P178" s="174"/>
      <c r="Q178" s="116"/>
      <c r="R178" s="116"/>
      <c r="S178" s="174"/>
      <c r="T178" s="116"/>
      <c r="U178" s="116"/>
      <c r="V178" s="116"/>
      <c r="W178" s="116"/>
      <c r="X178" s="11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0" customHeight="1">
      <c r="A179" s="262"/>
      <c r="B179" s="115" t="s">
        <v>2281</v>
      </c>
      <c r="C179" s="118"/>
      <c r="D179" s="118">
        <v>38500.0</v>
      </c>
      <c r="E179" s="175">
        <f t="shared" si="1"/>
        <v>-53499583.3</v>
      </c>
      <c r="F179" s="262"/>
      <c r="G179" s="62" t="s">
        <v>2264</v>
      </c>
      <c r="H179" s="118"/>
      <c r="I179" s="83"/>
      <c r="J179" s="118"/>
      <c r="K179" s="116"/>
      <c r="L179" s="116"/>
      <c r="M179" s="174"/>
      <c r="N179" s="174"/>
      <c r="O179" s="116"/>
      <c r="P179" s="174"/>
      <c r="Q179" s="116"/>
      <c r="R179" s="116"/>
      <c r="S179" s="174"/>
      <c r="T179" s="116"/>
      <c r="U179" s="116"/>
      <c r="V179" s="116"/>
      <c r="W179" s="116"/>
      <c r="X179" s="11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0" customHeight="1">
      <c r="A180" s="262"/>
      <c r="B180" s="117" t="s">
        <v>2387</v>
      </c>
      <c r="C180" s="116"/>
      <c r="D180" s="118">
        <v>100000.0</v>
      </c>
      <c r="E180" s="175">
        <f t="shared" si="1"/>
        <v>-53599583.3</v>
      </c>
      <c r="F180" s="262" t="s">
        <v>2841</v>
      </c>
      <c r="G180" s="62" t="s">
        <v>2264</v>
      </c>
      <c r="H180" s="118"/>
      <c r="I180" s="29"/>
      <c r="J180" s="29"/>
      <c r="K180" s="116"/>
      <c r="L180" s="116"/>
      <c r="M180" s="174"/>
      <c r="N180" s="174"/>
      <c r="O180" s="116"/>
      <c r="P180" s="174"/>
      <c r="Q180" s="116"/>
      <c r="R180" s="116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</row>
    <row r="181" ht="15.0" customHeight="1">
      <c r="A181" s="262"/>
      <c r="B181" s="117" t="s">
        <v>2280</v>
      </c>
      <c r="C181" s="116"/>
      <c r="D181" s="118">
        <v>840142.0</v>
      </c>
      <c r="E181" s="175">
        <f t="shared" si="1"/>
        <v>-54439725.3</v>
      </c>
      <c r="F181" s="262"/>
      <c r="G181" s="62" t="s">
        <v>2264</v>
      </c>
      <c r="H181" s="118"/>
      <c r="I181" s="83"/>
      <c r="J181" s="118"/>
      <c r="K181" s="116"/>
      <c r="L181" s="116"/>
      <c r="M181" s="174"/>
      <c r="N181" s="174"/>
      <c r="O181" s="116"/>
      <c r="P181" s="174"/>
      <c r="Q181" s="116"/>
      <c r="R181" s="116"/>
      <c r="S181" s="174"/>
      <c r="T181" s="116"/>
      <c r="U181" s="116"/>
      <c r="V181" s="116"/>
      <c r="W181" s="116"/>
      <c r="X181" s="116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0" customHeight="1">
      <c r="A182" s="262"/>
      <c r="B182" s="117" t="s">
        <v>2389</v>
      </c>
      <c r="C182" s="116"/>
      <c r="D182" s="118">
        <v>35000.0</v>
      </c>
      <c r="E182" s="175">
        <f t="shared" si="1"/>
        <v>-54474725.3</v>
      </c>
      <c r="F182" s="262" t="s">
        <v>2390</v>
      </c>
      <c r="G182" s="62" t="s">
        <v>2264</v>
      </c>
      <c r="H182" s="118"/>
      <c r="I182" s="83"/>
      <c r="J182" s="118"/>
      <c r="K182" s="116"/>
      <c r="L182" s="116"/>
      <c r="M182" s="174"/>
      <c r="N182" s="174"/>
      <c r="O182" s="116"/>
      <c r="P182" s="174"/>
      <c r="Q182" s="116"/>
      <c r="R182" s="116"/>
      <c r="S182" s="116"/>
      <c r="T182" s="116"/>
      <c r="U182" s="116"/>
      <c r="V182" s="116"/>
      <c r="W182" s="116"/>
      <c r="X182" s="116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0" customHeight="1">
      <c r="A183" s="262"/>
      <c r="B183" s="115" t="s">
        <v>2391</v>
      </c>
      <c r="C183" s="116">
        <v>5000000.0</v>
      </c>
      <c r="D183" s="116"/>
      <c r="E183" s="175">
        <f t="shared" si="1"/>
        <v>-49474725.3</v>
      </c>
      <c r="F183" s="262" t="s">
        <v>2386</v>
      </c>
      <c r="G183" s="99" t="s">
        <v>2265</v>
      </c>
      <c r="H183" s="118"/>
      <c r="I183" s="29"/>
      <c r="J183" s="29"/>
      <c r="K183" s="116"/>
      <c r="L183" s="116"/>
      <c r="M183" s="174"/>
      <c r="N183" s="174"/>
      <c r="O183" s="116"/>
      <c r="P183" s="174"/>
      <c r="Q183" s="116"/>
      <c r="R183" s="116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</row>
    <row r="184" ht="15.0" customHeight="1">
      <c r="A184" s="262">
        <v>46063.0</v>
      </c>
      <c r="B184" s="115" t="s">
        <v>2271</v>
      </c>
      <c r="C184" s="116">
        <v>513002.0</v>
      </c>
      <c r="D184" s="116"/>
      <c r="E184" s="175">
        <f t="shared" si="1"/>
        <v>-48961723.3</v>
      </c>
      <c r="F184" s="262"/>
      <c r="G184" s="62" t="s">
        <v>2264</v>
      </c>
      <c r="H184" s="118"/>
      <c r="I184" s="29"/>
      <c r="J184" s="29"/>
      <c r="K184" s="116"/>
      <c r="L184" s="116"/>
      <c r="M184" s="174"/>
      <c r="N184" s="174"/>
      <c r="O184" s="116"/>
      <c r="P184" s="174"/>
      <c r="Q184" s="116"/>
      <c r="R184" s="116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</row>
    <row r="185" ht="15.0" customHeight="1">
      <c r="A185" s="262"/>
      <c r="B185" s="115" t="s">
        <v>2392</v>
      </c>
      <c r="C185" s="116"/>
      <c r="D185" s="116">
        <v>1.966577E7</v>
      </c>
      <c r="E185" s="175">
        <f t="shared" si="1"/>
        <v>-68627493.3</v>
      </c>
      <c r="F185" s="262"/>
      <c r="G185" s="62" t="s">
        <v>2264</v>
      </c>
      <c r="H185" s="118"/>
      <c r="I185" s="83"/>
      <c r="J185" s="118"/>
      <c r="K185" s="116"/>
      <c r="L185" s="116"/>
      <c r="M185" s="174"/>
      <c r="N185" s="174"/>
      <c r="O185" s="116"/>
      <c r="P185" s="174"/>
      <c r="Q185" s="116"/>
      <c r="R185" s="116"/>
      <c r="S185" s="174"/>
      <c r="T185" s="116"/>
      <c r="U185" s="116"/>
      <c r="V185" s="116"/>
      <c r="W185" s="116"/>
      <c r="X185" s="116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0" customHeight="1">
      <c r="A186" s="262"/>
      <c r="B186" s="115" t="s">
        <v>2283</v>
      </c>
      <c r="C186" s="118"/>
      <c r="D186" s="118">
        <v>1.190494E7</v>
      </c>
      <c r="E186" s="175">
        <f t="shared" si="1"/>
        <v>-80532433.3</v>
      </c>
      <c r="F186" s="262"/>
      <c r="G186" s="62" t="s">
        <v>2264</v>
      </c>
      <c r="H186" s="118"/>
      <c r="I186" s="83"/>
      <c r="J186" s="118"/>
      <c r="K186" s="116"/>
      <c r="L186" s="116"/>
      <c r="M186" s="174"/>
      <c r="N186" s="174"/>
      <c r="O186" s="116"/>
      <c r="P186" s="174"/>
      <c r="Q186" s="116"/>
      <c r="R186" s="116"/>
      <c r="S186" s="174"/>
      <c r="T186" s="116"/>
      <c r="U186" s="116"/>
      <c r="V186" s="116"/>
      <c r="W186" s="116"/>
      <c r="X186" s="116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0" customHeight="1">
      <c r="A187" s="262"/>
      <c r="B187" s="115" t="s">
        <v>2274</v>
      </c>
      <c r="C187" s="118"/>
      <c r="D187" s="118">
        <v>432000.0</v>
      </c>
      <c r="E187" s="175">
        <f t="shared" si="1"/>
        <v>-80964433.3</v>
      </c>
      <c r="F187" s="262"/>
      <c r="G187" s="62" t="s">
        <v>2264</v>
      </c>
      <c r="H187" s="118"/>
      <c r="I187" s="29"/>
      <c r="J187" s="29"/>
      <c r="K187" s="116"/>
      <c r="L187" s="116"/>
      <c r="M187" s="174"/>
      <c r="N187" s="174"/>
      <c r="O187" s="116"/>
      <c r="P187" s="174"/>
      <c r="Q187" s="116"/>
      <c r="R187" s="116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</row>
    <row r="188" ht="15.0" customHeight="1">
      <c r="A188" s="262"/>
      <c r="B188" s="115" t="s">
        <v>2393</v>
      </c>
      <c r="C188" s="116"/>
      <c r="D188" s="116">
        <v>386800.0</v>
      </c>
      <c r="E188" s="175">
        <f t="shared" si="1"/>
        <v>-81351233.3</v>
      </c>
      <c r="F188" s="262"/>
      <c r="G188" s="62" t="s">
        <v>2264</v>
      </c>
      <c r="H188" s="118"/>
      <c r="I188" s="29"/>
      <c r="J188" s="29"/>
      <c r="K188" s="116"/>
      <c r="L188" s="174"/>
      <c r="M188" s="174"/>
      <c r="N188" s="174"/>
      <c r="O188" s="116"/>
      <c r="P188" s="174"/>
      <c r="Q188" s="116"/>
      <c r="R188" s="116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</row>
    <row r="189" ht="15.0" customHeight="1">
      <c r="A189" s="262"/>
      <c r="B189" s="115" t="s">
        <v>2282</v>
      </c>
      <c r="C189" s="118"/>
      <c r="D189" s="118">
        <v>386800.0</v>
      </c>
      <c r="E189" s="175">
        <f t="shared" si="1"/>
        <v>-81738033.3</v>
      </c>
      <c r="F189" s="262"/>
      <c r="G189" s="62" t="s">
        <v>2264</v>
      </c>
      <c r="H189" s="118"/>
      <c r="I189" s="29"/>
      <c r="J189" s="29"/>
      <c r="K189" s="116"/>
      <c r="L189" s="174"/>
      <c r="M189" s="174"/>
      <c r="N189" s="174"/>
      <c r="O189" s="116"/>
      <c r="P189" s="174"/>
      <c r="Q189" s="116"/>
      <c r="R189" s="116"/>
      <c r="S189" s="174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</row>
    <row r="190" ht="15.0" customHeight="1">
      <c r="A190" s="262"/>
      <c r="B190" s="115" t="s">
        <v>2394</v>
      </c>
      <c r="C190" s="118"/>
      <c r="D190" s="118">
        <v>145050.0</v>
      </c>
      <c r="E190" s="175">
        <f t="shared" si="1"/>
        <v>-81883083.3</v>
      </c>
      <c r="F190" s="262"/>
      <c r="G190" s="62" t="s">
        <v>2264</v>
      </c>
      <c r="H190" s="118"/>
      <c r="I190" s="83"/>
      <c r="J190" s="118"/>
      <c r="K190" s="116"/>
      <c r="L190" s="174"/>
      <c r="M190" s="174"/>
      <c r="N190" s="174"/>
      <c r="O190" s="116"/>
      <c r="P190" s="174"/>
      <c r="Q190" s="116"/>
      <c r="R190" s="116"/>
      <c r="S190" s="116"/>
      <c r="T190" s="116"/>
      <c r="U190" s="116"/>
      <c r="V190" s="116"/>
      <c r="W190" s="116"/>
      <c r="X190" s="116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0" customHeight="1">
      <c r="A191" s="262"/>
      <c r="B191" s="115" t="s">
        <v>711</v>
      </c>
      <c r="C191" s="116">
        <v>1.06475875E8</v>
      </c>
      <c r="D191" s="116"/>
      <c r="E191" s="175">
        <f t="shared" si="1"/>
        <v>24592791.7</v>
      </c>
      <c r="F191" s="262">
        <v>46053.0</v>
      </c>
      <c r="G191" s="28" t="s">
        <v>2263</v>
      </c>
      <c r="H191" s="118"/>
      <c r="I191" s="83"/>
      <c r="J191" s="118"/>
      <c r="K191" s="116"/>
      <c r="L191" s="174"/>
      <c r="M191" s="174"/>
      <c r="N191" s="174"/>
      <c r="O191" s="116"/>
      <c r="P191" s="174"/>
      <c r="Q191" s="116"/>
      <c r="R191" s="116"/>
      <c r="S191" s="116"/>
      <c r="T191" s="116"/>
      <c r="U191" s="116"/>
      <c r="V191" s="116"/>
      <c r="W191" s="116"/>
      <c r="X191" s="116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0" customHeight="1">
      <c r="A192" s="262"/>
      <c r="B192" s="115" t="s">
        <v>2286</v>
      </c>
      <c r="C192" s="118"/>
      <c r="D192" s="118">
        <v>900.0</v>
      </c>
      <c r="E192" s="175">
        <f t="shared" si="1"/>
        <v>24591891.7</v>
      </c>
      <c r="F192" s="262"/>
      <c r="G192" s="28" t="s">
        <v>2263</v>
      </c>
      <c r="H192" s="118"/>
      <c r="I192" s="83"/>
      <c r="J192" s="118"/>
      <c r="K192" s="116"/>
      <c r="L192" s="174"/>
      <c r="M192" s="174"/>
      <c r="N192" s="174"/>
      <c r="O192" s="116"/>
      <c r="P192" s="174"/>
      <c r="Q192" s="116"/>
      <c r="R192" s="116"/>
      <c r="S192" s="116"/>
      <c r="T192" s="116"/>
      <c r="U192" s="116"/>
      <c r="V192" s="116"/>
      <c r="W192" s="116"/>
      <c r="X192" s="116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0" customHeight="1">
      <c r="A193" s="262"/>
      <c r="B193" s="115" t="s">
        <v>2303</v>
      </c>
      <c r="C193" s="118"/>
      <c r="D193" s="118">
        <v>4000000.0</v>
      </c>
      <c r="E193" s="175">
        <f t="shared" si="1"/>
        <v>20591891.7</v>
      </c>
      <c r="F193" s="262"/>
      <c r="G193" s="28" t="s">
        <v>2263</v>
      </c>
      <c r="H193" s="118"/>
      <c r="I193" s="83"/>
      <c r="J193" s="118"/>
      <c r="K193" s="116"/>
      <c r="L193" s="174"/>
      <c r="M193" s="174"/>
      <c r="N193" s="174"/>
      <c r="O193" s="116"/>
      <c r="P193" s="174"/>
      <c r="Q193" s="116"/>
      <c r="R193" s="116"/>
      <c r="S193" s="116"/>
      <c r="T193" s="116"/>
      <c r="U193" s="116"/>
      <c r="V193" s="116"/>
      <c r="W193" s="116"/>
      <c r="X193" s="116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0" customHeight="1">
      <c r="A194" s="262"/>
      <c r="B194" s="115" t="s">
        <v>2395</v>
      </c>
      <c r="C194" s="116"/>
      <c r="D194" s="116">
        <v>1.41E7</v>
      </c>
      <c r="E194" s="175">
        <f t="shared" si="1"/>
        <v>6491891.7</v>
      </c>
      <c r="F194" s="262"/>
      <c r="G194" s="28" t="s">
        <v>2263</v>
      </c>
      <c r="H194" s="118"/>
      <c r="I194" s="29"/>
      <c r="J194" s="29"/>
      <c r="K194" s="116"/>
      <c r="L194" s="174"/>
      <c r="M194" s="174"/>
      <c r="N194" s="174"/>
      <c r="O194" s="116"/>
      <c r="P194" s="174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</row>
    <row r="195" ht="15.0" customHeight="1">
      <c r="A195" s="262"/>
      <c r="B195" s="115" t="s">
        <v>2396</v>
      </c>
      <c r="C195" s="118"/>
      <c r="D195" s="118">
        <v>2600000.0</v>
      </c>
      <c r="E195" s="175">
        <f t="shared" si="1"/>
        <v>3891891.7</v>
      </c>
      <c r="F195" s="262"/>
      <c r="G195" s="28" t="s">
        <v>2263</v>
      </c>
      <c r="H195" s="118"/>
      <c r="I195" s="29"/>
      <c r="J195" s="29"/>
      <c r="K195" s="116"/>
      <c r="L195" s="174"/>
      <c r="M195" s="174"/>
      <c r="N195" s="174"/>
      <c r="O195" s="116"/>
      <c r="P195" s="174"/>
      <c r="Q195" s="116"/>
      <c r="R195" s="116"/>
      <c r="S195" s="174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</row>
    <row r="196" ht="15.0" customHeight="1">
      <c r="A196" s="262"/>
      <c r="B196" s="115" t="s">
        <v>2312</v>
      </c>
      <c r="C196" s="118"/>
      <c r="D196" s="118">
        <v>1.201637E7</v>
      </c>
      <c r="E196" s="175">
        <f t="shared" si="1"/>
        <v>-8124478.3</v>
      </c>
      <c r="F196" s="262"/>
      <c r="G196" s="28" t="s">
        <v>2263</v>
      </c>
      <c r="H196" s="118"/>
      <c r="I196" s="29"/>
      <c r="J196" s="29"/>
      <c r="K196" s="116"/>
      <c r="L196" s="174"/>
      <c r="M196" s="174"/>
      <c r="N196" s="174"/>
      <c r="O196" s="116"/>
      <c r="P196" s="174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</row>
    <row r="197" ht="15.0" customHeight="1">
      <c r="A197" s="262"/>
      <c r="B197" s="115" t="s">
        <v>2313</v>
      </c>
      <c r="C197" s="118"/>
      <c r="D197" s="118">
        <v>2700000.0</v>
      </c>
      <c r="E197" s="175">
        <f t="shared" si="1"/>
        <v>-10824478.3</v>
      </c>
      <c r="F197" s="262"/>
      <c r="G197" s="28" t="s">
        <v>2263</v>
      </c>
      <c r="H197" s="118"/>
      <c r="I197" s="29"/>
      <c r="J197" s="29"/>
      <c r="K197" s="116"/>
      <c r="L197" s="174"/>
      <c r="M197" s="174"/>
      <c r="N197" s="174"/>
      <c r="O197" s="116"/>
      <c r="P197" s="174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</row>
    <row r="198" ht="15.0" customHeight="1">
      <c r="A198" s="262"/>
      <c r="B198" s="115" t="s">
        <v>2288</v>
      </c>
      <c r="C198" s="118"/>
      <c r="D198" s="118">
        <v>4289820.0</v>
      </c>
      <c r="E198" s="175">
        <f t="shared" si="1"/>
        <v>-15114298.3</v>
      </c>
      <c r="F198" s="262"/>
      <c r="G198" s="28" t="s">
        <v>2263</v>
      </c>
      <c r="H198" s="118"/>
      <c r="I198" s="29"/>
      <c r="J198" s="29"/>
      <c r="K198" s="116"/>
      <c r="L198" s="174"/>
      <c r="M198" s="174"/>
      <c r="N198" s="174"/>
      <c r="O198" s="116"/>
      <c r="P198" s="174"/>
      <c r="Q198" s="116"/>
      <c r="R198" s="116"/>
      <c r="S198" s="174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</row>
    <row r="199" ht="15.0" customHeight="1">
      <c r="A199" s="262"/>
      <c r="B199" s="115" t="s">
        <v>2397</v>
      </c>
      <c r="C199" s="118"/>
      <c r="D199" s="118">
        <v>483280.0</v>
      </c>
      <c r="E199" s="175">
        <f t="shared" si="1"/>
        <v>-15597578.3</v>
      </c>
      <c r="F199" s="262"/>
      <c r="G199" s="28" t="s">
        <v>2263</v>
      </c>
      <c r="H199" s="118"/>
      <c r="I199" s="29"/>
      <c r="J199" s="29"/>
      <c r="K199" s="116"/>
      <c r="L199" s="174"/>
      <c r="M199" s="174"/>
      <c r="N199" s="174"/>
      <c r="O199" s="116"/>
      <c r="P199" s="174"/>
      <c r="Q199" s="116"/>
      <c r="R199" s="116"/>
      <c r="S199" s="174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</row>
    <row r="200" ht="15.0" customHeight="1">
      <c r="A200" s="262"/>
      <c r="B200" s="115" t="s">
        <v>2398</v>
      </c>
      <c r="C200" s="118"/>
      <c r="D200" s="118">
        <v>200000.0</v>
      </c>
      <c r="E200" s="175">
        <f t="shared" si="1"/>
        <v>-15797578.3</v>
      </c>
      <c r="F200" s="262"/>
      <c r="G200" s="28" t="s">
        <v>2263</v>
      </c>
      <c r="H200" s="118"/>
      <c r="I200" s="29"/>
      <c r="J200" s="29"/>
      <c r="K200" s="116"/>
      <c r="L200" s="174"/>
      <c r="M200" s="174"/>
      <c r="N200" s="174"/>
      <c r="O200" s="116"/>
      <c r="P200" s="174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</row>
    <row r="201" ht="15.0" customHeight="1">
      <c r="A201" s="262"/>
      <c r="B201" s="115" t="s">
        <v>2399</v>
      </c>
      <c r="C201" s="116"/>
      <c r="D201" s="116">
        <v>1500000.0</v>
      </c>
      <c r="E201" s="175">
        <f t="shared" si="1"/>
        <v>-17297578.3</v>
      </c>
      <c r="F201" s="262"/>
      <c r="G201" s="28" t="s">
        <v>2263</v>
      </c>
      <c r="H201" s="118"/>
      <c r="I201" s="29"/>
      <c r="J201" s="29"/>
      <c r="K201" s="116"/>
      <c r="L201" s="174"/>
      <c r="M201" s="174"/>
      <c r="N201" s="174"/>
      <c r="O201" s="116"/>
      <c r="P201" s="174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</row>
    <row r="202" ht="15.0" customHeight="1">
      <c r="A202" s="262"/>
      <c r="B202" s="117" t="s">
        <v>2298</v>
      </c>
      <c r="C202" s="116"/>
      <c r="D202" s="116">
        <v>9747612.0</v>
      </c>
      <c r="E202" s="175">
        <f t="shared" si="1"/>
        <v>-27045190.3</v>
      </c>
      <c r="F202" s="262"/>
      <c r="G202" s="28" t="s">
        <v>2263</v>
      </c>
      <c r="H202" s="118"/>
      <c r="I202" s="29"/>
      <c r="J202" s="29"/>
      <c r="K202" s="116"/>
      <c r="L202" s="174"/>
      <c r="M202" s="174"/>
      <c r="N202" s="174"/>
      <c r="O202" s="116"/>
      <c r="P202" s="174"/>
      <c r="Q202" s="116"/>
      <c r="R202" s="116"/>
      <c r="S202" s="174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</row>
    <row r="203" ht="15.0" customHeight="1">
      <c r="A203" s="262"/>
      <c r="B203" s="115" t="s">
        <v>2400</v>
      </c>
      <c r="C203" s="118"/>
      <c r="D203" s="118">
        <v>2303900.0</v>
      </c>
      <c r="E203" s="175">
        <f t="shared" si="1"/>
        <v>-29349090.3</v>
      </c>
      <c r="F203" s="262"/>
      <c r="G203" s="28" t="s">
        <v>2263</v>
      </c>
      <c r="H203" s="118"/>
      <c r="I203" s="29"/>
      <c r="J203" s="29"/>
      <c r="K203" s="116"/>
      <c r="L203" s="174"/>
      <c r="M203" s="174"/>
      <c r="N203" s="174"/>
      <c r="O203" s="116"/>
      <c r="P203" s="174"/>
      <c r="Q203" s="116"/>
      <c r="R203" s="116"/>
      <c r="S203" s="174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</row>
    <row r="204" ht="15.0" customHeight="1">
      <c r="A204" s="262"/>
      <c r="B204" s="115" t="s">
        <v>2401</v>
      </c>
      <c r="C204" s="116"/>
      <c r="D204" s="116">
        <v>2254600.0</v>
      </c>
      <c r="E204" s="175">
        <f t="shared" si="1"/>
        <v>-31603690.3</v>
      </c>
      <c r="F204" s="262"/>
      <c r="G204" s="28" t="s">
        <v>2263</v>
      </c>
      <c r="H204" s="118"/>
      <c r="I204" s="29"/>
      <c r="J204" s="29"/>
      <c r="K204" s="116"/>
      <c r="L204" s="28" t="s">
        <v>1095</v>
      </c>
      <c r="M204" s="174"/>
      <c r="N204" s="174"/>
      <c r="O204" s="116"/>
      <c r="P204" s="174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</row>
    <row r="205" ht="15.0" customHeight="1">
      <c r="A205" s="262"/>
      <c r="B205" s="115" t="s">
        <v>2402</v>
      </c>
      <c r="C205" s="118"/>
      <c r="D205" s="118">
        <v>118500.0</v>
      </c>
      <c r="E205" s="175">
        <f t="shared" si="1"/>
        <v>-31722190.3</v>
      </c>
      <c r="F205" s="262"/>
      <c r="G205" s="28" t="s">
        <v>2263</v>
      </c>
      <c r="H205" s="118"/>
      <c r="I205" s="29"/>
      <c r="J205" s="29"/>
      <c r="K205" s="116"/>
      <c r="L205" s="174"/>
      <c r="M205" s="174"/>
      <c r="N205" s="174"/>
      <c r="O205" s="116"/>
      <c r="P205" s="174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</row>
    <row r="206" ht="15.0" customHeight="1">
      <c r="A206" s="262"/>
      <c r="B206" s="115" t="s">
        <v>2403</v>
      </c>
      <c r="C206" s="118"/>
      <c r="D206" s="118">
        <v>256000.0</v>
      </c>
      <c r="E206" s="175">
        <f t="shared" si="1"/>
        <v>-31978190.3</v>
      </c>
      <c r="F206" s="262"/>
      <c r="G206" s="28" t="s">
        <v>2263</v>
      </c>
      <c r="H206" s="118"/>
      <c r="I206" s="29"/>
      <c r="J206" s="29"/>
      <c r="K206" s="34" t="s">
        <v>2831</v>
      </c>
      <c r="L206" s="265">
        <f>D188+D189+D190+D243+D293</f>
        <v>1498850</v>
      </c>
      <c r="M206" s="174"/>
      <c r="N206" s="174"/>
      <c r="O206" s="116"/>
      <c r="P206" s="174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</row>
    <row r="207" ht="15.0" customHeight="1">
      <c r="A207" s="262"/>
      <c r="B207" s="115" t="s">
        <v>2404</v>
      </c>
      <c r="C207" s="116"/>
      <c r="D207" s="116">
        <v>317460.0</v>
      </c>
      <c r="E207" s="175">
        <f t="shared" si="1"/>
        <v>-32295650.3</v>
      </c>
      <c r="F207" s="262"/>
      <c r="G207" s="28" t="s">
        <v>2263</v>
      </c>
      <c r="H207" s="118"/>
      <c r="I207" s="29"/>
      <c r="J207" s="29"/>
      <c r="K207" s="34"/>
      <c r="L207" s="265"/>
      <c r="M207" s="174"/>
      <c r="N207" s="174"/>
      <c r="O207" s="116"/>
      <c r="P207" s="174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</row>
    <row r="208" ht="15.0" customHeight="1">
      <c r="A208" s="262"/>
      <c r="B208" s="115" t="s">
        <v>2291</v>
      </c>
      <c r="C208" s="116"/>
      <c r="D208" s="116">
        <v>2309180.0</v>
      </c>
      <c r="E208" s="175">
        <f t="shared" si="1"/>
        <v>-34604830.3</v>
      </c>
      <c r="F208" s="262"/>
      <c r="G208" s="28" t="s">
        <v>2263</v>
      </c>
      <c r="H208" s="118"/>
      <c r="I208" s="29"/>
      <c r="J208" s="29"/>
      <c r="K208" s="34" t="s">
        <v>2325</v>
      </c>
      <c r="L208" s="265">
        <v>4900000.0</v>
      </c>
      <c r="M208" s="174"/>
      <c r="N208" s="174"/>
      <c r="O208" s="116"/>
      <c r="P208" s="174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</row>
    <row r="209" ht="15.0" customHeight="1">
      <c r="A209" s="262"/>
      <c r="B209" s="115" t="s">
        <v>2405</v>
      </c>
      <c r="C209" s="116"/>
      <c r="D209" s="116">
        <v>591170.0</v>
      </c>
      <c r="E209" s="175">
        <f t="shared" si="1"/>
        <v>-35196000.3</v>
      </c>
      <c r="F209" s="262"/>
      <c r="G209" s="28" t="s">
        <v>2263</v>
      </c>
      <c r="H209" s="118"/>
      <c r="I209" s="29"/>
      <c r="J209" s="29"/>
      <c r="K209" s="34"/>
      <c r="L209" s="28"/>
      <c r="M209" s="174"/>
      <c r="N209" s="174"/>
      <c r="O209" s="116"/>
      <c r="P209" s="174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</row>
    <row r="210" ht="15.0" customHeight="1">
      <c r="A210" s="262"/>
      <c r="B210" s="115" t="s">
        <v>2292</v>
      </c>
      <c r="C210" s="116"/>
      <c r="D210" s="116">
        <v>289750.0</v>
      </c>
      <c r="E210" s="175">
        <f t="shared" si="1"/>
        <v>-35485750.3</v>
      </c>
      <c r="F210" s="262"/>
      <c r="G210" s="28" t="s">
        <v>2263</v>
      </c>
      <c r="H210" s="118"/>
      <c r="I210" s="29"/>
      <c r="J210" s="29"/>
      <c r="K210" s="34"/>
      <c r="L210" s="118"/>
      <c r="M210" s="174"/>
      <c r="N210" s="28" t="s">
        <v>2832</v>
      </c>
      <c r="O210" s="116"/>
      <c r="P210" s="174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</row>
    <row r="211" ht="15.0" customHeight="1">
      <c r="A211" s="262">
        <v>46064.0</v>
      </c>
      <c r="B211" s="115" t="s">
        <v>2317</v>
      </c>
      <c r="C211" s="116"/>
      <c r="D211" s="116">
        <v>430000.0</v>
      </c>
      <c r="E211" s="175">
        <f t="shared" si="1"/>
        <v>-35915750.3</v>
      </c>
      <c r="F211" s="262" t="s">
        <v>2318</v>
      </c>
      <c r="G211" s="28" t="s">
        <v>2263</v>
      </c>
      <c r="H211" s="118"/>
      <c r="I211" s="29"/>
      <c r="J211" s="29"/>
      <c r="K211" s="34" t="s">
        <v>2833</v>
      </c>
      <c r="L211" s="118">
        <f>32306600+8861466+32060000+12675840+27479500+6957400+46157500+13445500+6401760</f>
        <v>186345566</v>
      </c>
      <c r="M211" s="272" t="s">
        <v>3</v>
      </c>
      <c r="N211" s="261">
        <f>SUM(N212:N221)</f>
        <v>16622450</v>
      </c>
      <c r="O211" s="116"/>
      <c r="P211" s="174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</row>
    <row r="212" ht="15.0" customHeight="1">
      <c r="A212" s="262"/>
      <c r="B212" s="115" t="s">
        <v>2320</v>
      </c>
      <c r="C212" s="116"/>
      <c r="D212" s="116">
        <v>400000.0</v>
      </c>
      <c r="E212" s="175">
        <f t="shared" si="1"/>
        <v>-36315750.3</v>
      </c>
      <c r="F212" s="262" t="s">
        <v>2318</v>
      </c>
      <c r="G212" s="28" t="s">
        <v>2263</v>
      </c>
      <c r="H212" s="118"/>
      <c r="I212" s="29"/>
      <c r="J212" s="29"/>
      <c r="K212" s="116">
        <v>1.0</v>
      </c>
      <c r="L212" s="116">
        <v>162460.0</v>
      </c>
      <c r="M212" s="174"/>
      <c r="N212" s="405">
        <v>105410.0</v>
      </c>
      <c r="O212" s="116"/>
      <c r="P212" s="174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</row>
    <row r="213" ht="15.0" customHeight="1">
      <c r="A213" s="262"/>
      <c r="B213" s="115" t="s">
        <v>2322</v>
      </c>
      <c r="C213" s="116"/>
      <c r="D213" s="116">
        <v>400000.0</v>
      </c>
      <c r="E213" s="175">
        <f t="shared" si="1"/>
        <v>-36715750.3</v>
      </c>
      <c r="F213" s="262" t="s">
        <v>2318</v>
      </c>
      <c r="G213" s="28" t="s">
        <v>2263</v>
      </c>
      <c r="H213" s="118"/>
      <c r="I213" s="29"/>
      <c r="J213" s="29"/>
      <c r="K213" s="116">
        <v>2.0</v>
      </c>
      <c r="L213" s="116">
        <v>61890.0</v>
      </c>
      <c r="M213" s="174"/>
      <c r="N213" s="405">
        <v>2090740.0</v>
      </c>
      <c r="O213" s="116"/>
      <c r="P213" s="174"/>
      <c r="Q213" s="116"/>
      <c r="R213" s="116"/>
      <c r="S213" s="116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</row>
    <row r="214" ht="15.0" customHeight="1">
      <c r="A214" s="262"/>
      <c r="B214" s="115" t="s">
        <v>2324</v>
      </c>
      <c r="C214" s="116"/>
      <c r="D214" s="116">
        <v>400000.0</v>
      </c>
      <c r="E214" s="175">
        <f t="shared" si="1"/>
        <v>-37115750.3</v>
      </c>
      <c r="F214" s="262" t="s">
        <v>2318</v>
      </c>
      <c r="G214" s="28" t="s">
        <v>2263</v>
      </c>
      <c r="H214" s="118"/>
      <c r="I214" s="29"/>
      <c r="J214" s="29"/>
      <c r="K214" s="116">
        <v>3.0</v>
      </c>
      <c r="L214" s="175">
        <v>0.0</v>
      </c>
      <c r="M214" s="174"/>
      <c r="N214" s="405">
        <v>2403090.0</v>
      </c>
      <c r="O214" s="116"/>
      <c r="P214" s="174"/>
      <c r="Q214" s="116"/>
      <c r="R214" s="116"/>
      <c r="S214" s="116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</row>
    <row r="215" ht="15.0" customHeight="1">
      <c r="A215" s="262"/>
      <c r="B215" s="115" t="s">
        <v>2326</v>
      </c>
      <c r="C215" s="118"/>
      <c r="D215" s="118">
        <v>400000.0</v>
      </c>
      <c r="E215" s="175">
        <f t="shared" si="1"/>
        <v>-37515750.3</v>
      </c>
      <c r="F215" s="262" t="s">
        <v>2318</v>
      </c>
      <c r="G215" s="28" t="s">
        <v>2263</v>
      </c>
      <c r="H215" s="118"/>
      <c r="I215" s="29"/>
      <c r="J215" s="29"/>
      <c r="K215" s="116">
        <v>4.0</v>
      </c>
      <c r="L215" s="175">
        <v>0.0</v>
      </c>
      <c r="M215" s="174"/>
      <c r="N215" s="405">
        <v>2299620.0</v>
      </c>
      <c r="O215" s="116"/>
      <c r="P215" s="174"/>
      <c r="Q215" s="116"/>
      <c r="R215" s="116"/>
      <c r="S215" s="116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</row>
    <row r="216" ht="15.0" customHeight="1">
      <c r="A216" s="262"/>
      <c r="B216" s="115" t="s">
        <v>2322</v>
      </c>
      <c r="C216" s="116"/>
      <c r="D216" s="116">
        <v>420000.0</v>
      </c>
      <c r="E216" s="175">
        <f t="shared" si="1"/>
        <v>-37935750.3</v>
      </c>
      <c r="F216" s="262" t="s">
        <v>2318</v>
      </c>
      <c r="G216" s="28" t="s">
        <v>2263</v>
      </c>
      <c r="H216" s="118"/>
      <c r="I216" s="29"/>
      <c r="J216" s="29"/>
      <c r="K216" s="116">
        <v>5.0</v>
      </c>
      <c r="L216" s="175">
        <v>0.0</v>
      </c>
      <c r="M216" s="174"/>
      <c r="N216" s="405">
        <v>2403090.0</v>
      </c>
      <c r="O216" s="116"/>
      <c r="P216" s="174"/>
      <c r="Q216" s="116"/>
      <c r="R216" s="116"/>
      <c r="S216" s="116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</row>
    <row r="217" ht="15.0" customHeight="1">
      <c r="A217" s="262"/>
      <c r="B217" s="115" t="s">
        <v>2271</v>
      </c>
      <c r="C217" s="116">
        <v>1104951.0</v>
      </c>
      <c r="D217" s="116"/>
      <c r="E217" s="175">
        <f t="shared" si="1"/>
        <v>-36830799.3</v>
      </c>
      <c r="F217" s="262"/>
      <c r="G217" s="62" t="s">
        <v>2264</v>
      </c>
      <c r="H217" s="118"/>
      <c r="I217" s="29"/>
      <c r="J217" s="29"/>
      <c r="K217" s="116">
        <v>6.0</v>
      </c>
      <c r="L217" s="175">
        <v>61890.0</v>
      </c>
      <c r="M217" s="174"/>
      <c r="N217" s="405">
        <v>2194210.0</v>
      </c>
      <c r="O217" s="116"/>
      <c r="P217" s="174"/>
      <c r="Q217" s="116"/>
      <c r="R217" s="116"/>
      <c r="S217" s="116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</row>
    <row r="218" ht="15.0" customHeight="1">
      <c r="A218" s="262"/>
      <c r="B218" s="115" t="s">
        <v>2408</v>
      </c>
      <c r="C218" s="116"/>
      <c r="D218" s="116">
        <v>6350.0</v>
      </c>
      <c r="E218" s="175">
        <f t="shared" si="1"/>
        <v>-36837149.3</v>
      </c>
      <c r="F218" s="262" t="s">
        <v>2409</v>
      </c>
      <c r="G218" s="28" t="s">
        <v>2263</v>
      </c>
      <c r="H218" s="118"/>
      <c r="I218" s="29"/>
      <c r="J218" s="29"/>
      <c r="K218" s="116">
        <v>7.0</v>
      </c>
      <c r="L218" s="116">
        <v>282370.0</v>
      </c>
      <c r="M218" s="174"/>
      <c r="N218" s="405">
        <v>105410.0</v>
      </c>
      <c r="O218" s="116"/>
      <c r="P218" s="174"/>
      <c r="Q218" s="116"/>
      <c r="R218" s="116"/>
      <c r="S218" s="116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</row>
    <row r="219" ht="15.0" customHeight="1">
      <c r="A219" s="262"/>
      <c r="B219" s="115" t="s">
        <v>2300</v>
      </c>
      <c r="C219" s="116"/>
      <c r="D219" s="116">
        <v>27500.0</v>
      </c>
      <c r="E219" s="175">
        <f t="shared" si="1"/>
        <v>-36864649.3</v>
      </c>
      <c r="F219" s="262"/>
      <c r="G219" s="28" t="s">
        <v>2263</v>
      </c>
      <c r="H219" s="118"/>
      <c r="I219" s="29"/>
      <c r="J219" s="29"/>
      <c r="K219" s="116">
        <v>8.0</v>
      </c>
      <c r="L219" s="118">
        <v>162460.0</v>
      </c>
      <c r="M219" s="174"/>
      <c r="N219" s="405">
        <v>105410.0</v>
      </c>
      <c r="O219" s="116"/>
      <c r="P219" s="174"/>
      <c r="Q219" s="116"/>
      <c r="R219" s="116"/>
      <c r="S219" s="116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</row>
    <row r="220" ht="15.0" customHeight="1">
      <c r="A220" s="262">
        <v>46065.0</v>
      </c>
      <c r="B220" s="115" t="s">
        <v>2271</v>
      </c>
      <c r="C220" s="116">
        <v>396018.0</v>
      </c>
      <c r="D220" s="116"/>
      <c r="E220" s="175">
        <f t="shared" si="1"/>
        <v>-36468631.3</v>
      </c>
      <c r="F220" s="262"/>
      <c r="G220" s="62" t="s">
        <v>2264</v>
      </c>
      <c r="H220" s="118"/>
      <c r="I220" s="29"/>
      <c r="J220" s="29"/>
      <c r="K220" s="116">
        <v>9.0</v>
      </c>
      <c r="L220" s="175">
        <v>0.0</v>
      </c>
      <c r="M220" s="174"/>
      <c r="N220" s="405">
        <v>2510440.0</v>
      </c>
      <c r="O220" s="116"/>
      <c r="P220" s="174"/>
      <c r="Q220" s="116"/>
      <c r="R220" s="116"/>
      <c r="S220" s="116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</row>
    <row r="221" ht="15.0" customHeight="1">
      <c r="A221" s="262"/>
      <c r="B221" s="115" t="s">
        <v>2411</v>
      </c>
      <c r="C221" s="116">
        <v>687500.0</v>
      </c>
      <c r="D221" s="118"/>
      <c r="E221" s="175">
        <f t="shared" si="1"/>
        <v>-35781131.3</v>
      </c>
      <c r="F221" s="262" t="s">
        <v>2412</v>
      </c>
      <c r="G221" s="28" t="s">
        <v>2263</v>
      </c>
      <c r="H221" s="118"/>
      <c r="I221" s="29"/>
      <c r="J221" s="29"/>
      <c r="K221" s="116">
        <v>10.0</v>
      </c>
      <c r="L221" s="116">
        <v>42550.0</v>
      </c>
      <c r="M221" s="174"/>
      <c r="N221" s="405">
        <v>2405030.0</v>
      </c>
      <c r="O221" s="116"/>
      <c r="P221" s="174"/>
      <c r="Q221" s="116"/>
      <c r="R221" s="116"/>
      <c r="S221" s="116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</row>
    <row r="222" ht="15.0" customHeight="1">
      <c r="A222" s="262">
        <v>46066.0</v>
      </c>
      <c r="B222" s="115" t="s">
        <v>2413</v>
      </c>
      <c r="C222" s="116"/>
      <c r="D222" s="116">
        <v>687500.0</v>
      </c>
      <c r="E222" s="175">
        <f t="shared" si="1"/>
        <v>-36468631.3</v>
      </c>
      <c r="F222" s="262" t="s">
        <v>2414</v>
      </c>
      <c r="G222" s="28" t="s">
        <v>2263</v>
      </c>
      <c r="H222" s="118"/>
      <c r="I222" s="29"/>
      <c r="J222" s="29"/>
      <c r="K222" s="116" t="s">
        <v>2834</v>
      </c>
      <c r="L222" s="116">
        <v>200000.0</v>
      </c>
      <c r="M222" s="272" t="s">
        <v>3</v>
      </c>
      <c r="N222" s="261">
        <f>SUM(N223:N232)</f>
        <v>11293100</v>
      </c>
      <c r="O222" s="116"/>
      <c r="P222" s="174"/>
      <c r="Q222" s="116"/>
      <c r="R222" s="116"/>
      <c r="S222" s="116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</row>
    <row r="223" ht="15.0" customHeight="1">
      <c r="A223" s="262"/>
      <c r="B223" s="115" t="s">
        <v>2329</v>
      </c>
      <c r="C223" s="116"/>
      <c r="D223" s="118">
        <v>100000.0</v>
      </c>
      <c r="E223" s="175">
        <f t="shared" si="1"/>
        <v>-36568631.3</v>
      </c>
      <c r="F223" s="262" t="s">
        <v>2415</v>
      </c>
      <c r="G223" s="28" t="s">
        <v>2263</v>
      </c>
      <c r="H223" s="118"/>
      <c r="I223" s="29"/>
      <c r="J223" s="29"/>
      <c r="K223" s="116">
        <v>11.0</v>
      </c>
      <c r="L223" s="116">
        <v>872250.0</v>
      </c>
      <c r="M223" s="174"/>
      <c r="N223" s="405">
        <v>1885740.0</v>
      </c>
      <c r="O223" s="116"/>
      <c r="P223" s="174"/>
      <c r="Q223" s="116"/>
      <c r="R223" s="116"/>
      <c r="S223" s="116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</row>
    <row r="224" ht="15.0" customHeight="1">
      <c r="A224" s="262"/>
      <c r="B224" s="115" t="s">
        <v>2416</v>
      </c>
      <c r="C224" s="116"/>
      <c r="D224" s="118">
        <v>300000.0</v>
      </c>
      <c r="E224" s="175">
        <f t="shared" si="1"/>
        <v>-36868631.3</v>
      </c>
      <c r="F224" s="262"/>
      <c r="G224" s="28" t="s">
        <v>2263</v>
      </c>
      <c r="H224" s="118"/>
      <c r="I224" s="29"/>
      <c r="J224" s="29"/>
      <c r="K224" s="116">
        <v>12.0</v>
      </c>
      <c r="L224" s="175">
        <v>0.0</v>
      </c>
      <c r="M224" s="174"/>
      <c r="N224" s="405">
        <v>2092680.0</v>
      </c>
      <c r="O224" s="116"/>
      <c r="P224" s="174"/>
      <c r="Q224" s="116"/>
      <c r="R224" s="116"/>
      <c r="S224" s="116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</row>
    <row r="225" ht="15.0" customHeight="1">
      <c r="A225" s="262"/>
      <c r="B225" s="115" t="s">
        <v>2271</v>
      </c>
      <c r="C225" s="116">
        <v>346543.0</v>
      </c>
      <c r="D225" s="116"/>
      <c r="E225" s="175">
        <f t="shared" si="1"/>
        <v>-36522088.3</v>
      </c>
      <c r="F225" s="262"/>
      <c r="G225" s="62" t="s">
        <v>2264</v>
      </c>
      <c r="H225" s="118"/>
      <c r="I225" s="29"/>
      <c r="J225" s="29"/>
      <c r="K225" s="116">
        <v>13.0</v>
      </c>
      <c r="L225" s="175">
        <v>0.0</v>
      </c>
      <c r="M225" s="174"/>
      <c r="N225" s="405">
        <v>2403090.0</v>
      </c>
      <c r="O225" s="116"/>
      <c r="P225" s="174"/>
      <c r="Q225" s="116"/>
      <c r="R225" s="116"/>
      <c r="S225" s="116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</row>
    <row r="226" ht="15.0" customHeight="1">
      <c r="A226" s="262"/>
      <c r="B226" s="115" t="s">
        <v>2277</v>
      </c>
      <c r="C226" s="116">
        <v>3.5266E7</v>
      </c>
      <c r="D226" s="118"/>
      <c r="E226" s="175">
        <f t="shared" si="1"/>
        <v>-1256088.3</v>
      </c>
      <c r="F226" s="262">
        <v>46061.0</v>
      </c>
      <c r="G226" s="99" t="s">
        <v>2265</v>
      </c>
      <c r="H226" s="118"/>
      <c r="I226" s="29"/>
      <c r="J226" s="29"/>
      <c r="K226" s="116">
        <v>14.0</v>
      </c>
      <c r="L226" s="116">
        <v>162460.0</v>
      </c>
      <c r="M226" s="174"/>
      <c r="N226" s="405">
        <v>105410.0</v>
      </c>
      <c r="O226" s="116"/>
      <c r="P226" s="174"/>
      <c r="Q226" s="116"/>
      <c r="R226" s="116"/>
      <c r="S226" s="116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</row>
    <row r="227" ht="15.0" customHeight="1">
      <c r="A227" s="262"/>
      <c r="B227" s="115" t="s">
        <v>2278</v>
      </c>
      <c r="C227" s="116">
        <v>2.3691036E7</v>
      </c>
      <c r="D227" s="118"/>
      <c r="E227" s="175">
        <f t="shared" si="1"/>
        <v>22434947.7</v>
      </c>
      <c r="F227" s="262" t="s">
        <v>2417</v>
      </c>
      <c r="G227" s="99" t="s">
        <v>2265</v>
      </c>
      <c r="H227" s="123" t="s">
        <v>2418</v>
      </c>
      <c r="I227" s="29"/>
      <c r="J227" s="29"/>
      <c r="K227" s="116">
        <v>15.0</v>
      </c>
      <c r="L227" s="116">
        <v>162460.0</v>
      </c>
      <c r="M227" s="174"/>
      <c r="N227" s="405">
        <v>0.0</v>
      </c>
      <c r="O227" s="116"/>
      <c r="P227" s="174"/>
      <c r="Q227" s="116"/>
      <c r="R227" s="116"/>
      <c r="S227" s="116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</row>
    <row r="228" ht="15.0" customHeight="1">
      <c r="A228" s="262"/>
      <c r="B228" s="115" t="s">
        <v>2017</v>
      </c>
      <c r="C228" s="116"/>
      <c r="D228" s="116">
        <v>1.4053424E7</v>
      </c>
      <c r="E228" s="175">
        <f t="shared" si="1"/>
        <v>8381523.7</v>
      </c>
      <c r="F228" s="262"/>
      <c r="G228" s="99" t="s">
        <v>2265</v>
      </c>
      <c r="H228" s="118"/>
      <c r="I228" s="29"/>
      <c r="J228" s="29"/>
      <c r="K228" s="116">
        <v>16.0</v>
      </c>
      <c r="L228" s="116">
        <v>162460.0</v>
      </c>
      <c r="M228" s="174"/>
      <c r="N228" s="405">
        <v>0.0</v>
      </c>
      <c r="O228" s="116"/>
      <c r="P228" s="174"/>
      <c r="Q228" s="116"/>
      <c r="R228" s="116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</row>
    <row r="229" ht="15.0" customHeight="1">
      <c r="A229" s="262"/>
      <c r="B229" s="115" t="s">
        <v>2017</v>
      </c>
      <c r="C229" s="116"/>
      <c r="D229" s="118">
        <v>3.624225E7</v>
      </c>
      <c r="E229" s="175">
        <f t="shared" si="1"/>
        <v>-27860726.3</v>
      </c>
      <c r="F229" s="262"/>
      <c r="G229" s="99" t="s">
        <v>2265</v>
      </c>
      <c r="H229" s="118"/>
      <c r="I229" s="29"/>
      <c r="J229" s="29"/>
      <c r="K229" s="116">
        <v>17.0</v>
      </c>
      <c r="L229" s="116">
        <v>162460.0</v>
      </c>
      <c r="M229" s="174"/>
      <c r="N229" s="405">
        <v>0.0</v>
      </c>
      <c r="O229" s="116"/>
      <c r="P229" s="174"/>
      <c r="Q229" s="116"/>
      <c r="R229" s="116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</row>
    <row r="230" ht="15.0" customHeight="1">
      <c r="A230" s="262"/>
      <c r="B230" s="115" t="s">
        <v>2302</v>
      </c>
      <c r="C230" s="116"/>
      <c r="D230" s="116">
        <v>6693023.0</v>
      </c>
      <c r="E230" s="175">
        <f t="shared" si="1"/>
        <v>-34553749.3</v>
      </c>
      <c r="F230" s="262"/>
      <c r="G230" s="99" t="s">
        <v>2265</v>
      </c>
      <c r="H230" s="118"/>
      <c r="I230" s="29"/>
      <c r="J230" s="29"/>
      <c r="K230" s="116">
        <v>18.0</v>
      </c>
      <c r="L230" s="116">
        <v>162460.0</v>
      </c>
      <c r="M230" s="174"/>
      <c r="N230" s="405">
        <v>105410.0</v>
      </c>
      <c r="O230" s="116"/>
      <c r="P230" s="174"/>
      <c r="Q230" s="116"/>
      <c r="R230" s="116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</row>
    <row r="231" ht="15.0" customHeight="1">
      <c r="A231" s="262">
        <v>46072.0</v>
      </c>
      <c r="B231" s="115" t="s">
        <v>2271</v>
      </c>
      <c r="C231" s="116">
        <v>376358.0</v>
      </c>
      <c r="D231" s="118"/>
      <c r="E231" s="175">
        <f t="shared" si="1"/>
        <v>-34177391.3</v>
      </c>
      <c r="F231" s="262"/>
      <c r="G231" s="62" t="s">
        <v>2264</v>
      </c>
      <c r="H231" s="118"/>
      <c r="I231" s="29"/>
      <c r="J231" s="29"/>
      <c r="K231" s="116">
        <v>19.0</v>
      </c>
      <c r="L231" s="175">
        <v>0.0</v>
      </c>
      <c r="M231" s="174"/>
      <c r="N231" s="405">
        <v>2297680.0</v>
      </c>
      <c r="O231" s="116"/>
      <c r="P231" s="174"/>
      <c r="Q231" s="116"/>
      <c r="R231" s="116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</row>
    <row r="232" ht="15.0" customHeight="1">
      <c r="A232" s="262"/>
      <c r="B232" s="115" t="s">
        <v>2419</v>
      </c>
      <c r="C232" s="116"/>
      <c r="D232" s="116">
        <v>1375658.0</v>
      </c>
      <c r="E232" s="175">
        <f t="shared" si="1"/>
        <v>-35553049.3</v>
      </c>
      <c r="F232" s="262"/>
      <c r="G232" s="62" t="s">
        <v>2264</v>
      </c>
      <c r="H232" s="118"/>
      <c r="I232" s="29"/>
      <c r="J232" s="29"/>
      <c r="K232" s="116">
        <v>20.0</v>
      </c>
      <c r="L232" s="175">
        <v>0.0</v>
      </c>
      <c r="M232" s="174"/>
      <c r="N232" s="405">
        <v>2403090.0</v>
      </c>
      <c r="O232" s="116"/>
      <c r="P232" s="174"/>
      <c r="Q232" s="116"/>
      <c r="R232" s="116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</row>
    <row r="233" ht="15.0" customHeight="1">
      <c r="A233" s="262"/>
      <c r="B233" s="115" t="s">
        <v>2420</v>
      </c>
      <c r="C233" s="116">
        <v>850.0</v>
      </c>
      <c r="D233" s="116"/>
      <c r="E233" s="175">
        <f t="shared" si="1"/>
        <v>-35552199.3</v>
      </c>
      <c r="F233" s="262" t="s">
        <v>2421</v>
      </c>
      <c r="G233" s="62" t="s">
        <v>2264</v>
      </c>
      <c r="H233" s="118"/>
      <c r="I233" s="29"/>
      <c r="J233" s="29"/>
      <c r="K233" s="116">
        <v>21.0</v>
      </c>
      <c r="L233" s="116">
        <v>1221360.0</v>
      </c>
      <c r="M233" s="174"/>
      <c r="N233" s="406">
        <v>105410.0</v>
      </c>
      <c r="O233" s="116"/>
      <c r="P233" s="174"/>
      <c r="Q233" s="116"/>
      <c r="R233" s="116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</row>
    <row r="234" ht="15.0" customHeight="1">
      <c r="A234" s="262"/>
      <c r="B234" s="115" t="s">
        <v>2332</v>
      </c>
      <c r="C234" s="116"/>
      <c r="D234" s="116">
        <v>437200.0</v>
      </c>
      <c r="E234" s="175">
        <f t="shared" si="1"/>
        <v>-35989399.3</v>
      </c>
      <c r="F234" s="262"/>
      <c r="G234" s="28" t="s">
        <v>2263</v>
      </c>
      <c r="H234" s="118"/>
      <c r="I234" s="29"/>
      <c r="J234" s="29"/>
      <c r="K234" s="116">
        <v>22.0</v>
      </c>
      <c r="L234" s="116">
        <v>181800.0</v>
      </c>
      <c r="M234" s="174"/>
      <c r="N234" s="406">
        <v>105410.0</v>
      </c>
      <c r="O234" s="116"/>
      <c r="P234" s="174"/>
      <c r="Q234" s="116"/>
      <c r="R234" s="116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</row>
    <row r="235" ht="15.0" customHeight="1">
      <c r="A235" s="262"/>
      <c r="B235" s="115" t="s">
        <v>2334</v>
      </c>
      <c r="C235" s="116"/>
      <c r="D235" s="116">
        <v>507100.0</v>
      </c>
      <c r="E235" s="175">
        <f t="shared" si="1"/>
        <v>-36496499.3</v>
      </c>
      <c r="F235" s="262"/>
      <c r="G235" s="28" t="s">
        <v>2263</v>
      </c>
      <c r="H235" s="118"/>
      <c r="I235" s="29"/>
      <c r="J235" s="29"/>
      <c r="K235" s="116">
        <v>23.0</v>
      </c>
      <c r="L235" s="116">
        <v>0.0</v>
      </c>
      <c r="M235" s="174"/>
      <c r="N235" s="406">
        <v>2262880.0</v>
      </c>
      <c r="O235" s="116"/>
      <c r="P235" s="174"/>
      <c r="Q235" s="116"/>
      <c r="R235" s="116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</row>
    <row r="236" ht="15.0" customHeight="1">
      <c r="A236" s="262"/>
      <c r="B236" s="117" t="s">
        <v>2336</v>
      </c>
      <c r="C236" s="116"/>
      <c r="D236" s="118">
        <v>1294371.0</v>
      </c>
      <c r="E236" s="175">
        <f t="shared" si="1"/>
        <v>-37790870.3</v>
      </c>
      <c r="F236" s="262"/>
      <c r="G236" s="28" t="s">
        <v>2263</v>
      </c>
      <c r="H236" s="118"/>
      <c r="I236" s="29"/>
      <c r="J236" s="29"/>
      <c r="K236" s="116">
        <v>24.0</v>
      </c>
      <c r="L236" s="118">
        <v>52220.0</v>
      </c>
      <c r="M236" s="174"/>
      <c r="N236" s="406">
        <v>2598420.0</v>
      </c>
      <c r="O236" s="116"/>
      <c r="P236" s="174"/>
      <c r="Q236" s="116"/>
      <c r="R236" s="116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</row>
    <row r="237" ht="15.0" customHeight="1">
      <c r="A237" s="262"/>
      <c r="B237" s="117" t="s">
        <v>2338</v>
      </c>
      <c r="C237" s="116"/>
      <c r="D237" s="118">
        <v>2298967.0</v>
      </c>
      <c r="E237" s="175">
        <f t="shared" si="1"/>
        <v>-40089837.3</v>
      </c>
      <c r="F237" s="262"/>
      <c r="G237" s="28" t="s">
        <v>2263</v>
      </c>
      <c r="H237" s="118"/>
      <c r="I237" s="29"/>
      <c r="J237" s="29"/>
      <c r="K237" s="116">
        <v>25.0</v>
      </c>
      <c r="L237" s="118">
        <v>0.0</v>
      </c>
      <c r="M237" s="174"/>
      <c r="N237" s="406">
        <v>2611970.0</v>
      </c>
      <c r="O237" s="116"/>
      <c r="P237" s="174"/>
      <c r="Q237" s="116"/>
      <c r="R237" s="116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</row>
    <row r="238" ht="15.0" customHeight="1">
      <c r="A238" s="262"/>
      <c r="B238" s="115" t="s">
        <v>2338</v>
      </c>
      <c r="C238" s="265"/>
      <c r="D238" s="118">
        <v>1051770.0</v>
      </c>
      <c r="E238" s="175">
        <f t="shared" si="1"/>
        <v>-41141607.3</v>
      </c>
      <c r="F238" s="262"/>
      <c r="G238" s="28" t="s">
        <v>2263</v>
      </c>
      <c r="H238" s="118"/>
      <c r="I238" s="29"/>
      <c r="J238" s="29"/>
      <c r="K238" s="116">
        <v>26.0</v>
      </c>
      <c r="L238" s="118">
        <v>42550.0</v>
      </c>
      <c r="M238" s="174"/>
      <c r="N238" s="406">
        <v>2715440.0</v>
      </c>
      <c r="O238" s="116"/>
      <c r="P238" s="174"/>
      <c r="Q238" s="116"/>
      <c r="R238" s="116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</row>
    <row r="239" ht="15.0" customHeight="1">
      <c r="A239" s="262"/>
      <c r="B239" s="115" t="s">
        <v>2338</v>
      </c>
      <c r="C239" s="265"/>
      <c r="D239" s="118">
        <v>15400.0</v>
      </c>
      <c r="E239" s="175">
        <f t="shared" si="1"/>
        <v>-41157007.3</v>
      </c>
      <c r="F239" s="262"/>
      <c r="G239" s="28" t="s">
        <v>2263</v>
      </c>
      <c r="H239" s="118"/>
      <c r="I239" s="29"/>
      <c r="J239" s="29"/>
      <c r="K239" s="116">
        <v>27.0</v>
      </c>
      <c r="L239" s="118">
        <v>0.0</v>
      </c>
      <c r="M239" s="174"/>
      <c r="N239" s="406">
        <v>2608090.0</v>
      </c>
      <c r="O239" s="116"/>
      <c r="P239" s="174"/>
      <c r="Q239" s="116"/>
      <c r="R239" s="116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</row>
    <row r="240" ht="15.0" customHeight="1">
      <c r="A240" s="262"/>
      <c r="B240" s="117" t="s">
        <v>2423</v>
      </c>
      <c r="C240" s="116">
        <v>453.0</v>
      </c>
      <c r="D240" s="118"/>
      <c r="E240" s="175">
        <f t="shared" si="1"/>
        <v>-41156554.3</v>
      </c>
      <c r="F240" s="262"/>
      <c r="G240" s="28" t="s">
        <v>2263</v>
      </c>
      <c r="H240" s="118"/>
      <c r="I240" s="29"/>
      <c r="J240" s="29"/>
      <c r="K240" s="116">
        <v>28.0</v>
      </c>
      <c r="L240" s="118">
        <v>282370.0</v>
      </c>
      <c r="M240" s="174"/>
      <c r="N240" s="406">
        <v>105410.0</v>
      </c>
      <c r="O240" s="116"/>
      <c r="P240" s="174"/>
      <c r="Q240" s="116"/>
      <c r="R240" s="116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</row>
    <row r="241" ht="15.0" customHeight="1">
      <c r="A241" s="262">
        <v>46073.0</v>
      </c>
      <c r="B241" s="115" t="s">
        <v>2271</v>
      </c>
      <c r="C241" s="116">
        <v>725498.0</v>
      </c>
      <c r="D241" s="118"/>
      <c r="E241" s="175">
        <f t="shared" si="1"/>
        <v>-40431056.3</v>
      </c>
      <c r="F241" s="262"/>
      <c r="G241" s="62" t="s">
        <v>2264</v>
      </c>
      <c r="H241" s="118"/>
      <c r="I241" s="29"/>
      <c r="J241" s="29"/>
      <c r="K241" s="116">
        <v>29.0</v>
      </c>
      <c r="L241" s="116"/>
      <c r="M241" s="174"/>
      <c r="N241" s="406"/>
      <c r="O241" s="116"/>
      <c r="P241" s="174"/>
      <c r="Q241" s="116"/>
      <c r="R241" s="116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</row>
    <row r="242" ht="15.0" customHeight="1">
      <c r="A242" s="262"/>
      <c r="B242" s="115" t="s">
        <v>2424</v>
      </c>
      <c r="C242" s="265"/>
      <c r="D242" s="118">
        <v>1.662245E7</v>
      </c>
      <c r="E242" s="175">
        <f t="shared" si="1"/>
        <v>-57053506.3</v>
      </c>
      <c r="F242" s="262"/>
      <c r="G242" s="62" t="s">
        <v>2264</v>
      </c>
      <c r="H242" s="118"/>
      <c r="I242" s="29"/>
      <c r="J242" s="29"/>
      <c r="K242" s="116">
        <v>30.0</v>
      </c>
      <c r="L242" s="118"/>
      <c r="M242" s="174"/>
      <c r="N242" s="406"/>
      <c r="O242" s="116"/>
      <c r="P242" s="174"/>
      <c r="Q242" s="116"/>
      <c r="R242" s="116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</row>
    <row r="243" ht="15.0" customHeight="1">
      <c r="A243" s="262"/>
      <c r="B243" s="117" t="s">
        <v>2282</v>
      </c>
      <c r="C243" s="265"/>
      <c r="D243" s="118">
        <v>338450.0</v>
      </c>
      <c r="E243" s="175">
        <f t="shared" si="1"/>
        <v>-57391956.3</v>
      </c>
      <c r="F243" s="262"/>
      <c r="G243" s="62" t="s">
        <v>2264</v>
      </c>
      <c r="H243" s="118"/>
      <c r="I243" s="29"/>
      <c r="J243" s="29"/>
      <c r="K243" s="116">
        <v>31.0</v>
      </c>
      <c r="L243" s="116"/>
      <c r="M243" s="174"/>
      <c r="N243" s="406"/>
      <c r="O243" s="272" t="s">
        <v>3</v>
      </c>
      <c r="P243" s="261">
        <f>SUM(N233:N243)</f>
        <v>13113030</v>
      </c>
      <c r="Q243" s="116"/>
      <c r="R243" s="116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</row>
    <row r="244" ht="15.0" customHeight="1">
      <c r="A244" s="262"/>
      <c r="B244" s="117" t="s">
        <v>2425</v>
      </c>
      <c r="C244" s="265"/>
      <c r="D244" s="118">
        <v>100000.0</v>
      </c>
      <c r="E244" s="175">
        <f t="shared" si="1"/>
        <v>-57491956.3</v>
      </c>
      <c r="F244" s="20" t="s">
        <v>2842</v>
      </c>
      <c r="G244" s="62" t="s">
        <v>2264</v>
      </c>
      <c r="H244" s="118"/>
      <c r="I244" s="29"/>
      <c r="J244" s="29"/>
      <c r="K244" s="116"/>
      <c r="L244" s="174">
        <f>SUM(L206:L243)</f>
        <v>197182886</v>
      </c>
      <c r="M244" s="174"/>
      <c r="N244" s="174">
        <f>L244-L222-L211-L210-L208-L207-L206-L209</f>
        <v>4238470</v>
      </c>
      <c r="O244" s="116"/>
      <c r="P244" s="174"/>
      <c r="Q244" s="116"/>
      <c r="R244" s="116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</row>
    <row r="245" ht="15.0" customHeight="1">
      <c r="A245" s="262"/>
      <c r="B245" s="276" t="s">
        <v>2427</v>
      </c>
      <c r="C245" s="271">
        <v>2.0E7</v>
      </c>
      <c r="D245" s="271"/>
      <c r="E245" s="175">
        <f t="shared" si="1"/>
        <v>-37491956.3</v>
      </c>
      <c r="F245" s="277" t="s">
        <v>2428</v>
      </c>
      <c r="G245" s="28" t="s">
        <v>2263</v>
      </c>
      <c r="H245" s="118"/>
      <c r="I245" s="29"/>
      <c r="J245" s="29"/>
      <c r="K245" s="116"/>
      <c r="L245" s="174" t="s">
        <v>2837</v>
      </c>
      <c r="M245" s="174"/>
      <c r="N245" s="28"/>
      <c r="O245" s="116"/>
      <c r="P245" s="174"/>
      <c r="Q245" s="116"/>
      <c r="R245" s="116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</row>
    <row r="246" ht="15.0" customHeight="1">
      <c r="A246" s="262"/>
      <c r="B246" s="117" t="s">
        <v>2346</v>
      </c>
      <c r="C246" s="265"/>
      <c r="D246" s="118">
        <v>26275.0</v>
      </c>
      <c r="E246" s="175">
        <f t="shared" si="1"/>
        <v>-37518231.3</v>
      </c>
      <c r="F246" s="262"/>
      <c r="G246" s="28" t="s">
        <v>2263</v>
      </c>
      <c r="H246" s="118"/>
      <c r="I246" s="29"/>
      <c r="J246" s="29"/>
      <c r="K246" s="116" t="s">
        <v>2838</v>
      </c>
      <c r="L246" s="116">
        <f>ROUNDUP(N246*112000*0.917,-1)</f>
        <v>11708260</v>
      </c>
      <c r="M246" s="407"/>
      <c r="N246" s="174">
        <f>165-51</f>
        <v>114</v>
      </c>
      <c r="O246" s="116"/>
      <c r="P246" s="174"/>
      <c r="Q246" s="116"/>
      <c r="R246" s="116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</row>
    <row r="247" ht="15.0" customHeight="1">
      <c r="A247" s="262"/>
      <c r="B247" s="115" t="s">
        <v>2429</v>
      </c>
      <c r="C247" s="116"/>
      <c r="D247" s="118">
        <v>3400000.0</v>
      </c>
      <c r="E247" s="175">
        <f t="shared" si="1"/>
        <v>-40918231.3</v>
      </c>
      <c r="F247" s="270"/>
      <c r="G247" s="28" t="s">
        <v>2263</v>
      </c>
      <c r="H247" s="118"/>
      <c r="I247" s="29"/>
      <c r="J247" s="29"/>
      <c r="K247" s="408"/>
      <c r="L247" s="118"/>
      <c r="M247" s="409">
        <v>0.0</v>
      </c>
      <c r="N247" s="409">
        <f>124000*M247*0.9</f>
        <v>0</v>
      </c>
      <c r="O247" s="408"/>
      <c r="P247" s="174"/>
      <c r="Q247" s="116"/>
      <c r="R247" s="116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</row>
    <row r="248" ht="15.0" customHeight="1">
      <c r="A248" s="262">
        <v>46076.0</v>
      </c>
      <c r="B248" s="115" t="s">
        <v>2271</v>
      </c>
      <c r="C248" s="116">
        <v>2000178.0</v>
      </c>
      <c r="D248" s="118"/>
      <c r="E248" s="175">
        <f t="shared" si="1"/>
        <v>-38918053.3</v>
      </c>
      <c r="F248" s="270"/>
      <c r="G248" s="62" t="s">
        <v>2264</v>
      </c>
      <c r="H248" s="118"/>
      <c r="I248" s="29"/>
      <c r="J248" s="29"/>
      <c r="K248" s="116" t="s">
        <v>2829</v>
      </c>
      <c r="L248" s="116">
        <v>2000000.0</v>
      </c>
      <c r="M248" s="174"/>
      <c r="N248" s="174"/>
      <c r="O248" s="116"/>
      <c r="P248" s="174"/>
      <c r="Q248" s="116"/>
      <c r="R248" s="116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</row>
    <row r="249" ht="15.0" customHeight="1">
      <c r="A249" s="262"/>
      <c r="B249" s="115" t="s">
        <v>2430</v>
      </c>
      <c r="C249" s="116"/>
      <c r="D249" s="118">
        <v>11482.0</v>
      </c>
      <c r="E249" s="175">
        <f t="shared" si="1"/>
        <v>-38929535.3</v>
      </c>
      <c r="F249" s="262">
        <v>46068.0</v>
      </c>
      <c r="G249" s="62" t="s">
        <v>2264</v>
      </c>
      <c r="H249" s="118"/>
      <c r="I249" s="29"/>
      <c r="J249" s="29"/>
      <c r="K249" s="116"/>
      <c r="L249" s="174">
        <f>SUM(L246:L248)</f>
        <v>13708260</v>
      </c>
      <c r="M249" s="174"/>
      <c r="N249" s="174"/>
      <c r="O249" s="116"/>
      <c r="P249" s="174"/>
      <c r="Q249" s="116"/>
      <c r="R249" s="116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</row>
    <row r="250" ht="15.0" customHeight="1">
      <c r="A250" s="262"/>
      <c r="B250" s="115" t="s">
        <v>2431</v>
      </c>
      <c r="C250" s="116"/>
      <c r="D250" s="118">
        <v>66000.0</v>
      </c>
      <c r="E250" s="175">
        <f t="shared" si="1"/>
        <v>-38995535.3</v>
      </c>
      <c r="F250" s="270"/>
      <c r="G250" s="62" t="s">
        <v>2264</v>
      </c>
      <c r="H250" s="118"/>
      <c r="I250" s="29"/>
      <c r="J250" s="29"/>
      <c r="K250" s="116" t="s">
        <v>3</v>
      </c>
      <c r="L250" s="174">
        <f>L244+L249</f>
        <v>210891146</v>
      </c>
      <c r="M250" s="174"/>
      <c r="N250" s="174"/>
      <c r="O250" s="116"/>
      <c r="P250" s="174"/>
      <c r="Q250" s="116"/>
      <c r="R250" s="116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</row>
    <row r="251" ht="15.0" customHeight="1">
      <c r="A251" s="262"/>
      <c r="B251" s="115" t="s">
        <v>2432</v>
      </c>
      <c r="C251" s="116"/>
      <c r="D251" s="118">
        <v>1832420.0</v>
      </c>
      <c r="E251" s="175">
        <f t="shared" si="1"/>
        <v>-40827955.3</v>
      </c>
      <c r="F251" s="270"/>
      <c r="G251" s="28" t="s">
        <v>2263</v>
      </c>
      <c r="H251" s="118"/>
      <c r="I251" s="29"/>
      <c r="J251" s="29"/>
      <c r="K251" s="116"/>
      <c r="L251" s="174"/>
      <c r="M251" s="174"/>
      <c r="N251" s="174"/>
      <c r="O251" s="116"/>
      <c r="P251" s="174"/>
      <c r="Q251" s="116"/>
      <c r="R251" s="116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</row>
    <row r="252" ht="15.0" customHeight="1">
      <c r="A252" s="262"/>
      <c r="B252" s="115" t="s">
        <v>8</v>
      </c>
      <c r="C252" s="116">
        <v>3.022745E7</v>
      </c>
      <c r="D252" s="118"/>
      <c r="E252" s="175">
        <f t="shared" si="1"/>
        <v>-10600505.3</v>
      </c>
      <c r="F252" s="262">
        <v>46068.0</v>
      </c>
      <c r="G252" s="99" t="s">
        <v>2265</v>
      </c>
      <c r="H252" s="118"/>
      <c r="I252" s="29"/>
      <c r="J252" s="29"/>
      <c r="K252" s="116"/>
      <c r="L252" s="174">
        <f>105410*4</f>
        <v>421640</v>
      </c>
      <c r="M252" s="174" t="s">
        <v>2843</v>
      </c>
      <c r="N252" s="174"/>
      <c r="O252" s="116"/>
      <c r="P252" s="174"/>
      <c r="Q252" s="116"/>
      <c r="R252" s="116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</row>
    <row r="253" ht="15.0" customHeight="1">
      <c r="A253" s="262"/>
      <c r="B253" s="115" t="s">
        <v>8</v>
      </c>
      <c r="C253" s="116">
        <v>7763140.0</v>
      </c>
      <c r="D253" s="118"/>
      <c r="E253" s="175">
        <f t="shared" si="1"/>
        <v>-2837365.3</v>
      </c>
      <c r="F253" s="262" t="s">
        <v>2433</v>
      </c>
      <c r="G253" s="99" t="s">
        <v>2265</v>
      </c>
      <c r="H253" s="118"/>
      <c r="I253" s="29"/>
      <c r="J253" s="29"/>
      <c r="K253" s="116"/>
      <c r="L253" s="174"/>
      <c r="M253" s="174"/>
      <c r="N253" s="174"/>
      <c r="O253" s="116"/>
      <c r="P253" s="174"/>
      <c r="Q253" s="116"/>
      <c r="R253" s="116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</row>
    <row r="254" ht="15.0" customHeight="1">
      <c r="A254" s="262"/>
      <c r="B254" s="115" t="s">
        <v>2017</v>
      </c>
      <c r="C254" s="116"/>
      <c r="D254" s="116">
        <v>2.964214E7</v>
      </c>
      <c r="E254" s="175">
        <f t="shared" si="1"/>
        <v>-32479505.3</v>
      </c>
      <c r="F254" s="262"/>
      <c r="G254" s="99" t="s">
        <v>2265</v>
      </c>
      <c r="H254" s="118"/>
      <c r="I254" s="29"/>
      <c r="J254" s="29"/>
      <c r="K254" s="116"/>
      <c r="L254" s="174"/>
      <c r="M254" s="174"/>
      <c r="N254" s="174"/>
      <c r="O254" s="116"/>
      <c r="P254" s="174"/>
      <c r="Q254" s="116"/>
      <c r="R254" s="116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</row>
    <row r="255" ht="15.0" customHeight="1">
      <c r="A255" s="262"/>
      <c r="B255" s="115" t="s">
        <v>2017</v>
      </c>
      <c r="C255" s="116"/>
      <c r="D255" s="118">
        <v>7653140.0</v>
      </c>
      <c r="E255" s="175">
        <f t="shared" si="1"/>
        <v>-40132645.3</v>
      </c>
      <c r="F255" s="262"/>
      <c r="G255" s="99" t="s">
        <v>2265</v>
      </c>
      <c r="H255" s="118"/>
      <c r="I255" s="29"/>
      <c r="J255" s="29"/>
      <c r="K255" s="116"/>
      <c r="L255" s="174"/>
      <c r="M255" s="174"/>
      <c r="N255" s="174"/>
      <c r="O255" s="116"/>
      <c r="P255" s="174"/>
      <c r="Q255" s="116"/>
      <c r="R255" s="116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</row>
    <row r="256" ht="15.0" customHeight="1">
      <c r="A256" s="262"/>
      <c r="B256" s="115" t="s">
        <v>2434</v>
      </c>
      <c r="C256" s="116"/>
      <c r="D256" s="116">
        <v>11000.0</v>
      </c>
      <c r="E256" s="175">
        <f t="shared" si="1"/>
        <v>-40143645.3</v>
      </c>
      <c r="F256" s="262"/>
      <c r="G256" s="99" t="s">
        <v>2265</v>
      </c>
      <c r="H256" s="118"/>
      <c r="I256" s="29"/>
      <c r="J256" s="29"/>
      <c r="K256" s="116"/>
      <c r="L256" s="174"/>
      <c r="M256" s="174"/>
      <c r="N256" s="174"/>
      <c r="O256" s="116"/>
      <c r="P256" s="174"/>
      <c r="Q256" s="116"/>
      <c r="R256" s="116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</row>
    <row r="257" ht="15.0" customHeight="1">
      <c r="A257" s="262">
        <v>46077.0</v>
      </c>
      <c r="B257" s="115" t="s">
        <v>2271</v>
      </c>
      <c r="C257" s="116">
        <v>992193.0</v>
      </c>
      <c r="D257" s="118"/>
      <c r="E257" s="175">
        <f t="shared" si="1"/>
        <v>-39151452.3</v>
      </c>
      <c r="F257" s="270"/>
      <c r="G257" s="62" t="s">
        <v>2264</v>
      </c>
      <c r="H257" s="118"/>
      <c r="I257" s="29"/>
      <c r="J257" s="29"/>
      <c r="K257" s="116"/>
      <c r="L257" s="174"/>
      <c r="M257" s="174"/>
      <c r="N257" s="174"/>
      <c r="O257" s="116"/>
      <c r="P257" s="174"/>
      <c r="Q257" s="116"/>
      <c r="R257" s="116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</row>
    <row r="258" ht="15.0" customHeight="1">
      <c r="A258" s="262"/>
      <c r="B258" s="115" t="s">
        <v>2435</v>
      </c>
      <c r="C258" s="116"/>
      <c r="D258" s="118">
        <v>170500.0</v>
      </c>
      <c r="E258" s="175">
        <f t="shared" si="1"/>
        <v>-39321952.3</v>
      </c>
      <c r="F258" s="262"/>
      <c r="G258" s="62" t="s">
        <v>2264</v>
      </c>
      <c r="H258" s="118"/>
      <c r="I258" s="29"/>
      <c r="J258" s="29"/>
      <c r="K258" s="116"/>
      <c r="L258" s="174"/>
      <c r="M258" s="174"/>
      <c r="N258" s="174"/>
      <c r="O258" s="116"/>
      <c r="P258" s="174"/>
      <c r="Q258" s="116"/>
      <c r="R258" s="116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</row>
    <row r="259" ht="15.0" customHeight="1">
      <c r="A259" s="262"/>
      <c r="B259" s="115" t="s">
        <v>2279</v>
      </c>
      <c r="C259" s="116">
        <v>7000000.0</v>
      </c>
      <c r="D259" s="118"/>
      <c r="E259" s="175">
        <f t="shared" si="1"/>
        <v>-32321952.3</v>
      </c>
      <c r="F259" s="262"/>
      <c r="G259" s="99" t="s">
        <v>2265</v>
      </c>
      <c r="H259" s="118"/>
      <c r="I259" s="29"/>
      <c r="J259" s="29"/>
      <c r="K259" s="116"/>
      <c r="L259" s="174"/>
      <c r="M259" s="174"/>
      <c r="N259" s="174"/>
      <c r="O259" s="116"/>
      <c r="P259" s="174"/>
      <c r="Q259" s="116"/>
      <c r="R259" s="116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</row>
    <row r="260" ht="15.0" customHeight="1">
      <c r="A260" s="262"/>
      <c r="B260" s="117" t="s">
        <v>2436</v>
      </c>
      <c r="C260" s="116"/>
      <c r="D260" s="116">
        <v>1185939.0</v>
      </c>
      <c r="E260" s="175">
        <f t="shared" si="1"/>
        <v>-33507891.3</v>
      </c>
      <c r="F260" s="262"/>
      <c r="G260" s="99" t="s">
        <v>2265</v>
      </c>
      <c r="H260" s="118"/>
      <c r="I260" s="29"/>
      <c r="J260" s="29"/>
      <c r="K260" s="116"/>
      <c r="L260" s="174"/>
      <c r="M260" s="174"/>
      <c r="N260" s="174"/>
      <c r="O260" s="116"/>
      <c r="P260" s="174"/>
      <c r="Q260" s="116"/>
      <c r="R260" s="116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</row>
    <row r="261" ht="15.0" customHeight="1">
      <c r="A261" s="262"/>
      <c r="B261" s="117" t="s">
        <v>2844</v>
      </c>
      <c r="C261" s="116"/>
      <c r="D261" s="116">
        <v>1.0E7</v>
      </c>
      <c r="E261" s="175">
        <f t="shared" si="1"/>
        <v>-43507891.3</v>
      </c>
      <c r="F261" s="262"/>
      <c r="G261" s="99" t="s">
        <v>2265</v>
      </c>
      <c r="H261" s="118"/>
      <c r="I261" s="29"/>
      <c r="J261" s="29"/>
      <c r="K261" s="116"/>
      <c r="L261" s="174"/>
      <c r="M261" s="174"/>
      <c r="N261" s="174"/>
      <c r="O261" s="116"/>
      <c r="P261" s="174"/>
      <c r="Q261" s="116"/>
      <c r="R261" s="116"/>
      <c r="S261" s="174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</row>
    <row r="262" ht="15.0" customHeight="1">
      <c r="A262" s="262">
        <v>46078.0</v>
      </c>
      <c r="B262" s="117" t="s">
        <v>2438</v>
      </c>
      <c r="C262" s="118"/>
      <c r="D262" s="118">
        <v>1520400.0</v>
      </c>
      <c r="E262" s="175">
        <f t="shared" si="1"/>
        <v>-45028291.3</v>
      </c>
      <c r="F262" s="262"/>
      <c r="G262" s="28" t="s">
        <v>2263</v>
      </c>
      <c r="H262" s="118"/>
      <c r="I262" s="29"/>
      <c r="J262" s="29"/>
      <c r="K262" s="116"/>
      <c r="L262" s="174"/>
      <c r="M262" s="174"/>
      <c r="N262" s="174"/>
      <c r="O262" s="116"/>
      <c r="P262" s="174"/>
      <c r="Q262" s="116"/>
      <c r="R262" s="116"/>
      <c r="S262" s="174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</row>
    <row r="263" ht="15.0" customHeight="1">
      <c r="A263" s="262"/>
      <c r="B263" s="115" t="s">
        <v>2271</v>
      </c>
      <c r="C263" s="116">
        <v>741802.0</v>
      </c>
      <c r="D263" s="118"/>
      <c r="E263" s="175">
        <f t="shared" si="1"/>
        <v>-44286489.3</v>
      </c>
      <c r="F263" s="262"/>
      <c r="G263" s="62" t="s">
        <v>2264</v>
      </c>
      <c r="H263" s="118"/>
      <c r="I263" s="29"/>
      <c r="J263" s="29"/>
      <c r="K263" s="116"/>
      <c r="L263" s="174"/>
      <c r="M263" s="174"/>
      <c r="N263" s="174"/>
      <c r="O263" s="116"/>
      <c r="P263" s="174"/>
      <c r="Q263" s="116"/>
      <c r="R263" s="116"/>
      <c r="S263" s="174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</row>
    <row r="264" ht="15.0" customHeight="1">
      <c r="A264" s="262"/>
      <c r="B264" s="115" t="s">
        <v>2274</v>
      </c>
      <c r="C264" s="116">
        <v>1340000.0</v>
      </c>
      <c r="D264" s="118"/>
      <c r="E264" s="175">
        <f t="shared" si="1"/>
        <v>-42946489.3</v>
      </c>
      <c r="F264" s="262"/>
      <c r="G264" s="62" t="s">
        <v>2264</v>
      </c>
      <c r="H264" s="118"/>
      <c r="I264" s="29"/>
      <c r="J264" s="29"/>
      <c r="K264" s="116"/>
      <c r="L264" s="174"/>
      <c r="M264" s="174"/>
      <c r="N264" s="174"/>
      <c r="O264" s="116"/>
      <c r="P264" s="174"/>
      <c r="Q264" s="116"/>
      <c r="R264" s="116"/>
      <c r="S264" s="174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</row>
    <row r="265" ht="15.0" customHeight="1">
      <c r="A265" s="262">
        <v>46079.0</v>
      </c>
      <c r="B265" s="115" t="s">
        <v>2441</v>
      </c>
      <c r="C265" s="116"/>
      <c r="D265" s="116">
        <v>240000.0</v>
      </c>
      <c r="E265" s="175">
        <f t="shared" si="1"/>
        <v>-43186489.3</v>
      </c>
      <c r="F265" s="262" t="s">
        <v>2442</v>
      </c>
      <c r="G265" s="28" t="s">
        <v>2263</v>
      </c>
      <c r="H265" s="118"/>
      <c r="I265" s="29"/>
      <c r="J265" s="29"/>
      <c r="K265" s="116"/>
      <c r="L265" s="174"/>
      <c r="M265" s="174"/>
      <c r="N265" s="174"/>
      <c r="O265" s="116"/>
      <c r="P265" s="174"/>
      <c r="Q265" s="116"/>
      <c r="R265" s="116"/>
      <c r="S265" s="174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</row>
    <row r="266" ht="15.0" customHeight="1">
      <c r="A266" s="262"/>
      <c r="B266" s="115" t="s">
        <v>2378</v>
      </c>
      <c r="C266" s="116"/>
      <c r="D266" s="118">
        <v>500.0</v>
      </c>
      <c r="E266" s="175">
        <f t="shared" si="1"/>
        <v>-43186989.3</v>
      </c>
      <c r="F266" s="270"/>
      <c r="G266" s="260" t="s">
        <v>2266</v>
      </c>
      <c r="H266" s="118"/>
      <c r="I266" s="29"/>
      <c r="J266" s="29"/>
      <c r="K266" s="116"/>
      <c r="L266" s="174"/>
      <c r="M266" s="174"/>
      <c r="N266" s="174"/>
      <c r="O266" s="116"/>
      <c r="P266" s="174"/>
      <c r="Q266" s="116"/>
      <c r="R266" s="116"/>
      <c r="S266" s="174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</row>
    <row r="267" ht="15.0" customHeight="1">
      <c r="A267" s="262"/>
      <c r="B267" s="115" t="s">
        <v>2271</v>
      </c>
      <c r="C267" s="116">
        <v>376574.0</v>
      </c>
      <c r="D267" s="118"/>
      <c r="E267" s="175">
        <f t="shared" si="1"/>
        <v>-42810415.3</v>
      </c>
      <c r="F267" s="270"/>
      <c r="G267" s="62" t="s">
        <v>2264</v>
      </c>
      <c r="H267" s="118"/>
      <c r="I267" s="29"/>
      <c r="J267" s="29"/>
      <c r="K267" s="116"/>
      <c r="L267" s="174"/>
      <c r="M267" s="174"/>
      <c r="N267" s="174"/>
      <c r="O267" s="116"/>
      <c r="P267" s="174"/>
      <c r="Q267" s="116"/>
      <c r="R267" s="116"/>
      <c r="S267" s="174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</row>
    <row r="268" ht="15.0" customHeight="1">
      <c r="A268" s="262"/>
      <c r="B268" s="115" t="s">
        <v>2443</v>
      </c>
      <c r="C268" s="116"/>
      <c r="D268" s="118">
        <v>300000.0</v>
      </c>
      <c r="E268" s="175">
        <f t="shared" si="1"/>
        <v>-43110415.3</v>
      </c>
      <c r="F268" s="262"/>
      <c r="G268" s="62" t="s">
        <v>2264</v>
      </c>
      <c r="H268" s="118"/>
      <c r="I268" s="29"/>
      <c r="J268" s="29"/>
      <c r="K268" s="116"/>
      <c r="L268" s="174"/>
      <c r="M268" s="174"/>
      <c r="N268" s="174"/>
      <c r="O268" s="116"/>
      <c r="P268" s="174"/>
      <c r="Q268" s="116"/>
      <c r="R268" s="116"/>
      <c r="S268" s="174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</row>
    <row r="269" ht="15.0" customHeight="1">
      <c r="A269" s="262">
        <v>46080.0</v>
      </c>
      <c r="B269" s="117" t="s">
        <v>2444</v>
      </c>
      <c r="C269" s="116"/>
      <c r="D269" s="116">
        <v>332820.0</v>
      </c>
      <c r="E269" s="175">
        <f t="shared" si="1"/>
        <v>-43443235.3</v>
      </c>
      <c r="F269" s="262"/>
      <c r="G269" s="28" t="s">
        <v>2263</v>
      </c>
      <c r="H269" s="118"/>
      <c r="I269" s="29"/>
      <c r="J269" s="29"/>
      <c r="K269" s="116"/>
      <c r="L269" s="174"/>
      <c r="M269" s="174"/>
      <c r="N269" s="174"/>
      <c r="O269" s="116"/>
      <c r="P269" s="174"/>
      <c r="Q269" s="116"/>
      <c r="R269" s="116"/>
      <c r="S269" s="174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</row>
    <row r="270" ht="15.0" customHeight="1">
      <c r="A270" s="262"/>
      <c r="B270" s="117" t="s">
        <v>2445</v>
      </c>
      <c r="C270" s="118"/>
      <c r="D270" s="118">
        <v>660000.0</v>
      </c>
      <c r="E270" s="175">
        <f t="shared" si="1"/>
        <v>-44103235.3</v>
      </c>
      <c r="F270" s="262"/>
      <c r="G270" s="28" t="s">
        <v>2263</v>
      </c>
      <c r="H270" s="118"/>
      <c r="I270" s="29"/>
      <c r="J270" s="29"/>
      <c r="K270" s="116"/>
      <c r="L270" s="28"/>
      <c r="M270" s="174"/>
      <c r="N270" s="174"/>
      <c r="O270" s="116"/>
      <c r="P270" s="174"/>
      <c r="Q270" s="116"/>
      <c r="R270" s="116"/>
      <c r="S270" s="174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</row>
    <row r="271" ht="15.0" customHeight="1">
      <c r="A271" s="262"/>
      <c r="B271" s="115" t="s">
        <v>2446</v>
      </c>
      <c r="C271" s="116"/>
      <c r="D271" s="118">
        <v>10030.0</v>
      </c>
      <c r="E271" s="175">
        <f t="shared" si="1"/>
        <v>-44113265.3</v>
      </c>
      <c r="F271" s="274" t="s">
        <v>2447</v>
      </c>
      <c r="G271" s="28" t="s">
        <v>2263</v>
      </c>
      <c r="H271" s="118"/>
      <c r="I271" s="29"/>
      <c r="J271" s="29"/>
      <c r="K271" s="116"/>
      <c r="L271" s="174"/>
      <c r="M271" s="174"/>
      <c r="N271" s="174"/>
      <c r="O271" s="116"/>
      <c r="P271" s="174"/>
      <c r="Q271" s="116"/>
      <c r="R271" s="116"/>
      <c r="S271" s="174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</row>
    <row r="272" ht="15.0" customHeight="1">
      <c r="A272" s="262"/>
      <c r="B272" s="115" t="s">
        <v>2448</v>
      </c>
      <c r="C272" s="118"/>
      <c r="D272" s="118">
        <v>5560.0</v>
      </c>
      <c r="E272" s="175">
        <f t="shared" si="1"/>
        <v>-44118825.3</v>
      </c>
      <c r="F272" s="274" t="s">
        <v>2447</v>
      </c>
      <c r="G272" s="28" t="s">
        <v>2263</v>
      </c>
      <c r="H272" s="118"/>
      <c r="I272" s="29"/>
      <c r="J272" s="29"/>
      <c r="K272" s="34"/>
      <c r="L272" s="265"/>
      <c r="M272" s="174"/>
      <c r="N272" s="174"/>
      <c r="O272" s="116"/>
      <c r="P272" s="174"/>
      <c r="Q272" s="116"/>
      <c r="R272" s="116"/>
      <c r="S272" s="174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</row>
    <row r="273" ht="15.0" customHeight="1">
      <c r="A273" s="262"/>
      <c r="B273" s="115" t="s">
        <v>2449</v>
      </c>
      <c r="C273" s="118"/>
      <c r="D273" s="118">
        <v>151830.0</v>
      </c>
      <c r="E273" s="175">
        <f t="shared" si="1"/>
        <v>-44270655.3</v>
      </c>
      <c r="F273" s="274" t="s">
        <v>2447</v>
      </c>
      <c r="G273" s="28" t="s">
        <v>2263</v>
      </c>
      <c r="H273" s="118"/>
      <c r="I273" s="29"/>
      <c r="J273" s="29"/>
      <c r="K273" s="34"/>
      <c r="L273" s="265"/>
      <c r="M273" s="174"/>
      <c r="N273" s="174"/>
      <c r="O273" s="116"/>
      <c r="P273" s="174"/>
      <c r="Q273" s="116"/>
      <c r="R273" s="116"/>
      <c r="S273" s="174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</row>
    <row r="274" ht="15.0" customHeight="1">
      <c r="A274" s="262"/>
      <c r="B274" s="116" t="s">
        <v>2450</v>
      </c>
      <c r="C274" s="116"/>
      <c r="D274" s="116">
        <v>184210.0</v>
      </c>
      <c r="E274" s="175">
        <f t="shared" si="1"/>
        <v>-44454865.3</v>
      </c>
      <c r="F274" s="274" t="s">
        <v>2447</v>
      </c>
      <c r="G274" s="28" t="s">
        <v>2263</v>
      </c>
      <c r="H274" s="118"/>
      <c r="I274" s="29"/>
      <c r="J274" s="29"/>
      <c r="K274" s="34"/>
      <c r="L274" s="265"/>
      <c r="M274" s="174"/>
      <c r="N274" s="174"/>
      <c r="O274" s="116"/>
      <c r="P274" s="174"/>
      <c r="Q274" s="116"/>
      <c r="R274" s="116"/>
      <c r="S274" s="174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</row>
    <row r="275" ht="15.0" customHeight="1">
      <c r="A275" s="262"/>
      <c r="B275" s="280" t="s">
        <v>2451</v>
      </c>
      <c r="C275" s="116"/>
      <c r="D275" s="118">
        <v>82610.0</v>
      </c>
      <c r="E275" s="175">
        <f t="shared" si="1"/>
        <v>-44537475.3</v>
      </c>
      <c r="F275" s="274" t="s">
        <v>2447</v>
      </c>
      <c r="G275" s="28" t="s">
        <v>2263</v>
      </c>
      <c r="H275" s="118"/>
      <c r="I275" s="29"/>
      <c r="J275" s="29"/>
      <c r="K275" s="34"/>
      <c r="L275" s="28"/>
      <c r="M275" s="174"/>
      <c r="N275" s="174"/>
      <c r="O275" s="116"/>
      <c r="P275" s="174"/>
      <c r="Q275" s="116"/>
      <c r="R275" s="116"/>
      <c r="S275" s="174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</row>
    <row r="276" ht="15.0" customHeight="1">
      <c r="A276" s="262"/>
      <c r="B276" s="115" t="s">
        <v>2452</v>
      </c>
      <c r="C276" s="118"/>
      <c r="D276" s="118">
        <v>62510.0</v>
      </c>
      <c r="E276" s="175">
        <f t="shared" si="1"/>
        <v>-44599985.3</v>
      </c>
      <c r="F276" s="274" t="s">
        <v>2447</v>
      </c>
      <c r="G276" s="28" t="s">
        <v>2263</v>
      </c>
      <c r="H276" s="118"/>
      <c r="I276" s="29"/>
      <c r="J276" s="29"/>
      <c r="K276" s="34"/>
      <c r="L276" s="118"/>
      <c r="M276" s="174"/>
      <c r="N276" s="174"/>
      <c r="O276" s="116"/>
      <c r="P276" s="174"/>
      <c r="Q276" s="116"/>
      <c r="R276" s="116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</row>
    <row r="277" ht="15.0" customHeight="1">
      <c r="A277" s="262"/>
      <c r="B277" s="115" t="s">
        <v>2453</v>
      </c>
      <c r="C277" s="118"/>
      <c r="D277" s="118">
        <v>142910.0</v>
      </c>
      <c r="E277" s="175">
        <f t="shared" si="1"/>
        <v>-44742895.3</v>
      </c>
      <c r="F277" s="262" t="s">
        <v>2454</v>
      </c>
      <c r="G277" s="28" t="s">
        <v>2263</v>
      </c>
      <c r="H277" s="118"/>
      <c r="I277" s="29"/>
      <c r="J277" s="29"/>
      <c r="K277" s="34"/>
      <c r="L277" s="118"/>
      <c r="M277" s="174"/>
      <c r="N277" s="118"/>
      <c r="O277" s="116"/>
      <c r="P277" s="174"/>
      <c r="Q277" s="116"/>
      <c r="R277" s="116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</row>
    <row r="278" ht="15.0" customHeight="1">
      <c r="A278" s="262"/>
      <c r="B278" s="115" t="s">
        <v>2455</v>
      </c>
      <c r="C278" s="116"/>
      <c r="D278" s="264">
        <v>137810.0</v>
      </c>
      <c r="E278" s="175">
        <f t="shared" si="1"/>
        <v>-44880705.3</v>
      </c>
      <c r="F278" s="262" t="s">
        <v>2454</v>
      </c>
      <c r="G278" s="28" t="s">
        <v>2263</v>
      </c>
      <c r="H278" s="118"/>
      <c r="I278" s="29"/>
      <c r="J278" s="29"/>
      <c r="K278" s="116"/>
      <c r="L278" s="175"/>
      <c r="M278" s="174"/>
      <c r="N278" s="174"/>
      <c r="O278" s="116"/>
      <c r="P278" s="174"/>
      <c r="Q278" s="116"/>
      <c r="R278" s="116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</row>
    <row r="279" ht="15.0" customHeight="1">
      <c r="A279" s="262"/>
      <c r="B279" s="115" t="s">
        <v>2456</v>
      </c>
      <c r="C279" s="116"/>
      <c r="D279" s="264">
        <v>137120.0</v>
      </c>
      <c r="E279" s="175">
        <f t="shared" si="1"/>
        <v>-45017825.3</v>
      </c>
      <c r="F279" s="262" t="s">
        <v>2454</v>
      </c>
      <c r="G279" s="28" t="s">
        <v>2263</v>
      </c>
      <c r="H279" s="118"/>
      <c r="I279" s="29"/>
      <c r="J279" s="29"/>
      <c r="K279" s="116"/>
      <c r="L279" s="175"/>
      <c r="M279" s="174"/>
      <c r="N279" s="174"/>
      <c r="O279" s="116"/>
      <c r="P279" s="174"/>
      <c r="Q279" s="116"/>
      <c r="R279" s="116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</row>
    <row r="280" ht="15.0" customHeight="1">
      <c r="A280" s="262"/>
      <c r="B280" s="115" t="s">
        <v>2457</v>
      </c>
      <c r="C280" s="116"/>
      <c r="D280" s="264">
        <v>152170.0</v>
      </c>
      <c r="E280" s="175">
        <f t="shared" si="1"/>
        <v>-45169995.3</v>
      </c>
      <c r="F280" s="262" t="s">
        <v>2454</v>
      </c>
      <c r="G280" s="28" t="s">
        <v>2263</v>
      </c>
      <c r="H280" s="118"/>
      <c r="I280" s="29"/>
      <c r="J280" s="29"/>
      <c r="K280" s="116"/>
      <c r="L280" s="175"/>
      <c r="M280" s="174"/>
      <c r="N280" s="174"/>
      <c r="O280" s="116"/>
      <c r="P280" s="174"/>
      <c r="Q280" s="116"/>
      <c r="R280" s="116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</row>
    <row r="281" ht="15.0" customHeight="1">
      <c r="A281" s="262"/>
      <c r="B281" s="115" t="s">
        <v>2279</v>
      </c>
      <c r="C281" s="116">
        <v>3.0E7</v>
      </c>
      <c r="D281" s="264"/>
      <c r="E281" s="175">
        <f t="shared" si="1"/>
        <v>-15169995.3</v>
      </c>
      <c r="F281" s="262"/>
      <c r="G281" s="28" t="s">
        <v>2263</v>
      </c>
      <c r="H281" s="118"/>
      <c r="I281" s="29"/>
      <c r="J281" s="29"/>
      <c r="K281" s="116"/>
      <c r="L281" s="118"/>
      <c r="M281" s="174"/>
      <c r="N281" s="174"/>
      <c r="O281" s="116"/>
      <c r="P281" s="174"/>
      <c r="Q281" s="116"/>
      <c r="R281" s="116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</row>
    <row r="282" ht="15.0" customHeight="1">
      <c r="A282" s="262"/>
      <c r="B282" s="115" t="s">
        <v>2458</v>
      </c>
      <c r="C282" s="116"/>
      <c r="D282" s="264">
        <v>3052350.0</v>
      </c>
      <c r="E282" s="175">
        <f t="shared" si="1"/>
        <v>-18222345.3</v>
      </c>
      <c r="F282" s="262" t="s">
        <v>2459</v>
      </c>
      <c r="G282" s="28" t="s">
        <v>2263</v>
      </c>
      <c r="H282" s="118"/>
      <c r="I282" s="29"/>
      <c r="J282" s="29"/>
      <c r="K282" s="116"/>
      <c r="L282" s="118"/>
      <c r="M282" s="174"/>
      <c r="N282" s="174"/>
      <c r="O282" s="116"/>
      <c r="P282" s="174"/>
      <c r="Q282" s="116"/>
      <c r="R282" s="116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</row>
    <row r="283" ht="15.0" customHeight="1">
      <c r="A283" s="262"/>
      <c r="B283" s="115" t="s">
        <v>2460</v>
      </c>
      <c r="C283" s="116"/>
      <c r="D283" s="264">
        <v>1.8E7</v>
      </c>
      <c r="E283" s="175">
        <f t="shared" si="1"/>
        <v>-36222345.3</v>
      </c>
      <c r="F283" s="262" t="s">
        <v>2461</v>
      </c>
      <c r="G283" s="28" t="s">
        <v>2263</v>
      </c>
      <c r="H283" s="118"/>
      <c r="I283" s="29"/>
      <c r="J283" s="29"/>
      <c r="K283" s="116"/>
      <c r="L283" s="175"/>
      <c r="M283" s="174"/>
      <c r="N283" s="174"/>
      <c r="O283" s="116"/>
      <c r="P283" s="174"/>
      <c r="Q283" s="116"/>
      <c r="R283" s="116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</row>
    <row r="284" ht="15.0" customHeight="1">
      <c r="A284" s="262"/>
      <c r="B284" s="115" t="s">
        <v>2462</v>
      </c>
      <c r="C284" s="116"/>
      <c r="D284" s="264">
        <v>275000.0</v>
      </c>
      <c r="E284" s="175">
        <f t="shared" si="1"/>
        <v>-36497345.3</v>
      </c>
      <c r="F284" s="262"/>
      <c r="G284" s="28" t="s">
        <v>2263</v>
      </c>
      <c r="H284" s="118"/>
      <c r="I284" s="29"/>
      <c r="J284" s="29"/>
      <c r="K284" s="116"/>
      <c r="L284" s="118"/>
      <c r="M284" s="174"/>
      <c r="N284" s="174"/>
      <c r="O284" s="116"/>
      <c r="P284" s="174"/>
      <c r="Q284" s="116"/>
      <c r="R284" s="116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</row>
    <row r="285" ht="15.0" customHeight="1">
      <c r="A285" s="262"/>
      <c r="B285" s="115" t="s">
        <v>2271</v>
      </c>
      <c r="C285" s="116">
        <v>375864.0</v>
      </c>
      <c r="D285" s="118"/>
      <c r="E285" s="175">
        <f t="shared" si="1"/>
        <v>-36121481.3</v>
      </c>
      <c r="F285" s="270"/>
      <c r="G285" s="62" t="s">
        <v>2264</v>
      </c>
      <c r="H285" s="118"/>
      <c r="I285" s="29"/>
      <c r="J285" s="29"/>
      <c r="K285" s="116"/>
      <c r="L285" s="265"/>
      <c r="M285" s="174"/>
      <c r="N285" s="174"/>
      <c r="O285" s="116"/>
      <c r="P285" s="174"/>
      <c r="Q285" s="116"/>
      <c r="R285" s="116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</row>
    <row r="286" ht="15.0" customHeight="1">
      <c r="A286" s="262"/>
      <c r="B286" s="115" t="s">
        <v>2463</v>
      </c>
      <c r="C286" s="118">
        <v>4986800.0</v>
      </c>
      <c r="D286" s="118"/>
      <c r="E286" s="175">
        <f t="shared" si="1"/>
        <v>-31134681.3</v>
      </c>
      <c r="F286" s="262">
        <v>46076.0</v>
      </c>
      <c r="G286" s="260" t="s">
        <v>2266</v>
      </c>
      <c r="H286" s="118"/>
      <c r="I286" s="29"/>
      <c r="J286" s="29"/>
      <c r="K286" s="116"/>
      <c r="L286" s="265"/>
      <c r="M286" s="174"/>
      <c r="N286" s="174"/>
      <c r="O286" s="116"/>
      <c r="P286" s="174"/>
      <c r="Q286" s="116"/>
      <c r="R286" s="116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</row>
    <row r="287" ht="15.0" customHeight="1">
      <c r="A287" s="262"/>
      <c r="B287" s="115" t="s">
        <v>2378</v>
      </c>
      <c r="C287" s="118"/>
      <c r="D287" s="118">
        <v>500.0</v>
      </c>
      <c r="E287" s="175">
        <f t="shared" si="1"/>
        <v>-31135181.3</v>
      </c>
      <c r="F287" s="262"/>
      <c r="G287" s="260" t="s">
        <v>2266</v>
      </c>
      <c r="H287" s="118"/>
      <c r="I287" s="29"/>
      <c r="J287" s="29"/>
      <c r="K287" s="116"/>
      <c r="L287" s="118"/>
      <c r="M287" s="174"/>
      <c r="N287" s="174"/>
      <c r="O287" s="116"/>
      <c r="P287" s="174"/>
      <c r="Q287" s="116"/>
      <c r="R287" s="116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</row>
    <row r="288" ht="15.0" customHeight="1">
      <c r="A288" s="262"/>
      <c r="B288" s="115" t="s">
        <v>2464</v>
      </c>
      <c r="C288" s="118"/>
      <c r="D288" s="118">
        <v>1054840.0</v>
      </c>
      <c r="E288" s="175">
        <f t="shared" si="1"/>
        <v>-32190021.3</v>
      </c>
      <c r="F288" s="262"/>
      <c r="G288" s="99" t="s">
        <v>2265</v>
      </c>
      <c r="H288" s="118"/>
      <c r="I288" s="29"/>
      <c r="J288" s="29"/>
      <c r="K288" s="116"/>
      <c r="L288" s="116"/>
      <c r="M288" s="174"/>
      <c r="N288" s="174"/>
      <c r="O288" s="116"/>
      <c r="P288" s="174"/>
      <c r="Q288" s="116"/>
      <c r="R288" s="116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</row>
    <row r="289" ht="15.0" customHeight="1">
      <c r="A289" s="262">
        <v>46081.0</v>
      </c>
      <c r="B289" s="115" t="s">
        <v>2465</v>
      </c>
      <c r="C289" s="116"/>
      <c r="D289" s="118">
        <v>1.139657E7</v>
      </c>
      <c r="E289" s="175">
        <f t="shared" si="1"/>
        <v>-43586591.3</v>
      </c>
      <c r="F289" s="262"/>
      <c r="G289" s="62" t="s">
        <v>2264</v>
      </c>
      <c r="H289" s="118"/>
      <c r="I289" s="29"/>
      <c r="J289" s="29"/>
      <c r="K289" s="116"/>
      <c r="L289" s="118"/>
      <c r="M289" s="174"/>
      <c r="N289" s="174"/>
      <c r="O289" s="116"/>
      <c r="P289" s="174"/>
      <c r="Q289" s="116"/>
      <c r="R289" s="116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</row>
    <row r="290" ht="15.0" customHeight="1">
      <c r="A290" s="262"/>
      <c r="B290" s="117" t="s">
        <v>2274</v>
      </c>
      <c r="C290" s="116"/>
      <c r="D290" s="116">
        <v>1650000.0</v>
      </c>
      <c r="E290" s="175">
        <f t="shared" si="1"/>
        <v>-45236591.3</v>
      </c>
      <c r="F290" s="262"/>
      <c r="G290" s="62" t="s">
        <v>2264</v>
      </c>
      <c r="H290" s="118"/>
      <c r="I290" s="29"/>
      <c r="J290" s="29"/>
      <c r="K290" s="116"/>
      <c r="L290" s="118"/>
      <c r="M290" s="174"/>
      <c r="N290" s="174"/>
      <c r="O290" s="116"/>
      <c r="P290" s="174"/>
      <c r="Q290" s="116"/>
      <c r="R290" s="116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</row>
    <row r="291" ht="15.0" customHeight="1">
      <c r="A291" s="262"/>
      <c r="B291" s="115" t="s">
        <v>2466</v>
      </c>
      <c r="C291" s="116"/>
      <c r="D291" s="118">
        <v>440000.0</v>
      </c>
      <c r="E291" s="175">
        <f t="shared" si="1"/>
        <v>-45676591.3</v>
      </c>
      <c r="F291" s="262"/>
      <c r="G291" s="62" t="s">
        <v>2264</v>
      </c>
      <c r="H291" s="118"/>
      <c r="I291" s="29"/>
      <c r="J291" s="29"/>
      <c r="K291" s="116"/>
      <c r="L291" s="118"/>
      <c r="M291" s="174"/>
      <c r="N291" s="174"/>
      <c r="O291" s="116"/>
      <c r="P291" s="174"/>
      <c r="Q291" s="116"/>
      <c r="R291" s="116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</row>
    <row r="292" ht="15.0" customHeight="1">
      <c r="A292" s="262"/>
      <c r="B292" s="115" t="s">
        <v>2467</v>
      </c>
      <c r="C292" s="116"/>
      <c r="D292" s="118">
        <v>21450.0</v>
      </c>
      <c r="E292" s="175">
        <f t="shared" si="1"/>
        <v>-45698041.3</v>
      </c>
      <c r="F292" s="262"/>
      <c r="G292" s="62" t="s">
        <v>2264</v>
      </c>
      <c r="H292" s="118"/>
      <c r="I292" s="29"/>
      <c r="J292" s="29"/>
      <c r="K292" s="116"/>
      <c r="L292" s="116"/>
      <c r="M292" s="174"/>
      <c r="N292" s="174"/>
      <c r="O292" s="116"/>
      <c r="P292" s="174"/>
      <c r="Q292" s="116"/>
      <c r="R292" s="116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</row>
    <row r="293" ht="15.0" customHeight="1">
      <c r="A293" s="262"/>
      <c r="B293" s="115" t="s">
        <v>2282</v>
      </c>
      <c r="C293" s="118"/>
      <c r="D293" s="118">
        <v>241750.0</v>
      </c>
      <c r="E293" s="175">
        <f t="shared" si="1"/>
        <v>-45939791.3</v>
      </c>
      <c r="F293" s="262"/>
      <c r="G293" s="62" t="s">
        <v>2264</v>
      </c>
      <c r="H293" s="118"/>
      <c r="I293" s="29"/>
      <c r="J293" s="29"/>
      <c r="K293" s="116"/>
      <c r="L293" s="116"/>
      <c r="M293" s="174"/>
      <c r="N293" s="174"/>
      <c r="O293" s="116"/>
      <c r="P293" s="174"/>
      <c r="Q293" s="116"/>
      <c r="R293" s="116"/>
      <c r="S293" s="118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  <c r="AF293" s="174"/>
      <c r="AG293" s="174"/>
      <c r="AH293" s="174"/>
      <c r="AI293" s="174"/>
      <c r="AJ293" s="174"/>
    </row>
    <row r="294" ht="15.0" customHeight="1">
      <c r="A294" s="262"/>
      <c r="B294" s="115" t="s">
        <v>2468</v>
      </c>
      <c r="C294" s="116"/>
      <c r="D294" s="118">
        <f>105410*3</f>
        <v>316230</v>
      </c>
      <c r="E294" s="175">
        <f t="shared" si="1"/>
        <v>-46256021.3</v>
      </c>
      <c r="F294" s="262"/>
      <c r="G294" s="62" t="s">
        <v>2264</v>
      </c>
      <c r="H294" s="118"/>
      <c r="I294" s="29"/>
      <c r="J294" s="29"/>
      <c r="K294" s="116"/>
      <c r="L294" s="116"/>
      <c r="M294" s="174"/>
      <c r="N294" s="174"/>
      <c r="O294" s="116"/>
      <c r="P294" s="174"/>
      <c r="Q294" s="116"/>
      <c r="R294" s="116"/>
      <c r="S294" s="118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  <c r="AF294" s="174"/>
      <c r="AG294" s="174"/>
      <c r="AH294" s="174"/>
      <c r="AI294" s="174"/>
      <c r="AJ294" s="174"/>
    </row>
    <row r="295" ht="15.0" customHeight="1">
      <c r="A295" s="262"/>
      <c r="B295" s="115" t="s">
        <v>2469</v>
      </c>
      <c r="C295" s="116">
        <v>48350.0</v>
      </c>
      <c r="D295" s="118"/>
      <c r="E295" s="175">
        <f t="shared" si="1"/>
        <v>-46207671.3</v>
      </c>
      <c r="F295" s="262"/>
      <c r="G295" s="62" t="s">
        <v>2264</v>
      </c>
      <c r="H295" s="118"/>
      <c r="I295" s="29"/>
      <c r="J295" s="29"/>
      <c r="K295" s="116"/>
      <c r="L295" s="116"/>
      <c r="M295" s="174"/>
      <c r="N295" s="174"/>
      <c r="O295" s="116"/>
      <c r="P295" s="174"/>
      <c r="Q295" s="116"/>
      <c r="R295" s="116"/>
      <c r="S295" s="118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74"/>
      <c r="AG295" s="174"/>
      <c r="AH295" s="174"/>
      <c r="AI295" s="174"/>
      <c r="AJ295" s="174"/>
    </row>
    <row r="296" ht="15.0" customHeight="1">
      <c r="A296" s="262"/>
      <c r="B296" s="115" t="s">
        <v>2845</v>
      </c>
      <c r="C296" s="116"/>
      <c r="D296" s="116">
        <v>4238470.0</v>
      </c>
      <c r="E296" s="175">
        <f t="shared" si="1"/>
        <v>-50446141.3</v>
      </c>
      <c r="F296" s="262"/>
      <c r="G296" s="99" t="s">
        <v>2265</v>
      </c>
      <c r="H296" s="118"/>
      <c r="I296" s="29"/>
      <c r="J296" s="29"/>
      <c r="K296" s="116"/>
      <c r="L296" s="118"/>
      <c r="M296" s="174"/>
      <c r="N296" s="174"/>
      <c r="O296" s="116"/>
      <c r="P296" s="174"/>
      <c r="Q296" s="116"/>
      <c r="R296" s="116"/>
      <c r="S296" s="118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74"/>
      <c r="AG296" s="174"/>
      <c r="AH296" s="174"/>
      <c r="AI296" s="174"/>
      <c r="AJ296" s="174"/>
    </row>
    <row r="297" ht="15.0" customHeight="1">
      <c r="A297" s="262">
        <v>46082.0</v>
      </c>
      <c r="B297" s="115" t="s">
        <v>2268</v>
      </c>
      <c r="C297" s="116"/>
      <c r="D297" s="116">
        <v>442452.0</v>
      </c>
      <c r="E297" s="175">
        <f t="shared" si="1"/>
        <v>-50888593.3</v>
      </c>
      <c r="F297" s="262"/>
      <c r="G297" s="99" t="s">
        <v>2265</v>
      </c>
      <c r="H297" s="118"/>
      <c r="I297" s="29"/>
      <c r="J297" s="29"/>
      <c r="K297" s="116"/>
      <c r="L297" s="118"/>
      <c r="M297" s="174"/>
      <c r="N297" s="174"/>
      <c r="O297" s="116"/>
      <c r="P297" s="174"/>
      <c r="Q297" s="116"/>
      <c r="R297" s="116"/>
      <c r="S297" s="118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74"/>
      <c r="AG297" s="174"/>
      <c r="AH297" s="174"/>
      <c r="AI297" s="174"/>
      <c r="AJ297" s="174"/>
    </row>
    <row r="298" ht="15.0" customHeight="1">
      <c r="A298" s="262">
        <v>46084.0</v>
      </c>
      <c r="B298" s="115" t="s">
        <v>2269</v>
      </c>
      <c r="C298" s="116"/>
      <c r="D298" s="116">
        <v>2175285.0</v>
      </c>
      <c r="E298" s="175"/>
      <c r="F298" s="262"/>
      <c r="G298" s="259" t="s">
        <v>717</v>
      </c>
      <c r="H298" s="118"/>
      <c r="I298" s="29"/>
      <c r="J298" s="29"/>
      <c r="K298" s="116"/>
      <c r="L298" s="116"/>
      <c r="M298" s="174"/>
      <c r="N298" s="174"/>
      <c r="O298" s="116"/>
      <c r="P298" s="174"/>
      <c r="Q298" s="116"/>
      <c r="R298" s="116"/>
      <c r="S298" s="118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  <c r="AF298" s="174"/>
      <c r="AG298" s="174"/>
      <c r="AH298" s="174"/>
      <c r="AI298" s="174"/>
      <c r="AJ298" s="174"/>
    </row>
    <row r="299" ht="15.0" customHeight="1">
      <c r="A299" s="262"/>
      <c r="B299" s="115" t="s">
        <v>2270</v>
      </c>
      <c r="C299" s="116"/>
      <c r="D299" s="116">
        <v>4391409.0</v>
      </c>
      <c r="E299" s="175"/>
      <c r="F299" s="262"/>
      <c r="G299" s="259" t="s">
        <v>717</v>
      </c>
      <c r="H299" s="118"/>
      <c r="I299" s="29"/>
      <c r="J299" s="29"/>
      <c r="K299" s="116"/>
      <c r="L299" s="116"/>
      <c r="M299" s="174"/>
      <c r="N299" s="174"/>
      <c r="O299" s="116"/>
      <c r="P299" s="174"/>
      <c r="Q299" s="116"/>
      <c r="R299" s="116"/>
      <c r="S299" s="118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  <c r="AF299" s="174"/>
      <c r="AG299" s="174"/>
      <c r="AH299" s="174"/>
      <c r="AI299" s="174"/>
      <c r="AJ299" s="174"/>
    </row>
    <row r="300" ht="15.0" customHeight="1">
      <c r="A300" s="262"/>
      <c r="B300" s="115" t="s">
        <v>2271</v>
      </c>
      <c r="C300" s="116">
        <v>274010.0</v>
      </c>
      <c r="D300" s="116"/>
      <c r="E300" s="175"/>
      <c r="F300" s="262"/>
      <c r="G300" s="62" t="s">
        <v>2264</v>
      </c>
      <c r="H300" s="118"/>
      <c r="I300" s="29"/>
      <c r="J300" s="29"/>
      <c r="K300" s="116"/>
      <c r="L300" s="116"/>
      <c r="M300" s="174"/>
      <c r="N300" s="174"/>
      <c r="O300" s="116"/>
      <c r="P300" s="174"/>
      <c r="Q300" s="116"/>
      <c r="R300" s="116"/>
      <c r="S300" s="118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74"/>
      <c r="AG300" s="174"/>
      <c r="AH300" s="174"/>
      <c r="AI300" s="174"/>
      <c r="AJ300" s="174"/>
    </row>
    <row r="301" ht="15.0" customHeight="1">
      <c r="A301" s="262"/>
      <c r="B301" s="115" t="s">
        <v>1066</v>
      </c>
      <c r="C301" s="116">
        <v>440000.0</v>
      </c>
      <c r="D301" s="116"/>
      <c r="E301" s="175"/>
      <c r="F301" s="262"/>
      <c r="G301" s="62" t="s">
        <v>2264</v>
      </c>
      <c r="H301" s="118"/>
      <c r="I301" s="29"/>
      <c r="J301" s="29"/>
      <c r="K301" s="116"/>
      <c r="L301" s="116"/>
      <c r="M301" s="174"/>
      <c r="N301" s="174"/>
      <c r="O301" s="116"/>
      <c r="P301" s="174"/>
      <c r="Q301" s="116"/>
      <c r="R301" s="116"/>
      <c r="S301" s="118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74"/>
      <c r="AG301" s="174"/>
      <c r="AH301" s="174"/>
      <c r="AI301" s="174"/>
      <c r="AJ301" s="174"/>
    </row>
    <row r="302" ht="15.0" customHeight="1">
      <c r="A302" s="262"/>
      <c r="B302" s="115" t="s">
        <v>2272</v>
      </c>
      <c r="C302" s="116"/>
      <c r="D302" s="116">
        <v>1364653.0</v>
      </c>
      <c r="E302" s="175"/>
      <c r="F302" s="262"/>
      <c r="G302" s="99" t="s">
        <v>2265</v>
      </c>
      <c r="H302" s="118"/>
      <c r="I302" s="29"/>
      <c r="J302" s="29"/>
      <c r="K302" s="116"/>
      <c r="L302" s="116"/>
      <c r="M302" s="174"/>
      <c r="N302" s="174"/>
      <c r="O302" s="116"/>
      <c r="P302" s="174"/>
      <c r="Q302" s="116"/>
      <c r="R302" s="116"/>
      <c r="S302" s="118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74"/>
      <c r="AG302" s="174"/>
      <c r="AH302" s="174"/>
      <c r="AI302" s="174"/>
      <c r="AJ302" s="174"/>
    </row>
    <row r="303" ht="15.0" customHeight="1">
      <c r="A303" s="262">
        <v>46085.0</v>
      </c>
      <c r="B303" s="115" t="s">
        <v>2271</v>
      </c>
      <c r="C303" s="116">
        <v>450050.0</v>
      </c>
      <c r="D303" s="116"/>
      <c r="E303" s="175"/>
      <c r="F303" s="262"/>
      <c r="G303" s="62" t="s">
        <v>2264</v>
      </c>
      <c r="H303" s="118"/>
      <c r="I303" s="29"/>
      <c r="J303" s="29"/>
      <c r="K303" s="116"/>
      <c r="L303" s="116"/>
      <c r="M303" s="174"/>
      <c r="N303" s="174"/>
      <c r="O303" s="116"/>
      <c r="P303" s="174"/>
      <c r="Q303" s="116"/>
      <c r="R303" s="116"/>
      <c r="S303" s="118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  <c r="AF303" s="174"/>
      <c r="AG303" s="174"/>
      <c r="AH303" s="174"/>
      <c r="AI303" s="174"/>
      <c r="AJ303" s="174"/>
    </row>
    <row r="304" ht="15.0" customHeight="1">
      <c r="A304" s="262"/>
      <c r="B304" s="115" t="s">
        <v>2273</v>
      </c>
      <c r="C304" s="118"/>
      <c r="D304" s="118">
        <v>30300.0</v>
      </c>
      <c r="E304" s="175"/>
      <c r="F304" s="262"/>
      <c r="G304" s="62" t="s">
        <v>2264</v>
      </c>
      <c r="H304" s="118"/>
      <c r="I304" s="29"/>
      <c r="J304" s="29"/>
      <c r="K304" s="116"/>
      <c r="L304" s="116"/>
      <c r="M304" s="174"/>
      <c r="N304" s="174"/>
      <c r="O304" s="116"/>
      <c r="P304" s="174"/>
      <c r="Q304" s="116"/>
      <c r="R304" s="116"/>
      <c r="S304" s="118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  <c r="AF304" s="174"/>
      <c r="AG304" s="174"/>
      <c r="AH304" s="174"/>
      <c r="AI304" s="174"/>
      <c r="AJ304" s="174"/>
    </row>
    <row r="305" ht="15.0" customHeight="1">
      <c r="A305" s="262"/>
      <c r="B305" s="115" t="s">
        <v>2274</v>
      </c>
      <c r="C305" s="116"/>
      <c r="D305" s="116">
        <v>312000.0</v>
      </c>
      <c r="E305" s="175"/>
      <c r="F305" s="262"/>
      <c r="G305" s="62" t="s">
        <v>2264</v>
      </c>
      <c r="H305" s="118"/>
      <c r="I305" s="29"/>
      <c r="J305" s="29"/>
      <c r="K305" s="116"/>
      <c r="L305" s="116"/>
      <c r="M305" s="174"/>
      <c r="N305" s="174"/>
      <c r="O305" s="116"/>
      <c r="P305" s="174"/>
      <c r="Q305" s="116"/>
      <c r="R305" s="116"/>
      <c r="S305" s="118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</row>
    <row r="306" ht="15.0" customHeight="1">
      <c r="A306" s="262"/>
      <c r="B306" s="115" t="s">
        <v>2275</v>
      </c>
      <c r="C306" s="116"/>
      <c r="D306" s="116">
        <v>240000.0</v>
      </c>
      <c r="E306" s="175"/>
      <c r="F306" s="262" t="s">
        <v>2276</v>
      </c>
      <c r="G306" s="62" t="s">
        <v>2264</v>
      </c>
      <c r="H306" s="118"/>
      <c r="I306" s="29"/>
      <c r="J306" s="29"/>
      <c r="K306" s="116"/>
      <c r="L306" s="116"/>
      <c r="M306" s="174"/>
      <c r="N306" s="174"/>
      <c r="O306" s="116"/>
      <c r="P306" s="174"/>
      <c r="Q306" s="116"/>
      <c r="R306" s="116"/>
      <c r="S306" s="118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74"/>
      <c r="AG306" s="174"/>
      <c r="AH306" s="174"/>
      <c r="AI306" s="174"/>
      <c r="AJ306" s="174"/>
    </row>
    <row r="307" ht="15.0" customHeight="1">
      <c r="A307" s="262"/>
      <c r="B307" s="117" t="s">
        <v>2277</v>
      </c>
      <c r="C307" s="116">
        <v>5.077325E7</v>
      </c>
      <c r="D307" s="116"/>
      <c r="E307" s="175"/>
      <c r="F307" s="262">
        <v>46075.0</v>
      </c>
      <c r="G307" s="99" t="s">
        <v>2265</v>
      </c>
      <c r="H307" s="118"/>
      <c r="I307" s="29"/>
      <c r="J307" s="29"/>
      <c r="K307" s="116"/>
      <c r="L307" s="118"/>
      <c r="M307" s="174"/>
      <c r="N307" s="174"/>
      <c r="O307" s="116"/>
      <c r="P307" s="174"/>
      <c r="Q307" s="116"/>
      <c r="R307" s="116"/>
      <c r="S307" s="118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74"/>
      <c r="AG307" s="174"/>
      <c r="AH307" s="174"/>
      <c r="AI307" s="174"/>
      <c r="AJ307" s="174"/>
    </row>
    <row r="308" ht="15.0" customHeight="1">
      <c r="A308" s="262"/>
      <c r="B308" s="115" t="s">
        <v>2278</v>
      </c>
      <c r="C308" s="118">
        <v>1.479005E7</v>
      </c>
      <c r="D308" s="118"/>
      <c r="E308" s="175"/>
      <c r="F308" s="262">
        <v>46075.0</v>
      </c>
      <c r="G308" s="99" t="s">
        <v>2265</v>
      </c>
      <c r="H308" s="118"/>
      <c r="I308" s="29"/>
      <c r="J308" s="29"/>
      <c r="K308" s="116"/>
      <c r="L308" s="118"/>
      <c r="M308" s="174"/>
      <c r="N308" s="174"/>
      <c r="O308" s="116"/>
      <c r="P308" s="174"/>
      <c r="Q308" s="116"/>
      <c r="R308" s="116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  <c r="AF308" s="174"/>
      <c r="AG308" s="174"/>
      <c r="AH308" s="174"/>
      <c r="AI308" s="174"/>
      <c r="AJ308" s="174"/>
    </row>
    <row r="309" ht="15.0" customHeight="1">
      <c r="A309" s="262"/>
      <c r="B309" s="115" t="s">
        <v>2279</v>
      </c>
      <c r="C309" s="116"/>
      <c r="D309" s="175">
        <v>4.82E7</v>
      </c>
      <c r="E309" s="175"/>
      <c r="F309" s="262"/>
      <c r="G309" s="99" t="s">
        <v>2265</v>
      </c>
      <c r="H309" s="118"/>
      <c r="I309" s="29"/>
      <c r="J309" s="29"/>
      <c r="K309" s="116"/>
      <c r="L309" s="264"/>
      <c r="M309" s="174"/>
      <c r="N309" s="174"/>
      <c r="O309" s="116"/>
      <c r="P309" s="174"/>
      <c r="Q309" s="116"/>
      <c r="R309" s="116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  <c r="AF309" s="174"/>
      <c r="AG309" s="174"/>
      <c r="AH309" s="174"/>
      <c r="AI309" s="174"/>
      <c r="AJ309" s="174"/>
    </row>
    <row r="310" ht="15.0" customHeight="1">
      <c r="A310" s="262"/>
      <c r="B310" s="115" t="s">
        <v>2017</v>
      </c>
      <c r="C310" s="116"/>
      <c r="D310" s="175">
        <v>1.479005E7</v>
      </c>
      <c r="E310" s="175"/>
      <c r="F310" s="262"/>
      <c r="G310" s="99" t="s">
        <v>2265</v>
      </c>
      <c r="H310" s="118"/>
      <c r="I310" s="29"/>
      <c r="J310" s="29"/>
      <c r="K310" s="116"/>
      <c r="L310" s="174"/>
      <c r="M310" s="174"/>
      <c r="N310" s="174"/>
      <c r="O310" s="116"/>
      <c r="P310" s="174"/>
      <c r="Q310" s="116"/>
      <c r="R310" s="116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74"/>
      <c r="AG310" s="174"/>
      <c r="AH310" s="174"/>
      <c r="AI310" s="174"/>
      <c r="AJ310" s="174"/>
    </row>
    <row r="311" ht="15.0" customHeight="1">
      <c r="A311" s="262">
        <v>46086.0</v>
      </c>
      <c r="B311" s="115" t="s">
        <v>2271</v>
      </c>
      <c r="C311" s="116">
        <v>1034344.0</v>
      </c>
      <c r="D311" s="116"/>
      <c r="E311" s="175"/>
      <c r="F311" s="262"/>
      <c r="G311" s="62" t="s">
        <v>2264</v>
      </c>
      <c r="H311" s="118"/>
      <c r="I311" s="29"/>
      <c r="J311" s="29"/>
      <c r="K311" s="116"/>
      <c r="L311" s="174"/>
      <c r="M311" s="174"/>
      <c r="N311" s="174"/>
      <c r="O311" s="116"/>
      <c r="P311" s="174"/>
      <c r="Q311" s="116"/>
      <c r="R311" s="116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74"/>
      <c r="AG311" s="174"/>
      <c r="AH311" s="174"/>
      <c r="AI311" s="174"/>
      <c r="AJ311" s="174"/>
    </row>
    <row r="312" ht="15.0" customHeight="1">
      <c r="A312" s="262">
        <v>46087.0</v>
      </c>
      <c r="B312" s="115" t="s">
        <v>2271</v>
      </c>
      <c r="C312" s="116">
        <v>431151.0</v>
      </c>
      <c r="D312" s="116"/>
      <c r="E312" s="175"/>
      <c r="F312" s="262"/>
      <c r="G312" s="62" t="s">
        <v>2264</v>
      </c>
      <c r="H312" s="118"/>
      <c r="I312" s="29"/>
      <c r="J312" s="29"/>
      <c r="K312" s="116"/>
      <c r="L312" s="116"/>
      <c r="M312" s="407"/>
      <c r="N312" s="174"/>
      <c r="O312" s="116"/>
      <c r="P312" s="174"/>
      <c r="Q312" s="116"/>
      <c r="R312" s="116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  <c r="AI312" s="174"/>
      <c r="AJ312" s="174"/>
    </row>
    <row r="313" ht="15.0" customHeight="1">
      <c r="A313" s="262">
        <v>46090.0</v>
      </c>
      <c r="B313" s="115" t="s">
        <v>2271</v>
      </c>
      <c r="C313" s="116">
        <v>353551.0</v>
      </c>
      <c r="D313" s="116"/>
      <c r="E313" s="175"/>
      <c r="F313" s="262"/>
      <c r="G313" s="62" t="s">
        <v>2264</v>
      </c>
      <c r="H313" s="118"/>
      <c r="I313" s="29"/>
      <c r="J313" s="29"/>
      <c r="K313" s="116"/>
      <c r="L313" s="116"/>
      <c r="M313" s="174"/>
      <c r="N313" s="174"/>
      <c r="O313" s="116"/>
      <c r="P313" s="174"/>
      <c r="Q313" s="116"/>
      <c r="R313" s="116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  <c r="AF313" s="174"/>
      <c r="AG313" s="174"/>
      <c r="AH313" s="174"/>
      <c r="AI313" s="174"/>
      <c r="AJ313" s="174"/>
    </row>
    <row r="314" ht="15.0" customHeight="1">
      <c r="A314" s="262"/>
      <c r="B314" s="115" t="s">
        <v>2280</v>
      </c>
      <c r="C314" s="116"/>
      <c r="D314" s="116">
        <v>758837.0</v>
      </c>
      <c r="E314" s="175"/>
      <c r="F314" s="262"/>
      <c r="G314" s="62" t="s">
        <v>2264</v>
      </c>
      <c r="H314" s="118"/>
      <c r="I314" s="29"/>
      <c r="J314" s="29"/>
      <c r="K314" s="116"/>
      <c r="L314" s="116"/>
      <c r="M314" s="174"/>
      <c r="N314" s="174"/>
      <c r="O314" s="116"/>
      <c r="P314" s="174"/>
      <c r="Q314" s="116"/>
      <c r="R314" s="116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  <c r="AF314" s="174"/>
      <c r="AG314" s="174"/>
      <c r="AH314" s="174"/>
      <c r="AI314" s="174"/>
      <c r="AJ314" s="174"/>
    </row>
    <row r="315" ht="15.0" customHeight="1">
      <c r="A315" s="262"/>
      <c r="B315" s="115" t="s">
        <v>2281</v>
      </c>
      <c r="C315" s="118"/>
      <c r="D315" s="118">
        <v>38500.0</v>
      </c>
      <c r="E315" s="175"/>
      <c r="F315" s="262"/>
      <c r="G315" s="62" t="s">
        <v>2264</v>
      </c>
      <c r="H315" s="118"/>
      <c r="I315" s="29"/>
      <c r="J315" s="29"/>
      <c r="K315" s="116"/>
      <c r="L315" s="174"/>
      <c r="M315" s="174"/>
      <c r="N315" s="174"/>
      <c r="O315" s="116"/>
      <c r="P315" s="174"/>
      <c r="Q315" s="116"/>
      <c r="R315" s="116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  <c r="AG315" s="174"/>
      <c r="AH315" s="174"/>
      <c r="AI315" s="174"/>
      <c r="AJ315" s="174"/>
    </row>
    <row r="316" ht="15.0" customHeight="1">
      <c r="A316" s="262"/>
      <c r="B316" s="115" t="s">
        <v>2279</v>
      </c>
      <c r="C316" s="118"/>
      <c r="D316" s="118">
        <v>1000000.0</v>
      </c>
      <c r="E316" s="175"/>
      <c r="F316" s="262"/>
      <c r="G316" s="99" t="s">
        <v>2265</v>
      </c>
      <c r="H316" s="118"/>
      <c r="I316" s="29"/>
      <c r="J316" s="29"/>
      <c r="K316" s="116"/>
      <c r="L316" s="174"/>
      <c r="M316" s="174"/>
      <c r="N316" s="174"/>
      <c r="O316" s="116"/>
      <c r="P316" s="174"/>
      <c r="Q316" s="116"/>
      <c r="R316" s="116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  <c r="AF316" s="174"/>
      <c r="AG316" s="174"/>
      <c r="AH316" s="174"/>
      <c r="AI316" s="174"/>
      <c r="AJ316" s="174"/>
    </row>
    <row r="317" ht="15.0" customHeight="1">
      <c r="A317" s="262">
        <v>46091.0</v>
      </c>
      <c r="B317" s="115" t="s">
        <v>2271</v>
      </c>
      <c r="C317" s="116">
        <v>404189.0</v>
      </c>
      <c r="D317" s="116"/>
      <c r="E317" s="175"/>
      <c r="F317" s="262"/>
      <c r="G317" s="62" t="s">
        <v>2264</v>
      </c>
      <c r="H317" s="118"/>
      <c r="I317" s="29"/>
      <c r="J317" s="29"/>
      <c r="K317" s="116"/>
      <c r="L317" s="116"/>
      <c r="M317" s="174"/>
      <c r="N317" s="174"/>
      <c r="O317" s="116"/>
      <c r="P317" s="174"/>
      <c r="Q317" s="116"/>
      <c r="R317" s="116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  <c r="AF317" s="174"/>
      <c r="AG317" s="174"/>
      <c r="AH317" s="174"/>
      <c r="AI317" s="174"/>
      <c r="AJ317" s="174"/>
    </row>
    <row r="318" ht="15.0" customHeight="1">
      <c r="A318" s="262"/>
      <c r="B318" s="117" t="s">
        <v>2279</v>
      </c>
      <c r="C318" s="116">
        <v>2.3E7</v>
      </c>
      <c r="D318" s="118"/>
      <c r="E318" s="175"/>
      <c r="F318" s="262"/>
      <c r="G318" s="62" t="s">
        <v>2264</v>
      </c>
      <c r="H318" s="118"/>
      <c r="I318" s="29"/>
      <c r="J318" s="29"/>
      <c r="K318" s="116"/>
      <c r="L318" s="116"/>
      <c r="M318" s="174"/>
      <c r="N318" s="174"/>
      <c r="O318" s="116"/>
      <c r="P318" s="174"/>
      <c r="Q318" s="116"/>
      <c r="R318" s="116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  <c r="AF318" s="174"/>
      <c r="AG318" s="174"/>
      <c r="AH318" s="174"/>
      <c r="AI318" s="174"/>
      <c r="AJ318" s="174"/>
    </row>
    <row r="319" ht="15.0" customHeight="1">
      <c r="A319" s="262"/>
      <c r="B319" s="117" t="s">
        <v>2282</v>
      </c>
      <c r="C319" s="116"/>
      <c r="D319" s="118">
        <v>96700.0</v>
      </c>
      <c r="E319" s="175"/>
      <c r="F319" s="262"/>
      <c r="G319" s="62" t="s">
        <v>2264</v>
      </c>
      <c r="H319" s="118"/>
      <c r="I319" s="29"/>
      <c r="J319" s="29"/>
      <c r="K319" s="116"/>
      <c r="L319" s="116"/>
      <c r="M319" s="174"/>
      <c r="N319" s="174"/>
      <c r="O319" s="116"/>
      <c r="P319" s="174"/>
      <c r="Q319" s="116"/>
      <c r="R319" s="116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  <c r="AF319" s="174"/>
      <c r="AG319" s="174"/>
      <c r="AH319" s="174"/>
      <c r="AI319" s="174"/>
      <c r="AJ319" s="174"/>
    </row>
    <row r="320" ht="15.0" customHeight="1">
      <c r="A320" s="262"/>
      <c r="B320" s="115" t="s">
        <v>2283</v>
      </c>
      <c r="C320" s="116"/>
      <c r="D320" s="118">
        <v>1.130414E7</v>
      </c>
      <c r="E320" s="175"/>
      <c r="F320" s="262"/>
      <c r="G320" s="62" t="s">
        <v>2264</v>
      </c>
      <c r="H320" s="118"/>
      <c r="I320" s="29"/>
      <c r="J320" s="29"/>
      <c r="K320" s="116"/>
      <c r="L320" s="116"/>
      <c r="M320" s="174"/>
      <c r="N320" s="174"/>
      <c r="O320" s="116"/>
      <c r="P320" s="174"/>
      <c r="Q320" s="116"/>
      <c r="R320" s="116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  <c r="AF320" s="174"/>
      <c r="AG320" s="174"/>
      <c r="AH320" s="174"/>
      <c r="AI320" s="174"/>
      <c r="AJ320" s="174"/>
    </row>
    <row r="321" ht="15.0" customHeight="1">
      <c r="A321" s="262"/>
      <c r="B321" s="115" t="s">
        <v>2284</v>
      </c>
      <c r="C321" s="116"/>
      <c r="D321" s="118">
        <v>1.311303E7</v>
      </c>
      <c r="E321" s="175"/>
      <c r="F321" s="262"/>
      <c r="G321" s="62" t="s">
        <v>2264</v>
      </c>
      <c r="H321" s="118"/>
      <c r="I321" s="29"/>
      <c r="J321" s="29"/>
      <c r="K321" s="116"/>
      <c r="L321" s="116"/>
      <c r="M321" s="174"/>
      <c r="N321" s="174"/>
      <c r="O321" s="116"/>
      <c r="P321" s="174"/>
      <c r="Q321" s="116"/>
      <c r="R321" s="116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  <c r="AF321" s="174"/>
      <c r="AG321" s="174"/>
      <c r="AH321" s="174"/>
      <c r="AI321" s="174"/>
      <c r="AJ321" s="174"/>
    </row>
    <row r="322" ht="15.0" customHeight="1">
      <c r="A322" s="262"/>
      <c r="B322" s="117" t="s">
        <v>2285</v>
      </c>
      <c r="C322" s="116"/>
      <c r="D322" s="116">
        <v>900.0</v>
      </c>
      <c r="E322" s="175"/>
      <c r="F322" s="262"/>
      <c r="G322" s="99" t="s">
        <v>2265</v>
      </c>
      <c r="H322" s="118"/>
      <c r="I322" s="29"/>
      <c r="J322" s="29"/>
      <c r="K322" s="116"/>
      <c r="L322" s="116"/>
      <c r="M322" s="174"/>
      <c r="N322" s="174"/>
      <c r="O322" s="116"/>
      <c r="P322" s="174"/>
      <c r="Q322" s="116"/>
      <c r="R322" s="116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  <c r="AF322" s="174"/>
      <c r="AG322" s="174"/>
      <c r="AH322" s="174"/>
      <c r="AI322" s="174"/>
      <c r="AJ322" s="174"/>
    </row>
    <row r="323" ht="15.0" customHeight="1">
      <c r="A323" s="262"/>
      <c r="B323" s="115" t="s">
        <v>2279</v>
      </c>
      <c r="C323" s="116">
        <v>2.4E7</v>
      </c>
      <c r="D323" s="118"/>
      <c r="E323" s="175"/>
      <c r="F323" s="262"/>
      <c r="G323" s="28" t="s">
        <v>2263</v>
      </c>
      <c r="H323" s="118"/>
      <c r="I323" s="29"/>
      <c r="J323" s="29"/>
      <c r="K323" s="116"/>
      <c r="L323" s="116"/>
      <c r="M323" s="174"/>
      <c r="N323" s="174"/>
      <c r="O323" s="116"/>
      <c r="P323" s="174"/>
      <c r="Q323" s="116"/>
      <c r="R323" s="116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  <c r="AF323" s="174"/>
      <c r="AG323" s="174"/>
      <c r="AH323" s="174"/>
      <c r="AI323" s="174"/>
      <c r="AJ323" s="174"/>
    </row>
    <row r="324" ht="15.0" customHeight="1">
      <c r="A324" s="262"/>
      <c r="B324" s="117" t="s">
        <v>2286</v>
      </c>
      <c r="C324" s="116"/>
      <c r="D324" s="118">
        <v>900.0</v>
      </c>
      <c r="E324" s="175"/>
      <c r="F324" s="262"/>
      <c r="G324" s="28" t="s">
        <v>2263</v>
      </c>
      <c r="H324" s="118"/>
      <c r="I324" s="29"/>
      <c r="J324" s="29"/>
      <c r="K324" s="116"/>
      <c r="L324" s="116"/>
      <c r="M324" s="174"/>
      <c r="N324" s="174"/>
      <c r="O324" s="116"/>
      <c r="P324" s="174"/>
      <c r="Q324" s="116"/>
      <c r="R324" s="116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  <c r="AF324" s="174"/>
      <c r="AG324" s="174"/>
      <c r="AH324" s="174"/>
      <c r="AI324" s="174"/>
      <c r="AJ324" s="174"/>
    </row>
    <row r="325" ht="15.0" customHeight="1">
      <c r="A325" s="262"/>
      <c r="B325" s="115" t="s">
        <v>2287</v>
      </c>
      <c r="C325" s="116"/>
      <c r="D325" s="116">
        <v>8300000.0</v>
      </c>
      <c r="E325" s="175"/>
      <c r="F325" s="262"/>
      <c r="G325" s="28" t="s">
        <v>2263</v>
      </c>
      <c r="H325" s="118"/>
      <c r="I325" s="29"/>
      <c r="J325" s="29"/>
      <c r="K325" s="116"/>
      <c r="L325" s="116"/>
      <c r="M325" s="174"/>
      <c r="N325" s="174"/>
      <c r="O325" s="116"/>
      <c r="P325" s="174"/>
      <c r="Q325" s="116"/>
      <c r="R325" s="116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  <c r="AF325" s="174"/>
      <c r="AG325" s="174"/>
      <c r="AH325" s="174"/>
      <c r="AI325" s="174"/>
      <c r="AJ325" s="174"/>
    </row>
    <row r="326" ht="15.0" customHeight="1">
      <c r="A326" s="262"/>
      <c r="B326" s="115" t="s">
        <v>2288</v>
      </c>
      <c r="C326" s="116"/>
      <c r="D326" s="116">
        <v>4897760.0</v>
      </c>
      <c r="E326" s="175"/>
      <c r="F326" s="262"/>
      <c r="G326" s="28" t="s">
        <v>2263</v>
      </c>
      <c r="H326" s="118"/>
      <c r="I326" s="29"/>
      <c r="J326" s="29"/>
      <c r="K326" s="116"/>
      <c r="L326" s="116"/>
      <c r="M326" s="174"/>
      <c r="N326" s="174"/>
      <c r="O326" s="116"/>
      <c r="P326" s="174"/>
      <c r="Q326" s="116"/>
      <c r="R326" s="116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  <c r="AF326" s="174"/>
      <c r="AG326" s="174"/>
      <c r="AH326" s="174"/>
      <c r="AI326" s="174"/>
      <c r="AJ326" s="174"/>
    </row>
    <row r="327" ht="15.0" customHeight="1">
      <c r="A327" s="262"/>
      <c r="B327" s="115" t="s">
        <v>2289</v>
      </c>
      <c r="C327" s="118"/>
      <c r="D327" s="118">
        <v>2722110.0</v>
      </c>
      <c r="E327" s="175"/>
      <c r="F327" s="262"/>
      <c r="G327" s="28" t="s">
        <v>2263</v>
      </c>
      <c r="H327" s="118"/>
      <c r="I327" s="29"/>
      <c r="J327" s="29"/>
      <c r="K327" s="116"/>
      <c r="L327" s="116"/>
      <c r="M327" s="174"/>
      <c r="N327" s="174"/>
      <c r="O327" s="116"/>
      <c r="P327" s="174"/>
      <c r="Q327" s="116"/>
      <c r="R327" s="116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  <c r="AF327" s="174"/>
      <c r="AG327" s="174"/>
      <c r="AH327" s="174"/>
      <c r="AI327" s="174"/>
      <c r="AJ327" s="174"/>
    </row>
    <row r="328" ht="15.0" customHeight="1">
      <c r="A328" s="262"/>
      <c r="B328" s="115" t="s">
        <v>2290</v>
      </c>
      <c r="C328" s="116"/>
      <c r="D328" s="116">
        <v>200000.0</v>
      </c>
      <c r="E328" s="175"/>
      <c r="F328" s="262"/>
      <c r="G328" s="28" t="s">
        <v>2263</v>
      </c>
      <c r="H328" s="118"/>
      <c r="I328" s="29"/>
      <c r="J328" s="29"/>
      <c r="K328" s="116"/>
      <c r="L328" s="116"/>
      <c r="M328" s="174"/>
      <c r="N328" s="174"/>
      <c r="O328" s="116"/>
      <c r="P328" s="174"/>
      <c r="Q328" s="116"/>
      <c r="R328" s="116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  <c r="AG328" s="174"/>
      <c r="AH328" s="174"/>
      <c r="AI328" s="174"/>
      <c r="AJ328" s="174"/>
    </row>
    <row r="329" ht="15.0" customHeight="1">
      <c r="A329" s="262"/>
      <c r="B329" s="115" t="s">
        <v>2291</v>
      </c>
      <c r="C329" s="118"/>
      <c r="D329" s="118">
        <v>390930.0</v>
      </c>
      <c r="E329" s="175"/>
      <c r="F329" s="262"/>
      <c r="G329" s="28" t="s">
        <v>2263</v>
      </c>
      <c r="H329" s="118"/>
      <c r="I329" s="29"/>
      <c r="J329" s="29"/>
      <c r="K329" s="116"/>
      <c r="L329" s="116"/>
      <c r="M329" s="174"/>
      <c r="N329" s="174"/>
      <c r="O329" s="116"/>
      <c r="P329" s="174"/>
      <c r="Q329" s="116"/>
      <c r="R329" s="116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  <c r="AF329" s="174"/>
      <c r="AG329" s="174"/>
      <c r="AH329" s="174"/>
      <c r="AI329" s="174"/>
      <c r="AJ329" s="174"/>
    </row>
    <row r="330" ht="15.0" customHeight="1">
      <c r="A330" s="262"/>
      <c r="B330" s="115" t="s">
        <v>2292</v>
      </c>
      <c r="C330" s="118"/>
      <c r="D330" s="118">
        <v>39390.0</v>
      </c>
      <c r="E330" s="175"/>
      <c r="F330" s="262"/>
      <c r="G330" s="28" t="s">
        <v>2263</v>
      </c>
      <c r="H330" s="118"/>
      <c r="I330" s="29"/>
      <c r="J330" s="29"/>
      <c r="K330" s="116"/>
      <c r="L330" s="116"/>
      <c r="M330" s="174"/>
      <c r="N330" s="174"/>
      <c r="O330" s="116"/>
      <c r="P330" s="174"/>
      <c r="Q330" s="116"/>
      <c r="R330" s="116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  <c r="AF330" s="174"/>
      <c r="AG330" s="174"/>
      <c r="AH330" s="174"/>
      <c r="AI330" s="174"/>
      <c r="AJ330" s="174"/>
    </row>
    <row r="331" ht="15.0" customHeight="1">
      <c r="A331" s="262"/>
      <c r="B331" s="115" t="s">
        <v>2293</v>
      </c>
      <c r="C331" s="118"/>
      <c r="D331" s="118">
        <v>3038320.0</v>
      </c>
      <c r="E331" s="175"/>
      <c r="F331" s="262"/>
      <c r="G331" s="28" t="s">
        <v>2263</v>
      </c>
      <c r="H331" s="118"/>
      <c r="I331" s="29"/>
      <c r="J331" s="29"/>
      <c r="K331" s="116"/>
      <c r="L331" s="116"/>
      <c r="M331" s="174"/>
      <c r="N331" s="174"/>
      <c r="O331" s="116"/>
      <c r="P331" s="174"/>
      <c r="Q331" s="116"/>
      <c r="R331" s="116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  <c r="AF331" s="174"/>
      <c r="AG331" s="174"/>
      <c r="AH331" s="174"/>
      <c r="AI331" s="174"/>
      <c r="AJ331" s="174"/>
    </row>
    <row r="332" ht="15.0" customHeight="1">
      <c r="A332" s="262"/>
      <c r="B332" s="115" t="s">
        <v>2294</v>
      </c>
      <c r="C332" s="118"/>
      <c r="D332" s="118">
        <v>3143420.0</v>
      </c>
      <c r="E332" s="175"/>
      <c r="F332" s="262"/>
      <c r="G332" s="28" t="s">
        <v>2263</v>
      </c>
      <c r="H332" s="118"/>
      <c r="I332" s="29"/>
      <c r="J332" s="29"/>
      <c r="K332" s="116"/>
      <c r="L332" s="116"/>
      <c r="M332" s="174"/>
      <c r="N332" s="174"/>
      <c r="O332" s="116"/>
      <c r="P332" s="174"/>
      <c r="Q332" s="116"/>
      <c r="R332" s="116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  <c r="AF332" s="174"/>
      <c r="AG332" s="174"/>
      <c r="AH332" s="174"/>
      <c r="AI332" s="174"/>
      <c r="AJ332" s="174"/>
    </row>
    <row r="333" ht="15.0" customHeight="1">
      <c r="A333" s="262"/>
      <c r="B333" s="115" t="s">
        <v>2295</v>
      </c>
      <c r="C333" s="118"/>
      <c r="D333" s="118">
        <v>131800.0</v>
      </c>
      <c r="E333" s="175"/>
      <c r="F333" s="262"/>
      <c r="G333" s="28" t="s">
        <v>2263</v>
      </c>
      <c r="H333" s="118"/>
      <c r="I333" s="29"/>
      <c r="J333" s="29"/>
      <c r="K333" s="116"/>
      <c r="L333" s="116"/>
      <c r="M333" s="174"/>
      <c r="N333" s="174"/>
      <c r="O333" s="116"/>
      <c r="P333" s="174"/>
      <c r="Q333" s="116"/>
      <c r="R333" s="116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  <c r="AF333" s="174"/>
      <c r="AG333" s="174"/>
      <c r="AH333" s="174"/>
      <c r="AI333" s="174"/>
      <c r="AJ333" s="174"/>
    </row>
    <row r="334" ht="15.0" customHeight="1">
      <c r="A334" s="262"/>
      <c r="B334" s="115" t="s">
        <v>2296</v>
      </c>
      <c r="C334" s="118"/>
      <c r="D334" s="118">
        <v>284700.0</v>
      </c>
      <c r="E334" s="175"/>
      <c r="F334" s="262"/>
      <c r="G334" s="28" t="s">
        <v>2263</v>
      </c>
      <c r="H334" s="118"/>
      <c r="I334" s="29"/>
      <c r="J334" s="29"/>
      <c r="K334" s="116"/>
      <c r="L334" s="116"/>
      <c r="M334" s="174"/>
      <c r="N334" s="174"/>
      <c r="O334" s="116"/>
      <c r="P334" s="174"/>
      <c r="Q334" s="116"/>
      <c r="R334" s="116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  <c r="AF334" s="174"/>
      <c r="AG334" s="174"/>
      <c r="AH334" s="174"/>
      <c r="AI334" s="174"/>
      <c r="AJ334" s="174"/>
    </row>
    <row r="335" ht="15.0" customHeight="1">
      <c r="A335" s="262"/>
      <c r="B335" s="115" t="s">
        <v>2297</v>
      </c>
      <c r="C335" s="118"/>
      <c r="D335" s="118">
        <v>585780.0</v>
      </c>
      <c r="E335" s="175"/>
      <c r="F335" s="262"/>
      <c r="G335" s="28" t="s">
        <v>2263</v>
      </c>
      <c r="H335" s="118"/>
      <c r="I335" s="29"/>
      <c r="J335" s="29"/>
      <c r="K335" s="116"/>
      <c r="L335" s="116"/>
      <c r="M335" s="174"/>
      <c r="N335" s="174"/>
      <c r="O335" s="116"/>
      <c r="P335" s="174"/>
      <c r="Q335" s="116"/>
      <c r="R335" s="116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  <c r="AF335" s="174"/>
      <c r="AG335" s="174"/>
      <c r="AH335" s="174"/>
      <c r="AI335" s="174"/>
      <c r="AJ335" s="174"/>
    </row>
    <row r="336" ht="15.0" customHeight="1">
      <c r="A336" s="262">
        <v>46092.0</v>
      </c>
      <c r="B336" s="115" t="s">
        <v>2271</v>
      </c>
      <c r="C336" s="116">
        <v>789483.0</v>
      </c>
      <c r="D336" s="116"/>
      <c r="E336" s="175"/>
      <c r="F336" s="262"/>
      <c r="G336" s="62" t="s">
        <v>2264</v>
      </c>
      <c r="H336" s="118"/>
      <c r="I336" s="29"/>
      <c r="J336" s="29"/>
      <c r="K336" s="116"/>
      <c r="L336" s="116"/>
      <c r="M336" s="174"/>
      <c r="N336" s="174"/>
      <c r="O336" s="116"/>
      <c r="P336" s="174"/>
      <c r="Q336" s="116"/>
      <c r="R336" s="116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  <c r="AF336" s="174"/>
      <c r="AG336" s="174"/>
      <c r="AH336" s="174"/>
      <c r="AI336" s="174"/>
      <c r="AJ336" s="174"/>
    </row>
    <row r="337" ht="15.0" customHeight="1">
      <c r="A337" s="262"/>
      <c r="B337" s="115" t="s">
        <v>1133</v>
      </c>
      <c r="C337" s="116">
        <v>2867260.0</v>
      </c>
      <c r="D337" s="116"/>
      <c r="E337" s="175"/>
      <c r="F337" s="262"/>
      <c r="G337" s="28" t="s">
        <v>2263</v>
      </c>
      <c r="H337" s="118"/>
      <c r="I337" s="29"/>
      <c r="J337" s="29"/>
      <c r="K337" s="116"/>
      <c r="L337" s="116"/>
      <c r="M337" s="174"/>
      <c r="N337" s="174"/>
      <c r="O337" s="116"/>
      <c r="P337" s="174"/>
      <c r="Q337" s="116"/>
      <c r="R337" s="116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  <c r="AF337" s="174"/>
      <c r="AG337" s="174"/>
      <c r="AH337" s="174"/>
      <c r="AI337" s="174"/>
      <c r="AJ337" s="174"/>
    </row>
    <row r="338" ht="15.0" customHeight="1">
      <c r="A338" s="262"/>
      <c r="B338" s="117" t="s">
        <v>2279</v>
      </c>
      <c r="C338" s="116">
        <v>2000000.0</v>
      </c>
      <c r="D338" s="116"/>
      <c r="E338" s="175"/>
      <c r="F338" s="262"/>
      <c r="G338" s="28" t="s">
        <v>2263</v>
      </c>
      <c r="H338" s="118"/>
      <c r="I338" s="29"/>
      <c r="J338" s="29"/>
      <c r="K338" s="116"/>
      <c r="L338" s="116"/>
      <c r="M338" s="174"/>
      <c r="N338" s="174"/>
      <c r="O338" s="116"/>
      <c r="P338" s="174"/>
      <c r="Q338" s="116"/>
      <c r="R338" s="116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  <c r="AF338" s="174"/>
      <c r="AG338" s="174"/>
      <c r="AH338" s="174"/>
      <c r="AI338" s="174"/>
      <c r="AJ338" s="174"/>
    </row>
    <row r="339" ht="15.0" customHeight="1">
      <c r="A339" s="262"/>
      <c r="B339" s="115" t="s">
        <v>2298</v>
      </c>
      <c r="C339" s="118"/>
      <c r="D339" s="118">
        <v>5000000.0</v>
      </c>
      <c r="E339" s="175"/>
      <c r="F339" s="262" t="s">
        <v>2299</v>
      </c>
      <c r="G339" s="28" t="s">
        <v>2263</v>
      </c>
      <c r="H339" s="118"/>
      <c r="I339" s="29"/>
      <c r="J339" s="29"/>
      <c r="K339" s="116"/>
      <c r="L339" s="116"/>
      <c r="M339" s="174"/>
      <c r="N339" s="174"/>
      <c r="O339" s="116"/>
      <c r="P339" s="174"/>
      <c r="Q339" s="116"/>
      <c r="R339" s="116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  <c r="AF339" s="174"/>
      <c r="AG339" s="174"/>
      <c r="AH339" s="174"/>
      <c r="AI339" s="174"/>
      <c r="AJ339" s="174"/>
    </row>
    <row r="340" ht="15.0" customHeight="1">
      <c r="A340" s="262"/>
      <c r="B340" s="117" t="s">
        <v>2300</v>
      </c>
      <c r="C340" s="116"/>
      <c r="D340" s="116">
        <v>27500.0</v>
      </c>
      <c r="E340" s="175"/>
      <c r="F340" s="262"/>
      <c r="G340" s="28" t="s">
        <v>2263</v>
      </c>
      <c r="H340" s="118"/>
      <c r="I340" s="29"/>
      <c r="J340" s="29"/>
      <c r="K340" s="116"/>
      <c r="L340" s="116"/>
      <c r="M340" s="174"/>
      <c r="N340" s="174"/>
      <c r="O340" s="116"/>
      <c r="P340" s="174"/>
      <c r="Q340" s="116"/>
      <c r="R340" s="116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  <c r="AF340" s="174"/>
      <c r="AG340" s="174"/>
      <c r="AH340" s="174"/>
      <c r="AI340" s="174"/>
      <c r="AJ340" s="174"/>
    </row>
    <row r="341" ht="15.0" customHeight="1">
      <c r="A341" s="262">
        <v>46093.0</v>
      </c>
      <c r="B341" s="115" t="s">
        <v>2271</v>
      </c>
      <c r="C341" s="116">
        <v>552515.0</v>
      </c>
      <c r="D341" s="116"/>
      <c r="E341" s="175"/>
      <c r="F341" s="262"/>
      <c r="G341" s="62" t="s">
        <v>2264</v>
      </c>
      <c r="H341" s="118"/>
      <c r="I341" s="29"/>
      <c r="J341" s="29"/>
      <c r="K341" s="116"/>
      <c r="L341" s="116"/>
      <c r="M341" s="174"/>
      <c r="N341" s="174"/>
      <c r="O341" s="116"/>
      <c r="P341" s="174"/>
      <c r="Q341" s="116"/>
      <c r="R341" s="116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  <c r="AF341" s="174"/>
      <c r="AG341" s="174"/>
      <c r="AH341" s="174"/>
      <c r="AI341" s="174"/>
      <c r="AJ341" s="174"/>
    </row>
    <row r="342" ht="15.0" customHeight="1">
      <c r="A342" s="262">
        <v>46094.0</v>
      </c>
      <c r="B342" s="115" t="s">
        <v>2271</v>
      </c>
      <c r="C342" s="116">
        <v>490291.0</v>
      </c>
      <c r="D342" s="116"/>
      <c r="E342" s="175"/>
      <c r="F342" s="262"/>
      <c r="G342" s="62" t="s">
        <v>2264</v>
      </c>
      <c r="H342" s="118"/>
      <c r="I342" s="29"/>
      <c r="J342" s="29"/>
      <c r="K342" s="116"/>
      <c r="L342" s="116"/>
      <c r="M342" s="174"/>
      <c r="N342" s="174"/>
      <c r="O342" s="116"/>
      <c r="P342" s="174"/>
      <c r="Q342" s="116"/>
      <c r="R342" s="116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  <c r="AF342" s="174"/>
      <c r="AG342" s="174"/>
      <c r="AH342" s="174"/>
      <c r="AI342" s="174"/>
      <c r="AJ342" s="174"/>
    </row>
    <row r="343" ht="15.0" customHeight="1">
      <c r="A343" s="262"/>
      <c r="B343" s="115" t="s">
        <v>2301</v>
      </c>
      <c r="C343" s="118"/>
      <c r="D343" s="118">
        <v>14141.0</v>
      </c>
      <c r="E343" s="175"/>
      <c r="F343" s="262"/>
      <c r="G343" s="62" t="s">
        <v>2264</v>
      </c>
      <c r="H343" s="118"/>
      <c r="I343" s="29"/>
      <c r="J343" s="29"/>
      <c r="K343" s="116"/>
      <c r="L343" s="116"/>
      <c r="M343" s="174"/>
      <c r="N343" s="174"/>
      <c r="O343" s="116"/>
      <c r="P343" s="174"/>
      <c r="Q343" s="116"/>
      <c r="R343" s="116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  <c r="AF343" s="174"/>
      <c r="AG343" s="174"/>
      <c r="AH343" s="174"/>
      <c r="AI343" s="174"/>
      <c r="AJ343" s="174"/>
    </row>
    <row r="344" ht="15.0" customHeight="1">
      <c r="A344" s="262"/>
      <c r="B344" s="115" t="s">
        <v>2278</v>
      </c>
      <c r="C344" s="118">
        <v>8085660.0</v>
      </c>
      <c r="D344" s="118"/>
      <c r="E344" s="175"/>
      <c r="F344" s="262">
        <v>46089.0</v>
      </c>
      <c r="G344" s="99" t="s">
        <v>2265</v>
      </c>
      <c r="H344" s="118"/>
      <c r="I344" s="29"/>
      <c r="J344" s="29"/>
      <c r="K344" s="116"/>
      <c r="L344" s="28" t="s">
        <v>1095</v>
      </c>
      <c r="M344" s="174"/>
      <c r="N344" s="174"/>
      <c r="O344" s="116"/>
      <c r="P344" s="174"/>
      <c r="Q344" s="116"/>
      <c r="R344" s="116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  <c r="AF344" s="174"/>
      <c r="AG344" s="174"/>
      <c r="AH344" s="174"/>
      <c r="AI344" s="174"/>
      <c r="AJ344" s="174"/>
    </row>
    <row r="345" ht="15.0" customHeight="1">
      <c r="A345" s="262"/>
      <c r="B345" s="115" t="s">
        <v>2277</v>
      </c>
      <c r="C345" s="118">
        <v>1.841246E7</v>
      </c>
      <c r="D345" s="118"/>
      <c r="E345" s="175"/>
      <c r="F345" s="262">
        <v>46089.0</v>
      </c>
      <c r="G345" s="99" t="s">
        <v>2265</v>
      </c>
      <c r="H345" s="118"/>
      <c r="I345" s="29"/>
      <c r="J345" s="29"/>
      <c r="K345" s="116"/>
      <c r="L345" s="174"/>
      <c r="M345" s="174"/>
      <c r="N345" s="174"/>
      <c r="O345" s="116"/>
      <c r="P345" s="174"/>
      <c r="Q345" s="116"/>
      <c r="R345" s="116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  <c r="AF345" s="174"/>
      <c r="AG345" s="174"/>
      <c r="AH345" s="174"/>
      <c r="AI345" s="174"/>
      <c r="AJ345" s="174"/>
    </row>
    <row r="346" ht="15.0" customHeight="1">
      <c r="A346" s="262"/>
      <c r="B346" s="115" t="s">
        <v>2302</v>
      </c>
      <c r="C346" s="116"/>
      <c r="D346" s="116">
        <v>6634760.0</v>
      </c>
      <c r="E346" s="175"/>
      <c r="F346" s="262"/>
      <c r="G346" s="99" t="s">
        <v>2265</v>
      </c>
      <c r="H346" s="118"/>
      <c r="I346" s="29"/>
      <c r="J346" s="29"/>
      <c r="K346" s="34" t="s">
        <v>2831</v>
      </c>
      <c r="L346" s="265">
        <f>D319+D385</f>
        <v>483500</v>
      </c>
      <c r="M346" s="174"/>
      <c r="N346" s="174"/>
      <c r="O346" s="116"/>
      <c r="P346" s="174"/>
      <c r="Q346" s="116"/>
      <c r="R346" s="116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  <c r="AF346" s="174"/>
      <c r="AG346" s="174"/>
      <c r="AH346" s="174"/>
      <c r="AI346" s="174"/>
      <c r="AJ346" s="174"/>
    </row>
    <row r="347" ht="15.0" customHeight="1">
      <c r="A347" s="262"/>
      <c r="B347" s="115" t="s">
        <v>2279</v>
      </c>
      <c r="C347" s="118"/>
      <c r="D347" s="118">
        <v>1.2E7</v>
      </c>
      <c r="E347" s="175"/>
      <c r="F347" s="262"/>
      <c r="G347" s="99" t="s">
        <v>2265</v>
      </c>
      <c r="H347" s="118"/>
      <c r="I347" s="29"/>
      <c r="J347" s="29"/>
      <c r="K347" s="34"/>
      <c r="L347" s="265"/>
      <c r="M347" s="174"/>
      <c r="N347" s="174"/>
      <c r="O347" s="116"/>
      <c r="P347" s="174"/>
      <c r="Q347" s="116"/>
      <c r="R347" s="116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  <c r="AF347" s="174"/>
      <c r="AG347" s="174"/>
      <c r="AH347" s="174"/>
      <c r="AI347" s="174"/>
      <c r="AJ347" s="174"/>
    </row>
    <row r="348" ht="15.0" customHeight="1">
      <c r="A348" s="262"/>
      <c r="B348" s="115" t="s">
        <v>711</v>
      </c>
      <c r="C348" s="118">
        <v>1.01783E8</v>
      </c>
      <c r="D348" s="118"/>
      <c r="E348" s="175"/>
      <c r="F348" s="262">
        <v>46081.0</v>
      </c>
      <c r="G348" s="28" t="s">
        <v>2263</v>
      </c>
      <c r="H348" s="118"/>
      <c r="I348" s="29"/>
      <c r="J348" s="29"/>
      <c r="K348" s="34" t="s">
        <v>2325</v>
      </c>
      <c r="L348" s="265">
        <v>4300000.0</v>
      </c>
      <c r="M348" s="174"/>
      <c r="N348" s="174"/>
      <c r="O348" s="116"/>
      <c r="P348" s="174"/>
      <c r="Q348" s="116"/>
      <c r="R348" s="116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  <c r="AF348" s="174"/>
      <c r="AG348" s="174"/>
      <c r="AH348" s="174"/>
      <c r="AI348" s="174"/>
      <c r="AJ348" s="174"/>
    </row>
    <row r="349" ht="15.0" customHeight="1">
      <c r="A349" s="262"/>
      <c r="B349" s="115" t="s">
        <v>2303</v>
      </c>
      <c r="C349" s="118"/>
      <c r="D349" s="118">
        <v>4000000.0</v>
      </c>
      <c r="E349" s="175"/>
      <c r="F349" s="262"/>
      <c r="G349" s="28" t="s">
        <v>2263</v>
      </c>
      <c r="H349" s="118"/>
      <c r="I349" s="29"/>
      <c r="J349" s="29"/>
      <c r="K349" s="34"/>
      <c r="L349" s="28"/>
      <c r="M349" s="174"/>
      <c r="N349" s="174"/>
      <c r="O349" s="116"/>
      <c r="P349" s="174"/>
      <c r="Q349" s="116"/>
      <c r="R349" s="116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  <c r="AF349" s="174"/>
      <c r="AG349" s="174"/>
      <c r="AH349" s="174"/>
      <c r="AI349" s="174"/>
      <c r="AJ349" s="174"/>
    </row>
    <row r="350" ht="15.0" customHeight="1">
      <c r="A350" s="262"/>
      <c r="B350" s="115" t="s">
        <v>2304</v>
      </c>
      <c r="C350" s="116"/>
      <c r="D350" s="116">
        <v>5871220.0</v>
      </c>
      <c r="E350" s="175"/>
      <c r="F350" s="262"/>
      <c r="G350" s="28" t="s">
        <v>2263</v>
      </c>
      <c r="H350" s="118"/>
      <c r="I350" s="29"/>
      <c r="J350" s="29"/>
      <c r="K350" s="34"/>
      <c r="L350" s="118"/>
      <c r="M350" s="174"/>
      <c r="N350" s="28" t="s">
        <v>2832</v>
      </c>
      <c r="O350" s="116"/>
      <c r="P350" s="174"/>
      <c r="Q350" s="116"/>
      <c r="R350" s="116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  <c r="AF350" s="174"/>
      <c r="AG350" s="174"/>
      <c r="AH350" s="174"/>
      <c r="AI350" s="174"/>
      <c r="AJ350" s="174"/>
    </row>
    <row r="351" ht="15.0" customHeight="1">
      <c r="A351" s="262"/>
      <c r="B351" s="115" t="s">
        <v>2305</v>
      </c>
      <c r="C351" s="116"/>
      <c r="D351" s="118">
        <v>300000.0</v>
      </c>
      <c r="E351" s="175"/>
      <c r="F351" s="262"/>
      <c r="G351" s="28" t="s">
        <v>2263</v>
      </c>
      <c r="H351" s="118"/>
      <c r="I351" s="29"/>
      <c r="J351" s="29"/>
      <c r="K351" s="34" t="s">
        <v>2833</v>
      </c>
      <c r="L351" s="118">
        <f>38900950+16738600+7350600+14970250+5045800</f>
        <v>83006200</v>
      </c>
      <c r="M351" s="272" t="s">
        <v>3</v>
      </c>
      <c r="N351" s="261">
        <f>SUM(N352:N361)</f>
        <v>15955190</v>
      </c>
      <c r="O351" s="116"/>
      <c r="P351" s="174"/>
      <c r="Q351" s="116"/>
      <c r="R351" s="116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  <c r="AF351" s="174"/>
      <c r="AG351" s="174"/>
      <c r="AH351" s="174"/>
      <c r="AI351" s="174"/>
      <c r="AJ351" s="174"/>
    </row>
    <row r="352" ht="15.0" customHeight="1">
      <c r="A352" s="262"/>
      <c r="B352" s="115" t="s">
        <v>2279</v>
      </c>
      <c r="C352" s="118">
        <v>5.0E7</v>
      </c>
      <c r="D352" s="118"/>
      <c r="E352" s="175"/>
      <c r="F352" s="262"/>
      <c r="G352" s="28" t="s">
        <v>2263</v>
      </c>
      <c r="H352" s="118"/>
      <c r="I352" s="29"/>
      <c r="J352" s="29"/>
      <c r="K352" s="116">
        <v>1.0</v>
      </c>
      <c r="L352" s="116">
        <v>162460.0</v>
      </c>
      <c r="M352" s="174"/>
      <c r="N352" s="405">
        <v>105410.0</v>
      </c>
      <c r="O352" s="116"/>
      <c r="P352" s="174"/>
      <c r="Q352" s="116"/>
      <c r="R352" s="116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  <c r="AF352" s="174"/>
      <c r="AG352" s="174"/>
      <c r="AH352" s="174"/>
      <c r="AI352" s="174"/>
      <c r="AJ352" s="174"/>
    </row>
    <row r="353" ht="15.0" customHeight="1">
      <c r="A353" s="262"/>
      <c r="B353" s="115" t="s">
        <v>2298</v>
      </c>
      <c r="C353" s="118"/>
      <c r="D353" s="118">
        <v>5.78952E7</v>
      </c>
      <c r="E353" s="175"/>
      <c r="F353" s="262"/>
      <c r="G353" s="28" t="s">
        <v>2263</v>
      </c>
      <c r="H353" s="118"/>
      <c r="I353" s="29"/>
      <c r="J353" s="29"/>
      <c r="K353" s="116">
        <v>2.0</v>
      </c>
      <c r="L353" s="116">
        <v>162460.0</v>
      </c>
      <c r="M353" s="174"/>
      <c r="N353" s="405">
        <v>105410.0</v>
      </c>
      <c r="O353" s="116"/>
      <c r="P353" s="174"/>
      <c r="Q353" s="116"/>
      <c r="R353" s="116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  <c r="AF353" s="174"/>
      <c r="AG353" s="174"/>
      <c r="AH353" s="174"/>
      <c r="AI353" s="174"/>
      <c r="AJ353" s="174"/>
    </row>
    <row r="354" ht="15.0" customHeight="1">
      <c r="A354" s="262"/>
      <c r="B354" s="115" t="s">
        <v>2298</v>
      </c>
      <c r="C354" s="118"/>
      <c r="D354" s="118">
        <v>2041936.0</v>
      </c>
      <c r="E354" s="175"/>
      <c r="F354" s="262"/>
      <c r="G354" s="28" t="s">
        <v>2263</v>
      </c>
      <c r="H354" s="118"/>
      <c r="I354" s="29"/>
      <c r="J354" s="29"/>
      <c r="K354" s="116">
        <v>3.0</v>
      </c>
      <c r="L354" s="175">
        <v>0.0</v>
      </c>
      <c r="M354" s="174"/>
      <c r="N354" s="405">
        <v>2498830.0</v>
      </c>
      <c r="O354" s="116"/>
      <c r="P354" s="174"/>
      <c r="Q354" s="116"/>
      <c r="R354" s="116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  <c r="AF354" s="174"/>
      <c r="AG354" s="174"/>
      <c r="AH354" s="174"/>
      <c r="AI354" s="174"/>
      <c r="AJ354" s="174"/>
    </row>
    <row r="355" ht="15.0" customHeight="1">
      <c r="A355" s="262"/>
      <c r="B355" s="115" t="s">
        <v>2298</v>
      </c>
      <c r="C355" s="118"/>
      <c r="D355" s="118">
        <v>8085660.0</v>
      </c>
      <c r="E355" s="175"/>
      <c r="F355" s="262"/>
      <c r="G355" s="28" t="s">
        <v>2263</v>
      </c>
      <c r="H355" s="118"/>
      <c r="I355" s="29"/>
      <c r="J355" s="29"/>
      <c r="K355" s="116">
        <v>4.0</v>
      </c>
      <c r="L355" s="175">
        <v>0.0</v>
      </c>
      <c r="M355" s="174"/>
      <c r="N355" s="405">
        <v>2406970.0</v>
      </c>
      <c r="O355" s="116"/>
      <c r="P355" s="174"/>
      <c r="Q355" s="116"/>
      <c r="R355" s="116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  <c r="AF355" s="174"/>
      <c r="AG355" s="174"/>
      <c r="AH355" s="174"/>
      <c r="AI355" s="174"/>
      <c r="AJ355" s="174"/>
    </row>
    <row r="356" ht="15.0" customHeight="1">
      <c r="A356" s="262"/>
      <c r="B356" s="115" t="s">
        <v>2298</v>
      </c>
      <c r="C356" s="116"/>
      <c r="D356" s="116">
        <v>4.233273E7</v>
      </c>
      <c r="E356" s="175"/>
      <c r="F356" s="262"/>
      <c r="G356" s="28" t="s">
        <v>2263</v>
      </c>
      <c r="H356" s="118"/>
      <c r="I356" s="29"/>
      <c r="J356" s="29"/>
      <c r="K356" s="116">
        <v>5.0</v>
      </c>
      <c r="L356" s="116">
        <v>42550.0</v>
      </c>
      <c r="M356" s="174"/>
      <c r="N356" s="405">
        <v>2584900.0</v>
      </c>
      <c r="O356" s="116"/>
      <c r="P356" s="174"/>
      <c r="Q356" s="116"/>
      <c r="R356" s="116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  <c r="AF356" s="174"/>
      <c r="AG356" s="174"/>
      <c r="AH356" s="174"/>
      <c r="AI356" s="174"/>
      <c r="AJ356" s="174"/>
    </row>
    <row r="357" ht="15.0" customHeight="1">
      <c r="A357" s="262"/>
      <c r="B357" s="115" t="s">
        <v>2298</v>
      </c>
      <c r="C357" s="118"/>
      <c r="D357" s="118">
        <v>2.11431E7</v>
      </c>
      <c r="E357" s="175"/>
      <c r="F357" s="262"/>
      <c r="G357" s="28" t="s">
        <v>2263</v>
      </c>
      <c r="H357" s="118"/>
      <c r="I357" s="29"/>
      <c r="J357" s="29"/>
      <c r="K357" s="116">
        <v>6.0</v>
      </c>
      <c r="L357" s="116">
        <v>42550.0</v>
      </c>
      <c r="M357" s="174"/>
      <c r="N357" s="405">
        <v>2403090.0</v>
      </c>
      <c r="O357" s="116"/>
      <c r="P357" s="174"/>
      <c r="Q357" s="116"/>
      <c r="R357" s="116"/>
      <c r="S357" s="174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</row>
    <row r="358" ht="15.0" customHeight="1">
      <c r="A358" s="262">
        <v>46095.0</v>
      </c>
      <c r="B358" s="115" t="s">
        <v>2312</v>
      </c>
      <c r="C358" s="118"/>
      <c r="D358" s="118">
        <v>6708260.0</v>
      </c>
      <c r="E358" s="175"/>
      <c r="F358" s="262"/>
      <c r="G358" s="28" t="s">
        <v>2263</v>
      </c>
      <c r="H358" s="118"/>
      <c r="I358" s="29"/>
      <c r="J358" s="29"/>
      <c r="K358" s="116">
        <v>7.0</v>
      </c>
      <c r="L358" s="175">
        <v>292040.0</v>
      </c>
      <c r="M358" s="174"/>
      <c r="N358" s="405">
        <v>105410.0</v>
      </c>
      <c r="O358" s="116"/>
      <c r="P358" s="174"/>
      <c r="Q358" s="116"/>
      <c r="R358" s="116"/>
      <c r="S358" s="174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</row>
    <row r="359" ht="15.0" customHeight="1">
      <c r="A359" s="262"/>
      <c r="B359" s="115" t="s">
        <v>2313</v>
      </c>
      <c r="C359" s="118"/>
      <c r="D359" s="118">
        <v>2000000.0</v>
      </c>
      <c r="E359" s="175"/>
      <c r="F359" s="262"/>
      <c r="G359" s="28" t="s">
        <v>2263</v>
      </c>
      <c r="H359" s="118"/>
      <c r="I359" s="29"/>
      <c r="J359" s="29"/>
      <c r="K359" s="116">
        <v>8.0</v>
      </c>
      <c r="L359" s="175">
        <v>181800.0</v>
      </c>
      <c r="M359" s="174"/>
      <c r="N359" s="405">
        <v>105410.0</v>
      </c>
      <c r="O359" s="116"/>
      <c r="P359" s="174"/>
      <c r="Q359" s="116"/>
      <c r="R359" s="116"/>
      <c r="S359" s="174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</row>
    <row r="360" ht="15.0" customHeight="1">
      <c r="A360" s="262">
        <v>46097.0</v>
      </c>
      <c r="B360" s="115" t="s">
        <v>2277</v>
      </c>
      <c r="C360" s="116">
        <v>4.2791045E7</v>
      </c>
      <c r="D360" s="118"/>
      <c r="E360" s="175"/>
      <c r="F360" s="262">
        <v>46082.0</v>
      </c>
      <c r="G360" s="99" t="s">
        <v>2265</v>
      </c>
      <c r="H360" s="118"/>
      <c r="I360" s="29"/>
      <c r="J360" s="29"/>
      <c r="K360" s="116">
        <v>9.0</v>
      </c>
      <c r="L360" s="175">
        <v>0.0</v>
      </c>
      <c r="M360" s="174"/>
      <c r="N360" s="405">
        <v>2610030.0</v>
      </c>
      <c r="O360" s="116"/>
      <c r="P360" s="174"/>
      <c r="Q360" s="116"/>
      <c r="R360" s="116"/>
      <c r="S360" s="174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</row>
    <row r="361" ht="15.0" customHeight="1">
      <c r="A361" s="262"/>
      <c r="B361" s="115" t="s">
        <v>2317</v>
      </c>
      <c r="C361" s="116"/>
      <c r="D361" s="116">
        <v>430000.0</v>
      </c>
      <c r="E361" s="175"/>
      <c r="F361" s="262" t="s">
        <v>2318</v>
      </c>
      <c r="G361" s="99" t="s">
        <v>2265</v>
      </c>
      <c r="H361" s="118"/>
      <c r="I361" s="29"/>
      <c r="J361" s="29"/>
      <c r="K361" s="116">
        <v>10.0</v>
      </c>
      <c r="L361" s="175">
        <v>0.0</v>
      </c>
      <c r="M361" s="174"/>
      <c r="N361" s="405">
        <v>3029730.0</v>
      </c>
      <c r="O361" s="116"/>
      <c r="P361" s="174"/>
      <c r="Q361" s="116"/>
      <c r="R361" s="116"/>
      <c r="S361" s="174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</row>
    <row r="362" ht="15.0" customHeight="1">
      <c r="A362" s="262"/>
      <c r="B362" s="115" t="s">
        <v>2320</v>
      </c>
      <c r="C362" s="116"/>
      <c r="D362" s="118">
        <v>400000.0</v>
      </c>
      <c r="E362" s="175"/>
      <c r="F362" s="262" t="s">
        <v>2318</v>
      </c>
      <c r="G362" s="99" t="s">
        <v>2265</v>
      </c>
      <c r="H362" s="118"/>
      <c r="I362" s="29"/>
      <c r="J362" s="29"/>
      <c r="K362" s="116" t="s">
        <v>2834</v>
      </c>
      <c r="L362" s="116">
        <v>200000.0</v>
      </c>
      <c r="M362" s="272" t="s">
        <v>3</v>
      </c>
      <c r="N362" s="261">
        <f>SUM(N363:N372)</f>
        <v>23201200</v>
      </c>
      <c r="O362" s="116"/>
      <c r="P362" s="174"/>
      <c r="Q362" s="116"/>
      <c r="R362" s="116"/>
      <c r="S362" s="174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</row>
    <row r="363" ht="15.0" customHeight="1">
      <c r="A363" s="262"/>
      <c r="B363" s="115" t="s">
        <v>2322</v>
      </c>
      <c r="C363" s="116"/>
      <c r="D363" s="116">
        <v>400000.0</v>
      </c>
      <c r="E363" s="175"/>
      <c r="F363" s="262" t="s">
        <v>2318</v>
      </c>
      <c r="G363" s="99" t="s">
        <v>2265</v>
      </c>
      <c r="H363" s="118"/>
      <c r="I363" s="29"/>
      <c r="J363" s="29"/>
      <c r="K363" s="116">
        <v>11.0</v>
      </c>
      <c r="L363" s="175">
        <v>0.0</v>
      </c>
      <c r="M363" s="174"/>
      <c r="N363" s="405">
        <v>2615850.0</v>
      </c>
      <c r="O363" s="116"/>
      <c r="P363" s="174"/>
      <c r="Q363" s="116"/>
      <c r="R363" s="116"/>
      <c r="S363" s="174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</row>
    <row r="364" ht="15.0" customHeight="1">
      <c r="A364" s="262"/>
      <c r="B364" s="115" t="s">
        <v>2324</v>
      </c>
      <c r="C364" s="116"/>
      <c r="D364" s="118">
        <v>400000.0</v>
      </c>
      <c r="E364" s="175"/>
      <c r="F364" s="262" t="s">
        <v>2318</v>
      </c>
      <c r="G364" s="99" t="s">
        <v>2265</v>
      </c>
      <c r="H364" s="118"/>
      <c r="I364" s="29"/>
      <c r="J364" s="29"/>
      <c r="K364" s="116">
        <v>12.0</v>
      </c>
      <c r="L364" s="175">
        <v>0.0</v>
      </c>
      <c r="M364" s="174"/>
      <c r="N364" s="405">
        <v>3027790.0</v>
      </c>
      <c r="O364" s="116"/>
      <c r="P364" s="174"/>
      <c r="Q364" s="116"/>
      <c r="R364" s="116"/>
      <c r="S364" s="174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</row>
    <row r="365" ht="15.0" customHeight="1">
      <c r="A365" s="262"/>
      <c r="B365" s="115" t="s">
        <v>2326</v>
      </c>
      <c r="C365" s="116"/>
      <c r="D365" s="118">
        <v>400000.0</v>
      </c>
      <c r="E365" s="175"/>
      <c r="F365" s="262" t="s">
        <v>2318</v>
      </c>
      <c r="G365" s="99" t="s">
        <v>2265</v>
      </c>
      <c r="H365" s="118"/>
      <c r="I365" s="29"/>
      <c r="J365" s="29"/>
      <c r="K365" s="116">
        <v>13.0</v>
      </c>
      <c r="L365" s="175">
        <v>42550.0</v>
      </c>
      <c r="M365" s="174"/>
      <c r="N365" s="405">
        <v>2820850.0</v>
      </c>
      <c r="O365" s="116"/>
      <c r="P365" s="174"/>
      <c r="Q365" s="116"/>
      <c r="R365" s="116"/>
      <c r="S365" s="174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</row>
    <row r="366" ht="15.0" customHeight="1">
      <c r="A366" s="262"/>
      <c r="B366" s="115" t="s">
        <v>2322</v>
      </c>
      <c r="C366" s="116"/>
      <c r="D366" s="116">
        <v>420000.0</v>
      </c>
      <c r="E366" s="175"/>
      <c r="F366" s="262" t="s">
        <v>2318</v>
      </c>
      <c r="G366" s="99" t="s">
        <v>2265</v>
      </c>
      <c r="H366" s="118"/>
      <c r="I366" s="29"/>
      <c r="J366" s="29"/>
      <c r="K366" s="116">
        <v>14.0</v>
      </c>
      <c r="L366" s="116">
        <v>282370.0</v>
      </c>
      <c r="M366" s="174"/>
      <c r="N366" s="405">
        <v>105410.0</v>
      </c>
      <c r="O366" s="116"/>
      <c r="P366" s="174"/>
      <c r="Q366" s="116"/>
      <c r="R366" s="116"/>
      <c r="S366" s="174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</row>
    <row r="367" ht="15.0" customHeight="1">
      <c r="A367" s="262"/>
      <c r="B367" s="115" t="s">
        <v>2279</v>
      </c>
      <c r="C367" s="116"/>
      <c r="D367" s="118">
        <v>5000000.0</v>
      </c>
      <c r="E367" s="175"/>
      <c r="F367" s="262" t="s">
        <v>2327</v>
      </c>
      <c r="G367" s="99" t="s">
        <v>2265</v>
      </c>
      <c r="H367" s="118"/>
      <c r="I367" s="29"/>
      <c r="J367" s="29"/>
      <c r="K367" s="116">
        <v>15.0</v>
      </c>
      <c r="L367" s="118">
        <v>181800.0</v>
      </c>
      <c r="M367" s="174"/>
      <c r="N367" s="405">
        <v>105410.0</v>
      </c>
      <c r="O367" s="116"/>
      <c r="P367" s="174"/>
      <c r="Q367" s="116"/>
      <c r="R367" s="116"/>
      <c r="S367" s="174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</row>
    <row r="368" ht="15.0" customHeight="1">
      <c r="A368" s="262"/>
      <c r="B368" s="115" t="s">
        <v>2328</v>
      </c>
      <c r="C368" s="116"/>
      <c r="D368" s="116">
        <v>3490790.0</v>
      </c>
      <c r="E368" s="175"/>
      <c r="F368" s="262"/>
      <c r="G368" s="99" t="s">
        <v>2265</v>
      </c>
      <c r="H368" s="118"/>
      <c r="I368" s="29"/>
      <c r="J368" s="29"/>
      <c r="K368" s="116">
        <v>16.0</v>
      </c>
      <c r="L368" s="175">
        <v>0.0</v>
      </c>
      <c r="M368" s="174"/>
      <c r="N368" s="405">
        <v>2926260.0</v>
      </c>
      <c r="O368" s="116"/>
      <c r="P368" s="174"/>
      <c r="Q368" s="116"/>
      <c r="R368" s="116"/>
      <c r="S368" s="174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</row>
    <row r="369" ht="15.0" customHeight="1">
      <c r="A369" s="262"/>
      <c r="B369" s="117" t="s">
        <v>2330</v>
      </c>
      <c r="C369" s="116">
        <v>370.0</v>
      </c>
      <c r="D369" s="116"/>
      <c r="E369" s="175"/>
      <c r="F369" s="262"/>
      <c r="G369" s="28" t="s">
        <v>2263</v>
      </c>
      <c r="H369" s="118"/>
      <c r="I369" s="29"/>
      <c r="J369" s="29"/>
      <c r="K369" s="116">
        <v>17.0</v>
      </c>
      <c r="L369" s="175">
        <v>0.0</v>
      </c>
      <c r="M369" s="174"/>
      <c r="N369" s="405">
        <v>3133200.0</v>
      </c>
      <c r="O369" s="116"/>
      <c r="P369" s="174"/>
      <c r="Q369" s="116"/>
      <c r="R369" s="116"/>
      <c r="S369" s="174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</row>
    <row r="370" ht="15.0" customHeight="1">
      <c r="A370" s="262"/>
      <c r="B370" s="117" t="s">
        <v>2332</v>
      </c>
      <c r="C370" s="116"/>
      <c r="D370" s="116">
        <v>437200.0</v>
      </c>
      <c r="E370" s="175"/>
      <c r="F370" s="262"/>
      <c r="G370" s="28" t="s">
        <v>2263</v>
      </c>
      <c r="H370" s="118"/>
      <c r="I370" s="29"/>
      <c r="J370" s="29"/>
      <c r="K370" s="116">
        <v>18.0</v>
      </c>
      <c r="L370" s="175">
        <v>0.0</v>
      </c>
      <c r="M370" s="174"/>
      <c r="N370" s="405">
        <v>2510440.0</v>
      </c>
      <c r="O370" s="116"/>
      <c r="P370" s="174"/>
      <c r="Q370" s="116"/>
      <c r="R370" s="116"/>
      <c r="S370" s="174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</row>
    <row r="371" ht="15.0" customHeight="1">
      <c r="A371" s="262"/>
      <c r="B371" s="117" t="s">
        <v>2334</v>
      </c>
      <c r="C371" s="116"/>
      <c r="D371" s="116">
        <v>507100.0</v>
      </c>
      <c r="E371" s="175"/>
      <c r="F371" s="262"/>
      <c r="G371" s="28" t="s">
        <v>2263</v>
      </c>
      <c r="H371" s="118"/>
      <c r="I371" s="29"/>
      <c r="J371" s="29"/>
      <c r="K371" s="116">
        <v>19.0</v>
      </c>
      <c r="L371" s="175">
        <v>61890.0</v>
      </c>
      <c r="M371" s="174"/>
      <c r="N371" s="405">
        <v>3133200.0</v>
      </c>
      <c r="O371" s="116"/>
      <c r="P371" s="174"/>
      <c r="Q371" s="116"/>
      <c r="R371" s="116"/>
      <c r="S371" s="174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</row>
    <row r="372" ht="15.0" customHeight="1">
      <c r="A372" s="262"/>
      <c r="B372" s="117" t="s">
        <v>2336</v>
      </c>
      <c r="C372" s="116"/>
      <c r="D372" s="116">
        <v>1275107.0</v>
      </c>
      <c r="E372" s="175"/>
      <c r="F372" s="262"/>
      <c r="G372" s="28" t="s">
        <v>2263</v>
      </c>
      <c r="H372" s="118"/>
      <c r="I372" s="29"/>
      <c r="J372" s="29"/>
      <c r="K372" s="116">
        <v>20.0</v>
      </c>
      <c r="L372" s="175"/>
      <c r="M372" s="174"/>
      <c r="N372" s="405">
        <v>2822790.0</v>
      </c>
      <c r="O372" s="116"/>
      <c r="P372" s="174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</row>
    <row r="373" ht="15.0" customHeight="1">
      <c r="A373" s="262"/>
      <c r="B373" s="117" t="s">
        <v>2338</v>
      </c>
      <c r="C373" s="116"/>
      <c r="D373" s="116">
        <v>3633280.0</v>
      </c>
      <c r="E373" s="175"/>
      <c r="F373" s="262"/>
      <c r="G373" s="28" t="s">
        <v>2263</v>
      </c>
      <c r="H373" s="118"/>
      <c r="I373" s="29"/>
      <c r="J373" s="29"/>
      <c r="K373" s="116">
        <v>21.0</v>
      </c>
      <c r="L373" s="116"/>
      <c r="M373" s="174"/>
      <c r="N373" s="406"/>
      <c r="O373" s="116"/>
      <c r="P373" s="174"/>
      <c r="Q373" s="116"/>
      <c r="R373" s="116"/>
      <c r="S373" s="116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  <c r="AF373" s="174"/>
      <c r="AG373" s="174"/>
      <c r="AH373" s="174"/>
      <c r="AI373" s="174"/>
      <c r="AJ373" s="174"/>
    </row>
    <row r="374" ht="15.0" customHeight="1">
      <c r="A374" s="262"/>
      <c r="B374" s="115" t="s">
        <v>2338</v>
      </c>
      <c r="C374" s="116"/>
      <c r="D374" s="116">
        <v>12800.0</v>
      </c>
      <c r="E374" s="175"/>
      <c r="F374" s="262"/>
      <c r="G374" s="28" t="s">
        <v>2263</v>
      </c>
      <c r="H374" s="118"/>
      <c r="I374" s="29"/>
      <c r="J374" s="29"/>
      <c r="K374" s="116">
        <v>22.0</v>
      </c>
      <c r="L374" s="116"/>
      <c r="M374" s="174"/>
      <c r="N374" s="406"/>
      <c r="O374" s="116"/>
      <c r="P374" s="174"/>
      <c r="Q374" s="116"/>
      <c r="R374" s="116"/>
      <c r="S374" s="116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  <c r="AF374" s="174"/>
      <c r="AG374" s="174"/>
      <c r="AH374" s="174"/>
      <c r="AI374" s="174"/>
      <c r="AJ374" s="174"/>
    </row>
    <row r="375" ht="15.0" customHeight="1">
      <c r="A375" s="262"/>
      <c r="B375" s="115" t="s">
        <v>2338</v>
      </c>
      <c r="C375" s="116"/>
      <c r="D375" s="118">
        <v>1751591.0</v>
      </c>
      <c r="E375" s="175"/>
      <c r="F375" s="262"/>
      <c r="G375" s="28" t="s">
        <v>2263</v>
      </c>
      <c r="H375" s="118"/>
      <c r="I375" s="29"/>
      <c r="J375" s="29"/>
      <c r="K375" s="116">
        <v>23.0</v>
      </c>
      <c r="L375" s="116"/>
      <c r="M375" s="174"/>
      <c r="N375" s="406"/>
      <c r="O375" s="116"/>
      <c r="P375" s="174"/>
      <c r="Q375" s="116"/>
      <c r="R375" s="116"/>
      <c r="S375" s="116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  <c r="AF375" s="174"/>
      <c r="AG375" s="174"/>
      <c r="AH375" s="174"/>
      <c r="AI375" s="174"/>
      <c r="AJ375" s="174"/>
    </row>
    <row r="376" ht="15.0" customHeight="1">
      <c r="A376" s="262"/>
      <c r="B376" s="115" t="s">
        <v>2271</v>
      </c>
      <c r="C376" s="116">
        <v>397168.0</v>
      </c>
      <c r="D376" s="116"/>
      <c r="E376" s="175"/>
      <c r="F376" s="262"/>
      <c r="G376" s="62" t="s">
        <v>2264</v>
      </c>
      <c r="H376" s="118"/>
      <c r="I376" s="29"/>
      <c r="J376" s="29"/>
      <c r="K376" s="116">
        <v>24.0</v>
      </c>
      <c r="L376" s="118"/>
      <c r="M376" s="174"/>
      <c r="N376" s="406"/>
      <c r="O376" s="116"/>
      <c r="P376" s="174"/>
      <c r="Q376" s="116"/>
      <c r="R376" s="116"/>
      <c r="S376" s="116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  <c r="AF376" s="174"/>
      <c r="AG376" s="174"/>
      <c r="AH376" s="174"/>
      <c r="AI376" s="174"/>
      <c r="AJ376" s="174"/>
    </row>
    <row r="377" ht="15.0" customHeight="1">
      <c r="A377" s="262">
        <v>46098.0</v>
      </c>
      <c r="B377" s="115" t="s">
        <v>2271</v>
      </c>
      <c r="C377" s="116">
        <v>513751.0</v>
      </c>
      <c r="D377" s="116"/>
      <c r="E377" s="175"/>
      <c r="F377" s="262"/>
      <c r="G377" s="62" t="s">
        <v>2264</v>
      </c>
      <c r="H377" s="118"/>
      <c r="I377" s="29"/>
      <c r="J377" s="29"/>
      <c r="K377" s="116">
        <v>25.0</v>
      </c>
      <c r="L377" s="118"/>
      <c r="M377" s="174"/>
      <c r="N377" s="406"/>
      <c r="O377" s="116"/>
      <c r="P377" s="174"/>
      <c r="Q377" s="116"/>
      <c r="R377" s="116"/>
      <c r="S377" s="116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  <c r="AF377" s="174"/>
      <c r="AG377" s="174"/>
      <c r="AH377" s="174"/>
      <c r="AI377" s="174"/>
      <c r="AJ377" s="174"/>
    </row>
    <row r="378" ht="15.0" customHeight="1">
      <c r="A378" s="262">
        <v>46099.0</v>
      </c>
      <c r="B378" s="115" t="s">
        <v>2271</v>
      </c>
      <c r="C378" s="116">
        <v>893396.0</v>
      </c>
      <c r="D378" s="116"/>
      <c r="E378" s="175"/>
      <c r="F378" s="262"/>
      <c r="G378" s="62" t="s">
        <v>2264</v>
      </c>
      <c r="H378" s="118"/>
      <c r="I378" s="29"/>
      <c r="J378" s="29"/>
      <c r="K378" s="116">
        <v>26.0</v>
      </c>
      <c r="L378" s="118"/>
      <c r="M378" s="174"/>
      <c r="N378" s="406"/>
      <c r="O378" s="116"/>
      <c r="P378" s="174"/>
      <c r="Q378" s="116"/>
      <c r="R378" s="116"/>
      <c r="S378" s="116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  <c r="AF378" s="174"/>
      <c r="AG378" s="174"/>
      <c r="AH378" s="174"/>
      <c r="AI378" s="174"/>
      <c r="AJ378" s="174"/>
    </row>
    <row r="379" ht="15.0" customHeight="1">
      <c r="A379" s="262"/>
      <c r="B379" s="115" t="s">
        <v>2278</v>
      </c>
      <c r="C379" s="116">
        <v>7041936.0</v>
      </c>
      <c r="D379" s="116"/>
      <c r="E379" s="175"/>
      <c r="F379" s="262">
        <v>46082.0</v>
      </c>
      <c r="G379" s="99" t="s">
        <v>2265</v>
      </c>
      <c r="H379" s="118"/>
      <c r="I379" s="29"/>
      <c r="J379" s="29"/>
      <c r="K379" s="116">
        <v>27.0</v>
      </c>
      <c r="L379" s="118"/>
      <c r="M379" s="174"/>
      <c r="N379" s="406"/>
      <c r="O379" s="116"/>
      <c r="P379" s="174"/>
      <c r="Q379" s="116"/>
      <c r="R379" s="116"/>
      <c r="S379" s="116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  <c r="AF379" s="174"/>
      <c r="AG379" s="174"/>
      <c r="AH379" s="174"/>
      <c r="AI379" s="174"/>
      <c r="AJ379" s="174"/>
    </row>
    <row r="380" ht="15.0" customHeight="1">
      <c r="A380" s="262">
        <v>46100.0</v>
      </c>
      <c r="B380" s="115" t="s">
        <v>2271</v>
      </c>
      <c r="C380" s="116">
        <v>447797.0</v>
      </c>
      <c r="D380" s="116"/>
      <c r="E380" s="175"/>
      <c r="F380" s="262"/>
      <c r="G380" s="62" t="s">
        <v>2264</v>
      </c>
      <c r="H380" s="118"/>
      <c r="I380" s="29"/>
      <c r="J380" s="29"/>
      <c r="K380" s="116">
        <v>28.0</v>
      </c>
      <c r="L380" s="118"/>
      <c r="M380" s="174"/>
      <c r="N380" s="406"/>
      <c r="O380" s="116"/>
      <c r="P380" s="174"/>
      <c r="Q380" s="116"/>
      <c r="R380" s="116"/>
      <c r="S380" s="116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  <c r="AF380" s="174"/>
      <c r="AG380" s="174"/>
      <c r="AH380" s="174"/>
      <c r="AI380" s="174"/>
      <c r="AJ380" s="174"/>
    </row>
    <row r="381" ht="15.0" customHeight="1">
      <c r="A381" s="262"/>
      <c r="B381" s="115" t="s">
        <v>2328</v>
      </c>
      <c r="C381" s="116"/>
      <c r="D381" s="118">
        <v>1.018687E7</v>
      </c>
      <c r="E381" s="175"/>
      <c r="F381" s="262"/>
      <c r="G381" s="99" t="s">
        <v>2265</v>
      </c>
      <c r="H381" s="118"/>
      <c r="I381" s="29"/>
      <c r="J381" s="29"/>
      <c r="K381" s="116">
        <v>29.0</v>
      </c>
      <c r="L381" s="116"/>
      <c r="M381" s="174"/>
      <c r="N381" s="406"/>
      <c r="O381" s="116"/>
      <c r="P381" s="174"/>
      <c r="Q381" s="116"/>
      <c r="R381" s="116"/>
      <c r="S381" s="116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  <c r="AF381" s="174"/>
      <c r="AG381" s="174"/>
      <c r="AH381" s="174"/>
      <c r="AI381" s="174"/>
      <c r="AJ381" s="174"/>
    </row>
    <row r="382" ht="15.0" customHeight="1">
      <c r="A382" s="262">
        <v>46101.0</v>
      </c>
      <c r="B382" s="117" t="s">
        <v>2346</v>
      </c>
      <c r="C382" s="265"/>
      <c r="D382" s="118">
        <v>67246.0</v>
      </c>
      <c r="E382" s="175"/>
      <c r="F382" s="262"/>
      <c r="G382" s="28" t="s">
        <v>2263</v>
      </c>
      <c r="H382" s="118"/>
      <c r="I382" s="29"/>
      <c r="J382" s="29"/>
      <c r="K382" s="116">
        <v>30.0</v>
      </c>
      <c r="L382" s="118"/>
      <c r="M382" s="174"/>
      <c r="N382" s="406"/>
      <c r="O382" s="116"/>
      <c r="P382" s="174"/>
      <c r="Q382" s="116"/>
      <c r="R382" s="116"/>
      <c r="S382" s="116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  <c r="AF382" s="174"/>
      <c r="AG382" s="174"/>
      <c r="AH382" s="174"/>
      <c r="AI382" s="174"/>
      <c r="AJ382" s="174"/>
    </row>
    <row r="383" ht="15.0" customHeight="1">
      <c r="A383" s="262"/>
      <c r="B383" s="115" t="s">
        <v>2271</v>
      </c>
      <c r="C383" s="116">
        <v>507856.0</v>
      </c>
      <c r="D383" s="116"/>
      <c r="E383" s="175"/>
      <c r="F383" s="262"/>
      <c r="G383" s="62" t="s">
        <v>2264</v>
      </c>
      <c r="H383" s="118"/>
      <c r="I383" s="29"/>
      <c r="J383" s="29"/>
      <c r="K383" s="116">
        <v>31.0</v>
      </c>
      <c r="L383" s="116"/>
      <c r="M383" s="174"/>
      <c r="N383" s="406"/>
      <c r="O383" s="272" t="s">
        <v>3</v>
      </c>
      <c r="P383" s="261">
        <f>SUM(N373:N383)</f>
        <v>0</v>
      </c>
      <c r="Q383" s="116"/>
      <c r="R383" s="116"/>
      <c r="S383" s="116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  <c r="AF383" s="174"/>
      <c r="AG383" s="174"/>
      <c r="AH383" s="174"/>
      <c r="AI383" s="174"/>
      <c r="AJ383" s="174"/>
    </row>
    <row r="384" ht="15.0" customHeight="1">
      <c r="A384" s="262"/>
      <c r="B384" s="115" t="s">
        <v>2347</v>
      </c>
      <c r="C384" s="116"/>
      <c r="D384" s="118">
        <v>1.595519E7</v>
      </c>
      <c r="E384" s="175"/>
      <c r="F384" s="262"/>
      <c r="G384" s="62" t="s">
        <v>2264</v>
      </c>
      <c r="H384" s="118"/>
      <c r="I384" s="29"/>
      <c r="J384" s="29"/>
      <c r="K384" s="116"/>
      <c r="L384" s="174">
        <f>SUM(L346:L383)</f>
        <v>89442170</v>
      </c>
      <c r="M384" s="174"/>
      <c r="N384" s="174">
        <f>L384-L362-L351-L350-L348-L347-L346-L349</f>
        <v>1452470</v>
      </c>
      <c r="O384" s="116"/>
      <c r="P384" s="174"/>
      <c r="Q384" s="116"/>
      <c r="R384" s="116"/>
      <c r="S384" s="116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  <c r="AF384" s="174"/>
      <c r="AG384" s="174"/>
      <c r="AH384" s="174"/>
      <c r="AI384" s="174"/>
      <c r="AJ384" s="174"/>
    </row>
    <row r="385" ht="15.0" customHeight="1">
      <c r="A385" s="262"/>
      <c r="B385" s="117" t="s">
        <v>2282</v>
      </c>
      <c r="C385" s="265"/>
      <c r="D385" s="118">
        <v>386800.0</v>
      </c>
      <c r="E385" s="175"/>
      <c r="F385" s="262"/>
      <c r="G385" s="62" t="s">
        <v>2264</v>
      </c>
      <c r="H385" s="118"/>
      <c r="I385" s="29"/>
      <c r="J385" s="29"/>
      <c r="K385" s="116"/>
      <c r="L385" s="174" t="s">
        <v>2837</v>
      </c>
      <c r="M385" s="174"/>
      <c r="N385" s="28"/>
      <c r="O385" s="116"/>
      <c r="P385" s="174"/>
      <c r="Q385" s="116"/>
      <c r="R385" s="116"/>
      <c r="S385" s="116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  <c r="AF385" s="174"/>
      <c r="AG385" s="174"/>
      <c r="AH385" s="174"/>
      <c r="AI385" s="174"/>
      <c r="AJ385" s="174"/>
    </row>
    <row r="386" ht="15.0" customHeight="1">
      <c r="A386" s="262"/>
      <c r="B386" s="117"/>
      <c r="C386" s="116"/>
      <c r="D386" s="118"/>
      <c r="E386" s="175"/>
      <c r="F386" s="262"/>
      <c r="G386" s="29"/>
      <c r="H386" s="118"/>
      <c r="I386" s="29"/>
      <c r="J386" s="29"/>
      <c r="K386" s="116" t="s">
        <v>2838</v>
      </c>
      <c r="L386" s="116">
        <f>ROUNDUP(N386*112000*0.917,-1)</f>
        <v>0</v>
      </c>
      <c r="M386" s="407"/>
      <c r="N386" s="174">
        <v>0.0</v>
      </c>
      <c r="O386" s="116"/>
      <c r="P386" s="174"/>
      <c r="Q386" s="116"/>
      <c r="R386" s="116"/>
      <c r="S386" s="116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  <c r="AF386" s="174"/>
      <c r="AG386" s="174"/>
      <c r="AH386" s="174"/>
      <c r="AI386" s="174"/>
      <c r="AJ386" s="174"/>
    </row>
    <row r="387" ht="15.0" customHeight="1">
      <c r="A387" s="262"/>
      <c r="B387" s="117"/>
      <c r="C387" s="116"/>
      <c r="D387" s="118"/>
      <c r="E387" s="175"/>
      <c r="F387" s="262"/>
      <c r="G387" s="29"/>
      <c r="H387" s="118"/>
      <c r="I387" s="29"/>
      <c r="J387" s="29"/>
      <c r="K387" s="408"/>
      <c r="L387" s="118"/>
      <c r="M387" s="409">
        <v>0.0</v>
      </c>
      <c r="N387" s="409">
        <f>124000*M387*0.9</f>
        <v>0</v>
      </c>
      <c r="O387" s="408"/>
      <c r="P387" s="174"/>
      <c r="Q387" s="116"/>
      <c r="R387" s="116"/>
      <c r="S387" s="116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  <c r="AF387" s="174"/>
      <c r="AG387" s="174"/>
      <c r="AH387" s="174"/>
      <c r="AI387" s="174"/>
      <c r="AJ387" s="174"/>
    </row>
    <row r="388" ht="15.0" customHeight="1">
      <c r="A388" s="262"/>
      <c r="B388" s="115"/>
      <c r="C388" s="116"/>
      <c r="D388" s="118"/>
      <c r="E388" s="175"/>
      <c r="F388" s="262"/>
      <c r="G388" s="29"/>
      <c r="H388" s="118"/>
      <c r="I388" s="29"/>
      <c r="J388" s="29"/>
      <c r="K388" s="116" t="s">
        <v>2829</v>
      </c>
      <c r="L388" s="116"/>
      <c r="M388" s="174"/>
      <c r="N388" s="174"/>
      <c r="O388" s="116"/>
      <c r="P388" s="174"/>
      <c r="Q388" s="116"/>
      <c r="R388" s="116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  <c r="AF388" s="174"/>
      <c r="AG388" s="174"/>
      <c r="AH388" s="174"/>
      <c r="AI388" s="174"/>
      <c r="AJ388" s="174"/>
    </row>
    <row r="389" ht="15.0" customHeight="1">
      <c r="A389" s="262"/>
      <c r="B389" s="115"/>
      <c r="C389" s="116"/>
      <c r="D389" s="118"/>
      <c r="E389" s="175"/>
      <c r="F389" s="262"/>
      <c r="G389" s="29"/>
      <c r="H389" s="118"/>
      <c r="I389" s="29"/>
      <c r="J389" s="29"/>
      <c r="K389" s="116"/>
      <c r="L389" s="174">
        <f>SUM(L386:L388)</f>
        <v>0</v>
      </c>
      <c r="M389" s="174"/>
      <c r="N389" s="174"/>
      <c r="O389" s="116"/>
      <c r="P389" s="174"/>
      <c r="Q389" s="116"/>
      <c r="R389" s="116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  <c r="AF389" s="174"/>
      <c r="AG389" s="174"/>
      <c r="AH389" s="174"/>
      <c r="AI389" s="174"/>
      <c r="AJ389" s="174"/>
    </row>
    <row r="390" ht="15.0" customHeight="1">
      <c r="A390" s="262"/>
      <c r="B390" s="115"/>
      <c r="C390" s="118"/>
      <c r="D390" s="118"/>
      <c r="E390" s="175"/>
      <c r="F390" s="262"/>
      <c r="G390" s="29"/>
      <c r="H390" s="118"/>
      <c r="I390" s="29"/>
      <c r="J390" s="29"/>
      <c r="K390" s="116" t="s">
        <v>3</v>
      </c>
      <c r="L390" s="174">
        <f>L384+L389</f>
        <v>89442170</v>
      </c>
      <c r="M390" s="174"/>
      <c r="N390" s="174"/>
      <c r="O390" s="116"/>
      <c r="P390" s="174"/>
      <c r="Q390" s="116"/>
      <c r="R390" s="116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  <c r="AF390" s="174"/>
      <c r="AG390" s="174"/>
      <c r="AH390" s="174"/>
      <c r="AI390" s="174"/>
      <c r="AJ390" s="174"/>
    </row>
    <row r="391" ht="15.0" customHeight="1">
      <c r="A391" s="262"/>
      <c r="B391" s="115"/>
      <c r="C391" s="116"/>
      <c r="D391" s="118"/>
      <c r="E391" s="175"/>
      <c r="F391" s="262"/>
      <c r="G391" s="29"/>
      <c r="H391" s="118"/>
      <c r="I391" s="29"/>
      <c r="J391" s="29"/>
      <c r="K391" s="116"/>
      <c r="L391" s="174"/>
      <c r="M391" s="174"/>
      <c r="N391" s="174"/>
      <c r="O391" s="116"/>
      <c r="P391" s="174"/>
      <c r="Q391" s="116"/>
      <c r="R391" s="116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  <c r="AF391" s="174"/>
      <c r="AG391" s="174"/>
      <c r="AH391" s="174"/>
      <c r="AI391" s="174"/>
      <c r="AJ391" s="174"/>
    </row>
    <row r="392" ht="15.0" customHeight="1">
      <c r="A392" s="262"/>
      <c r="B392" s="117"/>
      <c r="C392" s="116"/>
      <c r="D392" s="118"/>
      <c r="E392" s="175"/>
      <c r="F392" s="262"/>
      <c r="G392" s="29"/>
      <c r="H392" s="118"/>
      <c r="I392" s="29"/>
      <c r="J392" s="29"/>
      <c r="K392" s="116"/>
      <c r="L392" s="174"/>
      <c r="M392" s="174"/>
      <c r="N392" s="174"/>
      <c r="O392" s="116"/>
      <c r="P392" s="174"/>
      <c r="Q392" s="116"/>
      <c r="R392" s="116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  <c r="AF392" s="174"/>
      <c r="AG392" s="174"/>
      <c r="AH392" s="174"/>
      <c r="AI392" s="174"/>
      <c r="AJ392" s="174"/>
    </row>
    <row r="393" ht="15.0" customHeight="1">
      <c r="A393" s="262"/>
      <c r="B393" s="115"/>
      <c r="C393" s="116"/>
      <c r="D393" s="118"/>
      <c r="E393" s="175"/>
      <c r="F393" s="262"/>
      <c r="G393" s="29"/>
      <c r="H393" s="118"/>
      <c r="I393" s="29"/>
      <c r="J393" s="29"/>
      <c r="K393" s="116"/>
      <c r="L393" s="118"/>
      <c r="M393" s="174"/>
      <c r="N393" s="174"/>
      <c r="O393" s="116"/>
      <c r="P393" s="174"/>
      <c r="Q393" s="116"/>
      <c r="R393" s="116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  <c r="AF393" s="174"/>
      <c r="AG393" s="174"/>
      <c r="AH393" s="174"/>
      <c r="AI393" s="174"/>
      <c r="AJ393" s="174"/>
    </row>
    <row r="394" ht="15.0" customHeight="1">
      <c r="A394" s="262"/>
      <c r="B394" s="115"/>
      <c r="C394" s="116"/>
      <c r="D394" s="118"/>
      <c r="E394" s="175"/>
      <c r="F394" s="262"/>
      <c r="G394" s="29"/>
      <c r="H394" s="118"/>
      <c r="I394" s="29"/>
      <c r="J394" s="29"/>
      <c r="K394" s="116"/>
      <c r="L394" s="118"/>
      <c r="M394" s="174"/>
      <c r="N394" s="174"/>
      <c r="O394" s="116"/>
      <c r="P394" s="174"/>
      <c r="Q394" s="116"/>
      <c r="R394" s="116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  <c r="AF394" s="174"/>
      <c r="AG394" s="174"/>
      <c r="AH394" s="174"/>
      <c r="AI394" s="174"/>
      <c r="AJ394" s="174"/>
    </row>
    <row r="395" ht="15.0" customHeight="1">
      <c r="A395" s="262"/>
      <c r="B395" s="115"/>
      <c r="C395" s="116"/>
      <c r="D395" s="118"/>
      <c r="E395" s="175"/>
      <c r="F395" s="262"/>
      <c r="G395" s="29"/>
      <c r="H395" s="118"/>
      <c r="I395" s="29"/>
      <c r="J395" s="29"/>
      <c r="K395" s="116"/>
      <c r="L395" s="118"/>
      <c r="M395" s="174"/>
      <c r="N395" s="174"/>
      <c r="O395" s="116"/>
      <c r="P395" s="174"/>
      <c r="Q395" s="116"/>
      <c r="R395" s="116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  <c r="AF395" s="174"/>
      <c r="AG395" s="174"/>
      <c r="AH395" s="174"/>
      <c r="AI395" s="174"/>
      <c r="AJ395" s="174"/>
    </row>
    <row r="396" ht="15.0" customHeight="1">
      <c r="A396" s="262"/>
      <c r="B396" s="115"/>
      <c r="C396" s="116"/>
      <c r="D396" s="118"/>
      <c r="E396" s="175"/>
      <c r="F396" s="262"/>
      <c r="G396" s="29"/>
      <c r="H396" s="118"/>
      <c r="I396" s="29"/>
      <c r="J396" s="29"/>
      <c r="K396" s="116"/>
      <c r="L396" s="118"/>
      <c r="M396" s="174"/>
      <c r="N396" s="174"/>
      <c r="O396" s="116"/>
      <c r="P396" s="174"/>
      <c r="Q396" s="116"/>
      <c r="R396" s="116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  <c r="AF396" s="174"/>
      <c r="AG396" s="174"/>
      <c r="AH396" s="174"/>
      <c r="AI396" s="174"/>
      <c r="AJ396" s="174"/>
    </row>
    <row r="397" ht="15.0" customHeight="1">
      <c r="A397" s="262"/>
      <c r="B397" s="115"/>
      <c r="C397" s="116"/>
      <c r="D397" s="118"/>
      <c r="E397" s="175"/>
      <c r="F397" s="262"/>
      <c r="G397" s="29"/>
      <c r="H397" s="118"/>
      <c r="I397" s="29"/>
      <c r="J397" s="29"/>
      <c r="K397" s="116"/>
      <c r="L397" s="118"/>
      <c r="M397" s="174"/>
      <c r="N397" s="174"/>
      <c r="O397" s="116"/>
      <c r="P397" s="174"/>
      <c r="Q397" s="116"/>
      <c r="R397" s="116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  <c r="AF397" s="174"/>
      <c r="AG397" s="174"/>
      <c r="AH397" s="174"/>
      <c r="AI397" s="174"/>
      <c r="AJ397" s="174"/>
    </row>
    <row r="398" ht="15.0" customHeight="1">
      <c r="A398" s="262"/>
      <c r="B398" s="115"/>
      <c r="C398" s="116"/>
      <c r="D398" s="118"/>
      <c r="E398" s="175"/>
      <c r="F398" s="262"/>
      <c r="G398" s="29"/>
      <c r="H398" s="118"/>
      <c r="I398" s="29"/>
      <c r="J398" s="29"/>
      <c r="K398" s="116"/>
      <c r="L398" s="118"/>
      <c r="M398" s="174"/>
      <c r="N398" s="174"/>
      <c r="O398" s="116"/>
      <c r="P398" s="174"/>
      <c r="Q398" s="116"/>
      <c r="R398" s="116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  <c r="AF398" s="174"/>
      <c r="AG398" s="174"/>
      <c r="AH398" s="174"/>
      <c r="AI398" s="174"/>
      <c r="AJ398" s="174"/>
    </row>
    <row r="399" ht="15.0" customHeight="1">
      <c r="A399" s="262"/>
      <c r="B399" s="115"/>
      <c r="C399" s="116"/>
      <c r="D399" s="118"/>
      <c r="E399" s="175"/>
      <c r="F399" s="262"/>
      <c r="G399" s="29"/>
      <c r="H399" s="118"/>
      <c r="I399" s="29"/>
      <c r="J399" s="29"/>
      <c r="K399" s="116"/>
      <c r="L399" s="118"/>
      <c r="M399" s="174"/>
      <c r="N399" s="174"/>
      <c r="O399" s="116"/>
      <c r="P399" s="174"/>
      <c r="Q399" s="116"/>
      <c r="R399" s="116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  <c r="AF399" s="174"/>
      <c r="AG399" s="174"/>
      <c r="AH399" s="174"/>
      <c r="AI399" s="174"/>
      <c r="AJ399" s="174"/>
    </row>
    <row r="400" ht="15.0" customHeight="1">
      <c r="A400" s="262"/>
      <c r="B400" s="115"/>
      <c r="C400" s="116"/>
      <c r="D400" s="118"/>
      <c r="E400" s="175"/>
      <c r="F400" s="262"/>
      <c r="G400" s="29"/>
      <c r="H400" s="118"/>
      <c r="I400" s="29"/>
      <c r="J400" s="29"/>
      <c r="K400" s="116"/>
      <c r="L400" s="116"/>
      <c r="M400" s="174"/>
      <c r="N400" s="174"/>
      <c r="O400" s="116"/>
      <c r="P400" s="174"/>
      <c r="Q400" s="116"/>
      <c r="R400" s="116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  <c r="AF400" s="174"/>
      <c r="AG400" s="174"/>
      <c r="AH400" s="174"/>
      <c r="AI400" s="174"/>
      <c r="AJ400" s="174"/>
    </row>
    <row r="401" ht="15.0" customHeight="1">
      <c r="A401" s="262"/>
      <c r="B401" s="115"/>
      <c r="C401" s="116"/>
      <c r="D401" s="118"/>
      <c r="E401" s="175"/>
      <c r="F401" s="262"/>
      <c r="G401" s="29"/>
      <c r="H401" s="118"/>
      <c r="I401" s="29"/>
      <c r="J401" s="29"/>
      <c r="K401" s="116"/>
      <c r="L401" s="116"/>
      <c r="M401" s="174"/>
      <c r="N401" s="174"/>
      <c r="O401" s="116"/>
      <c r="P401" s="174"/>
      <c r="Q401" s="116"/>
      <c r="R401" s="116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  <c r="AF401" s="174"/>
      <c r="AG401" s="174"/>
      <c r="AH401" s="174"/>
      <c r="AI401" s="174"/>
      <c r="AJ401" s="174"/>
    </row>
    <row r="402" ht="15.0" customHeight="1">
      <c r="A402" s="262"/>
      <c r="B402" s="115"/>
      <c r="C402" s="116"/>
      <c r="D402" s="118"/>
      <c r="E402" s="175"/>
      <c r="F402" s="262"/>
      <c r="G402" s="29"/>
      <c r="H402" s="118"/>
      <c r="I402" s="29"/>
      <c r="J402" s="29"/>
      <c r="K402" s="116"/>
      <c r="L402" s="116"/>
      <c r="M402" s="174"/>
      <c r="N402" s="174"/>
      <c r="O402" s="116"/>
      <c r="P402" s="174"/>
      <c r="Q402" s="116"/>
      <c r="R402" s="116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  <c r="AF402" s="174"/>
      <c r="AG402" s="174"/>
      <c r="AH402" s="174"/>
      <c r="AI402" s="174"/>
      <c r="AJ402" s="174"/>
    </row>
    <row r="403" ht="15.0" customHeight="1">
      <c r="A403" s="262"/>
      <c r="B403" s="115"/>
      <c r="C403" s="116"/>
      <c r="D403" s="118"/>
      <c r="E403" s="175"/>
      <c r="F403" s="262"/>
      <c r="G403" s="28"/>
      <c r="H403" s="118"/>
      <c r="I403" s="29"/>
      <c r="J403" s="29"/>
      <c r="K403" s="116"/>
      <c r="L403" s="116"/>
      <c r="M403" s="174"/>
      <c r="N403" s="174"/>
      <c r="O403" s="116"/>
      <c r="P403" s="174"/>
      <c r="Q403" s="116"/>
      <c r="R403" s="116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  <c r="AF403" s="174"/>
      <c r="AG403" s="174"/>
      <c r="AH403" s="174"/>
      <c r="AI403" s="174"/>
      <c r="AJ403" s="174"/>
    </row>
    <row r="404" ht="15.0" customHeight="1">
      <c r="A404" s="262"/>
      <c r="B404" s="115"/>
      <c r="C404" s="116"/>
      <c r="D404" s="118"/>
      <c r="E404" s="175"/>
      <c r="F404" s="262"/>
      <c r="G404" s="28"/>
      <c r="H404" s="118"/>
      <c r="I404" s="29"/>
      <c r="J404" s="29"/>
      <c r="K404" s="116"/>
      <c r="L404" s="116"/>
      <c r="M404" s="174"/>
      <c r="N404" s="174"/>
      <c r="O404" s="116"/>
      <c r="P404" s="174"/>
      <c r="Q404" s="116"/>
      <c r="R404" s="116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  <c r="AF404" s="174"/>
      <c r="AG404" s="174"/>
      <c r="AH404" s="174"/>
      <c r="AI404" s="174"/>
      <c r="AJ404" s="174"/>
    </row>
    <row r="405" ht="15.0" customHeight="1">
      <c r="A405" s="262"/>
      <c r="B405" s="115"/>
      <c r="C405" s="116"/>
      <c r="D405" s="118"/>
      <c r="E405" s="175"/>
      <c r="F405" s="262"/>
      <c r="G405" s="28"/>
      <c r="H405" s="118"/>
      <c r="I405" s="29"/>
      <c r="J405" s="29"/>
      <c r="K405" s="116"/>
      <c r="L405" s="116"/>
      <c r="M405" s="174"/>
      <c r="N405" s="174"/>
      <c r="O405" s="116"/>
      <c r="P405" s="174"/>
      <c r="Q405" s="116"/>
      <c r="R405" s="116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  <c r="AF405" s="174"/>
      <c r="AG405" s="174"/>
      <c r="AH405" s="174"/>
      <c r="AI405" s="174"/>
      <c r="AJ405" s="174"/>
    </row>
    <row r="406" ht="15.0" customHeight="1">
      <c r="A406" s="262"/>
      <c r="B406" s="115"/>
      <c r="C406" s="116"/>
      <c r="D406" s="118"/>
      <c r="E406" s="175"/>
      <c r="F406" s="262"/>
      <c r="G406" s="28"/>
      <c r="H406" s="118"/>
      <c r="I406" s="29"/>
      <c r="J406" s="29"/>
      <c r="K406" s="116"/>
      <c r="L406" s="116"/>
      <c r="M406" s="174"/>
      <c r="N406" s="174"/>
      <c r="O406" s="116"/>
      <c r="P406" s="174"/>
      <c r="Q406" s="116"/>
      <c r="R406" s="116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  <c r="AF406" s="174"/>
      <c r="AG406" s="174"/>
      <c r="AH406" s="174"/>
      <c r="AI406" s="174"/>
      <c r="AJ406" s="174"/>
    </row>
    <row r="407" ht="15.0" customHeight="1">
      <c r="A407" s="262"/>
      <c r="B407" s="117"/>
      <c r="C407" s="265"/>
      <c r="D407" s="265"/>
      <c r="E407" s="175"/>
      <c r="F407" s="262"/>
      <c r="G407" s="28"/>
      <c r="H407" s="118"/>
      <c r="I407" s="29"/>
      <c r="J407" s="29"/>
      <c r="K407" s="116"/>
      <c r="L407" s="116"/>
      <c r="M407" s="174"/>
      <c r="N407" s="174"/>
      <c r="O407" s="116"/>
      <c r="P407" s="174"/>
      <c r="Q407" s="116"/>
      <c r="R407" s="116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  <c r="AF407" s="174"/>
      <c r="AG407" s="174"/>
      <c r="AH407" s="174"/>
      <c r="AI407" s="174"/>
      <c r="AJ407" s="174"/>
    </row>
    <row r="408" ht="15.0" customHeight="1">
      <c r="A408" s="262"/>
      <c r="B408" s="115"/>
      <c r="C408" s="116"/>
      <c r="D408" s="118"/>
      <c r="E408" s="175"/>
      <c r="F408" s="262"/>
      <c r="G408" s="29"/>
      <c r="H408" s="118"/>
      <c r="I408" s="29"/>
      <c r="J408" s="29"/>
      <c r="K408" s="116"/>
      <c r="L408" s="116"/>
      <c r="M408" s="174"/>
      <c r="N408" s="174"/>
      <c r="O408" s="116"/>
      <c r="P408" s="174"/>
      <c r="Q408" s="116"/>
      <c r="R408" s="116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  <c r="AF408" s="174"/>
      <c r="AG408" s="174"/>
      <c r="AH408" s="174"/>
      <c r="AI408" s="174"/>
      <c r="AJ408" s="174"/>
    </row>
    <row r="409" ht="15.0" customHeight="1">
      <c r="A409" s="262"/>
      <c r="B409" s="115"/>
      <c r="C409" s="116"/>
      <c r="D409" s="118"/>
      <c r="E409" s="175"/>
      <c r="F409" s="262"/>
      <c r="G409" s="28"/>
      <c r="H409" s="118"/>
      <c r="I409" s="29"/>
      <c r="J409" s="29"/>
      <c r="K409" s="116"/>
      <c r="L409" s="116"/>
      <c r="M409" s="174"/>
      <c r="N409" s="174"/>
      <c r="O409" s="116"/>
      <c r="P409" s="174"/>
      <c r="Q409" s="116"/>
      <c r="R409" s="116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  <c r="AF409" s="174"/>
      <c r="AG409" s="174"/>
      <c r="AH409" s="174"/>
      <c r="AI409" s="174"/>
      <c r="AJ409" s="174"/>
    </row>
    <row r="410" ht="15.0" customHeight="1">
      <c r="A410" s="262"/>
      <c r="B410" s="115"/>
      <c r="C410" s="116"/>
      <c r="D410" s="118"/>
      <c r="E410" s="175"/>
      <c r="F410" s="262"/>
      <c r="G410" s="28"/>
      <c r="H410" s="118"/>
      <c r="I410" s="29"/>
      <c r="J410" s="29"/>
      <c r="K410" s="116"/>
      <c r="L410" s="116"/>
      <c r="M410" s="174"/>
      <c r="N410" s="174"/>
      <c r="O410" s="116"/>
      <c r="P410" s="174"/>
      <c r="Q410" s="116"/>
      <c r="R410" s="116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  <c r="AF410" s="174"/>
      <c r="AG410" s="174"/>
      <c r="AH410" s="174"/>
      <c r="AI410" s="174"/>
      <c r="AJ410" s="174"/>
    </row>
    <row r="411" ht="15.0" customHeight="1">
      <c r="A411" s="262"/>
      <c r="B411" s="115"/>
      <c r="C411" s="116"/>
      <c r="D411" s="118"/>
      <c r="E411" s="175"/>
      <c r="F411" s="262"/>
      <c r="G411" s="29"/>
      <c r="H411" s="118"/>
      <c r="I411" s="29"/>
      <c r="J411" s="29"/>
      <c r="K411" s="116"/>
      <c r="L411" s="116"/>
      <c r="M411" s="174"/>
      <c r="N411" s="174"/>
      <c r="O411" s="116"/>
      <c r="P411" s="174"/>
      <c r="Q411" s="116"/>
      <c r="R411" s="116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  <c r="AF411" s="174"/>
      <c r="AG411" s="174"/>
      <c r="AH411" s="174"/>
      <c r="AI411" s="174"/>
      <c r="AJ411" s="174"/>
    </row>
    <row r="412" ht="15.0" customHeight="1">
      <c r="A412" s="262"/>
      <c r="B412" s="115"/>
      <c r="C412" s="116"/>
      <c r="D412" s="118"/>
      <c r="E412" s="175"/>
      <c r="F412" s="262"/>
      <c r="G412" s="29"/>
      <c r="H412" s="118"/>
      <c r="I412" s="29"/>
      <c r="J412" s="29"/>
      <c r="K412" s="116"/>
      <c r="L412" s="116"/>
      <c r="M412" s="174"/>
      <c r="N412" s="174"/>
      <c r="O412" s="116"/>
      <c r="P412" s="174"/>
      <c r="Q412" s="116"/>
      <c r="R412" s="116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  <c r="AF412" s="174"/>
      <c r="AG412" s="174"/>
      <c r="AH412" s="174"/>
      <c r="AI412" s="174"/>
      <c r="AJ412" s="174"/>
    </row>
    <row r="413" ht="15.0" customHeight="1">
      <c r="A413" s="262"/>
      <c r="B413" s="115"/>
      <c r="C413" s="116"/>
      <c r="D413" s="118"/>
      <c r="E413" s="175"/>
      <c r="F413" s="262"/>
      <c r="G413" s="28"/>
      <c r="H413" s="118"/>
      <c r="I413" s="29"/>
      <c r="J413" s="29"/>
      <c r="K413" s="116"/>
      <c r="L413" s="116"/>
      <c r="M413" s="174"/>
      <c r="N413" s="174"/>
      <c r="O413" s="116"/>
      <c r="P413" s="174"/>
      <c r="Q413" s="116"/>
      <c r="R413" s="116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  <c r="AF413" s="174"/>
      <c r="AG413" s="174"/>
      <c r="AH413" s="174"/>
      <c r="AI413" s="174"/>
      <c r="AJ413" s="174"/>
    </row>
    <row r="414" ht="15.0" customHeight="1">
      <c r="A414" s="262"/>
      <c r="B414" s="115"/>
      <c r="C414" s="116"/>
      <c r="D414" s="118"/>
      <c r="E414" s="175"/>
      <c r="F414" s="262"/>
      <c r="G414" s="28"/>
      <c r="H414" s="118"/>
      <c r="I414" s="29"/>
      <c r="J414" s="29"/>
      <c r="K414" s="116"/>
      <c r="L414" s="116"/>
      <c r="M414" s="174"/>
      <c r="N414" s="174"/>
      <c r="O414" s="116"/>
      <c r="P414" s="174"/>
      <c r="Q414" s="116"/>
      <c r="R414" s="116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  <c r="AF414" s="174"/>
      <c r="AG414" s="174"/>
      <c r="AH414" s="174"/>
      <c r="AI414" s="174"/>
      <c r="AJ414" s="174"/>
    </row>
    <row r="415" ht="15.0" customHeight="1">
      <c r="A415" s="262"/>
      <c r="B415" s="115"/>
      <c r="C415" s="116"/>
      <c r="D415" s="116"/>
      <c r="E415" s="175"/>
      <c r="F415" s="262"/>
      <c r="G415" s="29"/>
      <c r="H415" s="118"/>
      <c r="I415" s="29"/>
      <c r="J415" s="29"/>
      <c r="K415" s="116"/>
      <c r="L415" s="116"/>
      <c r="M415" s="174"/>
      <c r="N415" s="174"/>
      <c r="O415" s="116"/>
      <c r="P415" s="174"/>
      <c r="Q415" s="116"/>
      <c r="R415" s="116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  <c r="AF415" s="174"/>
      <c r="AG415" s="174"/>
      <c r="AH415" s="174"/>
      <c r="AI415" s="174"/>
      <c r="AJ415" s="174"/>
    </row>
    <row r="416" ht="15.0" customHeight="1">
      <c r="A416" s="262"/>
      <c r="B416" s="115"/>
      <c r="C416" s="116"/>
      <c r="D416" s="116"/>
      <c r="E416" s="175"/>
      <c r="F416" s="262"/>
      <c r="G416" s="29"/>
      <c r="H416" s="118"/>
      <c r="I416" s="29"/>
      <c r="J416" s="29"/>
      <c r="K416" s="116"/>
      <c r="L416" s="116"/>
      <c r="M416" s="174"/>
      <c r="N416" s="174"/>
      <c r="O416" s="116"/>
      <c r="P416" s="174"/>
      <c r="Q416" s="116"/>
      <c r="R416" s="116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  <c r="AF416" s="174"/>
      <c r="AG416" s="174"/>
      <c r="AH416" s="174"/>
      <c r="AI416" s="174"/>
      <c r="AJ416" s="174"/>
    </row>
    <row r="417" ht="15.0" customHeight="1">
      <c r="A417" s="262"/>
      <c r="B417" s="115"/>
      <c r="C417" s="116"/>
      <c r="D417" s="118"/>
      <c r="E417" s="175"/>
      <c r="F417" s="262"/>
      <c r="G417" s="28"/>
      <c r="H417" s="118"/>
      <c r="I417" s="29"/>
      <c r="J417" s="29"/>
      <c r="K417" s="116"/>
      <c r="L417" s="116"/>
      <c r="M417" s="174"/>
      <c r="N417" s="174"/>
      <c r="O417" s="116"/>
      <c r="P417" s="174"/>
      <c r="Q417" s="116"/>
      <c r="R417" s="116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  <c r="AF417" s="174"/>
      <c r="AG417" s="174"/>
      <c r="AH417" s="174"/>
      <c r="AI417" s="174"/>
      <c r="AJ417" s="174"/>
    </row>
    <row r="418" ht="15.0" customHeight="1">
      <c r="A418" s="262"/>
      <c r="B418" s="115"/>
      <c r="C418" s="116"/>
      <c r="D418" s="118"/>
      <c r="E418" s="175"/>
      <c r="F418" s="262"/>
      <c r="G418" s="28"/>
      <c r="H418" s="118"/>
      <c r="I418" s="29"/>
      <c r="J418" s="29"/>
      <c r="K418" s="116"/>
      <c r="L418" s="116"/>
      <c r="M418" s="174"/>
      <c r="N418" s="174"/>
      <c r="O418" s="116"/>
      <c r="P418" s="174"/>
      <c r="Q418" s="116"/>
      <c r="R418" s="116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  <c r="AF418" s="174"/>
      <c r="AG418" s="174"/>
      <c r="AH418" s="174"/>
      <c r="AI418" s="174"/>
      <c r="AJ418" s="174"/>
    </row>
    <row r="419" ht="15.0" customHeight="1">
      <c r="A419" s="262"/>
      <c r="B419" s="115"/>
      <c r="C419" s="116"/>
      <c r="D419" s="118"/>
      <c r="E419" s="175"/>
      <c r="F419" s="262"/>
      <c r="G419" s="28"/>
      <c r="H419" s="118"/>
      <c r="I419" s="29"/>
      <c r="J419" s="29"/>
      <c r="K419" s="116"/>
      <c r="L419" s="116"/>
      <c r="M419" s="174"/>
      <c r="N419" s="174"/>
      <c r="O419" s="116"/>
      <c r="P419" s="174"/>
      <c r="Q419" s="116"/>
      <c r="R419" s="116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  <c r="AF419" s="174"/>
      <c r="AG419" s="174"/>
      <c r="AH419" s="174"/>
      <c r="AI419" s="174"/>
      <c r="AJ419" s="174"/>
    </row>
    <row r="420" ht="15.0" customHeight="1">
      <c r="A420" s="262"/>
      <c r="B420" s="115"/>
      <c r="C420" s="116"/>
      <c r="D420" s="118"/>
      <c r="E420" s="175"/>
      <c r="F420" s="262"/>
      <c r="G420" s="29"/>
      <c r="H420" s="118"/>
      <c r="I420" s="29"/>
      <c r="J420" s="29"/>
      <c r="K420" s="116"/>
      <c r="L420" s="116"/>
      <c r="M420" s="174"/>
      <c r="N420" s="174"/>
      <c r="O420" s="116"/>
      <c r="P420" s="174"/>
      <c r="Q420" s="116"/>
      <c r="R420" s="116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  <c r="AF420" s="174"/>
      <c r="AG420" s="174"/>
      <c r="AH420" s="174"/>
      <c r="AI420" s="174"/>
      <c r="AJ420" s="174"/>
    </row>
    <row r="421" ht="15.0" customHeight="1">
      <c r="A421" s="262"/>
      <c r="B421" s="115"/>
      <c r="C421" s="116"/>
      <c r="D421" s="118"/>
      <c r="E421" s="175"/>
      <c r="F421" s="262"/>
      <c r="G421" s="29"/>
      <c r="H421" s="118"/>
      <c r="I421" s="29"/>
      <c r="J421" s="29"/>
      <c r="K421" s="116"/>
      <c r="L421" s="116"/>
      <c r="M421" s="174"/>
      <c r="N421" s="174"/>
      <c r="O421" s="116"/>
      <c r="P421" s="174"/>
      <c r="Q421" s="116"/>
      <c r="R421" s="116"/>
      <c r="S421" s="174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</row>
    <row r="422" ht="15.0" customHeight="1">
      <c r="A422" s="262"/>
      <c r="B422" s="115"/>
      <c r="C422" s="116"/>
      <c r="D422" s="118"/>
      <c r="E422" s="175"/>
      <c r="F422" s="262"/>
      <c r="G422" s="29"/>
      <c r="H422" s="118"/>
      <c r="I422" s="29"/>
      <c r="J422" s="29"/>
      <c r="K422" s="116"/>
      <c r="L422" s="116"/>
      <c r="M422" s="174"/>
      <c r="N422" s="174"/>
      <c r="O422" s="116"/>
      <c r="P422" s="174"/>
      <c r="Q422" s="116"/>
      <c r="R422" s="116"/>
      <c r="S422" s="174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</row>
    <row r="423" ht="15.0" customHeight="1">
      <c r="A423" s="262"/>
      <c r="B423" s="115"/>
      <c r="C423" s="118"/>
      <c r="D423" s="118"/>
      <c r="E423" s="175"/>
      <c r="F423" s="262"/>
      <c r="G423" s="29"/>
      <c r="H423" s="118"/>
      <c r="I423" s="29"/>
      <c r="J423" s="29"/>
      <c r="K423" s="116"/>
      <c r="L423" s="116"/>
      <c r="M423" s="174"/>
      <c r="N423" s="174"/>
      <c r="O423" s="116"/>
      <c r="P423" s="174"/>
      <c r="Q423" s="116"/>
      <c r="R423" s="116"/>
      <c r="S423" s="174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</row>
    <row r="424" ht="15.0" customHeight="1">
      <c r="A424" s="262"/>
      <c r="B424" s="115"/>
      <c r="C424" s="118"/>
      <c r="D424" s="118"/>
      <c r="E424" s="175"/>
      <c r="F424" s="262"/>
      <c r="G424" s="29"/>
      <c r="H424" s="118"/>
      <c r="I424" s="29"/>
      <c r="J424" s="29"/>
      <c r="K424" s="116"/>
      <c r="L424" s="116"/>
      <c r="M424" s="174"/>
      <c r="N424" s="174"/>
      <c r="O424" s="116"/>
      <c r="P424" s="174"/>
      <c r="Q424" s="116"/>
      <c r="R424" s="116"/>
      <c r="S424" s="174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</row>
    <row r="425" ht="15.0" customHeight="1">
      <c r="A425" s="262"/>
      <c r="B425" s="115"/>
      <c r="C425" s="116"/>
      <c r="D425" s="118"/>
      <c r="E425" s="175"/>
      <c r="F425" s="262"/>
      <c r="G425" s="29"/>
      <c r="H425" s="118"/>
      <c r="I425" s="29"/>
      <c r="J425" s="29"/>
      <c r="K425" s="116"/>
      <c r="L425" s="116"/>
      <c r="M425" s="174"/>
      <c r="N425" s="174"/>
      <c r="O425" s="116"/>
      <c r="P425" s="174"/>
      <c r="Q425" s="116"/>
      <c r="R425" s="116"/>
      <c r="S425" s="174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</row>
    <row r="426" ht="15.0" customHeight="1">
      <c r="A426" s="262"/>
      <c r="B426" s="115"/>
      <c r="C426" s="116"/>
      <c r="D426" s="118"/>
      <c r="E426" s="175"/>
      <c r="F426" s="262"/>
      <c r="G426" s="28"/>
      <c r="H426" s="118"/>
      <c r="I426" s="29"/>
      <c r="J426" s="29"/>
      <c r="K426" s="116"/>
      <c r="L426" s="116"/>
      <c r="M426" s="174"/>
      <c r="N426" s="174"/>
      <c r="O426" s="116"/>
      <c r="P426" s="174"/>
      <c r="Q426" s="116"/>
      <c r="R426" s="116"/>
      <c r="S426" s="174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</row>
    <row r="427" ht="15.0" customHeight="1">
      <c r="A427" s="262"/>
      <c r="B427" s="410"/>
      <c r="C427" s="116"/>
      <c r="D427" s="116"/>
      <c r="E427" s="175"/>
      <c r="F427" s="262"/>
      <c r="G427" s="29"/>
      <c r="H427" s="118"/>
      <c r="I427" s="29"/>
      <c r="J427" s="29"/>
      <c r="K427" s="116"/>
      <c r="L427" s="116"/>
      <c r="M427" s="174"/>
      <c r="N427" s="174"/>
      <c r="O427" s="116"/>
      <c r="P427" s="174"/>
      <c r="Q427" s="116"/>
      <c r="R427" s="116"/>
      <c r="S427" s="174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</row>
    <row r="428" ht="15.0" customHeight="1">
      <c r="A428" s="262"/>
      <c r="B428" s="410"/>
      <c r="C428" s="118"/>
      <c r="D428" s="116"/>
      <c r="E428" s="175"/>
      <c r="F428" s="262"/>
      <c r="G428" s="29"/>
      <c r="H428" s="118"/>
      <c r="I428" s="29"/>
      <c r="J428" s="29"/>
      <c r="K428" s="116"/>
      <c r="L428" s="116"/>
      <c r="M428" s="174"/>
      <c r="N428" s="174"/>
      <c r="O428" s="116"/>
      <c r="P428" s="174"/>
      <c r="Q428" s="116"/>
      <c r="R428" s="116"/>
      <c r="S428" s="174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</row>
    <row r="429" ht="15.0" customHeight="1">
      <c r="A429" s="262"/>
      <c r="B429" s="410"/>
      <c r="C429" s="118"/>
      <c r="D429" s="116"/>
      <c r="E429" s="175"/>
      <c r="F429" s="262"/>
      <c r="G429" s="29"/>
      <c r="H429" s="118"/>
      <c r="I429" s="29"/>
      <c r="J429" s="29"/>
      <c r="K429" s="116"/>
      <c r="L429" s="118"/>
      <c r="M429" s="174"/>
      <c r="N429" s="174"/>
      <c r="O429" s="116"/>
      <c r="P429" s="174"/>
      <c r="Q429" s="116"/>
      <c r="R429" s="116"/>
      <c r="S429" s="174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</row>
    <row r="430" ht="15.0" customHeight="1">
      <c r="A430" s="262"/>
      <c r="B430" s="115"/>
      <c r="C430" s="116"/>
      <c r="D430" s="116"/>
      <c r="E430" s="175"/>
      <c r="F430" s="262"/>
      <c r="G430" s="29"/>
      <c r="H430" s="118"/>
      <c r="I430" s="29"/>
      <c r="J430" s="29"/>
      <c r="K430" s="116"/>
      <c r="L430" s="116"/>
      <c r="M430" s="174"/>
      <c r="N430" s="174"/>
      <c r="O430" s="116"/>
      <c r="P430" s="174"/>
      <c r="Q430" s="116"/>
      <c r="R430" s="116"/>
      <c r="S430" s="174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</row>
    <row r="431" ht="15.0" customHeight="1">
      <c r="A431" s="262"/>
      <c r="B431" s="118"/>
      <c r="C431" s="118"/>
      <c r="D431" s="116"/>
      <c r="E431" s="175"/>
      <c r="F431" s="262"/>
      <c r="G431" s="29"/>
      <c r="H431" s="118"/>
      <c r="I431" s="29"/>
      <c r="J431" s="29"/>
      <c r="K431" s="116"/>
      <c r="L431" s="116"/>
      <c r="M431" s="174"/>
      <c r="N431" s="174"/>
      <c r="O431" s="116"/>
      <c r="P431" s="174"/>
      <c r="Q431" s="116"/>
      <c r="R431" s="116"/>
      <c r="S431" s="174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</row>
    <row r="432" ht="15.0" customHeight="1">
      <c r="A432" s="262"/>
      <c r="B432" s="115"/>
      <c r="C432" s="116"/>
      <c r="D432" s="118"/>
      <c r="E432" s="175"/>
      <c r="F432" s="262"/>
      <c r="G432" s="28"/>
      <c r="H432" s="118"/>
      <c r="I432" s="29"/>
      <c r="J432" s="29"/>
      <c r="K432" s="116"/>
      <c r="L432" s="265"/>
      <c r="M432" s="174"/>
      <c r="N432" s="174"/>
      <c r="O432" s="116"/>
      <c r="P432" s="174"/>
      <c r="Q432" s="116"/>
      <c r="R432" s="116"/>
      <c r="S432" s="174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</row>
    <row r="433" ht="15.0" customHeight="1">
      <c r="A433" s="262"/>
      <c r="B433" s="115"/>
      <c r="C433" s="116"/>
      <c r="D433" s="118"/>
      <c r="E433" s="175"/>
      <c r="F433" s="262"/>
      <c r="G433" s="28"/>
      <c r="H433" s="118"/>
      <c r="I433" s="29"/>
      <c r="J433" s="29"/>
      <c r="K433" s="116"/>
      <c r="L433" s="116"/>
      <c r="M433" s="174"/>
      <c r="N433" s="174"/>
      <c r="O433" s="116"/>
      <c r="P433" s="174"/>
      <c r="Q433" s="116"/>
      <c r="R433" s="116"/>
      <c r="S433" s="174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</row>
    <row r="434" ht="15.0" customHeight="1">
      <c r="A434" s="262"/>
      <c r="B434" s="117"/>
      <c r="C434" s="116"/>
      <c r="D434" s="116"/>
      <c r="E434" s="175"/>
      <c r="F434" s="262"/>
      <c r="G434" s="29"/>
      <c r="H434" s="118"/>
      <c r="I434" s="29"/>
      <c r="J434" s="29"/>
      <c r="K434" s="116"/>
      <c r="L434" s="265"/>
      <c r="M434" s="174"/>
      <c r="N434" s="174"/>
      <c r="O434" s="116"/>
      <c r="P434" s="174"/>
      <c r="Q434" s="116"/>
      <c r="R434" s="116"/>
      <c r="S434" s="174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</row>
    <row r="435" ht="15.0" customHeight="1">
      <c r="A435" s="262"/>
      <c r="B435" s="117"/>
      <c r="C435" s="116"/>
      <c r="D435" s="116"/>
      <c r="E435" s="175"/>
      <c r="F435" s="262"/>
      <c r="G435" s="29"/>
      <c r="H435" s="118"/>
      <c r="I435" s="29"/>
      <c r="J435" s="29"/>
      <c r="K435" s="116"/>
      <c r="L435" s="116"/>
      <c r="M435" s="174"/>
      <c r="N435" s="174"/>
      <c r="O435" s="116"/>
      <c r="P435" s="174"/>
      <c r="Q435" s="116"/>
      <c r="R435" s="116"/>
      <c r="S435" s="174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</row>
    <row r="436" ht="15.0" customHeight="1">
      <c r="A436" s="262"/>
      <c r="B436" s="117"/>
      <c r="C436" s="118"/>
      <c r="D436" s="118"/>
      <c r="E436" s="175"/>
      <c r="F436" s="262"/>
      <c r="G436" s="29"/>
      <c r="H436" s="118"/>
      <c r="I436" s="29"/>
      <c r="J436" s="29"/>
      <c r="K436" s="116"/>
      <c r="L436" s="265"/>
      <c r="M436" s="174"/>
      <c r="N436" s="174"/>
      <c r="O436" s="116"/>
      <c r="P436" s="174"/>
      <c r="Q436" s="116"/>
      <c r="R436" s="116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</row>
    <row r="437" ht="15.0" customHeight="1">
      <c r="A437" s="262"/>
      <c r="B437" s="117"/>
      <c r="C437" s="118"/>
      <c r="D437" s="118"/>
      <c r="E437" s="175"/>
      <c r="F437" s="262"/>
      <c r="G437" s="29"/>
      <c r="H437" s="118"/>
      <c r="I437" s="29"/>
      <c r="J437" s="29"/>
      <c r="K437" s="116"/>
      <c r="L437" s="116"/>
      <c r="M437" s="174"/>
      <c r="N437" s="174"/>
      <c r="O437" s="116"/>
      <c r="P437" s="174"/>
      <c r="Q437" s="116"/>
      <c r="R437" s="116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</row>
    <row r="438" ht="15.0" customHeight="1">
      <c r="A438" s="262"/>
      <c r="B438" s="117"/>
      <c r="C438" s="118"/>
      <c r="D438" s="118"/>
      <c r="E438" s="175"/>
      <c r="F438" s="262"/>
      <c r="G438" s="29"/>
      <c r="H438" s="118"/>
      <c r="I438" s="29"/>
      <c r="J438" s="29"/>
      <c r="K438" s="116"/>
      <c r="L438" s="265"/>
      <c r="M438" s="174"/>
      <c r="N438" s="174"/>
      <c r="O438" s="116"/>
      <c r="P438" s="174"/>
      <c r="Q438" s="116"/>
      <c r="R438" s="116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</row>
    <row r="439" ht="15.0" customHeight="1">
      <c r="A439" s="262"/>
      <c r="B439" s="117"/>
      <c r="C439" s="116"/>
      <c r="D439" s="116"/>
      <c r="E439" s="175"/>
      <c r="F439" s="262"/>
      <c r="G439" s="29"/>
      <c r="H439" s="118"/>
      <c r="I439" s="29"/>
      <c r="J439" s="29"/>
      <c r="K439" s="116"/>
      <c r="L439" s="265"/>
      <c r="M439" s="174"/>
      <c r="N439" s="174"/>
      <c r="O439" s="116"/>
      <c r="P439" s="174"/>
      <c r="Q439" s="116"/>
      <c r="R439" s="116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</row>
    <row r="440" ht="15.0" customHeight="1">
      <c r="A440" s="262"/>
      <c r="B440" s="117"/>
      <c r="C440" s="116"/>
      <c r="D440" s="116"/>
      <c r="E440" s="175"/>
      <c r="F440" s="262"/>
      <c r="G440" s="29"/>
      <c r="H440" s="118"/>
      <c r="I440" s="29"/>
      <c r="J440" s="29"/>
      <c r="K440" s="116"/>
      <c r="L440" s="118"/>
      <c r="M440" s="174"/>
      <c r="N440" s="174"/>
      <c r="O440" s="116"/>
      <c r="P440" s="174"/>
      <c r="Q440" s="116"/>
      <c r="R440" s="116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</row>
    <row r="441" ht="15.0" customHeight="1">
      <c r="A441" s="262"/>
      <c r="B441" s="117"/>
      <c r="C441" s="116"/>
      <c r="D441" s="116"/>
      <c r="E441" s="175"/>
      <c r="F441" s="262"/>
      <c r="G441" s="29"/>
      <c r="H441" s="118"/>
      <c r="I441" s="29"/>
      <c r="J441" s="29"/>
      <c r="K441" s="116"/>
      <c r="L441" s="265"/>
      <c r="M441" s="174"/>
      <c r="N441" s="174"/>
      <c r="O441" s="116"/>
      <c r="P441" s="174"/>
      <c r="Q441" s="116"/>
      <c r="R441" s="116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</row>
    <row r="442" ht="15.0" customHeight="1">
      <c r="A442" s="262"/>
      <c r="B442" s="117"/>
      <c r="C442" s="116"/>
      <c r="D442" s="116"/>
      <c r="E442" s="175"/>
      <c r="F442" s="262"/>
      <c r="G442" s="29"/>
      <c r="H442" s="118"/>
      <c r="I442" s="29"/>
      <c r="J442" s="29"/>
      <c r="K442" s="116"/>
      <c r="L442" s="118"/>
      <c r="M442" s="174"/>
      <c r="N442" s="174"/>
      <c r="O442" s="116"/>
      <c r="P442" s="174"/>
      <c r="Q442" s="116"/>
      <c r="R442" s="116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</row>
    <row r="443" ht="15.0" customHeight="1">
      <c r="A443" s="262"/>
      <c r="B443" s="117"/>
      <c r="C443" s="116"/>
      <c r="D443" s="116"/>
      <c r="E443" s="175"/>
      <c r="F443" s="262"/>
      <c r="G443" s="28"/>
      <c r="H443" s="118"/>
      <c r="I443" s="29"/>
      <c r="J443" s="29"/>
      <c r="K443" s="116"/>
      <c r="L443" s="265"/>
      <c r="M443" s="174"/>
      <c r="N443" s="174"/>
      <c r="O443" s="116"/>
      <c r="P443" s="174"/>
      <c r="Q443" s="116"/>
      <c r="R443" s="116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</row>
    <row r="444" ht="15.0" customHeight="1">
      <c r="A444" s="262"/>
      <c r="B444" s="115"/>
      <c r="C444" s="116"/>
      <c r="D444" s="118"/>
      <c r="E444" s="175"/>
      <c r="F444" s="262"/>
      <c r="G444" s="28"/>
      <c r="H444" s="118"/>
      <c r="I444" s="29"/>
      <c r="J444" s="29"/>
      <c r="K444" s="116"/>
      <c r="L444" s="265"/>
      <c r="M444" s="174"/>
      <c r="N444" s="174"/>
      <c r="O444" s="116"/>
      <c r="P444" s="174"/>
      <c r="Q444" s="116"/>
      <c r="R444" s="116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</row>
    <row r="445" ht="15.0" customHeight="1">
      <c r="A445" s="262"/>
      <c r="B445" s="115"/>
      <c r="C445" s="116"/>
      <c r="D445" s="116"/>
      <c r="E445" s="175"/>
      <c r="F445" s="262"/>
      <c r="G445" s="29"/>
      <c r="H445" s="118"/>
      <c r="I445" s="29"/>
      <c r="J445" s="29"/>
      <c r="K445" s="116"/>
      <c r="L445" s="118"/>
      <c r="M445" s="174"/>
      <c r="N445" s="174"/>
      <c r="O445" s="116"/>
      <c r="P445" s="174"/>
      <c r="Q445" s="116"/>
      <c r="R445" s="116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</row>
    <row r="446" ht="15.0" customHeight="1">
      <c r="A446" s="262"/>
      <c r="B446" s="117"/>
      <c r="C446" s="116"/>
      <c r="D446" s="116"/>
      <c r="E446" s="175"/>
      <c r="F446" s="262"/>
      <c r="G446" s="28"/>
      <c r="H446" s="118"/>
      <c r="I446" s="29"/>
      <c r="J446" s="29"/>
      <c r="K446" s="116"/>
      <c r="L446" s="265"/>
      <c r="M446" s="174"/>
      <c r="N446" s="174"/>
      <c r="O446" s="116"/>
      <c r="P446" s="174"/>
      <c r="Q446" s="116"/>
      <c r="R446" s="116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</row>
    <row r="447" ht="15.0" customHeight="1">
      <c r="A447" s="262"/>
      <c r="B447" s="115"/>
      <c r="C447" s="116"/>
      <c r="D447" s="116"/>
      <c r="E447" s="175"/>
      <c r="F447" s="262"/>
      <c r="G447" s="28"/>
      <c r="H447" s="118"/>
      <c r="I447" s="29"/>
      <c r="J447" s="29"/>
      <c r="K447" s="116"/>
      <c r="L447" s="265"/>
      <c r="M447" s="174"/>
      <c r="N447" s="174"/>
      <c r="O447" s="116"/>
      <c r="P447" s="174"/>
      <c r="Q447" s="116"/>
      <c r="R447" s="116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</row>
    <row r="448" ht="15.0" customHeight="1">
      <c r="A448" s="262"/>
      <c r="B448" s="117"/>
      <c r="C448" s="116"/>
      <c r="D448" s="116"/>
      <c r="E448" s="175"/>
      <c r="F448" s="262"/>
      <c r="G448" s="28"/>
      <c r="H448" s="118"/>
      <c r="I448" s="29"/>
      <c r="J448" s="29"/>
      <c r="K448" s="116"/>
      <c r="L448" s="265"/>
      <c r="M448" s="174"/>
      <c r="N448" s="174"/>
      <c r="O448" s="116"/>
      <c r="P448" s="174"/>
      <c r="Q448" s="116"/>
      <c r="R448" s="116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</row>
    <row r="449" ht="15.0" customHeight="1">
      <c r="A449" s="262"/>
      <c r="B449" s="117"/>
      <c r="C449" s="116"/>
      <c r="D449" s="116"/>
      <c r="E449" s="175"/>
      <c r="F449" s="262"/>
      <c r="G449" s="28"/>
      <c r="H449" s="118"/>
      <c r="I449" s="29"/>
      <c r="J449" s="29"/>
      <c r="K449" s="116"/>
      <c r="L449" s="174"/>
      <c r="M449" s="174"/>
      <c r="N449" s="174"/>
      <c r="O449" s="116"/>
      <c r="P449" s="174"/>
      <c r="Q449" s="116"/>
      <c r="R449" s="116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</row>
    <row r="450" ht="15.0" customHeight="1">
      <c r="A450" s="262"/>
      <c r="B450" s="117"/>
      <c r="C450" s="116"/>
      <c r="D450" s="116"/>
      <c r="E450" s="175"/>
      <c r="F450" s="262"/>
      <c r="G450" s="28"/>
      <c r="H450" s="118"/>
      <c r="I450" s="29"/>
      <c r="J450" s="29"/>
      <c r="K450" s="116"/>
      <c r="L450" s="174"/>
      <c r="M450" s="174"/>
      <c r="N450" s="174"/>
      <c r="O450" s="116"/>
      <c r="P450" s="174"/>
      <c r="Q450" s="116"/>
      <c r="R450" s="116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</row>
    <row r="451" ht="15.0" customHeight="1">
      <c r="A451" s="262"/>
      <c r="B451" s="117"/>
      <c r="C451" s="116"/>
      <c r="D451" s="116"/>
      <c r="E451" s="175"/>
      <c r="F451" s="262"/>
      <c r="G451" s="28"/>
      <c r="H451" s="118"/>
      <c r="I451" s="29"/>
      <c r="J451" s="29"/>
      <c r="K451" s="116"/>
      <c r="L451" s="116"/>
      <c r="M451" s="407"/>
      <c r="N451" s="174"/>
      <c r="O451" s="116"/>
      <c r="P451" s="174"/>
      <c r="Q451" s="116"/>
      <c r="R451" s="116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</row>
    <row r="452" ht="15.0" customHeight="1">
      <c r="A452" s="262"/>
      <c r="B452" s="115"/>
      <c r="C452" s="116"/>
      <c r="D452" s="116"/>
      <c r="E452" s="175"/>
      <c r="F452" s="262"/>
      <c r="G452" s="28"/>
      <c r="H452" s="118"/>
      <c r="I452" s="29"/>
      <c r="J452" s="29"/>
      <c r="K452" s="116"/>
      <c r="L452" s="116"/>
      <c r="M452" s="174"/>
      <c r="N452" s="174"/>
      <c r="O452" s="116"/>
      <c r="P452" s="174"/>
      <c r="Q452" s="116"/>
      <c r="R452" s="116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</row>
    <row r="453" ht="15.0" customHeight="1">
      <c r="A453" s="262"/>
      <c r="B453" s="117"/>
      <c r="C453" s="118"/>
      <c r="D453" s="118"/>
      <c r="E453" s="175"/>
      <c r="F453" s="262"/>
      <c r="G453" s="28"/>
      <c r="H453" s="118"/>
      <c r="I453" s="29"/>
      <c r="J453" s="29"/>
      <c r="K453" s="116"/>
      <c r="L453" s="116"/>
      <c r="M453" s="174"/>
      <c r="N453" s="174"/>
      <c r="O453" s="116"/>
      <c r="P453" s="174"/>
      <c r="Q453" s="116"/>
      <c r="R453" s="116"/>
      <c r="S453" s="118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  <c r="AF453" s="174"/>
      <c r="AG453" s="174"/>
      <c r="AH453" s="174"/>
      <c r="AI453" s="174"/>
      <c r="AJ453" s="174"/>
    </row>
    <row r="454" ht="15.0" customHeight="1">
      <c r="A454" s="262"/>
      <c r="B454" s="115"/>
      <c r="C454" s="116"/>
      <c r="D454" s="116"/>
      <c r="E454" s="175"/>
      <c r="F454" s="262"/>
      <c r="G454" s="28"/>
      <c r="H454" s="118"/>
      <c r="I454" s="29"/>
      <c r="J454" s="29"/>
      <c r="K454" s="116"/>
      <c r="L454" s="174"/>
      <c r="M454" s="174"/>
      <c r="N454" s="174"/>
      <c r="O454" s="116"/>
      <c r="P454" s="174"/>
      <c r="Q454" s="116"/>
      <c r="R454" s="116"/>
      <c r="S454" s="118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  <c r="AF454" s="174"/>
      <c r="AG454" s="174"/>
      <c r="AH454" s="174"/>
      <c r="AI454" s="174"/>
      <c r="AJ454" s="174"/>
    </row>
    <row r="455" ht="15.0" customHeight="1">
      <c r="A455" s="262"/>
      <c r="B455" s="115"/>
      <c r="C455" s="116"/>
      <c r="D455" s="116"/>
      <c r="E455" s="175"/>
      <c r="F455" s="262"/>
      <c r="G455" s="28"/>
      <c r="H455" s="118"/>
      <c r="I455" s="29"/>
      <c r="J455" s="29"/>
      <c r="K455" s="116"/>
      <c r="L455" s="28"/>
      <c r="M455" s="174"/>
      <c r="N455" s="174"/>
      <c r="O455" s="116"/>
      <c r="P455" s="174"/>
      <c r="Q455" s="116"/>
      <c r="R455" s="116"/>
      <c r="S455" s="118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  <c r="AF455" s="174"/>
      <c r="AG455" s="174"/>
      <c r="AH455" s="174"/>
      <c r="AI455" s="174"/>
      <c r="AJ455" s="174"/>
    </row>
    <row r="456" ht="15.0" customHeight="1">
      <c r="A456" s="262"/>
      <c r="B456" s="117"/>
      <c r="C456" s="118"/>
      <c r="D456" s="118"/>
      <c r="E456" s="175"/>
      <c r="F456" s="262"/>
      <c r="G456" s="28"/>
      <c r="H456" s="118"/>
      <c r="I456" s="29"/>
      <c r="J456" s="29"/>
      <c r="K456" s="116"/>
      <c r="L456" s="174"/>
      <c r="M456" s="174"/>
      <c r="N456" s="174"/>
      <c r="O456" s="116"/>
      <c r="P456" s="174"/>
      <c r="Q456" s="116"/>
      <c r="R456" s="116"/>
      <c r="S456" s="118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  <c r="AF456" s="174"/>
      <c r="AG456" s="174"/>
      <c r="AH456" s="174"/>
      <c r="AI456" s="174"/>
      <c r="AJ456" s="174"/>
    </row>
    <row r="457" ht="15.0" customHeight="1">
      <c r="A457" s="262"/>
      <c r="B457" s="117"/>
      <c r="C457" s="116"/>
      <c r="D457" s="116"/>
      <c r="E457" s="175"/>
      <c r="F457" s="262"/>
      <c r="G457" s="28"/>
      <c r="H457" s="118"/>
      <c r="I457" s="29"/>
      <c r="J457" s="29"/>
      <c r="K457" s="34"/>
      <c r="L457" s="265"/>
      <c r="M457" s="174"/>
      <c r="N457" s="174"/>
      <c r="O457" s="116"/>
      <c r="P457" s="174"/>
      <c r="Q457" s="116"/>
      <c r="R457" s="116"/>
      <c r="S457" s="118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  <c r="AF457" s="174"/>
      <c r="AG457" s="174"/>
      <c r="AH457" s="174"/>
      <c r="AI457" s="174"/>
      <c r="AJ457" s="174"/>
    </row>
    <row r="458" ht="15.0" customHeight="1">
      <c r="A458" s="262"/>
      <c r="B458" s="117"/>
      <c r="C458" s="116"/>
      <c r="D458" s="116"/>
      <c r="E458" s="175"/>
      <c r="F458" s="262"/>
      <c r="G458" s="28"/>
      <c r="H458" s="118"/>
      <c r="I458" s="29"/>
      <c r="J458" s="29"/>
      <c r="K458" s="34"/>
      <c r="L458" s="265"/>
      <c r="M458" s="174"/>
      <c r="N458" s="174"/>
      <c r="O458" s="116"/>
      <c r="P458" s="174"/>
      <c r="Q458" s="116"/>
      <c r="R458" s="116"/>
      <c r="S458" s="118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  <c r="AF458" s="174"/>
      <c r="AG458" s="174"/>
      <c r="AH458" s="174"/>
      <c r="AI458" s="174"/>
      <c r="AJ458" s="174"/>
    </row>
    <row r="459" ht="15.0" customHeight="1">
      <c r="A459" s="262"/>
      <c r="B459" s="115"/>
      <c r="C459" s="116"/>
      <c r="D459" s="116"/>
      <c r="E459" s="175"/>
      <c r="F459" s="262"/>
      <c r="G459" s="28"/>
      <c r="H459" s="118"/>
      <c r="I459" s="29"/>
      <c r="J459" s="29"/>
      <c r="K459" s="34"/>
      <c r="L459" s="265"/>
      <c r="M459" s="174"/>
      <c r="N459" s="174"/>
      <c r="O459" s="116"/>
      <c r="P459" s="174"/>
      <c r="Q459" s="116"/>
      <c r="R459" s="116"/>
      <c r="S459" s="118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  <c r="AF459" s="174"/>
      <c r="AG459" s="174"/>
      <c r="AH459" s="174"/>
      <c r="AI459" s="174"/>
      <c r="AJ459" s="174"/>
    </row>
    <row r="460" ht="15.0" customHeight="1">
      <c r="A460" s="262"/>
      <c r="B460" s="115"/>
      <c r="C460" s="116"/>
      <c r="D460" s="116"/>
      <c r="E460" s="175"/>
      <c r="F460" s="262"/>
      <c r="G460" s="28"/>
      <c r="H460" s="118"/>
      <c r="I460" s="29"/>
      <c r="J460" s="29"/>
      <c r="K460" s="34"/>
      <c r="L460" s="28"/>
      <c r="M460" s="174"/>
      <c r="N460" s="174"/>
      <c r="O460" s="116"/>
      <c r="P460" s="174"/>
      <c r="Q460" s="116"/>
      <c r="R460" s="116"/>
      <c r="S460" s="118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  <c r="AF460" s="174"/>
      <c r="AG460" s="174"/>
      <c r="AH460" s="174"/>
      <c r="AI460" s="174"/>
      <c r="AJ460" s="174"/>
    </row>
    <row r="461" ht="15.0" customHeight="1">
      <c r="A461" s="262"/>
      <c r="B461" s="115"/>
      <c r="C461" s="116"/>
      <c r="D461" s="116"/>
      <c r="E461" s="175"/>
      <c r="F461" s="262"/>
      <c r="G461" s="28"/>
      <c r="H461" s="118"/>
      <c r="I461" s="29"/>
      <c r="J461" s="29"/>
      <c r="K461" s="34"/>
      <c r="L461" s="118"/>
      <c r="M461" s="174"/>
      <c r="N461" s="174"/>
      <c r="O461" s="116"/>
      <c r="P461" s="174"/>
      <c r="Q461" s="116"/>
      <c r="R461" s="116"/>
      <c r="S461" s="118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  <c r="AF461" s="174"/>
      <c r="AG461" s="174"/>
      <c r="AH461" s="174"/>
      <c r="AI461" s="174"/>
      <c r="AJ461" s="174"/>
    </row>
    <row r="462" ht="15.0" customHeight="1">
      <c r="A462" s="262"/>
      <c r="B462" s="115"/>
      <c r="C462" s="116"/>
      <c r="D462" s="116"/>
      <c r="E462" s="175"/>
      <c r="F462" s="262"/>
      <c r="G462" s="28"/>
      <c r="H462" s="118"/>
      <c r="I462" s="29"/>
      <c r="J462" s="29"/>
      <c r="K462" s="34"/>
      <c r="L462" s="118"/>
      <c r="M462" s="174"/>
      <c r="N462" s="118"/>
      <c r="O462" s="116"/>
      <c r="P462" s="174"/>
      <c r="Q462" s="116"/>
      <c r="R462" s="116"/>
      <c r="S462" s="118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  <c r="AF462" s="174"/>
      <c r="AG462" s="174"/>
      <c r="AH462" s="174"/>
      <c r="AI462" s="174"/>
      <c r="AJ462" s="174"/>
    </row>
    <row r="463" ht="15.0" customHeight="1">
      <c r="A463" s="262"/>
      <c r="B463" s="117"/>
      <c r="C463" s="116"/>
      <c r="D463" s="116"/>
      <c r="E463" s="175"/>
      <c r="F463" s="262"/>
      <c r="G463" s="28"/>
      <c r="H463" s="118"/>
      <c r="I463" s="29"/>
      <c r="J463" s="29"/>
      <c r="K463" s="116"/>
      <c r="L463" s="116"/>
      <c r="M463" s="174"/>
      <c r="N463" s="174"/>
      <c r="O463" s="116"/>
      <c r="P463" s="174"/>
      <c r="Q463" s="116"/>
      <c r="R463" s="116"/>
      <c r="S463" s="118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  <c r="AF463" s="174"/>
      <c r="AG463" s="174"/>
      <c r="AH463" s="174"/>
      <c r="AI463" s="174"/>
      <c r="AJ463" s="174"/>
    </row>
    <row r="464" ht="15.0" customHeight="1">
      <c r="A464" s="262"/>
      <c r="B464" s="115"/>
      <c r="C464" s="116"/>
      <c r="D464" s="116"/>
      <c r="E464" s="175"/>
      <c r="F464" s="262"/>
      <c r="G464" s="28"/>
      <c r="H464" s="118"/>
      <c r="I464" s="29"/>
      <c r="J464" s="29"/>
      <c r="K464" s="116"/>
      <c r="L464" s="175"/>
      <c r="M464" s="174"/>
      <c r="N464" s="174"/>
      <c r="O464" s="116"/>
      <c r="P464" s="174"/>
      <c r="Q464" s="116"/>
      <c r="R464" s="116"/>
      <c r="S464" s="118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  <c r="AF464" s="174"/>
      <c r="AG464" s="174"/>
      <c r="AH464" s="174"/>
      <c r="AI464" s="174"/>
      <c r="AJ464" s="174"/>
    </row>
    <row r="465" ht="15.0" customHeight="1">
      <c r="A465" s="262"/>
      <c r="B465" s="117"/>
      <c r="C465" s="116"/>
      <c r="D465" s="116"/>
      <c r="E465" s="175"/>
      <c r="F465" s="262"/>
      <c r="G465" s="28"/>
      <c r="H465" s="118"/>
      <c r="I465" s="29"/>
      <c r="J465" s="29"/>
      <c r="K465" s="116"/>
      <c r="L465" s="175"/>
      <c r="M465" s="174"/>
      <c r="N465" s="174"/>
      <c r="O465" s="116"/>
      <c r="P465" s="174"/>
      <c r="Q465" s="116"/>
      <c r="R465" s="116"/>
      <c r="S465" s="118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  <c r="AF465" s="174"/>
      <c r="AG465" s="174"/>
      <c r="AH465" s="174"/>
      <c r="AI465" s="174"/>
      <c r="AJ465" s="174"/>
    </row>
    <row r="466" ht="15.0" customHeight="1">
      <c r="A466" s="262"/>
      <c r="B466" s="117"/>
      <c r="C466" s="116"/>
      <c r="D466" s="116"/>
      <c r="E466" s="175"/>
      <c r="F466" s="262"/>
      <c r="G466" s="28"/>
      <c r="H466" s="118"/>
      <c r="I466" s="29"/>
      <c r="J466" s="29"/>
      <c r="K466" s="116"/>
      <c r="L466" s="175"/>
      <c r="M466" s="174"/>
      <c r="N466" s="174"/>
      <c r="O466" s="116"/>
      <c r="P466" s="174"/>
      <c r="Q466" s="116"/>
      <c r="R466" s="116"/>
      <c r="S466" s="118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  <c r="AF466" s="174"/>
      <c r="AG466" s="174"/>
      <c r="AH466" s="174"/>
      <c r="AI466" s="174"/>
      <c r="AJ466" s="174"/>
    </row>
    <row r="467" ht="15.0" customHeight="1">
      <c r="A467" s="262"/>
      <c r="B467" s="115"/>
      <c r="C467" s="116"/>
      <c r="D467" s="116"/>
      <c r="E467" s="175"/>
      <c r="F467" s="262"/>
      <c r="G467" s="28"/>
      <c r="H467" s="118"/>
      <c r="I467" s="29"/>
      <c r="J467" s="29"/>
      <c r="K467" s="116"/>
      <c r="L467" s="118"/>
      <c r="M467" s="174"/>
      <c r="N467" s="174"/>
      <c r="O467" s="116"/>
      <c r="P467" s="174"/>
      <c r="Q467" s="116"/>
      <c r="R467" s="116"/>
      <c r="S467" s="118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  <c r="AF467" s="174"/>
      <c r="AG467" s="174"/>
      <c r="AH467" s="174"/>
      <c r="AI467" s="174"/>
      <c r="AJ467" s="174"/>
    </row>
    <row r="468" ht="15.0" customHeight="1">
      <c r="A468" s="262"/>
      <c r="B468" s="115"/>
      <c r="C468" s="116"/>
      <c r="D468" s="116"/>
      <c r="E468" s="175"/>
      <c r="F468" s="262"/>
      <c r="G468" s="28"/>
      <c r="H468" s="118"/>
      <c r="I468" s="29"/>
      <c r="J468" s="29"/>
      <c r="K468" s="116"/>
      <c r="L468" s="116"/>
      <c r="M468" s="174"/>
      <c r="N468" s="174"/>
      <c r="O468" s="116"/>
      <c r="P468" s="174"/>
      <c r="Q468" s="116"/>
      <c r="R468" s="116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  <c r="AF468" s="174"/>
      <c r="AG468" s="174"/>
      <c r="AH468" s="174"/>
      <c r="AI468" s="174"/>
      <c r="AJ468" s="174"/>
    </row>
    <row r="469" ht="15.0" customHeight="1">
      <c r="A469" s="262"/>
      <c r="B469" s="115"/>
      <c r="C469" s="116"/>
      <c r="D469" s="116"/>
      <c r="E469" s="175"/>
      <c r="F469" s="262"/>
      <c r="G469" s="28"/>
      <c r="H469" s="118"/>
      <c r="I469" s="29"/>
      <c r="J469" s="29"/>
      <c r="K469" s="116"/>
      <c r="L469" s="116"/>
      <c r="M469" s="174"/>
      <c r="N469" s="174"/>
      <c r="O469" s="116"/>
      <c r="P469" s="174"/>
      <c r="Q469" s="116"/>
      <c r="R469" s="116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  <c r="AF469" s="174"/>
      <c r="AG469" s="174"/>
      <c r="AH469" s="174"/>
      <c r="AI469" s="174"/>
      <c r="AJ469" s="174"/>
    </row>
    <row r="470" ht="15.0" customHeight="1">
      <c r="A470" s="262"/>
      <c r="B470" s="117"/>
      <c r="C470" s="116"/>
      <c r="D470" s="116"/>
      <c r="E470" s="175"/>
      <c r="F470" s="262"/>
      <c r="G470" s="29"/>
      <c r="H470" s="118"/>
      <c r="I470" s="29"/>
      <c r="J470" s="29"/>
      <c r="K470" s="116"/>
      <c r="L470" s="265"/>
      <c r="M470" s="174"/>
      <c r="N470" s="174"/>
      <c r="O470" s="116"/>
      <c r="P470" s="174"/>
      <c r="Q470" s="116"/>
      <c r="R470" s="116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  <c r="AF470" s="174"/>
      <c r="AG470" s="174"/>
      <c r="AH470" s="174"/>
      <c r="AI470" s="174"/>
      <c r="AJ470" s="174"/>
    </row>
    <row r="471" ht="15.0" customHeight="1">
      <c r="A471" s="262"/>
      <c r="B471" s="115"/>
      <c r="C471" s="116"/>
      <c r="D471" s="116"/>
      <c r="E471" s="175"/>
      <c r="F471" s="262"/>
      <c r="G471" s="29"/>
      <c r="H471" s="118"/>
      <c r="I471" s="29"/>
      <c r="J471" s="29"/>
      <c r="K471" s="116"/>
      <c r="L471" s="118"/>
      <c r="M471" s="174"/>
      <c r="N471" s="174"/>
      <c r="O471" s="116"/>
      <c r="P471" s="174"/>
      <c r="Q471" s="116"/>
      <c r="R471" s="116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  <c r="AF471" s="174"/>
      <c r="AG471" s="174"/>
      <c r="AH471" s="174"/>
      <c r="AI471" s="174"/>
      <c r="AJ471" s="174"/>
    </row>
    <row r="472" ht="15.0" customHeight="1">
      <c r="A472" s="262"/>
      <c r="B472" s="115"/>
      <c r="C472" s="116"/>
      <c r="D472" s="116"/>
      <c r="E472" s="175"/>
      <c r="F472" s="262"/>
      <c r="G472" s="29"/>
      <c r="H472" s="118"/>
      <c r="I472" s="29"/>
      <c r="J472" s="29"/>
      <c r="K472" s="116"/>
      <c r="L472" s="116"/>
      <c r="M472" s="174"/>
      <c r="N472" s="174"/>
      <c r="O472" s="116"/>
      <c r="P472" s="174"/>
      <c r="Q472" s="116"/>
      <c r="R472" s="116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  <c r="AF472" s="174"/>
      <c r="AG472" s="174"/>
      <c r="AH472" s="174"/>
      <c r="AI472" s="174"/>
      <c r="AJ472" s="174"/>
    </row>
    <row r="473" ht="15.0" customHeight="1">
      <c r="A473" s="262"/>
      <c r="B473" s="117"/>
      <c r="C473" s="116"/>
      <c r="D473" s="116"/>
      <c r="E473" s="175"/>
      <c r="F473" s="262"/>
      <c r="G473" s="28"/>
      <c r="H473" s="118"/>
      <c r="I473" s="29"/>
      <c r="J473" s="29"/>
      <c r="K473" s="116"/>
      <c r="L473" s="116"/>
      <c r="M473" s="174"/>
      <c r="N473" s="174"/>
      <c r="O473" s="116"/>
      <c r="P473" s="174"/>
      <c r="Q473" s="116"/>
      <c r="R473" s="116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  <c r="AF473" s="174"/>
      <c r="AG473" s="174"/>
      <c r="AH473" s="174"/>
      <c r="AI473" s="174"/>
      <c r="AJ473" s="174"/>
    </row>
    <row r="474" ht="15.0" customHeight="1">
      <c r="A474" s="262"/>
      <c r="B474" s="115"/>
      <c r="C474" s="116"/>
      <c r="D474" s="116"/>
      <c r="E474" s="175"/>
      <c r="F474" s="262"/>
      <c r="G474" s="28"/>
      <c r="H474" s="118"/>
      <c r="I474" s="29"/>
      <c r="J474" s="29"/>
      <c r="K474" s="116"/>
      <c r="L474" s="118"/>
      <c r="M474" s="174"/>
      <c r="N474" s="174"/>
      <c r="O474" s="116"/>
      <c r="P474" s="174"/>
      <c r="Q474" s="116"/>
      <c r="R474" s="116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  <c r="AF474" s="174"/>
      <c r="AG474" s="174"/>
      <c r="AH474" s="174"/>
      <c r="AI474" s="174"/>
      <c r="AJ474" s="174"/>
    </row>
    <row r="475" ht="15.0" customHeight="1">
      <c r="A475" s="262"/>
      <c r="B475" s="115"/>
      <c r="C475" s="116"/>
      <c r="D475" s="116"/>
      <c r="E475" s="175"/>
      <c r="F475" s="262"/>
      <c r="G475" s="28"/>
      <c r="H475" s="118"/>
      <c r="I475" s="29"/>
      <c r="J475" s="29"/>
      <c r="K475" s="116"/>
      <c r="L475" s="116"/>
      <c r="M475" s="174"/>
      <c r="N475" s="174"/>
      <c r="O475" s="116"/>
      <c r="P475" s="174"/>
      <c r="Q475" s="116"/>
      <c r="R475" s="116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  <c r="AF475" s="174"/>
      <c r="AG475" s="174"/>
      <c r="AH475" s="174"/>
      <c r="AI475" s="174"/>
      <c r="AJ475" s="174"/>
    </row>
    <row r="476" ht="15.0" customHeight="1">
      <c r="A476" s="262"/>
      <c r="B476" s="115"/>
      <c r="C476" s="116"/>
      <c r="D476" s="116"/>
      <c r="E476" s="175"/>
      <c r="F476" s="262"/>
      <c r="G476" s="28"/>
      <c r="H476" s="118"/>
      <c r="I476" s="29"/>
      <c r="J476" s="29"/>
      <c r="K476" s="116"/>
      <c r="L476" s="116"/>
      <c r="M476" s="174"/>
      <c r="N476" s="174"/>
      <c r="O476" s="116"/>
      <c r="P476" s="174"/>
      <c r="Q476" s="116"/>
      <c r="R476" s="116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  <c r="AF476" s="174"/>
      <c r="AG476" s="174"/>
      <c r="AH476" s="174"/>
      <c r="AI476" s="174"/>
      <c r="AJ476" s="174"/>
    </row>
    <row r="477" ht="15.0" customHeight="1">
      <c r="A477" s="262"/>
      <c r="B477" s="115"/>
      <c r="C477" s="116"/>
      <c r="D477" s="116"/>
      <c r="E477" s="175"/>
      <c r="F477" s="262"/>
      <c r="G477" s="28"/>
      <c r="H477" s="118"/>
      <c r="I477" s="29"/>
      <c r="J477" s="29"/>
      <c r="K477" s="116"/>
      <c r="L477" s="116"/>
      <c r="M477" s="174"/>
      <c r="N477" s="174"/>
      <c r="O477" s="116"/>
      <c r="P477" s="174"/>
      <c r="Q477" s="116"/>
      <c r="R477" s="116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  <c r="AF477" s="174"/>
      <c r="AG477" s="174"/>
      <c r="AH477" s="174"/>
      <c r="AI477" s="174"/>
      <c r="AJ477" s="174"/>
    </row>
    <row r="478" ht="15.0" customHeight="1">
      <c r="A478" s="262"/>
      <c r="B478" s="115"/>
      <c r="C478" s="116"/>
      <c r="D478" s="116"/>
      <c r="E478" s="175"/>
      <c r="F478" s="262"/>
      <c r="G478" s="28"/>
      <c r="H478" s="118"/>
      <c r="I478" s="29"/>
      <c r="J478" s="29"/>
      <c r="K478" s="116"/>
      <c r="L478" s="116"/>
      <c r="M478" s="174"/>
      <c r="N478" s="174"/>
      <c r="O478" s="116"/>
      <c r="P478" s="174"/>
      <c r="Q478" s="116"/>
      <c r="R478" s="116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  <c r="AF478" s="174"/>
      <c r="AG478" s="174"/>
      <c r="AH478" s="174"/>
      <c r="AI478" s="174"/>
      <c r="AJ478" s="174"/>
    </row>
    <row r="479" ht="15.0" customHeight="1">
      <c r="A479" s="262"/>
      <c r="B479" s="117"/>
      <c r="C479" s="116"/>
      <c r="D479" s="116"/>
      <c r="E479" s="175"/>
      <c r="F479" s="262"/>
      <c r="G479" s="28"/>
      <c r="H479" s="118"/>
      <c r="I479" s="29"/>
      <c r="J479" s="29"/>
      <c r="K479" s="116"/>
      <c r="L479" s="116"/>
      <c r="M479" s="174"/>
      <c r="N479" s="174"/>
      <c r="O479" s="116"/>
      <c r="P479" s="174"/>
      <c r="Q479" s="116"/>
      <c r="R479" s="116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  <c r="AF479" s="174"/>
      <c r="AG479" s="174"/>
      <c r="AH479" s="174"/>
      <c r="AI479" s="174"/>
      <c r="AJ479" s="174"/>
    </row>
    <row r="480" ht="15.0" customHeight="1">
      <c r="A480" s="262"/>
      <c r="B480" s="117"/>
      <c r="C480" s="116"/>
      <c r="D480" s="116"/>
      <c r="E480" s="175"/>
      <c r="F480" s="262"/>
      <c r="G480" s="28"/>
      <c r="H480" s="118"/>
      <c r="I480" s="29"/>
      <c r="J480" s="29"/>
      <c r="K480" s="116"/>
      <c r="L480" s="116"/>
      <c r="M480" s="174"/>
      <c r="N480" s="174"/>
      <c r="O480" s="116"/>
      <c r="P480" s="174"/>
      <c r="Q480" s="116"/>
      <c r="R480" s="116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  <c r="AF480" s="174"/>
      <c r="AG480" s="174"/>
      <c r="AH480" s="174"/>
      <c r="AI480" s="174"/>
      <c r="AJ480" s="174"/>
    </row>
    <row r="481" ht="15.0" customHeight="1">
      <c r="A481" s="262"/>
      <c r="B481" s="117"/>
      <c r="C481" s="116"/>
      <c r="D481" s="116"/>
      <c r="E481" s="175"/>
      <c r="F481" s="262"/>
      <c r="G481" s="28"/>
      <c r="H481" s="118"/>
      <c r="I481" s="29"/>
      <c r="J481" s="29"/>
      <c r="K481" s="116"/>
      <c r="L481" s="116"/>
      <c r="M481" s="174"/>
      <c r="N481" s="174"/>
      <c r="O481" s="116"/>
      <c r="P481" s="174"/>
      <c r="Q481" s="116"/>
      <c r="R481" s="116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  <c r="AF481" s="174"/>
      <c r="AG481" s="174"/>
      <c r="AH481" s="174"/>
      <c r="AI481" s="174"/>
      <c r="AJ481" s="174"/>
    </row>
    <row r="482" ht="15.0" customHeight="1">
      <c r="A482" s="262"/>
      <c r="B482" s="115"/>
      <c r="C482" s="116"/>
      <c r="D482" s="116"/>
      <c r="E482" s="175"/>
      <c r="F482" s="262"/>
      <c r="G482" s="28"/>
      <c r="H482" s="118"/>
      <c r="I482" s="29"/>
      <c r="J482" s="29"/>
      <c r="K482" s="116"/>
      <c r="L482" s="118"/>
      <c r="M482" s="174"/>
      <c r="N482" s="174"/>
      <c r="O482" s="116"/>
      <c r="P482" s="174"/>
      <c r="Q482" s="116"/>
      <c r="R482" s="116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  <c r="AF482" s="174"/>
      <c r="AG482" s="174"/>
      <c r="AH482" s="174"/>
      <c r="AI482" s="174"/>
      <c r="AJ482" s="174"/>
    </row>
    <row r="483" ht="15.0" customHeight="1">
      <c r="A483" s="262"/>
      <c r="B483" s="117"/>
      <c r="C483" s="116"/>
      <c r="D483" s="116"/>
      <c r="E483" s="175"/>
      <c r="F483" s="262"/>
      <c r="G483" s="28"/>
      <c r="H483" s="118"/>
      <c r="I483" s="29"/>
      <c r="J483" s="29"/>
      <c r="K483" s="116"/>
      <c r="L483" s="118"/>
      <c r="M483" s="174"/>
      <c r="N483" s="174"/>
      <c r="O483" s="116"/>
      <c r="P483" s="174"/>
      <c r="Q483" s="116"/>
      <c r="R483" s="116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  <c r="AF483" s="174"/>
      <c r="AG483" s="174"/>
      <c r="AH483" s="174"/>
      <c r="AI483" s="174"/>
      <c r="AJ483" s="174"/>
    </row>
    <row r="484" ht="15.0" customHeight="1">
      <c r="A484" s="262"/>
      <c r="B484" s="115"/>
      <c r="C484" s="116"/>
      <c r="D484" s="116"/>
      <c r="E484" s="175"/>
      <c r="F484" s="262"/>
      <c r="G484" s="28"/>
      <c r="H484" s="118"/>
      <c r="I484" s="29"/>
      <c r="J484" s="29"/>
      <c r="K484" s="116"/>
      <c r="L484" s="118"/>
      <c r="M484" s="174"/>
      <c r="N484" s="174"/>
      <c r="O484" s="116"/>
      <c r="P484" s="174"/>
      <c r="Q484" s="116"/>
      <c r="R484" s="116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  <c r="AF484" s="174"/>
      <c r="AG484" s="174"/>
      <c r="AH484" s="174"/>
      <c r="AI484" s="174"/>
      <c r="AJ484" s="174"/>
    </row>
    <row r="485" ht="15.0" customHeight="1">
      <c r="A485" s="262"/>
      <c r="B485" s="117"/>
      <c r="C485" s="116"/>
      <c r="D485" s="264"/>
      <c r="E485" s="175"/>
      <c r="F485" s="262"/>
      <c r="G485" s="28"/>
      <c r="H485" s="118"/>
      <c r="I485" s="29"/>
      <c r="J485" s="29"/>
      <c r="K485" s="116"/>
      <c r="L485" s="118"/>
      <c r="M485" s="174"/>
      <c r="N485" s="174"/>
      <c r="O485" s="116"/>
      <c r="P485" s="174"/>
      <c r="Q485" s="116"/>
      <c r="R485" s="116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  <c r="AF485" s="174"/>
      <c r="AG485" s="174"/>
      <c r="AH485" s="174"/>
      <c r="AI485" s="174"/>
      <c r="AJ485" s="174"/>
    </row>
    <row r="486" ht="15.0" customHeight="1">
      <c r="A486" s="262"/>
      <c r="B486" s="117"/>
      <c r="C486" s="118"/>
      <c r="D486" s="118"/>
      <c r="E486" s="175"/>
      <c r="F486" s="262"/>
      <c r="G486" s="28"/>
      <c r="H486" s="118"/>
      <c r="I486" s="29"/>
      <c r="J486" s="29"/>
      <c r="K486" s="116"/>
      <c r="L486" s="116"/>
      <c r="M486" s="174"/>
      <c r="N486" s="174"/>
      <c r="O486" s="116"/>
      <c r="P486" s="174"/>
      <c r="Q486" s="116"/>
      <c r="R486" s="116"/>
      <c r="S486" s="174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</row>
    <row r="487" ht="15.0" customHeight="1">
      <c r="A487" s="262"/>
      <c r="B487" s="117"/>
      <c r="C487" s="116"/>
      <c r="D487" s="116"/>
      <c r="E487" s="175"/>
      <c r="F487" s="262"/>
      <c r="G487" s="28"/>
      <c r="H487" s="118"/>
      <c r="I487" s="29"/>
      <c r="J487" s="29"/>
      <c r="K487" s="116"/>
      <c r="L487" s="118"/>
      <c r="M487" s="174"/>
      <c r="N487" s="174"/>
      <c r="O487" s="116"/>
      <c r="P487" s="174"/>
      <c r="Q487" s="116"/>
      <c r="R487" s="116"/>
      <c r="S487" s="174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</row>
    <row r="488" ht="15.0" customHeight="1">
      <c r="A488" s="262"/>
      <c r="B488" s="115"/>
      <c r="C488" s="116"/>
      <c r="D488" s="116"/>
      <c r="E488" s="175"/>
      <c r="F488" s="262"/>
      <c r="G488" s="28"/>
      <c r="H488" s="118"/>
      <c r="I488" s="29"/>
      <c r="J488" s="29"/>
      <c r="K488" s="116"/>
      <c r="L488" s="118"/>
      <c r="M488" s="174"/>
      <c r="N488" s="174"/>
      <c r="O488" s="116"/>
      <c r="P488" s="174"/>
      <c r="Q488" s="116"/>
      <c r="R488" s="116"/>
      <c r="S488" s="174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</row>
    <row r="489" ht="15.0" customHeight="1">
      <c r="A489" s="262"/>
      <c r="B489" s="115"/>
      <c r="C489" s="116"/>
      <c r="D489" s="116"/>
      <c r="E489" s="175"/>
      <c r="F489" s="262"/>
      <c r="G489" s="29"/>
      <c r="H489" s="118"/>
      <c r="I489" s="29"/>
      <c r="J489" s="29"/>
      <c r="K489" s="116"/>
      <c r="L489" s="118"/>
      <c r="M489" s="174"/>
      <c r="N489" s="174"/>
      <c r="O489" s="116"/>
      <c r="P489" s="174"/>
      <c r="Q489" s="116"/>
      <c r="R489" s="116"/>
      <c r="S489" s="174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</row>
    <row r="490" ht="15.0" customHeight="1">
      <c r="A490" s="262"/>
      <c r="B490" s="117"/>
      <c r="C490" s="116"/>
      <c r="D490" s="116"/>
      <c r="E490" s="175"/>
      <c r="F490" s="262"/>
      <c r="G490" s="28"/>
      <c r="H490" s="118"/>
      <c r="I490" s="29"/>
      <c r="J490" s="29"/>
      <c r="K490" s="116"/>
      <c r="L490" s="116"/>
      <c r="M490" s="174"/>
      <c r="N490" s="174"/>
      <c r="O490" s="116"/>
      <c r="P490" s="174"/>
      <c r="Q490" s="116"/>
      <c r="R490" s="116"/>
      <c r="S490" s="174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</row>
    <row r="491" ht="15.0" customHeight="1">
      <c r="A491" s="262"/>
      <c r="B491" s="117"/>
      <c r="C491" s="116"/>
      <c r="D491" s="116"/>
      <c r="E491" s="175"/>
      <c r="F491" s="262"/>
      <c r="G491" s="28"/>
      <c r="H491" s="118"/>
      <c r="I491" s="29"/>
      <c r="J491" s="29"/>
      <c r="K491" s="116"/>
      <c r="L491" s="116"/>
      <c r="M491" s="174"/>
      <c r="N491" s="174"/>
      <c r="O491" s="116"/>
      <c r="P491" s="174"/>
      <c r="Q491" s="116"/>
      <c r="R491" s="116"/>
      <c r="S491" s="174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</row>
    <row r="492" ht="15.0" customHeight="1">
      <c r="A492" s="262"/>
      <c r="B492" s="115"/>
      <c r="C492" s="116"/>
      <c r="D492" s="116"/>
      <c r="E492" s="175"/>
      <c r="F492" s="262"/>
      <c r="G492" s="28"/>
      <c r="H492" s="118"/>
      <c r="I492" s="29"/>
      <c r="J492" s="29"/>
      <c r="K492" s="116"/>
      <c r="L492" s="116"/>
      <c r="M492" s="174"/>
      <c r="N492" s="174"/>
      <c r="O492" s="116"/>
      <c r="P492" s="174"/>
      <c r="Q492" s="116"/>
      <c r="R492" s="116"/>
      <c r="S492" s="174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</row>
    <row r="493" ht="15.0" customHeight="1">
      <c r="A493" s="35"/>
      <c r="B493" s="115"/>
      <c r="C493" s="116"/>
      <c r="D493" s="116"/>
      <c r="E493" s="175"/>
      <c r="F493" s="262"/>
      <c r="G493" s="29"/>
      <c r="H493" s="118"/>
      <c r="I493" s="29"/>
      <c r="J493" s="29"/>
      <c r="K493" s="116"/>
      <c r="L493" s="116"/>
      <c r="M493" s="174"/>
      <c r="N493" s="174"/>
      <c r="O493" s="116"/>
      <c r="P493" s="174"/>
      <c r="Q493" s="116"/>
      <c r="R493" s="116"/>
      <c r="S493" s="174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</row>
    <row r="494" ht="15.0" customHeight="1">
      <c r="A494" s="28"/>
      <c r="B494" s="115"/>
      <c r="C494" s="116"/>
      <c r="D494" s="116"/>
      <c r="E494" s="175"/>
      <c r="F494" s="262"/>
      <c r="G494" s="29"/>
      <c r="H494" s="118"/>
      <c r="I494" s="29"/>
      <c r="J494" s="29"/>
      <c r="K494" s="116"/>
      <c r="L494" s="116"/>
      <c r="M494" s="174"/>
      <c r="N494" s="174"/>
      <c r="O494" s="116"/>
      <c r="P494" s="174"/>
      <c r="Q494" s="116"/>
      <c r="R494" s="116"/>
      <c r="S494" s="174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</row>
    <row r="495" ht="15.0" customHeight="1">
      <c r="A495" s="262"/>
      <c r="B495" s="117"/>
      <c r="C495" s="116"/>
      <c r="D495" s="264"/>
      <c r="E495" s="175"/>
      <c r="F495" s="262"/>
      <c r="G495" s="29"/>
      <c r="H495" s="118"/>
      <c r="I495" s="29"/>
      <c r="J495" s="29"/>
      <c r="K495" s="116"/>
      <c r="L495" s="174"/>
      <c r="M495" s="174"/>
      <c r="N495" s="174"/>
      <c r="O495" s="116"/>
      <c r="P495" s="174"/>
      <c r="Q495" s="116"/>
      <c r="R495" s="116"/>
      <c r="S495" s="174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</row>
    <row r="496" ht="15.0" customHeight="1">
      <c r="A496" s="262"/>
      <c r="B496" s="115"/>
      <c r="C496" s="116"/>
      <c r="D496" s="116"/>
      <c r="E496" s="175"/>
      <c r="F496" s="262"/>
      <c r="G496" s="29"/>
      <c r="H496" s="118"/>
      <c r="I496" s="29"/>
      <c r="J496" s="29"/>
      <c r="K496" s="116"/>
      <c r="L496" s="174"/>
      <c r="M496" s="174"/>
      <c r="N496" s="174"/>
      <c r="O496" s="116"/>
      <c r="P496" s="174"/>
      <c r="Q496" s="116"/>
      <c r="R496" s="116"/>
      <c r="S496" s="174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</row>
    <row r="497" ht="15.0" customHeight="1">
      <c r="A497" s="262"/>
      <c r="B497" s="115"/>
      <c r="C497" s="116"/>
      <c r="D497" s="116"/>
      <c r="E497" s="175"/>
      <c r="F497" s="262"/>
      <c r="G497" s="29"/>
      <c r="H497" s="118"/>
      <c r="I497" s="29"/>
      <c r="J497" s="29"/>
      <c r="K497" s="116"/>
      <c r="L497" s="116"/>
      <c r="M497" s="407"/>
      <c r="N497" s="174"/>
      <c r="O497" s="116"/>
      <c r="P497" s="174"/>
      <c r="Q497" s="116"/>
      <c r="R497" s="116"/>
      <c r="S497" s="174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</row>
    <row r="498" ht="15.0" customHeight="1">
      <c r="A498" s="262"/>
      <c r="B498" s="115"/>
      <c r="C498" s="116"/>
      <c r="D498" s="116"/>
      <c r="E498" s="175"/>
      <c r="F498" s="262"/>
      <c r="G498" s="29"/>
      <c r="H498" s="118"/>
      <c r="I498" s="29"/>
      <c r="J498" s="29"/>
      <c r="K498" s="116"/>
      <c r="L498" s="116"/>
      <c r="M498" s="174"/>
      <c r="N498" s="174"/>
      <c r="O498" s="116"/>
      <c r="P498" s="174"/>
      <c r="Q498" s="116"/>
      <c r="R498" s="116"/>
      <c r="S498" s="174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</row>
    <row r="499" ht="15.0" customHeight="1">
      <c r="A499" s="262"/>
      <c r="B499" s="115"/>
      <c r="C499" s="116"/>
      <c r="D499" s="116"/>
      <c r="E499" s="175"/>
      <c r="F499" s="262"/>
      <c r="G499" s="29"/>
      <c r="H499" s="118"/>
      <c r="I499" s="29"/>
      <c r="J499" s="29"/>
      <c r="K499" s="116"/>
      <c r="L499" s="116"/>
      <c r="M499" s="174"/>
      <c r="N499" s="174"/>
      <c r="O499" s="116"/>
      <c r="P499" s="174"/>
      <c r="Q499" s="116"/>
      <c r="R499" s="116"/>
      <c r="S499" s="174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</row>
    <row r="500" ht="15.0" customHeight="1">
      <c r="A500" s="262"/>
      <c r="B500" s="117"/>
      <c r="C500" s="116"/>
      <c r="D500" s="116"/>
      <c r="E500" s="175"/>
      <c r="F500" s="262"/>
      <c r="G500" s="28"/>
      <c r="H500" s="118"/>
      <c r="I500" s="29"/>
      <c r="J500" s="29"/>
      <c r="K500" s="116"/>
      <c r="L500" s="174"/>
      <c r="M500" s="174"/>
      <c r="N500" s="174"/>
      <c r="O500" s="116"/>
      <c r="P500" s="174"/>
      <c r="Q500" s="116"/>
      <c r="R500" s="116"/>
      <c r="S500" s="174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</row>
    <row r="501" ht="15.0" customHeight="1">
      <c r="A501" s="262"/>
      <c r="B501" s="117"/>
      <c r="C501" s="116"/>
      <c r="D501" s="116"/>
      <c r="E501" s="175"/>
      <c r="F501" s="262"/>
      <c r="G501" s="28"/>
      <c r="H501" s="118"/>
      <c r="I501" s="29"/>
      <c r="J501" s="29"/>
      <c r="K501" s="116"/>
      <c r="L501" s="174"/>
      <c r="M501" s="174"/>
      <c r="N501" s="174"/>
      <c r="O501" s="116"/>
      <c r="P501" s="174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</row>
    <row r="502" ht="15.0" customHeight="1">
      <c r="A502" s="262"/>
      <c r="B502" s="117"/>
      <c r="C502" s="116"/>
      <c r="D502" s="116"/>
      <c r="E502" s="175"/>
      <c r="F502" s="262"/>
      <c r="G502" s="28"/>
      <c r="H502" s="118"/>
      <c r="I502" s="29"/>
      <c r="J502" s="29"/>
      <c r="K502" s="116"/>
      <c r="L502" s="174"/>
      <c r="M502" s="174"/>
      <c r="N502" s="174"/>
      <c r="O502" s="116"/>
      <c r="P502" s="174"/>
      <c r="Q502" s="116"/>
      <c r="R502" s="116"/>
      <c r="S502" s="116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  <c r="AF502" s="174"/>
      <c r="AG502" s="174"/>
      <c r="AH502" s="174"/>
      <c r="AI502" s="174"/>
      <c r="AJ502" s="174"/>
    </row>
    <row r="503" ht="15.0" customHeight="1">
      <c r="A503" s="262"/>
      <c r="B503" s="115"/>
      <c r="C503" s="116"/>
      <c r="D503" s="116"/>
      <c r="E503" s="175"/>
      <c r="F503" s="262"/>
      <c r="G503" s="28"/>
      <c r="H503" s="118"/>
      <c r="I503" s="29"/>
      <c r="J503" s="29"/>
      <c r="K503" s="116"/>
      <c r="L503" s="174"/>
      <c r="M503" s="174"/>
      <c r="N503" s="174"/>
      <c r="O503" s="116"/>
      <c r="P503" s="174"/>
      <c r="Q503" s="116"/>
      <c r="R503" s="116"/>
      <c r="S503" s="116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  <c r="AF503" s="174"/>
      <c r="AG503" s="174"/>
      <c r="AH503" s="174"/>
      <c r="AI503" s="174"/>
      <c r="AJ503" s="174"/>
    </row>
    <row r="504" ht="15.0" customHeight="1">
      <c r="A504" s="262"/>
      <c r="B504" s="115"/>
      <c r="C504" s="116"/>
      <c r="D504" s="116"/>
      <c r="E504" s="175"/>
      <c r="F504" s="262"/>
      <c r="G504" s="28"/>
      <c r="H504" s="118"/>
      <c r="I504" s="29"/>
      <c r="J504" s="29"/>
      <c r="K504" s="116"/>
      <c r="L504" s="174"/>
      <c r="M504" s="174"/>
      <c r="N504" s="174"/>
      <c r="O504" s="116"/>
      <c r="P504" s="174"/>
      <c r="Q504" s="116"/>
      <c r="R504" s="116"/>
      <c r="S504" s="116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  <c r="AF504" s="174"/>
      <c r="AG504" s="174"/>
      <c r="AH504" s="174"/>
      <c r="AI504" s="174"/>
      <c r="AJ504" s="174"/>
    </row>
    <row r="505" ht="15.0" customHeight="1">
      <c r="A505" s="262"/>
      <c r="B505" s="115"/>
      <c r="C505" s="116"/>
      <c r="D505" s="116"/>
      <c r="E505" s="175"/>
      <c r="F505" s="262"/>
      <c r="G505" s="29"/>
      <c r="H505" s="118"/>
      <c r="I505" s="29"/>
      <c r="J505" s="29"/>
      <c r="K505" s="116"/>
      <c r="L505" s="28"/>
      <c r="M505" s="174"/>
      <c r="N505" s="174"/>
      <c r="O505" s="116"/>
      <c r="P505" s="174"/>
      <c r="Q505" s="116"/>
      <c r="R505" s="116"/>
      <c r="S505" s="116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  <c r="AF505" s="174"/>
      <c r="AG505" s="174"/>
      <c r="AH505" s="174"/>
      <c r="AI505" s="174"/>
      <c r="AJ505" s="174"/>
    </row>
    <row r="506" ht="15.0" customHeight="1">
      <c r="A506" s="262"/>
      <c r="B506" s="115"/>
      <c r="C506" s="116"/>
      <c r="D506" s="116"/>
      <c r="E506" s="175"/>
      <c r="F506" s="262"/>
      <c r="G506" s="28"/>
      <c r="H506" s="118"/>
      <c r="I506" s="29"/>
      <c r="J506" s="29"/>
      <c r="K506" s="116"/>
      <c r="L506" s="174"/>
      <c r="M506" s="174"/>
      <c r="N506" s="174"/>
      <c r="O506" s="116"/>
      <c r="P506" s="174"/>
      <c r="Q506" s="116"/>
      <c r="R506" s="116"/>
      <c r="S506" s="116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  <c r="AF506" s="174"/>
      <c r="AG506" s="174"/>
      <c r="AH506" s="174"/>
      <c r="AI506" s="174"/>
      <c r="AJ506" s="174"/>
    </row>
    <row r="507" ht="15.0" customHeight="1">
      <c r="A507" s="262"/>
      <c r="B507" s="115"/>
      <c r="C507" s="116"/>
      <c r="D507" s="116"/>
      <c r="E507" s="175"/>
      <c r="F507" s="262"/>
      <c r="G507" s="28"/>
      <c r="H507" s="118"/>
      <c r="I507" s="29"/>
      <c r="J507" s="29"/>
      <c r="K507" s="116"/>
      <c r="L507" s="174"/>
      <c r="M507" s="174"/>
      <c r="N507" s="174"/>
      <c r="O507" s="116"/>
      <c r="P507" s="174"/>
      <c r="Q507" s="116"/>
      <c r="R507" s="116"/>
      <c r="S507" s="116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  <c r="AF507" s="174"/>
      <c r="AG507" s="174"/>
      <c r="AH507" s="174"/>
      <c r="AI507" s="174"/>
      <c r="AJ507" s="174"/>
    </row>
    <row r="508" ht="15.0" customHeight="1">
      <c r="A508" s="262"/>
      <c r="B508" s="115"/>
      <c r="C508" s="116"/>
      <c r="D508" s="116"/>
      <c r="E508" s="175"/>
      <c r="F508" s="262"/>
      <c r="G508" s="28"/>
      <c r="H508" s="118"/>
      <c r="I508" s="29"/>
      <c r="J508" s="29"/>
      <c r="K508" s="116"/>
      <c r="L508" s="174"/>
      <c r="M508" s="174"/>
      <c r="N508" s="174"/>
      <c r="O508" s="116"/>
      <c r="P508" s="174"/>
      <c r="Q508" s="116"/>
      <c r="R508" s="116"/>
      <c r="S508" s="116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  <c r="AF508" s="174"/>
      <c r="AG508" s="174"/>
      <c r="AH508" s="174"/>
      <c r="AI508" s="174"/>
      <c r="AJ508" s="174"/>
    </row>
    <row r="509" ht="15.0" customHeight="1">
      <c r="A509" s="262"/>
      <c r="B509" s="115"/>
      <c r="C509" s="116"/>
      <c r="D509" s="116"/>
      <c r="E509" s="175"/>
      <c r="F509" s="262"/>
      <c r="G509" s="28"/>
      <c r="H509" s="118"/>
      <c r="I509" s="29"/>
      <c r="J509" s="29"/>
      <c r="K509" s="116"/>
      <c r="L509" s="174"/>
      <c r="M509" s="174"/>
      <c r="N509" s="174"/>
      <c r="O509" s="116"/>
      <c r="P509" s="174"/>
      <c r="Q509" s="116"/>
      <c r="R509" s="116"/>
      <c r="S509" s="116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  <c r="AF509" s="174"/>
      <c r="AG509" s="174"/>
      <c r="AH509" s="174"/>
      <c r="AI509" s="174"/>
      <c r="AJ509" s="174"/>
    </row>
    <row r="510" ht="15.0" customHeight="1">
      <c r="A510" s="262"/>
      <c r="B510" s="115"/>
      <c r="C510" s="116"/>
      <c r="D510" s="116"/>
      <c r="E510" s="175"/>
      <c r="F510" s="262"/>
      <c r="G510" s="28"/>
      <c r="H510" s="118"/>
      <c r="I510" s="29"/>
      <c r="J510" s="29"/>
      <c r="K510" s="116"/>
      <c r="L510" s="174"/>
      <c r="M510" s="174"/>
      <c r="N510" s="174"/>
      <c r="O510" s="116"/>
      <c r="P510" s="174"/>
      <c r="Q510" s="116"/>
      <c r="R510" s="116"/>
      <c r="S510" s="116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  <c r="AF510" s="174"/>
      <c r="AG510" s="174"/>
      <c r="AH510" s="174"/>
      <c r="AI510" s="174"/>
      <c r="AJ510" s="174"/>
    </row>
    <row r="511" ht="15.0" customHeight="1">
      <c r="A511" s="262"/>
      <c r="B511" s="115"/>
      <c r="C511" s="116"/>
      <c r="D511" s="116"/>
      <c r="E511" s="175"/>
      <c r="F511" s="262"/>
      <c r="G511" s="28"/>
      <c r="H511" s="118"/>
      <c r="I511" s="29"/>
      <c r="J511" s="29"/>
      <c r="K511" s="116"/>
      <c r="L511" s="174"/>
      <c r="M511" s="174"/>
      <c r="N511" s="174"/>
      <c r="O511" s="116"/>
      <c r="P511" s="174"/>
      <c r="Q511" s="116"/>
      <c r="R511" s="116"/>
      <c r="S511" s="116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  <c r="AF511" s="174"/>
      <c r="AG511" s="174"/>
      <c r="AH511" s="174"/>
      <c r="AI511" s="174"/>
      <c r="AJ511" s="174"/>
    </row>
    <row r="512" ht="15.0" customHeight="1">
      <c r="A512" s="262"/>
      <c r="B512" s="117"/>
      <c r="C512" s="118"/>
      <c r="D512" s="411"/>
      <c r="E512" s="175"/>
      <c r="F512" s="412"/>
      <c r="G512" s="28"/>
      <c r="H512" s="118"/>
      <c r="I512" s="29"/>
      <c r="J512" s="29"/>
      <c r="K512" s="116"/>
      <c r="L512" s="174"/>
      <c r="M512" s="174"/>
      <c r="N512" s="174"/>
      <c r="O512" s="116"/>
      <c r="P512" s="174"/>
      <c r="Q512" s="116"/>
      <c r="R512" s="116"/>
      <c r="S512" s="116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  <c r="AF512" s="174"/>
      <c r="AG512" s="174"/>
      <c r="AH512" s="174"/>
      <c r="AI512" s="174"/>
      <c r="AJ512" s="174"/>
    </row>
    <row r="513" ht="15.0" customHeight="1">
      <c r="A513" s="262"/>
      <c r="B513" s="115"/>
      <c r="C513" s="118"/>
      <c r="D513" s="175"/>
      <c r="E513" s="175"/>
      <c r="F513" s="262"/>
      <c r="G513" s="29"/>
      <c r="H513" s="118"/>
      <c r="I513" s="29"/>
      <c r="J513" s="29"/>
      <c r="K513" s="116"/>
      <c r="L513" s="174"/>
      <c r="M513" s="174"/>
      <c r="N513" s="174"/>
      <c r="O513" s="116"/>
      <c r="P513" s="174"/>
      <c r="Q513" s="116"/>
      <c r="R513" s="116"/>
      <c r="S513" s="116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  <c r="AF513" s="174"/>
      <c r="AG513" s="174"/>
      <c r="AH513" s="174"/>
      <c r="AI513" s="174"/>
      <c r="AJ513" s="174"/>
    </row>
    <row r="514" ht="15.0" customHeight="1">
      <c r="A514" s="262"/>
      <c r="B514" s="115"/>
      <c r="C514" s="116"/>
      <c r="D514" s="116"/>
      <c r="E514" s="175"/>
      <c r="F514" s="262"/>
      <c r="G514" s="29"/>
      <c r="H514" s="118"/>
      <c r="I514" s="29"/>
      <c r="J514" s="29"/>
      <c r="K514" s="116"/>
      <c r="L514" s="174"/>
      <c r="M514" s="174"/>
      <c r="N514" s="174"/>
      <c r="O514" s="116"/>
      <c r="P514" s="174"/>
      <c r="Q514" s="116"/>
      <c r="R514" s="116"/>
      <c r="S514" s="116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  <c r="AF514" s="174"/>
      <c r="AG514" s="174"/>
      <c r="AH514" s="174"/>
      <c r="AI514" s="174"/>
      <c r="AJ514" s="174"/>
    </row>
    <row r="515" ht="15.0" customHeight="1">
      <c r="A515" s="262"/>
      <c r="B515" s="115"/>
      <c r="C515" s="118"/>
      <c r="D515" s="175"/>
      <c r="E515" s="175"/>
      <c r="F515" s="262"/>
      <c r="G515" s="29"/>
      <c r="H515" s="118"/>
      <c r="I515" s="29"/>
      <c r="J515" s="29"/>
      <c r="K515" s="116"/>
      <c r="L515" s="174"/>
      <c r="M515" s="174"/>
      <c r="N515" s="174"/>
      <c r="O515" s="116"/>
      <c r="P515" s="174"/>
      <c r="Q515" s="116"/>
      <c r="R515" s="116"/>
      <c r="S515" s="116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  <c r="AF515" s="174"/>
      <c r="AG515" s="174"/>
      <c r="AH515" s="174"/>
      <c r="AI515" s="174"/>
      <c r="AJ515" s="174"/>
    </row>
    <row r="516" ht="15.0" customHeight="1">
      <c r="A516" s="262"/>
      <c r="B516" s="115"/>
      <c r="C516" s="118"/>
      <c r="D516" s="116"/>
      <c r="E516" s="175"/>
      <c r="F516" s="262"/>
      <c r="G516" s="28"/>
      <c r="H516" s="118"/>
      <c r="I516" s="29"/>
      <c r="J516" s="29"/>
      <c r="K516" s="116"/>
      <c r="L516" s="174"/>
      <c r="M516" s="174"/>
      <c r="N516" s="174"/>
      <c r="O516" s="116"/>
      <c r="P516" s="174"/>
      <c r="Q516" s="116"/>
      <c r="R516" s="116"/>
      <c r="S516" s="116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  <c r="AF516" s="174"/>
      <c r="AG516" s="174"/>
      <c r="AH516" s="174"/>
      <c r="AI516" s="174"/>
      <c r="AJ516" s="174"/>
    </row>
    <row r="517" ht="15.0" customHeight="1">
      <c r="A517" s="262"/>
      <c r="B517" s="115"/>
      <c r="C517" s="118"/>
      <c r="D517" s="118"/>
      <c r="E517" s="175"/>
      <c r="F517" s="262"/>
      <c r="G517" s="29"/>
      <c r="H517" s="118"/>
      <c r="I517" s="29"/>
      <c r="J517" s="29"/>
      <c r="K517" s="116"/>
      <c r="L517" s="174"/>
      <c r="M517" s="174"/>
      <c r="N517" s="174"/>
      <c r="O517" s="116"/>
      <c r="P517" s="174"/>
      <c r="Q517" s="116"/>
      <c r="R517" s="116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  <c r="AF517" s="174"/>
      <c r="AG517" s="174"/>
      <c r="AH517" s="174"/>
      <c r="AI517" s="174"/>
      <c r="AJ517" s="174"/>
    </row>
    <row r="518" ht="15.0" customHeight="1">
      <c r="A518" s="262"/>
      <c r="B518" s="115"/>
      <c r="C518" s="116"/>
      <c r="D518" s="116"/>
      <c r="E518" s="175"/>
      <c r="F518" s="262"/>
      <c r="G518" s="29"/>
      <c r="H518" s="118"/>
      <c r="I518" s="29"/>
      <c r="J518" s="29"/>
      <c r="K518" s="116"/>
      <c r="L518" s="174"/>
      <c r="M518" s="174"/>
      <c r="N518" s="174"/>
      <c r="O518" s="116"/>
      <c r="P518" s="174"/>
      <c r="Q518" s="116"/>
      <c r="R518" s="116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  <c r="AF518" s="174"/>
      <c r="AG518" s="174"/>
      <c r="AH518" s="174"/>
      <c r="AI518" s="174"/>
      <c r="AJ518" s="174"/>
    </row>
    <row r="519" ht="15.0" customHeight="1">
      <c r="A519" s="262"/>
      <c r="B519" s="115"/>
      <c r="C519" s="116"/>
      <c r="D519" s="116"/>
      <c r="E519" s="175"/>
      <c r="F519" s="262"/>
      <c r="G519" s="28"/>
      <c r="H519" s="118"/>
      <c r="I519" s="29"/>
      <c r="J519" s="29"/>
      <c r="K519" s="116"/>
      <c r="L519" s="174"/>
      <c r="M519" s="174"/>
      <c r="N519" s="174"/>
      <c r="O519" s="116"/>
      <c r="P519" s="174"/>
      <c r="Q519" s="116"/>
      <c r="R519" s="116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  <c r="AF519" s="174"/>
      <c r="AG519" s="174"/>
      <c r="AH519" s="174"/>
      <c r="AI519" s="174"/>
      <c r="AJ519" s="174"/>
    </row>
    <row r="520" ht="15.0" customHeight="1">
      <c r="A520" s="262"/>
      <c r="B520" s="115"/>
      <c r="C520" s="116"/>
      <c r="D520" s="116"/>
      <c r="E520" s="175"/>
      <c r="F520" s="262"/>
      <c r="G520" s="29"/>
      <c r="H520" s="118"/>
      <c r="I520" s="29"/>
      <c r="J520" s="29"/>
      <c r="K520" s="116"/>
      <c r="L520" s="174"/>
      <c r="M520" s="174"/>
      <c r="N520" s="174"/>
      <c r="O520" s="116"/>
      <c r="P520" s="174"/>
      <c r="Q520" s="116"/>
      <c r="R520" s="116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  <c r="AF520" s="174"/>
      <c r="AG520" s="174"/>
      <c r="AH520" s="174"/>
      <c r="AI520" s="174"/>
      <c r="AJ520" s="174"/>
    </row>
    <row r="521" ht="15.0" customHeight="1">
      <c r="A521" s="262"/>
      <c r="B521" s="115"/>
      <c r="C521" s="118"/>
      <c r="D521" s="175"/>
      <c r="E521" s="175"/>
      <c r="F521" s="262"/>
      <c r="G521" s="29"/>
      <c r="H521" s="118"/>
      <c r="I521" s="29"/>
      <c r="J521" s="29"/>
      <c r="K521" s="116"/>
      <c r="L521" s="174"/>
      <c r="M521" s="174"/>
      <c r="N521" s="174"/>
      <c r="O521" s="116"/>
      <c r="P521" s="174"/>
      <c r="Q521" s="116"/>
      <c r="R521" s="116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  <c r="AF521" s="174"/>
      <c r="AG521" s="174"/>
      <c r="AH521" s="174"/>
      <c r="AI521" s="174"/>
      <c r="AJ521" s="174"/>
    </row>
    <row r="522" ht="15.0" customHeight="1">
      <c r="A522" s="262"/>
      <c r="B522" s="115"/>
      <c r="C522" s="118"/>
      <c r="D522" s="175"/>
      <c r="E522" s="175"/>
      <c r="F522" s="262"/>
      <c r="G522" s="29"/>
      <c r="H522" s="118"/>
      <c r="I522" s="29"/>
      <c r="J522" s="29"/>
      <c r="K522" s="116"/>
      <c r="L522" s="174"/>
      <c r="M522" s="174"/>
      <c r="N522" s="174"/>
      <c r="O522" s="116"/>
      <c r="P522" s="174"/>
      <c r="Q522" s="116"/>
      <c r="R522" s="116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  <c r="AF522" s="174"/>
      <c r="AG522" s="174"/>
      <c r="AH522" s="174"/>
      <c r="AI522" s="174"/>
      <c r="AJ522" s="174"/>
    </row>
    <row r="523" ht="15.0" customHeight="1">
      <c r="A523" s="262"/>
      <c r="B523" s="115"/>
      <c r="C523" s="116"/>
      <c r="D523" s="116"/>
      <c r="E523" s="175"/>
      <c r="F523" s="262"/>
      <c r="G523" s="28"/>
      <c r="H523" s="118"/>
      <c r="I523" s="29"/>
      <c r="J523" s="29"/>
      <c r="K523" s="116"/>
      <c r="L523" s="174"/>
      <c r="M523" s="174"/>
      <c r="N523" s="174"/>
      <c r="O523" s="116"/>
      <c r="P523" s="174"/>
      <c r="Q523" s="116"/>
      <c r="R523" s="116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  <c r="AF523" s="174"/>
      <c r="AG523" s="174"/>
      <c r="AH523" s="174"/>
      <c r="AI523" s="174"/>
      <c r="AJ523" s="174"/>
    </row>
    <row r="524" ht="15.0" customHeight="1">
      <c r="A524" s="262"/>
      <c r="B524" s="115"/>
      <c r="C524" s="118"/>
      <c r="D524" s="118"/>
      <c r="E524" s="175"/>
      <c r="F524" s="262"/>
      <c r="G524" s="29"/>
      <c r="H524" s="118"/>
      <c r="I524" s="29"/>
      <c r="J524" s="29"/>
      <c r="K524" s="116"/>
      <c r="L524" s="174"/>
      <c r="M524" s="174"/>
      <c r="N524" s="174"/>
      <c r="O524" s="116"/>
      <c r="P524" s="174"/>
      <c r="Q524" s="116"/>
      <c r="R524" s="116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  <c r="AF524" s="174"/>
      <c r="AG524" s="174"/>
      <c r="AH524" s="174"/>
      <c r="AI524" s="174"/>
      <c r="AJ524" s="174"/>
    </row>
    <row r="525" ht="15.0" customHeight="1">
      <c r="A525" s="262"/>
      <c r="B525" s="115"/>
      <c r="C525" s="118"/>
      <c r="D525" s="118"/>
      <c r="E525" s="175"/>
      <c r="F525" s="262"/>
      <c r="G525" s="29"/>
      <c r="H525" s="118"/>
      <c r="I525" s="29"/>
      <c r="J525" s="29"/>
      <c r="K525" s="116"/>
      <c r="L525" s="174"/>
      <c r="M525" s="174"/>
      <c r="N525" s="174"/>
      <c r="O525" s="116"/>
      <c r="P525" s="174"/>
      <c r="Q525" s="116"/>
      <c r="R525" s="116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  <c r="AF525" s="174"/>
      <c r="AG525" s="174"/>
      <c r="AH525" s="174"/>
      <c r="AI525" s="174"/>
      <c r="AJ525" s="174"/>
    </row>
    <row r="526" ht="15.0" customHeight="1">
      <c r="A526" s="262"/>
      <c r="B526" s="115"/>
      <c r="C526" s="118"/>
      <c r="D526" s="118"/>
      <c r="E526" s="175"/>
      <c r="F526" s="262"/>
      <c r="G526" s="28"/>
      <c r="H526" s="118"/>
      <c r="I526" s="29"/>
      <c r="J526" s="29"/>
      <c r="K526" s="116"/>
      <c r="L526" s="174"/>
      <c r="M526" s="174"/>
      <c r="N526" s="174"/>
      <c r="O526" s="116"/>
      <c r="P526" s="174"/>
      <c r="Q526" s="116"/>
      <c r="R526" s="116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  <c r="AG526" s="174"/>
      <c r="AH526" s="174"/>
      <c r="AI526" s="174"/>
      <c r="AJ526" s="174"/>
    </row>
    <row r="527" ht="15.0" customHeight="1">
      <c r="A527" s="262"/>
      <c r="B527" s="115"/>
      <c r="C527" s="116"/>
      <c r="D527" s="265"/>
      <c r="E527" s="175"/>
      <c r="F527" s="413"/>
      <c r="G527" s="28"/>
      <c r="H527" s="118"/>
      <c r="I527" s="29"/>
      <c r="J527" s="29"/>
      <c r="K527" s="116"/>
      <c r="L527" s="174"/>
      <c r="M527" s="174"/>
      <c r="N527" s="174"/>
      <c r="O527" s="116"/>
      <c r="P527" s="174"/>
      <c r="Q527" s="116"/>
      <c r="R527" s="116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  <c r="AG527" s="174"/>
      <c r="AH527" s="174"/>
      <c r="AI527" s="174"/>
      <c r="AJ527" s="174"/>
    </row>
    <row r="528" ht="15.0" customHeight="1">
      <c r="A528" s="262"/>
      <c r="B528" s="115"/>
      <c r="C528" s="116"/>
      <c r="D528" s="116"/>
      <c r="E528" s="175"/>
      <c r="F528" s="262"/>
      <c r="G528" s="29"/>
      <c r="H528" s="118"/>
      <c r="I528" s="29"/>
      <c r="J528" s="29"/>
      <c r="K528" s="116"/>
      <c r="L528" s="174"/>
      <c r="M528" s="174"/>
      <c r="N528" s="174"/>
      <c r="O528" s="116"/>
      <c r="P528" s="174"/>
      <c r="Q528" s="116"/>
      <c r="R528" s="116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  <c r="AG528" s="174"/>
      <c r="AH528" s="174"/>
      <c r="AI528" s="174"/>
      <c r="AJ528" s="174"/>
    </row>
    <row r="529" ht="15.0" customHeight="1">
      <c r="A529" s="262"/>
      <c r="B529" s="115"/>
      <c r="C529" s="116"/>
      <c r="D529" s="116"/>
      <c r="E529" s="175"/>
      <c r="F529" s="262"/>
      <c r="G529" s="29"/>
      <c r="H529" s="118"/>
      <c r="I529" s="29"/>
      <c r="J529" s="29"/>
      <c r="K529" s="116"/>
      <c r="L529" s="174"/>
      <c r="M529" s="174"/>
      <c r="N529" s="174"/>
      <c r="O529" s="116"/>
      <c r="P529" s="174"/>
      <c r="Q529" s="116"/>
      <c r="R529" s="116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  <c r="AF529" s="174"/>
      <c r="AG529" s="174"/>
      <c r="AH529" s="174"/>
      <c r="AI529" s="174"/>
      <c r="AJ529" s="174"/>
    </row>
    <row r="530" ht="15.0" customHeight="1">
      <c r="A530" s="262"/>
      <c r="B530" s="115"/>
      <c r="C530" s="118"/>
      <c r="D530" s="118"/>
      <c r="E530" s="175"/>
      <c r="F530" s="262"/>
      <c r="G530" s="28"/>
      <c r="H530" s="118"/>
      <c r="I530" s="29"/>
      <c r="J530" s="29"/>
      <c r="K530" s="116"/>
      <c r="L530" s="174"/>
      <c r="M530" s="174"/>
      <c r="N530" s="174"/>
      <c r="O530" s="116"/>
      <c r="P530" s="174"/>
      <c r="Q530" s="116"/>
      <c r="R530" s="116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  <c r="AF530" s="174"/>
      <c r="AG530" s="174"/>
      <c r="AH530" s="174"/>
      <c r="AI530" s="174"/>
      <c r="AJ530" s="174"/>
    </row>
    <row r="531" ht="15.0" customHeight="1">
      <c r="A531" s="262"/>
      <c r="B531" s="115"/>
      <c r="C531" s="118"/>
      <c r="D531" s="118"/>
      <c r="E531" s="175"/>
      <c r="F531" s="262"/>
      <c r="G531" s="28"/>
      <c r="H531" s="118"/>
      <c r="I531" s="29"/>
      <c r="J531" s="29"/>
      <c r="K531" s="116"/>
      <c r="L531" s="174"/>
      <c r="M531" s="174"/>
      <c r="N531" s="174"/>
      <c r="O531" s="116"/>
      <c r="P531" s="174"/>
      <c r="Q531" s="116"/>
      <c r="R531" s="116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  <c r="AF531" s="174"/>
      <c r="AG531" s="174"/>
      <c r="AH531" s="174"/>
      <c r="AI531" s="174"/>
      <c r="AJ531" s="174"/>
    </row>
    <row r="532" ht="15.0" customHeight="1">
      <c r="A532" s="262"/>
      <c r="B532" s="115"/>
      <c r="C532" s="118"/>
      <c r="D532" s="118"/>
      <c r="E532" s="175"/>
      <c r="F532" s="262"/>
      <c r="G532" s="29"/>
      <c r="H532" s="118"/>
      <c r="I532" s="29"/>
      <c r="J532" s="29"/>
      <c r="K532" s="116"/>
      <c r="L532" s="174"/>
      <c r="M532" s="174"/>
      <c r="N532" s="174"/>
      <c r="O532" s="116"/>
      <c r="P532" s="174"/>
      <c r="Q532" s="116"/>
      <c r="R532" s="116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  <c r="AF532" s="174"/>
      <c r="AG532" s="174"/>
      <c r="AH532" s="174"/>
      <c r="AI532" s="174"/>
      <c r="AJ532" s="174"/>
    </row>
    <row r="533" ht="15.0" customHeight="1">
      <c r="A533" s="262"/>
      <c r="B533" s="115"/>
      <c r="C533" s="116"/>
      <c r="D533" s="116"/>
      <c r="E533" s="175"/>
      <c r="F533" s="262"/>
      <c r="G533" s="28"/>
      <c r="H533" s="118"/>
      <c r="I533" s="29"/>
      <c r="J533" s="29"/>
      <c r="K533" s="116"/>
      <c r="L533" s="174"/>
      <c r="M533" s="174"/>
      <c r="N533" s="174"/>
      <c r="O533" s="116"/>
      <c r="P533" s="174"/>
      <c r="Q533" s="116"/>
      <c r="R533" s="116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  <c r="AF533" s="174"/>
      <c r="AG533" s="174"/>
      <c r="AH533" s="174"/>
      <c r="AI533" s="174"/>
      <c r="AJ533" s="174"/>
    </row>
    <row r="534" ht="15.0" customHeight="1">
      <c r="A534" s="262"/>
      <c r="B534" s="115"/>
      <c r="C534" s="118"/>
      <c r="D534" s="175"/>
      <c r="E534" s="175"/>
      <c r="F534" s="262"/>
      <c r="G534" s="28"/>
      <c r="H534" s="118"/>
      <c r="I534" s="29"/>
      <c r="J534" s="29"/>
      <c r="K534" s="116"/>
      <c r="L534" s="174"/>
      <c r="M534" s="174"/>
      <c r="N534" s="174"/>
      <c r="O534" s="116"/>
      <c r="P534" s="174"/>
      <c r="Q534" s="116"/>
      <c r="R534" s="116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  <c r="AF534" s="174"/>
      <c r="AG534" s="174"/>
      <c r="AH534" s="174"/>
      <c r="AI534" s="174"/>
      <c r="AJ534" s="174"/>
    </row>
    <row r="535" ht="15.0" customHeight="1">
      <c r="A535" s="262"/>
      <c r="B535" s="117"/>
      <c r="C535" s="116"/>
      <c r="D535" s="116"/>
      <c r="E535" s="175"/>
      <c r="F535" s="262"/>
      <c r="G535" s="29"/>
      <c r="H535" s="118"/>
      <c r="I535" s="29"/>
      <c r="J535" s="29"/>
      <c r="K535" s="116"/>
      <c r="L535" s="174"/>
      <c r="M535" s="174"/>
      <c r="N535" s="174"/>
      <c r="O535" s="116"/>
      <c r="P535" s="174"/>
      <c r="Q535" s="116"/>
      <c r="R535" s="116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  <c r="AF535" s="174"/>
      <c r="AG535" s="174"/>
      <c r="AH535" s="174"/>
      <c r="AI535" s="174"/>
      <c r="AJ535" s="174"/>
    </row>
    <row r="536" ht="15.0" customHeight="1">
      <c r="A536" s="262"/>
      <c r="B536" s="115"/>
      <c r="C536" s="118"/>
      <c r="D536" s="118"/>
      <c r="E536" s="175"/>
      <c r="F536" s="262"/>
      <c r="G536" s="28"/>
      <c r="H536" s="118"/>
      <c r="I536" s="29"/>
      <c r="J536" s="29"/>
      <c r="K536" s="116"/>
      <c r="L536" s="174"/>
      <c r="M536" s="174"/>
      <c r="N536" s="174"/>
      <c r="O536" s="116"/>
      <c r="P536" s="174"/>
      <c r="Q536" s="116"/>
      <c r="R536" s="116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  <c r="AF536" s="174"/>
      <c r="AG536" s="174"/>
      <c r="AH536" s="174"/>
      <c r="AI536" s="174"/>
      <c r="AJ536" s="174"/>
    </row>
    <row r="537" ht="15.0" customHeight="1">
      <c r="A537" s="262"/>
      <c r="B537" s="115"/>
      <c r="C537" s="116"/>
      <c r="D537" s="116"/>
      <c r="E537" s="175"/>
      <c r="F537" s="262"/>
      <c r="G537" s="29"/>
      <c r="H537" s="118"/>
      <c r="I537" s="29"/>
      <c r="J537" s="29"/>
      <c r="K537" s="34"/>
      <c r="L537" s="265"/>
      <c r="M537" s="174"/>
      <c r="N537" s="174"/>
      <c r="O537" s="116"/>
      <c r="P537" s="174"/>
      <c r="Q537" s="116"/>
      <c r="R537" s="116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  <c r="AF537" s="174"/>
      <c r="AG537" s="174"/>
      <c r="AH537" s="174"/>
      <c r="AI537" s="174"/>
      <c r="AJ537" s="174"/>
    </row>
    <row r="538" ht="15.0" customHeight="1">
      <c r="A538" s="262"/>
      <c r="B538" s="115"/>
      <c r="C538" s="116"/>
      <c r="D538" s="116"/>
      <c r="E538" s="175"/>
      <c r="F538" s="262"/>
      <c r="G538" s="29"/>
      <c r="H538" s="118"/>
      <c r="I538" s="29"/>
      <c r="J538" s="29"/>
      <c r="K538" s="34"/>
      <c r="L538" s="265"/>
      <c r="M538" s="174"/>
      <c r="N538" s="174"/>
      <c r="O538" s="116"/>
      <c r="P538" s="174"/>
      <c r="Q538" s="116"/>
      <c r="R538" s="116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  <c r="AF538" s="174"/>
      <c r="AG538" s="174"/>
      <c r="AH538" s="174"/>
      <c r="AI538" s="174"/>
      <c r="AJ538" s="174"/>
    </row>
    <row r="539" ht="15.0" customHeight="1">
      <c r="A539" s="262"/>
      <c r="B539" s="115"/>
      <c r="C539" s="116"/>
      <c r="D539" s="116"/>
      <c r="E539" s="175"/>
      <c r="F539" s="262"/>
      <c r="G539" s="29"/>
      <c r="H539" s="118"/>
      <c r="I539" s="29"/>
      <c r="J539" s="29"/>
      <c r="K539" s="34"/>
      <c r="L539" s="265"/>
      <c r="M539" s="174"/>
      <c r="N539" s="174"/>
      <c r="O539" s="116"/>
      <c r="P539" s="174"/>
      <c r="Q539" s="116"/>
      <c r="R539" s="116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  <c r="AF539" s="174"/>
      <c r="AG539" s="174"/>
      <c r="AH539" s="174"/>
      <c r="AI539" s="174"/>
      <c r="AJ539" s="174"/>
    </row>
    <row r="540" ht="15.0" customHeight="1">
      <c r="A540" s="262"/>
      <c r="B540" s="115"/>
      <c r="C540" s="118"/>
      <c r="D540" s="118"/>
      <c r="E540" s="175"/>
      <c r="F540" s="262"/>
      <c r="G540" s="29"/>
      <c r="H540" s="118"/>
      <c r="I540" s="29"/>
      <c r="J540" s="29"/>
      <c r="K540" s="34"/>
      <c r="L540" s="116"/>
      <c r="M540" s="174"/>
      <c r="N540" s="174"/>
      <c r="O540" s="116"/>
      <c r="P540" s="174"/>
      <c r="Q540" s="116"/>
      <c r="R540" s="116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  <c r="AF540" s="174"/>
      <c r="AG540" s="174"/>
      <c r="AH540" s="174"/>
      <c r="AI540" s="174"/>
      <c r="AJ540" s="174"/>
    </row>
    <row r="541" ht="15.0" customHeight="1">
      <c r="A541" s="262"/>
      <c r="B541" s="115"/>
      <c r="C541" s="118"/>
      <c r="D541" s="118"/>
      <c r="E541" s="175"/>
      <c r="F541" s="262"/>
      <c r="G541" s="29"/>
      <c r="H541" s="118"/>
      <c r="I541" s="29"/>
      <c r="J541" s="29"/>
      <c r="K541" s="34"/>
      <c r="L541" s="118"/>
      <c r="M541" s="174"/>
      <c r="N541" s="174"/>
      <c r="O541" s="116"/>
      <c r="P541" s="174"/>
      <c r="Q541" s="116"/>
      <c r="R541" s="116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  <c r="AF541" s="174"/>
      <c r="AG541" s="174"/>
      <c r="AH541" s="174"/>
      <c r="AI541" s="174"/>
      <c r="AJ541" s="174"/>
    </row>
    <row r="542" ht="15.0" customHeight="1">
      <c r="A542" s="262"/>
      <c r="B542" s="115"/>
      <c r="C542" s="116"/>
      <c r="D542" s="116"/>
      <c r="E542" s="175"/>
      <c r="F542" s="262"/>
      <c r="G542" s="29"/>
      <c r="H542" s="118"/>
      <c r="I542" s="29"/>
      <c r="J542" s="29"/>
      <c r="K542" s="116"/>
      <c r="L542" s="175"/>
      <c r="M542" s="174"/>
      <c r="N542" s="174"/>
      <c r="O542" s="116"/>
      <c r="P542" s="174"/>
      <c r="Q542" s="116"/>
      <c r="R542" s="116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  <c r="AF542" s="174"/>
      <c r="AG542" s="174"/>
      <c r="AH542" s="174"/>
      <c r="AI542" s="174"/>
      <c r="AJ542" s="174"/>
    </row>
    <row r="543" ht="15.0" customHeight="1">
      <c r="A543" s="262"/>
      <c r="B543" s="117"/>
      <c r="C543" s="116"/>
      <c r="D543" s="116"/>
      <c r="E543" s="175"/>
      <c r="F543" s="262"/>
      <c r="G543" s="29"/>
      <c r="H543" s="118"/>
      <c r="I543" s="29"/>
      <c r="J543" s="29"/>
      <c r="K543" s="116"/>
      <c r="L543" s="175"/>
      <c r="M543" s="174"/>
      <c r="N543" s="174"/>
      <c r="O543" s="116"/>
      <c r="P543" s="174"/>
      <c r="Q543" s="116"/>
      <c r="R543" s="116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  <c r="AF543" s="174"/>
      <c r="AG543" s="174"/>
      <c r="AH543" s="174"/>
      <c r="AI543" s="174"/>
      <c r="AJ543" s="174"/>
    </row>
    <row r="544" ht="15.0" customHeight="1">
      <c r="A544" s="262"/>
      <c r="B544" s="117"/>
      <c r="C544" s="265"/>
      <c r="D544" s="265"/>
      <c r="E544" s="175"/>
      <c r="F544" s="262"/>
      <c r="G544" s="29"/>
      <c r="H544" s="118"/>
      <c r="I544" s="29"/>
      <c r="J544" s="29"/>
      <c r="K544" s="116"/>
      <c r="L544" s="265"/>
      <c r="M544" s="174"/>
      <c r="N544" s="174"/>
      <c r="O544" s="116"/>
      <c r="P544" s="174"/>
      <c r="Q544" s="116"/>
      <c r="R544" s="116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  <c r="AF544" s="174"/>
      <c r="AG544" s="174"/>
      <c r="AH544" s="174"/>
      <c r="AI544" s="174"/>
      <c r="AJ544" s="174"/>
    </row>
    <row r="545" ht="15.0" customHeight="1">
      <c r="A545" s="262"/>
      <c r="B545" s="117"/>
      <c r="C545" s="265"/>
      <c r="D545" s="265"/>
      <c r="E545" s="175"/>
      <c r="F545" s="262"/>
      <c r="G545" s="29"/>
      <c r="H545" s="118"/>
      <c r="I545" s="29"/>
      <c r="J545" s="29"/>
      <c r="K545" s="116"/>
      <c r="L545" s="265"/>
      <c r="M545" s="174"/>
      <c r="N545" s="174"/>
      <c r="O545" s="116"/>
      <c r="P545" s="174"/>
      <c r="Q545" s="116"/>
      <c r="R545" s="116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  <c r="AF545" s="174"/>
      <c r="AG545" s="174"/>
      <c r="AH545" s="174"/>
      <c r="AI545" s="174"/>
      <c r="AJ545" s="174"/>
    </row>
    <row r="546" ht="15.0" customHeight="1">
      <c r="A546" s="262"/>
      <c r="B546" s="117"/>
      <c r="C546" s="118"/>
      <c r="D546" s="118"/>
      <c r="E546" s="175"/>
      <c r="F546" s="262"/>
      <c r="G546" s="29"/>
      <c r="H546" s="118"/>
      <c r="I546" s="29"/>
      <c r="J546" s="29"/>
      <c r="K546" s="116"/>
      <c r="L546" s="265"/>
      <c r="M546" s="174"/>
      <c r="N546" s="174"/>
      <c r="O546" s="116"/>
      <c r="P546" s="174"/>
      <c r="Q546" s="116"/>
      <c r="R546" s="116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  <c r="AF546" s="174"/>
      <c r="AG546" s="174"/>
      <c r="AH546" s="174"/>
      <c r="AI546" s="174"/>
      <c r="AJ546" s="174"/>
    </row>
    <row r="547" ht="15.0" customHeight="1">
      <c r="A547" s="262"/>
      <c r="B547" s="115"/>
      <c r="C547" s="118"/>
      <c r="D547" s="118"/>
      <c r="E547" s="175"/>
      <c r="F547" s="262"/>
      <c r="G547" s="29"/>
      <c r="H547" s="118"/>
      <c r="I547" s="29"/>
      <c r="J547" s="29"/>
      <c r="K547" s="116"/>
      <c r="L547" s="265"/>
      <c r="M547" s="174"/>
      <c r="N547" s="174"/>
      <c r="O547" s="116"/>
      <c r="P547" s="174"/>
      <c r="Q547" s="116"/>
      <c r="R547" s="116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  <c r="AF547" s="174"/>
      <c r="AG547" s="174"/>
      <c r="AH547" s="174"/>
      <c r="AI547" s="174"/>
      <c r="AJ547" s="174"/>
    </row>
    <row r="548" ht="15.0" customHeight="1">
      <c r="A548" s="262"/>
      <c r="B548" s="115"/>
      <c r="C548" s="118"/>
      <c r="D548" s="118"/>
      <c r="E548" s="175"/>
      <c r="F548" s="262"/>
      <c r="G548" s="29"/>
      <c r="H548" s="118"/>
      <c r="I548" s="29"/>
      <c r="J548" s="29"/>
      <c r="K548" s="116"/>
      <c r="L548" s="265"/>
      <c r="M548" s="174"/>
      <c r="N548" s="174"/>
      <c r="O548" s="116"/>
      <c r="P548" s="174"/>
      <c r="Q548" s="116"/>
      <c r="R548" s="116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  <c r="AF548" s="174"/>
      <c r="AG548" s="174"/>
      <c r="AH548" s="174"/>
      <c r="AI548" s="174"/>
      <c r="AJ548" s="174"/>
    </row>
    <row r="549" ht="15.0" customHeight="1">
      <c r="A549" s="262"/>
      <c r="B549" s="115"/>
      <c r="C549" s="118"/>
      <c r="D549" s="118"/>
      <c r="E549" s="175"/>
      <c r="F549" s="262"/>
      <c r="G549" s="29"/>
      <c r="H549" s="118"/>
      <c r="I549" s="29"/>
      <c r="J549" s="29"/>
      <c r="K549" s="116"/>
      <c r="L549" s="34"/>
      <c r="M549" s="174"/>
      <c r="N549" s="174"/>
      <c r="O549" s="116"/>
      <c r="P549" s="174"/>
      <c r="Q549" s="116"/>
      <c r="R549" s="116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  <c r="AF549" s="174"/>
      <c r="AG549" s="174"/>
      <c r="AH549" s="174"/>
      <c r="AI549" s="174"/>
      <c r="AJ549" s="174"/>
    </row>
    <row r="550" ht="15.0" customHeight="1">
      <c r="A550" s="262"/>
      <c r="B550" s="115"/>
      <c r="C550" s="116"/>
      <c r="D550" s="118"/>
      <c r="E550" s="175"/>
      <c r="F550" s="262"/>
      <c r="G550" s="29"/>
      <c r="H550" s="118"/>
      <c r="I550" s="29"/>
      <c r="J550" s="29"/>
      <c r="K550" s="116"/>
      <c r="L550" s="265"/>
      <c r="M550" s="174"/>
      <c r="N550" s="174"/>
      <c r="O550" s="116"/>
      <c r="P550" s="174"/>
      <c r="Q550" s="116"/>
      <c r="R550" s="116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  <c r="AF550" s="174"/>
      <c r="AG550" s="174"/>
      <c r="AH550" s="174"/>
      <c r="AI550" s="174"/>
      <c r="AJ550" s="174"/>
    </row>
    <row r="551" ht="15.0" customHeight="1">
      <c r="A551" s="262"/>
      <c r="B551" s="115"/>
      <c r="C551" s="116"/>
      <c r="D551" s="118"/>
      <c r="E551" s="175"/>
      <c r="F551" s="262"/>
      <c r="G551" s="29"/>
      <c r="H551" s="118"/>
      <c r="I551" s="29"/>
      <c r="J551" s="29"/>
      <c r="K551" s="116"/>
      <c r="L551" s="116"/>
      <c r="M551" s="174"/>
      <c r="N551" s="174"/>
      <c r="O551" s="116"/>
      <c r="P551" s="174"/>
      <c r="Q551" s="116"/>
      <c r="R551" s="116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  <c r="AF551" s="174"/>
      <c r="AG551" s="174"/>
      <c r="AH551" s="174"/>
      <c r="AI551" s="174"/>
      <c r="AJ551" s="174"/>
    </row>
    <row r="552" ht="15.0" customHeight="1">
      <c r="A552" s="262"/>
      <c r="B552" s="115"/>
      <c r="C552" s="116"/>
      <c r="D552" s="118"/>
      <c r="E552" s="175"/>
      <c r="F552" s="262"/>
      <c r="G552" s="29"/>
      <c r="H552" s="118"/>
      <c r="I552" s="29"/>
      <c r="J552" s="29"/>
      <c r="K552" s="116"/>
      <c r="L552" s="116"/>
      <c r="M552" s="174"/>
      <c r="N552" s="174"/>
      <c r="O552" s="116"/>
      <c r="P552" s="174"/>
      <c r="Q552" s="116"/>
      <c r="R552" s="116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  <c r="AF552" s="174"/>
      <c r="AG552" s="174"/>
      <c r="AH552" s="174"/>
      <c r="AI552" s="174"/>
      <c r="AJ552" s="174"/>
    </row>
    <row r="553" ht="15.0" customHeight="1">
      <c r="A553" s="262"/>
      <c r="B553" s="115"/>
      <c r="C553" s="116"/>
      <c r="D553" s="118"/>
      <c r="E553" s="175"/>
      <c r="F553" s="262"/>
      <c r="G553" s="29"/>
      <c r="H553" s="118"/>
      <c r="I553" s="29"/>
      <c r="J553" s="29"/>
      <c r="K553" s="116"/>
      <c r="L553" s="116"/>
      <c r="M553" s="174"/>
      <c r="N553" s="174"/>
      <c r="O553" s="116"/>
      <c r="P553" s="174"/>
      <c r="Q553" s="116"/>
      <c r="R553" s="116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  <c r="AF553" s="174"/>
      <c r="AG553" s="174"/>
      <c r="AH553" s="174"/>
      <c r="AI553" s="174"/>
      <c r="AJ553" s="174"/>
    </row>
    <row r="554" ht="15.0" customHeight="1">
      <c r="A554" s="262"/>
      <c r="B554" s="117"/>
      <c r="C554" s="118"/>
      <c r="D554" s="265"/>
      <c r="E554" s="175"/>
      <c r="F554" s="262"/>
      <c r="G554" s="29"/>
      <c r="H554" s="118"/>
      <c r="I554" s="29"/>
      <c r="J554" s="29"/>
      <c r="K554" s="116"/>
      <c r="L554" s="118"/>
      <c r="M554" s="174"/>
      <c r="N554" s="174"/>
      <c r="O554" s="116"/>
      <c r="P554" s="174"/>
      <c r="Q554" s="116"/>
      <c r="R554" s="116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  <c r="AF554" s="174"/>
      <c r="AG554" s="174"/>
      <c r="AH554" s="174"/>
      <c r="AI554" s="174"/>
      <c r="AJ554" s="174"/>
    </row>
    <row r="555" ht="15.0" customHeight="1">
      <c r="A555" s="262"/>
      <c r="B555" s="115"/>
      <c r="C555" s="116"/>
      <c r="D555" s="118"/>
      <c r="E555" s="175"/>
      <c r="F555" s="262"/>
      <c r="G555" s="29"/>
      <c r="H555" s="118"/>
      <c r="I555" s="29"/>
      <c r="J555" s="29"/>
      <c r="K555" s="116"/>
      <c r="L555" s="265"/>
      <c r="M555" s="174"/>
      <c r="N555" s="174"/>
      <c r="O555" s="116"/>
      <c r="P555" s="174"/>
      <c r="Q555" s="116"/>
      <c r="R555" s="116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  <c r="AG555" s="174"/>
      <c r="AH555" s="174"/>
      <c r="AI555" s="174"/>
      <c r="AJ555" s="174"/>
    </row>
    <row r="556" ht="15.0" customHeight="1">
      <c r="A556" s="262"/>
      <c r="B556" s="115"/>
      <c r="C556" s="116"/>
      <c r="D556" s="118"/>
      <c r="E556" s="175"/>
      <c r="F556" s="262"/>
      <c r="G556" s="29"/>
      <c r="H556" s="118"/>
      <c r="I556" s="29"/>
      <c r="J556" s="29"/>
      <c r="K556" s="116"/>
      <c r="L556" s="116"/>
      <c r="M556" s="174"/>
      <c r="N556" s="174"/>
      <c r="O556" s="116"/>
      <c r="P556" s="174"/>
      <c r="Q556" s="116"/>
      <c r="R556" s="116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  <c r="AF556" s="174"/>
      <c r="AG556" s="174"/>
      <c r="AH556" s="174"/>
      <c r="AI556" s="174"/>
      <c r="AJ556" s="174"/>
    </row>
    <row r="557" ht="15.0" customHeight="1">
      <c r="A557" s="262"/>
      <c r="B557" s="115"/>
      <c r="C557" s="116"/>
      <c r="D557" s="118"/>
      <c r="E557" s="175"/>
      <c r="F557" s="262"/>
      <c r="G557" s="29"/>
      <c r="H557" s="118"/>
      <c r="I557" s="29"/>
      <c r="J557" s="29"/>
      <c r="K557" s="116"/>
      <c r="L557" s="265"/>
      <c r="M557" s="174"/>
      <c r="N557" s="174"/>
      <c r="O557" s="116"/>
      <c r="P557" s="174"/>
      <c r="Q557" s="116"/>
      <c r="R557" s="116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  <c r="AF557" s="174"/>
      <c r="AG557" s="174"/>
      <c r="AH557" s="174"/>
      <c r="AI557" s="174"/>
      <c r="AJ557" s="174"/>
    </row>
    <row r="558" ht="15.0" customHeight="1">
      <c r="A558" s="262"/>
      <c r="B558" s="115"/>
      <c r="C558" s="118"/>
      <c r="D558" s="118"/>
      <c r="E558" s="175"/>
      <c r="F558" s="262"/>
      <c r="G558" s="29"/>
      <c r="H558" s="118"/>
      <c r="I558" s="29"/>
      <c r="J558" s="29"/>
      <c r="K558" s="116"/>
      <c r="L558" s="265"/>
      <c r="M558" s="174"/>
      <c r="N558" s="174"/>
      <c r="O558" s="116"/>
      <c r="P558" s="174"/>
      <c r="Q558" s="116"/>
      <c r="R558" s="116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  <c r="AF558" s="174"/>
      <c r="AG558" s="174"/>
      <c r="AH558" s="174"/>
      <c r="AI558" s="174"/>
      <c r="AJ558" s="174"/>
    </row>
    <row r="559" ht="15.0" customHeight="1">
      <c r="A559" s="262"/>
      <c r="B559" s="115"/>
      <c r="C559" s="118"/>
      <c r="D559" s="118"/>
      <c r="E559" s="175"/>
      <c r="F559" s="262"/>
      <c r="G559" s="29"/>
      <c r="H559" s="118"/>
      <c r="I559" s="29"/>
      <c r="J559" s="29"/>
      <c r="K559" s="116"/>
      <c r="L559" s="265"/>
      <c r="M559" s="174"/>
      <c r="N559" s="174"/>
      <c r="O559" s="116"/>
      <c r="P559" s="174"/>
      <c r="Q559" s="116"/>
      <c r="R559" s="116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  <c r="AF559" s="174"/>
      <c r="AG559" s="174"/>
      <c r="AH559" s="174"/>
      <c r="AI559" s="174"/>
      <c r="AJ559" s="174"/>
    </row>
    <row r="560" ht="15.0" customHeight="1">
      <c r="A560" s="262"/>
      <c r="B560" s="115"/>
      <c r="C560" s="118"/>
      <c r="D560" s="118"/>
      <c r="E560" s="175"/>
      <c r="F560" s="262"/>
      <c r="G560" s="29"/>
      <c r="H560" s="118"/>
      <c r="I560" s="29"/>
      <c r="J560" s="29"/>
      <c r="K560" s="116"/>
      <c r="L560" s="265"/>
      <c r="M560" s="174"/>
      <c r="N560" s="174"/>
      <c r="O560" s="116"/>
      <c r="P560" s="174"/>
      <c r="Q560" s="116"/>
      <c r="R560" s="116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  <c r="AF560" s="174"/>
      <c r="AG560" s="174"/>
      <c r="AH560" s="174"/>
      <c r="AI560" s="174"/>
      <c r="AJ560" s="174"/>
    </row>
    <row r="561" ht="15.0" customHeight="1">
      <c r="A561" s="262"/>
      <c r="B561" s="115"/>
      <c r="C561" s="118"/>
      <c r="D561" s="118"/>
      <c r="E561" s="175"/>
      <c r="F561" s="262"/>
      <c r="G561" s="29"/>
      <c r="H561" s="118"/>
      <c r="I561" s="29"/>
      <c r="J561" s="29"/>
      <c r="K561" s="116"/>
      <c r="L561" s="265"/>
      <c r="M561" s="174"/>
      <c r="N561" s="174"/>
      <c r="O561" s="116"/>
      <c r="P561" s="174"/>
      <c r="Q561" s="116"/>
      <c r="R561" s="116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  <c r="AF561" s="174"/>
      <c r="AG561" s="174"/>
      <c r="AH561" s="174"/>
      <c r="AI561" s="174"/>
      <c r="AJ561" s="174"/>
    </row>
    <row r="562" ht="15.0" customHeight="1">
      <c r="A562" s="262"/>
      <c r="B562" s="115"/>
      <c r="C562" s="118"/>
      <c r="D562" s="118"/>
      <c r="E562" s="175"/>
      <c r="F562" s="262"/>
      <c r="G562" s="29"/>
      <c r="H562" s="118"/>
      <c r="I562" s="29"/>
      <c r="J562" s="29"/>
      <c r="K562" s="116"/>
      <c r="L562" s="175"/>
      <c r="M562" s="174"/>
      <c r="N562" s="174"/>
      <c r="O562" s="116"/>
      <c r="P562" s="174"/>
      <c r="Q562" s="116"/>
      <c r="R562" s="116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  <c r="AF562" s="174"/>
      <c r="AG562" s="174"/>
      <c r="AH562" s="174"/>
      <c r="AI562" s="174"/>
      <c r="AJ562" s="174"/>
    </row>
    <row r="563" ht="15.0" customHeight="1">
      <c r="A563" s="262"/>
      <c r="B563" s="115"/>
      <c r="C563" s="116"/>
      <c r="D563" s="116"/>
      <c r="E563" s="175"/>
      <c r="F563" s="262"/>
      <c r="G563" s="29"/>
      <c r="H563" s="118"/>
      <c r="I563" s="29"/>
      <c r="J563" s="29"/>
      <c r="K563" s="116"/>
      <c r="L563" s="265"/>
      <c r="M563" s="174"/>
      <c r="N563" s="174"/>
      <c r="O563" s="116"/>
      <c r="P563" s="174"/>
      <c r="Q563" s="116"/>
      <c r="R563" s="116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  <c r="AF563" s="174"/>
      <c r="AG563" s="174"/>
      <c r="AH563" s="174"/>
      <c r="AI563" s="174"/>
      <c r="AJ563" s="174"/>
    </row>
    <row r="564" ht="15.0" customHeight="1">
      <c r="A564" s="262"/>
      <c r="B564" s="115"/>
      <c r="C564" s="116"/>
      <c r="D564" s="118"/>
      <c r="E564" s="175"/>
      <c r="F564" s="262"/>
      <c r="G564" s="29"/>
      <c r="H564" s="118"/>
      <c r="I564" s="29"/>
      <c r="J564" s="29"/>
      <c r="K564" s="116"/>
      <c r="L564" s="265"/>
      <c r="M564" s="174"/>
      <c r="N564" s="174"/>
      <c r="O564" s="116"/>
      <c r="P564" s="174"/>
      <c r="Q564" s="116"/>
      <c r="R564" s="116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  <c r="AF564" s="174"/>
      <c r="AG564" s="174"/>
      <c r="AH564" s="174"/>
      <c r="AI564" s="174"/>
      <c r="AJ564" s="174"/>
    </row>
    <row r="565" ht="15.0" customHeight="1">
      <c r="A565" s="262"/>
      <c r="B565" s="115"/>
      <c r="C565" s="116"/>
      <c r="D565" s="118"/>
      <c r="E565" s="175"/>
      <c r="F565" s="262"/>
      <c r="G565" s="29"/>
      <c r="H565" s="118"/>
      <c r="I565" s="29"/>
      <c r="J565" s="29"/>
      <c r="K565" s="116"/>
      <c r="L565" s="265"/>
      <c r="M565" s="174"/>
      <c r="N565" s="174"/>
      <c r="O565" s="116"/>
      <c r="P565" s="174"/>
      <c r="Q565" s="116"/>
      <c r="R565" s="116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  <c r="AF565" s="174"/>
      <c r="AG565" s="174"/>
      <c r="AH565" s="174"/>
      <c r="AI565" s="174"/>
      <c r="AJ565" s="174"/>
    </row>
    <row r="566" ht="15.0" customHeight="1">
      <c r="A566" s="262"/>
      <c r="B566" s="115"/>
      <c r="C566" s="116"/>
      <c r="D566" s="118"/>
      <c r="E566" s="175"/>
      <c r="F566" s="262"/>
      <c r="G566" s="29"/>
      <c r="H566" s="118"/>
      <c r="I566" s="29"/>
      <c r="J566" s="29"/>
      <c r="K566" s="116"/>
      <c r="L566" s="265"/>
      <c r="M566" s="174"/>
      <c r="N566" s="174"/>
      <c r="O566" s="116"/>
      <c r="P566" s="174"/>
      <c r="Q566" s="116"/>
      <c r="R566" s="116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  <c r="AF566" s="174"/>
      <c r="AG566" s="174"/>
      <c r="AH566" s="174"/>
      <c r="AI566" s="174"/>
      <c r="AJ566" s="174"/>
    </row>
    <row r="567" ht="15.0" customHeight="1">
      <c r="A567" s="262"/>
      <c r="B567" s="115"/>
      <c r="C567" s="116"/>
      <c r="D567" s="118"/>
      <c r="E567" s="175"/>
      <c r="F567" s="262"/>
      <c r="G567" s="29"/>
      <c r="H567" s="118"/>
      <c r="I567" s="29"/>
      <c r="J567" s="29"/>
      <c r="K567" s="116"/>
      <c r="L567" s="265"/>
      <c r="M567" s="174"/>
      <c r="N567" s="174"/>
      <c r="O567" s="116"/>
      <c r="P567" s="174"/>
      <c r="Q567" s="116"/>
      <c r="R567" s="116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  <c r="AF567" s="174"/>
      <c r="AG567" s="174"/>
      <c r="AH567" s="174"/>
      <c r="AI567" s="174"/>
      <c r="AJ567" s="174"/>
    </row>
    <row r="568" ht="15.0" customHeight="1">
      <c r="A568" s="262"/>
      <c r="B568" s="115"/>
      <c r="C568" s="116"/>
      <c r="D568" s="118"/>
      <c r="E568" s="175"/>
      <c r="F568" s="262"/>
      <c r="G568" s="29"/>
      <c r="H568" s="118"/>
      <c r="I568" s="29"/>
      <c r="J568" s="29"/>
      <c r="K568" s="116"/>
      <c r="L568" s="265"/>
      <c r="M568" s="174"/>
      <c r="N568" s="174"/>
      <c r="O568" s="116"/>
      <c r="P568" s="174"/>
      <c r="Q568" s="116"/>
      <c r="R568" s="116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  <c r="AF568" s="174"/>
      <c r="AG568" s="174"/>
      <c r="AH568" s="174"/>
      <c r="AI568" s="174"/>
      <c r="AJ568" s="174"/>
    </row>
    <row r="569" ht="15.0" customHeight="1">
      <c r="A569" s="262"/>
      <c r="B569" s="115"/>
      <c r="C569" s="116"/>
      <c r="D569" s="118"/>
      <c r="E569" s="175"/>
      <c r="F569" s="262"/>
      <c r="G569" s="29"/>
      <c r="H569" s="118"/>
      <c r="I569" s="29"/>
      <c r="J569" s="29"/>
      <c r="K569" s="116"/>
      <c r="L569" s="265"/>
      <c r="M569" s="174"/>
      <c r="N569" s="174"/>
      <c r="O569" s="116"/>
      <c r="P569" s="174"/>
      <c r="Q569" s="116"/>
      <c r="R569" s="116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  <c r="AF569" s="174"/>
      <c r="AG569" s="174"/>
      <c r="AH569" s="174"/>
      <c r="AI569" s="174"/>
      <c r="AJ569" s="174"/>
    </row>
    <row r="570" ht="15.0" customHeight="1">
      <c r="A570" s="262"/>
      <c r="B570" s="115"/>
      <c r="C570" s="116"/>
      <c r="D570" s="118"/>
      <c r="E570" s="175"/>
      <c r="F570" s="262"/>
      <c r="G570" s="29"/>
      <c r="H570" s="118"/>
      <c r="I570" s="29"/>
      <c r="J570" s="29"/>
      <c r="K570" s="116"/>
      <c r="L570" s="265"/>
      <c r="M570" s="174"/>
      <c r="N570" s="174"/>
      <c r="O570" s="116"/>
      <c r="P570" s="174"/>
      <c r="Q570" s="116"/>
      <c r="R570" s="116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  <c r="AF570" s="174"/>
      <c r="AG570" s="174"/>
      <c r="AH570" s="174"/>
      <c r="AI570" s="174"/>
      <c r="AJ570" s="174"/>
    </row>
    <row r="571" ht="15.0" customHeight="1">
      <c r="A571" s="262"/>
      <c r="B571" s="115"/>
      <c r="C571" s="116"/>
      <c r="D571" s="118"/>
      <c r="E571" s="175"/>
      <c r="F571" s="262"/>
      <c r="G571" s="29"/>
      <c r="H571" s="118"/>
      <c r="I571" s="29"/>
      <c r="J571" s="29"/>
      <c r="K571" s="116"/>
      <c r="L571" s="265"/>
      <c r="M571" s="174"/>
      <c r="N571" s="174"/>
      <c r="O571" s="116"/>
      <c r="P571" s="174"/>
      <c r="Q571" s="116"/>
      <c r="R571" s="116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  <c r="AF571" s="174"/>
      <c r="AG571" s="174"/>
      <c r="AH571" s="174"/>
      <c r="AI571" s="174"/>
      <c r="AJ571" s="174"/>
    </row>
    <row r="572" ht="15.0" customHeight="1">
      <c r="A572" s="262"/>
      <c r="B572" s="115"/>
      <c r="C572" s="116"/>
      <c r="D572" s="118"/>
      <c r="E572" s="175"/>
      <c r="F572" s="262"/>
      <c r="G572" s="29"/>
      <c r="H572" s="118"/>
      <c r="I572" s="29"/>
      <c r="J572" s="29"/>
      <c r="K572" s="116"/>
      <c r="L572" s="265"/>
      <c r="M572" s="174"/>
      <c r="N572" s="174"/>
      <c r="O572" s="116"/>
      <c r="P572" s="174"/>
      <c r="Q572" s="116"/>
      <c r="R572" s="116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  <c r="AF572" s="174"/>
      <c r="AG572" s="174"/>
      <c r="AH572" s="174"/>
      <c r="AI572" s="174"/>
      <c r="AJ572" s="174"/>
    </row>
    <row r="573" ht="15.0" customHeight="1">
      <c r="A573" s="262"/>
      <c r="B573" s="115"/>
      <c r="C573" s="116"/>
      <c r="D573" s="118"/>
      <c r="E573" s="175"/>
      <c r="F573" s="262"/>
      <c r="G573" s="29"/>
      <c r="H573" s="118"/>
      <c r="I573" s="29"/>
      <c r="J573" s="29"/>
      <c r="K573" s="116"/>
      <c r="L573" s="265"/>
      <c r="M573" s="174"/>
      <c r="N573" s="174"/>
      <c r="O573" s="116"/>
      <c r="P573" s="174"/>
      <c r="Q573" s="116"/>
      <c r="R573" s="116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  <c r="AF573" s="174"/>
      <c r="AG573" s="174"/>
      <c r="AH573" s="174"/>
      <c r="AI573" s="174"/>
      <c r="AJ573" s="174"/>
    </row>
    <row r="574" ht="15.0" customHeight="1">
      <c r="A574" s="262"/>
      <c r="B574" s="115"/>
      <c r="C574" s="116"/>
      <c r="D574" s="118"/>
      <c r="E574" s="175"/>
      <c r="F574" s="262"/>
      <c r="G574" s="29"/>
      <c r="H574" s="118"/>
      <c r="I574" s="29"/>
      <c r="J574" s="29"/>
      <c r="K574" s="116"/>
      <c r="L574" s="265"/>
      <c r="M574" s="174"/>
      <c r="N574" s="174"/>
      <c r="O574" s="116"/>
      <c r="P574" s="174"/>
      <c r="Q574" s="116"/>
      <c r="R574" s="116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  <c r="AF574" s="174"/>
      <c r="AG574" s="174"/>
      <c r="AH574" s="174"/>
      <c r="AI574" s="174"/>
      <c r="AJ574" s="174"/>
    </row>
    <row r="575" ht="15.0" customHeight="1">
      <c r="A575" s="262"/>
      <c r="B575" s="115"/>
      <c r="C575" s="116"/>
      <c r="D575" s="118"/>
      <c r="E575" s="175"/>
      <c r="F575" s="262"/>
      <c r="G575" s="29"/>
      <c r="H575" s="118"/>
      <c r="I575" s="29"/>
      <c r="J575" s="29"/>
      <c r="K575" s="116"/>
      <c r="L575" s="174"/>
      <c r="M575" s="174"/>
      <c r="N575" s="174"/>
      <c r="O575" s="116"/>
      <c r="P575" s="174"/>
      <c r="Q575" s="116"/>
      <c r="R575" s="116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  <c r="AF575" s="174"/>
      <c r="AG575" s="174"/>
      <c r="AH575" s="174"/>
      <c r="AI575" s="174"/>
      <c r="AJ575" s="174"/>
    </row>
    <row r="576" ht="15.0" customHeight="1">
      <c r="A576" s="262"/>
      <c r="B576" s="115"/>
      <c r="C576" s="116"/>
      <c r="D576" s="118"/>
      <c r="E576" s="175"/>
      <c r="F576" s="262"/>
      <c r="G576" s="29"/>
      <c r="H576" s="118"/>
      <c r="I576" s="29"/>
      <c r="J576" s="29"/>
      <c r="K576" s="116"/>
      <c r="L576" s="174"/>
      <c r="M576" s="174"/>
      <c r="N576" s="174"/>
      <c r="O576" s="116"/>
      <c r="P576" s="174"/>
      <c r="Q576" s="116"/>
      <c r="R576" s="116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  <c r="AF576" s="174"/>
      <c r="AG576" s="174"/>
      <c r="AH576" s="174"/>
      <c r="AI576" s="174"/>
      <c r="AJ576" s="174"/>
    </row>
    <row r="577" ht="15.0" customHeight="1">
      <c r="A577" s="262"/>
      <c r="B577" s="115"/>
      <c r="C577" s="116"/>
      <c r="D577" s="118"/>
      <c r="E577" s="175"/>
      <c r="F577" s="262"/>
      <c r="G577" s="29"/>
      <c r="H577" s="118"/>
      <c r="I577" s="29"/>
      <c r="J577" s="29"/>
      <c r="K577" s="116"/>
      <c r="L577" s="116"/>
      <c r="M577" s="174"/>
      <c r="N577" s="174"/>
      <c r="O577" s="116"/>
      <c r="P577" s="174"/>
      <c r="Q577" s="116"/>
      <c r="R577" s="116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  <c r="AF577" s="174"/>
      <c r="AG577" s="174"/>
      <c r="AH577" s="174"/>
      <c r="AI577" s="174"/>
      <c r="AJ577" s="174"/>
    </row>
    <row r="578" ht="15.0" customHeight="1">
      <c r="A578" s="262"/>
      <c r="B578" s="115"/>
      <c r="C578" s="116"/>
      <c r="D578" s="118"/>
      <c r="E578" s="175"/>
      <c r="F578" s="262"/>
      <c r="G578" s="28"/>
      <c r="H578" s="118"/>
      <c r="I578" s="29"/>
      <c r="J578" s="29"/>
      <c r="K578" s="116"/>
      <c r="L578" s="174"/>
      <c r="M578" s="174"/>
      <c r="N578" s="174"/>
      <c r="O578" s="116"/>
      <c r="P578" s="174"/>
      <c r="Q578" s="116"/>
      <c r="R578" s="116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  <c r="AF578" s="174"/>
      <c r="AG578" s="174"/>
      <c r="AH578" s="174"/>
      <c r="AI578" s="174"/>
      <c r="AJ578" s="174"/>
    </row>
    <row r="579" ht="15.0" customHeight="1">
      <c r="A579" s="262"/>
      <c r="B579" s="115"/>
      <c r="C579" s="116"/>
      <c r="D579" s="118"/>
      <c r="E579" s="175"/>
      <c r="F579" s="262"/>
      <c r="G579" s="28"/>
      <c r="H579" s="118"/>
      <c r="I579" s="29"/>
      <c r="J579" s="29"/>
      <c r="K579" s="116"/>
      <c r="L579" s="116"/>
      <c r="M579" s="174"/>
      <c r="N579" s="174"/>
      <c r="O579" s="116"/>
      <c r="P579" s="174"/>
      <c r="Q579" s="116"/>
      <c r="R579" s="116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  <c r="AF579" s="174"/>
      <c r="AG579" s="174"/>
      <c r="AH579" s="174"/>
      <c r="AI579" s="174"/>
      <c r="AJ579" s="174"/>
    </row>
    <row r="580" ht="15.0" customHeight="1">
      <c r="A580" s="262"/>
      <c r="B580" s="115"/>
      <c r="C580" s="116"/>
      <c r="D580" s="118"/>
      <c r="E580" s="175"/>
      <c r="F580" s="262"/>
      <c r="G580" s="28"/>
      <c r="H580" s="118"/>
      <c r="I580" s="29"/>
      <c r="J580" s="29"/>
      <c r="K580" s="116"/>
      <c r="L580" s="174"/>
      <c r="M580" s="174"/>
      <c r="N580" s="174"/>
      <c r="O580" s="116"/>
      <c r="P580" s="174"/>
      <c r="Q580" s="116"/>
      <c r="R580" s="116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  <c r="AF580" s="174"/>
      <c r="AG580" s="174"/>
      <c r="AH580" s="174"/>
      <c r="AI580" s="174"/>
      <c r="AJ580" s="174"/>
    </row>
    <row r="581" ht="15.0" customHeight="1">
      <c r="A581" s="262"/>
      <c r="B581" s="115"/>
      <c r="C581" s="116"/>
      <c r="D581" s="118"/>
      <c r="E581" s="175"/>
      <c r="F581" s="262"/>
      <c r="G581" s="29"/>
      <c r="H581" s="118"/>
      <c r="I581" s="29"/>
      <c r="J581" s="29"/>
      <c r="K581" s="116"/>
      <c r="L581" s="174"/>
      <c r="M581" s="174"/>
      <c r="N581" s="174"/>
      <c r="O581" s="116"/>
      <c r="P581" s="174"/>
      <c r="Q581" s="116"/>
      <c r="R581" s="116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  <c r="AF581" s="174"/>
      <c r="AG581" s="174"/>
      <c r="AH581" s="174"/>
      <c r="AI581" s="174"/>
      <c r="AJ581" s="174"/>
    </row>
    <row r="582" ht="15.0" customHeight="1">
      <c r="A582" s="262"/>
      <c r="B582" s="117"/>
      <c r="C582" s="265"/>
      <c r="D582" s="265"/>
      <c r="E582" s="175"/>
      <c r="F582" s="262"/>
      <c r="G582" s="29"/>
      <c r="H582" s="118"/>
      <c r="I582" s="29"/>
      <c r="J582" s="29"/>
      <c r="K582" s="116"/>
      <c r="L582" s="174"/>
      <c r="M582" s="174"/>
      <c r="N582" s="174"/>
      <c r="O582" s="116"/>
      <c r="P582" s="174"/>
      <c r="Q582" s="116"/>
      <c r="R582" s="116"/>
      <c r="S582" s="174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</row>
    <row r="583" ht="15.0" customHeight="1">
      <c r="A583" s="262"/>
      <c r="B583" s="115"/>
      <c r="C583" s="116"/>
      <c r="D583" s="118"/>
      <c r="E583" s="175"/>
      <c r="F583" s="262"/>
      <c r="G583" s="29"/>
      <c r="H583" s="118"/>
      <c r="I583" s="29"/>
      <c r="J583" s="29"/>
      <c r="K583" s="116"/>
      <c r="L583" s="174"/>
      <c r="M583" s="174"/>
      <c r="N583" s="174"/>
      <c r="O583" s="116"/>
      <c r="P583" s="174"/>
      <c r="Q583" s="116"/>
      <c r="R583" s="116"/>
      <c r="S583" s="174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</row>
    <row r="584" ht="15.0" customHeight="1">
      <c r="A584" s="262"/>
      <c r="B584" s="115"/>
      <c r="C584" s="116"/>
      <c r="D584" s="118"/>
      <c r="E584" s="175"/>
      <c r="F584" s="262"/>
      <c r="G584" s="29"/>
      <c r="H584" s="118"/>
      <c r="I584" s="29"/>
      <c r="J584" s="29"/>
      <c r="K584" s="116"/>
      <c r="L584" s="174"/>
      <c r="M584" s="174"/>
      <c r="N584" s="174"/>
      <c r="O584" s="116"/>
      <c r="P584" s="174"/>
      <c r="Q584" s="116"/>
      <c r="R584" s="116"/>
      <c r="S584" s="174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</row>
    <row r="585" ht="15.0" customHeight="1">
      <c r="A585" s="262"/>
      <c r="B585" s="115"/>
      <c r="C585" s="116"/>
      <c r="D585" s="118"/>
      <c r="E585" s="175"/>
      <c r="F585" s="262"/>
      <c r="G585" s="29"/>
      <c r="H585" s="118"/>
      <c r="I585" s="29"/>
      <c r="J585" s="29"/>
      <c r="K585" s="116"/>
      <c r="L585" s="174"/>
      <c r="M585" s="174"/>
      <c r="N585" s="174"/>
      <c r="O585" s="116"/>
      <c r="P585" s="174"/>
      <c r="Q585" s="116"/>
      <c r="R585" s="116"/>
      <c r="S585" s="174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</row>
    <row r="586" ht="15.0" customHeight="1">
      <c r="A586" s="262"/>
      <c r="B586" s="115"/>
      <c r="C586" s="116"/>
      <c r="D586" s="118"/>
      <c r="E586" s="175"/>
      <c r="F586" s="262"/>
      <c r="G586" s="29"/>
      <c r="H586" s="118"/>
      <c r="I586" s="29"/>
      <c r="J586" s="29"/>
      <c r="K586" s="116"/>
      <c r="L586" s="28"/>
      <c r="M586" s="174"/>
      <c r="N586" s="174"/>
      <c r="O586" s="116"/>
      <c r="P586" s="174"/>
      <c r="Q586" s="116"/>
      <c r="R586" s="116"/>
      <c r="S586" s="174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</row>
    <row r="587" ht="15.0" customHeight="1">
      <c r="A587" s="262"/>
      <c r="B587" s="115"/>
      <c r="C587" s="116"/>
      <c r="D587" s="118"/>
      <c r="E587" s="175"/>
      <c r="F587" s="262"/>
      <c r="G587" s="28"/>
      <c r="H587" s="118"/>
      <c r="I587" s="29"/>
      <c r="J587" s="29"/>
      <c r="K587" s="116"/>
      <c r="L587" s="174"/>
      <c r="M587" s="174"/>
      <c r="N587" s="174"/>
      <c r="O587" s="116"/>
      <c r="P587" s="174"/>
      <c r="Q587" s="116"/>
      <c r="R587" s="116"/>
      <c r="S587" s="174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</row>
    <row r="588" ht="15.0" customHeight="1">
      <c r="A588" s="262"/>
      <c r="B588" s="115"/>
      <c r="C588" s="116"/>
      <c r="D588" s="116"/>
      <c r="E588" s="175"/>
      <c r="F588" s="262"/>
      <c r="G588" s="29"/>
      <c r="H588" s="118"/>
      <c r="I588" s="29"/>
      <c r="J588" s="29"/>
      <c r="K588" s="34"/>
      <c r="L588" s="265"/>
      <c r="M588" s="174"/>
      <c r="N588" s="174"/>
      <c r="O588" s="116"/>
      <c r="P588" s="174"/>
      <c r="Q588" s="116"/>
      <c r="R588" s="116"/>
      <c r="S588" s="174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</row>
    <row r="589" ht="15.0" customHeight="1">
      <c r="A589" s="262"/>
      <c r="B589" s="115"/>
      <c r="C589" s="116"/>
      <c r="D589" s="116"/>
      <c r="E589" s="175"/>
      <c r="F589" s="262"/>
      <c r="G589" s="29"/>
      <c r="H589" s="118"/>
      <c r="I589" s="29"/>
      <c r="J589" s="29"/>
      <c r="K589" s="34"/>
      <c r="L589" s="265"/>
      <c r="M589" s="174"/>
      <c r="N589" s="174"/>
      <c r="O589" s="116"/>
      <c r="P589" s="174"/>
      <c r="Q589" s="116"/>
      <c r="R589" s="116"/>
      <c r="S589" s="174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</row>
    <row r="590" ht="15.0" customHeight="1">
      <c r="A590" s="262"/>
      <c r="B590" s="115"/>
      <c r="C590" s="116"/>
      <c r="D590" s="116"/>
      <c r="E590" s="175"/>
      <c r="F590" s="262"/>
      <c r="G590" s="29"/>
      <c r="H590" s="118"/>
      <c r="I590" s="29"/>
      <c r="J590" s="29"/>
      <c r="K590" s="34"/>
      <c r="L590" s="265"/>
      <c r="M590" s="174"/>
      <c r="N590" s="174"/>
      <c r="O590" s="116"/>
      <c r="P590" s="174"/>
      <c r="Q590" s="116"/>
      <c r="R590" s="116"/>
      <c r="S590" s="174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</row>
    <row r="591" ht="15.0" customHeight="1">
      <c r="A591" s="262"/>
      <c r="B591" s="115"/>
      <c r="C591" s="116"/>
      <c r="D591" s="118"/>
      <c r="E591" s="175"/>
      <c r="F591" s="262"/>
      <c r="G591" s="29"/>
      <c r="H591" s="118"/>
      <c r="I591" s="29"/>
      <c r="J591" s="29"/>
      <c r="K591" s="34"/>
      <c r="L591" s="28"/>
      <c r="M591" s="174"/>
      <c r="N591" s="174"/>
      <c r="O591" s="116"/>
      <c r="P591" s="174"/>
      <c r="Q591" s="116"/>
      <c r="R591" s="116"/>
      <c r="S591" s="174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</row>
    <row r="592" ht="15.0" customHeight="1">
      <c r="A592" s="262"/>
      <c r="B592" s="115"/>
      <c r="C592" s="116"/>
      <c r="D592" s="118"/>
      <c r="E592" s="175"/>
      <c r="F592" s="262"/>
      <c r="G592" s="29"/>
      <c r="H592" s="118"/>
      <c r="I592" s="29"/>
      <c r="J592" s="29"/>
      <c r="K592" s="34"/>
      <c r="L592" s="118"/>
      <c r="M592" s="174"/>
      <c r="N592" s="174"/>
      <c r="O592" s="116"/>
      <c r="P592" s="174"/>
      <c r="Q592" s="116"/>
      <c r="R592" s="116"/>
      <c r="S592" s="174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</row>
    <row r="593" ht="15.0" customHeight="1">
      <c r="A593" s="262"/>
      <c r="B593" s="115"/>
      <c r="C593" s="116"/>
      <c r="D593" s="118"/>
      <c r="E593" s="175"/>
      <c r="F593" s="262"/>
      <c r="G593" s="29"/>
      <c r="H593" s="118"/>
      <c r="I593" s="29"/>
      <c r="J593" s="29"/>
      <c r="K593" s="34"/>
      <c r="L593" s="118"/>
      <c r="M593" s="174"/>
      <c r="N593" s="118"/>
      <c r="O593" s="116"/>
      <c r="P593" s="174"/>
      <c r="Q593" s="116"/>
      <c r="R593" s="116"/>
      <c r="S593" s="174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</row>
    <row r="594" ht="15.0" customHeight="1">
      <c r="A594" s="262"/>
      <c r="B594" s="115"/>
      <c r="C594" s="116"/>
      <c r="D594" s="116"/>
      <c r="E594" s="175"/>
      <c r="F594" s="262"/>
      <c r="G594" s="28"/>
      <c r="H594" s="118"/>
      <c r="I594" s="29"/>
      <c r="J594" s="29"/>
      <c r="K594" s="116"/>
      <c r="L594" s="116"/>
      <c r="M594" s="174"/>
      <c r="N594" s="174"/>
      <c r="O594" s="116"/>
      <c r="P594" s="174"/>
      <c r="Q594" s="116"/>
      <c r="R594" s="116"/>
      <c r="S594" s="174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</row>
    <row r="595" ht="15.0" customHeight="1">
      <c r="A595" s="262"/>
      <c r="B595" s="115"/>
      <c r="C595" s="116"/>
      <c r="D595" s="118"/>
      <c r="E595" s="175"/>
      <c r="F595" s="262"/>
      <c r="G595" s="29"/>
      <c r="H595" s="118"/>
      <c r="I595" s="29"/>
      <c r="J595" s="29"/>
      <c r="K595" s="116"/>
      <c r="L595" s="116"/>
      <c r="M595" s="174"/>
      <c r="N595" s="174"/>
      <c r="O595" s="116"/>
      <c r="P595" s="174"/>
      <c r="Q595" s="116"/>
      <c r="R595" s="116"/>
      <c r="S595" s="174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</row>
    <row r="596" ht="15.0" customHeight="1">
      <c r="A596" s="262"/>
      <c r="B596" s="115"/>
      <c r="C596" s="116"/>
      <c r="D596" s="118"/>
      <c r="E596" s="175"/>
      <c r="F596" s="262"/>
      <c r="G596" s="29"/>
      <c r="H596" s="118"/>
      <c r="I596" s="29"/>
      <c r="J596" s="29"/>
      <c r="K596" s="116"/>
      <c r="L596" s="116"/>
      <c r="M596" s="174"/>
      <c r="N596" s="174"/>
      <c r="O596" s="116"/>
      <c r="P596" s="174"/>
      <c r="Q596" s="116"/>
      <c r="R596" s="116"/>
      <c r="S596" s="174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</row>
    <row r="597" ht="15.0" customHeight="1">
      <c r="A597" s="262"/>
      <c r="B597" s="115"/>
      <c r="C597" s="118"/>
      <c r="D597" s="118"/>
      <c r="E597" s="175"/>
      <c r="F597" s="262"/>
      <c r="G597" s="29"/>
      <c r="H597" s="118"/>
      <c r="I597" s="29"/>
      <c r="J597" s="29"/>
      <c r="K597" s="116"/>
      <c r="L597" s="116"/>
      <c r="M597" s="174"/>
      <c r="N597" s="174"/>
      <c r="O597" s="116"/>
      <c r="P597" s="174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</row>
    <row r="598" ht="15.0" customHeight="1">
      <c r="A598" s="262"/>
      <c r="B598" s="115"/>
      <c r="C598" s="118"/>
      <c r="D598" s="118"/>
      <c r="E598" s="175"/>
      <c r="F598" s="262"/>
      <c r="G598" s="29"/>
      <c r="H598" s="118"/>
      <c r="I598" s="29"/>
      <c r="J598" s="29"/>
      <c r="K598" s="116"/>
      <c r="L598" s="116"/>
      <c r="M598" s="174"/>
      <c r="N598" s="174"/>
      <c r="O598" s="116"/>
      <c r="P598" s="174"/>
      <c r="Q598" s="116"/>
      <c r="R598" s="116"/>
      <c r="S598" s="116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  <c r="AF598" s="174"/>
      <c r="AG598" s="174"/>
      <c r="AH598" s="174"/>
      <c r="AI598" s="174"/>
      <c r="AJ598" s="174"/>
    </row>
    <row r="599" ht="15.0" customHeight="1">
      <c r="A599" s="262"/>
      <c r="B599" s="115"/>
      <c r="C599" s="116"/>
      <c r="D599" s="118"/>
      <c r="E599" s="175"/>
      <c r="F599" s="262"/>
      <c r="G599" s="29"/>
      <c r="H599" s="118"/>
      <c r="I599" s="29"/>
      <c r="J599" s="29"/>
      <c r="K599" s="116"/>
      <c r="L599" s="118"/>
      <c r="M599" s="174"/>
      <c r="N599" s="174"/>
      <c r="O599" s="116"/>
      <c r="P599" s="174"/>
      <c r="Q599" s="116"/>
      <c r="R599" s="116"/>
      <c r="S599" s="116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  <c r="AF599" s="174"/>
      <c r="AG599" s="174"/>
      <c r="AH599" s="174"/>
      <c r="AI599" s="174"/>
      <c r="AJ599" s="174"/>
    </row>
    <row r="600" ht="15.0" customHeight="1">
      <c r="A600" s="262"/>
      <c r="B600" s="115"/>
      <c r="C600" s="116"/>
      <c r="D600" s="118"/>
      <c r="E600" s="175"/>
      <c r="F600" s="262"/>
      <c r="G600" s="29"/>
      <c r="H600" s="118"/>
      <c r="I600" s="29"/>
      <c r="J600" s="29"/>
      <c r="K600" s="116"/>
      <c r="L600" s="174"/>
      <c r="M600" s="174"/>
      <c r="N600" s="174"/>
      <c r="O600" s="116"/>
      <c r="P600" s="174"/>
      <c r="Q600" s="116"/>
      <c r="R600" s="116"/>
      <c r="S600" s="116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  <c r="AF600" s="174"/>
      <c r="AG600" s="174"/>
      <c r="AH600" s="174"/>
      <c r="AI600" s="174"/>
      <c r="AJ600" s="174"/>
    </row>
    <row r="601" ht="15.0" customHeight="1">
      <c r="A601" s="262"/>
      <c r="B601" s="410"/>
      <c r="C601" s="116"/>
      <c r="D601" s="116"/>
      <c r="E601" s="175"/>
      <c r="F601" s="262"/>
      <c r="G601" s="29"/>
      <c r="H601" s="118"/>
      <c r="I601" s="29"/>
      <c r="J601" s="29"/>
      <c r="K601" s="116"/>
      <c r="L601" s="116"/>
      <c r="M601" s="174"/>
      <c r="N601" s="174"/>
      <c r="O601" s="116"/>
      <c r="P601" s="174"/>
      <c r="Q601" s="116"/>
      <c r="R601" s="116"/>
      <c r="S601" s="116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  <c r="AF601" s="174"/>
      <c r="AG601" s="174"/>
      <c r="AH601" s="174"/>
      <c r="AI601" s="174"/>
      <c r="AJ601" s="174"/>
    </row>
    <row r="602" ht="15.0" customHeight="1">
      <c r="A602" s="262"/>
      <c r="B602" s="410"/>
      <c r="C602" s="118"/>
      <c r="D602" s="116"/>
      <c r="E602" s="175"/>
      <c r="F602" s="262"/>
      <c r="G602" s="29"/>
      <c r="H602" s="118"/>
      <c r="I602" s="29"/>
      <c r="J602" s="29"/>
      <c r="K602" s="116"/>
      <c r="L602" s="118"/>
      <c r="M602" s="174"/>
      <c r="N602" s="174"/>
      <c r="O602" s="116"/>
      <c r="P602" s="174"/>
      <c r="Q602" s="116"/>
      <c r="R602" s="116"/>
      <c r="S602" s="116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  <c r="AF602" s="174"/>
      <c r="AG602" s="174"/>
      <c r="AH602" s="174"/>
      <c r="AI602" s="174"/>
      <c r="AJ602" s="174"/>
    </row>
    <row r="603" ht="15.0" customHeight="1">
      <c r="A603" s="262"/>
      <c r="B603" s="410"/>
      <c r="C603" s="118"/>
      <c r="D603" s="116"/>
      <c r="E603" s="175"/>
      <c r="F603" s="262"/>
      <c r="G603" s="29"/>
      <c r="H603" s="118"/>
      <c r="I603" s="29"/>
      <c r="J603" s="29"/>
      <c r="K603" s="116"/>
      <c r="L603" s="116"/>
      <c r="M603" s="174"/>
      <c r="N603" s="174"/>
      <c r="O603" s="116"/>
      <c r="P603" s="174"/>
      <c r="Q603" s="116"/>
      <c r="R603" s="116"/>
      <c r="S603" s="116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  <c r="AF603" s="174"/>
      <c r="AG603" s="174"/>
      <c r="AH603" s="174"/>
      <c r="AI603" s="174"/>
      <c r="AJ603" s="174"/>
    </row>
    <row r="604" ht="15.0" customHeight="1">
      <c r="A604" s="262"/>
      <c r="B604" s="115"/>
      <c r="C604" s="116"/>
      <c r="D604" s="116"/>
      <c r="E604" s="175"/>
      <c r="F604" s="262"/>
      <c r="G604" s="28"/>
      <c r="H604" s="118"/>
      <c r="I604" s="29"/>
      <c r="J604" s="29"/>
      <c r="K604" s="116"/>
      <c r="L604" s="116"/>
      <c r="M604" s="174"/>
      <c r="N604" s="174"/>
      <c r="O604" s="116"/>
      <c r="P604" s="174"/>
      <c r="Q604" s="116"/>
      <c r="R604" s="116"/>
      <c r="S604" s="116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  <c r="AF604" s="174"/>
      <c r="AG604" s="174"/>
      <c r="AH604" s="174"/>
      <c r="AI604" s="174"/>
      <c r="AJ604" s="174"/>
    </row>
    <row r="605" ht="15.0" customHeight="1">
      <c r="A605" s="35"/>
      <c r="B605" s="115"/>
      <c r="C605" s="116"/>
      <c r="D605" s="116"/>
      <c r="E605" s="175"/>
      <c r="F605" s="262"/>
      <c r="G605" s="28"/>
      <c r="H605" s="118"/>
      <c r="I605" s="29"/>
      <c r="J605" s="29"/>
      <c r="K605" s="116"/>
      <c r="L605" s="118"/>
      <c r="M605" s="174"/>
      <c r="N605" s="174"/>
      <c r="O605" s="116"/>
      <c r="P605" s="174"/>
      <c r="Q605" s="116"/>
      <c r="R605" s="116"/>
      <c r="S605" s="116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  <c r="AF605" s="174"/>
      <c r="AG605" s="174"/>
      <c r="AH605" s="174"/>
      <c r="AI605" s="174"/>
      <c r="AJ605" s="174"/>
    </row>
    <row r="606" ht="15.0" customHeight="1">
      <c r="A606" s="262"/>
      <c r="B606" s="118"/>
      <c r="C606" s="116"/>
      <c r="D606" s="116"/>
      <c r="E606" s="175"/>
      <c r="F606" s="262"/>
      <c r="G606" s="28"/>
      <c r="H606" s="118"/>
      <c r="I606" s="29"/>
      <c r="J606" s="29"/>
      <c r="K606" s="116"/>
      <c r="L606" s="118"/>
      <c r="M606" s="174"/>
      <c r="N606" s="174"/>
      <c r="O606" s="116"/>
      <c r="P606" s="174"/>
      <c r="Q606" s="116"/>
      <c r="R606" s="116"/>
      <c r="S606" s="116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  <c r="AF606" s="174"/>
      <c r="AG606" s="174"/>
      <c r="AH606" s="174"/>
      <c r="AI606" s="174"/>
      <c r="AJ606" s="174"/>
    </row>
    <row r="607" ht="15.0" customHeight="1">
      <c r="A607" s="262"/>
      <c r="B607" s="115"/>
      <c r="C607" s="116"/>
      <c r="D607" s="118"/>
      <c r="E607" s="175"/>
      <c r="F607" s="262"/>
      <c r="G607" s="29"/>
      <c r="H607" s="118"/>
      <c r="I607" s="29"/>
      <c r="J607" s="29"/>
      <c r="K607" s="116"/>
      <c r="L607" s="116"/>
      <c r="M607" s="174"/>
      <c r="N607" s="174"/>
      <c r="O607" s="116"/>
      <c r="P607" s="174"/>
      <c r="Q607" s="116"/>
      <c r="R607" s="116"/>
      <c r="S607" s="116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  <c r="AF607" s="174"/>
      <c r="AG607" s="174"/>
      <c r="AH607" s="174"/>
      <c r="AI607" s="174"/>
      <c r="AJ607" s="174"/>
    </row>
    <row r="608" ht="15.0" customHeight="1">
      <c r="A608" s="262"/>
      <c r="B608" s="117"/>
      <c r="C608" s="116"/>
      <c r="D608" s="116"/>
      <c r="E608" s="175"/>
      <c r="F608" s="262"/>
      <c r="G608" s="28"/>
      <c r="H608" s="118"/>
      <c r="I608" s="29"/>
      <c r="J608" s="29"/>
      <c r="K608" s="116"/>
      <c r="L608" s="118"/>
      <c r="M608" s="174"/>
      <c r="N608" s="174"/>
      <c r="O608" s="116"/>
      <c r="P608" s="174"/>
      <c r="Q608" s="116"/>
      <c r="R608" s="116"/>
      <c r="S608" s="116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  <c r="AF608" s="174"/>
      <c r="AG608" s="174"/>
      <c r="AH608" s="174"/>
      <c r="AI608" s="174"/>
      <c r="AJ608" s="174"/>
    </row>
    <row r="609" ht="15.0" customHeight="1">
      <c r="A609" s="262"/>
      <c r="B609" s="117"/>
      <c r="C609" s="116"/>
      <c r="D609" s="116"/>
      <c r="E609" s="175"/>
      <c r="F609" s="262"/>
      <c r="G609" s="29"/>
      <c r="H609" s="118"/>
      <c r="I609" s="29"/>
      <c r="J609" s="29"/>
      <c r="K609" s="116"/>
      <c r="L609" s="116"/>
      <c r="M609" s="174"/>
      <c r="N609" s="174"/>
      <c r="O609" s="116"/>
      <c r="P609" s="174"/>
      <c r="Q609" s="116"/>
      <c r="R609" s="116"/>
      <c r="S609" s="116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  <c r="AF609" s="174"/>
      <c r="AG609" s="174"/>
      <c r="AH609" s="174"/>
      <c r="AI609" s="174"/>
      <c r="AJ609" s="174"/>
    </row>
    <row r="610" ht="15.0" customHeight="1">
      <c r="A610" s="262"/>
      <c r="B610" s="117"/>
      <c r="C610" s="118"/>
      <c r="D610" s="118"/>
      <c r="E610" s="175"/>
      <c r="F610" s="262"/>
      <c r="G610" s="29"/>
      <c r="H610" s="118"/>
      <c r="I610" s="29"/>
      <c r="J610" s="29"/>
      <c r="K610" s="116"/>
      <c r="L610" s="116"/>
      <c r="M610" s="174"/>
      <c r="N610" s="174"/>
      <c r="O610" s="116"/>
      <c r="P610" s="174"/>
      <c r="Q610" s="116"/>
      <c r="R610" s="116"/>
      <c r="S610" s="116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  <c r="AF610" s="174"/>
      <c r="AG610" s="174"/>
      <c r="AH610" s="174"/>
      <c r="AI610" s="174"/>
      <c r="AJ610" s="174"/>
    </row>
    <row r="611" ht="15.0" customHeight="1">
      <c r="A611" s="262"/>
      <c r="B611" s="115"/>
      <c r="C611" s="116"/>
      <c r="D611" s="118"/>
      <c r="E611" s="175"/>
      <c r="F611" s="262"/>
      <c r="G611" s="29"/>
      <c r="H611" s="118"/>
      <c r="I611" s="29"/>
      <c r="J611" s="29"/>
      <c r="K611" s="116"/>
      <c r="L611" s="116"/>
      <c r="M611" s="174"/>
      <c r="N611" s="174"/>
      <c r="O611" s="116"/>
      <c r="P611" s="174"/>
      <c r="Q611" s="116"/>
      <c r="R611" s="116"/>
      <c r="S611" s="116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  <c r="AF611" s="174"/>
      <c r="AG611" s="174"/>
      <c r="AH611" s="174"/>
      <c r="AI611" s="174"/>
      <c r="AJ611" s="174"/>
    </row>
    <row r="612" ht="15.0" customHeight="1">
      <c r="A612" s="262"/>
      <c r="B612" s="117"/>
      <c r="C612" s="116"/>
      <c r="D612" s="116"/>
      <c r="E612" s="175"/>
      <c r="F612" s="262"/>
      <c r="G612" s="29"/>
      <c r="H612" s="118"/>
      <c r="I612" s="29"/>
      <c r="J612" s="29"/>
      <c r="K612" s="116"/>
      <c r="L612" s="116"/>
      <c r="M612" s="174"/>
      <c r="N612" s="174"/>
      <c r="O612" s="116"/>
      <c r="P612" s="174"/>
      <c r="Q612" s="116"/>
      <c r="R612" s="116"/>
      <c r="S612" s="116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  <c r="AF612" s="174"/>
      <c r="AG612" s="174"/>
      <c r="AH612" s="174"/>
      <c r="AI612" s="174"/>
      <c r="AJ612" s="174"/>
    </row>
    <row r="613" ht="15.0" customHeight="1">
      <c r="A613" s="262"/>
      <c r="B613" s="117"/>
      <c r="C613" s="116"/>
      <c r="D613" s="116"/>
      <c r="E613" s="175"/>
      <c r="F613" s="262"/>
      <c r="G613" s="28"/>
      <c r="H613" s="118"/>
      <c r="I613" s="29"/>
      <c r="J613" s="29"/>
      <c r="K613" s="116"/>
      <c r="L613" s="118"/>
      <c r="M613" s="174"/>
      <c r="N613" s="174"/>
      <c r="O613" s="116"/>
      <c r="P613" s="174"/>
      <c r="Q613" s="116"/>
      <c r="R613" s="116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  <c r="AF613" s="174"/>
      <c r="AG613" s="174"/>
      <c r="AH613" s="174"/>
      <c r="AI613" s="174"/>
      <c r="AJ613" s="174"/>
    </row>
    <row r="614" ht="15.0" customHeight="1">
      <c r="A614" s="262"/>
      <c r="B614" s="117"/>
      <c r="C614" s="116"/>
      <c r="D614" s="116"/>
      <c r="E614" s="175"/>
      <c r="F614" s="262"/>
      <c r="G614" s="28"/>
      <c r="H614" s="118"/>
      <c r="I614" s="29"/>
      <c r="J614" s="29"/>
      <c r="K614" s="116"/>
      <c r="L614" s="118"/>
      <c r="M614" s="174"/>
      <c r="N614" s="174"/>
      <c r="O614" s="116"/>
      <c r="P614" s="174"/>
      <c r="Q614" s="116"/>
      <c r="R614" s="116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  <c r="AF614" s="174"/>
      <c r="AG614" s="174"/>
      <c r="AH614" s="174"/>
      <c r="AI614" s="174"/>
      <c r="AJ614" s="174"/>
    </row>
    <row r="615" ht="15.0" customHeight="1">
      <c r="A615" s="262"/>
      <c r="B615" s="117"/>
      <c r="C615" s="118"/>
      <c r="D615" s="118"/>
      <c r="E615" s="175"/>
      <c r="F615" s="262"/>
      <c r="G615" s="29"/>
      <c r="H615" s="118"/>
      <c r="I615" s="29"/>
      <c r="J615" s="29"/>
      <c r="K615" s="116"/>
      <c r="L615" s="116"/>
      <c r="M615" s="174"/>
      <c r="N615" s="174"/>
      <c r="O615" s="116"/>
      <c r="P615" s="174"/>
      <c r="Q615" s="116"/>
      <c r="R615" s="116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  <c r="AF615" s="174"/>
      <c r="AG615" s="174"/>
      <c r="AH615" s="174"/>
      <c r="AI615" s="174"/>
      <c r="AJ615" s="174"/>
    </row>
    <row r="616" ht="15.0" customHeight="1">
      <c r="A616" s="262"/>
      <c r="B616" s="117"/>
      <c r="C616" s="116"/>
      <c r="D616" s="116"/>
      <c r="E616" s="175"/>
      <c r="F616" s="262"/>
      <c r="G616" s="29"/>
      <c r="H616" s="118"/>
      <c r="I616" s="29"/>
      <c r="J616" s="29"/>
      <c r="K616" s="116"/>
      <c r="L616" s="116"/>
      <c r="M616" s="174"/>
      <c r="N616" s="174"/>
      <c r="O616" s="116"/>
      <c r="P616" s="174"/>
      <c r="Q616" s="116"/>
      <c r="R616" s="116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  <c r="AF616" s="174"/>
      <c r="AG616" s="174"/>
      <c r="AH616" s="174"/>
      <c r="AI616" s="174"/>
      <c r="AJ616" s="174"/>
    </row>
    <row r="617" ht="15.0" customHeight="1">
      <c r="A617" s="262"/>
      <c r="B617" s="117"/>
      <c r="C617" s="116"/>
      <c r="D617" s="116"/>
      <c r="E617" s="175"/>
      <c r="F617" s="262"/>
      <c r="G617" s="29"/>
      <c r="H617" s="118"/>
      <c r="I617" s="29"/>
      <c r="J617" s="29"/>
      <c r="K617" s="116"/>
      <c r="L617" s="116"/>
      <c r="M617" s="174"/>
      <c r="N617" s="174"/>
      <c r="O617" s="116"/>
      <c r="P617" s="174"/>
      <c r="Q617" s="116"/>
      <c r="R617" s="116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  <c r="AF617" s="174"/>
      <c r="AG617" s="174"/>
      <c r="AH617" s="174"/>
      <c r="AI617" s="174"/>
      <c r="AJ617" s="174"/>
    </row>
    <row r="618" ht="15.0" customHeight="1">
      <c r="A618" s="262"/>
      <c r="B618" s="117"/>
      <c r="C618" s="116"/>
      <c r="D618" s="116"/>
      <c r="E618" s="175"/>
      <c r="F618" s="262"/>
      <c r="G618" s="29"/>
      <c r="H618" s="118"/>
      <c r="I618" s="29"/>
      <c r="J618" s="29"/>
      <c r="K618" s="116"/>
      <c r="L618" s="116"/>
      <c r="M618" s="174"/>
      <c r="N618" s="174"/>
      <c r="O618" s="116"/>
      <c r="P618" s="174"/>
      <c r="Q618" s="116"/>
      <c r="R618" s="116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  <c r="AF618" s="174"/>
      <c r="AG618" s="174"/>
      <c r="AH618" s="174"/>
      <c r="AI618" s="174"/>
      <c r="AJ618" s="174"/>
    </row>
    <row r="619" ht="15.0" customHeight="1">
      <c r="A619" s="262"/>
      <c r="B619" s="117"/>
      <c r="C619" s="116"/>
      <c r="D619" s="116"/>
      <c r="E619" s="175"/>
      <c r="F619" s="262"/>
      <c r="G619" s="29"/>
      <c r="H619" s="118"/>
      <c r="I619" s="29"/>
      <c r="J619" s="29"/>
      <c r="K619" s="116"/>
      <c r="L619" s="116"/>
      <c r="M619" s="174"/>
      <c r="N619" s="174"/>
      <c r="O619" s="116"/>
      <c r="P619" s="174"/>
      <c r="Q619" s="116"/>
      <c r="R619" s="116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  <c r="AF619" s="174"/>
      <c r="AG619" s="174"/>
      <c r="AH619" s="174"/>
      <c r="AI619" s="174"/>
      <c r="AJ619" s="174"/>
    </row>
    <row r="620" ht="15.0" customHeight="1">
      <c r="A620" s="262"/>
      <c r="B620" s="115"/>
      <c r="C620" s="116"/>
      <c r="D620" s="118"/>
      <c r="E620" s="175"/>
      <c r="F620" s="262"/>
      <c r="G620" s="28"/>
      <c r="H620" s="118"/>
      <c r="I620" s="29"/>
      <c r="J620" s="29"/>
      <c r="K620" s="116"/>
      <c r="L620" s="116"/>
      <c r="M620" s="174"/>
      <c r="N620" s="174"/>
      <c r="O620" s="116"/>
      <c r="P620" s="174"/>
      <c r="Q620" s="116"/>
      <c r="R620" s="116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  <c r="AF620" s="174"/>
      <c r="AG620" s="174"/>
      <c r="AH620" s="174"/>
      <c r="AI620" s="174"/>
      <c r="AJ620" s="174"/>
    </row>
    <row r="621" ht="15.0" customHeight="1">
      <c r="A621" s="262"/>
      <c r="B621" s="117"/>
      <c r="C621" s="116"/>
      <c r="D621" s="116"/>
      <c r="E621" s="175"/>
      <c r="F621" s="262"/>
      <c r="G621" s="29"/>
      <c r="H621" s="118"/>
      <c r="I621" s="29"/>
      <c r="J621" s="29"/>
      <c r="K621" s="116"/>
      <c r="L621" s="116"/>
      <c r="M621" s="174"/>
      <c r="N621" s="174"/>
      <c r="O621" s="116"/>
      <c r="P621" s="174"/>
      <c r="Q621" s="116"/>
      <c r="R621" s="116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  <c r="AF621" s="174"/>
      <c r="AG621" s="174"/>
      <c r="AH621" s="174"/>
      <c r="AI621" s="174"/>
      <c r="AJ621" s="174"/>
    </row>
    <row r="622" ht="15.0" customHeight="1">
      <c r="A622" s="262"/>
      <c r="B622" s="117"/>
      <c r="C622" s="116"/>
      <c r="D622" s="116"/>
      <c r="E622" s="175"/>
      <c r="F622" s="262"/>
      <c r="G622" s="29"/>
      <c r="H622" s="118"/>
      <c r="I622" s="29"/>
      <c r="J622" s="29"/>
      <c r="K622" s="116"/>
      <c r="L622" s="116"/>
      <c r="M622" s="174"/>
      <c r="N622" s="174"/>
      <c r="O622" s="116"/>
      <c r="P622" s="174"/>
      <c r="Q622" s="116"/>
      <c r="R622" s="116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  <c r="AF622" s="174"/>
      <c r="AG622" s="174"/>
      <c r="AH622" s="174"/>
      <c r="AI622" s="174"/>
      <c r="AJ622" s="174"/>
    </row>
    <row r="623" ht="15.0" customHeight="1">
      <c r="A623" s="262"/>
      <c r="B623" s="117"/>
      <c r="C623" s="116"/>
      <c r="D623" s="116"/>
      <c r="E623" s="175"/>
      <c r="F623" s="262"/>
      <c r="G623" s="29"/>
      <c r="H623" s="118"/>
      <c r="I623" s="29"/>
      <c r="J623" s="29"/>
      <c r="K623" s="116"/>
      <c r="L623" s="116"/>
      <c r="M623" s="174"/>
      <c r="N623" s="174"/>
      <c r="O623" s="116"/>
      <c r="P623" s="174"/>
      <c r="Q623" s="116"/>
      <c r="R623" s="116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  <c r="AF623" s="174"/>
      <c r="AG623" s="174"/>
      <c r="AH623" s="174"/>
      <c r="AI623" s="174"/>
      <c r="AJ623" s="174"/>
    </row>
    <row r="624" ht="15.0" customHeight="1">
      <c r="A624" s="262"/>
      <c r="B624" s="117"/>
      <c r="C624" s="116"/>
      <c r="D624" s="116"/>
      <c r="E624" s="175"/>
      <c r="F624" s="262"/>
      <c r="G624" s="28"/>
      <c r="H624" s="118"/>
      <c r="I624" s="29"/>
      <c r="J624" s="29"/>
      <c r="K624" s="116"/>
      <c r="L624" s="116"/>
      <c r="M624" s="174"/>
      <c r="N624" s="174"/>
      <c r="O624" s="116"/>
      <c r="P624" s="174"/>
      <c r="Q624" s="116"/>
      <c r="R624" s="116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  <c r="AF624" s="174"/>
      <c r="AG624" s="174"/>
      <c r="AH624" s="174"/>
      <c r="AI624" s="174"/>
      <c r="AJ624" s="174"/>
    </row>
    <row r="625" ht="15.0" customHeight="1">
      <c r="A625" s="262"/>
      <c r="B625" s="117"/>
      <c r="C625" s="116"/>
      <c r="D625" s="116"/>
      <c r="E625" s="175"/>
      <c r="F625" s="262"/>
      <c r="G625" s="28"/>
      <c r="H625" s="118"/>
      <c r="I625" s="29"/>
      <c r="J625" s="29"/>
      <c r="K625" s="116"/>
      <c r="L625" s="264"/>
      <c r="M625" s="174"/>
      <c r="N625" s="174"/>
      <c r="O625" s="116"/>
      <c r="P625" s="174"/>
      <c r="Q625" s="116"/>
      <c r="R625" s="116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  <c r="AF625" s="174"/>
      <c r="AG625" s="174"/>
      <c r="AH625" s="174"/>
      <c r="AI625" s="174"/>
      <c r="AJ625" s="174"/>
    </row>
    <row r="626" ht="15.0" customHeight="1">
      <c r="A626" s="262"/>
      <c r="B626" s="117"/>
      <c r="C626" s="116"/>
      <c r="D626" s="264"/>
      <c r="E626" s="175"/>
      <c r="F626" s="262"/>
      <c r="G626" s="28"/>
      <c r="H626" s="118"/>
      <c r="I626" s="29"/>
      <c r="J626" s="29"/>
      <c r="K626" s="116"/>
      <c r="L626" s="174"/>
      <c r="M626" s="174"/>
      <c r="N626" s="174"/>
      <c r="O626" s="116"/>
      <c r="P626" s="174"/>
      <c r="Q626" s="116"/>
      <c r="R626" s="116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  <c r="AF626" s="174"/>
      <c r="AG626" s="174"/>
      <c r="AH626" s="174"/>
      <c r="AI626" s="174"/>
      <c r="AJ626" s="174"/>
    </row>
    <row r="627" ht="15.0" customHeight="1">
      <c r="A627" s="262"/>
      <c r="B627" s="117"/>
      <c r="C627" s="118"/>
      <c r="D627" s="118"/>
      <c r="E627" s="175"/>
      <c r="F627" s="262"/>
      <c r="G627" s="28"/>
      <c r="H627" s="118"/>
      <c r="I627" s="29"/>
      <c r="J627" s="29"/>
      <c r="K627" s="116"/>
      <c r="L627" s="174"/>
      <c r="M627" s="174"/>
      <c r="N627" s="174"/>
      <c r="O627" s="116"/>
      <c r="P627" s="174"/>
      <c r="Q627" s="116"/>
      <c r="R627" s="116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  <c r="AF627" s="174"/>
      <c r="AG627" s="174"/>
      <c r="AH627" s="174"/>
      <c r="AI627" s="174"/>
      <c r="AJ627" s="174"/>
    </row>
    <row r="628" ht="15.0" customHeight="1">
      <c r="A628" s="262"/>
      <c r="B628" s="115"/>
      <c r="C628" s="116"/>
      <c r="D628" s="116"/>
      <c r="E628" s="175"/>
      <c r="F628" s="262"/>
      <c r="G628" s="29"/>
      <c r="H628" s="118"/>
      <c r="I628" s="29"/>
      <c r="J628" s="29"/>
      <c r="K628" s="116"/>
      <c r="L628" s="116"/>
      <c r="M628" s="407"/>
      <c r="N628" s="174"/>
      <c r="O628" s="116"/>
      <c r="P628" s="174"/>
      <c r="Q628" s="116"/>
      <c r="R628" s="116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  <c r="AF628" s="174"/>
      <c r="AG628" s="174"/>
      <c r="AH628" s="174"/>
      <c r="AI628" s="174"/>
      <c r="AJ628" s="174"/>
    </row>
    <row r="629" ht="15.0" customHeight="1">
      <c r="A629" s="262"/>
      <c r="B629" s="117"/>
      <c r="C629" s="116"/>
      <c r="D629" s="116"/>
      <c r="E629" s="175"/>
      <c r="F629" s="262"/>
      <c r="G629" s="28"/>
      <c r="H629" s="118"/>
      <c r="I629" s="29"/>
      <c r="J629" s="29"/>
      <c r="K629" s="116"/>
      <c r="L629" s="116"/>
      <c r="M629" s="174"/>
      <c r="N629" s="174"/>
      <c r="O629" s="116"/>
      <c r="P629" s="174"/>
      <c r="Q629" s="116"/>
      <c r="R629" s="116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  <c r="AF629" s="174"/>
      <c r="AG629" s="174"/>
      <c r="AH629" s="174"/>
      <c r="AI629" s="174"/>
      <c r="AJ629" s="174"/>
    </row>
    <row r="630" ht="15.0" customHeight="1">
      <c r="A630" s="262"/>
      <c r="B630" s="117"/>
      <c r="C630" s="116"/>
      <c r="D630" s="116"/>
      <c r="E630" s="175"/>
      <c r="F630" s="262"/>
      <c r="G630" s="28"/>
      <c r="H630" s="118"/>
      <c r="I630" s="29"/>
      <c r="J630" s="29"/>
      <c r="K630" s="116"/>
      <c r="L630" s="116"/>
      <c r="M630" s="174"/>
      <c r="N630" s="174"/>
      <c r="O630" s="116"/>
      <c r="P630" s="174"/>
      <c r="Q630" s="116"/>
      <c r="R630" s="116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  <c r="AF630" s="174"/>
      <c r="AG630" s="174"/>
      <c r="AH630" s="174"/>
      <c r="AI630" s="174"/>
      <c r="AJ630" s="174"/>
    </row>
    <row r="631" ht="15.0" customHeight="1">
      <c r="A631" s="262"/>
      <c r="B631" s="115"/>
      <c r="C631" s="116"/>
      <c r="D631" s="116"/>
      <c r="E631" s="175"/>
      <c r="F631" s="262"/>
      <c r="G631" s="29"/>
      <c r="H631" s="118"/>
      <c r="I631" s="29"/>
      <c r="J631" s="29"/>
      <c r="K631" s="116"/>
      <c r="L631" s="174"/>
      <c r="M631" s="174"/>
      <c r="N631" s="174"/>
      <c r="O631" s="116"/>
      <c r="P631" s="174"/>
      <c r="Q631" s="116"/>
      <c r="R631" s="116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  <c r="AF631" s="174"/>
      <c r="AG631" s="174"/>
      <c r="AH631" s="174"/>
      <c r="AI631" s="174"/>
      <c r="AJ631" s="174"/>
    </row>
    <row r="632" ht="15.0" customHeight="1">
      <c r="A632" s="262"/>
      <c r="B632" s="117"/>
      <c r="C632" s="118"/>
      <c r="D632" s="118"/>
      <c r="E632" s="175"/>
      <c r="F632" s="262"/>
      <c r="G632" s="29"/>
      <c r="H632" s="118"/>
      <c r="I632" s="29"/>
      <c r="J632" s="29"/>
      <c r="K632" s="116"/>
      <c r="L632" s="174"/>
      <c r="M632" s="174"/>
      <c r="N632" s="174"/>
      <c r="O632" s="116"/>
      <c r="P632" s="174"/>
      <c r="Q632" s="116"/>
      <c r="R632" s="116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  <c r="AF632" s="174"/>
      <c r="AG632" s="174"/>
      <c r="AH632" s="174"/>
      <c r="AI632" s="174"/>
      <c r="AJ632" s="174"/>
    </row>
    <row r="633" ht="15.0" customHeight="1">
      <c r="A633" s="262"/>
      <c r="B633" s="115"/>
      <c r="C633" s="116"/>
      <c r="D633" s="116"/>
      <c r="E633" s="175"/>
      <c r="F633" s="262"/>
      <c r="G633" s="28"/>
      <c r="H633" s="118"/>
      <c r="I633" s="29"/>
      <c r="J633" s="29"/>
      <c r="K633" s="116"/>
      <c r="L633" s="116"/>
      <c r="M633" s="407"/>
      <c r="N633" s="174"/>
      <c r="O633" s="116"/>
      <c r="P633" s="174"/>
      <c r="Q633" s="116"/>
      <c r="R633" s="116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  <c r="AF633" s="174"/>
      <c r="AG633" s="174"/>
      <c r="AH633" s="174"/>
      <c r="AI633" s="174"/>
      <c r="AJ633" s="174"/>
    </row>
    <row r="634" ht="15.0" customHeight="1">
      <c r="A634" s="262"/>
      <c r="B634" s="117"/>
      <c r="C634" s="118"/>
      <c r="D634" s="118"/>
      <c r="E634" s="175"/>
      <c r="F634" s="262"/>
      <c r="G634" s="28"/>
      <c r="H634" s="118"/>
      <c r="I634" s="29"/>
      <c r="J634" s="29"/>
      <c r="K634" s="116"/>
      <c r="L634" s="116"/>
      <c r="M634" s="407"/>
      <c r="N634" s="174"/>
      <c r="O634" s="116"/>
      <c r="P634" s="174"/>
      <c r="Q634" s="116"/>
      <c r="R634" s="116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  <c r="AF634" s="174"/>
      <c r="AG634" s="174"/>
      <c r="AH634" s="174"/>
      <c r="AI634" s="174"/>
      <c r="AJ634" s="174"/>
    </row>
    <row r="635" ht="15.0" customHeight="1">
      <c r="A635" s="262"/>
      <c r="B635" s="117"/>
      <c r="C635" s="116"/>
      <c r="D635" s="116"/>
      <c r="E635" s="175"/>
      <c r="F635" s="262"/>
      <c r="G635" s="29"/>
      <c r="H635" s="118"/>
      <c r="I635" s="29"/>
      <c r="J635" s="29"/>
      <c r="K635" s="116"/>
      <c r="L635" s="116"/>
      <c r="M635" s="407"/>
      <c r="N635" s="174"/>
      <c r="O635" s="116"/>
      <c r="P635" s="174"/>
      <c r="Q635" s="116"/>
      <c r="R635" s="116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  <c r="AF635" s="174"/>
      <c r="AG635" s="174"/>
      <c r="AH635" s="174"/>
      <c r="AI635" s="174"/>
      <c r="AJ635" s="174"/>
    </row>
    <row r="636" ht="15.0" customHeight="1">
      <c r="A636" s="262"/>
      <c r="B636" s="117"/>
      <c r="C636" s="116"/>
      <c r="D636" s="116"/>
      <c r="E636" s="175"/>
      <c r="F636" s="262"/>
      <c r="G636" s="29"/>
      <c r="H636" s="118"/>
      <c r="I636" s="29"/>
      <c r="J636" s="29"/>
      <c r="K636" s="116"/>
      <c r="L636" s="116"/>
      <c r="M636" s="407"/>
      <c r="N636" s="174"/>
      <c r="O636" s="116"/>
      <c r="P636" s="174"/>
      <c r="Q636" s="116"/>
      <c r="R636" s="116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  <c r="AF636" s="174"/>
      <c r="AG636" s="174"/>
      <c r="AH636" s="174"/>
      <c r="AI636" s="174"/>
      <c r="AJ636" s="174"/>
    </row>
    <row r="637" ht="15.0" customHeight="1">
      <c r="A637" s="262"/>
      <c r="B637" s="115"/>
      <c r="C637" s="116"/>
      <c r="D637" s="116"/>
      <c r="E637" s="175"/>
      <c r="F637" s="262"/>
      <c r="G637" s="28"/>
      <c r="H637" s="118"/>
      <c r="I637" s="29"/>
      <c r="J637" s="29"/>
      <c r="K637" s="116"/>
      <c r="L637" s="116"/>
      <c r="M637" s="407"/>
      <c r="N637" s="174"/>
      <c r="O637" s="116"/>
      <c r="P637" s="174"/>
      <c r="Q637" s="116"/>
      <c r="R637" s="116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  <c r="AF637" s="174"/>
      <c r="AG637" s="174"/>
      <c r="AH637" s="174"/>
      <c r="AI637" s="174"/>
      <c r="AJ637" s="174"/>
    </row>
    <row r="638" ht="15.0" customHeight="1">
      <c r="A638" s="262"/>
      <c r="B638" s="115"/>
      <c r="C638" s="116"/>
      <c r="D638" s="116"/>
      <c r="E638" s="175"/>
      <c r="F638" s="262"/>
      <c r="G638" s="28"/>
      <c r="H638" s="118"/>
      <c r="I638" s="29"/>
      <c r="J638" s="29"/>
      <c r="K638" s="116"/>
      <c r="L638" s="116"/>
      <c r="M638" s="407"/>
      <c r="N638" s="174"/>
      <c r="O638" s="116"/>
      <c r="P638" s="174"/>
      <c r="Q638" s="116"/>
      <c r="R638" s="116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  <c r="AF638" s="174"/>
      <c r="AG638" s="174"/>
      <c r="AH638" s="174"/>
      <c r="AI638" s="174"/>
      <c r="AJ638" s="174"/>
    </row>
    <row r="639" ht="15.0" customHeight="1">
      <c r="A639" s="262"/>
      <c r="B639" s="117"/>
      <c r="C639" s="116"/>
      <c r="D639" s="116"/>
      <c r="E639" s="175"/>
      <c r="F639" s="262"/>
      <c r="G639" s="28"/>
      <c r="H639" s="118"/>
      <c r="I639" s="29"/>
      <c r="J639" s="29"/>
      <c r="K639" s="116"/>
      <c r="L639" s="116"/>
      <c r="M639" s="407"/>
      <c r="N639" s="174"/>
      <c r="O639" s="116"/>
      <c r="P639" s="174"/>
      <c r="Q639" s="116"/>
      <c r="R639" s="116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  <c r="AF639" s="174"/>
      <c r="AG639" s="174"/>
      <c r="AH639" s="174"/>
      <c r="AI639" s="174"/>
      <c r="AJ639" s="174"/>
    </row>
    <row r="640" ht="15.0" customHeight="1">
      <c r="A640" s="262"/>
      <c r="B640" s="117"/>
      <c r="C640" s="118"/>
      <c r="D640" s="118"/>
      <c r="E640" s="175"/>
      <c r="F640" s="262"/>
      <c r="G640" s="29"/>
      <c r="H640" s="118"/>
      <c r="I640" s="29"/>
      <c r="J640" s="29"/>
      <c r="K640" s="116"/>
      <c r="L640" s="116"/>
      <c r="M640" s="407"/>
      <c r="N640" s="174"/>
      <c r="O640" s="116"/>
      <c r="P640" s="174"/>
      <c r="Q640" s="116"/>
      <c r="R640" s="116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  <c r="AF640" s="174"/>
      <c r="AG640" s="174"/>
      <c r="AH640" s="174"/>
      <c r="AI640" s="174"/>
      <c r="AJ640" s="174"/>
    </row>
    <row r="641" ht="15.0" customHeight="1">
      <c r="A641" s="262"/>
      <c r="B641" s="117"/>
      <c r="C641" s="116"/>
      <c r="D641" s="116"/>
      <c r="E641" s="175"/>
      <c r="F641" s="262"/>
      <c r="G641" s="29"/>
      <c r="H641" s="118"/>
      <c r="I641" s="29"/>
      <c r="J641" s="29"/>
      <c r="K641" s="116"/>
      <c r="L641" s="116"/>
      <c r="M641" s="407"/>
      <c r="N641" s="174"/>
      <c r="O641" s="116"/>
      <c r="P641" s="174"/>
      <c r="Q641" s="116"/>
      <c r="R641" s="116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  <c r="AF641" s="174"/>
      <c r="AG641" s="174"/>
      <c r="AH641" s="174"/>
      <c r="AI641" s="174"/>
      <c r="AJ641" s="174"/>
    </row>
    <row r="642" ht="15.0" customHeight="1">
      <c r="A642" s="262"/>
      <c r="B642" s="117"/>
      <c r="C642" s="116"/>
      <c r="D642" s="116"/>
      <c r="E642" s="175"/>
      <c r="F642" s="262"/>
      <c r="G642" s="29"/>
      <c r="H642" s="118"/>
      <c r="I642" s="29"/>
      <c r="J642" s="29"/>
      <c r="K642" s="116"/>
      <c r="L642" s="116"/>
      <c r="M642" s="407"/>
      <c r="N642" s="174"/>
      <c r="O642" s="116"/>
      <c r="P642" s="174"/>
      <c r="Q642" s="116"/>
      <c r="R642" s="116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  <c r="AF642" s="174"/>
      <c r="AG642" s="174"/>
      <c r="AH642" s="174"/>
      <c r="AI642" s="174"/>
      <c r="AJ642" s="174"/>
    </row>
    <row r="643" ht="15.0" customHeight="1">
      <c r="A643" s="262"/>
      <c r="B643" s="115"/>
      <c r="C643" s="116"/>
      <c r="D643" s="116"/>
      <c r="E643" s="175"/>
      <c r="F643" s="262"/>
      <c r="G643" s="28"/>
      <c r="H643" s="118"/>
      <c r="I643" s="29"/>
      <c r="J643" s="29"/>
      <c r="K643" s="116"/>
      <c r="L643" s="116"/>
      <c r="M643" s="407"/>
      <c r="N643" s="174"/>
      <c r="O643" s="116"/>
      <c r="P643" s="174"/>
      <c r="Q643" s="116"/>
      <c r="R643" s="116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  <c r="AF643" s="174"/>
      <c r="AG643" s="174"/>
      <c r="AH643" s="174"/>
      <c r="AI643" s="174"/>
      <c r="AJ643" s="174"/>
    </row>
    <row r="644" ht="15.0" customHeight="1">
      <c r="A644" s="262"/>
      <c r="B644" s="117"/>
      <c r="C644" s="118"/>
      <c r="D644" s="265"/>
      <c r="E644" s="175"/>
      <c r="F644" s="262"/>
      <c r="G644" s="28"/>
      <c r="H644" s="118"/>
      <c r="I644" s="29"/>
      <c r="J644" s="29"/>
      <c r="K644" s="116"/>
      <c r="L644" s="116"/>
      <c r="M644" s="407"/>
      <c r="N644" s="174"/>
      <c r="O644" s="116"/>
      <c r="P644" s="174"/>
      <c r="Q644" s="116"/>
      <c r="R644" s="116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  <c r="AF644" s="174"/>
      <c r="AG644" s="174"/>
      <c r="AH644" s="174"/>
      <c r="AI644" s="174"/>
      <c r="AJ644" s="174"/>
    </row>
    <row r="645" ht="15.0" customHeight="1">
      <c r="A645" s="262"/>
      <c r="B645" s="115"/>
      <c r="C645" s="116"/>
      <c r="D645" s="116"/>
      <c r="E645" s="175"/>
      <c r="F645" s="262"/>
      <c r="G645" s="29"/>
      <c r="H645" s="118"/>
      <c r="I645" s="29"/>
      <c r="J645" s="29"/>
      <c r="K645" s="116"/>
      <c r="L645" s="116"/>
      <c r="M645" s="407"/>
      <c r="N645" s="174"/>
      <c r="O645" s="116"/>
      <c r="P645" s="174"/>
      <c r="Q645" s="116"/>
      <c r="R645" s="116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  <c r="AF645" s="174"/>
      <c r="AG645" s="174"/>
      <c r="AH645" s="174"/>
      <c r="AI645" s="174"/>
      <c r="AJ645" s="174"/>
    </row>
    <row r="646" ht="15.0" customHeight="1">
      <c r="A646" s="262"/>
      <c r="B646" s="115"/>
      <c r="C646" s="118"/>
      <c r="D646" s="175"/>
      <c r="E646" s="175"/>
      <c r="F646" s="262"/>
      <c r="G646" s="29"/>
      <c r="H646" s="118"/>
      <c r="I646" s="29"/>
      <c r="J646" s="29"/>
      <c r="K646" s="116"/>
      <c r="L646" s="116"/>
      <c r="M646" s="407"/>
      <c r="N646" s="174"/>
      <c r="O646" s="116"/>
      <c r="P646" s="174"/>
      <c r="Q646" s="116"/>
      <c r="R646" s="116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  <c r="AF646" s="174"/>
      <c r="AG646" s="174"/>
      <c r="AH646" s="174"/>
      <c r="AI646" s="174"/>
      <c r="AJ646" s="174"/>
    </row>
    <row r="647" ht="15.0" customHeight="1">
      <c r="A647" s="262"/>
      <c r="B647" s="115"/>
      <c r="C647" s="118"/>
      <c r="D647" s="116"/>
      <c r="E647" s="175"/>
      <c r="F647" s="262"/>
      <c r="G647" s="29"/>
      <c r="H647" s="118"/>
      <c r="I647" s="29"/>
      <c r="J647" s="29"/>
      <c r="K647" s="116"/>
      <c r="L647" s="116"/>
      <c r="M647" s="407"/>
      <c r="N647" s="174"/>
      <c r="O647" s="116"/>
      <c r="P647" s="174"/>
      <c r="Q647" s="116"/>
      <c r="R647" s="116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  <c r="AF647" s="174"/>
      <c r="AG647" s="174"/>
      <c r="AH647" s="174"/>
      <c r="AI647" s="174"/>
      <c r="AJ647" s="174"/>
    </row>
    <row r="648" ht="15.0" customHeight="1">
      <c r="A648" s="262"/>
      <c r="B648" s="115"/>
      <c r="C648" s="118"/>
      <c r="D648" s="118"/>
      <c r="E648" s="175"/>
      <c r="F648" s="262"/>
      <c r="G648" s="29"/>
      <c r="H648" s="118"/>
      <c r="I648" s="29"/>
      <c r="J648" s="29"/>
      <c r="K648" s="116"/>
      <c r="L648" s="116"/>
      <c r="M648" s="407"/>
      <c r="N648" s="174"/>
      <c r="O648" s="116"/>
      <c r="P648" s="174"/>
      <c r="Q648" s="116"/>
      <c r="R648" s="116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  <c r="AF648" s="174"/>
      <c r="AG648" s="174"/>
      <c r="AH648" s="174"/>
      <c r="AI648" s="174"/>
      <c r="AJ648" s="174"/>
    </row>
    <row r="649" ht="15.0" customHeight="1">
      <c r="A649" s="262"/>
      <c r="B649" s="115"/>
      <c r="C649" s="116"/>
      <c r="D649" s="116"/>
      <c r="E649" s="175"/>
      <c r="F649" s="262"/>
      <c r="G649" s="29"/>
      <c r="H649" s="118"/>
      <c r="I649" s="29"/>
      <c r="J649" s="29"/>
      <c r="K649" s="116"/>
      <c r="L649" s="116"/>
      <c r="M649" s="407"/>
      <c r="N649" s="174"/>
      <c r="O649" s="116"/>
      <c r="P649" s="174"/>
      <c r="Q649" s="116"/>
      <c r="R649" s="116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  <c r="AF649" s="174"/>
      <c r="AG649" s="174"/>
      <c r="AH649" s="174"/>
      <c r="AI649" s="174"/>
      <c r="AJ649" s="174"/>
    </row>
    <row r="650" ht="15.0" customHeight="1">
      <c r="A650" s="262"/>
      <c r="B650" s="115"/>
      <c r="C650" s="118"/>
      <c r="D650" s="175"/>
      <c r="E650" s="175"/>
      <c r="F650" s="262"/>
      <c r="G650" s="29"/>
      <c r="H650" s="118"/>
      <c r="I650" s="29"/>
      <c r="J650" s="29"/>
      <c r="K650" s="116"/>
      <c r="L650" s="116"/>
      <c r="M650" s="407"/>
      <c r="N650" s="174"/>
      <c r="O650" s="116"/>
      <c r="P650" s="174"/>
      <c r="Q650" s="116"/>
      <c r="R650" s="116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  <c r="AF650" s="174"/>
      <c r="AG650" s="174"/>
      <c r="AH650" s="174"/>
      <c r="AI650" s="174"/>
      <c r="AJ650" s="174"/>
    </row>
    <row r="651" ht="15.0" customHeight="1">
      <c r="A651" s="262"/>
      <c r="B651" s="115"/>
      <c r="C651" s="116"/>
      <c r="D651" s="116"/>
      <c r="E651" s="175"/>
      <c r="F651" s="262"/>
      <c r="G651" s="29"/>
      <c r="H651" s="118"/>
      <c r="I651" s="29"/>
      <c r="J651" s="29"/>
      <c r="K651" s="116"/>
      <c r="L651" s="116"/>
      <c r="M651" s="407"/>
      <c r="N651" s="174"/>
      <c r="O651" s="116"/>
      <c r="P651" s="174"/>
      <c r="Q651" s="116"/>
      <c r="R651" s="116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  <c r="AF651" s="174"/>
      <c r="AG651" s="174"/>
      <c r="AH651" s="174"/>
      <c r="AI651" s="174"/>
      <c r="AJ651" s="174"/>
    </row>
    <row r="652" ht="15.0" customHeight="1">
      <c r="A652" s="262"/>
      <c r="B652" s="115"/>
      <c r="C652" s="118"/>
      <c r="D652" s="118"/>
      <c r="E652" s="175"/>
      <c r="F652" s="262"/>
      <c r="G652" s="29"/>
      <c r="H652" s="118"/>
      <c r="I652" s="29"/>
      <c r="J652" s="29"/>
      <c r="K652" s="116"/>
      <c r="L652" s="116"/>
      <c r="M652" s="407"/>
      <c r="N652" s="174"/>
      <c r="O652" s="116"/>
      <c r="P652" s="174"/>
      <c r="Q652" s="116"/>
      <c r="R652" s="116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  <c r="AF652" s="174"/>
      <c r="AG652" s="174"/>
      <c r="AH652" s="174"/>
      <c r="AI652" s="174"/>
      <c r="AJ652" s="174"/>
    </row>
    <row r="653" ht="15.0" customHeight="1">
      <c r="A653" s="262"/>
      <c r="B653" s="115"/>
      <c r="C653" s="118"/>
      <c r="D653" s="118"/>
      <c r="E653" s="175"/>
      <c r="F653" s="262"/>
      <c r="G653" s="29"/>
      <c r="H653" s="118"/>
      <c r="I653" s="29"/>
      <c r="J653" s="29"/>
      <c r="K653" s="116"/>
      <c r="L653" s="116"/>
      <c r="M653" s="407"/>
      <c r="N653" s="174"/>
      <c r="O653" s="116"/>
      <c r="P653" s="174"/>
      <c r="Q653" s="116"/>
      <c r="R653" s="116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  <c r="AF653" s="174"/>
      <c r="AG653" s="174"/>
      <c r="AH653" s="174"/>
      <c r="AI653" s="174"/>
      <c r="AJ653" s="174"/>
    </row>
    <row r="654" ht="15.0" customHeight="1">
      <c r="A654" s="262"/>
      <c r="B654" s="115"/>
      <c r="C654" s="116"/>
      <c r="D654" s="116"/>
      <c r="E654" s="175"/>
      <c r="F654" s="262"/>
      <c r="G654" s="29"/>
      <c r="H654" s="118"/>
      <c r="I654" s="29"/>
      <c r="J654" s="29"/>
      <c r="K654" s="116"/>
      <c r="L654" s="116"/>
      <c r="M654" s="407"/>
      <c r="N654" s="174"/>
      <c r="O654" s="116"/>
      <c r="P654" s="174"/>
      <c r="Q654" s="116"/>
      <c r="R654" s="116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  <c r="AF654" s="174"/>
      <c r="AG654" s="174"/>
      <c r="AH654" s="174"/>
      <c r="AI654" s="174"/>
      <c r="AJ654" s="174"/>
    </row>
    <row r="655" ht="15.0" customHeight="1">
      <c r="A655" s="262"/>
      <c r="B655" s="115"/>
      <c r="C655" s="116"/>
      <c r="D655" s="116"/>
      <c r="E655" s="175"/>
      <c r="F655" s="262"/>
      <c r="G655" s="29"/>
      <c r="H655" s="118"/>
      <c r="I655" s="29"/>
      <c r="J655" s="29"/>
      <c r="K655" s="116"/>
      <c r="L655" s="116"/>
      <c r="M655" s="407"/>
      <c r="N655" s="174"/>
      <c r="O655" s="116"/>
      <c r="P655" s="174"/>
      <c r="Q655" s="116"/>
      <c r="R655" s="116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  <c r="AF655" s="174"/>
      <c r="AG655" s="174"/>
      <c r="AH655" s="174"/>
      <c r="AI655" s="174"/>
      <c r="AJ655" s="174"/>
    </row>
    <row r="656" ht="15.0" customHeight="1">
      <c r="A656" s="262"/>
      <c r="B656" s="115"/>
      <c r="C656" s="116"/>
      <c r="D656" s="116"/>
      <c r="E656" s="175"/>
      <c r="F656" s="262"/>
      <c r="G656" s="29"/>
      <c r="H656" s="118"/>
      <c r="I656" s="29"/>
      <c r="J656" s="29"/>
      <c r="K656" s="116"/>
      <c r="L656" s="116"/>
      <c r="M656" s="407"/>
      <c r="N656" s="174"/>
      <c r="O656" s="116"/>
      <c r="P656" s="174"/>
      <c r="Q656" s="116"/>
      <c r="R656" s="116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  <c r="AF656" s="174"/>
      <c r="AG656" s="174"/>
      <c r="AH656" s="174"/>
      <c r="AI656" s="174"/>
      <c r="AJ656" s="174"/>
    </row>
    <row r="657" ht="15.0" customHeight="1">
      <c r="A657" s="262"/>
      <c r="B657" s="115"/>
      <c r="C657" s="118"/>
      <c r="D657" s="118"/>
      <c r="E657" s="175"/>
      <c r="F657" s="262"/>
      <c r="G657" s="29"/>
      <c r="H657" s="118"/>
      <c r="I657" s="29"/>
      <c r="J657" s="29"/>
      <c r="K657" s="116"/>
      <c r="L657" s="116"/>
      <c r="M657" s="407"/>
      <c r="N657" s="174"/>
      <c r="O657" s="116"/>
      <c r="P657" s="174"/>
      <c r="Q657" s="116"/>
      <c r="R657" s="116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  <c r="AF657" s="174"/>
      <c r="AG657" s="174"/>
      <c r="AH657" s="174"/>
      <c r="AI657" s="174"/>
      <c r="AJ657" s="174"/>
    </row>
    <row r="658" ht="15.0" customHeight="1">
      <c r="A658" s="262"/>
      <c r="B658" s="115"/>
      <c r="C658" s="116"/>
      <c r="D658" s="116"/>
      <c r="E658" s="175"/>
      <c r="F658" s="262"/>
      <c r="G658" s="29"/>
      <c r="H658" s="118"/>
      <c r="I658" s="29"/>
      <c r="J658" s="29"/>
      <c r="K658" s="116"/>
      <c r="L658" s="116"/>
      <c r="M658" s="407"/>
      <c r="N658" s="174"/>
      <c r="O658" s="116"/>
      <c r="P658" s="174"/>
      <c r="Q658" s="116"/>
      <c r="R658" s="116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  <c r="AF658" s="174"/>
      <c r="AG658" s="174"/>
      <c r="AH658" s="174"/>
      <c r="AI658" s="174"/>
      <c r="AJ658" s="174"/>
    </row>
    <row r="659" ht="15.0" customHeight="1">
      <c r="A659" s="262"/>
      <c r="B659" s="115"/>
      <c r="C659" s="116"/>
      <c r="D659" s="116"/>
      <c r="E659" s="175"/>
      <c r="F659" s="262"/>
      <c r="G659" s="29"/>
      <c r="H659" s="118"/>
      <c r="I659" s="29"/>
      <c r="J659" s="29"/>
      <c r="K659" s="116"/>
      <c r="L659" s="116"/>
      <c r="M659" s="407"/>
      <c r="N659" s="174"/>
      <c r="O659" s="116"/>
      <c r="P659" s="174"/>
      <c r="Q659" s="116"/>
      <c r="R659" s="116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  <c r="AF659" s="174"/>
      <c r="AG659" s="174"/>
      <c r="AH659" s="174"/>
      <c r="AI659" s="174"/>
      <c r="AJ659" s="174"/>
    </row>
    <row r="660" ht="15.0" customHeight="1">
      <c r="A660" s="262"/>
      <c r="B660" s="115"/>
      <c r="C660" s="118"/>
      <c r="D660" s="118"/>
      <c r="E660" s="175"/>
      <c r="F660" s="262"/>
      <c r="G660" s="29"/>
      <c r="H660" s="118"/>
      <c r="I660" s="29"/>
      <c r="J660" s="29"/>
      <c r="K660" s="116"/>
      <c r="L660" s="116"/>
      <c r="M660" s="407"/>
      <c r="N660" s="174"/>
      <c r="O660" s="116"/>
      <c r="P660" s="174"/>
      <c r="Q660" s="116"/>
      <c r="R660" s="116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  <c r="AF660" s="174"/>
      <c r="AG660" s="174"/>
      <c r="AH660" s="174"/>
      <c r="AI660" s="174"/>
      <c r="AJ660" s="174"/>
    </row>
    <row r="661" ht="15.0" customHeight="1">
      <c r="A661" s="262"/>
      <c r="B661" s="115"/>
      <c r="C661" s="118"/>
      <c r="D661" s="118"/>
      <c r="E661" s="175"/>
      <c r="F661" s="262"/>
      <c r="G661" s="29"/>
      <c r="H661" s="118"/>
      <c r="I661" s="29"/>
      <c r="J661" s="29"/>
      <c r="K661" s="116"/>
      <c r="L661" s="116"/>
      <c r="M661" s="407"/>
      <c r="N661" s="174"/>
      <c r="O661" s="116"/>
      <c r="P661" s="174"/>
      <c r="Q661" s="116"/>
      <c r="R661" s="116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  <c r="AF661" s="174"/>
      <c r="AG661" s="174"/>
      <c r="AH661" s="174"/>
      <c r="AI661" s="174"/>
      <c r="AJ661" s="174"/>
    </row>
    <row r="662" ht="15.0" customHeight="1">
      <c r="A662" s="262"/>
      <c r="B662" s="115"/>
      <c r="C662" s="174"/>
      <c r="D662" s="174"/>
      <c r="E662" s="175"/>
      <c r="F662" s="262"/>
      <c r="G662" s="29"/>
      <c r="H662" s="118"/>
      <c r="I662" s="29"/>
      <c r="J662" s="29"/>
      <c r="K662" s="116"/>
      <c r="L662" s="116"/>
      <c r="M662" s="407"/>
      <c r="N662" s="174"/>
      <c r="O662" s="116"/>
      <c r="P662" s="174"/>
      <c r="Q662" s="116"/>
      <c r="R662" s="116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  <c r="AF662" s="174"/>
      <c r="AG662" s="174"/>
      <c r="AH662" s="174"/>
      <c r="AI662" s="174"/>
      <c r="AJ662" s="174"/>
    </row>
    <row r="663" ht="15.0" customHeight="1">
      <c r="A663" s="262"/>
      <c r="B663" s="115"/>
      <c r="C663" s="118"/>
      <c r="D663" s="118"/>
      <c r="E663" s="175"/>
      <c r="F663" s="262"/>
      <c r="G663" s="29"/>
      <c r="H663" s="118"/>
      <c r="I663" s="29"/>
      <c r="J663" s="29"/>
      <c r="K663" s="116"/>
      <c r="L663" s="116"/>
      <c r="M663" s="407"/>
      <c r="N663" s="174"/>
      <c r="O663" s="116"/>
      <c r="P663" s="174"/>
      <c r="Q663" s="116"/>
      <c r="R663" s="116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  <c r="AF663" s="174"/>
      <c r="AG663" s="174"/>
      <c r="AH663" s="174"/>
      <c r="AI663" s="174"/>
      <c r="AJ663" s="174"/>
    </row>
    <row r="664" ht="15.0" customHeight="1">
      <c r="A664" s="262"/>
      <c r="B664" s="115"/>
      <c r="C664" s="116"/>
      <c r="D664" s="116"/>
      <c r="E664" s="175"/>
      <c r="G664" s="29"/>
      <c r="H664" s="118"/>
      <c r="I664" s="29"/>
      <c r="J664" s="29"/>
      <c r="K664" s="116"/>
      <c r="L664" s="116"/>
      <c r="M664" s="174"/>
      <c r="N664" s="174"/>
      <c r="O664" s="116"/>
      <c r="P664" s="174"/>
      <c r="Q664" s="116"/>
      <c r="R664" s="116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  <c r="AF664" s="174"/>
      <c r="AG664" s="174"/>
      <c r="AH664" s="174"/>
      <c r="AI664" s="174"/>
      <c r="AJ664" s="174"/>
    </row>
    <row r="665" ht="15.0" customHeight="1">
      <c r="A665" s="262"/>
      <c r="B665" s="115"/>
      <c r="C665" s="118"/>
      <c r="D665" s="175"/>
      <c r="E665" s="175"/>
      <c r="G665" s="29"/>
      <c r="H665" s="118"/>
      <c r="I665" s="29"/>
      <c r="J665" s="29"/>
      <c r="K665" s="116"/>
      <c r="L665" s="116"/>
      <c r="M665" s="174"/>
      <c r="N665" s="174"/>
      <c r="O665" s="116"/>
      <c r="P665" s="174"/>
      <c r="Q665" s="116"/>
      <c r="R665" s="116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  <c r="AF665" s="174"/>
      <c r="AG665" s="174"/>
      <c r="AH665" s="174"/>
      <c r="AI665" s="174"/>
      <c r="AJ665" s="174"/>
    </row>
    <row r="666" ht="15.0" customHeight="1">
      <c r="A666" s="262"/>
      <c r="B666" s="115"/>
      <c r="C666" s="116"/>
      <c r="D666" s="116"/>
      <c r="E666" s="175"/>
      <c r="G666" s="29"/>
      <c r="H666" s="118"/>
      <c r="I666" s="29"/>
      <c r="J666" s="29"/>
      <c r="K666" s="116"/>
      <c r="L666" s="174"/>
      <c r="M666" s="174"/>
      <c r="N666" s="174"/>
      <c r="O666" s="116"/>
      <c r="P666" s="174"/>
      <c r="Q666" s="116"/>
      <c r="R666" s="116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  <c r="AF666" s="174"/>
      <c r="AG666" s="174"/>
      <c r="AH666" s="174"/>
      <c r="AI666" s="174"/>
      <c r="AJ666" s="174"/>
    </row>
    <row r="667" ht="15.0" customHeight="1">
      <c r="A667" s="262"/>
      <c r="B667" s="117"/>
      <c r="C667" s="116"/>
      <c r="D667" s="116"/>
      <c r="E667" s="175"/>
      <c r="G667" s="29"/>
      <c r="H667" s="118"/>
      <c r="I667" s="29"/>
      <c r="J667" s="29"/>
      <c r="K667" s="116"/>
      <c r="L667" s="174"/>
      <c r="M667" s="174"/>
      <c r="N667" s="174"/>
      <c r="O667" s="116"/>
      <c r="P667" s="174"/>
      <c r="Q667" s="116"/>
      <c r="R667" s="116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  <c r="AF667" s="174"/>
      <c r="AG667" s="174"/>
      <c r="AH667" s="174"/>
      <c r="AI667" s="174"/>
      <c r="AJ667" s="174"/>
    </row>
    <row r="668" ht="15.0" customHeight="1">
      <c r="A668" s="262"/>
      <c r="B668" s="115"/>
      <c r="C668" s="118"/>
      <c r="D668" s="118"/>
      <c r="E668" s="175"/>
      <c r="G668" s="29"/>
      <c r="H668" s="118"/>
      <c r="I668" s="29"/>
      <c r="J668" s="29"/>
      <c r="K668" s="116"/>
      <c r="L668" s="265"/>
      <c r="M668" s="174"/>
      <c r="N668" s="174"/>
      <c r="O668" s="116"/>
      <c r="P668" s="174"/>
      <c r="Q668" s="116"/>
      <c r="R668" s="116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  <c r="AF668" s="174"/>
      <c r="AG668" s="174"/>
      <c r="AH668" s="174"/>
      <c r="AI668" s="174"/>
      <c r="AJ668" s="174"/>
    </row>
    <row r="669" ht="15.0" customHeight="1">
      <c r="A669" s="262"/>
      <c r="B669" s="115"/>
      <c r="C669" s="118"/>
      <c r="D669" s="118"/>
      <c r="E669" s="175"/>
      <c r="G669" s="29"/>
      <c r="H669" s="118"/>
      <c r="I669" s="29"/>
      <c r="J669" s="29"/>
      <c r="K669" s="116"/>
      <c r="L669" s="265"/>
      <c r="M669" s="174"/>
      <c r="N669" s="174"/>
      <c r="O669" s="116"/>
      <c r="P669" s="174"/>
      <c r="Q669" s="116"/>
      <c r="R669" s="116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  <c r="AF669" s="174"/>
      <c r="AG669" s="174"/>
      <c r="AH669" s="174"/>
      <c r="AI669" s="174"/>
      <c r="AJ669" s="174"/>
    </row>
    <row r="670" ht="15.0" customHeight="1">
      <c r="A670" s="262"/>
      <c r="B670" s="115"/>
      <c r="C670" s="116"/>
      <c r="D670" s="116"/>
      <c r="E670" s="175"/>
      <c r="G670" s="29"/>
      <c r="H670" s="118"/>
      <c r="I670" s="29"/>
      <c r="J670" s="29"/>
      <c r="K670" s="116"/>
      <c r="L670" s="265"/>
      <c r="M670" s="174"/>
      <c r="N670" s="174"/>
      <c r="O670" s="116"/>
      <c r="P670" s="174"/>
      <c r="Q670" s="116"/>
      <c r="R670" s="116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  <c r="AF670" s="174"/>
      <c r="AG670" s="174"/>
      <c r="AH670" s="174"/>
      <c r="AI670" s="174"/>
      <c r="AJ670" s="174"/>
    </row>
    <row r="671" ht="15.0" customHeight="1">
      <c r="A671" s="262"/>
      <c r="B671" s="115"/>
      <c r="C671" s="116"/>
      <c r="D671" s="116"/>
      <c r="E671" s="175"/>
      <c r="F671" s="262"/>
      <c r="G671" s="29"/>
      <c r="H671" s="118"/>
      <c r="I671" s="29"/>
      <c r="J671" s="29"/>
      <c r="K671" s="116"/>
      <c r="L671" s="265"/>
      <c r="M671" s="174"/>
      <c r="N671" s="174"/>
      <c r="O671" s="116"/>
      <c r="P671" s="174"/>
      <c r="Q671" s="116"/>
      <c r="R671" s="116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  <c r="AF671" s="174"/>
      <c r="AG671" s="174"/>
      <c r="AH671" s="174"/>
      <c r="AI671" s="174"/>
      <c r="AJ671" s="174"/>
    </row>
    <row r="672" ht="15.0" customHeight="1">
      <c r="A672" s="262"/>
      <c r="B672" s="115"/>
      <c r="C672" s="116"/>
      <c r="D672" s="116"/>
      <c r="E672" s="175"/>
      <c r="F672" s="262"/>
      <c r="G672" s="29"/>
      <c r="H672" s="118"/>
      <c r="I672" s="29"/>
      <c r="J672" s="29"/>
      <c r="K672" s="116"/>
      <c r="L672" s="116"/>
      <c r="M672" s="174"/>
      <c r="N672" s="174"/>
      <c r="O672" s="116"/>
      <c r="P672" s="174"/>
      <c r="Q672" s="116"/>
      <c r="R672" s="116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  <c r="AF672" s="174"/>
      <c r="AG672" s="174"/>
      <c r="AH672" s="174"/>
      <c r="AI672" s="174"/>
      <c r="AJ672" s="174"/>
    </row>
    <row r="673" ht="15.0" customHeight="1">
      <c r="A673" s="262"/>
      <c r="B673" s="115"/>
      <c r="C673" s="118"/>
      <c r="D673" s="118"/>
      <c r="E673" s="175"/>
      <c r="F673" s="262"/>
      <c r="G673" s="29"/>
      <c r="H673" s="118"/>
      <c r="I673" s="29"/>
      <c r="J673" s="29"/>
      <c r="K673" s="116"/>
      <c r="L673" s="116"/>
      <c r="M673" s="174"/>
      <c r="N673" s="174"/>
      <c r="O673" s="116"/>
      <c r="P673" s="174"/>
      <c r="Q673" s="116"/>
      <c r="R673" s="116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  <c r="AF673" s="174"/>
      <c r="AG673" s="174"/>
      <c r="AH673" s="174"/>
      <c r="AI673" s="174"/>
      <c r="AJ673" s="174"/>
    </row>
    <row r="674" ht="15.0" customHeight="1">
      <c r="A674" s="262"/>
      <c r="B674" s="115"/>
      <c r="C674" s="116"/>
      <c r="D674" s="116"/>
      <c r="E674" s="175"/>
      <c r="F674" s="262"/>
      <c r="G674" s="29"/>
      <c r="H674" s="118"/>
      <c r="I674" s="29"/>
      <c r="J674" s="29"/>
      <c r="K674" s="116"/>
      <c r="L674" s="265"/>
      <c r="M674" s="174"/>
      <c r="N674" s="174"/>
      <c r="O674" s="116"/>
      <c r="P674" s="174"/>
      <c r="Q674" s="116"/>
      <c r="R674" s="116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  <c r="AF674" s="174"/>
      <c r="AG674" s="174"/>
      <c r="AH674" s="174"/>
      <c r="AI674" s="174"/>
      <c r="AJ674" s="174"/>
    </row>
    <row r="675" ht="15.0" customHeight="1">
      <c r="A675" s="262"/>
      <c r="B675" s="115"/>
      <c r="C675" s="116"/>
      <c r="D675" s="118"/>
      <c r="E675" s="175"/>
      <c r="F675" s="262"/>
      <c r="G675" s="29"/>
      <c r="H675" s="118"/>
      <c r="I675" s="29"/>
      <c r="J675" s="29"/>
      <c r="K675" s="116"/>
      <c r="L675" s="265"/>
      <c r="M675" s="174"/>
      <c r="N675" s="174"/>
      <c r="O675" s="116"/>
      <c r="P675" s="174"/>
      <c r="Q675" s="116"/>
      <c r="R675" s="116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  <c r="AF675" s="174"/>
      <c r="AG675" s="174"/>
      <c r="AH675" s="174"/>
      <c r="AI675" s="174"/>
      <c r="AJ675" s="174"/>
    </row>
    <row r="676" ht="15.0" customHeight="1">
      <c r="A676" s="262"/>
      <c r="B676" s="115"/>
      <c r="C676" s="116"/>
      <c r="D676" s="118"/>
      <c r="E676" s="175"/>
      <c r="F676" s="262"/>
      <c r="G676" s="29"/>
      <c r="H676" s="118"/>
      <c r="I676" s="29"/>
      <c r="J676" s="29"/>
      <c r="K676" s="116"/>
      <c r="L676" s="265"/>
      <c r="M676" s="174"/>
      <c r="N676" s="174"/>
      <c r="O676" s="116"/>
      <c r="P676" s="174"/>
      <c r="Q676" s="116"/>
      <c r="R676" s="116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  <c r="AF676" s="174"/>
      <c r="AG676" s="174"/>
      <c r="AH676" s="174"/>
      <c r="AI676" s="174"/>
      <c r="AJ676" s="174"/>
    </row>
    <row r="677" ht="15.0" customHeight="1">
      <c r="A677" s="262"/>
      <c r="B677" s="117"/>
      <c r="C677" s="265"/>
      <c r="D677" s="265"/>
      <c r="E677" s="175"/>
      <c r="F677" s="262"/>
      <c r="G677" s="29"/>
      <c r="H677" s="118"/>
      <c r="I677" s="29"/>
      <c r="J677" s="29"/>
      <c r="K677" s="116"/>
      <c r="L677" s="265"/>
      <c r="M677" s="174"/>
      <c r="N677" s="174"/>
      <c r="O677" s="116"/>
      <c r="P677" s="174"/>
      <c r="Q677" s="116"/>
      <c r="R677" s="116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  <c r="AF677" s="174"/>
      <c r="AG677" s="174"/>
      <c r="AH677" s="174"/>
      <c r="AI677" s="174"/>
      <c r="AJ677" s="174"/>
    </row>
    <row r="678" ht="15.0" customHeight="1">
      <c r="A678" s="262"/>
      <c r="B678" s="115"/>
      <c r="C678" s="116"/>
      <c r="D678" s="118"/>
      <c r="E678" s="175"/>
      <c r="F678" s="262"/>
      <c r="G678" s="29"/>
      <c r="H678" s="118"/>
      <c r="I678" s="29"/>
      <c r="J678" s="29"/>
      <c r="K678" s="116"/>
      <c r="L678" s="265"/>
      <c r="M678" s="174"/>
      <c r="N678" s="174"/>
      <c r="O678" s="116"/>
      <c r="P678" s="174"/>
      <c r="Q678" s="116"/>
      <c r="R678" s="116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  <c r="AF678" s="174"/>
      <c r="AG678" s="174"/>
      <c r="AH678" s="174"/>
      <c r="AI678" s="174"/>
      <c r="AJ678" s="174"/>
    </row>
    <row r="679" ht="15.0" customHeight="1">
      <c r="A679" s="262"/>
      <c r="B679" s="115"/>
      <c r="C679" s="118"/>
      <c r="D679" s="116"/>
      <c r="E679" s="175"/>
      <c r="F679" s="262"/>
      <c r="G679" s="29"/>
      <c r="H679" s="118"/>
      <c r="I679" s="29"/>
      <c r="J679" s="29"/>
      <c r="K679" s="116"/>
      <c r="L679" s="265"/>
      <c r="M679" s="174"/>
      <c r="N679" s="174"/>
      <c r="O679" s="116"/>
      <c r="P679" s="174"/>
      <c r="Q679" s="116"/>
      <c r="R679" s="116"/>
      <c r="S679" s="174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</row>
    <row r="680" ht="15.0" customHeight="1">
      <c r="A680" s="262"/>
      <c r="B680" s="115"/>
      <c r="C680" s="116"/>
      <c r="D680" s="116"/>
      <c r="E680" s="175"/>
      <c r="F680" s="262"/>
      <c r="G680" s="29"/>
      <c r="H680" s="118"/>
      <c r="I680" s="29"/>
      <c r="J680" s="29"/>
      <c r="K680" s="116"/>
      <c r="L680" s="175"/>
      <c r="M680" s="174"/>
      <c r="N680" s="174"/>
      <c r="O680" s="116"/>
      <c r="P680" s="174"/>
      <c r="Q680" s="116"/>
      <c r="R680" s="116"/>
      <c r="S680" s="174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</row>
    <row r="681" ht="15.0" customHeight="1">
      <c r="A681" s="262"/>
      <c r="B681" s="115"/>
      <c r="C681" s="116"/>
      <c r="D681" s="118"/>
      <c r="E681" s="175"/>
      <c r="F681" s="262"/>
      <c r="G681" s="29"/>
      <c r="H681" s="118"/>
      <c r="I681" s="29"/>
      <c r="J681" s="29"/>
      <c r="K681" s="116"/>
      <c r="L681" s="265"/>
      <c r="M681" s="174"/>
      <c r="N681" s="174"/>
      <c r="O681" s="116"/>
      <c r="P681" s="174"/>
      <c r="Q681" s="116"/>
      <c r="R681" s="116"/>
      <c r="S681" s="174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</row>
    <row r="682" ht="15.0" customHeight="1">
      <c r="A682" s="262"/>
      <c r="B682" s="115"/>
      <c r="C682" s="116"/>
      <c r="D682" s="118"/>
      <c r="E682" s="175"/>
      <c r="F682" s="262"/>
      <c r="G682" s="28"/>
      <c r="H682" s="118"/>
      <c r="I682" s="29"/>
      <c r="J682" s="29"/>
      <c r="K682" s="116"/>
      <c r="L682" s="265"/>
      <c r="M682" s="174"/>
      <c r="N682" s="174"/>
      <c r="O682" s="116"/>
      <c r="P682" s="174"/>
      <c r="Q682" s="116"/>
      <c r="R682" s="116"/>
      <c r="S682" s="174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</row>
    <row r="683" ht="15.0" customHeight="1">
      <c r="A683" s="262"/>
      <c r="B683" s="115"/>
      <c r="C683" s="116"/>
      <c r="D683" s="118"/>
      <c r="E683" s="175"/>
      <c r="F683" s="262"/>
      <c r="G683" s="28"/>
      <c r="H683" s="118"/>
      <c r="I683" s="29"/>
      <c r="J683" s="29"/>
      <c r="K683" s="116"/>
      <c r="L683" s="265"/>
      <c r="M683" s="174"/>
      <c r="N683" s="174"/>
      <c r="O683" s="116"/>
      <c r="P683" s="174"/>
      <c r="Q683" s="116"/>
      <c r="R683" s="116"/>
      <c r="S683" s="174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</row>
    <row r="684" ht="15.0" customHeight="1">
      <c r="A684" s="262"/>
      <c r="B684" s="117"/>
      <c r="C684" s="118"/>
      <c r="D684" s="265"/>
      <c r="E684" s="175"/>
      <c r="F684" s="262"/>
      <c r="G684" s="28"/>
      <c r="H684" s="118"/>
      <c r="I684" s="29"/>
      <c r="J684" s="29"/>
      <c r="K684" s="116"/>
      <c r="L684" s="265"/>
      <c r="M684" s="174"/>
      <c r="N684" s="174"/>
      <c r="O684" s="116"/>
      <c r="P684" s="174"/>
      <c r="Q684" s="116"/>
      <c r="R684" s="116"/>
      <c r="S684" s="174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</row>
    <row r="685" ht="15.0" customHeight="1">
      <c r="A685" s="262"/>
      <c r="B685" s="115"/>
      <c r="C685" s="116"/>
      <c r="D685" s="118"/>
      <c r="E685" s="175"/>
      <c r="F685" s="262"/>
      <c r="G685" s="29"/>
      <c r="H685" s="118"/>
      <c r="I685" s="29"/>
      <c r="J685" s="29"/>
      <c r="K685" s="116"/>
      <c r="L685" s="265"/>
      <c r="M685" s="174"/>
      <c r="N685" s="174"/>
      <c r="O685" s="116"/>
      <c r="P685" s="174"/>
      <c r="Q685" s="116"/>
      <c r="R685" s="116"/>
      <c r="S685" s="174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</row>
    <row r="686" ht="15.0" customHeight="1">
      <c r="A686" s="262"/>
      <c r="B686" s="115"/>
      <c r="C686" s="116"/>
      <c r="D686" s="118"/>
      <c r="E686" s="175"/>
      <c r="F686" s="262"/>
      <c r="G686" s="29"/>
      <c r="H686" s="118"/>
      <c r="I686" s="29"/>
      <c r="J686" s="29"/>
      <c r="K686" s="116"/>
      <c r="L686" s="174"/>
      <c r="M686" s="174"/>
      <c r="N686" s="174"/>
      <c r="O686" s="116"/>
      <c r="P686" s="174"/>
      <c r="Q686" s="116"/>
      <c r="R686" s="116"/>
      <c r="S686" s="174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</row>
    <row r="687" ht="15.0" customHeight="1">
      <c r="A687" s="262"/>
      <c r="B687" s="115"/>
      <c r="C687" s="116"/>
      <c r="D687" s="118"/>
      <c r="E687" s="175"/>
      <c r="F687" s="262"/>
      <c r="G687" s="29"/>
      <c r="H687" s="118"/>
      <c r="I687" s="29"/>
      <c r="J687" s="29"/>
      <c r="K687" s="116"/>
      <c r="L687" s="174"/>
      <c r="M687" s="174"/>
      <c r="N687" s="174"/>
      <c r="O687" s="116"/>
      <c r="P687" s="174"/>
      <c r="Q687" s="116"/>
      <c r="R687" s="116"/>
      <c r="S687" s="174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</row>
    <row r="688" ht="15.0" customHeight="1">
      <c r="A688" s="262"/>
      <c r="B688" s="115"/>
      <c r="C688" s="118"/>
      <c r="D688" s="118"/>
      <c r="E688" s="175"/>
      <c r="F688" s="262"/>
      <c r="G688" s="29"/>
      <c r="H688" s="118"/>
      <c r="I688" s="29"/>
      <c r="J688" s="29"/>
      <c r="K688" s="116"/>
      <c r="L688" s="174"/>
      <c r="M688" s="174"/>
      <c r="N688" s="174"/>
      <c r="O688" s="116"/>
      <c r="P688" s="174"/>
      <c r="Q688" s="116"/>
      <c r="R688" s="116"/>
      <c r="S688" s="174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</row>
    <row r="689" ht="15.0" customHeight="1">
      <c r="A689" s="262"/>
      <c r="B689" s="115"/>
      <c r="C689" s="118"/>
      <c r="D689" s="118"/>
      <c r="E689" s="175"/>
      <c r="F689" s="262"/>
      <c r="G689" s="29"/>
      <c r="H689" s="118"/>
      <c r="I689" s="29"/>
      <c r="J689" s="29"/>
      <c r="K689" s="116"/>
      <c r="L689" s="174"/>
      <c r="M689" s="174"/>
      <c r="N689" s="174"/>
      <c r="O689" s="116"/>
      <c r="P689" s="174"/>
      <c r="Q689" s="116"/>
      <c r="R689" s="116"/>
      <c r="S689" s="174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</row>
    <row r="690" ht="15.0" customHeight="1">
      <c r="A690" s="262"/>
      <c r="B690" s="115"/>
      <c r="C690" s="118"/>
      <c r="D690" s="118"/>
      <c r="E690" s="175"/>
      <c r="F690" s="262"/>
      <c r="G690" s="29"/>
      <c r="H690" s="118"/>
      <c r="I690" s="29"/>
      <c r="J690" s="29"/>
      <c r="K690" s="116"/>
      <c r="L690" s="174"/>
      <c r="M690" s="174"/>
      <c r="N690" s="174"/>
      <c r="O690" s="116"/>
      <c r="P690" s="174"/>
      <c r="Q690" s="116"/>
      <c r="R690" s="116"/>
      <c r="S690" s="174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</row>
    <row r="691" ht="15.0" customHeight="1">
      <c r="A691" s="262"/>
      <c r="B691" s="115"/>
      <c r="C691" s="118"/>
      <c r="D691" s="118"/>
      <c r="E691" s="175"/>
      <c r="F691" s="262"/>
      <c r="G691" s="29"/>
      <c r="H691" s="118"/>
      <c r="I691" s="29"/>
      <c r="J691" s="29"/>
      <c r="K691" s="116"/>
      <c r="L691" s="174"/>
      <c r="M691" s="174"/>
      <c r="N691" s="174"/>
      <c r="O691" s="116"/>
      <c r="P691" s="174"/>
      <c r="Q691" s="116"/>
      <c r="R691" s="116"/>
      <c r="S691" s="174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</row>
    <row r="692" ht="15.0" customHeight="1">
      <c r="A692" s="262"/>
      <c r="B692" s="115"/>
      <c r="C692" s="118"/>
      <c r="D692" s="118"/>
      <c r="E692" s="175"/>
      <c r="F692" s="262"/>
      <c r="G692" s="29"/>
      <c r="H692" s="118"/>
      <c r="I692" s="29"/>
      <c r="J692" s="29"/>
      <c r="K692" s="116"/>
      <c r="L692" s="174"/>
      <c r="M692" s="174"/>
      <c r="N692" s="174"/>
      <c r="O692" s="116"/>
      <c r="P692" s="174"/>
      <c r="Q692" s="116"/>
      <c r="R692" s="116"/>
      <c r="S692" s="174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</row>
    <row r="693" ht="15.0" customHeight="1">
      <c r="A693" s="262"/>
      <c r="B693" s="115"/>
      <c r="C693" s="116"/>
      <c r="D693" s="116"/>
      <c r="E693" s="175"/>
      <c r="F693" s="262"/>
      <c r="G693" s="29"/>
      <c r="H693" s="118"/>
      <c r="I693" s="29"/>
      <c r="J693" s="29"/>
      <c r="K693" s="116"/>
      <c r="L693" s="174"/>
      <c r="M693" s="174"/>
      <c r="N693" s="174"/>
      <c r="O693" s="116"/>
      <c r="P693" s="174"/>
      <c r="Q693" s="116"/>
      <c r="R693" s="116"/>
      <c r="S693" s="174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</row>
    <row r="694" ht="15.0" customHeight="1">
      <c r="A694" s="262"/>
      <c r="B694" s="115"/>
      <c r="C694" s="116"/>
      <c r="D694" s="118"/>
      <c r="E694" s="175"/>
      <c r="F694" s="262"/>
      <c r="G694" s="29"/>
      <c r="H694" s="118"/>
      <c r="I694" s="29"/>
      <c r="J694" s="29"/>
      <c r="K694" s="116"/>
      <c r="L694" s="174"/>
      <c r="M694" s="174"/>
      <c r="N694" s="174"/>
      <c r="O694" s="116"/>
      <c r="P694" s="174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</row>
    <row r="695" ht="15.0" customHeight="1">
      <c r="A695" s="262"/>
      <c r="B695" s="115"/>
      <c r="C695" s="116"/>
      <c r="D695" s="118"/>
      <c r="E695" s="175"/>
      <c r="F695" s="262"/>
      <c r="G695" s="29"/>
      <c r="H695" s="118"/>
      <c r="I695" s="29"/>
      <c r="J695" s="29"/>
      <c r="K695" s="116"/>
      <c r="L695" s="174"/>
      <c r="M695" s="174"/>
      <c r="N695" s="174"/>
      <c r="O695" s="116"/>
      <c r="P695" s="174"/>
      <c r="Q695" s="116"/>
      <c r="R695" s="116"/>
      <c r="S695" s="116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  <c r="AF695" s="174"/>
      <c r="AG695" s="174"/>
      <c r="AH695" s="174"/>
      <c r="AI695" s="174"/>
      <c r="AJ695" s="174"/>
    </row>
    <row r="696" ht="15.0" customHeight="1">
      <c r="A696" s="262"/>
      <c r="B696" s="115"/>
      <c r="C696" s="116"/>
      <c r="D696" s="118"/>
      <c r="E696" s="175"/>
      <c r="F696" s="262"/>
      <c r="G696" s="29"/>
      <c r="H696" s="118"/>
      <c r="I696" s="29"/>
      <c r="J696" s="29"/>
      <c r="K696" s="116"/>
      <c r="L696" s="174"/>
      <c r="M696" s="174"/>
      <c r="N696" s="174"/>
      <c r="O696" s="116"/>
      <c r="P696" s="174"/>
      <c r="Q696" s="116"/>
      <c r="R696" s="116"/>
      <c r="S696" s="116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  <c r="AF696" s="174"/>
      <c r="AG696" s="174"/>
      <c r="AH696" s="174"/>
      <c r="AI696" s="174"/>
      <c r="AJ696" s="174"/>
    </row>
    <row r="697" ht="15.0" customHeight="1">
      <c r="A697" s="262"/>
      <c r="B697" s="115"/>
      <c r="C697" s="116"/>
      <c r="D697" s="118"/>
      <c r="E697" s="175"/>
      <c r="F697" s="262"/>
      <c r="G697" s="29"/>
      <c r="H697" s="118"/>
      <c r="I697" s="29"/>
      <c r="J697" s="29"/>
      <c r="K697" s="116"/>
      <c r="L697" s="174"/>
      <c r="M697" s="174"/>
      <c r="N697" s="174"/>
      <c r="O697" s="116"/>
      <c r="P697" s="174"/>
      <c r="Q697" s="116"/>
      <c r="R697" s="116"/>
      <c r="S697" s="116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  <c r="AF697" s="174"/>
      <c r="AG697" s="174"/>
      <c r="AH697" s="174"/>
      <c r="AI697" s="174"/>
      <c r="AJ697" s="174"/>
    </row>
    <row r="698" ht="15.0" customHeight="1">
      <c r="A698" s="262"/>
      <c r="B698" s="115"/>
      <c r="C698" s="116"/>
      <c r="D698" s="118"/>
      <c r="E698" s="175"/>
      <c r="F698" s="262"/>
      <c r="G698" s="29"/>
      <c r="H698" s="118"/>
      <c r="I698" s="29"/>
      <c r="J698" s="29"/>
      <c r="K698" s="116"/>
      <c r="L698" s="174"/>
      <c r="M698" s="174"/>
      <c r="N698" s="174"/>
      <c r="O698" s="116"/>
      <c r="P698" s="174"/>
      <c r="Q698" s="116"/>
      <c r="R698" s="116"/>
      <c r="S698" s="116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  <c r="AF698" s="174"/>
      <c r="AG698" s="174"/>
      <c r="AH698" s="174"/>
      <c r="AI698" s="174"/>
      <c r="AJ698" s="174"/>
    </row>
    <row r="699" ht="15.0" customHeight="1">
      <c r="A699" s="262"/>
      <c r="B699" s="115"/>
      <c r="C699" s="116"/>
      <c r="D699" s="118"/>
      <c r="E699" s="175"/>
      <c r="F699" s="262"/>
      <c r="G699" s="29"/>
      <c r="H699" s="118"/>
      <c r="I699" s="29"/>
      <c r="J699" s="29"/>
      <c r="K699" s="116"/>
      <c r="L699" s="174"/>
      <c r="M699" s="174"/>
      <c r="N699" s="174"/>
      <c r="O699" s="116"/>
      <c r="P699" s="174"/>
      <c r="Q699" s="116"/>
      <c r="R699" s="116"/>
      <c r="S699" s="116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  <c r="AF699" s="174"/>
      <c r="AG699" s="174"/>
      <c r="AH699" s="174"/>
      <c r="AI699" s="174"/>
      <c r="AJ699" s="174"/>
    </row>
    <row r="700" ht="15.0" customHeight="1">
      <c r="A700" s="262"/>
      <c r="B700" s="115"/>
      <c r="C700" s="116"/>
      <c r="D700" s="118"/>
      <c r="E700" s="175"/>
      <c r="F700" s="262"/>
      <c r="G700" s="29"/>
      <c r="H700" s="118"/>
      <c r="I700" s="29"/>
      <c r="J700" s="29"/>
      <c r="K700" s="116"/>
      <c r="L700" s="174"/>
      <c r="M700" s="174"/>
      <c r="N700" s="174"/>
      <c r="O700" s="116"/>
      <c r="P700" s="174"/>
      <c r="Q700" s="116"/>
      <c r="R700" s="116"/>
      <c r="S700" s="116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  <c r="AF700" s="174"/>
      <c r="AG700" s="174"/>
      <c r="AH700" s="174"/>
      <c r="AI700" s="174"/>
      <c r="AJ700" s="174"/>
    </row>
    <row r="701" ht="15.0" customHeight="1">
      <c r="A701" s="262"/>
      <c r="B701" s="115"/>
      <c r="C701" s="116"/>
      <c r="D701" s="118"/>
      <c r="E701" s="175"/>
      <c r="F701" s="262"/>
      <c r="G701" s="29"/>
      <c r="H701" s="118"/>
      <c r="I701" s="29"/>
      <c r="J701" s="29"/>
      <c r="K701" s="116"/>
      <c r="L701" s="174"/>
      <c r="M701" s="174"/>
      <c r="N701" s="174"/>
      <c r="O701" s="116"/>
      <c r="P701" s="174"/>
      <c r="Q701" s="116"/>
      <c r="R701" s="116"/>
      <c r="S701" s="116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  <c r="AF701" s="174"/>
      <c r="AG701" s="174"/>
      <c r="AH701" s="174"/>
      <c r="AI701" s="174"/>
      <c r="AJ701" s="174"/>
    </row>
    <row r="702" ht="15.0" customHeight="1">
      <c r="A702" s="262"/>
      <c r="B702" s="115"/>
      <c r="C702" s="116"/>
      <c r="D702" s="118"/>
      <c r="E702" s="175"/>
      <c r="F702" s="262"/>
      <c r="G702" s="29"/>
      <c r="H702" s="118"/>
      <c r="I702" s="29"/>
      <c r="J702" s="29"/>
      <c r="K702" s="116"/>
      <c r="L702" s="116"/>
      <c r="M702" s="174"/>
      <c r="N702" s="174"/>
      <c r="O702" s="116"/>
      <c r="P702" s="174"/>
      <c r="Q702" s="116"/>
      <c r="R702" s="116"/>
      <c r="S702" s="116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  <c r="AF702" s="174"/>
      <c r="AG702" s="174"/>
      <c r="AH702" s="174"/>
      <c r="AI702" s="174"/>
      <c r="AJ702" s="174"/>
    </row>
    <row r="703" ht="15.0" customHeight="1">
      <c r="A703" s="262"/>
      <c r="B703" s="115"/>
      <c r="C703" s="116"/>
      <c r="D703" s="118"/>
      <c r="E703" s="175"/>
      <c r="F703" s="262"/>
      <c r="G703" s="29"/>
      <c r="H703" s="118"/>
      <c r="I703" s="29"/>
      <c r="J703" s="29"/>
      <c r="K703" s="116"/>
      <c r="L703" s="174"/>
      <c r="M703" s="174"/>
      <c r="N703" s="174"/>
      <c r="O703" s="116"/>
      <c r="P703" s="174"/>
      <c r="Q703" s="116"/>
      <c r="R703" s="116"/>
      <c r="S703" s="116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  <c r="AF703" s="174"/>
      <c r="AG703" s="174"/>
      <c r="AH703" s="174"/>
      <c r="AI703" s="174"/>
      <c r="AJ703" s="174"/>
    </row>
    <row r="704" ht="15.0" customHeight="1">
      <c r="A704" s="262"/>
      <c r="B704" s="115"/>
      <c r="C704" s="116"/>
      <c r="D704" s="118"/>
      <c r="E704" s="175"/>
      <c r="F704" s="262"/>
      <c r="G704" s="29"/>
      <c r="H704" s="118"/>
      <c r="I704" s="29"/>
      <c r="J704" s="29"/>
      <c r="K704" s="116"/>
      <c r="L704" s="116"/>
      <c r="M704" s="174"/>
      <c r="N704" s="174"/>
      <c r="O704" s="116"/>
      <c r="P704" s="174"/>
      <c r="Q704" s="116"/>
      <c r="R704" s="116"/>
      <c r="S704" s="116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  <c r="AF704" s="174"/>
      <c r="AG704" s="174"/>
      <c r="AH704" s="174"/>
      <c r="AI704" s="174"/>
      <c r="AJ704" s="174"/>
    </row>
    <row r="705" ht="15.0" customHeight="1">
      <c r="A705" s="262"/>
      <c r="B705" s="115"/>
      <c r="C705" s="116"/>
      <c r="D705" s="118"/>
      <c r="E705" s="175"/>
      <c r="F705" s="262"/>
      <c r="G705" s="29"/>
      <c r="H705" s="118"/>
      <c r="I705" s="29"/>
      <c r="J705" s="29"/>
      <c r="K705" s="116"/>
      <c r="L705" s="174"/>
      <c r="M705" s="174"/>
      <c r="N705" s="174"/>
      <c r="O705" s="116"/>
      <c r="P705" s="174"/>
      <c r="Q705" s="116"/>
      <c r="R705" s="116"/>
      <c r="S705" s="116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  <c r="AF705" s="174"/>
      <c r="AG705" s="174"/>
      <c r="AH705" s="174"/>
      <c r="AI705" s="174"/>
      <c r="AJ705" s="174"/>
    </row>
    <row r="706" ht="15.0" customHeight="1">
      <c r="A706" s="262"/>
      <c r="B706" s="115"/>
      <c r="C706" s="116"/>
      <c r="D706" s="118"/>
      <c r="E706" s="175"/>
      <c r="F706" s="262"/>
      <c r="G706" s="29"/>
      <c r="H706" s="118"/>
      <c r="I706" s="29"/>
      <c r="J706" s="29"/>
      <c r="K706" s="116"/>
      <c r="L706" s="174"/>
      <c r="M706" s="174"/>
      <c r="N706" s="174"/>
      <c r="O706" s="116"/>
      <c r="P706" s="174"/>
      <c r="Q706" s="116"/>
      <c r="R706" s="116"/>
      <c r="S706" s="116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  <c r="AF706" s="174"/>
      <c r="AG706" s="174"/>
      <c r="AH706" s="174"/>
      <c r="AI706" s="174"/>
      <c r="AJ706" s="174"/>
    </row>
    <row r="707" ht="15.0" customHeight="1">
      <c r="A707" s="262"/>
      <c r="B707" s="115"/>
      <c r="C707" s="116"/>
      <c r="D707" s="118"/>
      <c r="E707" s="175"/>
      <c r="F707" s="262"/>
      <c r="G707" s="29"/>
      <c r="H707" s="118"/>
      <c r="I707" s="29"/>
      <c r="J707" s="29"/>
      <c r="K707" s="116"/>
      <c r="L707" s="174"/>
      <c r="M707" s="174"/>
      <c r="N707" s="174"/>
      <c r="O707" s="116"/>
      <c r="P707" s="174"/>
      <c r="Q707" s="116"/>
      <c r="R707" s="116"/>
      <c r="S707" s="116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  <c r="AF707" s="174"/>
      <c r="AG707" s="174"/>
      <c r="AH707" s="174"/>
      <c r="AI707" s="174"/>
      <c r="AJ707" s="174"/>
    </row>
    <row r="708" ht="15.0" customHeight="1">
      <c r="A708" s="262"/>
      <c r="B708" s="115"/>
      <c r="C708" s="116"/>
      <c r="D708" s="118"/>
      <c r="E708" s="175"/>
      <c r="F708" s="262"/>
      <c r="G708" s="61"/>
      <c r="H708" s="118"/>
      <c r="I708" s="29"/>
      <c r="J708" s="29"/>
      <c r="K708" s="116"/>
      <c r="L708" s="174"/>
      <c r="M708" s="174"/>
      <c r="N708" s="174"/>
      <c r="O708" s="116"/>
      <c r="P708" s="174"/>
      <c r="Q708" s="116"/>
      <c r="R708" s="116"/>
      <c r="S708" s="116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  <c r="AF708" s="174"/>
      <c r="AG708" s="174"/>
      <c r="AH708" s="174"/>
      <c r="AI708" s="174"/>
      <c r="AJ708" s="174"/>
    </row>
    <row r="709" ht="15.0" customHeight="1">
      <c r="A709" s="262"/>
      <c r="B709" s="115"/>
      <c r="C709" s="118"/>
      <c r="D709" s="116"/>
      <c r="E709" s="175"/>
      <c r="F709" s="262"/>
      <c r="G709" s="29"/>
      <c r="H709" s="118"/>
      <c r="I709" s="29"/>
      <c r="J709" s="29"/>
      <c r="K709" s="116"/>
      <c r="L709" s="174"/>
      <c r="M709" s="174"/>
      <c r="N709" s="174"/>
      <c r="O709" s="116"/>
      <c r="P709" s="174"/>
      <c r="Q709" s="116"/>
      <c r="R709" s="116"/>
      <c r="S709" s="116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  <c r="AF709" s="174"/>
      <c r="AG709" s="174"/>
      <c r="AH709" s="174"/>
      <c r="AI709" s="174"/>
      <c r="AJ709" s="174"/>
    </row>
    <row r="710" ht="15.0" customHeight="1">
      <c r="A710" s="262"/>
      <c r="B710" s="115"/>
      <c r="C710" s="116"/>
      <c r="D710" s="118"/>
      <c r="E710" s="175"/>
      <c r="F710" s="262"/>
      <c r="G710" s="29"/>
      <c r="H710" s="118"/>
      <c r="I710" s="29"/>
      <c r="J710" s="29"/>
      <c r="K710" s="116"/>
      <c r="L710" s="174"/>
      <c r="M710" s="174"/>
      <c r="N710" s="174"/>
      <c r="O710" s="116"/>
      <c r="P710" s="174"/>
      <c r="Q710" s="116"/>
      <c r="R710" s="116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  <c r="AF710" s="174"/>
      <c r="AG710" s="174"/>
      <c r="AH710" s="174"/>
      <c r="AI710" s="174"/>
      <c r="AJ710" s="174"/>
    </row>
    <row r="711" ht="15.0" customHeight="1">
      <c r="A711" s="262"/>
      <c r="B711" s="115"/>
      <c r="C711" s="116"/>
      <c r="D711" s="118"/>
      <c r="E711" s="175"/>
      <c r="F711" s="262"/>
      <c r="G711" s="29"/>
      <c r="H711" s="118"/>
      <c r="I711" s="29"/>
      <c r="J711" s="29"/>
      <c r="K711" s="116"/>
      <c r="L711" s="174"/>
      <c r="M711" s="174"/>
      <c r="N711" s="174"/>
      <c r="O711" s="116"/>
      <c r="P711" s="174"/>
      <c r="Q711" s="116"/>
      <c r="R711" s="116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  <c r="AF711" s="174"/>
      <c r="AG711" s="174"/>
      <c r="AH711" s="174"/>
      <c r="AI711" s="174"/>
      <c r="AJ711" s="174"/>
    </row>
    <row r="712" ht="15.0" customHeight="1">
      <c r="A712" s="262"/>
      <c r="B712" s="115"/>
      <c r="C712" s="116"/>
      <c r="D712" s="118"/>
      <c r="E712" s="175"/>
      <c r="F712" s="262"/>
      <c r="G712" s="29"/>
      <c r="H712" s="118"/>
      <c r="I712" s="29"/>
      <c r="J712" s="29"/>
      <c r="K712" s="116"/>
      <c r="L712" s="174"/>
      <c r="M712" s="174"/>
      <c r="N712" s="174"/>
      <c r="O712" s="116"/>
      <c r="P712" s="174"/>
      <c r="Q712" s="116"/>
      <c r="R712" s="116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  <c r="AF712" s="174"/>
      <c r="AG712" s="174"/>
      <c r="AH712" s="174"/>
      <c r="AI712" s="174"/>
      <c r="AJ712" s="174"/>
    </row>
    <row r="713" ht="15.0" customHeight="1">
      <c r="A713" s="262"/>
      <c r="B713" s="115"/>
      <c r="C713" s="116"/>
      <c r="D713" s="118"/>
      <c r="E713" s="175"/>
      <c r="F713" s="262"/>
      <c r="G713" s="29"/>
      <c r="H713" s="118"/>
      <c r="I713" s="29"/>
      <c r="J713" s="29"/>
      <c r="K713" s="116"/>
      <c r="L713" s="174"/>
      <c r="M713" s="174"/>
      <c r="N713" s="174"/>
      <c r="O713" s="116"/>
      <c r="P713" s="174"/>
      <c r="Q713" s="116"/>
      <c r="R713" s="116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  <c r="AF713" s="174"/>
      <c r="AG713" s="174"/>
      <c r="AH713" s="174"/>
      <c r="AI713" s="174"/>
      <c r="AJ713" s="174"/>
    </row>
    <row r="714" ht="15.0" customHeight="1">
      <c r="A714" s="262"/>
      <c r="B714" s="115"/>
      <c r="C714" s="116"/>
      <c r="D714" s="118"/>
      <c r="E714" s="175"/>
      <c r="F714" s="262"/>
      <c r="G714" s="29"/>
      <c r="H714" s="118"/>
      <c r="I714" s="29"/>
      <c r="J714" s="29"/>
      <c r="K714" s="116"/>
      <c r="L714" s="174"/>
      <c r="M714" s="174"/>
      <c r="N714" s="174"/>
      <c r="O714" s="116"/>
      <c r="P714" s="174"/>
      <c r="Q714" s="116"/>
      <c r="R714" s="116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  <c r="AF714" s="174"/>
      <c r="AG714" s="174"/>
      <c r="AH714" s="174"/>
      <c r="AI714" s="174"/>
      <c r="AJ714" s="174"/>
    </row>
    <row r="715" ht="15.0" customHeight="1">
      <c r="A715" s="262"/>
      <c r="B715" s="115"/>
      <c r="C715" s="116"/>
      <c r="D715" s="118"/>
      <c r="E715" s="175"/>
      <c r="F715" s="262"/>
      <c r="G715" s="29"/>
      <c r="H715" s="118"/>
      <c r="I715" s="29"/>
      <c r="J715" s="29"/>
      <c r="K715" s="116"/>
      <c r="L715" s="174"/>
      <c r="M715" s="174"/>
      <c r="N715" s="174"/>
      <c r="O715" s="116"/>
      <c r="P715" s="174"/>
      <c r="Q715" s="116"/>
      <c r="R715" s="116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  <c r="AF715" s="174"/>
      <c r="AG715" s="174"/>
      <c r="AH715" s="174"/>
      <c r="AI715" s="174"/>
      <c r="AJ715" s="174"/>
    </row>
    <row r="716" ht="15.0" customHeight="1">
      <c r="A716" s="262"/>
      <c r="B716" s="115"/>
      <c r="C716" s="116"/>
      <c r="D716" s="116"/>
      <c r="E716" s="175"/>
      <c r="F716" s="262"/>
      <c r="G716" s="29"/>
      <c r="H716" s="118"/>
      <c r="I716" s="29"/>
      <c r="J716" s="29"/>
      <c r="K716" s="116"/>
      <c r="L716" s="174"/>
      <c r="M716" s="174"/>
      <c r="N716" s="174"/>
      <c r="O716" s="116"/>
      <c r="P716" s="174"/>
      <c r="Q716" s="116"/>
      <c r="R716" s="116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  <c r="AF716" s="174"/>
      <c r="AG716" s="174"/>
      <c r="AH716" s="174"/>
      <c r="AI716" s="174"/>
      <c r="AJ716" s="174"/>
    </row>
    <row r="717" ht="15.0" customHeight="1">
      <c r="A717" s="262"/>
      <c r="B717" s="115"/>
      <c r="C717" s="116"/>
      <c r="D717" s="116"/>
      <c r="E717" s="175"/>
      <c r="F717" s="262"/>
      <c r="G717" s="29"/>
      <c r="H717" s="118"/>
      <c r="I717" s="29"/>
      <c r="J717" s="29"/>
      <c r="K717" s="116"/>
      <c r="L717" s="174"/>
      <c r="M717" s="174"/>
      <c r="N717" s="174"/>
      <c r="O717" s="116"/>
      <c r="P717" s="174"/>
      <c r="Q717" s="116"/>
      <c r="R717" s="116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  <c r="AF717" s="174"/>
      <c r="AG717" s="174"/>
      <c r="AH717" s="174"/>
      <c r="AI717" s="174"/>
      <c r="AJ717" s="174"/>
    </row>
    <row r="718" ht="15.0" customHeight="1">
      <c r="A718" s="262"/>
      <c r="B718" s="115"/>
      <c r="C718" s="116"/>
      <c r="D718" s="116"/>
      <c r="E718" s="175"/>
      <c r="F718" s="262"/>
      <c r="G718" s="29"/>
      <c r="H718" s="118"/>
      <c r="I718" s="29"/>
      <c r="J718" s="29"/>
      <c r="K718" s="116"/>
      <c r="L718" s="174"/>
      <c r="M718" s="174"/>
      <c r="N718" s="174"/>
      <c r="O718" s="116"/>
      <c r="P718" s="174"/>
      <c r="Q718" s="116"/>
      <c r="R718" s="116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  <c r="AF718" s="174"/>
      <c r="AG718" s="174"/>
      <c r="AH718" s="174"/>
      <c r="AI718" s="174"/>
      <c r="AJ718" s="174"/>
    </row>
    <row r="719" ht="15.0" customHeight="1">
      <c r="A719" s="262"/>
      <c r="B719" s="115"/>
      <c r="C719" s="116"/>
      <c r="D719" s="116"/>
      <c r="E719" s="175"/>
      <c r="F719" s="262"/>
      <c r="G719" s="29"/>
      <c r="H719" s="118"/>
      <c r="I719" s="29"/>
      <c r="J719" s="29"/>
      <c r="K719" s="116"/>
      <c r="L719" s="174"/>
      <c r="M719" s="174"/>
      <c r="N719" s="174"/>
      <c r="O719" s="116"/>
      <c r="P719" s="174"/>
      <c r="Q719" s="116"/>
      <c r="R719" s="116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  <c r="AF719" s="174"/>
      <c r="AG719" s="174"/>
      <c r="AH719" s="174"/>
      <c r="AI719" s="174"/>
      <c r="AJ719" s="174"/>
    </row>
    <row r="720" ht="15.0" customHeight="1">
      <c r="A720" s="262"/>
      <c r="B720" s="115"/>
      <c r="C720" s="116"/>
      <c r="D720" s="118"/>
      <c r="E720" s="175"/>
      <c r="F720" s="262"/>
      <c r="G720" s="29"/>
      <c r="H720" s="118"/>
      <c r="I720" s="29"/>
      <c r="J720" s="29"/>
      <c r="K720" s="116"/>
      <c r="L720" s="174"/>
      <c r="M720" s="174"/>
      <c r="N720" s="174"/>
      <c r="O720" s="116"/>
      <c r="P720" s="174"/>
      <c r="Q720" s="116"/>
      <c r="R720" s="116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  <c r="AF720" s="174"/>
      <c r="AG720" s="174"/>
      <c r="AH720" s="174"/>
      <c r="AI720" s="174"/>
      <c r="AJ720" s="174"/>
    </row>
    <row r="721" ht="15.0" customHeight="1">
      <c r="A721" s="262"/>
      <c r="B721" s="115"/>
      <c r="C721" s="116"/>
      <c r="D721" s="118"/>
      <c r="E721" s="175"/>
      <c r="F721" s="262"/>
      <c r="G721" s="29"/>
      <c r="H721" s="118"/>
      <c r="I721" s="29"/>
      <c r="J721" s="29"/>
      <c r="K721" s="116"/>
      <c r="L721" s="174"/>
      <c r="M721" s="174"/>
      <c r="N721" s="174"/>
      <c r="O721" s="116"/>
      <c r="P721" s="174"/>
      <c r="Q721" s="116"/>
      <c r="R721" s="116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  <c r="AF721" s="174"/>
      <c r="AG721" s="174"/>
      <c r="AH721" s="174"/>
      <c r="AI721" s="174"/>
      <c r="AJ721" s="174"/>
    </row>
    <row r="722" ht="15.0" customHeight="1">
      <c r="A722" s="262"/>
      <c r="B722" s="115"/>
      <c r="C722" s="118"/>
      <c r="D722" s="118"/>
      <c r="E722" s="175"/>
      <c r="F722" s="262"/>
      <c r="G722" s="29"/>
      <c r="H722" s="118"/>
      <c r="I722" s="29"/>
      <c r="J722" s="29"/>
      <c r="K722" s="116"/>
      <c r="L722" s="174"/>
      <c r="M722" s="174"/>
      <c r="N722" s="174"/>
      <c r="O722" s="116"/>
      <c r="P722" s="174"/>
      <c r="Q722" s="116"/>
      <c r="R722" s="116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  <c r="AF722" s="174"/>
      <c r="AG722" s="174"/>
      <c r="AH722" s="174"/>
      <c r="AI722" s="174"/>
      <c r="AJ722" s="174"/>
    </row>
    <row r="723" ht="15.0" customHeight="1">
      <c r="A723" s="262"/>
      <c r="B723" s="115"/>
      <c r="C723" s="118"/>
      <c r="D723" s="118"/>
      <c r="E723" s="175"/>
      <c r="F723" s="262"/>
      <c r="G723" s="29"/>
      <c r="H723" s="118"/>
      <c r="I723" s="29"/>
      <c r="J723" s="29"/>
      <c r="K723" s="116"/>
      <c r="L723" s="174"/>
      <c r="M723" s="174"/>
      <c r="N723" s="174"/>
      <c r="O723" s="116"/>
      <c r="P723" s="174"/>
      <c r="Q723" s="116"/>
      <c r="R723" s="116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  <c r="AF723" s="174"/>
      <c r="AG723" s="174"/>
      <c r="AH723" s="174"/>
      <c r="AI723" s="174"/>
      <c r="AJ723" s="174"/>
    </row>
    <row r="724" ht="15.0" customHeight="1">
      <c r="A724" s="262"/>
      <c r="B724" s="115"/>
      <c r="C724" s="116"/>
      <c r="D724" s="118"/>
      <c r="E724" s="175"/>
      <c r="F724" s="262"/>
      <c r="G724" s="29"/>
      <c r="H724" s="118"/>
      <c r="I724" s="29"/>
      <c r="J724" s="29"/>
      <c r="K724" s="116"/>
      <c r="L724" s="174"/>
      <c r="M724" s="174"/>
      <c r="N724" s="174"/>
      <c r="O724" s="116"/>
      <c r="P724" s="174"/>
      <c r="Q724" s="116"/>
      <c r="R724" s="116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  <c r="AF724" s="174"/>
      <c r="AG724" s="174"/>
      <c r="AH724" s="174"/>
      <c r="AI724" s="174"/>
      <c r="AJ724" s="174"/>
    </row>
    <row r="725" ht="15.0" customHeight="1">
      <c r="A725" s="262"/>
      <c r="B725" s="410"/>
      <c r="C725" s="118"/>
      <c r="D725" s="116"/>
      <c r="E725" s="175"/>
      <c r="F725" s="262"/>
      <c r="G725" s="29"/>
      <c r="H725" s="118"/>
      <c r="I725" s="29"/>
      <c r="J725" s="29"/>
      <c r="K725" s="116"/>
      <c r="L725" s="174"/>
      <c r="M725" s="174"/>
      <c r="N725" s="174"/>
      <c r="O725" s="116"/>
      <c r="P725" s="174"/>
      <c r="Q725" s="116"/>
      <c r="R725" s="116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  <c r="AF725" s="174"/>
      <c r="AG725" s="174"/>
      <c r="AH725" s="174"/>
      <c r="AI725" s="174"/>
      <c r="AJ725" s="174"/>
    </row>
    <row r="726" ht="15.0" customHeight="1">
      <c r="A726" s="262"/>
      <c r="B726" s="115"/>
      <c r="C726" s="116"/>
      <c r="D726" s="116"/>
      <c r="E726" s="175"/>
      <c r="F726" s="262"/>
      <c r="G726" s="29"/>
      <c r="H726" s="118"/>
      <c r="I726" s="29"/>
      <c r="J726" s="29"/>
      <c r="K726" s="116"/>
      <c r="L726" s="174"/>
      <c r="M726" s="174"/>
      <c r="N726" s="174"/>
      <c r="O726" s="116"/>
      <c r="P726" s="174"/>
      <c r="Q726" s="116"/>
      <c r="R726" s="116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  <c r="AF726" s="174"/>
      <c r="AG726" s="174"/>
      <c r="AH726" s="174"/>
      <c r="AI726" s="174"/>
      <c r="AJ726" s="174"/>
    </row>
    <row r="727" ht="15.0" customHeight="1">
      <c r="A727" s="262"/>
      <c r="B727" s="115"/>
      <c r="C727" s="116"/>
      <c r="D727" s="116"/>
      <c r="E727" s="175"/>
      <c r="F727" s="262"/>
      <c r="G727" s="29"/>
      <c r="H727" s="118"/>
      <c r="I727" s="29"/>
      <c r="J727" s="29"/>
      <c r="K727" s="116"/>
      <c r="L727" s="174"/>
      <c r="M727" s="174"/>
      <c r="N727" s="174"/>
      <c r="O727" s="116"/>
      <c r="P727" s="174"/>
      <c r="Q727" s="116"/>
      <c r="R727" s="116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  <c r="AF727" s="174"/>
      <c r="AG727" s="174"/>
      <c r="AH727" s="174"/>
      <c r="AI727" s="174"/>
      <c r="AJ727" s="174"/>
    </row>
    <row r="728" ht="15.0" customHeight="1">
      <c r="A728" s="262"/>
      <c r="B728" s="117"/>
      <c r="C728" s="116"/>
      <c r="D728" s="116"/>
      <c r="E728" s="175"/>
      <c r="F728" s="262"/>
      <c r="G728" s="29"/>
      <c r="H728" s="118"/>
      <c r="I728" s="29"/>
      <c r="J728" s="29"/>
      <c r="K728" s="116"/>
      <c r="L728" s="174"/>
      <c r="M728" s="174"/>
      <c r="N728" s="174"/>
      <c r="O728" s="116"/>
      <c r="P728" s="174"/>
      <c r="Q728" s="116"/>
      <c r="R728" s="116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  <c r="AF728" s="174"/>
      <c r="AG728" s="174"/>
      <c r="AH728" s="174"/>
      <c r="AI728" s="174"/>
      <c r="AJ728" s="174"/>
    </row>
    <row r="729" ht="15.0" customHeight="1">
      <c r="A729" s="262"/>
      <c r="B729" s="118"/>
      <c r="C729" s="118"/>
      <c r="D729" s="116"/>
      <c r="E729" s="175"/>
      <c r="F729" s="262"/>
      <c r="G729" s="29"/>
      <c r="H729" s="118"/>
      <c r="I729" s="29"/>
      <c r="J729" s="29"/>
      <c r="K729" s="116"/>
      <c r="L729" s="174"/>
      <c r="M729" s="174"/>
      <c r="N729" s="174"/>
      <c r="O729" s="116"/>
      <c r="P729" s="174"/>
      <c r="Q729" s="116"/>
      <c r="R729" s="116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  <c r="AF729" s="174"/>
      <c r="AG729" s="174"/>
      <c r="AH729" s="174"/>
      <c r="AI729" s="174"/>
      <c r="AJ729" s="174"/>
    </row>
    <row r="730" ht="15.0" customHeight="1">
      <c r="A730" s="262"/>
      <c r="B730" s="117"/>
      <c r="C730" s="118"/>
      <c r="D730" s="118"/>
      <c r="E730" s="175"/>
      <c r="F730" s="262"/>
      <c r="G730" s="29"/>
      <c r="H730" s="118"/>
      <c r="I730" s="29"/>
      <c r="J730" s="29"/>
      <c r="K730" s="116"/>
      <c r="L730" s="174"/>
      <c r="M730" s="174"/>
      <c r="N730" s="174"/>
      <c r="O730" s="116"/>
      <c r="P730" s="174"/>
      <c r="Q730" s="116"/>
      <c r="R730" s="116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  <c r="AF730" s="174"/>
      <c r="AG730" s="174"/>
      <c r="AH730" s="174"/>
      <c r="AI730" s="174"/>
      <c r="AJ730" s="174"/>
    </row>
    <row r="731" ht="15.0" customHeight="1">
      <c r="A731" s="262"/>
      <c r="B731" s="115"/>
      <c r="C731" s="116"/>
      <c r="D731" s="118"/>
      <c r="E731" s="175"/>
      <c r="F731" s="262"/>
      <c r="G731" s="29"/>
      <c r="H731" s="118"/>
      <c r="I731" s="29"/>
      <c r="J731" s="29"/>
      <c r="K731" s="116"/>
      <c r="L731" s="28"/>
      <c r="M731" s="174"/>
      <c r="N731" s="174"/>
      <c r="O731" s="116"/>
      <c r="P731" s="174"/>
      <c r="Q731" s="116"/>
      <c r="R731" s="116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  <c r="AF731" s="174"/>
      <c r="AG731" s="174"/>
      <c r="AH731" s="174"/>
      <c r="AI731" s="174"/>
      <c r="AJ731" s="174"/>
    </row>
    <row r="732" ht="15.0" customHeight="1">
      <c r="A732" s="262"/>
      <c r="B732" s="117"/>
      <c r="C732" s="116"/>
      <c r="D732" s="116"/>
      <c r="E732" s="175"/>
      <c r="F732" s="262"/>
      <c r="G732" s="29"/>
      <c r="H732" s="118"/>
      <c r="I732" s="29"/>
      <c r="J732" s="29"/>
      <c r="K732" s="116"/>
      <c r="L732" s="174"/>
      <c r="M732" s="174"/>
      <c r="N732" s="174"/>
      <c r="O732" s="116"/>
      <c r="P732" s="174"/>
      <c r="Q732" s="116"/>
      <c r="R732" s="116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  <c r="AF732" s="174"/>
      <c r="AG732" s="174"/>
      <c r="AH732" s="174"/>
      <c r="AI732" s="174"/>
      <c r="AJ732" s="174"/>
    </row>
    <row r="733" ht="15.0" customHeight="1">
      <c r="A733" s="262"/>
      <c r="B733" s="117"/>
      <c r="C733" s="116"/>
      <c r="D733" s="116"/>
      <c r="E733" s="175"/>
      <c r="F733" s="262"/>
      <c r="G733" s="29"/>
      <c r="H733" s="118"/>
      <c r="I733" s="29"/>
      <c r="J733" s="29"/>
      <c r="K733" s="34"/>
      <c r="L733" s="265"/>
      <c r="M733" s="174"/>
      <c r="N733" s="174"/>
      <c r="O733" s="116"/>
      <c r="P733" s="174"/>
      <c r="Q733" s="116"/>
      <c r="R733" s="116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  <c r="AF733" s="174"/>
      <c r="AG733" s="174"/>
      <c r="AH733" s="174"/>
      <c r="AI733" s="174"/>
      <c r="AJ733" s="174"/>
    </row>
    <row r="734" ht="15.0" customHeight="1">
      <c r="A734" s="262"/>
      <c r="B734" s="117"/>
      <c r="C734" s="116"/>
      <c r="D734" s="264"/>
      <c r="E734" s="175"/>
      <c r="F734" s="262"/>
      <c r="G734" s="29"/>
      <c r="H734" s="118"/>
      <c r="I734" s="29"/>
      <c r="J734" s="29"/>
      <c r="K734" s="34"/>
      <c r="L734" s="265"/>
      <c r="M734" s="174"/>
      <c r="N734" s="174"/>
      <c r="O734" s="116"/>
      <c r="P734" s="174"/>
      <c r="Q734" s="116"/>
      <c r="R734" s="116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  <c r="AF734" s="174"/>
      <c r="AG734" s="174"/>
      <c r="AH734" s="174"/>
      <c r="AI734" s="174"/>
      <c r="AJ734" s="174"/>
    </row>
    <row r="735" ht="15.0" customHeight="1">
      <c r="A735" s="262"/>
      <c r="B735" s="117"/>
      <c r="C735" s="116"/>
      <c r="D735" s="264"/>
      <c r="E735" s="175"/>
      <c r="F735" s="262"/>
      <c r="G735" s="29"/>
      <c r="H735" s="118"/>
      <c r="I735" s="29"/>
      <c r="J735" s="29"/>
      <c r="K735" s="34"/>
      <c r="L735" s="265"/>
      <c r="M735" s="174"/>
      <c r="N735" s="174"/>
      <c r="O735" s="116"/>
      <c r="P735" s="174"/>
      <c r="Q735" s="116"/>
      <c r="R735" s="116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  <c r="AF735" s="174"/>
      <c r="AG735" s="174"/>
      <c r="AH735" s="174"/>
      <c r="AI735" s="174"/>
      <c r="AJ735" s="174"/>
    </row>
    <row r="736" ht="15.0" customHeight="1">
      <c r="A736" s="262"/>
      <c r="B736" s="117"/>
      <c r="C736" s="118"/>
      <c r="D736" s="118"/>
      <c r="E736" s="175"/>
      <c r="F736" s="262"/>
      <c r="G736" s="29"/>
      <c r="H736" s="118"/>
      <c r="I736" s="29"/>
      <c r="J736" s="29"/>
      <c r="K736" s="34"/>
      <c r="L736" s="28"/>
      <c r="M736" s="174"/>
      <c r="N736" s="174"/>
      <c r="O736" s="116"/>
      <c r="P736" s="174"/>
      <c r="Q736" s="116"/>
      <c r="R736" s="116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  <c r="AF736" s="174"/>
      <c r="AG736" s="174"/>
      <c r="AH736" s="174"/>
      <c r="AI736" s="174"/>
      <c r="AJ736" s="174"/>
    </row>
    <row r="737" ht="15.0" customHeight="1">
      <c r="A737" s="262"/>
      <c r="B737" s="117"/>
      <c r="C737" s="118"/>
      <c r="D737" s="118"/>
      <c r="E737" s="175"/>
      <c r="F737" s="262"/>
      <c r="G737" s="29"/>
      <c r="H737" s="118"/>
      <c r="I737" s="29"/>
      <c r="J737" s="29"/>
      <c r="K737" s="34"/>
      <c r="L737" s="118"/>
      <c r="M737" s="174"/>
      <c r="N737" s="174"/>
      <c r="O737" s="116"/>
      <c r="P737" s="174"/>
      <c r="Q737" s="116"/>
      <c r="R737" s="116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  <c r="AF737" s="174"/>
      <c r="AG737" s="174"/>
      <c r="AH737" s="174"/>
      <c r="AI737" s="174"/>
      <c r="AJ737" s="174"/>
    </row>
    <row r="738" ht="15.0" customHeight="1">
      <c r="A738" s="262"/>
      <c r="B738" s="117"/>
      <c r="C738" s="118"/>
      <c r="D738" s="118"/>
      <c r="E738" s="175"/>
      <c r="F738" s="262"/>
      <c r="G738" s="29"/>
      <c r="H738" s="118"/>
      <c r="I738" s="29"/>
      <c r="J738" s="29"/>
      <c r="K738" s="34"/>
      <c r="L738" s="118"/>
      <c r="M738" s="174"/>
      <c r="N738" s="118"/>
      <c r="O738" s="116"/>
      <c r="P738" s="174"/>
      <c r="Q738" s="116"/>
      <c r="R738" s="116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  <c r="AF738" s="174"/>
      <c r="AG738" s="174"/>
      <c r="AH738" s="174"/>
      <c r="AI738" s="174"/>
      <c r="AJ738" s="174"/>
    </row>
    <row r="739" ht="15.0" customHeight="1">
      <c r="A739" s="262"/>
      <c r="B739" s="117"/>
      <c r="C739" s="116"/>
      <c r="D739" s="116"/>
      <c r="E739" s="175"/>
      <c r="F739" s="262"/>
      <c r="G739" s="29"/>
      <c r="H739" s="118"/>
      <c r="I739" s="29"/>
      <c r="J739" s="29"/>
      <c r="K739" s="116"/>
      <c r="L739" s="175"/>
      <c r="M739" s="174"/>
      <c r="N739" s="174"/>
      <c r="O739" s="116"/>
      <c r="P739" s="174"/>
      <c r="Q739" s="116"/>
      <c r="R739" s="116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  <c r="AF739" s="174"/>
      <c r="AG739" s="174"/>
      <c r="AH739" s="174"/>
      <c r="AI739" s="174"/>
      <c r="AJ739" s="174"/>
    </row>
    <row r="740" ht="15.0" customHeight="1">
      <c r="A740" s="262"/>
      <c r="B740" s="117"/>
      <c r="C740" s="116"/>
      <c r="D740" s="116"/>
      <c r="E740" s="175"/>
      <c r="F740" s="262"/>
      <c r="G740" s="29"/>
      <c r="H740" s="118"/>
      <c r="I740" s="29"/>
      <c r="J740" s="29"/>
      <c r="K740" s="116"/>
      <c r="L740" s="116"/>
      <c r="M740" s="174"/>
      <c r="N740" s="174"/>
      <c r="O740" s="116"/>
      <c r="P740" s="174"/>
      <c r="Q740" s="116"/>
      <c r="R740" s="116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  <c r="AF740" s="174"/>
      <c r="AG740" s="174"/>
      <c r="AH740" s="174"/>
      <c r="AI740" s="174"/>
      <c r="AJ740" s="174"/>
    </row>
    <row r="741" ht="15.0" customHeight="1">
      <c r="A741" s="262"/>
      <c r="B741" s="117"/>
      <c r="C741" s="116"/>
      <c r="D741" s="116"/>
      <c r="E741" s="175"/>
      <c r="F741" s="262"/>
      <c r="G741" s="29"/>
      <c r="H741" s="118"/>
      <c r="I741" s="29"/>
      <c r="J741" s="29"/>
      <c r="K741" s="116"/>
      <c r="L741" s="116"/>
      <c r="M741" s="174"/>
      <c r="N741" s="174"/>
      <c r="O741" s="116"/>
      <c r="P741" s="174"/>
      <c r="Q741" s="116"/>
      <c r="R741" s="116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  <c r="AF741" s="174"/>
      <c r="AG741" s="174"/>
      <c r="AH741" s="174"/>
      <c r="AI741" s="174"/>
      <c r="AJ741" s="174"/>
    </row>
    <row r="742" ht="15.0" customHeight="1">
      <c r="A742" s="262"/>
      <c r="B742" s="115"/>
      <c r="C742" s="116"/>
      <c r="D742" s="118"/>
      <c r="E742" s="175"/>
      <c r="F742" s="262"/>
      <c r="G742" s="29"/>
      <c r="H742" s="118"/>
      <c r="I742" s="29"/>
      <c r="J742" s="29"/>
      <c r="K742" s="116"/>
      <c r="L742" s="116"/>
      <c r="M742" s="174"/>
      <c r="N742" s="174"/>
      <c r="O742" s="116"/>
      <c r="P742" s="174"/>
      <c r="Q742" s="116"/>
      <c r="R742" s="116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  <c r="AF742" s="174"/>
      <c r="AG742" s="174"/>
      <c r="AH742" s="174"/>
      <c r="AI742" s="174"/>
      <c r="AJ742" s="174"/>
    </row>
    <row r="743" ht="15.0" customHeight="1">
      <c r="A743" s="262"/>
      <c r="B743" s="117"/>
      <c r="C743" s="116"/>
      <c r="D743" s="116"/>
      <c r="E743" s="175"/>
      <c r="F743" s="262"/>
      <c r="G743" s="29"/>
      <c r="H743" s="118"/>
      <c r="I743" s="29"/>
      <c r="J743" s="29"/>
      <c r="K743" s="116"/>
      <c r="L743" s="116"/>
      <c r="M743" s="174"/>
      <c r="N743" s="174"/>
      <c r="O743" s="116"/>
      <c r="P743" s="174"/>
      <c r="Q743" s="116"/>
      <c r="R743" s="116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  <c r="AF743" s="174"/>
      <c r="AG743" s="174"/>
      <c r="AH743" s="174"/>
      <c r="AI743" s="174"/>
      <c r="AJ743" s="174"/>
    </row>
    <row r="744" ht="15.0" customHeight="1">
      <c r="A744" s="262"/>
      <c r="B744" s="115"/>
      <c r="C744" s="116"/>
      <c r="D744" s="116"/>
      <c r="E744" s="175"/>
      <c r="F744" s="262"/>
      <c r="G744" s="29"/>
      <c r="H744" s="118"/>
      <c r="I744" s="29"/>
      <c r="J744" s="29"/>
      <c r="K744" s="116"/>
      <c r="L744" s="175"/>
      <c r="M744" s="174"/>
      <c r="N744" s="174"/>
      <c r="O744" s="116"/>
      <c r="P744" s="174"/>
      <c r="Q744" s="116"/>
      <c r="R744" s="116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  <c r="AF744" s="174"/>
      <c r="AG744" s="174"/>
      <c r="AH744" s="174"/>
      <c r="AI744" s="174"/>
      <c r="AJ744" s="174"/>
    </row>
    <row r="745" ht="15.0" customHeight="1">
      <c r="A745" s="262"/>
      <c r="B745" s="117"/>
      <c r="C745" s="116"/>
      <c r="D745" s="264"/>
      <c r="E745" s="175"/>
      <c r="F745" s="262"/>
      <c r="G745" s="29"/>
      <c r="H745" s="118"/>
      <c r="I745" s="29"/>
      <c r="J745" s="29"/>
      <c r="K745" s="116"/>
      <c r="L745" s="116"/>
      <c r="M745" s="174"/>
      <c r="N745" s="174"/>
      <c r="O745" s="116"/>
      <c r="P745" s="174"/>
      <c r="Q745" s="116"/>
      <c r="R745" s="116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  <c r="AF745" s="174"/>
      <c r="AG745" s="174"/>
      <c r="AH745" s="174"/>
      <c r="AI745" s="174"/>
      <c r="AJ745" s="174"/>
    </row>
    <row r="746" ht="15.0" customHeight="1">
      <c r="A746" s="262"/>
      <c r="B746" s="115"/>
      <c r="C746" s="116"/>
      <c r="D746" s="116"/>
      <c r="E746" s="175"/>
      <c r="F746" s="262"/>
      <c r="G746" s="29"/>
      <c r="H746" s="118"/>
      <c r="I746" s="29"/>
      <c r="J746" s="29"/>
      <c r="K746" s="116"/>
      <c r="L746" s="118"/>
      <c r="M746" s="174"/>
      <c r="N746" s="174"/>
      <c r="O746" s="116"/>
      <c r="P746" s="174"/>
      <c r="Q746" s="116"/>
      <c r="R746" s="116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  <c r="AF746" s="174"/>
      <c r="AG746" s="174"/>
      <c r="AH746" s="174"/>
      <c r="AI746" s="174"/>
      <c r="AJ746" s="174"/>
    </row>
    <row r="747" ht="15.0" customHeight="1">
      <c r="A747" s="262"/>
      <c r="B747" s="115"/>
      <c r="C747" s="118"/>
      <c r="D747" s="175"/>
      <c r="E747" s="175"/>
      <c r="F747" s="262"/>
      <c r="G747" s="29"/>
      <c r="H747" s="118"/>
      <c r="I747" s="29"/>
      <c r="J747" s="29"/>
      <c r="K747" s="116"/>
      <c r="L747" s="118"/>
      <c r="M747" s="174"/>
      <c r="N747" s="174"/>
      <c r="O747" s="116"/>
      <c r="P747" s="174"/>
      <c r="Q747" s="116"/>
      <c r="R747" s="116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  <c r="AF747" s="174"/>
      <c r="AG747" s="174"/>
      <c r="AH747" s="174"/>
      <c r="AI747" s="174"/>
      <c r="AJ747" s="174"/>
    </row>
    <row r="748" ht="15.0" customHeight="1">
      <c r="A748" s="262"/>
      <c r="B748" s="115"/>
      <c r="C748" s="118"/>
      <c r="D748" s="116"/>
      <c r="E748" s="175"/>
      <c r="F748" s="262"/>
      <c r="G748" s="29"/>
      <c r="H748" s="118"/>
      <c r="I748" s="29"/>
      <c r="J748" s="29"/>
      <c r="K748" s="116"/>
      <c r="L748" s="118"/>
      <c r="M748" s="174"/>
      <c r="N748" s="174"/>
      <c r="O748" s="116"/>
      <c r="P748" s="174"/>
      <c r="Q748" s="116"/>
      <c r="R748" s="116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  <c r="AF748" s="174"/>
      <c r="AG748" s="174"/>
      <c r="AH748" s="174"/>
      <c r="AI748" s="174"/>
      <c r="AJ748" s="174"/>
    </row>
    <row r="749" ht="15.0" customHeight="1">
      <c r="A749" s="262"/>
      <c r="B749" s="115"/>
      <c r="C749" s="118"/>
      <c r="D749" s="116"/>
      <c r="E749" s="175"/>
      <c r="F749" s="262"/>
      <c r="G749" s="29"/>
      <c r="H749" s="118"/>
      <c r="I749" s="29"/>
      <c r="J749" s="29"/>
      <c r="K749" s="116"/>
      <c r="L749" s="116"/>
      <c r="M749" s="174"/>
      <c r="N749" s="174"/>
      <c r="O749" s="116"/>
      <c r="P749" s="174"/>
      <c r="Q749" s="116"/>
      <c r="R749" s="116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  <c r="AF749" s="174"/>
      <c r="AG749" s="174"/>
      <c r="AH749" s="174"/>
      <c r="AI749" s="174"/>
      <c r="AJ749" s="174"/>
    </row>
    <row r="750" ht="15.0" customHeight="1">
      <c r="A750" s="262"/>
      <c r="B750" s="115"/>
      <c r="C750" s="118"/>
      <c r="D750" s="118"/>
      <c r="E750" s="175"/>
      <c r="F750" s="262"/>
      <c r="G750" s="29"/>
      <c r="H750" s="118"/>
      <c r="I750" s="29"/>
      <c r="J750" s="29"/>
      <c r="K750" s="116"/>
      <c r="L750" s="118"/>
      <c r="M750" s="174"/>
      <c r="N750" s="174"/>
      <c r="O750" s="116"/>
      <c r="P750" s="174"/>
      <c r="Q750" s="116"/>
      <c r="R750" s="116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  <c r="AF750" s="174"/>
      <c r="AG750" s="174"/>
      <c r="AH750" s="174"/>
      <c r="AI750" s="174"/>
      <c r="AJ750" s="174"/>
    </row>
    <row r="751" ht="15.0" customHeight="1">
      <c r="A751" s="262"/>
      <c r="B751" s="115"/>
      <c r="C751" s="116"/>
      <c r="D751" s="116"/>
      <c r="E751" s="175"/>
      <c r="F751" s="262"/>
      <c r="G751" s="29"/>
      <c r="H751" s="118"/>
      <c r="I751" s="29"/>
      <c r="J751" s="29"/>
      <c r="K751" s="116"/>
      <c r="L751" s="118"/>
      <c r="M751" s="174"/>
      <c r="N751" s="174"/>
      <c r="O751" s="116"/>
      <c r="P751" s="174"/>
      <c r="Q751" s="116"/>
      <c r="R751" s="116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  <c r="AF751" s="174"/>
      <c r="AG751" s="174"/>
      <c r="AH751" s="174"/>
      <c r="AI751" s="174"/>
      <c r="AJ751" s="174"/>
    </row>
    <row r="752" ht="15.0" customHeight="1">
      <c r="A752" s="262"/>
      <c r="B752" s="115"/>
      <c r="C752" s="116"/>
      <c r="D752" s="116"/>
      <c r="E752" s="175"/>
      <c r="F752" s="262"/>
      <c r="G752" s="29"/>
      <c r="H752" s="118"/>
      <c r="I752" s="29"/>
      <c r="J752" s="29"/>
      <c r="K752" s="116"/>
      <c r="L752" s="118"/>
      <c r="M752" s="174"/>
      <c r="N752" s="174"/>
      <c r="O752" s="116"/>
      <c r="P752" s="174"/>
      <c r="Q752" s="116"/>
      <c r="R752" s="116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  <c r="AF752" s="174"/>
      <c r="AG752" s="174"/>
      <c r="AH752" s="174"/>
      <c r="AI752" s="174"/>
      <c r="AJ752" s="174"/>
    </row>
    <row r="753" ht="15.0" customHeight="1">
      <c r="A753" s="262"/>
      <c r="B753" s="115"/>
      <c r="C753" s="116"/>
      <c r="D753" s="116"/>
      <c r="E753" s="175"/>
      <c r="F753" s="262"/>
      <c r="G753" s="29"/>
      <c r="H753" s="118"/>
      <c r="I753" s="29"/>
      <c r="J753" s="29"/>
      <c r="K753" s="116"/>
      <c r="L753" s="118"/>
      <c r="M753" s="174"/>
      <c r="N753" s="174"/>
      <c r="O753" s="116"/>
      <c r="P753" s="174"/>
      <c r="Q753" s="116"/>
      <c r="R753" s="116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  <c r="AF753" s="174"/>
      <c r="AG753" s="174"/>
      <c r="AH753" s="174"/>
      <c r="AI753" s="174"/>
      <c r="AJ753" s="174"/>
    </row>
    <row r="754" ht="15.0" customHeight="1">
      <c r="A754" s="262"/>
      <c r="B754" s="115"/>
      <c r="C754" s="116"/>
      <c r="D754" s="116"/>
      <c r="E754" s="175"/>
      <c r="F754" s="262"/>
      <c r="G754" s="29"/>
      <c r="H754" s="118"/>
      <c r="I754" s="29"/>
      <c r="J754" s="29"/>
      <c r="K754" s="116"/>
      <c r="L754" s="118"/>
      <c r="M754" s="174"/>
      <c r="N754" s="174"/>
      <c r="O754" s="116"/>
      <c r="P754" s="174"/>
      <c r="Q754" s="116"/>
      <c r="R754" s="116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  <c r="AF754" s="174"/>
      <c r="AG754" s="174"/>
      <c r="AH754" s="174"/>
      <c r="AI754" s="174"/>
      <c r="AJ754" s="174"/>
    </row>
    <row r="755" ht="15.0" customHeight="1">
      <c r="A755" s="262"/>
      <c r="B755" s="115"/>
      <c r="C755" s="118"/>
      <c r="D755" s="175"/>
      <c r="E755" s="175"/>
      <c r="F755" s="262"/>
      <c r="G755" s="29"/>
      <c r="H755" s="118"/>
      <c r="I755" s="29"/>
      <c r="J755" s="29"/>
      <c r="K755" s="116"/>
      <c r="L755" s="118"/>
      <c r="M755" s="174"/>
      <c r="N755" s="174"/>
      <c r="O755" s="116"/>
      <c r="P755" s="174"/>
      <c r="Q755" s="116"/>
      <c r="R755" s="116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  <c r="AF755" s="174"/>
      <c r="AG755" s="174"/>
      <c r="AH755" s="174"/>
      <c r="AI755" s="174"/>
      <c r="AJ755" s="174"/>
    </row>
    <row r="756" ht="15.0" customHeight="1">
      <c r="A756" s="262"/>
      <c r="B756" s="115"/>
      <c r="C756" s="118"/>
      <c r="D756" s="175"/>
      <c r="E756" s="175"/>
      <c r="F756" s="262"/>
      <c r="G756" s="29"/>
      <c r="H756" s="118"/>
      <c r="I756" s="29"/>
      <c r="J756" s="29"/>
      <c r="K756" s="116"/>
      <c r="L756" s="118"/>
      <c r="M756" s="174"/>
      <c r="N756" s="174"/>
      <c r="O756" s="116"/>
      <c r="P756" s="174"/>
      <c r="Q756" s="116"/>
      <c r="R756" s="116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  <c r="AF756" s="174"/>
      <c r="AG756" s="174"/>
      <c r="AH756" s="174"/>
      <c r="AI756" s="174"/>
      <c r="AJ756" s="174"/>
    </row>
    <row r="757" ht="15.0" customHeight="1">
      <c r="A757" s="262"/>
      <c r="B757" s="115"/>
      <c r="C757" s="116"/>
      <c r="D757" s="116"/>
      <c r="E757" s="175"/>
      <c r="F757" s="262"/>
      <c r="G757" s="29"/>
      <c r="H757" s="118"/>
      <c r="I757" s="29"/>
      <c r="J757" s="29"/>
      <c r="K757" s="116"/>
      <c r="L757" s="118"/>
      <c r="M757" s="174"/>
      <c r="N757" s="174"/>
      <c r="O757" s="116"/>
      <c r="P757" s="174"/>
      <c r="Q757" s="116"/>
      <c r="R757" s="116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  <c r="AF757" s="174"/>
      <c r="AG757" s="174"/>
      <c r="AH757" s="174"/>
      <c r="AI757" s="174"/>
      <c r="AJ757" s="174"/>
    </row>
    <row r="758" ht="15.0" customHeight="1">
      <c r="A758" s="262"/>
      <c r="B758" s="115"/>
      <c r="C758" s="116"/>
      <c r="D758" s="116"/>
      <c r="E758" s="175"/>
      <c r="F758" s="262"/>
      <c r="G758" s="61"/>
      <c r="H758" s="118"/>
      <c r="I758" s="29"/>
      <c r="J758" s="29"/>
      <c r="K758" s="116"/>
      <c r="L758" s="118"/>
      <c r="M758" s="174"/>
      <c r="N758" s="174"/>
      <c r="O758" s="116"/>
      <c r="P758" s="174"/>
      <c r="Q758" s="116"/>
      <c r="R758" s="116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  <c r="AF758" s="174"/>
      <c r="AG758" s="174"/>
      <c r="AH758" s="174"/>
      <c r="AI758" s="174"/>
      <c r="AJ758" s="174"/>
    </row>
    <row r="759" ht="15.0" customHeight="1">
      <c r="A759" s="262"/>
      <c r="B759" s="115"/>
      <c r="C759" s="116"/>
      <c r="D759" s="116"/>
      <c r="E759" s="175"/>
      <c r="F759" s="262"/>
      <c r="G759" s="29"/>
      <c r="H759" s="118"/>
      <c r="I759" s="29"/>
      <c r="J759" s="29"/>
      <c r="K759" s="116"/>
      <c r="L759" s="118"/>
      <c r="M759" s="174"/>
      <c r="N759" s="174"/>
      <c r="O759" s="116"/>
      <c r="P759" s="174"/>
      <c r="Q759" s="116"/>
      <c r="R759" s="116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  <c r="AF759" s="174"/>
      <c r="AG759" s="174"/>
      <c r="AH759" s="174"/>
      <c r="AI759" s="174"/>
      <c r="AJ759" s="174"/>
    </row>
    <row r="760" ht="15.0" customHeight="1">
      <c r="A760" s="262"/>
      <c r="B760" s="115"/>
      <c r="C760" s="118"/>
      <c r="D760" s="175"/>
      <c r="E760" s="175"/>
      <c r="F760" s="262"/>
      <c r="G760" s="29"/>
      <c r="H760" s="118"/>
      <c r="I760" s="29"/>
      <c r="J760" s="29"/>
      <c r="K760" s="116"/>
      <c r="L760" s="116"/>
      <c r="M760" s="174"/>
      <c r="N760" s="174"/>
      <c r="O760" s="116"/>
      <c r="P760" s="174"/>
      <c r="Q760" s="116"/>
      <c r="R760" s="116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  <c r="AF760" s="174"/>
      <c r="AG760" s="174"/>
      <c r="AH760" s="174"/>
      <c r="AI760" s="174"/>
      <c r="AJ760" s="174"/>
    </row>
    <row r="761" ht="15.0" customHeight="1">
      <c r="A761" s="262"/>
      <c r="B761" s="115"/>
      <c r="C761" s="118"/>
      <c r="D761" s="118"/>
      <c r="E761" s="175"/>
      <c r="F761" s="262"/>
      <c r="G761" s="61"/>
      <c r="H761" s="118"/>
      <c r="I761" s="29"/>
      <c r="J761" s="29"/>
      <c r="K761" s="116"/>
      <c r="L761" s="116"/>
      <c r="M761" s="174"/>
      <c r="N761" s="174"/>
      <c r="O761" s="116"/>
      <c r="P761" s="174"/>
      <c r="Q761" s="116"/>
      <c r="R761" s="116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  <c r="AF761" s="174"/>
      <c r="AG761" s="174"/>
      <c r="AH761" s="174"/>
      <c r="AI761" s="174"/>
      <c r="AJ761" s="174"/>
    </row>
    <row r="762" ht="15.0" customHeight="1">
      <c r="A762" s="262"/>
      <c r="B762" s="115"/>
      <c r="C762" s="116"/>
      <c r="D762" s="116"/>
      <c r="E762" s="175"/>
      <c r="F762" s="262"/>
      <c r="G762" s="61"/>
      <c r="H762" s="118"/>
      <c r="I762" s="29"/>
      <c r="J762" s="29"/>
      <c r="K762" s="116"/>
      <c r="L762" s="118"/>
      <c r="M762" s="174"/>
      <c r="N762" s="174"/>
      <c r="O762" s="116"/>
      <c r="P762" s="174"/>
      <c r="Q762" s="116"/>
      <c r="R762" s="116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  <c r="AF762" s="174"/>
      <c r="AG762" s="174"/>
      <c r="AH762" s="174"/>
      <c r="AI762" s="174"/>
      <c r="AJ762" s="174"/>
    </row>
    <row r="763" ht="15.0" customHeight="1">
      <c r="A763" s="262"/>
      <c r="B763" s="115"/>
      <c r="C763" s="116"/>
      <c r="D763" s="116"/>
      <c r="E763" s="175"/>
      <c r="F763" s="262"/>
      <c r="G763" s="61"/>
      <c r="H763" s="118"/>
      <c r="I763" s="29"/>
      <c r="J763" s="29"/>
      <c r="K763" s="116"/>
      <c r="L763" s="116"/>
      <c r="M763" s="174"/>
      <c r="N763" s="174"/>
      <c r="O763" s="116"/>
      <c r="P763" s="174"/>
      <c r="Q763" s="116"/>
      <c r="R763" s="116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  <c r="AF763" s="174"/>
      <c r="AG763" s="174"/>
      <c r="AH763" s="174"/>
      <c r="AI763" s="174"/>
      <c r="AJ763" s="174"/>
    </row>
    <row r="764" ht="15.0" customHeight="1">
      <c r="A764" s="262"/>
      <c r="B764" s="115"/>
      <c r="C764" s="116"/>
      <c r="D764" s="116"/>
      <c r="E764" s="175"/>
      <c r="F764" s="262"/>
      <c r="G764" s="61"/>
      <c r="H764" s="118"/>
      <c r="I764" s="29"/>
      <c r="J764" s="29"/>
      <c r="K764" s="116"/>
      <c r="L764" s="116"/>
      <c r="M764" s="174"/>
      <c r="N764" s="174"/>
      <c r="O764" s="116"/>
      <c r="P764" s="174"/>
      <c r="Q764" s="116"/>
      <c r="R764" s="116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  <c r="AF764" s="174"/>
      <c r="AG764" s="174"/>
      <c r="AH764" s="174"/>
      <c r="AI764" s="174"/>
      <c r="AJ764" s="174"/>
    </row>
    <row r="765" ht="15.0" customHeight="1">
      <c r="A765" s="262"/>
      <c r="B765" s="115"/>
      <c r="C765" s="118"/>
      <c r="D765" s="118"/>
      <c r="E765" s="175"/>
      <c r="F765" s="262"/>
      <c r="G765" s="29"/>
      <c r="H765" s="189"/>
      <c r="I765" s="29"/>
      <c r="J765" s="29"/>
      <c r="K765" s="116"/>
      <c r="L765" s="116"/>
      <c r="M765" s="174"/>
      <c r="N765" s="174"/>
      <c r="O765" s="116"/>
      <c r="P765" s="174"/>
      <c r="Q765" s="116"/>
      <c r="R765" s="116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  <c r="AF765" s="174"/>
      <c r="AG765" s="174"/>
      <c r="AH765" s="174"/>
      <c r="AI765" s="174"/>
      <c r="AJ765" s="174"/>
    </row>
    <row r="766" ht="15.0" customHeight="1">
      <c r="A766" s="262"/>
      <c r="B766" s="115"/>
      <c r="C766" s="174"/>
      <c r="D766" s="174"/>
      <c r="E766" s="175"/>
      <c r="F766" s="262"/>
      <c r="G766" s="29"/>
      <c r="H766" s="118"/>
      <c r="I766" s="29"/>
      <c r="J766" s="29"/>
      <c r="K766" s="116"/>
      <c r="L766" s="118"/>
      <c r="M766" s="174"/>
      <c r="N766" s="174"/>
      <c r="O766" s="116"/>
      <c r="P766" s="174"/>
      <c r="Q766" s="116"/>
      <c r="R766" s="116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  <c r="AF766" s="174"/>
      <c r="AG766" s="174"/>
      <c r="AH766" s="174"/>
      <c r="AI766" s="174"/>
      <c r="AJ766" s="174"/>
    </row>
    <row r="767" ht="15.0" customHeight="1">
      <c r="A767" s="262"/>
      <c r="B767" s="115"/>
      <c r="C767" s="118"/>
      <c r="D767" s="118"/>
      <c r="E767" s="175"/>
      <c r="F767" s="262"/>
      <c r="G767" s="29"/>
      <c r="H767" s="118"/>
      <c r="I767" s="29"/>
      <c r="J767" s="29"/>
      <c r="K767" s="116"/>
      <c r="L767" s="116"/>
      <c r="M767" s="174"/>
      <c r="N767" s="174"/>
      <c r="O767" s="116"/>
      <c r="P767" s="174"/>
      <c r="Q767" s="116"/>
      <c r="R767" s="116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  <c r="AF767" s="174"/>
      <c r="AG767" s="174"/>
      <c r="AH767" s="174"/>
      <c r="AI767" s="174"/>
      <c r="AJ767" s="174"/>
    </row>
    <row r="768" ht="15.0" customHeight="1">
      <c r="A768" s="262"/>
      <c r="B768" s="115"/>
      <c r="C768" s="116"/>
      <c r="D768" s="116"/>
      <c r="E768" s="175"/>
      <c r="F768" s="262"/>
      <c r="G768" s="29"/>
      <c r="H768" s="118"/>
      <c r="I768" s="29"/>
      <c r="J768" s="29"/>
      <c r="K768" s="116"/>
      <c r="L768" s="116"/>
      <c r="M768" s="174"/>
      <c r="N768" s="174"/>
      <c r="O768" s="116"/>
      <c r="P768" s="174"/>
      <c r="Q768" s="116"/>
      <c r="R768" s="116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  <c r="AF768" s="174"/>
      <c r="AG768" s="174"/>
      <c r="AH768" s="174"/>
      <c r="AI768" s="174"/>
      <c r="AJ768" s="174"/>
    </row>
    <row r="769" ht="15.0" customHeight="1">
      <c r="A769" s="262"/>
      <c r="B769" s="115"/>
      <c r="C769" s="118"/>
      <c r="D769" s="175"/>
      <c r="E769" s="175"/>
      <c r="F769" s="262"/>
      <c r="G769" s="29"/>
      <c r="H769" s="118"/>
      <c r="I769" s="29"/>
      <c r="J769" s="29"/>
      <c r="K769" s="116"/>
      <c r="L769" s="116"/>
      <c r="M769" s="174"/>
      <c r="N769" s="174"/>
      <c r="O769" s="116"/>
      <c r="P769" s="174"/>
      <c r="Q769" s="116"/>
      <c r="R769" s="116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  <c r="AF769" s="174"/>
      <c r="AG769" s="174"/>
      <c r="AH769" s="174"/>
      <c r="AI769" s="174"/>
      <c r="AJ769" s="174"/>
    </row>
    <row r="770" ht="15.0" customHeight="1">
      <c r="A770" s="262"/>
      <c r="B770" s="115"/>
      <c r="C770" s="116"/>
      <c r="D770" s="116"/>
      <c r="E770" s="175"/>
      <c r="F770" s="414"/>
      <c r="G770" s="29"/>
      <c r="H770" s="118"/>
      <c r="I770" s="29"/>
      <c r="J770" s="29"/>
      <c r="K770" s="116"/>
      <c r="L770" s="116"/>
      <c r="M770" s="174"/>
      <c r="N770" s="174"/>
      <c r="O770" s="116"/>
      <c r="P770" s="174"/>
      <c r="Q770" s="116"/>
      <c r="R770" s="116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  <c r="AF770" s="174"/>
      <c r="AG770" s="174"/>
      <c r="AH770" s="174"/>
      <c r="AI770" s="174"/>
      <c r="AJ770" s="174"/>
    </row>
    <row r="771" ht="15.0" customHeight="1">
      <c r="A771" s="262"/>
      <c r="B771" s="117"/>
      <c r="C771" s="116"/>
      <c r="D771" s="116"/>
      <c r="E771" s="175"/>
      <c r="F771" s="414"/>
      <c r="G771" s="29"/>
      <c r="H771" s="118"/>
      <c r="I771" s="29"/>
      <c r="J771" s="29"/>
      <c r="K771" s="116"/>
      <c r="L771" s="174"/>
      <c r="M771" s="174"/>
      <c r="N771" s="174"/>
      <c r="O771" s="116"/>
      <c r="P771" s="174"/>
      <c r="Q771" s="116"/>
      <c r="R771" s="116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  <c r="AF771" s="174"/>
      <c r="AG771" s="174"/>
      <c r="AH771" s="174"/>
      <c r="AI771" s="174"/>
      <c r="AJ771" s="174"/>
    </row>
    <row r="772" ht="15.0" customHeight="1">
      <c r="A772" s="262"/>
      <c r="B772" s="115"/>
      <c r="C772" s="118"/>
      <c r="D772" s="118"/>
      <c r="E772" s="175"/>
      <c r="F772" s="414"/>
      <c r="G772" s="29"/>
      <c r="H772" s="118"/>
      <c r="I772" s="29"/>
      <c r="J772" s="29"/>
      <c r="K772" s="116"/>
      <c r="L772" s="174"/>
      <c r="M772" s="174"/>
      <c r="N772" s="174"/>
      <c r="O772" s="116"/>
      <c r="P772" s="174"/>
      <c r="Q772" s="116"/>
      <c r="R772" s="116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  <c r="AF772" s="174"/>
      <c r="AG772" s="174"/>
      <c r="AH772" s="174"/>
      <c r="AI772" s="174"/>
      <c r="AJ772" s="174"/>
    </row>
    <row r="773" ht="15.0" customHeight="1">
      <c r="A773" s="262"/>
      <c r="B773" s="115"/>
      <c r="C773" s="118"/>
      <c r="D773" s="118"/>
      <c r="E773" s="175"/>
      <c r="F773" s="414"/>
      <c r="G773" s="29"/>
      <c r="H773" s="118"/>
      <c r="I773" s="29"/>
      <c r="J773" s="29"/>
      <c r="K773" s="116"/>
      <c r="L773" s="116"/>
      <c r="M773" s="407"/>
      <c r="N773" s="174"/>
      <c r="O773" s="116"/>
      <c r="P773" s="174"/>
      <c r="Q773" s="116"/>
      <c r="R773" s="116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  <c r="AF773" s="174"/>
      <c r="AG773" s="174"/>
      <c r="AH773" s="174"/>
      <c r="AI773" s="174"/>
      <c r="AJ773" s="174"/>
    </row>
    <row r="774" ht="15.0" customHeight="1">
      <c r="A774" s="262"/>
      <c r="B774" s="115"/>
      <c r="C774" s="118"/>
      <c r="D774" s="118"/>
      <c r="E774" s="175"/>
      <c r="F774" s="414"/>
      <c r="G774" s="29"/>
      <c r="H774" s="118"/>
      <c r="I774" s="29"/>
      <c r="J774" s="29"/>
      <c r="K774" s="116"/>
      <c r="L774" s="116"/>
      <c r="M774" s="174"/>
      <c r="N774" s="174"/>
      <c r="O774" s="116"/>
      <c r="P774" s="174"/>
      <c r="Q774" s="116"/>
      <c r="R774" s="116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  <c r="AF774" s="174"/>
      <c r="AG774" s="174"/>
      <c r="AH774" s="174"/>
      <c r="AI774" s="174"/>
      <c r="AJ774" s="174"/>
    </row>
    <row r="775" ht="15.0" customHeight="1">
      <c r="A775" s="262"/>
      <c r="B775" s="115"/>
      <c r="C775" s="118"/>
      <c r="D775" s="118"/>
      <c r="E775" s="175"/>
      <c r="F775" s="414"/>
      <c r="G775" s="29"/>
      <c r="H775" s="118"/>
      <c r="I775" s="29"/>
      <c r="J775" s="29"/>
      <c r="K775" s="116"/>
      <c r="L775" s="116"/>
      <c r="M775" s="174"/>
      <c r="N775" s="174"/>
      <c r="O775" s="116"/>
      <c r="P775" s="174"/>
      <c r="Q775" s="116"/>
      <c r="R775" s="116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  <c r="AF775" s="174"/>
      <c r="AG775" s="174"/>
      <c r="AH775" s="174"/>
      <c r="AI775" s="174"/>
      <c r="AJ775" s="174"/>
    </row>
    <row r="776" ht="15.0" customHeight="1">
      <c r="A776" s="262"/>
      <c r="B776" s="115"/>
      <c r="C776" s="118"/>
      <c r="D776" s="118"/>
      <c r="E776" s="175"/>
      <c r="F776" s="414"/>
      <c r="G776" s="29"/>
      <c r="H776" s="118"/>
      <c r="I776" s="29"/>
      <c r="J776" s="29"/>
      <c r="K776" s="116"/>
      <c r="L776" s="174"/>
      <c r="M776" s="174"/>
      <c r="N776" s="174"/>
      <c r="O776" s="116"/>
      <c r="P776" s="174"/>
      <c r="Q776" s="116"/>
      <c r="R776" s="116"/>
      <c r="S776" s="174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</row>
    <row r="777" ht="15.0" customHeight="1">
      <c r="A777" s="262"/>
      <c r="B777" s="115"/>
      <c r="C777" s="116"/>
      <c r="D777" s="116"/>
      <c r="E777" s="175"/>
      <c r="F777" s="414"/>
      <c r="G777" s="29"/>
      <c r="H777" s="118"/>
      <c r="I777" s="29"/>
      <c r="J777" s="29"/>
      <c r="K777" s="116"/>
      <c r="L777" s="174"/>
      <c r="M777" s="174"/>
      <c r="N777" s="174"/>
      <c r="O777" s="116"/>
      <c r="P777" s="174"/>
      <c r="Q777" s="116"/>
      <c r="R777" s="116"/>
      <c r="S777" s="174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</row>
    <row r="778" ht="15.0" customHeight="1">
      <c r="A778" s="262"/>
      <c r="B778" s="115"/>
      <c r="C778" s="116"/>
      <c r="D778" s="116"/>
      <c r="E778" s="175"/>
      <c r="F778" s="414"/>
      <c r="G778" s="29"/>
      <c r="H778" s="118"/>
      <c r="I778" s="29"/>
      <c r="J778" s="29"/>
      <c r="K778" s="116"/>
      <c r="L778" s="175"/>
      <c r="M778" s="174"/>
      <c r="N778" s="174"/>
      <c r="O778" s="116"/>
      <c r="P778" s="174"/>
      <c r="Q778" s="116"/>
      <c r="R778" s="116"/>
      <c r="S778" s="174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</row>
    <row r="779" ht="15.0" customHeight="1">
      <c r="A779" s="262"/>
      <c r="B779" s="115"/>
      <c r="C779" s="116"/>
      <c r="D779" s="116"/>
      <c r="E779" s="175"/>
      <c r="F779" s="414"/>
      <c r="G779" s="29"/>
      <c r="H779" s="118"/>
      <c r="I779" s="29"/>
      <c r="J779" s="29"/>
      <c r="K779" s="116"/>
      <c r="L779" s="175"/>
      <c r="M779" s="174"/>
      <c r="N779" s="174"/>
      <c r="O779" s="116"/>
      <c r="P779" s="174"/>
      <c r="Q779" s="116"/>
      <c r="R779" s="116"/>
      <c r="S779" s="174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</row>
    <row r="780" ht="15.0" customHeight="1">
      <c r="A780" s="262"/>
      <c r="B780" s="115"/>
      <c r="C780" s="118"/>
      <c r="D780" s="118"/>
      <c r="E780" s="175"/>
      <c r="F780" s="414"/>
      <c r="G780" s="29"/>
      <c r="H780" s="118"/>
      <c r="I780" s="29"/>
      <c r="J780" s="29"/>
      <c r="K780" s="116"/>
      <c r="L780" s="118"/>
      <c r="M780" s="174"/>
      <c r="N780" s="174"/>
      <c r="O780" s="116"/>
      <c r="P780" s="174"/>
      <c r="Q780" s="116"/>
      <c r="R780" s="116"/>
      <c r="S780" s="174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</row>
    <row r="781" ht="15.0" customHeight="1">
      <c r="A781" s="262"/>
      <c r="B781" s="115"/>
      <c r="C781" s="118"/>
      <c r="D781" s="118"/>
      <c r="E781" s="175"/>
      <c r="F781" s="414"/>
      <c r="G781" s="29"/>
      <c r="H781" s="118"/>
      <c r="I781" s="29"/>
      <c r="J781" s="29"/>
      <c r="K781" s="116"/>
      <c r="L781" s="174"/>
      <c r="M781" s="174"/>
      <c r="N781" s="174"/>
      <c r="O781" s="116"/>
      <c r="P781" s="174"/>
      <c r="Q781" s="116"/>
      <c r="R781" s="116"/>
      <c r="S781" s="174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</row>
    <row r="782" ht="15.0" customHeight="1">
      <c r="A782" s="262"/>
      <c r="B782" s="117"/>
      <c r="C782" s="265"/>
      <c r="D782" s="265"/>
      <c r="E782" s="175"/>
      <c r="F782" s="262"/>
      <c r="G782" s="29"/>
      <c r="H782" s="118"/>
      <c r="I782" s="29"/>
      <c r="J782" s="29"/>
      <c r="K782" s="116"/>
      <c r="L782" s="118"/>
      <c r="M782" s="174"/>
      <c r="N782" s="174"/>
      <c r="O782" s="116"/>
      <c r="P782" s="174"/>
      <c r="Q782" s="116"/>
      <c r="R782" s="116"/>
      <c r="S782" s="174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</row>
    <row r="783" ht="15.0" customHeight="1">
      <c r="A783" s="262"/>
      <c r="B783" s="115"/>
      <c r="C783" s="118"/>
      <c r="D783" s="118"/>
      <c r="E783" s="175"/>
      <c r="F783" s="262"/>
      <c r="G783" s="29"/>
      <c r="H783" s="118"/>
      <c r="I783" s="29"/>
      <c r="J783" s="29"/>
      <c r="K783" s="116"/>
      <c r="L783" s="175"/>
      <c r="M783" s="174"/>
      <c r="N783" s="174"/>
      <c r="O783" s="116"/>
      <c r="P783" s="174"/>
      <c r="Q783" s="116"/>
      <c r="R783" s="116"/>
      <c r="S783" s="174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</row>
    <row r="784" ht="15.0" customHeight="1">
      <c r="A784" s="262"/>
      <c r="B784" s="115"/>
      <c r="C784" s="116"/>
      <c r="D784" s="116"/>
      <c r="E784" s="175"/>
      <c r="F784" s="262"/>
      <c r="G784" s="29"/>
      <c r="H784" s="118"/>
      <c r="I784" s="29"/>
      <c r="J784" s="29"/>
      <c r="K784" s="116"/>
      <c r="L784" s="116"/>
      <c r="M784" s="174"/>
      <c r="N784" s="174"/>
      <c r="O784" s="116"/>
      <c r="P784" s="174"/>
      <c r="Q784" s="116"/>
      <c r="R784" s="116"/>
      <c r="S784" s="174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</row>
    <row r="785" ht="15.0" customHeight="1">
      <c r="A785" s="262"/>
      <c r="B785" s="115"/>
      <c r="C785" s="116"/>
      <c r="D785" s="116"/>
      <c r="E785" s="175"/>
      <c r="F785" s="262"/>
      <c r="G785" s="29"/>
      <c r="H785" s="118"/>
      <c r="I785" s="29"/>
      <c r="J785" s="29"/>
      <c r="K785" s="116"/>
      <c r="L785" s="116"/>
      <c r="M785" s="174"/>
      <c r="N785" s="174"/>
      <c r="O785" s="116"/>
      <c r="P785" s="174"/>
      <c r="Q785" s="116"/>
      <c r="R785" s="116"/>
      <c r="S785" s="174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</row>
    <row r="786" ht="15.0" customHeight="1">
      <c r="A786" s="262"/>
      <c r="B786" s="115"/>
      <c r="C786" s="116"/>
      <c r="D786" s="118"/>
      <c r="E786" s="175"/>
      <c r="F786" s="262"/>
      <c r="G786" s="29"/>
      <c r="H786" s="118"/>
      <c r="I786" s="29"/>
      <c r="J786" s="29"/>
      <c r="K786" s="116"/>
      <c r="L786" s="116"/>
      <c r="M786" s="174"/>
      <c r="N786" s="174"/>
      <c r="O786" s="116"/>
      <c r="P786" s="174"/>
      <c r="Q786" s="116"/>
      <c r="R786" s="116"/>
      <c r="S786" s="174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</row>
    <row r="787" ht="15.0" customHeight="1">
      <c r="A787" s="262"/>
      <c r="B787" s="115"/>
      <c r="C787" s="116"/>
      <c r="D787" s="118"/>
      <c r="E787" s="175"/>
      <c r="F787" s="262"/>
      <c r="G787" s="29"/>
      <c r="H787" s="118"/>
      <c r="I787" s="29"/>
      <c r="J787" s="29"/>
      <c r="K787" s="116"/>
      <c r="L787" s="116"/>
      <c r="M787" s="174"/>
      <c r="N787" s="174"/>
      <c r="O787" s="116"/>
      <c r="P787" s="174"/>
      <c r="Q787" s="116"/>
      <c r="R787" s="116"/>
      <c r="S787" s="174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</row>
    <row r="788" ht="15.0" customHeight="1">
      <c r="A788" s="262"/>
      <c r="B788" s="115"/>
      <c r="C788" s="116"/>
      <c r="D788" s="118"/>
      <c r="E788" s="175"/>
      <c r="F788" s="262"/>
      <c r="G788" s="29"/>
      <c r="H788" s="118"/>
      <c r="I788" s="29"/>
      <c r="J788" s="29"/>
      <c r="K788" s="116"/>
      <c r="L788" s="118"/>
      <c r="M788" s="174"/>
      <c r="N788" s="174"/>
      <c r="O788" s="116"/>
      <c r="P788" s="174"/>
      <c r="Q788" s="116"/>
      <c r="R788" s="116"/>
      <c r="S788" s="174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</row>
    <row r="789" ht="15.0" customHeight="1">
      <c r="A789" s="262"/>
      <c r="B789" s="115"/>
      <c r="C789" s="116"/>
      <c r="D789" s="118"/>
      <c r="E789" s="175"/>
      <c r="F789" s="262"/>
      <c r="G789" s="29"/>
      <c r="H789" s="118"/>
      <c r="I789" s="29"/>
      <c r="J789" s="29"/>
      <c r="K789" s="116"/>
      <c r="L789" s="118"/>
      <c r="M789" s="174"/>
      <c r="N789" s="174"/>
      <c r="O789" s="116"/>
      <c r="P789" s="174"/>
      <c r="Q789" s="116"/>
      <c r="R789" s="116"/>
      <c r="S789" s="174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</row>
    <row r="790" ht="15.0" customHeight="1">
      <c r="A790" s="262"/>
      <c r="B790" s="115"/>
      <c r="C790" s="116"/>
      <c r="D790" s="118"/>
      <c r="E790" s="175"/>
      <c r="F790" s="262"/>
      <c r="G790" s="29"/>
      <c r="H790" s="118"/>
      <c r="I790" s="29"/>
      <c r="J790" s="29"/>
      <c r="K790" s="116"/>
      <c r="L790" s="265"/>
      <c r="M790" s="174"/>
      <c r="N790" s="174"/>
      <c r="O790" s="116"/>
      <c r="P790" s="174"/>
      <c r="Q790" s="116"/>
      <c r="R790" s="116"/>
      <c r="S790" s="174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</row>
    <row r="791" ht="15.0" customHeight="1">
      <c r="A791" s="262"/>
      <c r="B791" s="115"/>
      <c r="C791" s="116"/>
      <c r="D791" s="116"/>
      <c r="E791" s="175"/>
      <c r="F791" s="262"/>
      <c r="G791" s="29"/>
      <c r="H791" s="118"/>
      <c r="I791" s="29"/>
      <c r="J791" s="29"/>
      <c r="K791" s="116"/>
      <c r="L791" s="116"/>
      <c r="M791" s="174"/>
      <c r="N791" s="174"/>
      <c r="O791" s="116"/>
      <c r="P791" s="174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</row>
    <row r="792" ht="15.0" customHeight="1">
      <c r="A792" s="262"/>
      <c r="B792" s="115"/>
      <c r="C792" s="116"/>
      <c r="D792" s="118"/>
      <c r="E792" s="175"/>
      <c r="F792" s="262"/>
      <c r="G792" s="29"/>
      <c r="H792" s="118"/>
      <c r="I792" s="29"/>
      <c r="J792" s="29"/>
      <c r="K792" s="116"/>
      <c r="L792" s="116"/>
      <c r="M792" s="174"/>
      <c r="N792" s="174"/>
      <c r="O792" s="116"/>
      <c r="P792" s="174"/>
      <c r="Q792" s="116"/>
      <c r="R792" s="116"/>
      <c r="S792" s="116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  <c r="AF792" s="174"/>
      <c r="AG792" s="174"/>
      <c r="AH792" s="174"/>
      <c r="AI792" s="174"/>
      <c r="AJ792" s="174"/>
    </row>
    <row r="793" ht="15.0" customHeight="1">
      <c r="A793" s="262"/>
      <c r="B793" s="115"/>
      <c r="C793" s="116"/>
      <c r="D793" s="118"/>
      <c r="E793" s="175"/>
      <c r="F793" s="262"/>
      <c r="G793" s="29"/>
      <c r="H793" s="118"/>
      <c r="I793" s="29"/>
      <c r="J793" s="29"/>
      <c r="K793" s="116"/>
      <c r="L793" s="116"/>
      <c r="M793" s="174"/>
      <c r="N793" s="174"/>
      <c r="O793" s="116"/>
      <c r="P793" s="174"/>
      <c r="Q793" s="116"/>
      <c r="R793" s="116"/>
      <c r="S793" s="116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  <c r="AF793" s="174"/>
      <c r="AG793" s="174"/>
      <c r="AH793" s="174"/>
      <c r="AI793" s="174"/>
      <c r="AJ793" s="174"/>
    </row>
    <row r="794" ht="15.0" customHeight="1">
      <c r="A794" s="262"/>
      <c r="B794" s="115"/>
      <c r="C794" s="116"/>
      <c r="D794" s="118"/>
      <c r="E794" s="175"/>
      <c r="F794" s="262"/>
      <c r="G794" s="29"/>
      <c r="H794" s="118"/>
      <c r="I794" s="29"/>
      <c r="J794" s="29"/>
      <c r="K794" s="116"/>
      <c r="L794" s="116"/>
      <c r="M794" s="174"/>
      <c r="N794" s="174"/>
      <c r="O794" s="116"/>
      <c r="P794" s="174"/>
      <c r="Q794" s="116"/>
      <c r="R794" s="116"/>
      <c r="S794" s="116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  <c r="AF794" s="174"/>
      <c r="AG794" s="174"/>
      <c r="AH794" s="174"/>
      <c r="AI794" s="174"/>
      <c r="AJ794" s="174"/>
    </row>
    <row r="795" ht="15.0" customHeight="1">
      <c r="A795" s="262"/>
      <c r="B795" s="115"/>
      <c r="C795" s="116"/>
      <c r="D795" s="118"/>
      <c r="E795" s="175"/>
      <c r="F795" s="262"/>
      <c r="G795" s="29"/>
      <c r="H795" s="118"/>
      <c r="I795" s="29"/>
      <c r="J795" s="29"/>
      <c r="K795" s="116"/>
      <c r="L795" s="116"/>
      <c r="M795" s="174"/>
      <c r="N795" s="174"/>
      <c r="O795" s="116"/>
      <c r="P795" s="174"/>
      <c r="Q795" s="116"/>
      <c r="R795" s="116"/>
      <c r="S795" s="116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  <c r="AF795" s="174"/>
      <c r="AG795" s="174"/>
      <c r="AH795" s="174"/>
      <c r="AI795" s="174"/>
      <c r="AJ795" s="174"/>
    </row>
    <row r="796" ht="15.0" customHeight="1">
      <c r="A796" s="262"/>
      <c r="B796" s="115"/>
      <c r="C796" s="116"/>
      <c r="D796" s="118"/>
      <c r="E796" s="175"/>
      <c r="F796" s="262"/>
      <c r="G796" s="29"/>
      <c r="H796" s="118"/>
      <c r="I796" s="29"/>
      <c r="J796" s="29"/>
      <c r="K796" s="116"/>
      <c r="L796" s="116"/>
      <c r="M796" s="174"/>
      <c r="N796" s="174"/>
      <c r="O796" s="116"/>
      <c r="P796" s="174"/>
      <c r="Q796" s="116"/>
      <c r="R796" s="116"/>
      <c r="S796" s="116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  <c r="AF796" s="174"/>
      <c r="AG796" s="174"/>
      <c r="AH796" s="174"/>
      <c r="AI796" s="174"/>
      <c r="AJ796" s="174"/>
    </row>
    <row r="797" ht="15.0" customHeight="1">
      <c r="A797" s="262"/>
      <c r="B797" s="115"/>
      <c r="C797" s="116"/>
      <c r="D797" s="118"/>
      <c r="E797" s="175"/>
      <c r="F797" s="262"/>
      <c r="G797" s="29"/>
      <c r="H797" s="118"/>
      <c r="I797" s="29"/>
      <c r="J797" s="29"/>
      <c r="K797" s="116"/>
      <c r="L797" s="118"/>
      <c r="M797" s="174"/>
      <c r="N797" s="174"/>
      <c r="O797" s="116"/>
      <c r="P797" s="174"/>
      <c r="Q797" s="116"/>
      <c r="R797" s="116"/>
      <c r="S797" s="116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  <c r="AF797" s="174"/>
      <c r="AG797" s="174"/>
      <c r="AH797" s="174"/>
      <c r="AI797" s="174"/>
      <c r="AJ797" s="174"/>
    </row>
    <row r="798" ht="15.0" customHeight="1">
      <c r="A798" s="262"/>
      <c r="B798" s="115"/>
      <c r="C798" s="116"/>
      <c r="D798" s="118"/>
      <c r="E798" s="175"/>
      <c r="F798" s="262"/>
      <c r="G798" s="29"/>
      <c r="H798" s="118"/>
      <c r="I798" s="29"/>
      <c r="J798" s="29"/>
      <c r="K798" s="116"/>
      <c r="L798" s="118"/>
      <c r="M798" s="174"/>
      <c r="N798" s="174"/>
      <c r="O798" s="116"/>
      <c r="P798" s="174"/>
      <c r="Q798" s="116"/>
      <c r="R798" s="116"/>
      <c r="S798" s="116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  <c r="AF798" s="174"/>
      <c r="AG798" s="174"/>
      <c r="AH798" s="174"/>
      <c r="AI798" s="174"/>
      <c r="AJ798" s="174"/>
    </row>
    <row r="799" ht="15.0" customHeight="1">
      <c r="A799" s="262"/>
      <c r="B799" s="115"/>
      <c r="C799" s="116"/>
      <c r="D799" s="118"/>
      <c r="E799" s="175"/>
      <c r="F799" s="262"/>
      <c r="G799" s="29"/>
      <c r="H799" s="118"/>
      <c r="I799" s="29"/>
      <c r="J799" s="29"/>
      <c r="K799" s="116"/>
      <c r="L799" s="264"/>
      <c r="M799" s="174"/>
      <c r="N799" s="174"/>
      <c r="O799" s="116"/>
      <c r="P799" s="174"/>
      <c r="Q799" s="116"/>
      <c r="R799" s="116"/>
      <c r="S799" s="116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  <c r="AF799" s="174"/>
      <c r="AG799" s="174"/>
      <c r="AH799" s="174"/>
      <c r="AI799" s="174"/>
      <c r="AJ799" s="174"/>
    </row>
    <row r="800" ht="15.0" customHeight="1">
      <c r="A800" s="262"/>
      <c r="B800" s="115"/>
      <c r="C800" s="116"/>
      <c r="D800" s="118"/>
      <c r="E800" s="175"/>
      <c r="F800" s="262"/>
      <c r="G800" s="29"/>
      <c r="H800" s="118"/>
      <c r="I800" s="29"/>
      <c r="J800" s="29"/>
      <c r="K800" s="116"/>
      <c r="L800" s="411"/>
      <c r="M800" s="174"/>
      <c r="N800" s="174"/>
      <c r="O800" s="116"/>
      <c r="P800" s="174"/>
      <c r="Q800" s="116"/>
      <c r="R800" s="116"/>
      <c r="S800" s="116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  <c r="AF800" s="174"/>
      <c r="AG800" s="174"/>
      <c r="AH800" s="174"/>
      <c r="AI800" s="174"/>
      <c r="AJ800" s="174"/>
    </row>
    <row r="801" ht="15.0" customHeight="1">
      <c r="A801" s="262"/>
      <c r="B801" s="115"/>
      <c r="C801" s="116"/>
      <c r="D801" s="118"/>
      <c r="E801" s="175"/>
      <c r="F801" s="262"/>
      <c r="G801" s="29"/>
      <c r="H801" s="118"/>
      <c r="I801" s="29"/>
      <c r="J801" s="29"/>
      <c r="K801" s="116"/>
      <c r="L801" s="264"/>
      <c r="M801" s="174"/>
      <c r="N801" s="174"/>
      <c r="O801" s="116"/>
      <c r="P801" s="174"/>
      <c r="Q801" s="116"/>
      <c r="R801" s="116"/>
      <c r="S801" s="116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  <c r="AF801" s="174"/>
      <c r="AG801" s="174"/>
      <c r="AH801" s="174"/>
      <c r="AI801" s="174"/>
      <c r="AJ801" s="174"/>
    </row>
    <row r="802" ht="15.0" customHeight="1">
      <c r="A802" s="262"/>
      <c r="B802" s="115"/>
      <c r="C802" s="116"/>
      <c r="D802" s="118"/>
      <c r="E802" s="175"/>
      <c r="F802" s="262"/>
      <c r="G802" s="29"/>
      <c r="H802" s="118"/>
      <c r="I802" s="29"/>
      <c r="J802" s="29"/>
      <c r="K802" s="116"/>
      <c r="L802" s="264"/>
      <c r="M802" s="174"/>
      <c r="N802" s="174"/>
      <c r="O802" s="116"/>
      <c r="P802" s="174"/>
      <c r="Q802" s="116"/>
      <c r="R802" s="116"/>
      <c r="S802" s="116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  <c r="AF802" s="174"/>
      <c r="AG802" s="174"/>
      <c r="AH802" s="174"/>
      <c r="AI802" s="174"/>
      <c r="AJ802" s="174"/>
    </row>
    <row r="803" ht="15.0" customHeight="1">
      <c r="A803" s="262"/>
      <c r="B803" s="115"/>
      <c r="C803" s="116"/>
      <c r="D803" s="118"/>
      <c r="E803" s="175"/>
      <c r="F803" s="262"/>
      <c r="G803" s="29"/>
      <c r="H803" s="118"/>
      <c r="I803" s="29"/>
      <c r="J803" s="29"/>
      <c r="K803" s="116"/>
      <c r="L803" s="264"/>
      <c r="M803" s="174"/>
      <c r="N803" s="174"/>
      <c r="O803" s="116"/>
      <c r="P803" s="174"/>
      <c r="Q803" s="116"/>
      <c r="R803" s="116"/>
      <c r="S803" s="116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  <c r="AF803" s="174"/>
      <c r="AG803" s="174"/>
      <c r="AH803" s="174"/>
      <c r="AI803" s="174"/>
      <c r="AJ803" s="174"/>
    </row>
    <row r="804" ht="15.0" customHeight="1">
      <c r="A804" s="262"/>
      <c r="B804" s="115"/>
      <c r="C804" s="116"/>
      <c r="D804" s="118"/>
      <c r="E804" s="175"/>
      <c r="F804" s="262"/>
      <c r="G804" s="29"/>
      <c r="H804" s="118"/>
      <c r="I804" s="29"/>
      <c r="J804" s="29"/>
      <c r="K804" s="116"/>
      <c r="L804" s="118"/>
      <c r="M804" s="174"/>
      <c r="N804" s="174"/>
      <c r="O804" s="116"/>
      <c r="P804" s="174"/>
      <c r="Q804" s="116"/>
      <c r="R804" s="116"/>
      <c r="S804" s="116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  <c r="AF804" s="174"/>
      <c r="AG804" s="174"/>
      <c r="AH804" s="174"/>
      <c r="AI804" s="174"/>
      <c r="AJ804" s="174"/>
    </row>
    <row r="805" ht="15.0" customHeight="1">
      <c r="A805" s="262"/>
      <c r="B805" s="115"/>
      <c r="C805" s="265"/>
      <c r="D805" s="265"/>
      <c r="E805" s="175"/>
      <c r="F805" s="262"/>
      <c r="G805" s="29"/>
      <c r="H805" s="118"/>
      <c r="I805" s="29"/>
      <c r="J805" s="29"/>
      <c r="K805" s="116"/>
      <c r="L805" s="264"/>
      <c r="M805" s="174"/>
      <c r="N805" s="174"/>
      <c r="O805" s="116"/>
      <c r="P805" s="174"/>
      <c r="Q805" s="116"/>
      <c r="R805" s="116"/>
      <c r="S805" s="116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  <c r="AF805" s="174"/>
      <c r="AG805" s="174"/>
      <c r="AH805" s="174"/>
      <c r="AI805" s="174"/>
      <c r="AJ805" s="174"/>
    </row>
    <row r="806" ht="15.0" customHeight="1">
      <c r="A806" s="262"/>
      <c r="B806" s="115"/>
      <c r="C806" s="118"/>
      <c r="D806" s="118"/>
      <c r="E806" s="175"/>
      <c r="F806" s="262"/>
      <c r="G806" s="29"/>
      <c r="H806" s="118"/>
      <c r="I806" s="29"/>
      <c r="J806" s="29"/>
      <c r="K806" s="116"/>
      <c r="L806" s="116"/>
      <c r="M806" s="174"/>
      <c r="N806" s="174"/>
      <c r="O806" s="116"/>
      <c r="P806" s="174"/>
      <c r="Q806" s="116"/>
      <c r="R806" s="116"/>
      <c r="S806" s="116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  <c r="AF806" s="174"/>
      <c r="AG806" s="174"/>
      <c r="AH806" s="174"/>
      <c r="AI806" s="174"/>
      <c r="AJ806" s="174"/>
    </row>
    <row r="807" ht="15.0" customHeight="1">
      <c r="A807" s="262"/>
      <c r="B807" s="115"/>
      <c r="C807" s="116"/>
      <c r="D807" s="118"/>
      <c r="E807" s="175"/>
      <c r="F807" s="262"/>
      <c r="G807" s="29"/>
      <c r="H807" s="118"/>
      <c r="I807" s="29"/>
      <c r="J807" s="29"/>
      <c r="K807" s="116"/>
      <c r="L807" s="174"/>
      <c r="M807" s="174"/>
      <c r="N807" s="174"/>
      <c r="O807" s="116"/>
      <c r="P807" s="174"/>
      <c r="Q807" s="116"/>
      <c r="R807" s="116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  <c r="AF807" s="174"/>
      <c r="AG807" s="174"/>
      <c r="AH807" s="174"/>
      <c r="AI807" s="174"/>
      <c r="AJ807" s="174"/>
    </row>
    <row r="808" ht="15.0" customHeight="1">
      <c r="A808" s="262"/>
      <c r="B808" s="115"/>
      <c r="C808" s="116"/>
      <c r="D808" s="118"/>
      <c r="E808" s="175"/>
      <c r="F808" s="262"/>
      <c r="G808" s="29"/>
      <c r="H808" s="118"/>
      <c r="I808" s="29"/>
      <c r="J808" s="29"/>
      <c r="K808" s="116"/>
      <c r="L808" s="174"/>
      <c r="M808" s="174"/>
      <c r="N808" s="174"/>
      <c r="O808" s="116"/>
      <c r="P808" s="174"/>
      <c r="Q808" s="116"/>
      <c r="R808" s="116"/>
      <c r="S808" s="174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</row>
    <row r="809" ht="15.0" customHeight="1">
      <c r="A809" s="262"/>
      <c r="B809" s="115"/>
      <c r="C809" s="116"/>
      <c r="D809" s="118"/>
      <c r="E809" s="175"/>
      <c r="F809" s="262"/>
      <c r="G809" s="29"/>
      <c r="H809" s="118"/>
      <c r="I809" s="29"/>
      <c r="J809" s="29"/>
      <c r="K809" s="116"/>
      <c r="L809" s="116"/>
      <c r="M809" s="407"/>
      <c r="N809" s="174"/>
      <c r="O809" s="116"/>
      <c r="P809" s="174"/>
      <c r="Q809" s="116"/>
      <c r="R809" s="116"/>
      <c r="S809" s="174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</row>
    <row r="810" ht="15.0" customHeight="1">
      <c r="A810" s="262"/>
      <c r="B810" s="115"/>
      <c r="C810" s="116"/>
      <c r="D810" s="118"/>
      <c r="E810" s="175"/>
      <c r="F810" s="262"/>
      <c r="G810" s="29"/>
      <c r="H810" s="118"/>
      <c r="I810" s="29"/>
      <c r="J810" s="29"/>
      <c r="K810" s="116"/>
      <c r="L810" s="116"/>
      <c r="M810" s="174"/>
      <c r="N810" s="174"/>
      <c r="O810" s="116"/>
      <c r="P810" s="174"/>
      <c r="Q810" s="116"/>
      <c r="R810" s="116"/>
      <c r="S810" s="174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</row>
    <row r="811" ht="15.0" customHeight="1">
      <c r="A811" s="262"/>
      <c r="B811" s="115"/>
      <c r="C811" s="116"/>
      <c r="D811" s="118"/>
      <c r="E811" s="175"/>
      <c r="F811" s="262"/>
      <c r="G811" s="29"/>
      <c r="H811" s="118"/>
      <c r="I811" s="29"/>
      <c r="J811" s="29"/>
      <c r="K811" s="116"/>
      <c r="L811" s="116"/>
      <c r="M811" s="174"/>
      <c r="N811" s="174"/>
      <c r="O811" s="116"/>
      <c r="P811" s="174"/>
      <c r="Q811" s="116"/>
      <c r="R811" s="116"/>
      <c r="S811" s="174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</row>
    <row r="812" ht="15.0" customHeight="1">
      <c r="A812" s="262"/>
      <c r="B812" s="115"/>
      <c r="C812" s="116"/>
      <c r="D812" s="116"/>
      <c r="E812" s="175"/>
      <c r="F812" s="262"/>
      <c r="G812" s="29"/>
      <c r="H812" s="118"/>
      <c r="I812" s="29"/>
      <c r="J812" s="29"/>
      <c r="K812" s="116"/>
      <c r="L812" s="174"/>
      <c r="M812" s="174"/>
      <c r="N812" s="174"/>
      <c r="O812" s="116"/>
      <c r="P812" s="174"/>
      <c r="Q812" s="116"/>
      <c r="R812" s="116"/>
      <c r="S812" s="174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</row>
    <row r="813" ht="15.0" customHeight="1">
      <c r="A813" s="262"/>
      <c r="B813" s="115"/>
      <c r="C813" s="116"/>
      <c r="D813" s="116"/>
      <c r="E813" s="175"/>
      <c r="F813" s="262"/>
      <c r="G813" s="29"/>
      <c r="H813" s="118"/>
      <c r="I813" s="29"/>
      <c r="J813" s="29"/>
      <c r="K813" s="116"/>
      <c r="L813" s="174"/>
      <c r="M813" s="174"/>
      <c r="N813" s="174"/>
      <c r="O813" s="116"/>
      <c r="P813" s="174"/>
      <c r="Q813" s="116"/>
      <c r="R813" s="116"/>
      <c r="S813" s="174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</row>
    <row r="814" ht="15.0" customHeight="1">
      <c r="A814" s="262"/>
      <c r="B814" s="115"/>
      <c r="C814" s="116"/>
      <c r="D814" s="118"/>
      <c r="E814" s="175"/>
      <c r="F814" s="262"/>
      <c r="G814" s="29"/>
      <c r="H814" s="118"/>
      <c r="I814" s="29"/>
      <c r="J814" s="29"/>
      <c r="K814" s="116"/>
      <c r="L814" s="174"/>
      <c r="M814" s="174"/>
      <c r="N814" s="174"/>
      <c r="O814" s="116"/>
      <c r="P814" s="174"/>
      <c r="Q814" s="116"/>
      <c r="R814" s="116"/>
      <c r="S814" s="174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</row>
    <row r="815" ht="15.0" customHeight="1">
      <c r="A815" s="262"/>
      <c r="B815" s="115"/>
      <c r="C815" s="118"/>
      <c r="D815" s="116"/>
      <c r="E815" s="175"/>
      <c r="F815" s="262"/>
      <c r="G815" s="61"/>
      <c r="H815" s="118"/>
      <c r="I815" s="29"/>
      <c r="J815" s="29"/>
      <c r="K815" s="116"/>
      <c r="L815" s="174"/>
      <c r="M815" s="174"/>
      <c r="N815" s="174"/>
      <c r="O815" s="116"/>
      <c r="P815" s="174"/>
      <c r="Q815" s="116"/>
      <c r="R815" s="116"/>
      <c r="S815" s="174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</row>
    <row r="816" ht="15.0" customHeight="1">
      <c r="A816" s="262"/>
      <c r="B816" s="115"/>
      <c r="C816" s="116"/>
      <c r="D816" s="118"/>
      <c r="E816" s="175"/>
      <c r="F816" s="262"/>
      <c r="G816" s="61"/>
      <c r="H816" s="118"/>
      <c r="I816" s="29"/>
      <c r="J816" s="29"/>
      <c r="K816" s="116"/>
      <c r="L816" s="174"/>
      <c r="M816" s="174"/>
      <c r="N816" s="174"/>
      <c r="O816" s="116"/>
      <c r="P816" s="174"/>
      <c r="Q816" s="116"/>
      <c r="R816" s="116"/>
      <c r="S816" s="174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</row>
    <row r="817" ht="15.0" customHeight="1">
      <c r="A817" s="262"/>
      <c r="B817" s="115"/>
      <c r="C817" s="116"/>
      <c r="D817" s="118"/>
      <c r="E817" s="175"/>
      <c r="F817" s="262"/>
      <c r="G817" s="61"/>
      <c r="H817" s="118"/>
      <c r="I817" s="29"/>
      <c r="J817" s="29"/>
      <c r="K817" s="116"/>
      <c r="L817" s="174"/>
      <c r="M817" s="174"/>
      <c r="N817" s="174"/>
      <c r="O817" s="116"/>
      <c r="P817" s="174"/>
      <c r="Q817" s="116"/>
      <c r="R817" s="116"/>
      <c r="S817" s="174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</row>
    <row r="818" ht="15.0" customHeight="1">
      <c r="A818" s="262"/>
      <c r="B818" s="115"/>
      <c r="C818" s="116"/>
      <c r="D818" s="116"/>
      <c r="E818" s="175"/>
      <c r="F818" s="262"/>
      <c r="G818" s="29"/>
      <c r="H818" s="118"/>
      <c r="I818" s="29"/>
      <c r="J818" s="29"/>
      <c r="K818" s="116"/>
      <c r="L818" s="174"/>
      <c r="M818" s="174"/>
      <c r="N818" s="174"/>
      <c r="O818" s="116"/>
      <c r="P818" s="174"/>
      <c r="Q818" s="116"/>
      <c r="R818" s="116"/>
      <c r="S818" s="174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</row>
    <row r="819" ht="15.0" customHeight="1">
      <c r="A819" s="262"/>
      <c r="B819" s="115"/>
      <c r="C819" s="116"/>
      <c r="D819" s="116"/>
      <c r="E819" s="175"/>
      <c r="F819" s="262"/>
      <c r="G819" s="29"/>
      <c r="H819" s="118"/>
      <c r="I819" s="29"/>
      <c r="J819" s="29"/>
      <c r="K819" s="116"/>
      <c r="L819" s="174"/>
      <c r="M819" s="174"/>
      <c r="N819" s="174"/>
      <c r="O819" s="116"/>
      <c r="P819" s="174"/>
      <c r="Q819" s="116"/>
      <c r="R819" s="116"/>
      <c r="S819" s="174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</row>
    <row r="820" ht="15.0" customHeight="1">
      <c r="A820" s="262"/>
      <c r="B820" s="115"/>
      <c r="C820" s="116"/>
      <c r="D820" s="118"/>
      <c r="E820" s="175"/>
      <c r="F820" s="262"/>
      <c r="G820" s="29"/>
      <c r="H820" s="118"/>
      <c r="I820" s="29"/>
      <c r="J820" s="29"/>
      <c r="K820" s="116"/>
      <c r="L820" s="174"/>
      <c r="M820" s="174"/>
      <c r="N820" s="174"/>
      <c r="O820" s="116"/>
      <c r="P820" s="174"/>
      <c r="Q820" s="116"/>
      <c r="R820" s="116"/>
      <c r="S820" s="174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</row>
    <row r="821" ht="15.0" customHeight="1">
      <c r="A821" s="262"/>
      <c r="B821" s="115"/>
      <c r="C821" s="116"/>
      <c r="D821" s="118"/>
      <c r="E821" s="175"/>
      <c r="F821" s="262"/>
      <c r="G821" s="29"/>
      <c r="H821" s="118"/>
      <c r="I821" s="29"/>
      <c r="J821" s="29"/>
      <c r="K821" s="116"/>
      <c r="L821" s="174"/>
      <c r="M821" s="174"/>
      <c r="N821" s="174"/>
      <c r="O821" s="116"/>
      <c r="P821" s="174"/>
      <c r="Q821" s="116"/>
      <c r="R821" s="116"/>
      <c r="S821" s="174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</row>
    <row r="822" ht="15.0" customHeight="1">
      <c r="A822" s="262"/>
      <c r="B822" s="115"/>
      <c r="C822" s="116"/>
      <c r="D822" s="118"/>
      <c r="E822" s="175"/>
      <c r="F822" s="262"/>
      <c r="G822" s="29"/>
      <c r="H822" s="118"/>
      <c r="I822" s="29"/>
      <c r="J822" s="29"/>
      <c r="K822" s="116"/>
      <c r="L822" s="174"/>
      <c r="M822" s="174"/>
      <c r="N822" s="174"/>
      <c r="O822" s="116"/>
      <c r="P822" s="174"/>
      <c r="Q822" s="116"/>
      <c r="R822" s="116"/>
      <c r="S822" s="174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</row>
    <row r="823" ht="15.0" customHeight="1">
      <c r="A823" s="262"/>
      <c r="B823" s="115"/>
      <c r="C823" s="116"/>
      <c r="D823" s="116"/>
      <c r="E823" s="175"/>
      <c r="F823" s="262"/>
      <c r="G823" s="29"/>
      <c r="H823" s="118"/>
      <c r="I823" s="29"/>
      <c r="J823" s="29"/>
      <c r="K823" s="116"/>
      <c r="L823" s="174"/>
      <c r="M823" s="174"/>
      <c r="N823" s="174"/>
      <c r="O823" s="116"/>
      <c r="P823" s="174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</row>
    <row r="824" ht="15.0" customHeight="1">
      <c r="A824" s="262"/>
      <c r="B824" s="115"/>
      <c r="C824" s="116"/>
      <c r="D824" s="118"/>
      <c r="E824" s="175"/>
      <c r="F824" s="262"/>
      <c r="G824" s="29"/>
      <c r="H824" s="118"/>
      <c r="I824" s="29"/>
      <c r="J824" s="29"/>
      <c r="K824" s="116"/>
      <c r="L824" s="174"/>
      <c r="M824" s="174"/>
      <c r="N824" s="174"/>
      <c r="O824" s="116"/>
      <c r="P824" s="174"/>
      <c r="Q824" s="116"/>
      <c r="R824" s="116"/>
      <c r="S824" s="116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  <c r="AF824" s="174"/>
      <c r="AG824" s="174"/>
      <c r="AH824" s="174"/>
      <c r="AI824" s="174"/>
      <c r="AJ824" s="174"/>
    </row>
    <row r="825" ht="15.0" customHeight="1">
      <c r="A825" s="262"/>
      <c r="B825" s="115"/>
      <c r="C825" s="116"/>
      <c r="D825" s="118"/>
      <c r="E825" s="175"/>
      <c r="F825" s="262"/>
      <c r="G825" s="29"/>
      <c r="H825" s="118"/>
      <c r="I825" s="29"/>
      <c r="J825" s="29"/>
      <c r="K825" s="116"/>
      <c r="L825" s="174"/>
      <c r="M825" s="174"/>
      <c r="N825" s="174"/>
      <c r="O825" s="116"/>
      <c r="P825" s="174"/>
      <c r="Q825" s="116"/>
      <c r="R825" s="116"/>
      <c r="S825" s="116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  <c r="AF825" s="174"/>
      <c r="AG825" s="174"/>
      <c r="AH825" s="174"/>
      <c r="AI825" s="174"/>
      <c r="AJ825" s="174"/>
    </row>
    <row r="826" ht="15.0" customHeight="1">
      <c r="A826" s="262"/>
      <c r="B826" s="115"/>
      <c r="C826" s="116"/>
      <c r="D826" s="118"/>
      <c r="E826" s="175"/>
      <c r="F826" s="262"/>
      <c r="G826" s="29"/>
      <c r="H826" s="118"/>
      <c r="I826" s="29"/>
      <c r="J826" s="29"/>
      <c r="K826" s="116"/>
      <c r="L826" s="174"/>
      <c r="M826" s="174"/>
      <c r="N826" s="174"/>
      <c r="O826" s="116"/>
      <c r="P826" s="174"/>
      <c r="Q826" s="116"/>
      <c r="R826" s="116"/>
      <c r="S826" s="116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  <c r="AF826" s="174"/>
      <c r="AG826" s="174"/>
      <c r="AH826" s="174"/>
      <c r="AI826" s="174"/>
      <c r="AJ826" s="174"/>
    </row>
    <row r="827" ht="15.0" customHeight="1">
      <c r="A827" s="262"/>
      <c r="B827" s="115"/>
      <c r="C827" s="118"/>
      <c r="D827" s="118"/>
      <c r="E827" s="175"/>
      <c r="F827" s="262"/>
      <c r="G827" s="29"/>
      <c r="H827" s="118"/>
      <c r="I827" s="29"/>
      <c r="J827" s="29"/>
      <c r="K827" s="116"/>
      <c r="L827" s="174"/>
      <c r="M827" s="174"/>
      <c r="N827" s="174"/>
      <c r="O827" s="116"/>
      <c r="P827" s="174"/>
      <c r="Q827" s="116"/>
      <c r="R827" s="116"/>
      <c r="S827" s="116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  <c r="AF827" s="174"/>
      <c r="AG827" s="174"/>
      <c r="AH827" s="174"/>
      <c r="AI827" s="174"/>
      <c r="AJ827" s="174"/>
    </row>
    <row r="828" ht="15.0" customHeight="1">
      <c r="A828" s="262"/>
      <c r="B828" s="115"/>
      <c r="C828" s="116"/>
      <c r="D828" s="118"/>
      <c r="E828" s="175"/>
      <c r="F828" s="262"/>
      <c r="G828" s="29"/>
      <c r="H828" s="118"/>
      <c r="I828" s="29"/>
      <c r="J828" s="29"/>
      <c r="K828" s="116"/>
      <c r="L828" s="174"/>
      <c r="M828" s="174"/>
      <c r="N828" s="174"/>
      <c r="O828" s="116"/>
      <c r="P828" s="174"/>
      <c r="Q828" s="116"/>
      <c r="R828" s="116"/>
      <c r="S828" s="116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  <c r="AF828" s="174"/>
      <c r="AG828" s="174"/>
      <c r="AH828" s="174"/>
      <c r="AI828" s="174"/>
      <c r="AJ828" s="174"/>
    </row>
    <row r="829" ht="15.0" customHeight="1">
      <c r="A829" s="262"/>
      <c r="B829" s="115"/>
      <c r="C829" s="116"/>
      <c r="D829" s="118"/>
      <c r="E829" s="175"/>
      <c r="F829" s="262"/>
      <c r="G829" s="29"/>
      <c r="H829" s="118"/>
      <c r="I829" s="29"/>
      <c r="J829" s="29"/>
      <c r="K829" s="116"/>
      <c r="L829" s="174"/>
      <c r="M829" s="174"/>
      <c r="N829" s="174"/>
      <c r="O829" s="116"/>
      <c r="P829" s="174"/>
      <c r="Q829" s="116"/>
      <c r="R829" s="116"/>
      <c r="S829" s="116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  <c r="AF829" s="174"/>
      <c r="AG829" s="174"/>
      <c r="AH829" s="174"/>
      <c r="AI829" s="174"/>
      <c r="AJ829" s="174"/>
    </row>
    <row r="830" ht="15.0" customHeight="1">
      <c r="A830" s="262"/>
      <c r="B830" s="115"/>
      <c r="C830" s="116"/>
      <c r="D830" s="116"/>
      <c r="E830" s="175"/>
      <c r="F830" s="262"/>
      <c r="G830" s="29"/>
      <c r="H830" s="118"/>
      <c r="I830" s="29"/>
      <c r="J830" s="29"/>
      <c r="K830" s="116"/>
      <c r="L830" s="174"/>
      <c r="M830" s="174"/>
      <c r="N830" s="174"/>
      <c r="O830" s="116"/>
      <c r="P830" s="174"/>
      <c r="Q830" s="116"/>
      <c r="R830" s="116"/>
      <c r="S830" s="116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  <c r="AF830" s="174"/>
      <c r="AG830" s="174"/>
      <c r="AH830" s="174"/>
      <c r="AI830" s="174"/>
      <c r="AJ830" s="174"/>
    </row>
    <row r="831" ht="15.0" customHeight="1">
      <c r="A831" s="262"/>
      <c r="B831" s="115"/>
      <c r="C831" s="118"/>
      <c r="D831" s="116"/>
      <c r="E831" s="175"/>
      <c r="F831" s="262"/>
      <c r="G831" s="29"/>
      <c r="H831" s="118"/>
      <c r="I831" s="29"/>
      <c r="J831" s="29"/>
      <c r="K831" s="116"/>
      <c r="L831" s="174"/>
      <c r="M831" s="174"/>
      <c r="N831" s="174"/>
      <c r="O831" s="116"/>
      <c r="P831" s="174"/>
      <c r="Q831" s="116"/>
      <c r="R831" s="116"/>
      <c r="S831" s="116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  <c r="AF831" s="174"/>
      <c r="AG831" s="174"/>
      <c r="AH831" s="174"/>
      <c r="AI831" s="174"/>
      <c r="AJ831" s="174"/>
    </row>
    <row r="832" ht="15.0" customHeight="1">
      <c r="A832" s="262"/>
      <c r="B832" s="115"/>
      <c r="C832" s="116"/>
      <c r="D832" s="118"/>
      <c r="E832" s="175"/>
      <c r="F832" s="262"/>
      <c r="G832" s="29"/>
      <c r="H832" s="118"/>
      <c r="I832" s="29"/>
      <c r="J832" s="29"/>
      <c r="K832" s="116"/>
      <c r="L832" s="174"/>
      <c r="M832" s="174"/>
      <c r="N832" s="174"/>
      <c r="O832" s="116"/>
      <c r="P832" s="174"/>
      <c r="Q832" s="116"/>
      <c r="R832" s="116"/>
      <c r="S832" s="116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  <c r="AF832" s="174"/>
      <c r="AG832" s="174"/>
      <c r="AH832" s="174"/>
      <c r="AI832" s="174"/>
      <c r="AJ832" s="174"/>
    </row>
    <row r="833" ht="15.0" customHeight="1">
      <c r="A833" s="262"/>
      <c r="B833" s="115"/>
      <c r="C833" s="116"/>
      <c r="D833" s="116"/>
      <c r="E833" s="175"/>
      <c r="F833" s="262"/>
      <c r="G833" s="29"/>
      <c r="H833" s="118"/>
      <c r="I833" s="29"/>
      <c r="J833" s="29"/>
      <c r="K833" s="116"/>
      <c r="L833" s="174"/>
      <c r="M833" s="174"/>
      <c r="N833" s="174"/>
      <c r="O833" s="116"/>
      <c r="P833" s="174"/>
      <c r="Q833" s="116"/>
      <c r="R833" s="116"/>
      <c r="S833" s="116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  <c r="AF833" s="174"/>
      <c r="AG833" s="174"/>
      <c r="AH833" s="174"/>
      <c r="AI833" s="174"/>
      <c r="AJ833" s="174"/>
    </row>
    <row r="834" ht="15.0" customHeight="1">
      <c r="A834" s="262"/>
      <c r="B834" s="115"/>
      <c r="C834" s="116"/>
      <c r="D834" s="116"/>
      <c r="E834" s="175"/>
      <c r="F834" s="262"/>
      <c r="G834" s="29"/>
      <c r="H834" s="118"/>
      <c r="I834" s="29"/>
      <c r="J834" s="29"/>
      <c r="K834" s="116"/>
      <c r="L834" s="28"/>
      <c r="M834" s="174"/>
      <c r="N834" s="174"/>
      <c r="O834" s="116"/>
      <c r="P834" s="174"/>
      <c r="Q834" s="116"/>
      <c r="R834" s="116"/>
      <c r="S834" s="116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  <c r="AF834" s="174"/>
      <c r="AG834" s="174"/>
      <c r="AH834" s="174"/>
      <c r="AI834" s="174"/>
      <c r="AJ834" s="174"/>
    </row>
    <row r="835" ht="15.0" customHeight="1">
      <c r="A835" s="262"/>
      <c r="B835" s="115"/>
      <c r="C835" s="116"/>
      <c r="D835" s="116"/>
      <c r="E835" s="175"/>
      <c r="F835" s="262"/>
      <c r="G835" s="29"/>
      <c r="H835" s="118"/>
      <c r="I835" s="29"/>
      <c r="J835" s="29"/>
      <c r="K835" s="116"/>
      <c r="L835" s="174"/>
      <c r="M835" s="174"/>
      <c r="N835" s="174"/>
      <c r="O835" s="116"/>
      <c r="P835" s="174"/>
      <c r="Q835" s="116"/>
      <c r="R835" s="116"/>
      <c r="S835" s="116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  <c r="AF835" s="174"/>
      <c r="AG835" s="174"/>
      <c r="AH835" s="174"/>
      <c r="AI835" s="174"/>
      <c r="AJ835" s="174"/>
    </row>
    <row r="836" ht="15.0" customHeight="1">
      <c r="A836" s="262"/>
      <c r="B836" s="117"/>
      <c r="C836" s="116"/>
      <c r="D836" s="116"/>
      <c r="E836" s="175"/>
      <c r="F836" s="262"/>
      <c r="G836" s="29"/>
      <c r="H836" s="118"/>
      <c r="I836" s="29"/>
      <c r="J836" s="29"/>
      <c r="K836" s="34"/>
      <c r="L836" s="265"/>
      <c r="M836" s="174"/>
      <c r="N836" s="174"/>
      <c r="O836" s="116"/>
      <c r="P836" s="174"/>
      <c r="Q836" s="116"/>
      <c r="R836" s="116"/>
      <c r="S836" s="116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  <c r="AF836" s="174"/>
      <c r="AG836" s="174"/>
      <c r="AH836" s="174"/>
      <c r="AI836" s="174"/>
      <c r="AJ836" s="174"/>
    </row>
    <row r="837" ht="15.0" customHeight="1">
      <c r="A837" s="262"/>
      <c r="B837" s="115"/>
      <c r="C837" s="116"/>
      <c r="D837" s="116"/>
      <c r="E837" s="175"/>
      <c r="F837" s="262"/>
      <c r="G837" s="29"/>
      <c r="H837" s="118"/>
      <c r="I837" s="29"/>
      <c r="J837" s="29"/>
      <c r="K837" s="34"/>
      <c r="L837" s="265"/>
      <c r="M837" s="174"/>
      <c r="N837" s="174"/>
      <c r="O837" s="116"/>
      <c r="P837" s="174"/>
      <c r="Q837" s="116"/>
      <c r="R837" s="116"/>
      <c r="S837" s="116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  <c r="AF837" s="174"/>
      <c r="AG837" s="174"/>
      <c r="AH837" s="174"/>
      <c r="AI837" s="174"/>
      <c r="AJ837" s="174"/>
    </row>
    <row r="838" ht="15.0" customHeight="1">
      <c r="A838" s="262"/>
      <c r="B838" s="115"/>
      <c r="C838" s="116"/>
      <c r="D838" s="116"/>
      <c r="E838" s="175"/>
      <c r="F838" s="262"/>
      <c r="G838" s="29"/>
      <c r="H838" s="118"/>
      <c r="I838" s="29"/>
      <c r="J838" s="29"/>
      <c r="K838" s="34"/>
      <c r="L838" s="265"/>
      <c r="M838" s="174"/>
      <c r="N838" s="174"/>
      <c r="O838" s="116"/>
      <c r="P838" s="174"/>
      <c r="Q838" s="116"/>
      <c r="R838" s="116"/>
      <c r="S838" s="116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  <c r="AF838" s="174"/>
      <c r="AG838" s="174"/>
      <c r="AH838" s="174"/>
      <c r="AI838" s="174"/>
      <c r="AJ838" s="174"/>
    </row>
    <row r="839" ht="15.0" customHeight="1">
      <c r="A839" s="262"/>
      <c r="B839" s="117"/>
      <c r="C839" s="116"/>
      <c r="D839" s="116"/>
      <c r="E839" s="175"/>
      <c r="F839" s="262"/>
      <c r="G839" s="61"/>
      <c r="H839" s="118"/>
      <c r="I839" s="29"/>
      <c r="J839" s="29"/>
      <c r="K839" s="34"/>
      <c r="L839" s="28"/>
      <c r="M839" s="174"/>
      <c r="N839" s="174"/>
      <c r="O839" s="116"/>
      <c r="P839" s="174"/>
      <c r="Q839" s="116"/>
      <c r="R839" s="116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  <c r="AF839" s="174"/>
      <c r="AG839" s="174"/>
      <c r="AH839" s="174"/>
      <c r="AI839" s="174"/>
      <c r="AJ839" s="174"/>
    </row>
    <row r="840" ht="15.0" customHeight="1">
      <c r="A840" s="262"/>
      <c r="B840" s="115"/>
      <c r="C840" s="116"/>
      <c r="D840" s="116"/>
      <c r="E840" s="175"/>
      <c r="F840" s="262"/>
      <c r="G840" s="29"/>
      <c r="H840" s="118"/>
      <c r="I840" s="29"/>
      <c r="J840" s="29"/>
      <c r="K840" s="34"/>
      <c r="L840" s="118"/>
      <c r="M840" s="174"/>
      <c r="N840" s="174"/>
      <c r="O840" s="116"/>
      <c r="P840" s="174"/>
      <c r="Q840" s="116"/>
      <c r="R840" s="116"/>
      <c r="S840" s="174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</row>
    <row r="841" ht="15.0" customHeight="1">
      <c r="A841" s="262"/>
      <c r="B841" s="115"/>
      <c r="C841" s="116"/>
      <c r="D841" s="116"/>
      <c r="E841" s="175"/>
      <c r="F841" s="262"/>
      <c r="G841" s="61"/>
      <c r="H841" s="118"/>
      <c r="I841" s="29"/>
      <c r="J841" s="29"/>
      <c r="K841" s="116"/>
      <c r="L841" s="174"/>
      <c r="M841" s="174"/>
      <c r="N841" s="174"/>
      <c r="O841" s="116"/>
      <c r="P841" s="174"/>
      <c r="Q841" s="116"/>
      <c r="R841" s="116"/>
      <c r="S841" s="174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</row>
    <row r="842" ht="15.0" customHeight="1">
      <c r="A842" s="262"/>
      <c r="B842" s="117"/>
      <c r="C842" s="118"/>
      <c r="D842" s="118"/>
      <c r="E842" s="175"/>
      <c r="F842" s="262"/>
      <c r="G842" s="61"/>
      <c r="H842" s="118"/>
      <c r="I842" s="29"/>
      <c r="J842" s="29"/>
      <c r="K842" s="116"/>
      <c r="L842" s="28"/>
      <c r="M842" s="174"/>
      <c r="N842" s="174"/>
      <c r="O842" s="116"/>
      <c r="P842" s="174"/>
      <c r="Q842" s="116"/>
      <c r="R842" s="116"/>
      <c r="S842" s="174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</row>
    <row r="843" ht="15.0" customHeight="1">
      <c r="A843" s="262"/>
      <c r="B843" s="117"/>
      <c r="C843" s="116"/>
      <c r="D843" s="264"/>
      <c r="E843" s="175"/>
      <c r="F843" s="262"/>
      <c r="G843" s="29"/>
      <c r="H843" s="118"/>
      <c r="I843" s="29"/>
      <c r="J843" s="29"/>
      <c r="K843" s="116"/>
      <c r="L843" s="174"/>
      <c r="M843" s="174"/>
      <c r="N843" s="174"/>
      <c r="O843" s="116"/>
      <c r="P843" s="174"/>
      <c r="Q843" s="116"/>
      <c r="R843" s="116"/>
      <c r="S843" s="174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</row>
    <row r="844" ht="15.0" customHeight="1">
      <c r="A844" s="262"/>
      <c r="B844" s="117"/>
      <c r="C844" s="116"/>
      <c r="D844" s="264"/>
      <c r="E844" s="175"/>
      <c r="F844" s="262"/>
      <c r="G844" s="29"/>
      <c r="H844" s="118"/>
      <c r="I844" s="29"/>
      <c r="J844" s="29"/>
      <c r="K844" s="34"/>
      <c r="L844" s="265"/>
      <c r="M844" s="174"/>
      <c r="N844" s="174"/>
      <c r="O844" s="116"/>
      <c r="P844" s="174"/>
      <c r="Q844" s="116"/>
      <c r="R844" s="116"/>
      <c r="S844" s="174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</row>
    <row r="845" ht="15.0" customHeight="1">
      <c r="A845" s="262"/>
      <c r="B845" s="117"/>
      <c r="C845" s="118"/>
      <c r="D845" s="118"/>
      <c r="E845" s="175"/>
      <c r="F845" s="262"/>
      <c r="G845" s="29"/>
      <c r="H845" s="118"/>
      <c r="I845" s="29"/>
      <c r="J845" s="29"/>
      <c r="K845" s="34"/>
      <c r="L845" s="265"/>
      <c r="M845" s="174"/>
      <c r="N845" s="174"/>
      <c r="O845" s="116"/>
      <c r="P845" s="174"/>
      <c r="Q845" s="116"/>
      <c r="R845" s="116"/>
      <c r="S845" s="174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</row>
    <row r="846" ht="15.0" customHeight="1">
      <c r="A846" s="262"/>
      <c r="B846" s="117"/>
      <c r="C846" s="118"/>
      <c r="D846" s="118"/>
      <c r="E846" s="175"/>
      <c r="F846" s="262"/>
      <c r="G846" s="61"/>
      <c r="H846" s="118"/>
      <c r="I846" s="29"/>
      <c r="J846" s="29"/>
      <c r="K846" s="34"/>
      <c r="L846" s="265"/>
      <c r="M846" s="174"/>
      <c r="N846" s="174"/>
      <c r="O846" s="116"/>
      <c r="P846" s="174"/>
      <c r="Q846" s="116"/>
      <c r="R846" s="116"/>
      <c r="S846" s="174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</row>
    <row r="847" ht="15.0" customHeight="1">
      <c r="A847" s="262"/>
      <c r="B847" s="117"/>
      <c r="C847" s="118"/>
      <c r="D847" s="118"/>
      <c r="E847" s="175"/>
      <c r="F847" s="262"/>
      <c r="G847" s="61"/>
      <c r="H847" s="118"/>
      <c r="I847" s="29"/>
      <c r="J847" s="29"/>
      <c r="K847" s="34"/>
      <c r="L847" s="28"/>
      <c r="M847" s="174"/>
      <c r="N847" s="174"/>
      <c r="O847" s="116"/>
      <c r="P847" s="174"/>
      <c r="Q847" s="116"/>
      <c r="R847" s="116"/>
      <c r="S847" s="174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</row>
    <row r="848" ht="15.0" customHeight="1">
      <c r="A848" s="262"/>
      <c r="B848" s="117"/>
      <c r="C848" s="118"/>
      <c r="D848" s="118"/>
      <c r="E848" s="175"/>
      <c r="F848" s="262"/>
      <c r="G848" s="61"/>
      <c r="H848" s="118"/>
      <c r="I848" s="29"/>
      <c r="J848" s="29"/>
      <c r="K848" s="34"/>
      <c r="L848" s="118"/>
      <c r="M848" s="174"/>
      <c r="N848" s="174"/>
      <c r="O848" s="116"/>
      <c r="P848" s="174"/>
      <c r="Q848" s="116"/>
      <c r="R848" s="116"/>
      <c r="S848" s="174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</row>
    <row r="849" ht="15.0" customHeight="1">
      <c r="A849" s="262"/>
      <c r="B849" s="117"/>
      <c r="C849" s="116"/>
      <c r="D849" s="116"/>
      <c r="E849" s="175"/>
      <c r="F849" s="262"/>
      <c r="G849" s="29"/>
      <c r="H849" s="118"/>
      <c r="I849" s="29"/>
      <c r="J849" s="29"/>
      <c r="K849" s="34"/>
      <c r="L849" s="118"/>
      <c r="M849" s="174"/>
      <c r="N849" s="118"/>
      <c r="O849" s="116"/>
      <c r="P849" s="174"/>
      <c r="Q849" s="116"/>
      <c r="R849" s="116"/>
      <c r="S849" s="174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</row>
    <row r="850" ht="15.0" customHeight="1">
      <c r="A850" s="262"/>
      <c r="B850" s="117"/>
      <c r="C850" s="116"/>
      <c r="D850" s="116"/>
      <c r="E850" s="175"/>
      <c r="F850" s="262"/>
      <c r="G850" s="29"/>
      <c r="H850" s="118"/>
      <c r="I850" s="29"/>
      <c r="J850" s="29"/>
      <c r="K850" s="116"/>
      <c r="L850" s="175"/>
      <c r="M850" s="174"/>
      <c r="N850" s="174"/>
      <c r="O850" s="116"/>
      <c r="P850" s="174"/>
      <c r="Q850" s="116"/>
      <c r="R850" s="116"/>
      <c r="S850" s="174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</row>
    <row r="851" ht="15.0" customHeight="1">
      <c r="A851" s="262"/>
      <c r="B851" s="115"/>
      <c r="C851" s="116"/>
      <c r="D851" s="118"/>
      <c r="E851" s="175"/>
      <c r="F851" s="262"/>
      <c r="G851" s="29"/>
      <c r="H851" s="189"/>
      <c r="I851" s="29"/>
      <c r="J851" s="29"/>
      <c r="K851" s="116"/>
      <c r="L851" s="118"/>
      <c r="M851" s="174"/>
      <c r="N851" s="174"/>
      <c r="O851" s="116"/>
      <c r="P851" s="174"/>
      <c r="Q851" s="116"/>
      <c r="R851" s="116"/>
      <c r="S851" s="174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</row>
    <row r="852" ht="15.0" customHeight="1">
      <c r="A852" s="262"/>
      <c r="B852" s="117"/>
      <c r="C852" s="116"/>
      <c r="D852" s="116"/>
      <c r="E852" s="175"/>
      <c r="F852" s="262"/>
      <c r="G852" s="61"/>
      <c r="H852" s="118"/>
      <c r="I852" s="29"/>
      <c r="J852" s="29"/>
      <c r="K852" s="116"/>
      <c r="L852" s="118"/>
      <c r="M852" s="174"/>
      <c r="N852" s="174"/>
      <c r="O852" s="116"/>
      <c r="P852" s="174"/>
      <c r="Q852" s="116"/>
      <c r="R852" s="116"/>
      <c r="S852" s="174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</row>
    <row r="853" ht="15.0" customHeight="1">
      <c r="A853" s="262"/>
      <c r="B853" s="115"/>
      <c r="C853" s="116"/>
      <c r="D853" s="116"/>
      <c r="E853" s="175"/>
      <c r="F853" s="262"/>
      <c r="G853" s="61"/>
      <c r="H853" s="118"/>
      <c r="I853" s="29"/>
      <c r="J853" s="29"/>
      <c r="K853" s="116"/>
      <c r="L853" s="118"/>
      <c r="M853" s="174"/>
      <c r="N853" s="174"/>
      <c r="O853" s="116"/>
      <c r="P853" s="174"/>
      <c r="Q853" s="116"/>
      <c r="R853" s="116"/>
      <c r="S853" s="174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</row>
    <row r="854" ht="15.0" customHeight="1">
      <c r="A854" s="262"/>
      <c r="B854" s="117"/>
      <c r="C854" s="116"/>
      <c r="D854" s="116"/>
      <c r="E854" s="175"/>
      <c r="F854" s="262"/>
      <c r="G854" s="61"/>
      <c r="H854" s="118"/>
      <c r="I854" s="29"/>
      <c r="J854" s="29"/>
      <c r="K854" s="116"/>
      <c r="L854" s="118"/>
      <c r="M854" s="174"/>
      <c r="N854" s="174"/>
      <c r="O854" s="116"/>
      <c r="P854" s="174"/>
      <c r="Q854" s="116"/>
      <c r="R854" s="116"/>
      <c r="S854" s="174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</row>
    <row r="855" ht="15.0" customHeight="1">
      <c r="A855" s="262"/>
      <c r="B855" s="117"/>
      <c r="C855" s="116"/>
      <c r="D855" s="116"/>
      <c r="E855" s="175"/>
      <c r="F855" s="262"/>
      <c r="G855" s="61"/>
      <c r="H855" s="118"/>
      <c r="I855" s="29"/>
      <c r="J855" s="29"/>
      <c r="K855" s="116"/>
      <c r="L855" s="116"/>
      <c r="M855" s="174"/>
      <c r="N855" s="174"/>
      <c r="O855" s="116"/>
      <c r="P855" s="174"/>
      <c r="Q855" s="116"/>
      <c r="R855" s="116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</row>
    <row r="856" ht="15.0" customHeight="1">
      <c r="A856" s="262"/>
      <c r="B856" s="117"/>
      <c r="C856" s="116"/>
      <c r="D856" s="116"/>
      <c r="E856" s="175"/>
      <c r="F856" s="262"/>
      <c r="G856" s="61"/>
      <c r="H856" s="118"/>
      <c r="I856" s="29"/>
      <c r="J856" s="29"/>
      <c r="K856" s="116"/>
      <c r="L856" s="116"/>
      <c r="M856" s="174"/>
      <c r="N856" s="174"/>
      <c r="O856" s="116"/>
      <c r="P856" s="174"/>
      <c r="Q856" s="116"/>
      <c r="R856" s="116"/>
      <c r="S856" s="29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  <c r="AI856" s="118"/>
      <c r="AJ856" s="118"/>
    </row>
    <row r="857" ht="15.0" customHeight="1">
      <c r="A857" s="262"/>
      <c r="B857" s="117"/>
      <c r="C857" s="116"/>
      <c r="D857" s="116"/>
      <c r="E857" s="175"/>
      <c r="F857" s="262"/>
      <c r="G857" s="61"/>
      <c r="H857" s="118"/>
      <c r="I857" s="29"/>
      <c r="J857" s="29"/>
      <c r="K857" s="116"/>
      <c r="L857" s="116"/>
      <c r="M857" s="174"/>
      <c r="N857" s="174"/>
      <c r="O857" s="116"/>
      <c r="P857" s="174"/>
      <c r="Q857" s="116"/>
      <c r="R857" s="116"/>
      <c r="S857" s="29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  <c r="AI857" s="118"/>
      <c r="AJ857" s="118"/>
    </row>
    <row r="858" ht="15.0" customHeight="1">
      <c r="A858" s="262"/>
      <c r="B858" s="117"/>
      <c r="C858" s="116"/>
      <c r="D858" s="116"/>
      <c r="E858" s="175"/>
      <c r="F858" s="262"/>
      <c r="G858" s="61"/>
      <c r="H858" s="118"/>
      <c r="I858" s="29"/>
      <c r="J858" s="29"/>
      <c r="K858" s="116"/>
      <c r="L858" s="118"/>
      <c r="M858" s="174"/>
      <c r="N858" s="174"/>
      <c r="O858" s="116"/>
      <c r="P858" s="174"/>
      <c r="Q858" s="116"/>
      <c r="R858" s="116"/>
      <c r="S858" s="29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  <c r="AI858" s="118"/>
      <c r="AJ858" s="118"/>
    </row>
    <row r="859" ht="15.0" customHeight="1">
      <c r="A859" s="262"/>
      <c r="B859" s="117"/>
      <c r="C859" s="116"/>
      <c r="D859" s="264"/>
      <c r="E859" s="175"/>
      <c r="F859" s="262"/>
      <c r="G859" s="29"/>
      <c r="H859" s="118"/>
      <c r="I859" s="29"/>
      <c r="J859" s="29"/>
      <c r="K859" s="116"/>
      <c r="L859" s="116"/>
      <c r="M859" s="174"/>
      <c r="N859" s="174"/>
      <c r="O859" s="116"/>
      <c r="P859" s="174"/>
      <c r="Q859" s="116"/>
      <c r="R859" s="116"/>
      <c r="S859" s="29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  <c r="AI859" s="118"/>
      <c r="AJ859" s="118"/>
    </row>
    <row r="860" ht="15.0" customHeight="1">
      <c r="A860" s="262"/>
      <c r="B860" s="117"/>
      <c r="C860" s="116"/>
      <c r="D860" s="116"/>
      <c r="E860" s="175"/>
      <c r="F860" s="262"/>
      <c r="G860" s="29"/>
      <c r="H860" s="118"/>
      <c r="I860" s="29"/>
      <c r="J860" s="29"/>
      <c r="K860" s="116"/>
      <c r="L860" s="116"/>
      <c r="M860" s="174"/>
      <c r="N860" s="174"/>
      <c r="O860" s="116"/>
      <c r="P860" s="174"/>
      <c r="Q860" s="116"/>
      <c r="R860" s="116"/>
      <c r="S860" s="29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</row>
    <row r="861" ht="15.0" customHeight="1">
      <c r="A861" s="262"/>
      <c r="B861" s="117"/>
      <c r="C861" s="116"/>
      <c r="D861" s="116"/>
      <c r="E861" s="175"/>
      <c r="F861" s="262"/>
      <c r="G861" s="29"/>
      <c r="H861" s="118"/>
      <c r="I861" s="29"/>
      <c r="J861" s="29"/>
      <c r="K861" s="116"/>
      <c r="L861" s="118"/>
      <c r="M861" s="174"/>
      <c r="N861" s="174"/>
      <c r="O861" s="116"/>
      <c r="P861" s="174"/>
      <c r="Q861" s="116"/>
      <c r="R861" s="116"/>
      <c r="S861" s="29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  <c r="AI861" s="118"/>
      <c r="AJ861" s="118"/>
    </row>
    <row r="862" ht="15.0" customHeight="1">
      <c r="A862" s="262"/>
      <c r="B862" s="117"/>
      <c r="C862" s="118"/>
      <c r="D862" s="118"/>
      <c r="E862" s="175"/>
      <c r="F862" s="262"/>
      <c r="G862" s="29"/>
      <c r="H862" s="118"/>
      <c r="I862" s="29"/>
      <c r="J862" s="29"/>
      <c r="K862" s="116"/>
      <c r="L862" s="118"/>
      <c r="M862" s="174"/>
      <c r="N862" s="174"/>
      <c r="O862" s="116"/>
      <c r="P862" s="174"/>
      <c r="Q862" s="116"/>
      <c r="R862" s="116"/>
      <c r="S862" s="29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  <c r="AI862" s="118"/>
      <c r="AJ862" s="118"/>
    </row>
    <row r="863" ht="15.0" customHeight="1">
      <c r="A863" s="262"/>
      <c r="B863" s="117"/>
      <c r="C863" s="118"/>
      <c r="D863" s="118"/>
      <c r="E863" s="175"/>
      <c r="F863" s="262"/>
      <c r="G863" s="61"/>
      <c r="H863" s="118"/>
      <c r="I863" s="29"/>
      <c r="J863" s="29"/>
      <c r="K863" s="116"/>
      <c r="L863" s="118"/>
      <c r="M863" s="174"/>
      <c r="N863" s="174"/>
      <c r="O863" s="116"/>
      <c r="P863" s="174"/>
      <c r="Q863" s="116"/>
      <c r="R863" s="116"/>
      <c r="S863" s="29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  <c r="AI863" s="118"/>
      <c r="AJ863" s="118"/>
    </row>
    <row r="864" ht="15.0" customHeight="1">
      <c r="A864" s="262"/>
      <c r="B864" s="117"/>
      <c r="C864" s="118"/>
      <c r="D864" s="118"/>
      <c r="E864" s="175"/>
      <c r="F864" s="262"/>
      <c r="G864" s="61"/>
      <c r="H864" s="118"/>
      <c r="I864" s="29"/>
      <c r="J864" s="29"/>
      <c r="K864" s="116"/>
      <c r="L864" s="116"/>
      <c r="M864" s="174"/>
      <c r="N864" s="174"/>
      <c r="O864" s="116"/>
      <c r="P864" s="174"/>
      <c r="Q864" s="116"/>
      <c r="R864" s="116"/>
      <c r="S864" s="29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  <c r="AI864" s="118"/>
      <c r="AJ864" s="118"/>
    </row>
    <row r="865" ht="15.0" customHeight="1">
      <c r="A865" s="262"/>
      <c r="B865" s="115"/>
      <c r="C865" s="116"/>
      <c r="D865" s="116"/>
      <c r="E865" s="175"/>
      <c r="F865" s="262"/>
      <c r="G865" s="61"/>
      <c r="H865" s="118"/>
      <c r="I865" s="29"/>
      <c r="J865" s="29"/>
      <c r="K865" s="116"/>
      <c r="L865" s="116"/>
      <c r="M865" s="174"/>
      <c r="N865" s="174"/>
      <c r="O865" s="116"/>
      <c r="P865" s="174"/>
      <c r="Q865" s="116"/>
      <c r="R865" s="116"/>
      <c r="S865" s="29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  <c r="AI865" s="118"/>
      <c r="AJ865" s="118"/>
    </row>
    <row r="866" ht="15.0" customHeight="1">
      <c r="A866" s="262"/>
      <c r="B866" s="117"/>
      <c r="C866" s="116"/>
      <c r="D866" s="116"/>
      <c r="E866" s="175"/>
      <c r="F866" s="262"/>
      <c r="G866" s="61"/>
      <c r="H866" s="118"/>
      <c r="I866" s="29"/>
      <c r="J866" s="29"/>
      <c r="K866" s="116"/>
      <c r="L866" s="118"/>
      <c r="M866" s="174"/>
      <c r="N866" s="174"/>
      <c r="O866" s="116"/>
      <c r="P866" s="174"/>
      <c r="Q866" s="116"/>
      <c r="R866" s="116"/>
      <c r="S866" s="29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  <c r="AI866" s="118"/>
      <c r="AJ866" s="118"/>
    </row>
    <row r="867" ht="15.0" customHeight="1">
      <c r="A867" s="262"/>
      <c r="B867" s="115"/>
      <c r="C867" s="116"/>
      <c r="D867" s="116"/>
      <c r="E867" s="175"/>
      <c r="F867" s="262"/>
      <c r="G867" s="61"/>
      <c r="H867" s="118"/>
      <c r="I867" s="29"/>
      <c r="J867" s="29"/>
      <c r="K867" s="116"/>
      <c r="L867" s="116"/>
      <c r="M867" s="174"/>
      <c r="N867" s="174"/>
      <c r="O867" s="116"/>
      <c r="P867" s="174"/>
      <c r="Q867" s="116"/>
      <c r="R867" s="116"/>
      <c r="S867" s="29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  <c r="AI867" s="118"/>
      <c r="AJ867" s="118"/>
    </row>
    <row r="868" ht="15.0" customHeight="1">
      <c r="A868" s="262"/>
      <c r="B868" s="117"/>
      <c r="C868" s="116"/>
      <c r="D868" s="116"/>
      <c r="E868" s="175"/>
      <c r="F868" s="262"/>
      <c r="G868" s="61"/>
      <c r="H868" s="118"/>
      <c r="I868" s="29"/>
      <c r="J868" s="29"/>
      <c r="K868" s="116"/>
      <c r="L868" s="116"/>
      <c r="M868" s="174"/>
      <c r="N868" s="174"/>
      <c r="O868" s="116"/>
      <c r="P868" s="174"/>
      <c r="Q868" s="116"/>
      <c r="R868" s="116"/>
      <c r="S868" s="29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  <c r="AI868" s="118"/>
      <c r="AJ868" s="118"/>
    </row>
    <row r="869" ht="15.0" customHeight="1">
      <c r="A869" s="262"/>
      <c r="B869" s="117"/>
      <c r="C869" s="118"/>
      <c r="D869" s="118"/>
      <c r="E869" s="175"/>
      <c r="F869" s="262"/>
      <c r="G869" s="61"/>
      <c r="H869" s="118"/>
      <c r="I869" s="29"/>
      <c r="J869" s="29"/>
      <c r="K869" s="116"/>
      <c r="L869" s="118"/>
      <c r="M869" s="174"/>
      <c r="N869" s="174"/>
      <c r="O869" s="116"/>
      <c r="P869" s="174"/>
      <c r="Q869" s="116"/>
      <c r="R869" s="116"/>
      <c r="S869" s="29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  <c r="AI869" s="118"/>
      <c r="AJ869" s="118"/>
    </row>
    <row r="870" ht="15.0" customHeight="1">
      <c r="A870" s="262"/>
      <c r="B870" s="117"/>
      <c r="C870" s="118"/>
      <c r="D870" s="118"/>
      <c r="E870" s="175"/>
      <c r="F870" s="262"/>
      <c r="G870" s="61"/>
      <c r="H870" s="118"/>
      <c r="I870" s="29"/>
      <c r="J870" s="29"/>
      <c r="K870" s="116"/>
      <c r="L870" s="118"/>
      <c r="M870" s="174"/>
      <c r="N870" s="174"/>
      <c r="O870" s="116"/>
      <c r="P870" s="174"/>
      <c r="Q870" s="116"/>
      <c r="R870" s="116"/>
      <c r="S870" s="29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  <c r="AI870" s="118"/>
      <c r="AJ870" s="118"/>
    </row>
    <row r="871" ht="15.0" customHeight="1">
      <c r="A871" s="262"/>
      <c r="B871" s="117"/>
      <c r="C871" s="118"/>
      <c r="D871" s="118"/>
      <c r="E871" s="175"/>
      <c r="F871" s="262"/>
      <c r="G871" s="61"/>
      <c r="H871" s="118"/>
      <c r="I871" s="29"/>
      <c r="J871" s="29"/>
      <c r="K871" s="116"/>
      <c r="L871" s="118"/>
      <c r="M871" s="174"/>
      <c r="N871" s="174"/>
      <c r="O871" s="116"/>
      <c r="P871" s="174"/>
      <c r="Q871" s="116"/>
      <c r="R871" s="116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  <c r="AI871" s="118"/>
      <c r="AJ871" s="118"/>
    </row>
    <row r="872" ht="15.0" customHeight="1">
      <c r="A872" s="262"/>
      <c r="B872" s="117"/>
      <c r="C872" s="116"/>
      <c r="D872" s="116"/>
      <c r="E872" s="175"/>
      <c r="F872" s="262"/>
      <c r="G872" s="61"/>
      <c r="H872" s="118"/>
      <c r="I872" s="29"/>
      <c r="J872" s="29"/>
      <c r="K872" s="116"/>
      <c r="L872" s="116"/>
      <c r="M872" s="174"/>
      <c r="N872" s="174"/>
      <c r="O872" s="116"/>
      <c r="P872" s="174"/>
      <c r="Q872" s="116"/>
      <c r="R872" s="116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  <c r="AI872" s="118"/>
      <c r="AJ872" s="118"/>
    </row>
    <row r="873" ht="15.0" customHeight="1">
      <c r="A873" s="262"/>
      <c r="B873" s="117"/>
      <c r="C873" s="116"/>
      <c r="D873" s="264"/>
      <c r="E873" s="175"/>
      <c r="F873" s="262"/>
      <c r="G873" s="61"/>
      <c r="H873" s="118"/>
      <c r="I873" s="29"/>
      <c r="J873" s="29"/>
      <c r="K873" s="116"/>
      <c r="L873" s="116"/>
      <c r="M873" s="174"/>
      <c r="N873" s="174"/>
      <c r="O873" s="116"/>
      <c r="P873" s="174"/>
      <c r="Q873" s="116"/>
      <c r="R873" s="116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  <c r="AI873" s="118"/>
      <c r="AJ873" s="118"/>
    </row>
    <row r="874" ht="15.0" customHeight="1">
      <c r="A874" s="262"/>
      <c r="B874" s="117"/>
      <c r="C874" s="118"/>
      <c r="D874" s="118"/>
      <c r="E874" s="175"/>
      <c r="F874" s="262"/>
      <c r="G874" s="61"/>
      <c r="H874" s="118"/>
      <c r="I874" s="29"/>
      <c r="J874" s="29"/>
      <c r="K874" s="116"/>
      <c r="L874" s="116"/>
      <c r="M874" s="174"/>
      <c r="N874" s="174"/>
      <c r="O874" s="116"/>
      <c r="P874" s="174"/>
      <c r="Q874" s="116"/>
      <c r="R874" s="116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  <c r="AI874" s="118"/>
      <c r="AJ874" s="118"/>
    </row>
    <row r="875" ht="15.0" customHeight="1">
      <c r="A875" s="262"/>
      <c r="B875" s="115"/>
      <c r="C875" s="116"/>
      <c r="D875" s="116"/>
      <c r="E875" s="175"/>
      <c r="F875" s="262"/>
      <c r="G875" s="61"/>
      <c r="H875" s="118"/>
      <c r="I875" s="29"/>
      <c r="J875" s="29"/>
      <c r="K875" s="116"/>
      <c r="L875" s="116"/>
      <c r="M875" s="174"/>
      <c r="N875" s="174"/>
      <c r="O875" s="116"/>
      <c r="P875" s="174"/>
      <c r="Q875" s="116"/>
      <c r="R875" s="116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  <c r="AI875" s="118"/>
      <c r="AJ875" s="118"/>
    </row>
    <row r="876" ht="15.0" customHeight="1">
      <c r="A876" s="262"/>
      <c r="B876" s="117"/>
      <c r="C876" s="116"/>
      <c r="D876" s="116"/>
      <c r="E876" s="175"/>
      <c r="F876" s="262"/>
      <c r="G876" s="61"/>
      <c r="H876" s="118"/>
      <c r="I876" s="29"/>
      <c r="J876" s="29"/>
      <c r="K876" s="116"/>
      <c r="L876" s="116"/>
      <c r="M876" s="174"/>
      <c r="N876" s="174"/>
      <c r="O876" s="116"/>
      <c r="P876" s="174"/>
      <c r="Q876" s="116"/>
      <c r="R876" s="116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  <c r="AI876" s="118"/>
      <c r="AJ876" s="118"/>
    </row>
    <row r="877" ht="15.0" customHeight="1">
      <c r="A877" s="262"/>
      <c r="B877" s="117"/>
      <c r="C877" s="118"/>
      <c r="D877" s="118"/>
      <c r="E877" s="175"/>
      <c r="F877" s="262"/>
      <c r="G877" s="61"/>
      <c r="H877" s="118"/>
      <c r="I877" s="29"/>
      <c r="J877" s="29"/>
      <c r="K877" s="116"/>
      <c r="L877" s="116"/>
      <c r="M877" s="174"/>
      <c r="N877" s="174"/>
      <c r="O877" s="116"/>
      <c r="P877" s="174"/>
      <c r="Q877" s="116"/>
      <c r="R877" s="116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  <c r="AI877" s="118"/>
      <c r="AJ877" s="118"/>
    </row>
    <row r="878" ht="15.0" customHeight="1">
      <c r="A878" s="262"/>
      <c r="B878" s="117"/>
      <c r="C878" s="116"/>
      <c r="D878" s="116"/>
      <c r="E878" s="175"/>
      <c r="F878" s="262"/>
      <c r="G878" s="29"/>
      <c r="H878" s="118"/>
      <c r="I878" s="29"/>
      <c r="J878" s="29"/>
      <c r="K878" s="116"/>
      <c r="L878" s="116"/>
      <c r="M878" s="174"/>
      <c r="N878" s="174"/>
      <c r="O878" s="116"/>
      <c r="P878" s="174"/>
      <c r="Q878" s="116"/>
      <c r="R878" s="116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  <c r="AI878" s="118"/>
      <c r="AJ878" s="118"/>
    </row>
    <row r="879" ht="15.0" customHeight="1">
      <c r="A879" s="262"/>
      <c r="B879" s="117"/>
      <c r="C879" s="118"/>
      <c r="D879" s="118"/>
      <c r="E879" s="175"/>
      <c r="F879" s="262"/>
      <c r="G879" s="61"/>
      <c r="H879" s="118"/>
      <c r="I879" s="29"/>
      <c r="J879" s="29"/>
      <c r="K879" s="116"/>
      <c r="L879" s="116"/>
      <c r="M879" s="174"/>
      <c r="N879" s="174"/>
      <c r="O879" s="116"/>
      <c r="P879" s="174"/>
      <c r="Q879" s="116"/>
      <c r="R879" s="116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  <c r="AI879" s="118"/>
      <c r="AJ879" s="118"/>
    </row>
    <row r="880" ht="15.0" customHeight="1">
      <c r="A880" s="262"/>
      <c r="B880" s="117"/>
      <c r="C880" s="118"/>
      <c r="D880" s="118"/>
      <c r="E880" s="175"/>
      <c r="F880" s="262"/>
      <c r="G880" s="61"/>
      <c r="H880" s="118"/>
      <c r="I880" s="29"/>
      <c r="J880" s="29"/>
      <c r="K880" s="116"/>
      <c r="L880" s="116"/>
      <c r="M880" s="174"/>
      <c r="N880" s="174"/>
      <c r="O880" s="116"/>
      <c r="P880" s="174"/>
      <c r="Q880" s="116"/>
      <c r="R880" s="116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  <c r="AI880" s="118"/>
      <c r="AJ880" s="118"/>
    </row>
    <row r="881" ht="15.0" customHeight="1">
      <c r="A881" s="262"/>
      <c r="B881" s="115"/>
      <c r="C881" s="116"/>
      <c r="D881" s="116"/>
      <c r="E881" s="175"/>
      <c r="F881" s="262"/>
      <c r="G881" s="29"/>
      <c r="H881" s="118"/>
      <c r="I881" s="29"/>
      <c r="J881" s="29"/>
      <c r="K881" s="116"/>
      <c r="L881" s="264"/>
      <c r="M881" s="174"/>
      <c r="N881" s="174"/>
      <c r="O881" s="116"/>
      <c r="P881" s="174"/>
      <c r="Q881" s="116"/>
      <c r="R881" s="116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  <c r="AI881" s="118"/>
      <c r="AJ881" s="118"/>
    </row>
    <row r="882" ht="15.0" customHeight="1">
      <c r="A882" s="262"/>
      <c r="B882" s="117"/>
      <c r="C882" s="118"/>
      <c r="D882" s="118"/>
      <c r="E882" s="175"/>
      <c r="F882" s="262"/>
      <c r="G882" s="29"/>
      <c r="H882" s="118"/>
      <c r="I882" s="29"/>
      <c r="J882" s="29"/>
      <c r="K882" s="116"/>
      <c r="L882" s="174"/>
      <c r="M882" s="174"/>
      <c r="N882" s="174"/>
      <c r="O882" s="116"/>
      <c r="P882" s="174"/>
      <c r="Q882" s="116"/>
      <c r="R882" s="116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  <c r="AI882" s="118"/>
      <c r="AJ882" s="118"/>
    </row>
    <row r="883" ht="15.0" customHeight="1">
      <c r="A883" s="262"/>
      <c r="B883" s="117"/>
      <c r="C883" s="118"/>
      <c r="D883" s="118"/>
      <c r="E883" s="175"/>
      <c r="F883" s="262"/>
      <c r="G883" s="61"/>
      <c r="H883" s="118"/>
      <c r="I883" s="29"/>
      <c r="J883" s="29"/>
      <c r="K883" s="116"/>
      <c r="L883" s="174"/>
      <c r="M883" s="174"/>
      <c r="N883" s="174"/>
      <c r="O883" s="116"/>
      <c r="P883" s="174"/>
      <c r="Q883" s="116"/>
      <c r="R883" s="116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  <c r="AI883" s="118"/>
      <c r="AJ883" s="118"/>
    </row>
    <row r="884" ht="15.0" customHeight="1">
      <c r="A884" s="262"/>
      <c r="B884" s="117"/>
      <c r="C884" s="116"/>
      <c r="D884" s="116"/>
      <c r="E884" s="175"/>
      <c r="F884" s="262"/>
      <c r="G884" s="61"/>
      <c r="H884" s="118"/>
      <c r="I884" s="29"/>
      <c r="J884" s="29"/>
      <c r="K884" s="116"/>
      <c r="L884" s="116"/>
      <c r="M884" s="407"/>
      <c r="N884" s="174"/>
      <c r="O884" s="116"/>
      <c r="P884" s="174"/>
      <c r="Q884" s="116"/>
      <c r="R884" s="116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  <c r="AI884" s="118"/>
      <c r="AJ884" s="118"/>
    </row>
    <row r="885" ht="15.0" customHeight="1">
      <c r="A885" s="262"/>
      <c r="B885" s="115"/>
      <c r="C885" s="116"/>
      <c r="D885" s="116"/>
      <c r="E885" s="175"/>
      <c r="F885" s="262"/>
      <c r="G885" s="61"/>
      <c r="H885" s="118"/>
      <c r="I885" s="29"/>
      <c r="J885" s="29"/>
      <c r="K885" s="116"/>
      <c r="L885" s="116"/>
      <c r="M885" s="174"/>
      <c r="N885" s="174"/>
      <c r="O885" s="116"/>
      <c r="P885" s="174"/>
      <c r="Q885" s="116"/>
      <c r="R885" s="116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  <c r="AI885" s="118"/>
      <c r="AJ885" s="118"/>
    </row>
    <row r="886" ht="15.0" customHeight="1">
      <c r="A886" s="262"/>
      <c r="B886" s="115"/>
      <c r="C886" s="116"/>
      <c r="D886" s="116"/>
      <c r="E886" s="175"/>
      <c r="F886" s="262"/>
      <c r="G886" s="61"/>
      <c r="H886" s="118"/>
      <c r="I886" s="29"/>
      <c r="J886" s="29"/>
      <c r="K886" s="116"/>
      <c r="L886" s="116"/>
      <c r="M886" s="174"/>
      <c r="N886" s="174"/>
      <c r="O886" s="116"/>
      <c r="P886" s="174"/>
      <c r="Q886" s="116"/>
      <c r="R886" s="116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  <c r="AI886" s="118"/>
      <c r="AJ886" s="118"/>
    </row>
    <row r="887" ht="15.0" customHeight="1">
      <c r="A887" s="262"/>
      <c r="B887" s="117"/>
      <c r="C887" s="116"/>
      <c r="D887" s="116"/>
      <c r="E887" s="175"/>
      <c r="F887" s="262"/>
      <c r="G887" s="29"/>
      <c r="H887" s="118"/>
      <c r="I887" s="29"/>
      <c r="J887" s="29"/>
      <c r="K887" s="116"/>
      <c r="L887" s="174"/>
      <c r="M887" s="174"/>
      <c r="N887" s="174"/>
      <c r="O887" s="116"/>
      <c r="P887" s="174"/>
      <c r="Q887" s="116"/>
      <c r="R887" s="116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  <c r="AI887" s="118"/>
      <c r="AJ887" s="118"/>
    </row>
    <row r="888" ht="15.0" customHeight="1">
      <c r="A888" s="262"/>
      <c r="B888" s="115"/>
      <c r="C888" s="116"/>
      <c r="D888" s="116"/>
      <c r="E888" s="175"/>
      <c r="F888" s="262"/>
      <c r="G888" s="29"/>
      <c r="H888" s="118"/>
      <c r="I888" s="29"/>
      <c r="J888" s="29"/>
      <c r="K888" s="116"/>
      <c r="L888" s="174"/>
      <c r="M888" s="174"/>
      <c r="N888" s="174"/>
      <c r="O888" s="116"/>
      <c r="P888" s="174"/>
      <c r="Q888" s="116"/>
      <c r="R888" s="116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  <c r="AI888" s="118"/>
      <c r="AJ888" s="118"/>
    </row>
    <row r="889" ht="15.0" customHeight="1">
      <c r="A889" s="262"/>
      <c r="B889" s="115"/>
      <c r="C889" s="116"/>
      <c r="D889" s="116"/>
      <c r="E889" s="175"/>
      <c r="F889" s="262"/>
      <c r="G889" s="29"/>
      <c r="H889" s="118"/>
      <c r="I889" s="29"/>
      <c r="J889" s="29"/>
      <c r="K889" s="116"/>
      <c r="L889" s="175"/>
      <c r="M889" s="174"/>
      <c r="N889" s="174"/>
      <c r="O889" s="116"/>
      <c r="P889" s="174"/>
      <c r="Q889" s="116"/>
      <c r="R889" s="116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  <c r="AI889" s="118"/>
      <c r="AJ889" s="118"/>
    </row>
    <row r="890" ht="15.0" customHeight="1">
      <c r="A890" s="262"/>
      <c r="B890" s="115"/>
      <c r="C890" s="116"/>
      <c r="D890" s="116"/>
      <c r="E890" s="175"/>
      <c r="F890" s="262"/>
      <c r="G890" s="29"/>
      <c r="H890" s="118"/>
      <c r="I890" s="29"/>
      <c r="J890" s="29"/>
      <c r="K890" s="116"/>
      <c r="L890" s="174"/>
      <c r="M890" s="174"/>
      <c r="N890" s="174"/>
      <c r="O890" s="116"/>
      <c r="P890" s="174"/>
      <c r="Q890" s="116"/>
      <c r="R890" s="116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  <c r="AI890" s="118"/>
      <c r="AJ890" s="118"/>
    </row>
    <row r="891" ht="15.0" customHeight="1">
      <c r="A891" s="262"/>
      <c r="B891" s="115"/>
      <c r="C891" s="116"/>
      <c r="D891" s="116"/>
      <c r="E891" s="175"/>
      <c r="F891" s="262"/>
      <c r="G891" s="61"/>
      <c r="H891" s="118"/>
      <c r="I891" s="29"/>
      <c r="J891" s="29"/>
      <c r="K891" s="116"/>
      <c r="L891" s="174"/>
      <c r="M891" s="174"/>
      <c r="N891" s="174"/>
      <c r="O891" s="116"/>
      <c r="P891" s="174"/>
      <c r="Q891" s="116"/>
      <c r="R891" s="116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  <c r="AI891" s="118"/>
      <c r="AJ891" s="118"/>
    </row>
    <row r="892" ht="15.0" customHeight="1">
      <c r="A892" s="262"/>
      <c r="B892" s="117"/>
      <c r="C892" s="116"/>
      <c r="D892" s="116"/>
      <c r="E892" s="175"/>
      <c r="F892" s="262"/>
      <c r="G892" s="61"/>
      <c r="H892" s="118"/>
      <c r="I892" s="29"/>
      <c r="J892" s="29"/>
      <c r="K892" s="116"/>
      <c r="L892" s="118"/>
      <c r="M892" s="174"/>
      <c r="N892" s="174"/>
      <c r="O892" s="116"/>
      <c r="P892" s="174"/>
      <c r="Q892" s="116"/>
      <c r="R892" s="116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  <c r="AI892" s="118"/>
      <c r="AJ892" s="118"/>
    </row>
    <row r="893" ht="15.0" customHeight="1">
      <c r="A893" s="262"/>
      <c r="B893" s="117"/>
      <c r="C893" s="116"/>
      <c r="D893" s="116"/>
      <c r="E893" s="175"/>
      <c r="F893" s="262"/>
      <c r="G893" s="61"/>
      <c r="H893" s="118"/>
      <c r="I893" s="29"/>
      <c r="J893" s="29"/>
      <c r="K893" s="116"/>
      <c r="L893" s="175"/>
      <c r="M893" s="174"/>
      <c r="N893" s="174"/>
      <c r="O893" s="116"/>
      <c r="P893" s="174"/>
      <c r="Q893" s="116"/>
      <c r="R893" s="116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  <c r="AI893" s="118"/>
      <c r="AJ893" s="118"/>
    </row>
    <row r="894" ht="15.0" customHeight="1">
      <c r="A894" s="262"/>
      <c r="B894" s="117"/>
      <c r="C894" s="118"/>
      <c r="D894" s="118"/>
      <c r="E894" s="175"/>
      <c r="F894" s="262"/>
      <c r="G894" s="61"/>
      <c r="H894" s="118"/>
      <c r="I894" s="29"/>
      <c r="J894" s="29"/>
      <c r="K894" s="116"/>
      <c r="L894" s="175"/>
      <c r="M894" s="174"/>
      <c r="N894" s="174"/>
      <c r="O894" s="116"/>
      <c r="P894" s="174"/>
      <c r="Q894" s="116"/>
      <c r="R894" s="116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  <c r="AI894" s="118"/>
      <c r="AJ894" s="118"/>
    </row>
    <row r="895" ht="15.0" customHeight="1">
      <c r="A895" s="262"/>
      <c r="B895" s="117"/>
      <c r="C895" s="116"/>
      <c r="D895" s="116"/>
      <c r="E895" s="175"/>
      <c r="F895" s="262"/>
      <c r="G895" s="61"/>
      <c r="H895" s="118"/>
      <c r="I895" s="29"/>
      <c r="J895" s="29"/>
      <c r="K895" s="116"/>
      <c r="L895" s="116"/>
      <c r="M895" s="174"/>
      <c r="N895" s="174"/>
      <c r="O895" s="116"/>
      <c r="P895" s="174"/>
      <c r="Q895" s="116"/>
      <c r="R895" s="116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  <c r="AI895" s="118"/>
      <c r="AJ895" s="118"/>
    </row>
    <row r="896" ht="15.0" customHeight="1">
      <c r="A896" s="262"/>
      <c r="B896" s="115"/>
      <c r="C896" s="116"/>
      <c r="D896" s="116"/>
      <c r="E896" s="175"/>
      <c r="F896" s="262"/>
      <c r="G896" s="61"/>
      <c r="H896" s="118"/>
      <c r="I896" s="29"/>
      <c r="J896" s="29"/>
      <c r="K896" s="116"/>
      <c r="L896" s="116"/>
      <c r="M896" s="174"/>
      <c r="N896" s="174"/>
      <c r="O896" s="116"/>
      <c r="P896" s="174"/>
      <c r="Q896" s="116"/>
      <c r="R896" s="116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  <c r="AI896" s="118"/>
      <c r="AJ896" s="118"/>
    </row>
    <row r="897" ht="15.0" customHeight="1">
      <c r="A897" s="262"/>
      <c r="B897" s="115"/>
      <c r="C897" s="116"/>
      <c r="D897" s="116"/>
      <c r="E897" s="175"/>
      <c r="F897" s="262"/>
      <c r="G897" s="61"/>
      <c r="H897" s="118"/>
      <c r="I897" s="29"/>
      <c r="J897" s="29"/>
      <c r="K897" s="116"/>
      <c r="L897" s="116"/>
      <c r="M897" s="174"/>
      <c r="N897" s="174"/>
      <c r="O897" s="116"/>
      <c r="P897" s="174"/>
      <c r="Q897" s="116"/>
      <c r="R897" s="116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  <c r="AI897" s="118"/>
      <c r="AJ897" s="118"/>
    </row>
    <row r="898" ht="15.0" customHeight="1">
      <c r="A898" s="262"/>
      <c r="B898" s="115"/>
      <c r="C898" s="116"/>
      <c r="D898" s="116"/>
      <c r="E898" s="175"/>
      <c r="F898" s="262"/>
      <c r="G898" s="61"/>
      <c r="H898" s="118"/>
      <c r="I898" s="29"/>
      <c r="J898" s="29"/>
      <c r="K898" s="116"/>
      <c r="L898" s="116"/>
      <c r="M898" s="174"/>
      <c r="N898" s="174"/>
      <c r="O898" s="116"/>
      <c r="P898" s="174"/>
      <c r="Q898" s="116"/>
      <c r="R898" s="116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</row>
    <row r="899" ht="15.0" customHeight="1">
      <c r="A899" s="262"/>
      <c r="B899" s="117"/>
      <c r="C899" s="118"/>
      <c r="D899" s="118"/>
      <c r="E899" s="175"/>
      <c r="F899" s="262"/>
      <c r="G899" s="61"/>
      <c r="H899" s="118"/>
      <c r="I899" s="29"/>
      <c r="J899" s="29"/>
      <c r="K899" s="116"/>
      <c r="L899" s="265"/>
      <c r="M899" s="174"/>
      <c r="N899" s="174"/>
      <c r="O899" s="116"/>
      <c r="P899" s="174"/>
      <c r="Q899" s="116"/>
      <c r="R899" s="116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  <c r="AI899" s="118"/>
      <c r="AJ899" s="118"/>
    </row>
    <row r="900" ht="15.0" customHeight="1">
      <c r="A900" s="262"/>
      <c r="B900" s="115"/>
      <c r="C900" s="116"/>
      <c r="D900" s="116"/>
      <c r="E900" s="175"/>
      <c r="F900" s="262"/>
      <c r="G900" s="61"/>
      <c r="H900" s="118"/>
      <c r="I900" s="29"/>
      <c r="J900" s="29"/>
      <c r="K900" s="116"/>
      <c r="L900" s="116"/>
      <c r="M900" s="174"/>
      <c r="N900" s="174"/>
      <c r="O900" s="116"/>
      <c r="P900" s="174"/>
      <c r="Q900" s="116"/>
      <c r="R900" s="116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  <c r="AI900" s="118"/>
      <c r="AJ900" s="118"/>
    </row>
    <row r="901" ht="15.0" customHeight="1">
      <c r="A901" s="262"/>
      <c r="B901" s="117"/>
      <c r="C901" s="118"/>
      <c r="D901" s="118"/>
      <c r="E901" s="175"/>
      <c r="F901" s="262"/>
      <c r="G901" s="61"/>
      <c r="H901" s="118"/>
      <c r="I901" s="29"/>
      <c r="J901" s="29"/>
      <c r="K901" s="116"/>
      <c r="L901" s="118"/>
      <c r="M901" s="174"/>
      <c r="N901" s="174"/>
      <c r="O901" s="116"/>
      <c r="P901" s="174"/>
      <c r="Q901" s="116"/>
      <c r="R901" s="116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  <c r="AI901" s="118"/>
      <c r="AJ901" s="118"/>
    </row>
    <row r="902" ht="15.0" customHeight="1">
      <c r="A902" s="262"/>
      <c r="B902" s="115"/>
      <c r="C902" s="118"/>
      <c r="D902" s="175"/>
      <c r="E902" s="175"/>
      <c r="F902" s="262"/>
      <c r="G902" s="29"/>
      <c r="H902" s="118"/>
      <c r="I902" s="29"/>
      <c r="J902" s="29"/>
      <c r="K902" s="116"/>
      <c r="L902" s="118"/>
      <c r="M902" s="174"/>
      <c r="N902" s="174"/>
      <c r="O902" s="116"/>
      <c r="P902" s="174"/>
      <c r="Q902" s="116"/>
      <c r="R902" s="116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  <c r="AI902" s="118"/>
      <c r="AJ902" s="118"/>
    </row>
    <row r="903" ht="15.0" customHeight="1">
      <c r="A903" s="262"/>
      <c r="B903" s="115"/>
      <c r="C903" s="116"/>
      <c r="D903" s="116"/>
      <c r="E903" s="175"/>
      <c r="F903" s="262"/>
      <c r="G903" s="61"/>
      <c r="H903" s="118"/>
      <c r="I903" s="29"/>
      <c r="J903" s="29"/>
      <c r="K903" s="116"/>
      <c r="L903" s="116"/>
      <c r="M903" s="174"/>
      <c r="N903" s="174"/>
      <c r="O903" s="116"/>
      <c r="P903" s="174"/>
      <c r="Q903" s="116"/>
      <c r="R903" s="116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  <c r="AI903" s="118"/>
      <c r="AJ903" s="118"/>
    </row>
    <row r="904" ht="15.0" customHeight="1">
      <c r="A904" s="262"/>
      <c r="B904" s="115"/>
      <c r="C904" s="118"/>
      <c r="D904" s="116"/>
      <c r="E904" s="175"/>
      <c r="F904" s="262"/>
      <c r="G904" s="61"/>
      <c r="H904" s="118"/>
      <c r="I904" s="29"/>
      <c r="J904" s="29"/>
      <c r="K904" s="116"/>
      <c r="L904" s="116"/>
      <c r="M904" s="174"/>
      <c r="N904" s="174"/>
      <c r="O904" s="116"/>
      <c r="P904" s="174"/>
      <c r="Q904" s="116"/>
      <c r="R904" s="116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  <c r="AI904" s="118"/>
      <c r="AJ904" s="118"/>
    </row>
    <row r="905" ht="15.0" customHeight="1">
      <c r="A905" s="262"/>
      <c r="B905" s="115"/>
      <c r="C905" s="118"/>
      <c r="D905" s="116"/>
      <c r="E905" s="175"/>
      <c r="F905" s="262"/>
      <c r="G905" s="61"/>
      <c r="H905" s="118"/>
      <c r="I905" s="29"/>
      <c r="J905" s="29"/>
      <c r="K905" s="116"/>
      <c r="L905" s="116"/>
      <c r="M905" s="174"/>
      <c r="N905" s="174"/>
      <c r="O905" s="116"/>
      <c r="P905" s="174"/>
      <c r="Q905" s="116"/>
      <c r="R905" s="116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  <c r="AI905" s="118"/>
      <c r="AJ905" s="118"/>
    </row>
    <row r="906" ht="15.0" customHeight="1">
      <c r="A906" s="262"/>
      <c r="B906" s="117"/>
      <c r="C906" s="116"/>
      <c r="D906" s="116"/>
      <c r="E906" s="175"/>
      <c r="F906" s="262"/>
      <c r="G906" s="61"/>
      <c r="H906" s="118"/>
      <c r="I906" s="29"/>
      <c r="J906" s="29"/>
      <c r="K906" s="116"/>
      <c r="L906" s="116"/>
      <c r="M906" s="174"/>
      <c r="N906" s="174"/>
      <c r="O906" s="116"/>
      <c r="P906" s="174"/>
      <c r="Q906" s="116"/>
      <c r="R906" s="116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  <c r="AI906" s="118"/>
      <c r="AJ906" s="118"/>
    </row>
    <row r="907" ht="15.0" customHeight="1">
      <c r="A907" s="262"/>
      <c r="B907" s="117"/>
      <c r="C907" s="116"/>
      <c r="D907" s="116"/>
      <c r="E907" s="175"/>
      <c r="F907" s="262"/>
      <c r="G907" s="61"/>
      <c r="H907" s="118"/>
      <c r="I907" s="29"/>
      <c r="J907" s="29"/>
      <c r="K907" s="116"/>
      <c r="L907" s="116"/>
      <c r="M907" s="174"/>
      <c r="N907" s="174"/>
      <c r="O907" s="116"/>
      <c r="P907" s="174"/>
      <c r="Q907" s="116"/>
      <c r="R907" s="116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  <c r="AI907" s="118"/>
      <c r="AJ907" s="118"/>
    </row>
    <row r="908" ht="15.0" customHeight="1">
      <c r="A908" s="262"/>
      <c r="B908" s="117"/>
      <c r="C908" s="118"/>
      <c r="D908" s="118"/>
      <c r="E908" s="175"/>
      <c r="F908" s="262"/>
      <c r="G908" s="61"/>
      <c r="H908" s="118"/>
      <c r="I908" s="29"/>
      <c r="J908" s="29"/>
      <c r="K908" s="116"/>
      <c r="L908" s="116"/>
      <c r="M908" s="174"/>
      <c r="N908" s="174"/>
      <c r="O908" s="116"/>
      <c r="P908" s="174"/>
      <c r="Q908" s="116"/>
      <c r="R908" s="116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  <c r="AI908" s="118"/>
      <c r="AJ908" s="118"/>
    </row>
    <row r="909" ht="15.0" customHeight="1">
      <c r="A909" s="262"/>
      <c r="B909" s="115"/>
      <c r="C909" s="118"/>
      <c r="D909" s="118"/>
      <c r="E909" s="175"/>
      <c r="F909" s="262"/>
      <c r="G909" s="61"/>
      <c r="H909" s="118"/>
      <c r="I909" s="29"/>
      <c r="J909" s="29"/>
      <c r="K909" s="116"/>
      <c r="L909" s="116"/>
      <c r="M909" s="174"/>
      <c r="N909" s="174"/>
      <c r="O909" s="116"/>
      <c r="P909" s="174"/>
      <c r="Q909" s="116"/>
      <c r="R909" s="116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  <c r="AI909" s="118"/>
      <c r="AJ909" s="118"/>
    </row>
    <row r="910" ht="15.0" customHeight="1">
      <c r="A910" s="262"/>
      <c r="B910" s="115"/>
      <c r="C910" s="116"/>
      <c r="D910" s="116"/>
      <c r="E910" s="175"/>
      <c r="F910" s="262"/>
      <c r="G910" s="61"/>
      <c r="H910" s="118"/>
      <c r="I910" s="29"/>
      <c r="J910" s="29"/>
      <c r="K910" s="116"/>
      <c r="L910" s="265"/>
      <c r="M910" s="174"/>
      <c r="N910" s="174"/>
      <c r="O910" s="116"/>
      <c r="P910" s="174"/>
      <c r="Q910" s="116"/>
      <c r="R910" s="116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  <c r="AI910" s="118"/>
      <c r="AJ910" s="118"/>
    </row>
    <row r="911" ht="15.0" customHeight="1">
      <c r="A911" s="262"/>
      <c r="B911" s="117"/>
      <c r="C911" s="116"/>
      <c r="D911" s="116"/>
      <c r="E911" s="175"/>
      <c r="F911" s="262"/>
      <c r="G911" s="61"/>
      <c r="H911" s="118"/>
      <c r="I911" s="29"/>
      <c r="J911" s="29"/>
      <c r="K911" s="116"/>
      <c r="L911" s="118"/>
      <c r="M911" s="174"/>
      <c r="N911" s="174"/>
      <c r="O911" s="116"/>
      <c r="P911" s="174"/>
      <c r="Q911" s="116"/>
      <c r="R911" s="116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  <c r="AI911" s="118"/>
      <c r="AJ911" s="118"/>
    </row>
    <row r="912" ht="15.0" customHeight="1">
      <c r="A912" s="262"/>
      <c r="B912" s="117"/>
      <c r="C912" s="118"/>
      <c r="D912" s="118"/>
      <c r="E912" s="175"/>
      <c r="F912" s="262"/>
      <c r="G912" s="61"/>
      <c r="H912" s="118"/>
      <c r="I912" s="29"/>
      <c r="J912" s="29"/>
      <c r="K912" s="116"/>
      <c r="L912" s="264"/>
      <c r="M912" s="174"/>
      <c r="N912" s="174"/>
      <c r="O912" s="116"/>
      <c r="P912" s="174"/>
      <c r="Q912" s="116"/>
      <c r="R912" s="116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  <c r="AI912" s="118"/>
      <c r="AJ912" s="118"/>
    </row>
    <row r="913" ht="15.0" customHeight="1">
      <c r="A913" s="262"/>
      <c r="B913" s="115"/>
      <c r="C913" s="118"/>
      <c r="D913" s="175"/>
      <c r="E913" s="175"/>
      <c r="F913" s="262"/>
      <c r="G913" s="29"/>
      <c r="H913" s="118"/>
      <c r="I913" s="29"/>
      <c r="J913" s="29"/>
      <c r="K913" s="116"/>
      <c r="L913" s="411"/>
      <c r="M913" s="174"/>
      <c r="N913" s="174"/>
      <c r="O913" s="116"/>
      <c r="P913" s="174"/>
      <c r="Q913" s="116"/>
      <c r="R913" s="116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  <c r="AI913" s="118"/>
      <c r="AJ913" s="118"/>
    </row>
    <row r="914" ht="15.0" customHeight="1">
      <c r="A914" s="262"/>
      <c r="B914" s="115"/>
      <c r="C914" s="116"/>
      <c r="D914" s="116"/>
      <c r="E914" s="175"/>
      <c r="F914" s="262"/>
      <c r="G914" s="29"/>
      <c r="H914" s="118"/>
      <c r="I914" s="29"/>
      <c r="J914" s="29"/>
      <c r="K914" s="116"/>
      <c r="L914" s="264"/>
      <c r="M914" s="174"/>
      <c r="N914" s="174"/>
      <c r="O914" s="116"/>
      <c r="P914" s="174"/>
      <c r="Q914" s="116"/>
      <c r="R914" s="116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  <c r="AI914" s="118"/>
      <c r="AJ914" s="118"/>
    </row>
    <row r="915" ht="15.0" customHeight="1">
      <c r="A915" s="262"/>
      <c r="B915" s="115"/>
      <c r="C915" s="116"/>
      <c r="D915" s="116"/>
      <c r="E915" s="175"/>
      <c r="F915" s="262"/>
      <c r="G915" s="29"/>
      <c r="H915" s="118"/>
      <c r="I915" s="29"/>
      <c r="J915" s="29"/>
      <c r="K915" s="116"/>
      <c r="L915" s="264"/>
      <c r="M915" s="174"/>
      <c r="N915" s="174"/>
      <c r="O915" s="116"/>
      <c r="P915" s="174"/>
      <c r="Q915" s="116"/>
      <c r="R915" s="116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  <c r="AI915" s="118"/>
      <c r="AJ915" s="118"/>
    </row>
    <row r="916" ht="15.0" customHeight="1">
      <c r="A916" s="262"/>
      <c r="B916" s="115"/>
      <c r="C916" s="116"/>
      <c r="D916" s="116"/>
      <c r="E916" s="175"/>
      <c r="F916" s="262"/>
      <c r="G916" s="61"/>
      <c r="H916" s="118"/>
      <c r="I916" s="29"/>
      <c r="J916" s="29"/>
      <c r="K916" s="116"/>
      <c r="L916" s="264"/>
      <c r="M916" s="174"/>
      <c r="N916" s="174"/>
      <c r="O916" s="116"/>
      <c r="P916" s="174"/>
      <c r="Q916" s="116"/>
      <c r="R916" s="116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  <c r="AI916" s="118"/>
      <c r="AJ916" s="118"/>
    </row>
    <row r="917" ht="15.0" customHeight="1">
      <c r="A917" s="262"/>
      <c r="B917" s="117"/>
      <c r="C917" s="116"/>
      <c r="D917" s="116"/>
      <c r="E917" s="175"/>
      <c r="F917" s="262"/>
      <c r="G917" s="61"/>
      <c r="H917" s="118"/>
      <c r="I917" s="29"/>
      <c r="J917" s="29"/>
      <c r="K917" s="116"/>
      <c r="L917" s="118"/>
      <c r="M917" s="174"/>
      <c r="N917" s="174"/>
      <c r="O917" s="116"/>
      <c r="P917" s="174"/>
      <c r="Q917" s="116"/>
      <c r="R917" s="116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  <c r="AI917" s="118"/>
      <c r="AJ917" s="118"/>
    </row>
    <row r="918" ht="15.0" customHeight="1">
      <c r="A918" s="262"/>
      <c r="B918" s="115"/>
      <c r="C918" s="118"/>
      <c r="D918" s="118"/>
      <c r="E918" s="175"/>
      <c r="F918" s="262"/>
      <c r="G918" s="61"/>
      <c r="H918" s="118"/>
      <c r="I918" s="29"/>
      <c r="J918" s="29"/>
      <c r="K918" s="116"/>
      <c r="L918" s="265"/>
      <c r="M918" s="174"/>
      <c r="N918" s="174"/>
      <c r="O918" s="116"/>
      <c r="P918" s="174"/>
      <c r="Q918" s="116"/>
      <c r="R918" s="116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  <c r="AI918" s="118"/>
      <c r="AJ918" s="118"/>
    </row>
    <row r="919" ht="15.0" customHeight="1">
      <c r="A919" s="262"/>
      <c r="B919" s="117"/>
      <c r="C919" s="118"/>
      <c r="D919" s="118"/>
      <c r="E919" s="175"/>
      <c r="F919" s="262"/>
      <c r="G919" s="61"/>
      <c r="H919" s="118"/>
      <c r="I919" s="29"/>
      <c r="J919" s="29"/>
      <c r="K919" s="116"/>
      <c r="L919" s="174"/>
      <c r="M919" s="174"/>
      <c r="N919" s="174"/>
      <c r="O919" s="116"/>
      <c r="P919" s="174"/>
      <c r="Q919" s="116"/>
      <c r="R919" s="116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  <c r="AI919" s="118"/>
      <c r="AJ919" s="118"/>
    </row>
    <row r="920" ht="15.0" customHeight="1">
      <c r="A920" s="262"/>
      <c r="B920" s="117"/>
      <c r="C920" s="118"/>
      <c r="D920" s="118"/>
      <c r="E920" s="175"/>
      <c r="F920" s="262"/>
      <c r="G920" s="61"/>
      <c r="H920" s="118"/>
      <c r="I920" s="29"/>
      <c r="J920" s="29"/>
      <c r="K920" s="116"/>
      <c r="L920" s="174"/>
      <c r="M920" s="174"/>
      <c r="N920" s="174"/>
      <c r="O920" s="116"/>
      <c r="P920" s="174"/>
      <c r="Q920" s="116"/>
      <c r="R920" s="116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  <c r="AI920" s="118"/>
      <c r="AJ920" s="118"/>
    </row>
    <row r="921" ht="15.0" customHeight="1">
      <c r="A921" s="262"/>
      <c r="B921" s="115"/>
      <c r="C921" s="116"/>
      <c r="D921" s="116"/>
      <c r="E921" s="175"/>
      <c r="F921" s="262"/>
      <c r="G921" s="61"/>
      <c r="H921" s="118"/>
      <c r="I921" s="29"/>
      <c r="J921" s="29"/>
      <c r="K921" s="116"/>
      <c r="L921" s="116"/>
      <c r="M921" s="407"/>
      <c r="N921" s="174"/>
      <c r="O921" s="116"/>
      <c r="P921" s="174"/>
      <c r="Q921" s="116"/>
      <c r="R921" s="116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  <c r="AI921" s="118"/>
      <c r="AJ921" s="118"/>
    </row>
    <row r="922" ht="15.0" customHeight="1">
      <c r="A922" s="262"/>
      <c r="B922" s="117"/>
      <c r="C922" s="116"/>
      <c r="D922" s="116"/>
      <c r="E922" s="175"/>
      <c r="F922" s="262"/>
      <c r="G922" s="61"/>
      <c r="H922" s="118"/>
      <c r="I922" s="29"/>
      <c r="J922" s="29"/>
      <c r="K922" s="116"/>
      <c r="L922" s="116"/>
      <c r="M922" s="174"/>
      <c r="N922" s="174"/>
      <c r="O922" s="116"/>
      <c r="P922" s="174"/>
      <c r="Q922" s="116"/>
      <c r="R922" s="116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  <c r="AI922" s="118"/>
      <c r="AJ922" s="118"/>
    </row>
    <row r="923" ht="15.0" customHeight="1">
      <c r="A923" s="262"/>
      <c r="B923" s="115"/>
      <c r="C923" s="116"/>
      <c r="D923" s="116"/>
      <c r="E923" s="175"/>
      <c r="F923" s="262"/>
      <c r="G923" s="61"/>
      <c r="H923" s="118"/>
      <c r="I923" s="29"/>
      <c r="J923" s="29"/>
      <c r="K923" s="116"/>
      <c r="L923" s="116"/>
      <c r="M923" s="174"/>
      <c r="N923" s="174"/>
      <c r="O923" s="116"/>
      <c r="P923" s="174"/>
      <c r="Q923" s="116"/>
      <c r="R923" s="116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  <c r="AI923" s="118"/>
      <c r="AJ923" s="118"/>
    </row>
    <row r="924" ht="15.0" customHeight="1">
      <c r="A924" s="262"/>
      <c r="B924" s="115"/>
      <c r="C924" s="116"/>
      <c r="D924" s="116"/>
      <c r="E924" s="175"/>
      <c r="F924" s="262"/>
      <c r="G924" s="61"/>
      <c r="H924" s="118"/>
      <c r="I924" s="29"/>
      <c r="J924" s="29"/>
      <c r="K924" s="116"/>
      <c r="L924" s="174"/>
      <c r="M924" s="174"/>
      <c r="N924" s="174"/>
      <c r="O924" s="116"/>
      <c r="P924" s="174"/>
      <c r="Q924" s="116"/>
      <c r="R924" s="116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  <c r="AI924" s="118"/>
      <c r="AJ924" s="118"/>
    </row>
    <row r="925" ht="15.0" customHeight="1">
      <c r="A925" s="262"/>
      <c r="B925" s="117"/>
      <c r="C925" s="116"/>
      <c r="D925" s="116"/>
      <c r="E925" s="175"/>
      <c r="F925" s="262"/>
      <c r="G925" s="61"/>
      <c r="H925" s="118"/>
      <c r="I925" s="29"/>
      <c r="J925" s="29"/>
      <c r="K925" s="116"/>
      <c r="L925" s="174"/>
      <c r="M925" s="174"/>
      <c r="N925" s="174"/>
      <c r="O925" s="116"/>
      <c r="P925" s="174"/>
      <c r="Q925" s="116"/>
      <c r="R925" s="116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  <c r="AI925" s="118"/>
      <c r="AJ925" s="118"/>
    </row>
    <row r="926" ht="15.0" customHeight="1">
      <c r="A926" s="262"/>
      <c r="B926" s="117"/>
      <c r="C926" s="116"/>
      <c r="D926" s="116"/>
      <c r="E926" s="175"/>
      <c r="F926" s="262"/>
      <c r="G926" s="61"/>
      <c r="H926" s="118"/>
      <c r="I926" s="29"/>
      <c r="J926" s="29"/>
      <c r="K926" s="116"/>
      <c r="L926" s="174"/>
      <c r="M926" s="174"/>
      <c r="N926" s="174"/>
      <c r="O926" s="116"/>
      <c r="P926" s="174"/>
      <c r="Q926" s="116"/>
      <c r="R926" s="116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  <c r="AI926" s="118"/>
      <c r="AJ926" s="118"/>
    </row>
    <row r="927" ht="15.0" customHeight="1">
      <c r="A927" s="262"/>
      <c r="B927" s="117"/>
      <c r="C927" s="116"/>
      <c r="D927" s="116"/>
      <c r="E927" s="175"/>
      <c r="F927" s="262"/>
      <c r="G927" s="61"/>
      <c r="H927" s="118"/>
      <c r="I927" s="29"/>
      <c r="J927" s="29"/>
      <c r="K927" s="116"/>
      <c r="L927" s="174"/>
      <c r="M927" s="174"/>
      <c r="N927" s="174"/>
      <c r="O927" s="116"/>
      <c r="P927" s="174"/>
      <c r="Q927" s="116"/>
      <c r="R927" s="116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  <c r="AI927" s="118"/>
      <c r="AJ927" s="118"/>
    </row>
    <row r="928" ht="15.0" customHeight="1">
      <c r="A928" s="262"/>
      <c r="B928" s="115"/>
      <c r="C928" s="116"/>
      <c r="D928" s="116"/>
      <c r="E928" s="175"/>
      <c r="F928" s="262"/>
      <c r="G928" s="61"/>
      <c r="H928" s="118"/>
      <c r="I928" s="29"/>
      <c r="J928" s="29"/>
      <c r="K928" s="116"/>
      <c r="L928" s="174"/>
      <c r="M928" s="174"/>
      <c r="N928" s="174"/>
      <c r="O928" s="116"/>
      <c r="P928" s="174"/>
      <c r="Q928" s="116"/>
      <c r="R928" s="116"/>
      <c r="S928" s="118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  <c r="AF928" s="174"/>
      <c r="AG928" s="174"/>
      <c r="AH928" s="174"/>
      <c r="AI928" s="174"/>
      <c r="AJ928" s="174"/>
    </row>
    <row r="929" ht="15.0" customHeight="1">
      <c r="A929" s="262"/>
      <c r="B929" s="115"/>
      <c r="C929" s="116"/>
      <c r="D929" s="116"/>
      <c r="E929" s="175"/>
      <c r="F929" s="262"/>
      <c r="G929" s="61"/>
      <c r="H929" s="118"/>
      <c r="I929" s="29"/>
      <c r="J929" s="29"/>
      <c r="K929" s="116"/>
      <c r="L929" s="174"/>
      <c r="M929" s="174"/>
      <c r="N929" s="174"/>
      <c r="O929" s="116"/>
      <c r="P929" s="174"/>
      <c r="Q929" s="116"/>
      <c r="R929" s="116"/>
      <c r="S929" s="118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  <c r="AF929" s="174"/>
      <c r="AG929" s="174"/>
      <c r="AH929" s="174"/>
      <c r="AI929" s="174"/>
      <c r="AJ929" s="174"/>
    </row>
    <row r="930" ht="15.0" customHeight="1">
      <c r="A930" s="262"/>
      <c r="B930" s="115"/>
      <c r="C930" s="116"/>
      <c r="D930" s="116"/>
      <c r="E930" s="175"/>
      <c r="F930" s="262"/>
      <c r="G930" s="29"/>
      <c r="H930" s="118"/>
      <c r="I930" s="29"/>
      <c r="J930" s="29"/>
      <c r="K930" s="116"/>
      <c r="L930" s="174"/>
      <c r="M930" s="174"/>
      <c r="N930" s="174"/>
      <c r="O930" s="116"/>
      <c r="P930" s="174"/>
      <c r="Q930" s="116"/>
      <c r="R930" s="116"/>
      <c r="S930" s="118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  <c r="AF930" s="174"/>
      <c r="AG930" s="174"/>
      <c r="AH930" s="174"/>
      <c r="AI930" s="174"/>
      <c r="AJ930" s="174"/>
    </row>
    <row r="931" ht="15.0" customHeight="1">
      <c r="A931" s="262"/>
      <c r="B931" s="115"/>
      <c r="C931" s="118"/>
      <c r="D931" s="175"/>
      <c r="E931" s="175"/>
      <c r="F931" s="262"/>
      <c r="G931" s="61"/>
      <c r="H931" s="118"/>
      <c r="I931" s="29"/>
      <c r="J931" s="29"/>
      <c r="K931" s="116"/>
      <c r="L931" s="174"/>
      <c r="M931" s="174"/>
      <c r="N931" s="174"/>
      <c r="O931" s="116"/>
      <c r="P931" s="174"/>
      <c r="Q931" s="116"/>
      <c r="R931" s="116"/>
      <c r="S931" s="118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  <c r="AF931" s="174"/>
      <c r="AG931" s="174"/>
      <c r="AH931" s="174"/>
      <c r="AI931" s="174"/>
      <c r="AJ931" s="174"/>
    </row>
    <row r="932" ht="15.0" customHeight="1">
      <c r="A932" s="262"/>
      <c r="B932" s="115"/>
      <c r="C932" s="116"/>
      <c r="D932" s="116"/>
      <c r="E932" s="175"/>
      <c r="F932" s="414"/>
      <c r="G932" s="61"/>
      <c r="H932" s="118"/>
      <c r="I932" s="29"/>
      <c r="J932" s="29"/>
      <c r="K932" s="116"/>
      <c r="L932" s="174"/>
      <c r="M932" s="174"/>
      <c r="N932" s="174"/>
      <c r="O932" s="116"/>
      <c r="P932" s="174"/>
      <c r="Q932" s="116"/>
      <c r="R932" s="116"/>
      <c r="S932" s="118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  <c r="AF932" s="174"/>
      <c r="AG932" s="174"/>
      <c r="AH932" s="174"/>
      <c r="AI932" s="174"/>
      <c r="AJ932" s="174"/>
    </row>
    <row r="933" ht="15.0" customHeight="1">
      <c r="A933" s="262"/>
      <c r="B933" s="117"/>
      <c r="C933" s="116"/>
      <c r="D933" s="116"/>
      <c r="E933" s="175"/>
      <c r="F933" s="414"/>
      <c r="G933" s="61"/>
      <c r="H933" s="118"/>
      <c r="I933" s="29"/>
      <c r="J933" s="29"/>
      <c r="K933" s="116"/>
      <c r="L933" s="174"/>
      <c r="M933" s="174"/>
      <c r="N933" s="174"/>
      <c r="O933" s="116"/>
      <c r="P933" s="174"/>
      <c r="Q933" s="116"/>
      <c r="R933" s="116"/>
      <c r="S933" s="118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  <c r="AF933" s="174"/>
      <c r="AG933" s="174"/>
      <c r="AH933" s="174"/>
      <c r="AI933" s="174"/>
      <c r="AJ933" s="174"/>
    </row>
    <row r="934" ht="15.0" customHeight="1">
      <c r="A934" s="262"/>
      <c r="B934" s="115"/>
      <c r="C934" s="118"/>
      <c r="D934" s="118"/>
      <c r="E934" s="175"/>
      <c r="F934" s="262"/>
      <c r="G934" s="29"/>
      <c r="H934" s="118"/>
      <c r="I934" s="29"/>
      <c r="J934" s="29"/>
      <c r="K934" s="116"/>
      <c r="L934" s="174"/>
      <c r="M934" s="174"/>
      <c r="N934" s="174"/>
      <c r="O934" s="116"/>
      <c r="P934" s="174"/>
      <c r="Q934" s="116"/>
      <c r="R934" s="116"/>
      <c r="S934" s="118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  <c r="AF934" s="174"/>
      <c r="AG934" s="174"/>
      <c r="AH934" s="174"/>
      <c r="AI934" s="174"/>
      <c r="AJ934" s="174"/>
    </row>
    <row r="935" ht="15.0" customHeight="1">
      <c r="A935" s="262"/>
      <c r="B935" s="115"/>
      <c r="C935" s="118"/>
      <c r="D935" s="118"/>
      <c r="E935" s="175"/>
      <c r="F935" s="262"/>
      <c r="G935" s="61"/>
      <c r="H935" s="118"/>
      <c r="I935" s="29"/>
      <c r="J935" s="29"/>
      <c r="K935" s="116"/>
      <c r="L935" s="174"/>
      <c r="M935" s="174"/>
      <c r="N935" s="174"/>
      <c r="O935" s="116"/>
      <c r="P935" s="174"/>
      <c r="Q935" s="116"/>
      <c r="R935" s="116"/>
      <c r="S935" s="118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  <c r="AF935" s="174"/>
      <c r="AG935" s="174"/>
      <c r="AH935" s="174"/>
      <c r="AI935" s="174"/>
      <c r="AJ935" s="174"/>
    </row>
    <row r="936" ht="15.0" customHeight="1">
      <c r="A936" s="262"/>
      <c r="B936" s="115"/>
      <c r="C936" s="118"/>
      <c r="D936" s="118"/>
      <c r="E936" s="175"/>
      <c r="F936" s="262"/>
      <c r="G936" s="61"/>
      <c r="H936" s="118"/>
      <c r="I936" s="29"/>
      <c r="J936" s="29"/>
      <c r="K936" s="116"/>
      <c r="L936" s="174"/>
      <c r="M936" s="174"/>
      <c r="N936" s="174"/>
      <c r="O936" s="116"/>
      <c r="P936" s="174"/>
      <c r="Q936" s="116"/>
      <c r="R936" s="116"/>
      <c r="S936" s="118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  <c r="AF936" s="174"/>
      <c r="AG936" s="174"/>
      <c r="AH936" s="174"/>
      <c r="AI936" s="174"/>
      <c r="AJ936" s="174"/>
    </row>
    <row r="937" ht="15.0" customHeight="1">
      <c r="A937" s="262"/>
      <c r="B937" s="117"/>
      <c r="C937" s="116"/>
      <c r="D937" s="116"/>
      <c r="E937" s="175"/>
      <c r="F937" s="262"/>
      <c r="G937" s="61"/>
      <c r="H937" s="118"/>
      <c r="I937" s="29"/>
      <c r="J937" s="29"/>
      <c r="K937" s="116"/>
      <c r="L937" s="174"/>
      <c r="M937" s="174"/>
      <c r="N937" s="174"/>
      <c r="O937" s="116"/>
      <c r="P937" s="174"/>
      <c r="Q937" s="116"/>
      <c r="R937" s="116"/>
      <c r="S937" s="118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  <c r="AH937" s="174"/>
      <c r="AI937" s="174"/>
      <c r="AJ937" s="174"/>
    </row>
    <row r="938" ht="15.0" customHeight="1">
      <c r="A938" s="262"/>
      <c r="B938" s="115"/>
      <c r="C938" s="116"/>
      <c r="D938" s="116"/>
      <c r="E938" s="175"/>
      <c r="F938" s="262"/>
      <c r="G938" s="61"/>
      <c r="H938" s="118"/>
      <c r="I938" s="29"/>
      <c r="J938" s="29"/>
      <c r="K938" s="116"/>
      <c r="L938" s="174"/>
      <c r="M938" s="174"/>
      <c r="N938" s="174"/>
      <c r="O938" s="116"/>
      <c r="P938" s="174"/>
      <c r="Q938" s="116"/>
      <c r="R938" s="116"/>
      <c r="S938" s="118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  <c r="AF938" s="174"/>
      <c r="AG938" s="174"/>
      <c r="AH938" s="174"/>
      <c r="AI938" s="174"/>
      <c r="AJ938" s="174"/>
    </row>
    <row r="939" ht="15.0" customHeight="1">
      <c r="A939" s="262"/>
      <c r="B939" s="115"/>
      <c r="C939" s="116"/>
      <c r="D939" s="116"/>
      <c r="E939" s="175"/>
      <c r="F939" s="262"/>
      <c r="G939" s="61"/>
      <c r="H939" s="118"/>
      <c r="I939" s="29"/>
      <c r="J939" s="29"/>
      <c r="K939" s="116"/>
      <c r="L939" s="174"/>
      <c r="M939" s="174"/>
      <c r="N939" s="174"/>
      <c r="O939" s="116"/>
      <c r="P939" s="174"/>
      <c r="Q939" s="116"/>
      <c r="R939" s="116"/>
      <c r="S939" s="118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  <c r="AF939" s="174"/>
      <c r="AG939" s="174"/>
      <c r="AH939" s="174"/>
      <c r="AI939" s="174"/>
      <c r="AJ939" s="174"/>
    </row>
    <row r="940" ht="15.0" customHeight="1">
      <c r="A940" s="262"/>
      <c r="B940" s="115"/>
      <c r="C940" s="118"/>
      <c r="D940" s="118"/>
      <c r="E940" s="175"/>
      <c r="F940" s="262"/>
      <c r="G940" s="29"/>
      <c r="H940" s="118"/>
      <c r="I940" s="29"/>
      <c r="J940" s="29"/>
      <c r="K940" s="116"/>
      <c r="L940" s="174"/>
      <c r="M940" s="174"/>
      <c r="N940" s="174"/>
      <c r="O940" s="116"/>
      <c r="P940" s="174"/>
      <c r="Q940" s="116"/>
      <c r="R940" s="116"/>
      <c r="S940" s="118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  <c r="AF940" s="174"/>
      <c r="AG940" s="174"/>
      <c r="AH940" s="174"/>
      <c r="AI940" s="174"/>
      <c r="AJ940" s="174"/>
    </row>
    <row r="941" ht="15.0" customHeight="1">
      <c r="A941" s="262"/>
      <c r="B941" s="115"/>
      <c r="C941" s="118"/>
      <c r="D941" s="118"/>
      <c r="E941" s="175"/>
      <c r="F941" s="262"/>
      <c r="G941" s="29"/>
      <c r="H941" s="118"/>
      <c r="I941" s="29"/>
      <c r="J941" s="29"/>
      <c r="K941" s="116"/>
      <c r="L941" s="174"/>
      <c r="M941" s="174"/>
      <c r="N941" s="174"/>
      <c r="O941" s="116"/>
      <c r="P941" s="174"/>
      <c r="Q941" s="116"/>
      <c r="R941" s="116"/>
      <c r="S941" s="118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  <c r="AF941" s="174"/>
      <c r="AG941" s="174"/>
      <c r="AH941" s="174"/>
      <c r="AI941" s="174"/>
      <c r="AJ941" s="174"/>
    </row>
    <row r="942" ht="15.0" customHeight="1">
      <c r="A942" s="262"/>
      <c r="B942" s="117"/>
      <c r="C942" s="265"/>
      <c r="D942" s="265"/>
      <c r="E942" s="175"/>
      <c r="F942" s="262"/>
      <c r="G942" s="29"/>
      <c r="H942" s="118"/>
      <c r="I942" s="29"/>
      <c r="J942" s="29"/>
      <c r="K942" s="116"/>
      <c r="L942" s="174"/>
      <c r="M942" s="174"/>
      <c r="N942" s="174"/>
      <c r="O942" s="116"/>
      <c r="P942" s="174"/>
      <c r="Q942" s="116"/>
      <c r="R942" s="116"/>
      <c r="S942" s="118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  <c r="AF942" s="174"/>
      <c r="AG942" s="174"/>
      <c r="AH942" s="174"/>
      <c r="AI942" s="174"/>
      <c r="AJ942" s="174"/>
    </row>
    <row r="943" ht="15.0" customHeight="1">
      <c r="A943" s="262"/>
      <c r="B943" s="115"/>
      <c r="C943" s="118"/>
      <c r="D943" s="118"/>
      <c r="E943" s="175"/>
      <c r="F943" s="262"/>
      <c r="G943" s="29"/>
      <c r="H943" s="118"/>
      <c r="I943" s="29"/>
      <c r="J943" s="29"/>
      <c r="K943" s="116"/>
      <c r="L943" s="174"/>
      <c r="M943" s="174"/>
      <c r="N943" s="174"/>
      <c r="O943" s="116"/>
      <c r="P943" s="174"/>
      <c r="Q943" s="116"/>
      <c r="R943" s="116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  <c r="AF943" s="174"/>
      <c r="AG943" s="174"/>
      <c r="AH943" s="174"/>
      <c r="AI943" s="174"/>
      <c r="AJ943" s="174"/>
    </row>
    <row r="944" ht="15.0" customHeight="1">
      <c r="A944" s="262"/>
      <c r="B944" s="115"/>
      <c r="C944" s="116"/>
      <c r="D944" s="116"/>
      <c r="E944" s="175"/>
      <c r="F944" s="262"/>
      <c r="G944" s="29"/>
      <c r="H944" s="118"/>
      <c r="I944" s="29"/>
      <c r="J944" s="29"/>
      <c r="K944" s="116"/>
      <c r="L944" s="174"/>
      <c r="M944" s="174"/>
      <c r="N944" s="174"/>
      <c r="O944" s="116"/>
      <c r="P944" s="174"/>
      <c r="Q944" s="116"/>
      <c r="R944" s="116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  <c r="AF944" s="174"/>
      <c r="AG944" s="174"/>
      <c r="AH944" s="174"/>
      <c r="AI944" s="174"/>
      <c r="AJ944" s="174"/>
    </row>
    <row r="945" ht="15.0" customHeight="1">
      <c r="A945" s="262"/>
      <c r="B945" s="115"/>
      <c r="C945" s="116"/>
      <c r="D945" s="116"/>
      <c r="E945" s="175"/>
      <c r="F945" s="262"/>
      <c r="G945" s="29"/>
      <c r="H945" s="118"/>
      <c r="I945" s="29"/>
      <c r="J945" s="29"/>
      <c r="K945" s="116"/>
      <c r="L945" s="174"/>
      <c r="M945" s="174"/>
      <c r="N945" s="174"/>
      <c r="O945" s="116"/>
      <c r="P945" s="174"/>
      <c r="Q945" s="116"/>
      <c r="R945" s="116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  <c r="AF945" s="174"/>
      <c r="AG945" s="174"/>
      <c r="AH945" s="174"/>
      <c r="AI945" s="174"/>
      <c r="AJ945" s="174"/>
    </row>
    <row r="946" ht="15.0" customHeight="1">
      <c r="A946" s="262"/>
      <c r="B946" s="115"/>
      <c r="C946" s="116"/>
      <c r="D946" s="116"/>
      <c r="E946" s="175"/>
      <c r="F946" s="262"/>
      <c r="G946" s="29"/>
      <c r="H946" s="118"/>
      <c r="I946" s="29"/>
      <c r="J946" s="29"/>
      <c r="K946" s="116"/>
      <c r="L946" s="174"/>
      <c r="M946" s="174"/>
      <c r="N946" s="174"/>
      <c r="O946" s="116"/>
      <c r="P946" s="174"/>
      <c r="Q946" s="116"/>
      <c r="R946" s="116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  <c r="AF946" s="174"/>
      <c r="AG946" s="174"/>
      <c r="AH946" s="174"/>
      <c r="AI946" s="174"/>
      <c r="AJ946" s="174"/>
    </row>
    <row r="947" ht="15.0" customHeight="1">
      <c r="A947" s="262"/>
      <c r="B947" s="115"/>
      <c r="C947" s="116"/>
      <c r="D947" s="116"/>
      <c r="E947" s="175"/>
      <c r="F947" s="262"/>
      <c r="G947" s="29"/>
      <c r="H947" s="118"/>
      <c r="I947" s="29"/>
      <c r="J947" s="29"/>
      <c r="K947" s="116"/>
      <c r="L947" s="174"/>
      <c r="M947" s="174"/>
      <c r="N947" s="174"/>
      <c r="O947" s="116"/>
      <c r="P947" s="174"/>
      <c r="Q947" s="116"/>
      <c r="R947" s="116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  <c r="AF947" s="174"/>
      <c r="AG947" s="174"/>
      <c r="AH947" s="174"/>
      <c r="AI947" s="174"/>
      <c r="AJ947" s="174"/>
    </row>
    <row r="948" ht="15.0" customHeight="1">
      <c r="A948" s="262"/>
      <c r="B948" s="115"/>
      <c r="C948" s="116"/>
      <c r="D948" s="116"/>
      <c r="E948" s="175"/>
      <c r="F948" s="262"/>
      <c r="G948" s="29"/>
      <c r="H948" s="118"/>
      <c r="I948" s="29"/>
      <c r="J948" s="29"/>
      <c r="K948" s="116"/>
      <c r="L948" s="174"/>
      <c r="M948" s="174"/>
      <c r="N948" s="174"/>
      <c r="O948" s="116"/>
      <c r="P948" s="174"/>
      <c r="Q948" s="116"/>
      <c r="R948" s="116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  <c r="AF948" s="174"/>
      <c r="AG948" s="174"/>
      <c r="AH948" s="174"/>
      <c r="AI948" s="174"/>
      <c r="AJ948" s="174"/>
    </row>
    <row r="949" ht="15.0" customHeight="1">
      <c r="A949" s="262"/>
      <c r="B949" s="115"/>
      <c r="C949" s="116"/>
      <c r="D949" s="118"/>
      <c r="E949" s="175"/>
      <c r="F949" s="262"/>
      <c r="G949" s="29"/>
      <c r="H949" s="118"/>
      <c r="I949" s="29"/>
      <c r="J949" s="29"/>
      <c r="K949" s="116"/>
      <c r="L949" s="174"/>
      <c r="M949" s="174"/>
      <c r="N949" s="174"/>
      <c r="O949" s="116"/>
      <c r="P949" s="174"/>
      <c r="Q949" s="116"/>
      <c r="R949" s="116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  <c r="AF949" s="174"/>
      <c r="AG949" s="174"/>
      <c r="AH949" s="174"/>
      <c r="AI949" s="174"/>
      <c r="AJ949" s="174"/>
    </row>
    <row r="950" ht="15.0" customHeight="1">
      <c r="A950" s="262"/>
      <c r="B950" s="115"/>
      <c r="C950" s="116"/>
      <c r="D950" s="118"/>
      <c r="E950" s="175"/>
      <c r="F950" s="262"/>
      <c r="G950" s="29"/>
      <c r="H950" s="118"/>
      <c r="I950" s="29"/>
      <c r="J950" s="29"/>
      <c r="K950" s="116"/>
      <c r="L950" s="174"/>
      <c r="M950" s="174"/>
      <c r="N950" s="174"/>
      <c r="O950" s="116"/>
      <c r="P950" s="174"/>
      <c r="Q950" s="116"/>
      <c r="R950" s="116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  <c r="AF950" s="174"/>
      <c r="AG950" s="174"/>
      <c r="AH950" s="174"/>
      <c r="AI950" s="174"/>
      <c r="AJ950" s="174"/>
    </row>
    <row r="951" ht="15.0" customHeight="1">
      <c r="A951" s="262"/>
      <c r="B951" s="115"/>
      <c r="C951" s="116"/>
      <c r="D951" s="116"/>
      <c r="E951" s="175"/>
      <c r="F951" s="262"/>
      <c r="G951" s="29"/>
      <c r="H951" s="118"/>
      <c r="I951" s="29"/>
      <c r="J951" s="29"/>
      <c r="K951" s="116"/>
      <c r="L951" s="174"/>
      <c r="M951" s="174"/>
      <c r="N951" s="174"/>
      <c r="O951" s="116"/>
      <c r="P951" s="174"/>
      <c r="Q951" s="116"/>
      <c r="R951" s="116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  <c r="AF951" s="174"/>
      <c r="AG951" s="174"/>
      <c r="AH951" s="174"/>
      <c r="AI951" s="174"/>
      <c r="AJ951" s="174"/>
    </row>
    <row r="952" ht="15.0" customHeight="1">
      <c r="A952" s="262"/>
      <c r="B952" s="115"/>
      <c r="C952" s="116"/>
      <c r="D952" s="118"/>
      <c r="E952" s="175"/>
      <c r="F952" s="262"/>
      <c r="G952" s="29"/>
      <c r="H952" s="118"/>
      <c r="I952" s="29"/>
      <c r="J952" s="29"/>
      <c r="K952" s="116"/>
      <c r="L952" s="174"/>
      <c r="M952" s="174"/>
      <c r="N952" s="174"/>
      <c r="O952" s="116"/>
      <c r="P952" s="174"/>
      <c r="Q952" s="116"/>
      <c r="R952" s="116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  <c r="AF952" s="174"/>
      <c r="AG952" s="174"/>
      <c r="AH952" s="174"/>
      <c r="AI952" s="174"/>
      <c r="AJ952" s="174"/>
    </row>
    <row r="953" ht="15.0" customHeight="1">
      <c r="A953" s="262"/>
      <c r="B953" s="115"/>
      <c r="C953" s="116"/>
      <c r="D953" s="116"/>
      <c r="E953" s="175"/>
      <c r="F953" s="262"/>
      <c r="G953" s="29"/>
      <c r="H953" s="118"/>
      <c r="I953" s="29"/>
      <c r="J953" s="29"/>
      <c r="K953" s="116"/>
      <c r="L953" s="174"/>
      <c r="M953" s="174"/>
      <c r="N953" s="174"/>
      <c r="O953" s="116"/>
      <c r="P953" s="174"/>
      <c r="Q953" s="116"/>
      <c r="R953" s="116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  <c r="AF953" s="174"/>
      <c r="AG953" s="174"/>
      <c r="AH953" s="174"/>
      <c r="AI953" s="174"/>
      <c r="AJ953" s="174"/>
    </row>
    <row r="954" ht="15.0" customHeight="1">
      <c r="A954" s="262"/>
      <c r="B954" s="115"/>
      <c r="C954" s="116"/>
      <c r="D954" s="118"/>
      <c r="E954" s="175"/>
      <c r="F954" s="262"/>
      <c r="G954" s="29"/>
      <c r="H954" s="118"/>
      <c r="I954" s="29"/>
      <c r="J954" s="29"/>
      <c r="K954" s="116"/>
      <c r="L954" s="174"/>
      <c r="M954" s="174"/>
      <c r="N954" s="174"/>
      <c r="O954" s="116"/>
      <c r="P954" s="174"/>
      <c r="Q954" s="116"/>
      <c r="R954" s="116"/>
      <c r="S954" s="174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</row>
    <row r="955" ht="15.0" customHeight="1">
      <c r="A955" s="262"/>
      <c r="B955" s="115"/>
      <c r="C955" s="116"/>
      <c r="D955" s="118"/>
      <c r="E955" s="175"/>
      <c r="F955" s="262"/>
      <c r="G955" s="29"/>
      <c r="H955" s="118"/>
      <c r="I955" s="29"/>
      <c r="J955" s="29"/>
      <c r="K955" s="116"/>
      <c r="L955" s="174"/>
      <c r="M955" s="174"/>
      <c r="N955" s="174"/>
      <c r="O955" s="116"/>
      <c r="P955" s="174"/>
      <c r="Q955" s="116"/>
      <c r="R955" s="116"/>
      <c r="S955" s="174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</row>
    <row r="956" ht="15.0" customHeight="1">
      <c r="A956" s="262"/>
      <c r="B956" s="115"/>
      <c r="C956" s="116"/>
      <c r="D956" s="118"/>
      <c r="E956" s="175"/>
      <c r="F956" s="262"/>
      <c r="G956" s="29"/>
      <c r="H956" s="118"/>
      <c r="I956" s="29"/>
      <c r="J956" s="29"/>
      <c r="K956" s="116"/>
      <c r="L956" s="174"/>
      <c r="M956" s="174"/>
      <c r="N956" s="174"/>
      <c r="O956" s="116"/>
      <c r="P956" s="174"/>
      <c r="Q956" s="116"/>
      <c r="R956" s="116"/>
      <c r="S956" s="174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</row>
    <row r="957" ht="15.0" customHeight="1">
      <c r="A957" s="262"/>
      <c r="B957" s="115"/>
      <c r="C957" s="116"/>
      <c r="D957" s="118"/>
      <c r="E957" s="175"/>
      <c r="F957" s="262"/>
      <c r="G957" s="29"/>
      <c r="H957" s="118"/>
      <c r="I957" s="29"/>
      <c r="J957" s="29"/>
      <c r="K957" s="116"/>
      <c r="L957" s="174"/>
      <c r="M957" s="174"/>
      <c r="N957" s="174"/>
      <c r="O957" s="116"/>
      <c r="P957" s="174"/>
      <c r="Q957" s="116"/>
      <c r="R957" s="116"/>
      <c r="S957" s="174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</row>
    <row r="958" ht="15.0" customHeight="1">
      <c r="A958" s="262"/>
      <c r="B958" s="115"/>
      <c r="C958" s="116"/>
      <c r="D958" s="118"/>
      <c r="E958" s="175"/>
      <c r="F958" s="262"/>
      <c r="G958" s="29"/>
      <c r="H958" s="118"/>
      <c r="I958" s="29"/>
      <c r="J958" s="29"/>
      <c r="K958" s="116"/>
      <c r="L958" s="174"/>
      <c r="M958" s="174"/>
      <c r="N958" s="174"/>
      <c r="O958" s="116"/>
      <c r="P958" s="174"/>
      <c r="Q958" s="116"/>
      <c r="R958" s="116"/>
      <c r="S958" s="174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</row>
    <row r="959" ht="15.0" customHeight="1">
      <c r="A959" s="262"/>
      <c r="B959" s="115"/>
      <c r="C959" s="116"/>
      <c r="D959" s="118"/>
      <c r="E959" s="175"/>
      <c r="F959" s="262"/>
      <c r="G959" s="29"/>
      <c r="H959" s="118"/>
      <c r="I959" s="29"/>
      <c r="J959" s="29"/>
      <c r="K959" s="116"/>
      <c r="L959" s="174"/>
      <c r="M959" s="174"/>
      <c r="N959" s="174"/>
      <c r="O959" s="116"/>
      <c r="P959" s="174"/>
      <c r="Q959" s="116"/>
      <c r="R959" s="116"/>
      <c r="S959" s="174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</row>
    <row r="960" ht="15.0" customHeight="1">
      <c r="A960" s="262"/>
      <c r="B960" s="115"/>
      <c r="C960" s="116"/>
      <c r="D960" s="118"/>
      <c r="E960" s="175"/>
      <c r="F960" s="262"/>
      <c r="G960" s="29"/>
      <c r="H960" s="118"/>
      <c r="I960" s="29"/>
      <c r="J960" s="29"/>
      <c r="K960" s="116"/>
      <c r="L960" s="174"/>
      <c r="M960" s="174"/>
      <c r="N960" s="174"/>
      <c r="O960" s="116"/>
      <c r="P960" s="174"/>
      <c r="Q960" s="116"/>
      <c r="R960" s="116"/>
      <c r="S960" s="174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</row>
    <row r="961" ht="15.0" customHeight="1">
      <c r="A961" s="262"/>
      <c r="B961" s="115"/>
      <c r="C961" s="116"/>
      <c r="D961" s="118"/>
      <c r="E961" s="175"/>
      <c r="F961" s="262"/>
      <c r="G961" s="29"/>
      <c r="H961" s="118"/>
      <c r="I961" s="29"/>
      <c r="J961" s="29"/>
      <c r="K961" s="116"/>
      <c r="L961" s="174"/>
      <c r="M961" s="174"/>
      <c r="N961" s="174"/>
      <c r="O961" s="116"/>
      <c r="P961" s="174"/>
      <c r="Q961" s="116"/>
      <c r="R961" s="116"/>
      <c r="S961" s="174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</row>
    <row r="962" ht="15.0" customHeight="1">
      <c r="A962" s="262"/>
      <c r="B962" s="115"/>
      <c r="C962" s="116"/>
      <c r="D962" s="118"/>
      <c r="E962" s="175"/>
      <c r="F962" s="262"/>
      <c r="G962" s="29"/>
      <c r="H962" s="118"/>
      <c r="I962" s="29"/>
      <c r="J962" s="29"/>
      <c r="K962" s="116"/>
      <c r="L962" s="174"/>
      <c r="M962" s="174"/>
      <c r="N962" s="174"/>
      <c r="O962" s="116"/>
      <c r="P962" s="174"/>
      <c r="Q962" s="116"/>
      <c r="R962" s="116"/>
      <c r="S962" s="174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</row>
    <row r="963" ht="15.0" customHeight="1">
      <c r="A963" s="262"/>
      <c r="B963" s="115"/>
      <c r="C963" s="116"/>
      <c r="D963" s="118"/>
      <c r="E963" s="175"/>
      <c r="F963" s="262"/>
      <c r="G963" s="29"/>
      <c r="H963" s="118"/>
      <c r="I963" s="29"/>
      <c r="J963" s="29"/>
      <c r="K963" s="116"/>
      <c r="L963" s="174"/>
      <c r="M963" s="174"/>
      <c r="N963" s="174"/>
      <c r="O963" s="116"/>
      <c r="P963" s="174"/>
      <c r="Q963" s="116"/>
      <c r="R963" s="116"/>
      <c r="S963" s="174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</row>
    <row r="964" ht="15.0" customHeight="1">
      <c r="A964" s="262"/>
      <c r="B964" s="115"/>
      <c r="C964" s="116"/>
      <c r="D964" s="118"/>
      <c r="E964" s="175"/>
      <c r="F964" s="262"/>
      <c r="G964" s="29"/>
      <c r="H964" s="118"/>
      <c r="I964" s="29"/>
      <c r="J964" s="29"/>
      <c r="K964" s="116"/>
      <c r="L964" s="174"/>
      <c r="M964" s="174"/>
      <c r="N964" s="174"/>
      <c r="O964" s="116"/>
      <c r="P964" s="174"/>
      <c r="Q964" s="116"/>
      <c r="R964" s="116"/>
      <c r="S964" s="174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</row>
    <row r="965" ht="15.0" customHeight="1">
      <c r="A965" s="262"/>
      <c r="B965" s="115"/>
      <c r="C965" s="116"/>
      <c r="D965" s="118"/>
      <c r="E965" s="175"/>
      <c r="F965" s="262"/>
      <c r="G965" s="29"/>
      <c r="H965" s="118"/>
      <c r="I965" s="29"/>
      <c r="J965" s="29"/>
      <c r="K965" s="116"/>
      <c r="L965" s="174"/>
      <c r="M965" s="174"/>
      <c r="N965" s="174"/>
      <c r="O965" s="116"/>
      <c r="P965" s="174"/>
      <c r="Q965" s="116"/>
      <c r="R965" s="116"/>
      <c r="S965" s="174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</row>
    <row r="966" ht="15.0" customHeight="1">
      <c r="A966" s="262"/>
      <c r="B966" s="115"/>
      <c r="C966" s="116"/>
      <c r="D966" s="118"/>
      <c r="E966" s="175"/>
      <c r="F966" s="262"/>
      <c r="G966" s="29"/>
      <c r="H966" s="118"/>
      <c r="I966" s="29"/>
      <c r="J966" s="29"/>
      <c r="K966" s="116"/>
      <c r="L966" s="174"/>
      <c r="M966" s="174"/>
      <c r="N966" s="174"/>
      <c r="O966" s="116"/>
      <c r="P966" s="174"/>
      <c r="Q966" s="116"/>
      <c r="R966" s="116"/>
      <c r="S966" s="174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</row>
    <row r="967" ht="15.0" customHeight="1">
      <c r="A967" s="262"/>
      <c r="B967" s="115"/>
      <c r="C967" s="265"/>
      <c r="D967" s="265"/>
      <c r="E967" s="175"/>
      <c r="F967" s="262"/>
      <c r="G967" s="29"/>
      <c r="H967" s="118"/>
      <c r="I967" s="29"/>
      <c r="J967" s="29"/>
      <c r="K967" s="116"/>
      <c r="L967" s="174"/>
      <c r="M967" s="174"/>
      <c r="N967" s="174"/>
      <c r="O967" s="116"/>
      <c r="P967" s="174"/>
      <c r="Q967" s="116"/>
      <c r="R967" s="116"/>
      <c r="S967" s="174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</row>
    <row r="968" ht="15.0" customHeight="1">
      <c r="A968" s="262"/>
      <c r="B968" s="115"/>
      <c r="C968" s="118"/>
      <c r="D968" s="118"/>
      <c r="E968" s="175"/>
      <c r="F968" s="262"/>
      <c r="G968" s="61"/>
      <c r="H968" s="118"/>
      <c r="I968" s="29"/>
      <c r="J968" s="29"/>
      <c r="K968" s="116"/>
      <c r="L968" s="174"/>
      <c r="M968" s="174"/>
      <c r="N968" s="174"/>
      <c r="O968" s="116"/>
      <c r="P968" s="174"/>
      <c r="Q968" s="116"/>
      <c r="R968" s="116"/>
      <c r="S968" s="174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</row>
    <row r="969" ht="15.0" customHeight="1">
      <c r="A969" s="262"/>
      <c r="B969" s="117"/>
      <c r="C969" s="116"/>
      <c r="D969" s="116"/>
      <c r="E969" s="175"/>
      <c r="F969" s="262"/>
      <c r="G969" s="61"/>
      <c r="H969" s="118"/>
      <c r="I969" s="29"/>
      <c r="J969" s="29"/>
      <c r="K969" s="116"/>
      <c r="L969" s="174"/>
      <c r="M969" s="174"/>
      <c r="N969" s="174"/>
      <c r="O969" s="116"/>
      <c r="P969" s="174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</row>
    <row r="970" ht="15.0" customHeight="1">
      <c r="A970" s="262"/>
      <c r="B970" s="117"/>
      <c r="C970" s="116"/>
      <c r="D970" s="116"/>
      <c r="E970" s="175"/>
      <c r="F970" s="262"/>
      <c r="G970" s="61"/>
      <c r="H970" s="118"/>
      <c r="I970" s="29"/>
      <c r="J970" s="29"/>
      <c r="K970" s="116"/>
      <c r="L970" s="174"/>
      <c r="M970" s="174"/>
      <c r="N970" s="174"/>
      <c r="O970" s="116"/>
      <c r="P970" s="174"/>
      <c r="Q970" s="116"/>
      <c r="R970" s="116"/>
      <c r="S970" s="116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  <c r="AG970" s="174"/>
      <c r="AH970" s="174"/>
      <c r="AI970" s="174"/>
      <c r="AJ970" s="174"/>
    </row>
    <row r="971" ht="15.0" customHeight="1">
      <c r="A971" s="262"/>
      <c r="B971" s="115"/>
      <c r="C971" s="116"/>
      <c r="D971" s="118"/>
      <c r="E971" s="175"/>
      <c r="F971" s="262"/>
      <c r="G971" s="61"/>
      <c r="H971" s="118"/>
      <c r="I971" s="29"/>
      <c r="J971" s="29"/>
      <c r="K971" s="116"/>
      <c r="L971" s="174"/>
      <c r="M971" s="174"/>
      <c r="N971" s="174"/>
      <c r="O971" s="116"/>
      <c r="P971" s="174"/>
      <c r="Q971" s="116"/>
      <c r="R971" s="116"/>
      <c r="S971" s="116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  <c r="AG971" s="174"/>
      <c r="AH971" s="174"/>
      <c r="AI971" s="174"/>
      <c r="AJ971" s="174"/>
    </row>
    <row r="972" ht="15.0" customHeight="1">
      <c r="A972" s="262"/>
      <c r="B972" s="115"/>
      <c r="C972" s="116"/>
      <c r="D972" s="116"/>
      <c r="E972" s="175"/>
      <c r="F972" s="262"/>
      <c r="G972" s="61"/>
      <c r="H972" s="118"/>
      <c r="I972" s="29"/>
      <c r="J972" s="29"/>
      <c r="K972" s="116"/>
      <c r="L972" s="174"/>
      <c r="M972" s="174"/>
      <c r="N972" s="174"/>
      <c r="O972" s="116"/>
      <c r="P972" s="174"/>
      <c r="Q972" s="116"/>
      <c r="R972" s="116"/>
      <c r="S972" s="116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  <c r="AG972" s="174"/>
      <c r="AH972" s="174"/>
      <c r="AI972" s="174"/>
      <c r="AJ972" s="174"/>
    </row>
    <row r="973" ht="15.0" customHeight="1">
      <c r="A973" s="262"/>
      <c r="B973" s="115"/>
      <c r="C973" s="116"/>
      <c r="D973" s="118"/>
      <c r="E973" s="175"/>
      <c r="F973" s="262"/>
      <c r="G973" s="61"/>
      <c r="H973" s="118"/>
      <c r="I973" s="29"/>
      <c r="J973" s="29"/>
      <c r="K973" s="116"/>
      <c r="L973" s="174"/>
      <c r="M973" s="174"/>
      <c r="N973" s="174"/>
      <c r="O973" s="116"/>
      <c r="P973" s="174"/>
      <c r="Q973" s="116"/>
      <c r="R973" s="116"/>
      <c r="S973" s="116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  <c r="AF973" s="174"/>
      <c r="AG973" s="174"/>
      <c r="AH973" s="174"/>
      <c r="AI973" s="174"/>
      <c r="AJ973" s="174"/>
    </row>
    <row r="974" ht="15.0" customHeight="1">
      <c r="A974" s="262"/>
      <c r="B974" s="115"/>
      <c r="C974" s="265"/>
      <c r="D974" s="265"/>
      <c r="E974" s="175"/>
      <c r="F974" s="262"/>
      <c r="G974" s="61"/>
      <c r="H974" s="118"/>
      <c r="I974" s="29"/>
      <c r="J974" s="29"/>
      <c r="K974" s="116"/>
      <c r="L974" s="174"/>
      <c r="M974" s="174"/>
      <c r="N974" s="174"/>
      <c r="O974" s="116"/>
      <c r="P974" s="174"/>
      <c r="Q974" s="116"/>
      <c r="R974" s="116"/>
      <c r="S974" s="116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  <c r="AF974" s="174"/>
      <c r="AG974" s="174"/>
      <c r="AH974" s="174"/>
      <c r="AI974" s="174"/>
      <c r="AJ974" s="174"/>
    </row>
    <row r="975" ht="15.0" customHeight="1">
      <c r="A975" s="262"/>
      <c r="B975" s="115"/>
      <c r="C975" s="118"/>
      <c r="D975" s="118"/>
      <c r="E975" s="175"/>
      <c r="F975" s="262"/>
      <c r="G975" s="61"/>
      <c r="H975" s="118"/>
      <c r="I975" s="29"/>
      <c r="J975" s="29"/>
      <c r="K975" s="116"/>
      <c r="L975" s="174"/>
      <c r="M975" s="174"/>
      <c r="N975" s="174"/>
      <c r="O975" s="116"/>
      <c r="P975" s="174"/>
      <c r="Q975" s="116"/>
      <c r="R975" s="116"/>
      <c r="S975" s="116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  <c r="AG975" s="174"/>
      <c r="AH975" s="174"/>
      <c r="AI975" s="174"/>
      <c r="AJ975" s="174"/>
    </row>
    <row r="976" ht="15.0" customHeight="1">
      <c r="A976" s="262"/>
      <c r="B976" s="117"/>
      <c r="C976" s="116"/>
      <c r="D976" s="116"/>
      <c r="E976" s="175"/>
      <c r="F976" s="262"/>
      <c r="G976" s="61"/>
      <c r="H976" s="118"/>
      <c r="I976" s="29"/>
      <c r="J976" s="29"/>
      <c r="K976" s="116"/>
      <c r="L976" s="174"/>
      <c r="M976" s="174"/>
      <c r="N976" s="174"/>
      <c r="O976" s="116"/>
      <c r="P976" s="174"/>
      <c r="Q976" s="116"/>
      <c r="R976" s="116"/>
      <c r="S976" s="116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  <c r="AF976" s="174"/>
      <c r="AG976" s="174"/>
      <c r="AH976" s="174"/>
      <c r="AI976" s="174"/>
      <c r="AJ976" s="174"/>
    </row>
    <row r="977" ht="15.0" customHeight="1">
      <c r="A977" s="262"/>
      <c r="B977" s="115"/>
      <c r="C977" s="116"/>
      <c r="D977" s="118"/>
      <c r="E977" s="175"/>
      <c r="F977" s="262"/>
      <c r="G977" s="61"/>
      <c r="H977" s="118"/>
      <c r="I977" s="29"/>
      <c r="J977" s="29"/>
      <c r="K977" s="116"/>
      <c r="L977" s="174"/>
      <c r="M977" s="174"/>
      <c r="N977" s="174"/>
      <c r="O977" s="116"/>
      <c r="P977" s="174"/>
      <c r="Q977" s="116"/>
      <c r="R977" s="116"/>
      <c r="S977" s="116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  <c r="AF977" s="174"/>
      <c r="AG977" s="174"/>
      <c r="AH977" s="174"/>
      <c r="AI977" s="174"/>
      <c r="AJ977" s="174"/>
    </row>
    <row r="978" ht="15.0" customHeight="1">
      <c r="A978" s="262"/>
      <c r="B978" s="115"/>
      <c r="C978" s="116"/>
      <c r="D978" s="118"/>
      <c r="E978" s="175"/>
      <c r="F978" s="262"/>
      <c r="G978" s="61"/>
      <c r="H978" s="118"/>
      <c r="I978" s="29"/>
      <c r="J978" s="29"/>
      <c r="K978" s="116"/>
      <c r="L978" s="174"/>
      <c r="M978" s="174"/>
      <c r="N978" s="174"/>
      <c r="O978" s="116"/>
      <c r="P978" s="174"/>
      <c r="Q978" s="116"/>
      <c r="R978" s="116"/>
      <c r="S978" s="116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  <c r="AF978" s="174"/>
      <c r="AG978" s="174"/>
      <c r="AH978" s="174"/>
      <c r="AI978" s="174"/>
      <c r="AJ978" s="174"/>
    </row>
    <row r="979" ht="15.0" customHeight="1">
      <c r="A979" s="262"/>
      <c r="B979" s="115"/>
      <c r="C979" s="118"/>
      <c r="D979" s="118"/>
      <c r="E979" s="175"/>
      <c r="F979" s="262"/>
      <c r="G979" s="29"/>
      <c r="H979" s="118"/>
      <c r="I979" s="29"/>
      <c r="J979" s="29"/>
      <c r="K979" s="116"/>
      <c r="L979" s="174"/>
      <c r="M979" s="174"/>
      <c r="N979" s="174"/>
      <c r="O979" s="116"/>
      <c r="P979" s="174"/>
      <c r="Q979" s="116"/>
      <c r="R979" s="116"/>
      <c r="S979" s="116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  <c r="AF979" s="174"/>
      <c r="AG979" s="174"/>
      <c r="AH979" s="174"/>
      <c r="AI979" s="174"/>
      <c r="AJ979" s="174"/>
    </row>
    <row r="980" ht="15.0" customHeight="1">
      <c r="A980" s="262"/>
      <c r="B980" s="117"/>
      <c r="C980" s="116"/>
      <c r="D980" s="116"/>
      <c r="E980" s="175"/>
      <c r="F980" s="262"/>
      <c r="G980" s="61"/>
      <c r="H980" s="118"/>
      <c r="I980" s="29"/>
      <c r="J980" s="29"/>
      <c r="K980" s="116"/>
      <c r="L980" s="174"/>
      <c r="M980" s="174"/>
      <c r="N980" s="174"/>
      <c r="O980" s="116"/>
      <c r="P980" s="174"/>
      <c r="Q980" s="116"/>
      <c r="R980" s="116"/>
      <c r="S980" s="116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  <c r="AF980" s="174"/>
      <c r="AG980" s="174"/>
      <c r="AH980" s="174"/>
      <c r="AI980" s="174"/>
      <c r="AJ980" s="174"/>
    </row>
    <row r="981" ht="15.0" customHeight="1">
      <c r="A981" s="262"/>
      <c r="B981" s="115"/>
      <c r="C981" s="116"/>
      <c r="D981" s="118"/>
      <c r="E981" s="175"/>
      <c r="F981" s="262"/>
      <c r="G981" s="61"/>
      <c r="H981" s="118"/>
      <c r="I981" s="29"/>
      <c r="J981" s="29"/>
      <c r="K981" s="116"/>
      <c r="L981" s="174"/>
      <c r="M981" s="174"/>
      <c r="N981" s="174"/>
      <c r="O981" s="116"/>
      <c r="P981" s="174"/>
      <c r="Q981" s="116"/>
      <c r="R981" s="116"/>
      <c r="S981" s="116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  <c r="AF981" s="174"/>
      <c r="AG981" s="174"/>
      <c r="AH981" s="174"/>
      <c r="AI981" s="174"/>
      <c r="AJ981" s="174"/>
    </row>
    <row r="982" ht="15.0" customHeight="1">
      <c r="A982" s="262"/>
      <c r="B982" s="115"/>
      <c r="C982" s="116"/>
      <c r="D982" s="118"/>
      <c r="E982" s="175"/>
      <c r="F982" s="262"/>
      <c r="G982" s="61"/>
      <c r="H982" s="118"/>
      <c r="I982" s="29"/>
      <c r="J982" s="29"/>
      <c r="K982" s="116"/>
      <c r="L982" s="174"/>
      <c r="M982" s="174"/>
      <c r="N982" s="174"/>
      <c r="O982" s="116"/>
      <c r="P982" s="174"/>
      <c r="Q982" s="116"/>
      <c r="R982" s="116"/>
      <c r="S982" s="116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  <c r="AF982" s="174"/>
      <c r="AG982" s="174"/>
      <c r="AH982" s="174"/>
      <c r="AI982" s="174"/>
      <c r="AJ982" s="174"/>
    </row>
    <row r="983" ht="15.0" customHeight="1">
      <c r="A983" s="262"/>
      <c r="B983" s="115"/>
      <c r="C983" s="118"/>
      <c r="D983" s="116"/>
      <c r="E983" s="175"/>
      <c r="F983" s="262"/>
      <c r="G983" s="61"/>
      <c r="H983" s="118"/>
      <c r="I983" s="29"/>
      <c r="J983" s="29"/>
      <c r="K983" s="116"/>
      <c r="L983" s="174"/>
      <c r="M983" s="174"/>
      <c r="N983" s="174"/>
      <c r="O983" s="116"/>
      <c r="P983" s="174"/>
      <c r="Q983" s="116"/>
      <c r="R983" s="116"/>
      <c r="S983" s="116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  <c r="AF983" s="174"/>
      <c r="AG983" s="174"/>
      <c r="AH983" s="174"/>
      <c r="AI983" s="174"/>
      <c r="AJ983" s="174"/>
    </row>
    <row r="984" ht="15.0" customHeight="1">
      <c r="A984" s="262"/>
      <c r="B984" s="117"/>
      <c r="C984" s="116"/>
      <c r="D984" s="116"/>
      <c r="E984" s="175"/>
      <c r="F984" s="262"/>
      <c r="G984" s="61"/>
      <c r="H984" s="118"/>
      <c r="I984" s="29"/>
      <c r="J984" s="29"/>
      <c r="K984" s="116"/>
      <c r="L984" s="174"/>
      <c r="M984" s="174"/>
      <c r="N984" s="174"/>
      <c r="O984" s="116"/>
      <c r="P984" s="174"/>
      <c r="Q984" s="116"/>
      <c r="R984" s="116"/>
      <c r="S984" s="116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  <c r="AF984" s="174"/>
      <c r="AG984" s="174"/>
      <c r="AH984" s="174"/>
      <c r="AI984" s="174"/>
      <c r="AJ984" s="174"/>
    </row>
    <row r="985" ht="15.0" customHeight="1">
      <c r="A985" s="262"/>
      <c r="B985" s="115"/>
      <c r="C985" s="116"/>
      <c r="D985" s="118"/>
      <c r="E985" s="175"/>
      <c r="F985" s="262"/>
      <c r="G985" s="61"/>
      <c r="H985" s="118"/>
      <c r="I985" s="29"/>
      <c r="J985" s="29"/>
      <c r="K985" s="116"/>
      <c r="L985" s="174"/>
      <c r="M985" s="174"/>
      <c r="N985" s="174"/>
      <c r="O985" s="116"/>
      <c r="P985" s="174"/>
      <c r="Q985" s="116"/>
      <c r="R985" s="116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  <c r="AF985" s="174"/>
      <c r="AG985" s="174"/>
      <c r="AH985" s="174"/>
      <c r="AI985" s="174"/>
      <c r="AJ985" s="174"/>
    </row>
    <row r="986" ht="15.0" customHeight="1">
      <c r="A986" s="262"/>
      <c r="B986" s="115"/>
      <c r="C986" s="116"/>
      <c r="D986" s="116"/>
      <c r="E986" s="175"/>
      <c r="F986" s="262"/>
      <c r="G986" s="61"/>
      <c r="H986" s="118"/>
      <c r="I986" s="29"/>
      <c r="J986" s="29"/>
      <c r="K986" s="116"/>
      <c r="L986" s="174"/>
      <c r="M986" s="174"/>
      <c r="N986" s="174"/>
      <c r="O986" s="116"/>
      <c r="P986" s="174"/>
      <c r="Q986" s="116"/>
      <c r="R986" s="116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  <c r="AF986" s="174"/>
      <c r="AG986" s="174"/>
      <c r="AH986" s="174"/>
      <c r="AI986" s="174"/>
      <c r="AJ986" s="174"/>
    </row>
    <row r="987" ht="15.0" customHeight="1">
      <c r="A987" s="262"/>
      <c r="B987" s="115"/>
      <c r="C987" s="116"/>
      <c r="D987" s="116"/>
      <c r="E987" s="175"/>
      <c r="F987" s="262"/>
      <c r="G987" s="29"/>
      <c r="H987" s="118"/>
      <c r="I987" s="29"/>
      <c r="J987" s="29"/>
      <c r="K987" s="116"/>
      <c r="L987" s="174"/>
      <c r="M987" s="174"/>
      <c r="N987" s="174"/>
      <c r="O987" s="116"/>
      <c r="P987" s="174"/>
      <c r="Q987" s="116"/>
      <c r="R987" s="116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  <c r="AF987" s="174"/>
      <c r="AG987" s="174"/>
      <c r="AH987" s="174"/>
      <c r="AI987" s="174"/>
      <c r="AJ987" s="174"/>
    </row>
    <row r="988" ht="15.0" customHeight="1">
      <c r="A988" s="262"/>
      <c r="B988" s="115"/>
      <c r="C988" s="116"/>
      <c r="D988" s="116"/>
      <c r="E988" s="175"/>
      <c r="F988" s="262"/>
      <c r="G988" s="29"/>
      <c r="H988" s="118"/>
      <c r="I988" s="29"/>
      <c r="J988" s="29"/>
      <c r="K988" s="116"/>
      <c r="L988" s="174"/>
      <c r="M988" s="174"/>
      <c r="N988" s="174"/>
      <c r="O988" s="116"/>
      <c r="P988" s="174"/>
      <c r="Q988" s="116"/>
      <c r="R988" s="116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  <c r="AF988" s="174"/>
      <c r="AG988" s="174"/>
      <c r="AH988" s="174"/>
      <c r="AI988" s="174"/>
      <c r="AJ988" s="174"/>
    </row>
    <row r="989" ht="15.0" customHeight="1">
      <c r="A989" s="262"/>
      <c r="B989" s="115"/>
      <c r="C989" s="116"/>
      <c r="D989" s="118"/>
      <c r="E989" s="175"/>
      <c r="F989" s="262"/>
      <c r="G989" s="61"/>
      <c r="H989" s="118"/>
      <c r="I989" s="29"/>
      <c r="J989" s="29"/>
      <c r="K989" s="116"/>
      <c r="L989" s="174"/>
      <c r="M989" s="174"/>
      <c r="N989" s="174"/>
      <c r="O989" s="116"/>
      <c r="P989" s="174"/>
      <c r="Q989" s="116"/>
      <c r="R989" s="116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  <c r="AF989" s="174"/>
      <c r="AG989" s="174"/>
      <c r="AH989" s="174"/>
      <c r="AI989" s="174"/>
      <c r="AJ989" s="174"/>
    </row>
    <row r="990" ht="15.0" customHeight="1">
      <c r="A990" s="262"/>
      <c r="B990" s="117"/>
      <c r="C990" s="116"/>
      <c r="D990" s="116"/>
      <c r="E990" s="175"/>
      <c r="F990" s="262"/>
      <c r="G990" s="61"/>
      <c r="H990" s="118"/>
      <c r="I990" s="29"/>
      <c r="J990" s="29"/>
      <c r="K990" s="116"/>
      <c r="L990" s="174"/>
      <c r="M990" s="174"/>
      <c r="N990" s="174"/>
      <c r="O990" s="116"/>
      <c r="P990" s="174"/>
      <c r="Q990" s="116"/>
      <c r="R990" s="116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  <c r="AF990" s="174"/>
      <c r="AG990" s="174"/>
      <c r="AH990" s="174"/>
      <c r="AI990" s="174"/>
      <c r="AJ990" s="174"/>
    </row>
    <row r="991" ht="15.0" customHeight="1">
      <c r="A991" s="262"/>
      <c r="B991" s="115"/>
      <c r="C991" s="116"/>
      <c r="D991" s="118"/>
      <c r="E991" s="175"/>
      <c r="F991" s="262"/>
      <c r="G991" s="61"/>
      <c r="H991" s="118"/>
      <c r="I991" s="29"/>
      <c r="J991" s="29"/>
      <c r="K991" s="116"/>
      <c r="L991" s="174"/>
      <c r="M991" s="174"/>
      <c r="N991" s="174"/>
      <c r="O991" s="116"/>
      <c r="P991" s="174"/>
      <c r="Q991" s="116"/>
      <c r="R991" s="116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  <c r="AF991" s="174"/>
      <c r="AG991" s="174"/>
      <c r="AH991" s="174"/>
      <c r="AI991" s="174"/>
      <c r="AJ991" s="174"/>
    </row>
    <row r="992" ht="15.0" customHeight="1">
      <c r="A992" s="262"/>
      <c r="B992" s="115"/>
      <c r="C992" s="116"/>
      <c r="D992" s="116"/>
      <c r="E992" s="175"/>
      <c r="F992" s="262"/>
      <c r="G992" s="29"/>
      <c r="H992" s="118"/>
      <c r="I992" s="29"/>
      <c r="J992" s="29"/>
      <c r="K992" s="116"/>
      <c r="L992" s="174"/>
      <c r="M992" s="174"/>
      <c r="N992" s="174"/>
      <c r="O992" s="116"/>
      <c r="P992" s="174"/>
      <c r="Q992" s="116"/>
      <c r="R992" s="116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  <c r="AF992" s="174"/>
      <c r="AG992" s="174"/>
      <c r="AH992" s="174"/>
      <c r="AI992" s="174"/>
      <c r="AJ992" s="174"/>
    </row>
    <row r="993" ht="15.0" customHeight="1">
      <c r="A993" s="262"/>
      <c r="B993" s="115"/>
      <c r="C993" s="116"/>
      <c r="D993" s="118"/>
      <c r="E993" s="175"/>
      <c r="F993" s="262"/>
      <c r="G993" s="29"/>
      <c r="H993" s="118"/>
      <c r="I993" s="29"/>
      <c r="J993" s="29"/>
      <c r="K993" s="116"/>
      <c r="L993" s="174"/>
      <c r="M993" s="174"/>
      <c r="N993" s="174"/>
      <c r="O993" s="116"/>
      <c r="P993" s="174"/>
      <c r="Q993" s="116"/>
      <c r="R993" s="116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  <c r="AF993" s="174"/>
      <c r="AG993" s="174"/>
      <c r="AH993" s="174"/>
      <c r="AI993" s="174"/>
      <c r="AJ993" s="174"/>
    </row>
    <row r="994" ht="15.0" customHeight="1">
      <c r="A994" s="262"/>
      <c r="B994" s="115"/>
      <c r="C994" s="116"/>
      <c r="D994" s="118"/>
      <c r="E994" s="175"/>
      <c r="F994" s="262"/>
      <c r="G994" s="61"/>
      <c r="H994" s="118"/>
      <c r="I994" s="29"/>
      <c r="J994" s="29"/>
      <c r="K994" s="116"/>
      <c r="L994" s="174"/>
      <c r="M994" s="174"/>
      <c r="N994" s="174"/>
      <c r="O994" s="116"/>
      <c r="P994" s="174"/>
      <c r="Q994" s="116"/>
      <c r="R994" s="116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  <c r="AF994" s="174"/>
      <c r="AG994" s="174"/>
      <c r="AH994" s="174"/>
      <c r="AI994" s="174"/>
      <c r="AJ994" s="174"/>
    </row>
    <row r="995" ht="15.0" customHeight="1">
      <c r="A995" s="262"/>
      <c r="B995" s="117"/>
      <c r="C995" s="116"/>
      <c r="D995" s="116"/>
      <c r="E995" s="175"/>
      <c r="F995" s="262"/>
      <c r="G995" s="61"/>
      <c r="H995" s="118"/>
      <c r="I995" s="29"/>
      <c r="J995" s="29"/>
      <c r="K995" s="116"/>
      <c r="L995" s="174"/>
      <c r="M995" s="174"/>
      <c r="N995" s="174"/>
      <c r="O995" s="116"/>
      <c r="P995" s="174"/>
      <c r="Q995" s="116"/>
      <c r="R995" s="116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  <c r="AF995" s="174"/>
      <c r="AG995" s="174"/>
      <c r="AH995" s="174"/>
      <c r="AI995" s="174"/>
      <c r="AJ995" s="174"/>
    </row>
    <row r="996" ht="15.0" customHeight="1">
      <c r="A996" s="262"/>
      <c r="B996" s="115"/>
      <c r="C996" s="116"/>
      <c r="D996" s="118"/>
      <c r="E996" s="175"/>
      <c r="F996" s="262"/>
      <c r="G996" s="61"/>
      <c r="H996" s="118"/>
      <c r="I996" s="29"/>
      <c r="J996" s="29"/>
      <c r="K996" s="116"/>
      <c r="L996" s="174"/>
      <c r="M996" s="174"/>
      <c r="N996" s="174"/>
      <c r="O996" s="116"/>
      <c r="P996" s="174"/>
      <c r="Q996" s="116"/>
      <c r="R996" s="116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  <c r="AF996" s="174"/>
      <c r="AG996" s="174"/>
      <c r="AH996" s="174"/>
      <c r="AI996" s="174"/>
      <c r="AJ996" s="174"/>
    </row>
    <row r="997" ht="15.0" customHeight="1">
      <c r="A997" s="262"/>
      <c r="B997" s="115"/>
      <c r="C997" s="116"/>
      <c r="D997" s="118"/>
      <c r="E997" s="175"/>
      <c r="F997" s="262"/>
      <c r="G997" s="61"/>
      <c r="H997" s="118"/>
      <c r="I997" s="29"/>
      <c r="J997" s="29"/>
      <c r="K997" s="116"/>
      <c r="L997" s="174"/>
      <c r="M997" s="174"/>
      <c r="N997" s="174"/>
      <c r="O997" s="116"/>
      <c r="P997" s="174"/>
      <c r="Q997" s="116"/>
      <c r="R997" s="116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  <c r="AF997" s="174"/>
      <c r="AG997" s="174"/>
      <c r="AH997" s="174"/>
      <c r="AI997" s="174"/>
      <c r="AJ997" s="174"/>
    </row>
    <row r="998" ht="15.0" customHeight="1">
      <c r="A998" s="262"/>
      <c r="B998" s="115"/>
      <c r="C998" s="116"/>
      <c r="D998" s="118"/>
      <c r="E998" s="175"/>
      <c r="F998" s="262"/>
      <c r="G998" s="61"/>
      <c r="H998" s="118"/>
      <c r="I998" s="29"/>
      <c r="J998" s="29"/>
      <c r="K998" s="116"/>
      <c r="L998" s="174"/>
      <c r="M998" s="174"/>
      <c r="N998" s="174"/>
      <c r="O998" s="116"/>
      <c r="P998" s="174"/>
      <c r="Q998" s="116"/>
      <c r="R998" s="116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  <c r="AF998" s="174"/>
      <c r="AG998" s="174"/>
      <c r="AH998" s="174"/>
      <c r="AI998" s="174"/>
      <c r="AJ998" s="174"/>
    </row>
    <row r="999" ht="15.0" customHeight="1">
      <c r="A999" s="262"/>
      <c r="B999" s="115"/>
      <c r="C999" s="118"/>
      <c r="D999" s="118"/>
      <c r="E999" s="175"/>
      <c r="F999" s="262"/>
      <c r="G999" s="61"/>
      <c r="H999" s="118"/>
      <c r="I999" s="29"/>
      <c r="J999" s="29"/>
      <c r="K999" s="116"/>
      <c r="L999" s="174"/>
      <c r="M999" s="174"/>
      <c r="N999" s="174"/>
      <c r="O999" s="116"/>
      <c r="P999" s="174"/>
      <c r="Q999" s="116"/>
      <c r="R999" s="116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  <c r="AF999" s="174"/>
      <c r="AG999" s="174"/>
      <c r="AH999" s="174"/>
      <c r="AI999" s="174"/>
      <c r="AJ999" s="174"/>
    </row>
    <row r="1000" ht="15.0" customHeight="1">
      <c r="A1000" s="262"/>
      <c r="B1000" s="115"/>
      <c r="C1000" s="116"/>
      <c r="D1000" s="116"/>
      <c r="E1000" s="175"/>
      <c r="F1000" s="262"/>
      <c r="G1000" s="61"/>
      <c r="H1000" s="118"/>
      <c r="I1000" s="29"/>
      <c r="J1000" s="29"/>
      <c r="K1000" s="116"/>
      <c r="L1000" s="174"/>
      <c r="M1000" s="174"/>
      <c r="N1000" s="174"/>
      <c r="O1000" s="116"/>
      <c r="P1000" s="174"/>
      <c r="Q1000" s="116"/>
      <c r="R1000" s="116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  <c r="AD1000" s="174"/>
      <c r="AE1000" s="174"/>
      <c r="AF1000" s="174"/>
      <c r="AG1000" s="174"/>
      <c r="AH1000" s="174"/>
      <c r="AI1000" s="174"/>
      <c r="AJ1000" s="174"/>
    </row>
    <row r="1001" ht="15.0" customHeight="1">
      <c r="A1001" s="262"/>
      <c r="B1001" s="115"/>
      <c r="C1001" s="118"/>
      <c r="D1001" s="116"/>
      <c r="E1001" s="175"/>
      <c r="F1001" s="262"/>
      <c r="G1001" s="61"/>
      <c r="H1001" s="118"/>
      <c r="I1001" s="29"/>
      <c r="J1001" s="29"/>
      <c r="K1001" s="116"/>
      <c r="L1001" s="174"/>
      <c r="M1001" s="174"/>
      <c r="N1001" s="174"/>
      <c r="O1001" s="116"/>
      <c r="P1001" s="174"/>
      <c r="Q1001" s="116"/>
      <c r="R1001" s="116"/>
      <c r="S1001" s="174"/>
      <c r="T1001" s="174"/>
      <c r="U1001" s="174"/>
      <c r="V1001" s="174"/>
      <c r="W1001" s="174"/>
      <c r="X1001" s="174"/>
      <c r="Y1001" s="174"/>
      <c r="Z1001" s="174"/>
      <c r="AA1001" s="174"/>
      <c r="AB1001" s="174"/>
      <c r="AC1001" s="174"/>
      <c r="AD1001" s="174"/>
      <c r="AE1001" s="174"/>
      <c r="AF1001" s="174"/>
      <c r="AG1001" s="174"/>
      <c r="AH1001" s="174"/>
      <c r="AI1001" s="174"/>
      <c r="AJ1001" s="174"/>
    </row>
    <row r="1002" ht="15.0" customHeight="1">
      <c r="A1002" s="262"/>
      <c r="B1002" s="115"/>
      <c r="C1002" s="116"/>
      <c r="D1002" s="118"/>
      <c r="E1002" s="175"/>
      <c r="F1002" s="262"/>
      <c r="G1002" s="61"/>
      <c r="H1002" s="118"/>
      <c r="I1002" s="29"/>
      <c r="J1002" s="29"/>
      <c r="K1002" s="116"/>
      <c r="L1002" s="174"/>
      <c r="M1002" s="174"/>
      <c r="N1002" s="174"/>
      <c r="O1002" s="116"/>
      <c r="P1002" s="174"/>
      <c r="Q1002" s="116"/>
      <c r="R1002" s="116"/>
      <c r="S1002" s="174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  <c r="AH1002" s="118"/>
      <c r="AI1002" s="118"/>
      <c r="AJ1002" s="118"/>
    </row>
    <row r="1003" ht="15.0" customHeight="1">
      <c r="A1003" s="262"/>
      <c r="B1003" s="115"/>
      <c r="C1003" s="116"/>
      <c r="D1003" s="116"/>
      <c r="E1003" s="175"/>
      <c r="F1003" s="262"/>
      <c r="G1003" s="61"/>
      <c r="H1003" s="118"/>
      <c r="I1003" s="29"/>
      <c r="J1003" s="29"/>
      <c r="K1003" s="116"/>
      <c r="L1003" s="174"/>
      <c r="M1003" s="174"/>
      <c r="N1003" s="174"/>
      <c r="O1003" s="116"/>
      <c r="P1003" s="174"/>
      <c r="Q1003" s="116"/>
      <c r="R1003" s="116"/>
      <c r="S1003" s="174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  <c r="AH1003" s="118"/>
      <c r="AI1003" s="118"/>
      <c r="AJ1003" s="118"/>
    </row>
    <row r="1004" ht="15.0" customHeight="1">
      <c r="A1004" s="262"/>
      <c r="B1004" s="115"/>
      <c r="C1004" s="116"/>
      <c r="D1004" s="116"/>
      <c r="E1004" s="175"/>
      <c r="F1004" s="262"/>
      <c r="G1004" s="61"/>
      <c r="H1004" s="118"/>
      <c r="I1004" s="29"/>
      <c r="J1004" s="29"/>
      <c r="K1004" s="116"/>
      <c r="L1004" s="174"/>
      <c r="M1004" s="174"/>
      <c r="N1004" s="174"/>
      <c r="O1004" s="116"/>
      <c r="P1004" s="174"/>
      <c r="Q1004" s="116"/>
      <c r="R1004" s="116"/>
      <c r="S1004" s="174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  <c r="AH1004" s="118"/>
      <c r="AI1004" s="118"/>
      <c r="AJ1004" s="118"/>
    </row>
    <row r="1005" ht="15.0" customHeight="1">
      <c r="A1005" s="262"/>
      <c r="B1005" s="115"/>
      <c r="C1005" s="116"/>
      <c r="D1005" s="116"/>
      <c r="E1005" s="175"/>
      <c r="F1005" s="262"/>
      <c r="G1005" s="61"/>
      <c r="H1005" s="118"/>
      <c r="I1005" s="29"/>
      <c r="J1005" s="29"/>
      <c r="K1005" s="116"/>
      <c r="L1005" s="174"/>
      <c r="M1005" s="174"/>
      <c r="N1005" s="174"/>
      <c r="O1005" s="116"/>
      <c r="P1005" s="174"/>
      <c r="Q1005" s="116"/>
      <c r="R1005" s="116"/>
      <c r="S1005" s="174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  <c r="AH1005" s="118"/>
      <c r="AI1005" s="118"/>
      <c r="AJ1005" s="118"/>
    </row>
    <row r="1006" ht="15.0" customHeight="1">
      <c r="A1006" s="262"/>
      <c r="B1006" s="115"/>
      <c r="C1006" s="116"/>
      <c r="D1006" s="116"/>
      <c r="E1006" s="175"/>
      <c r="F1006" s="262"/>
      <c r="G1006" s="61"/>
      <c r="H1006" s="118"/>
      <c r="I1006" s="29"/>
      <c r="J1006" s="29"/>
      <c r="K1006" s="116"/>
      <c r="L1006" s="174"/>
      <c r="M1006" s="174"/>
      <c r="N1006" s="174"/>
      <c r="O1006" s="116"/>
      <c r="P1006" s="174"/>
      <c r="Q1006" s="116"/>
      <c r="R1006" s="116"/>
      <c r="S1006" s="174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  <c r="AH1006" s="118"/>
      <c r="AI1006" s="118"/>
      <c r="AJ1006" s="118"/>
    </row>
    <row r="1007" ht="15.0" customHeight="1">
      <c r="A1007" s="262"/>
      <c r="B1007" s="117"/>
      <c r="C1007" s="116"/>
      <c r="D1007" s="116"/>
      <c r="E1007" s="175"/>
      <c r="F1007" s="262"/>
      <c r="G1007" s="61"/>
      <c r="H1007" s="118"/>
      <c r="I1007" s="29"/>
      <c r="J1007" s="29"/>
      <c r="K1007" s="116"/>
      <c r="L1007" s="174"/>
      <c r="M1007" s="174"/>
      <c r="N1007" s="174"/>
      <c r="O1007" s="116"/>
      <c r="P1007" s="174"/>
      <c r="Q1007" s="116"/>
      <c r="R1007" s="116"/>
      <c r="S1007" s="174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  <c r="AG1007" s="118"/>
      <c r="AH1007" s="118"/>
      <c r="AI1007" s="118"/>
      <c r="AJ1007" s="118"/>
    </row>
    <row r="1008" ht="15.0" customHeight="1">
      <c r="A1008" s="262"/>
      <c r="B1008" s="115"/>
      <c r="C1008" s="116"/>
      <c r="D1008" s="116"/>
      <c r="E1008" s="175"/>
      <c r="F1008" s="262"/>
      <c r="G1008" s="61"/>
      <c r="H1008" s="118"/>
      <c r="I1008" s="29"/>
      <c r="J1008" s="29"/>
      <c r="K1008" s="116"/>
      <c r="L1008" s="174"/>
      <c r="M1008" s="174"/>
      <c r="N1008" s="174"/>
      <c r="O1008" s="116"/>
      <c r="P1008" s="174"/>
      <c r="Q1008" s="116"/>
      <c r="R1008" s="116"/>
      <c r="S1008" s="174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  <c r="AE1008" s="118"/>
      <c r="AF1008" s="118"/>
      <c r="AG1008" s="118"/>
      <c r="AH1008" s="118"/>
      <c r="AI1008" s="118"/>
      <c r="AJ1008" s="118"/>
    </row>
    <row r="1009" ht="15.0" customHeight="1">
      <c r="A1009" s="262"/>
      <c r="B1009" s="115"/>
      <c r="C1009" s="116"/>
      <c r="D1009" s="116"/>
      <c r="E1009" s="175"/>
      <c r="F1009" s="262"/>
      <c r="G1009" s="61"/>
      <c r="H1009" s="118"/>
      <c r="I1009" s="29"/>
      <c r="J1009" s="29"/>
      <c r="K1009" s="116"/>
      <c r="L1009" s="174"/>
      <c r="M1009" s="174"/>
      <c r="N1009" s="174"/>
      <c r="O1009" s="116"/>
      <c r="P1009" s="174"/>
      <c r="Q1009" s="116"/>
      <c r="R1009" s="116"/>
      <c r="S1009" s="174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  <c r="AE1009" s="118"/>
      <c r="AF1009" s="118"/>
      <c r="AG1009" s="118"/>
      <c r="AH1009" s="118"/>
      <c r="AI1009" s="118"/>
      <c r="AJ1009" s="118"/>
    </row>
    <row r="1010" ht="15.0" customHeight="1">
      <c r="A1010" s="262"/>
      <c r="B1010" s="115"/>
      <c r="C1010" s="116"/>
      <c r="D1010" s="116"/>
      <c r="E1010" s="175"/>
      <c r="F1010" s="262"/>
      <c r="G1010" s="61"/>
      <c r="H1010" s="118"/>
      <c r="I1010" s="29"/>
      <c r="J1010" s="29"/>
      <c r="K1010" s="116"/>
      <c r="L1010" s="174"/>
      <c r="M1010" s="174"/>
      <c r="N1010" s="174"/>
      <c r="O1010" s="116"/>
      <c r="P1010" s="174"/>
      <c r="Q1010" s="116"/>
      <c r="R1010" s="116"/>
      <c r="S1010" s="174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  <c r="AE1010" s="118"/>
      <c r="AF1010" s="118"/>
      <c r="AG1010" s="118"/>
      <c r="AH1010" s="118"/>
      <c r="AI1010" s="118"/>
      <c r="AJ1010" s="118"/>
    </row>
    <row r="1011" ht="15.0" customHeight="1">
      <c r="A1011" s="262"/>
      <c r="B1011" s="115"/>
      <c r="C1011" s="116"/>
      <c r="D1011" s="118"/>
      <c r="E1011" s="175"/>
      <c r="F1011" s="262"/>
      <c r="G1011" s="61"/>
      <c r="H1011" s="118"/>
      <c r="I1011" s="29"/>
      <c r="J1011" s="29"/>
      <c r="K1011" s="116"/>
      <c r="L1011" s="174"/>
      <c r="M1011" s="174"/>
      <c r="N1011" s="174"/>
      <c r="O1011" s="116"/>
      <c r="P1011" s="174"/>
      <c r="Q1011" s="116"/>
      <c r="R1011" s="116"/>
      <c r="S1011" s="174"/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8"/>
      <c r="AE1011" s="118"/>
      <c r="AF1011" s="118"/>
      <c r="AG1011" s="118"/>
      <c r="AH1011" s="118"/>
      <c r="AI1011" s="118"/>
      <c r="AJ1011" s="118"/>
    </row>
    <row r="1012" ht="15.0" customHeight="1">
      <c r="A1012" s="262"/>
      <c r="B1012" s="117"/>
      <c r="C1012" s="116"/>
      <c r="D1012" s="116"/>
      <c r="E1012" s="175"/>
      <c r="F1012" s="262"/>
      <c r="G1012" s="61"/>
      <c r="H1012" s="118"/>
      <c r="I1012" s="29"/>
      <c r="J1012" s="29"/>
      <c r="K1012" s="116"/>
      <c r="L1012" s="174"/>
      <c r="M1012" s="174"/>
      <c r="N1012" s="174"/>
      <c r="O1012" s="116"/>
      <c r="P1012" s="174"/>
      <c r="Q1012" s="116"/>
      <c r="R1012" s="116"/>
      <c r="S1012" s="174"/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</row>
    <row r="1013" ht="15.0" customHeight="1">
      <c r="A1013" s="262"/>
      <c r="B1013" s="115"/>
      <c r="C1013" s="116"/>
      <c r="D1013" s="116"/>
      <c r="E1013" s="175"/>
      <c r="F1013" s="262"/>
      <c r="G1013" s="29"/>
      <c r="H1013" s="118"/>
      <c r="I1013" s="29"/>
      <c r="J1013" s="29"/>
      <c r="K1013" s="116"/>
      <c r="L1013" s="174"/>
      <c r="M1013" s="174"/>
      <c r="N1013" s="174"/>
      <c r="O1013" s="116"/>
      <c r="P1013" s="174"/>
      <c r="Q1013" s="116"/>
      <c r="R1013" s="116"/>
      <c r="S1013" s="174"/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8"/>
      <c r="AE1013" s="118"/>
      <c r="AF1013" s="118"/>
      <c r="AG1013" s="118"/>
      <c r="AH1013" s="118"/>
      <c r="AI1013" s="118"/>
      <c r="AJ1013" s="118"/>
    </row>
    <row r="1014" ht="15.0" customHeight="1">
      <c r="A1014" s="262"/>
      <c r="B1014" s="117"/>
      <c r="C1014" s="118"/>
      <c r="D1014" s="118"/>
      <c r="E1014" s="175"/>
      <c r="F1014" s="262"/>
      <c r="G1014" s="29"/>
      <c r="H1014" s="118"/>
      <c r="I1014" s="29"/>
      <c r="J1014" s="29"/>
      <c r="K1014" s="116"/>
      <c r="L1014" s="174"/>
      <c r="M1014" s="174"/>
      <c r="N1014" s="174"/>
      <c r="O1014" s="116"/>
      <c r="P1014" s="174"/>
      <c r="Q1014" s="116"/>
      <c r="R1014" s="116"/>
      <c r="S1014" s="174"/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8"/>
      <c r="AE1014" s="118"/>
      <c r="AF1014" s="118"/>
      <c r="AG1014" s="118"/>
      <c r="AH1014" s="118"/>
      <c r="AI1014" s="118"/>
      <c r="AJ1014" s="118"/>
    </row>
    <row r="1015" ht="15.0" customHeight="1">
      <c r="A1015" s="262"/>
      <c r="B1015" s="115"/>
      <c r="C1015" s="116"/>
      <c r="D1015" s="118"/>
      <c r="E1015" s="175"/>
      <c r="F1015" s="262"/>
      <c r="G1015" s="61"/>
      <c r="H1015" s="118"/>
      <c r="I1015" s="29"/>
      <c r="J1015" s="29"/>
      <c r="K1015" s="116"/>
      <c r="L1015" s="174"/>
      <c r="M1015" s="174"/>
      <c r="N1015" s="174"/>
      <c r="O1015" s="116"/>
      <c r="P1015" s="174"/>
      <c r="Q1015" s="116"/>
      <c r="R1015" s="116"/>
      <c r="S1015" s="174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  <c r="AE1015" s="118"/>
      <c r="AF1015" s="118"/>
      <c r="AG1015" s="118"/>
      <c r="AH1015" s="118"/>
      <c r="AI1015" s="118"/>
      <c r="AJ1015" s="118"/>
    </row>
    <row r="1016" ht="15.0" customHeight="1">
      <c r="A1016" s="262"/>
      <c r="B1016" s="117"/>
      <c r="C1016" s="116"/>
      <c r="D1016" s="116"/>
      <c r="E1016" s="175"/>
      <c r="F1016" s="262"/>
      <c r="G1016" s="61"/>
      <c r="H1016" s="118"/>
      <c r="I1016" s="29"/>
      <c r="J1016" s="29"/>
      <c r="K1016" s="116"/>
      <c r="L1016" s="174"/>
      <c r="M1016" s="174"/>
      <c r="N1016" s="174"/>
      <c r="O1016" s="116"/>
      <c r="P1016" s="174"/>
      <c r="Q1016" s="116"/>
      <c r="R1016" s="116"/>
      <c r="S1016" s="174"/>
      <c r="T1016" s="118"/>
      <c r="U1016" s="118"/>
      <c r="V1016" s="118"/>
      <c r="W1016" s="118"/>
      <c r="X1016" s="118"/>
      <c r="Y1016" s="118"/>
      <c r="Z1016" s="118"/>
      <c r="AA1016" s="118"/>
      <c r="AB1016" s="118"/>
      <c r="AC1016" s="118"/>
      <c r="AD1016" s="118"/>
      <c r="AE1016" s="118"/>
      <c r="AF1016" s="118"/>
      <c r="AG1016" s="118"/>
      <c r="AH1016" s="118"/>
      <c r="AI1016" s="118"/>
      <c r="AJ1016" s="118"/>
    </row>
    <row r="1017" ht="15.0" customHeight="1">
      <c r="A1017" s="262"/>
      <c r="B1017" s="115"/>
      <c r="C1017" s="116"/>
      <c r="D1017" s="118"/>
      <c r="E1017" s="175"/>
      <c r="F1017" s="262"/>
      <c r="G1017" s="61"/>
      <c r="H1017" s="118"/>
      <c r="I1017" s="29"/>
      <c r="J1017" s="29"/>
      <c r="K1017" s="116"/>
      <c r="L1017" s="174"/>
      <c r="M1017" s="174"/>
      <c r="N1017" s="174"/>
      <c r="O1017" s="116"/>
      <c r="P1017" s="174"/>
      <c r="Q1017" s="116"/>
      <c r="R1017" s="116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8"/>
      <c r="AE1017" s="118"/>
      <c r="AF1017" s="118"/>
      <c r="AG1017" s="118"/>
      <c r="AH1017" s="118"/>
      <c r="AI1017" s="118"/>
      <c r="AJ1017" s="118"/>
    </row>
    <row r="1018" ht="15.0" customHeight="1">
      <c r="A1018" s="262"/>
      <c r="B1018" s="115"/>
      <c r="C1018" s="116"/>
      <c r="D1018" s="118"/>
      <c r="E1018" s="175"/>
      <c r="F1018" s="262"/>
      <c r="G1018" s="61"/>
      <c r="H1018" s="118"/>
      <c r="I1018" s="29"/>
      <c r="J1018" s="29"/>
      <c r="K1018" s="116"/>
      <c r="L1018" s="174"/>
      <c r="M1018" s="174"/>
      <c r="N1018" s="174"/>
      <c r="O1018" s="116"/>
      <c r="P1018" s="174"/>
      <c r="Q1018" s="116"/>
      <c r="R1018" s="116"/>
      <c r="S1018" s="118"/>
      <c r="T1018" s="118"/>
      <c r="U1018" s="118"/>
      <c r="V1018" s="118"/>
      <c r="W1018" s="118"/>
      <c r="X1018" s="118"/>
      <c r="Y1018" s="118"/>
      <c r="Z1018" s="118"/>
      <c r="AA1018" s="118"/>
      <c r="AB1018" s="118"/>
      <c r="AC1018" s="118"/>
      <c r="AD1018" s="118"/>
      <c r="AE1018" s="118"/>
      <c r="AF1018" s="118"/>
      <c r="AG1018" s="118"/>
      <c r="AH1018" s="118"/>
      <c r="AI1018" s="118"/>
      <c r="AJ1018" s="118"/>
    </row>
    <row r="1019" ht="15.0" customHeight="1">
      <c r="A1019" s="262"/>
      <c r="B1019" s="117"/>
      <c r="C1019" s="118"/>
      <c r="D1019" s="118"/>
      <c r="E1019" s="175"/>
      <c r="F1019" s="262"/>
      <c r="G1019" s="61"/>
      <c r="H1019" s="118"/>
      <c r="I1019" s="29"/>
      <c r="J1019" s="29"/>
      <c r="K1019" s="116"/>
      <c r="L1019" s="174"/>
      <c r="M1019" s="174"/>
      <c r="N1019" s="174"/>
      <c r="O1019" s="116"/>
      <c r="P1019" s="174"/>
      <c r="Q1019" s="116"/>
      <c r="R1019" s="116"/>
      <c r="S1019" s="118"/>
      <c r="T1019" s="118"/>
      <c r="U1019" s="118"/>
      <c r="V1019" s="118"/>
      <c r="W1019" s="118"/>
      <c r="X1019" s="118"/>
      <c r="Y1019" s="118"/>
      <c r="Z1019" s="118"/>
      <c r="AA1019" s="118"/>
      <c r="AB1019" s="118"/>
      <c r="AC1019" s="118"/>
      <c r="AD1019" s="118"/>
      <c r="AE1019" s="118"/>
      <c r="AF1019" s="118"/>
      <c r="AG1019" s="118"/>
      <c r="AH1019" s="118"/>
      <c r="AI1019" s="118"/>
      <c r="AJ1019" s="118"/>
    </row>
    <row r="1020" ht="15.0" customHeight="1">
      <c r="A1020" s="262"/>
      <c r="B1020" s="115"/>
      <c r="C1020" s="116"/>
      <c r="D1020" s="118"/>
      <c r="E1020" s="175"/>
      <c r="F1020" s="262"/>
      <c r="G1020" s="61"/>
      <c r="H1020" s="118"/>
      <c r="I1020" s="29"/>
      <c r="J1020" s="29"/>
      <c r="K1020" s="116"/>
      <c r="L1020" s="28"/>
      <c r="M1020" s="174"/>
      <c r="N1020" s="174"/>
      <c r="O1020" s="116"/>
      <c r="P1020" s="174"/>
      <c r="Q1020" s="116"/>
      <c r="R1020" s="116"/>
      <c r="S1020" s="118"/>
      <c r="T1020" s="118"/>
      <c r="U1020" s="118"/>
      <c r="V1020" s="118"/>
      <c r="W1020" s="118"/>
      <c r="X1020" s="118"/>
      <c r="Y1020" s="118"/>
      <c r="Z1020" s="118"/>
      <c r="AA1020" s="118"/>
      <c r="AB1020" s="118"/>
      <c r="AC1020" s="118"/>
      <c r="AD1020" s="118"/>
      <c r="AE1020" s="118"/>
      <c r="AF1020" s="118"/>
      <c r="AG1020" s="118"/>
      <c r="AH1020" s="118"/>
      <c r="AI1020" s="118"/>
      <c r="AJ1020" s="118"/>
    </row>
    <row r="1021" ht="15.0" customHeight="1">
      <c r="A1021" s="262"/>
      <c r="B1021" s="117"/>
      <c r="C1021" s="116"/>
      <c r="D1021" s="116"/>
      <c r="E1021" s="175"/>
      <c r="F1021" s="262"/>
      <c r="G1021" s="61"/>
      <c r="H1021" s="118"/>
      <c r="I1021" s="29"/>
      <c r="J1021" s="29"/>
      <c r="K1021" s="116"/>
      <c r="L1021" s="174"/>
      <c r="M1021" s="174"/>
      <c r="N1021" s="174"/>
      <c r="O1021" s="116"/>
      <c r="P1021" s="174"/>
      <c r="Q1021" s="116"/>
      <c r="R1021" s="116"/>
      <c r="S1021" s="118"/>
      <c r="T1021" s="118"/>
      <c r="U1021" s="118"/>
      <c r="V1021" s="118"/>
      <c r="W1021" s="118"/>
      <c r="X1021" s="118"/>
      <c r="Y1021" s="118"/>
      <c r="Z1021" s="118"/>
      <c r="AA1021" s="118"/>
      <c r="AB1021" s="118"/>
      <c r="AC1021" s="118"/>
      <c r="AD1021" s="118"/>
      <c r="AE1021" s="118"/>
      <c r="AF1021" s="118"/>
      <c r="AG1021" s="118"/>
      <c r="AH1021" s="118"/>
      <c r="AI1021" s="118"/>
      <c r="AJ1021" s="118"/>
    </row>
    <row r="1022" ht="15.0" customHeight="1">
      <c r="A1022" s="262"/>
      <c r="B1022" s="115"/>
      <c r="C1022" s="116"/>
      <c r="D1022" s="118"/>
      <c r="E1022" s="175"/>
      <c r="F1022" s="262"/>
      <c r="G1022" s="61"/>
      <c r="H1022" s="118"/>
      <c r="I1022" s="29"/>
      <c r="J1022" s="29"/>
      <c r="K1022" s="116"/>
      <c r="L1022" s="28"/>
      <c r="M1022" s="174"/>
      <c r="N1022" s="174"/>
      <c r="O1022" s="116"/>
      <c r="P1022" s="174"/>
      <c r="Q1022" s="116"/>
      <c r="R1022" s="116"/>
      <c r="S1022" s="118"/>
      <c r="T1022" s="118"/>
      <c r="U1022" s="118"/>
      <c r="V1022" s="118"/>
      <c r="W1022" s="118"/>
      <c r="X1022" s="118"/>
      <c r="Y1022" s="118"/>
      <c r="Z1022" s="118"/>
      <c r="AA1022" s="118"/>
      <c r="AB1022" s="118"/>
      <c r="AC1022" s="118"/>
      <c r="AD1022" s="118"/>
      <c r="AE1022" s="118"/>
      <c r="AF1022" s="118"/>
      <c r="AG1022" s="118"/>
      <c r="AH1022" s="118"/>
      <c r="AI1022" s="118"/>
      <c r="AJ1022" s="118"/>
    </row>
    <row r="1023" ht="15.0" customHeight="1">
      <c r="A1023" s="262"/>
      <c r="B1023" s="115"/>
      <c r="C1023" s="116"/>
      <c r="D1023" s="118"/>
      <c r="E1023" s="175"/>
      <c r="F1023" s="262"/>
      <c r="G1023" s="61"/>
      <c r="H1023" s="118"/>
      <c r="I1023" s="29"/>
      <c r="J1023" s="29"/>
      <c r="K1023" s="116"/>
      <c r="L1023" s="174"/>
      <c r="M1023" s="174"/>
      <c r="N1023" s="174"/>
      <c r="O1023" s="116"/>
      <c r="P1023" s="174"/>
      <c r="Q1023" s="116"/>
      <c r="R1023" s="116"/>
      <c r="S1023" s="118"/>
      <c r="T1023" s="118"/>
      <c r="U1023" s="118"/>
      <c r="V1023" s="118"/>
      <c r="W1023" s="118"/>
      <c r="X1023" s="118"/>
      <c r="Y1023" s="118"/>
      <c r="Z1023" s="118"/>
      <c r="AA1023" s="118"/>
      <c r="AB1023" s="118"/>
      <c r="AC1023" s="118"/>
      <c r="AD1023" s="118"/>
      <c r="AE1023" s="118"/>
      <c r="AF1023" s="118"/>
      <c r="AG1023" s="118"/>
      <c r="AH1023" s="118"/>
      <c r="AI1023" s="118"/>
      <c r="AJ1023" s="118"/>
    </row>
    <row r="1024" ht="15.0" customHeight="1">
      <c r="A1024" s="262"/>
      <c r="B1024" s="117"/>
      <c r="C1024" s="116"/>
      <c r="D1024" s="116"/>
      <c r="E1024" s="175"/>
      <c r="F1024" s="262"/>
      <c r="G1024" s="29"/>
      <c r="H1024" s="118"/>
      <c r="I1024" s="29"/>
      <c r="J1024" s="29"/>
      <c r="K1024" s="34"/>
      <c r="L1024" s="265"/>
      <c r="M1024" s="174"/>
      <c r="N1024" s="174"/>
      <c r="O1024" s="116"/>
      <c r="P1024" s="174"/>
      <c r="Q1024" s="116"/>
      <c r="R1024" s="116"/>
      <c r="S1024" s="118"/>
      <c r="T1024" s="118"/>
      <c r="U1024" s="118"/>
      <c r="V1024" s="118"/>
      <c r="W1024" s="118"/>
      <c r="X1024" s="118"/>
      <c r="Y1024" s="118"/>
      <c r="Z1024" s="118"/>
      <c r="AA1024" s="118"/>
      <c r="AB1024" s="118"/>
      <c r="AC1024" s="118"/>
      <c r="AD1024" s="118"/>
      <c r="AE1024" s="118"/>
      <c r="AF1024" s="118"/>
      <c r="AG1024" s="118"/>
      <c r="AH1024" s="118"/>
      <c r="AI1024" s="118"/>
      <c r="AJ1024" s="118"/>
    </row>
    <row r="1025" ht="15.0" customHeight="1">
      <c r="A1025" s="262"/>
      <c r="B1025" s="117"/>
      <c r="C1025" s="116"/>
      <c r="D1025" s="116"/>
      <c r="E1025" s="175"/>
      <c r="F1025" s="262"/>
      <c r="G1025" s="29"/>
      <c r="H1025" s="118"/>
      <c r="I1025" s="29"/>
      <c r="J1025" s="29"/>
      <c r="K1025" s="34"/>
      <c r="L1025" s="265"/>
      <c r="M1025" s="174"/>
      <c r="N1025" s="174"/>
      <c r="O1025" s="116"/>
      <c r="P1025" s="174"/>
      <c r="Q1025" s="116"/>
      <c r="R1025" s="116"/>
      <c r="S1025" s="118"/>
      <c r="T1025" s="118"/>
      <c r="U1025" s="118"/>
      <c r="V1025" s="118"/>
      <c r="W1025" s="118"/>
      <c r="X1025" s="118"/>
      <c r="Y1025" s="118"/>
      <c r="Z1025" s="118"/>
      <c r="AA1025" s="118"/>
      <c r="AB1025" s="118"/>
      <c r="AC1025" s="118"/>
      <c r="AD1025" s="118"/>
      <c r="AE1025" s="118"/>
      <c r="AF1025" s="118"/>
      <c r="AG1025" s="118"/>
      <c r="AH1025" s="118"/>
      <c r="AI1025" s="118"/>
      <c r="AJ1025" s="118"/>
    </row>
    <row r="1026" ht="15.0" customHeight="1">
      <c r="A1026" s="262"/>
      <c r="B1026" s="115"/>
      <c r="C1026" s="116"/>
      <c r="D1026" s="118"/>
      <c r="E1026" s="175"/>
      <c r="F1026" s="262"/>
      <c r="G1026" s="61"/>
      <c r="H1026" s="118"/>
      <c r="I1026" s="29"/>
      <c r="J1026" s="29"/>
      <c r="K1026" s="34"/>
      <c r="L1026" s="265"/>
      <c r="M1026" s="174"/>
      <c r="N1026" s="174"/>
      <c r="O1026" s="116"/>
      <c r="P1026" s="174"/>
      <c r="Q1026" s="116"/>
      <c r="R1026" s="116"/>
      <c r="S1026" s="118"/>
      <c r="T1026" s="118"/>
      <c r="U1026" s="118"/>
      <c r="V1026" s="118"/>
      <c r="W1026" s="118"/>
      <c r="X1026" s="118"/>
      <c r="Y1026" s="118"/>
      <c r="Z1026" s="118"/>
      <c r="AA1026" s="118"/>
      <c r="AB1026" s="118"/>
      <c r="AC1026" s="118"/>
      <c r="AD1026" s="118"/>
      <c r="AE1026" s="118"/>
      <c r="AF1026" s="118"/>
      <c r="AG1026" s="118"/>
      <c r="AH1026" s="118"/>
      <c r="AI1026" s="118"/>
      <c r="AJ1026" s="118"/>
    </row>
    <row r="1027" ht="15.0" customHeight="1">
      <c r="A1027" s="262"/>
      <c r="B1027" s="117"/>
      <c r="C1027" s="116"/>
      <c r="D1027" s="116"/>
      <c r="E1027" s="175"/>
      <c r="F1027" s="262"/>
      <c r="G1027" s="61"/>
      <c r="H1027" s="118"/>
      <c r="I1027" s="29"/>
      <c r="J1027" s="29"/>
      <c r="K1027" s="34"/>
      <c r="L1027" s="28"/>
      <c r="M1027" s="174"/>
      <c r="N1027" s="174"/>
      <c r="O1027" s="116"/>
      <c r="P1027" s="174"/>
      <c r="Q1027" s="116"/>
      <c r="R1027" s="116"/>
      <c r="S1027" s="118"/>
      <c r="T1027" s="118"/>
      <c r="U1027" s="118"/>
      <c r="V1027" s="118"/>
      <c r="W1027" s="118"/>
      <c r="X1027" s="118"/>
      <c r="Y1027" s="118"/>
      <c r="Z1027" s="118"/>
      <c r="AA1027" s="118"/>
      <c r="AB1027" s="118"/>
      <c r="AC1027" s="118"/>
      <c r="AD1027" s="118"/>
      <c r="AE1027" s="118"/>
      <c r="AF1027" s="118"/>
      <c r="AG1027" s="118"/>
      <c r="AH1027" s="118"/>
      <c r="AI1027" s="118"/>
      <c r="AJ1027" s="118"/>
    </row>
    <row r="1028" ht="15.0" customHeight="1">
      <c r="A1028" s="262"/>
      <c r="B1028" s="117"/>
      <c r="C1028" s="116"/>
      <c r="D1028" s="116"/>
      <c r="E1028" s="175"/>
      <c r="F1028" s="262"/>
      <c r="G1028" s="61"/>
      <c r="H1028" s="118"/>
      <c r="I1028" s="29"/>
      <c r="J1028" s="29"/>
      <c r="K1028" s="34"/>
      <c r="L1028" s="118"/>
      <c r="M1028" s="174"/>
      <c r="N1028" s="174"/>
      <c r="O1028" s="116"/>
      <c r="P1028" s="174"/>
      <c r="Q1028" s="116"/>
      <c r="R1028" s="116"/>
      <c r="S1028" s="118"/>
      <c r="T1028" s="118"/>
      <c r="U1028" s="118"/>
      <c r="V1028" s="118"/>
      <c r="W1028" s="118"/>
      <c r="X1028" s="118"/>
      <c r="Y1028" s="118"/>
      <c r="Z1028" s="118"/>
      <c r="AA1028" s="118"/>
      <c r="AB1028" s="118"/>
      <c r="AC1028" s="118"/>
      <c r="AD1028" s="118"/>
      <c r="AE1028" s="118"/>
      <c r="AF1028" s="118"/>
      <c r="AG1028" s="118"/>
      <c r="AH1028" s="118"/>
      <c r="AI1028" s="118"/>
      <c r="AJ1028" s="118"/>
    </row>
    <row r="1029" ht="15.0" customHeight="1">
      <c r="A1029" s="262"/>
      <c r="B1029" s="115"/>
      <c r="C1029" s="116"/>
      <c r="D1029" s="118"/>
      <c r="E1029" s="175"/>
      <c r="F1029" s="262"/>
      <c r="G1029" s="61"/>
      <c r="H1029" s="118"/>
      <c r="I1029" s="29"/>
      <c r="J1029" s="29"/>
      <c r="K1029" s="34"/>
      <c r="L1029" s="118"/>
      <c r="M1029" s="174"/>
      <c r="N1029" s="118"/>
      <c r="O1029" s="116"/>
      <c r="P1029" s="174"/>
      <c r="Q1029" s="116"/>
      <c r="R1029" s="116"/>
      <c r="S1029" s="118"/>
      <c r="T1029" s="118"/>
      <c r="U1029" s="118"/>
      <c r="V1029" s="118"/>
      <c r="W1029" s="118"/>
      <c r="X1029" s="118"/>
      <c r="Y1029" s="118"/>
      <c r="Z1029" s="118"/>
      <c r="AA1029" s="118"/>
      <c r="AB1029" s="118"/>
      <c r="AC1029" s="118"/>
      <c r="AD1029" s="118"/>
      <c r="AE1029" s="118"/>
      <c r="AF1029" s="118"/>
      <c r="AG1029" s="118"/>
      <c r="AH1029" s="118"/>
      <c r="AI1029" s="118"/>
      <c r="AJ1029" s="118"/>
    </row>
    <row r="1030" ht="15.0" customHeight="1">
      <c r="A1030" s="262"/>
      <c r="B1030" s="115"/>
      <c r="C1030" s="116"/>
      <c r="D1030" s="118"/>
      <c r="E1030" s="175"/>
      <c r="F1030" s="262"/>
      <c r="G1030" s="61"/>
      <c r="H1030" s="118"/>
      <c r="I1030" s="29"/>
      <c r="J1030" s="29"/>
      <c r="K1030" s="116"/>
      <c r="L1030" s="116"/>
      <c r="M1030" s="174"/>
      <c r="N1030" s="174"/>
      <c r="O1030" s="116"/>
      <c r="P1030" s="174"/>
      <c r="Q1030" s="116"/>
      <c r="R1030" s="116"/>
      <c r="S1030" s="118"/>
      <c r="T1030" s="118"/>
      <c r="U1030" s="118"/>
      <c r="V1030" s="118"/>
      <c r="W1030" s="118"/>
      <c r="X1030" s="118"/>
      <c r="Y1030" s="118"/>
      <c r="Z1030" s="118"/>
      <c r="AA1030" s="118"/>
      <c r="AB1030" s="118"/>
      <c r="AC1030" s="118"/>
      <c r="AD1030" s="118"/>
      <c r="AE1030" s="118"/>
      <c r="AF1030" s="118"/>
      <c r="AG1030" s="118"/>
      <c r="AH1030" s="118"/>
      <c r="AI1030" s="118"/>
      <c r="AJ1030" s="118"/>
    </row>
    <row r="1031" ht="15.0" customHeight="1">
      <c r="A1031" s="262"/>
      <c r="B1031" s="117"/>
      <c r="C1031" s="116"/>
      <c r="D1031" s="116"/>
      <c r="E1031" s="175"/>
      <c r="F1031" s="262"/>
      <c r="G1031" s="29"/>
      <c r="H1031" s="118"/>
      <c r="I1031" s="29"/>
      <c r="J1031" s="29"/>
      <c r="K1031" s="116"/>
      <c r="L1031" s="116"/>
      <c r="M1031" s="174"/>
      <c r="N1031" s="174"/>
      <c r="O1031" s="116"/>
      <c r="P1031" s="174"/>
      <c r="Q1031" s="116"/>
      <c r="R1031" s="116"/>
      <c r="S1031" s="118"/>
      <c r="T1031" s="118"/>
      <c r="U1031" s="118"/>
      <c r="V1031" s="118"/>
      <c r="W1031" s="118"/>
      <c r="X1031" s="118"/>
      <c r="Y1031" s="118"/>
      <c r="Z1031" s="118"/>
      <c r="AA1031" s="118"/>
      <c r="AB1031" s="118"/>
      <c r="AC1031" s="118"/>
      <c r="AD1031" s="118"/>
      <c r="AE1031" s="118"/>
      <c r="AF1031" s="118"/>
      <c r="AG1031" s="118"/>
      <c r="AH1031" s="118"/>
      <c r="AI1031" s="118"/>
      <c r="AJ1031" s="118"/>
    </row>
    <row r="1032" ht="15.0" customHeight="1">
      <c r="A1032" s="262"/>
      <c r="B1032" s="117"/>
      <c r="C1032" s="116"/>
      <c r="D1032" s="116"/>
      <c r="E1032" s="175"/>
      <c r="F1032" s="262"/>
      <c r="G1032" s="29"/>
      <c r="H1032" s="118"/>
      <c r="I1032" s="29"/>
      <c r="J1032" s="29"/>
      <c r="K1032" s="116"/>
      <c r="L1032" s="118"/>
      <c r="M1032" s="174"/>
      <c r="N1032" s="174"/>
      <c r="O1032" s="116"/>
      <c r="P1032" s="174"/>
      <c r="Q1032" s="116"/>
      <c r="R1032" s="116"/>
      <c r="S1032" s="118"/>
      <c r="T1032" s="118"/>
      <c r="U1032" s="118"/>
      <c r="V1032" s="118"/>
      <c r="W1032" s="118"/>
      <c r="X1032" s="118"/>
      <c r="Y1032" s="118"/>
      <c r="Z1032" s="118"/>
      <c r="AA1032" s="118"/>
      <c r="AB1032" s="118"/>
      <c r="AC1032" s="118"/>
      <c r="AD1032" s="118"/>
      <c r="AE1032" s="118"/>
      <c r="AF1032" s="118"/>
      <c r="AG1032" s="118"/>
      <c r="AH1032" s="118"/>
      <c r="AI1032" s="118"/>
      <c r="AJ1032" s="118"/>
    </row>
    <row r="1033" ht="15.0" customHeight="1">
      <c r="A1033" s="262"/>
      <c r="B1033" s="115"/>
      <c r="C1033" s="116"/>
      <c r="D1033" s="118"/>
      <c r="E1033" s="175"/>
      <c r="F1033" s="262"/>
      <c r="G1033" s="61"/>
      <c r="H1033" s="118"/>
      <c r="I1033" s="29"/>
      <c r="J1033" s="29"/>
      <c r="K1033" s="116"/>
      <c r="L1033" s="116"/>
      <c r="M1033" s="174"/>
      <c r="N1033" s="174"/>
      <c r="O1033" s="116"/>
      <c r="P1033" s="174"/>
      <c r="Q1033" s="116"/>
      <c r="R1033" s="116"/>
      <c r="S1033" s="118"/>
      <c r="T1033" s="118"/>
      <c r="U1033" s="118"/>
      <c r="V1033" s="118"/>
      <c r="W1033" s="118"/>
      <c r="X1033" s="118"/>
      <c r="Y1033" s="118"/>
      <c r="Z1033" s="118"/>
      <c r="AA1033" s="118"/>
      <c r="AB1033" s="118"/>
      <c r="AC1033" s="118"/>
      <c r="AD1033" s="118"/>
      <c r="AE1033" s="118"/>
      <c r="AF1033" s="118"/>
      <c r="AG1033" s="118"/>
      <c r="AH1033" s="118"/>
      <c r="AI1033" s="118"/>
      <c r="AJ1033" s="118"/>
    </row>
    <row r="1034" ht="15.0" customHeight="1">
      <c r="A1034" s="262"/>
      <c r="B1034" s="117"/>
      <c r="C1034" s="116"/>
      <c r="D1034" s="116"/>
      <c r="E1034" s="175"/>
      <c r="F1034" s="262"/>
      <c r="G1034" s="61"/>
      <c r="H1034" s="118"/>
      <c r="I1034" s="29"/>
      <c r="J1034" s="29"/>
      <c r="K1034" s="116"/>
      <c r="L1034" s="116"/>
      <c r="M1034" s="174"/>
      <c r="N1034" s="174"/>
      <c r="O1034" s="116"/>
      <c r="P1034" s="174"/>
      <c r="Q1034" s="116"/>
      <c r="R1034" s="116"/>
      <c r="S1034" s="118"/>
      <c r="T1034" s="118"/>
      <c r="U1034" s="118"/>
      <c r="V1034" s="118"/>
      <c r="W1034" s="118"/>
      <c r="X1034" s="118"/>
      <c r="Y1034" s="118"/>
      <c r="Z1034" s="118"/>
      <c r="AA1034" s="118"/>
      <c r="AB1034" s="118"/>
      <c r="AC1034" s="118"/>
      <c r="AD1034" s="118"/>
      <c r="AE1034" s="118"/>
      <c r="AF1034" s="118"/>
      <c r="AG1034" s="118"/>
      <c r="AH1034" s="118"/>
      <c r="AI1034" s="118"/>
      <c r="AJ1034" s="118"/>
    </row>
    <row r="1035" ht="15.0" customHeight="1">
      <c r="A1035" s="262"/>
      <c r="B1035" s="117"/>
      <c r="C1035" s="116"/>
      <c r="D1035" s="116"/>
      <c r="E1035" s="175"/>
      <c r="F1035" s="262"/>
      <c r="G1035" s="61"/>
      <c r="H1035" s="118"/>
      <c r="I1035" s="29"/>
      <c r="J1035" s="29"/>
      <c r="K1035" s="116"/>
      <c r="L1035" s="116"/>
      <c r="M1035" s="174"/>
      <c r="N1035" s="174"/>
      <c r="O1035" s="116"/>
      <c r="P1035" s="174"/>
      <c r="Q1035" s="116"/>
      <c r="R1035" s="116"/>
      <c r="S1035" s="118"/>
      <c r="T1035" s="118"/>
      <c r="U1035" s="118"/>
      <c r="V1035" s="118"/>
      <c r="W1035" s="118"/>
      <c r="X1035" s="118"/>
      <c r="Y1035" s="118"/>
      <c r="Z1035" s="118"/>
      <c r="AA1035" s="118"/>
      <c r="AB1035" s="118"/>
      <c r="AC1035" s="118"/>
      <c r="AD1035" s="118"/>
      <c r="AE1035" s="118"/>
      <c r="AF1035" s="118"/>
      <c r="AG1035" s="118"/>
      <c r="AH1035" s="118"/>
      <c r="AI1035" s="118"/>
      <c r="AJ1035" s="118"/>
    </row>
    <row r="1036" ht="15.0" customHeight="1">
      <c r="A1036" s="262"/>
      <c r="B1036" s="115"/>
      <c r="C1036" s="116"/>
      <c r="D1036" s="118"/>
      <c r="E1036" s="175"/>
      <c r="F1036" s="262"/>
      <c r="G1036" s="61"/>
      <c r="H1036" s="118"/>
      <c r="I1036" s="29"/>
      <c r="J1036" s="29"/>
      <c r="K1036" s="116"/>
      <c r="L1036" s="116"/>
      <c r="M1036" s="174"/>
      <c r="N1036" s="174"/>
      <c r="O1036" s="116"/>
      <c r="P1036" s="174"/>
      <c r="Q1036" s="116"/>
      <c r="R1036" s="116"/>
      <c r="S1036" s="118"/>
      <c r="T1036" s="118"/>
      <c r="U1036" s="118"/>
      <c r="V1036" s="118"/>
      <c r="W1036" s="118"/>
      <c r="X1036" s="118"/>
      <c r="Y1036" s="118"/>
      <c r="Z1036" s="118"/>
      <c r="AA1036" s="118"/>
      <c r="AB1036" s="118"/>
      <c r="AC1036" s="118"/>
      <c r="AD1036" s="118"/>
      <c r="AE1036" s="118"/>
      <c r="AF1036" s="118"/>
      <c r="AG1036" s="118"/>
      <c r="AH1036" s="118"/>
      <c r="AI1036" s="118"/>
      <c r="AJ1036" s="118"/>
    </row>
    <row r="1037" ht="15.0" customHeight="1">
      <c r="A1037" s="262"/>
      <c r="B1037" s="115"/>
      <c r="C1037" s="116"/>
      <c r="D1037" s="118"/>
      <c r="E1037" s="175"/>
      <c r="F1037" s="262"/>
      <c r="G1037" s="61"/>
      <c r="H1037" s="118"/>
      <c r="I1037" s="29"/>
      <c r="J1037" s="29"/>
      <c r="K1037" s="116"/>
      <c r="L1037" s="118"/>
      <c r="M1037" s="174"/>
      <c r="N1037" s="174"/>
      <c r="O1037" s="116"/>
      <c r="P1037" s="174"/>
      <c r="Q1037" s="116"/>
      <c r="R1037" s="116"/>
      <c r="S1037" s="118"/>
      <c r="T1037" s="118"/>
      <c r="U1037" s="118"/>
      <c r="V1037" s="118"/>
      <c r="W1037" s="118"/>
      <c r="X1037" s="118"/>
      <c r="Y1037" s="118"/>
      <c r="Z1037" s="118"/>
      <c r="AA1037" s="118"/>
      <c r="AB1037" s="118"/>
      <c r="AC1037" s="118"/>
      <c r="AD1037" s="118"/>
      <c r="AE1037" s="118"/>
      <c r="AF1037" s="118"/>
      <c r="AG1037" s="118"/>
      <c r="AH1037" s="118"/>
      <c r="AI1037" s="118"/>
      <c r="AJ1037" s="118"/>
    </row>
    <row r="1038" ht="15.0" customHeight="1">
      <c r="A1038" s="262"/>
      <c r="B1038" s="117"/>
      <c r="C1038" s="116"/>
      <c r="D1038" s="116"/>
      <c r="E1038" s="175"/>
      <c r="F1038" s="262"/>
      <c r="G1038" s="61"/>
      <c r="H1038" s="118"/>
      <c r="I1038" s="29"/>
      <c r="J1038" s="29"/>
      <c r="K1038" s="116"/>
      <c r="L1038" s="116"/>
      <c r="M1038" s="174"/>
      <c r="N1038" s="174"/>
      <c r="O1038" s="116"/>
      <c r="P1038" s="174"/>
      <c r="Q1038" s="116"/>
      <c r="R1038" s="116"/>
      <c r="S1038" s="118"/>
      <c r="T1038" s="118"/>
      <c r="U1038" s="118"/>
      <c r="V1038" s="118"/>
      <c r="W1038" s="118"/>
      <c r="X1038" s="118"/>
      <c r="Y1038" s="118"/>
      <c r="Z1038" s="118"/>
      <c r="AA1038" s="118"/>
      <c r="AB1038" s="118"/>
      <c r="AC1038" s="118"/>
      <c r="AD1038" s="118"/>
      <c r="AE1038" s="118"/>
      <c r="AF1038" s="118"/>
      <c r="AG1038" s="118"/>
      <c r="AH1038" s="118"/>
      <c r="AI1038" s="118"/>
      <c r="AJ1038" s="118"/>
    </row>
    <row r="1039" ht="15.0" customHeight="1">
      <c r="A1039" s="262"/>
      <c r="B1039" s="115"/>
      <c r="C1039" s="116"/>
      <c r="D1039" s="118"/>
      <c r="E1039" s="175"/>
      <c r="F1039" s="262"/>
      <c r="G1039" s="61"/>
      <c r="H1039" s="118"/>
      <c r="I1039" s="29"/>
      <c r="J1039" s="29"/>
      <c r="K1039" s="116"/>
      <c r="L1039" s="116"/>
      <c r="M1039" s="174"/>
      <c r="N1039" s="174"/>
      <c r="O1039" s="116"/>
      <c r="P1039" s="174"/>
      <c r="Q1039" s="116"/>
      <c r="R1039" s="116"/>
      <c r="S1039" s="118"/>
      <c r="T1039" s="118"/>
      <c r="U1039" s="118"/>
      <c r="V1039" s="118"/>
      <c r="W1039" s="118"/>
      <c r="X1039" s="118"/>
      <c r="Y1039" s="118"/>
      <c r="Z1039" s="118"/>
      <c r="AA1039" s="118"/>
      <c r="AB1039" s="118"/>
      <c r="AC1039" s="118"/>
      <c r="AD1039" s="118"/>
      <c r="AE1039" s="118"/>
      <c r="AF1039" s="118"/>
      <c r="AG1039" s="118"/>
      <c r="AH1039" s="118"/>
      <c r="AI1039" s="118"/>
      <c r="AJ1039" s="118"/>
    </row>
    <row r="1040" ht="15.0" customHeight="1">
      <c r="A1040" s="262"/>
      <c r="B1040" s="117"/>
      <c r="C1040" s="116"/>
      <c r="D1040" s="116"/>
      <c r="E1040" s="175"/>
      <c r="F1040" s="262"/>
      <c r="G1040" s="29"/>
      <c r="H1040" s="118"/>
      <c r="I1040" s="29"/>
      <c r="J1040" s="29"/>
      <c r="K1040" s="116"/>
      <c r="L1040" s="116"/>
      <c r="M1040" s="174"/>
      <c r="N1040" s="174"/>
      <c r="O1040" s="116"/>
      <c r="P1040" s="174"/>
      <c r="Q1040" s="116"/>
      <c r="R1040" s="116"/>
      <c r="S1040" s="118"/>
      <c r="T1040" s="118"/>
      <c r="U1040" s="118"/>
      <c r="V1040" s="118"/>
      <c r="W1040" s="118"/>
      <c r="X1040" s="118"/>
      <c r="Y1040" s="118"/>
      <c r="Z1040" s="118"/>
      <c r="AA1040" s="118"/>
      <c r="AB1040" s="118"/>
      <c r="AC1040" s="118"/>
      <c r="AD1040" s="118"/>
      <c r="AE1040" s="118"/>
      <c r="AF1040" s="118"/>
      <c r="AG1040" s="118"/>
      <c r="AH1040" s="118"/>
      <c r="AI1040" s="118"/>
      <c r="AJ1040" s="118"/>
    </row>
    <row r="1041" ht="15.0" customHeight="1">
      <c r="A1041" s="262"/>
      <c r="B1041" s="115"/>
      <c r="C1041" s="116"/>
      <c r="D1041" s="118"/>
      <c r="E1041" s="175"/>
      <c r="F1041" s="262"/>
      <c r="G1041" s="61"/>
      <c r="H1041" s="118"/>
      <c r="I1041" s="29"/>
      <c r="J1041" s="29"/>
      <c r="K1041" s="116"/>
      <c r="L1041" s="118"/>
      <c r="M1041" s="174"/>
      <c r="N1041" s="174"/>
      <c r="O1041" s="116"/>
      <c r="P1041" s="174"/>
      <c r="Q1041" s="116"/>
      <c r="R1041" s="116"/>
      <c r="S1041" s="118"/>
      <c r="T1041" s="118"/>
      <c r="U1041" s="118"/>
      <c r="V1041" s="118"/>
      <c r="W1041" s="118"/>
      <c r="X1041" s="118"/>
      <c r="Y1041" s="118"/>
      <c r="Z1041" s="118"/>
      <c r="AA1041" s="118"/>
      <c r="AB1041" s="118"/>
      <c r="AC1041" s="118"/>
      <c r="AD1041" s="118"/>
      <c r="AE1041" s="118"/>
      <c r="AF1041" s="118"/>
      <c r="AG1041" s="118"/>
      <c r="AH1041" s="118"/>
      <c r="AI1041" s="118"/>
      <c r="AJ1041" s="118"/>
    </row>
    <row r="1042" ht="15.0" customHeight="1">
      <c r="A1042" s="262"/>
      <c r="B1042" s="117"/>
      <c r="C1042" s="116"/>
      <c r="D1042" s="116"/>
      <c r="E1042" s="175"/>
      <c r="F1042" s="262"/>
      <c r="G1042" s="61"/>
      <c r="H1042" s="118"/>
      <c r="I1042" s="29"/>
      <c r="J1042" s="29"/>
      <c r="K1042" s="116"/>
      <c r="L1042" s="116"/>
      <c r="M1042" s="174"/>
      <c r="N1042" s="174"/>
      <c r="O1042" s="116"/>
      <c r="P1042" s="174"/>
      <c r="Q1042" s="116"/>
      <c r="R1042" s="116"/>
      <c r="S1042" s="118"/>
      <c r="T1042" s="118"/>
      <c r="U1042" s="118"/>
      <c r="V1042" s="118"/>
      <c r="W1042" s="118"/>
      <c r="X1042" s="118"/>
      <c r="Y1042" s="118"/>
      <c r="Z1042" s="118"/>
      <c r="AA1042" s="118"/>
      <c r="AB1042" s="118"/>
      <c r="AC1042" s="118"/>
      <c r="AD1042" s="118"/>
      <c r="AE1042" s="118"/>
      <c r="AF1042" s="118"/>
      <c r="AG1042" s="118"/>
      <c r="AH1042" s="118"/>
      <c r="AI1042" s="118"/>
      <c r="AJ1042" s="118"/>
    </row>
    <row r="1043" ht="15.0" customHeight="1">
      <c r="A1043" s="262"/>
      <c r="B1043" s="115"/>
      <c r="C1043" s="116"/>
      <c r="D1043" s="118"/>
      <c r="E1043" s="175"/>
      <c r="F1043" s="262"/>
      <c r="G1043" s="61"/>
      <c r="H1043" s="118"/>
      <c r="I1043" s="29"/>
      <c r="J1043" s="29"/>
      <c r="K1043" s="116"/>
      <c r="L1043" s="116"/>
      <c r="M1043" s="174"/>
      <c r="N1043" s="174"/>
      <c r="O1043" s="116"/>
      <c r="P1043" s="174"/>
      <c r="Q1043" s="116"/>
      <c r="R1043" s="116"/>
      <c r="S1043" s="118"/>
      <c r="T1043" s="118"/>
      <c r="U1043" s="118"/>
      <c r="V1043" s="118"/>
      <c r="W1043" s="118"/>
      <c r="X1043" s="118"/>
      <c r="Y1043" s="118"/>
      <c r="Z1043" s="118"/>
      <c r="AA1043" s="118"/>
      <c r="AB1043" s="118"/>
      <c r="AC1043" s="118"/>
      <c r="AD1043" s="118"/>
      <c r="AE1043" s="118"/>
      <c r="AF1043" s="118"/>
      <c r="AG1043" s="118"/>
      <c r="AH1043" s="118"/>
      <c r="AI1043" s="118"/>
      <c r="AJ1043" s="118"/>
    </row>
    <row r="1044" ht="15.0" customHeight="1">
      <c r="A1044" s="262"/>
      <c r="B1044" s="117"/>
      <c r="C1044" s="118"/>
      <c r="D1044" s="118"/>
      <c r="E1044" s="175"/>
      <c r="F1044" s="262"/>
      <c r="G1044" s="29"/>
      <c r="H1044" s="118"/>
      <c r="I1044" s="29"/>
      <c r="J1044" s="29"/>
      <c r="K1044" s="116"/>
      <c r="L1044" s="118"/>
      <c r="M1044" s="174"/>
      <c r="N1044" s="174"/>
      <c r="O1044" s="116"/>
      <c r="P1044" s="174"/>
      <c r="Q1044" s="116"/>
      <c r="R1044" s="116"/>
      <c r="S1044" s="118"/>
      <c r="T1044" s="118"/>
      <c r="U1044" s="118"/>
      <c r="V1044" s="118"/>
      <c r="W1044" s="118"/>
      <c r="X1044" s="118"/>
      <c r="Y1044" s="118"/>
      <c r="Z1044" s="118"/>
      <c r="AA1044" s="118"/>
      <c r="AB1044" s="118"/>
      <c r="AC1044" s="118"/>
      <c r="AD1044" s="118"/>
      <c r="AE1044" s="118"/>
      <c r="AF1044" s="118"/>
      <c r="AG1044" s="118"/>
      <c r="AH1044" s="118"/>
      <c r="AI1044" s="118"/>
      <c r="AJ1044" s="118"/>
    </row>
    <row r="1045" ht="15.0" customHeight="1">
      <c r="A1045" s="262"/>
      <c r="B1045" s="115"/>
      <c r="C1045" s="116"/>
      <c r="D1045" s="118"/>
      <c r="E1045" s="175"/>
      <c r="F1045" s="262"/>
      <c r="G1045" s="61"/>
      <c r="H1045" s="118"/>
      <c r="I1045" s="29"/>
      <c r="J1045" s="29"/>
      <c r="K1045" s="116"/>
      <c r="L1045" s="118"/>
      <c r="M1045" s="174"/>
      <c r="N1045" s="174"/>
      <c r="O1045" s="116"/>
      <c r="P1045" s="174"/>
      <c r="Q1045" s="116"/>
      <c r="R1045" s="116"/>
      <c r="S1045" s="118"/>
      <c r="T1045" s="118"/>
      <c r="U1045" s="118"/>
      <c r="V1045" s="118"/>
      <c r="W1045" s="118"/>
      <c r="X1045" s="118"/>
      <c r="Y1045" s="118"/>
      <c r="Z1045" s="118"/>
      <c r="AA1045" s="118"/>
      <c r="AB1045" s="118"/>
      <c r="AC1045" s="118"/>
      <c r="AD1045" s="118"/>
      <c r="AE1045" s="118"/>
      <c r="AF1045" s="118"/>
      <c r="AG1045" s="118"/>
      <c r="AH1045" s="118"/>
      <c r="AI1045" s="118"/>
      <c r="AJ1045" s="118"/>
    </row>
    <row r="1046" ht="15.0" customHeight="1">
      <c r="A1046" s="262"/>
      <c r="B1046" s="115"/>
      <c r="C1046" s="116"/>
      <c r="D1046" s="118"/>
      <c r="E1046" s="175"/>
      <c r="F1046" s="262"/>
      <c r="G1046" s="61"/>
      <c r="H1046" s="118"/>
      <c r="I1046" s="29"/>
      <c r="J1046" s="29"/>
      <c r="K1046" s="116"/>
      <c r="L1046" s="116"/>
      <c r="M1046" s="174"/>
      <c r="N1046" s="174"/>
      <c r="O1046" s="116"/>
      <c r="P1046" s="174"/>
      <c r="Q1046" s="116"/>
      <c r="R1046" s="116"/>
      <c r="S1046" s="118"/>
      <c r="T1046" s="118"/>
      <c r="U1046" s="118"/>
      <c r="V1046" s="118"/>
      <c r="W1046" s="118"/>
      <c r="X1046" s="118"/>
      <c r="Y1046" s="118"/>
      <c r="Z1046" s="118"/>
      <c r="AA1046" s="118"/>
      <c r="AB1046" s="118"/>
      <c r="AC1046" s="118"/>
      <c r="AD1046" s="118"/>
      <c r="AE1046" s="118"/>
      <c r="AF1046" s="118"/>
      <c r="AG1046" s="118"/>
      <c r="AH1046" s="118"/>
      <c r="AI1046" s="118"/>
      <c r="AJ1046" s="118"/>
    </row>
    <row r="1047" ht="15.0" customHeight="1">
      <c r="A1047" s="262"/>
      <c r="B1047" s="115"/>
      <c r="C1047" s="116"/>
      <c r="D1047" s="118"/>
      <c r="E1047" s="175"/>
      <c r="F1047" s="262"/>
      <c r="G1047" s="61"/>
      <c r="H1047" s="118"/>
      <c r="I1047" s="29"/>
      <c r="J1047" s="29"/>
      <c r="K1047" s="116"/>
      <c r="L1047" s="118"/>
      <c r="M1047" s="174"/>
      <c r="N1047" s="174"/>
      <c r="O1047" s="116"/>
      <c r="P1047" s="174"/>
      <c r="Q1047" s="116"/>
      <c r="R1047" s="116"/>
      <c r="S1047" s="118"/>
      <c r="T1047" s="118"/>
      <c r="U1047" s="118"/>
      <c r="V1047" s="118"/>
      <c r="W1047" s="118"/>
      <c r="X1047" s="118"/>
      <c r="Y1047" s="118"/>
      <c r="Z1047" s="118"/>
      <c r="AA1047" s="118"/>
      <c r="AB1047" s="118"/>
      <c r="AC1047" s="118"/>
      <c r="AD1047" s="118"/>
      <c r="AE1047" s="118"/>
      <c r="AF1047" s="118"/>
      <c r="AG1047" s="118"/>
      <c r="AH1047" s="118"/>
      <c r="AI1047" s="118"/>
      <c r="AJ1047" s="118"/>
    </row>
    <row r="1048" ht="15.0" customHeight="1">
      <c r="A1048" s="262"/>
      <c r="B1048" s="117"/>
      <c r="C1048" s="116"/>
      <c r="D1048" s="116"/>
      <c r="E1048" s="175"/>
      <c r="F1048" s="262"/>
      <c r="G1048" s="61"/>
      <c r="H1048" s="118"/>
      <c r="I1048" s="29"/>
      <c r="J1048" s="29"/>
      <c r="K1048" s="116"/>
      <c r="L1048" s="116"/>
      <c r="M1048" s="174"/>
      <c r="N1048" s="174"/>
      <c r="O1048" s="116"/>
      <c r="P1048" s="174"/>
      <c r="Q1048" s="116"/>
      <c r="R1048" s="116"/>
      <c r="S1048" s="118"/>
      <c r="T1048" s="118"/>
      <c r="U1048" s="118"/>
      <c r="V1048" s="118"/>
      <c r="W1048" s="118"/>
      <c r="X1048" s="118"/>
      <c r="Y1048" s="118"/>
      <c r="Z1048" s="118"/>
      <c r="AA1048" s="118"/>
      <c r="AB1048" s="118"/>
      <c r="AC1048" s="118"/>
      <c r="AD1048" s="118"/>
      <c r="AE1048" s="118"/>
      <c r="AF1048" s="118"/>
      <c r="AG1048" s="118"/>
      <c r="AH1048" s="118"/>
      <c r="AI1048" s="118"/>
      <c r="AJ1048" s="118"/>
    </row>
    <row r="1049" ht="15.0" customHeight="1">
      <c r="A1049" s="262"/>
      <c r="B1049" s="117"/>
      <c r="C1049" s="116"/>
      <c r="D1049" s="116"/>
      <c r="E1049" s="175"/>
      <c r="F1049" s="262"/>
      <c r="G1049" s="61"/>
      <c r="H1049" s="118"/>
      <c r="I1049" s="29"/>
      <c r="J1049" s="29"/>
      <c r="K1049" s="116"/>
      <c r="L1049" s="116"/>
      <c r="M1049" s="174"/>
      <c r="N1049" s="174"/>
      <c r="O1049" s="116"/>
      <c r="P1049" s="174"/>
      <c r="Q1049" s="116"/>
      <c r="R1049" s="116"/>
      <c r="S1049" s="118"/>
      <c r="T1049" s="118"/>
      <c r="U1049" s="118"/>
      <c r="V1049" s="118"/>
      <c r="W1049" s="118"/>
      <c r="X1049" s="118"/>
      <c r="Y1049" s="118"/>
      <c r="Z1049" s="118"/>
      <c r="AA1049" s="118"/>
      <c r="AB1049" s="118"/>
      <c r="AC1049" s="118"/>
      <c r="AD1049" s="118"/>
      <c r="AE1049" s="118"/>
      <c r="AF1049" s="118"/>
      <c r="AG1049" s="118"/>
      <c r="AH1049" s="118"/>
      <c r="AI1049" s="118"/>
      <c r="AJ1049" s="118"/>
    </row>
    <row r="1050" ht="15.0" customHeight="1">
      <c r="A1050" s="262"/>
      <c r="B1050" s="117"/>
      <c r="C1050" s="116"/>
      <c r="D1050" s="116"/>
      <c r="E1050" s="175"/>
      <c r="F1050" s="262"/>
      <c r="G1050" s="61"/>
      <c r="H1050" s="118"/>
      <c r="I1050" s="29"/>
      <c r="J1050" s="29"/>
      <c r="K1050" s="116"/>
      <c r="L1050" s="116"/>
      <c r="M1050" s="174"/>
      <c r="N1050" s="174"/>
      <c r="O1050" s="116"/>
      <c r="P1050" s="174"/>
      <c r="Q1050" s="116"/>
      <c r="R1050" s="116"/>
      <c r="S1050" s="118"/>
      <c r="T1050" s="118"/>
      <c r="U1050" s="118"/>
      <c r="V1050" s="118"/>
      <c r="W1050" s="118"/>
      <c r="X1050" s="118"/>
      <c r="Y1050" s="118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</row>
    <row r="1051" ht="15.0" customHeight="1">
      <c r="A1051" s="262"/>
      <c r="B1051" s="117"/>
      <c r="C1051" s="116"/>
      <c r="D1051" s="116"/>
      <c r="E1051" s="175"/>
      <c r="F1051" s="262"/>
      <c r="G1051" s="61"/>
      <c r="H1051" s="118"/>
      <c r="I1051" s="29"/>
      <c r="J1051" s="29"/>
      <c r="K1051" s="116"/>
      <c r="L1051" s="116"/>
      <c r="M1051" s="174"/>
      <c r="N1051" s="174"/>
      <c r="O1051" s="116"/>
      <c r="P1051" s="174"/>
      <c r="Q1051" s="116"/>
      <c r="R1051" s="116"/>
      <c r="S1051" s="118"/>
      <c r="T1051" s="118"/>
      <c r="U1051" s="118"/>
      <c r="V1051" s="118"/>
      <c r="W1051" s="118"/>
      <c r="X1051" s="118"/>
      <c r="Y1051" s="118"/>
      <c r="Z1051" s="118"/>
      <c r="AA1051" s="118"/>
      <c r="AB1051" s="118"/>
      <c r="AC1051" s="118"/>
      <c r="AD1051" s="118"/>
      <c r="AE1051" s="118"/>
      <c r="AF1051" s="118"/>
      <c r="AG1051" s="118"/>
      <c r="AH1051" s="118"/>
      <c r="AI1051" s="118"/>
      <c r="AJ1051" s="118"/>
    </row>
    <row r="1052" ht="15.0" customHeight="1">
      <c r="A1052" s="262"/>
      <c r="B1052" s="115"/>
      <c r="C1052" s="116"/>
      <c r="D1052" s="118"/>
      <c r="E1052" s="175"/>
      <c r="F1052" s="262"/>
      <c r="G1052" s="61"/>
      <c r="H1052" s="118"/>
      <c r="I1052" s="29"/>
      <c r="J1052" s="29"/>
      <c r="K1052" s="116"/>
      <c r="L1052" s="116"/>
      <c r="M1052" s="174"/>
      <c r="N1052" s="174"/>
      <c r="O1052" s="116"/>
      <c r="P1052" s="174"/>
      <c r="Q1052" s="116"/>
      <c r="R1052" s="116"/>
      <c r="S1052" s="118"/>
      <c r="T1052" s="118"/>
      <c r="U1052" s="118"/>
      <c r="V1052" s="118"/>
      <c r="W1052" s="118"/>
      <c r="X1052" s="118"/>
      <c r="Y1052" s="118"/>
      <c r="Z1052" s="118"/>
      <c r="AA1052" s="118"/>
      <c r="AB1052" s="118"/>
      <c r="AC1052" s="118"/>
      <c r="AD1052" s="118"/>
      <c r="AE1052" s="118"/>
      <c r="AF1052" s="118"/>
      <c r="AG1052" s="118"/>
      <c r="AH1052" s="118"/>
      <c r="AI1052" s="118"/>
      <c r="AJ1052" s="118"/>
    </row>
    <row r="1053" ht="15.0" customHeight="1">
      <c r="A1053" s="262"/>
      <c r="B1053" s="117"/>
      <c r="C1053" s="116"/>
      <c r="D1053" s="264"/>
      <c r="E1053" s="175"/>
      <c r="F1053" s="262"/>
      <c r="G1053" s="61"/>
      <c r="H1053" s="118"/>
      <c r="I1053" s="29"/>
      <c r="J1053" s="29"/>
      <c r="K1053" s="116"/>
      <c r="L1053" s="116"/>
      <c r="M1053" s="174"/>
      <c r="N1053" s="174"/>
      <c r="O1053" s="116"/>
      <c r="P1053" s="174"/>
      <c r="Q1053" s="116"/>
      <c r="R1053" s="116"/>
      <c r="S1053" s="118"/>
      <c r="T1053" s="118"/>
      <c r="U1053" s="118"/>
      <c r="V1053" s="118"/>
      <c r="W1053" s="118"/>
      <c r="X1053" s="118"/>
      <c r="Y1053" s="118"/>
      <c r="Z1053" s="118"/>
      <c r="AA1053" s="118"/>
      <c r="AB1053" s="118"/>
      <c r="AC1053" s="118"/>
      <c r="AD1053" s="118"/>
      <c r="AE1053" s="118"/>
      <c r="AF1053" s="118"/>
      <c r="AG1053" s="118"/>
      <c r="AH1053" s="118"/>
      <c r="AI1053" s="118"/>
      <c r="AJ1053" s="118"/>
    </row>
    <row r="1054" ht="15.0" customHeight="1">
      <c r="A1054" s="262"/>
      <c r="B1054" s="117"/>
      <c r="C1054" s="118"/>
      <c r="D1054" s="118"/>
      <c r="E1054" s="175"/>
      <c r="F1054" s="262"/>
      <c r="G1054" s="61"/>
      <c r="H1054" s="118"/>
      <c r="I1054" s="29"/>
      <c r="J1054" s="29"/>
      <c r="K1054" s="116"/>
      <c r="L1054" s="116"/>
      <c r="M1054" s="174"/>
      <c r="N1054" s="174"/>
      <c r="O1054" s="116"/>
      <c r="P1054" s="174"/>
      <c r="Q1054" s="116"/>
      <c r="R1054" s="116"/>
      <c r="S1054" s="118"/>
      <c r="T1054" s="118"/>
      <c r="U1054" s="118"/>
      <c r="V1054" s="118"/>
      <c r="W1054" s="118"/>
      <c r="X1054" s="118"/>
      <c r="Y1054" s="118"/>
      <c r="Z1054" s="118"/>
      <c r="AA1054" s="118"/>
      <c r="AB1054" s="118"/>
      <c r="AC1054" s="118"/>
      <c r="AD1054" s="118"/>
      <c r="AE1054" s="118"/>
      <c r="AF1054" s="118"/>
      <c r="AG1054" s="118"/>
      <c r="AH1054" s="118"/>
      <c r="AI1054" s="118"/>
      <c r="AJ1054" s="118"/>
    </row>
    <row r="1055" ht="15.0" customHeight="1">
      <c r="A1055" s="262"/>
      <c r="B1055" s="117"/>
      <c r="C1055" s="116"/>
      <c r="D1055" s="116"/>
      <c r="E1055" s="175"/>
      <c r="F1055" s="262"/>
      <c r="G1055" s="61"/>
      <c r="H1055" s="118"/>
      <c r="I1055" s="29"/>
      <c r="J1055" s="29"/>
      <c r="K1055" s="116"/>
      <c r="L1055" s="116"/>
      <c r="M1055" s="174"/>
      <c r="N1055" s="174"/>
      <c r="O1055" s="116"/>
      <c r="P1055" s="174"/>
      <c r="Q1055" s="116"/>
      <c r="R1055" s="116"/>
      <c r="S1055" s="118"/>
      <c r="T1055" s="118"/>
      <c r="U1055" s="118"/>
      <c r="V1055" s="118"/>
      <c r="W1055" s="118"/>
      <c r="X1055" s="118"/>
      <c r="Y1055" s="118"/>
      <c r="Z1055" s="118"/>
      <c r="AA1055" s="118"/>
      <c r="AB1055" s="118"/>
      <c r="AC1055" s="118"/>
      <c r="AD1055" s="118"/>
      <c r="AE1055" s="118"/>
      <c r="AF1055" s="118"/>
      <c r="AG1055" s="118"/>
      <c r="AH1055" s="118"/>
      <c r="AI1055" s="118"/>
      <c r="AJ1055" s="118"/>
    </row>
    <row r="1056" ht="15.0" customHeight="1">
      <c r="A1056" s="262"/>
      <c r="B1056" s="115"/>
      <c r="C1056" s="116"/>
      <c r="D1056" s="118"/>
      <c r="E1056" s="175"/>
      <c r="F1056" s="262"/>
      <c r="G1056" s="61"/>
      <c r="H1056" s="118"/>
      <c r="I1056" s="29"/>
      <c r="J1056" s="29"/>
      <c r="K1056" s="116"/>
      <c r="L1056" s="116"/>
      <c r="M1056" s="174"/>
      <c r="N1056" s="174"/>
      <c r="O1056" s="116"/>
      <c r="P1056" s="174"/>
      <c r="Q1056" s="116"/>
      <c r="R1056" s="116"/>
      <c r="S1056" s="118"/>
      <c r="T1056" s="118"/>
      <c r="U1056" s="118"/>
      <c r="V1056" s="118"/>
      <c r="W1056" s="118"/>
      <c r="X1056" s="118"/>
      <c r="Y1056" s="118"/>
      <c r="Z1056" s="118"/>
      <c r="AA1056" s="118"/>
      <c r="AB1056" s="118"/>
      <c r="AC1056" s="118"/>
      <c r="AD1056" s="118"/>
      <c r="AE1056" s="118"/>
      <c r="AF1056" s="118"/>
      <c r="AG1056" s="118"/>
      <c r="AH1056" s="118"/>
      <c r="AI1056" s="118"/>
      <c r="AJ1056" s="118"/>
    </row>
    <row r="1057" ht="15.0" customHeight="1">
      <c r="A1057" s="262"/>
      <c r="B1057" s="115"/>
      <c r="C1057" s="116"/>
      <c r="D1057" s="118"/>
      <c r="E1057" s="175"/>
      <c r="F1057" s="262"/>
      <c r="G1057" s="61"/>
      <c r="H1057" s="118"/>
      <c r="I1057" s="29"/>
      <c r="J1057" s="29"/>
      <c r="K1057" s="116"/>
      <c r="L1057" s="116"/>
      <c r="M1057" s="174"/>
      <c r="N1057" s="174"/>
      <c r="O1057" s="116"/>
      <c r="P1057" s="174"/>
      <c r="Q1057" s="116"/>
      <c r="R1057" s="116"/>
      <c r="S1057" s="118"/>
      <c r="T1057" s="118"/>
      <c r="U1057" s="118"/>
      <c r="V1057" s="118"/>
      <c r="W1057" s="118"/>
      <c r="X1057" s="118"/>
      <c r="Y1057" s="118"/>
      <c r="Z1057" s="118"/>
      <c r="AA1057" s="118"/>
      <c r="AB1057" s="118"/>
      <c r="AC1057" s="118"/>
      <c r="AD1057" s="118"/>
      <c r="AE1057" s="118"/>
      <c r="AF1057" s="118"/>
      <c r="AG1057" s="118"/>
      <c r="AH1057" s="118"/>
      <c r="AI1057" s="118"/>
      <c r="AJ1057" s="118"/>
    </row>
    <row r="1058" ht="15.0" customHeight="1">
      <c r="A1058" s="262"/>
      <c r="B1058" s="117"/>
      <c r="C1058" s="116"/>
      <c r="D1058" s="116"/>
      <c r="E1058" s="175"/>
      <c r="F1058" s="262"/>
      <c r="G1058" s="29"/>
      <c r="H1058" s="118"/>
      <c r="I1058" s="29"/>
      <c r="J1058" s="29"/>
      <c r="K1058" s="116"/>
      <c r="L1058" s="116"/>
      <c r="M1058" s="174"/>
      <c r="N1058" s="174"/>
      <c r="O1058" s="116"/>
      <c r="P1058" s="174"/>
      <c r="Q1058" s="116"/>
      <c r="R1058" s="116"/>
      <c r="S1058" s="118"/>
      <c r="T1058" s="118"/>
      <c r="U1058" s="118"/>
      <c r="V1058" s="118"/>
      <c r="W1058" s="118"/>
      <c r="X1058" s="118"/>
      <c r="Y1058" s="118"/>
      <c r="Z1058" s="118"/>
      <c r="AA1058" s="118"/>
      <c r="AB1058" s="118"/>
      <c r="AC1058" s="118"/>
      <c r="AD1058" s="118"/>
      <c r="AE1058" s="118"/>
      <c r="AF1058" s="118"/>
      <c r="AG1058" s="118"/>
      <c r="AH1058" s="118"/>
      <c r="AI1058" s="118"/>
      <c r="AJ1058" s="118"/>
    </row>
    <row r="1059" ht="15.0" customHeight="1">
      <c r="A1059" s="262"/>
      <c r="B1059" s="115"/>
      <c r="C1059" s="116"/>
      <c r="D1059" s="116"/>
      <c r="E1059" s="175"/>
      <c r="F1059" s="262"/>
      <c r="G1059" s="29"/>
      <c r="H1059" s="118"/>
      <c r="I1059" s="29"/>
      <c r="J1059" s="29"/>
      <c r="K1059" s="116"/>
      <c r="L1059" s="116"/>
      <c r="M1059" s="174"/>
      <c r="N1059" s="174"/>
      <c r="O1059" s="116"/>
      <c r="P1059" s="174"/>
      <c r="Q1059" s="116"/>
      <c r="R1059" s="116"/>
      <c r="S1059" s="118"/>
      <c r="T1059" s="118"/>
      <c r="U1059" s="118"/>
      <c r="V1059" s="118"/>
      <c r="W1059" s="118"/>
      <c r="X1059" s="118"/>
      <c r="Y1059" s="118"/>
      <c r="Z1059" s="118"/>
      <c r="AA1059" s="118"/>
      <c r="AB1059" s="118"/>
      <c r="AC1059" s="118"/>
      <c r="AD1059" s="118"/>
      <c r="AE1059" s="118"/>
      <c r="AF1059" s="118"/>
      <c r="AG1059" s="118"/>
      <c r="AH1059" s="118"/>
      <c r="AI1059" s="118"/>
      <c r="AJ1059" s="118"/>
    </row>
    <row r="1060" ht="15.0" customHeight="1">
      <c r="A1060" s="262"/>
      <c r="B1060" s="117"/>
      <c r="C1060" s="118"/>
      <c r="D1060" s="118"/>
      <c r="E1060" s="175"/>
      <c r="F1060" s="262"/>
      <c r="G1060" s="29"/>
      <c r="H1060" s="118"/>
      <c r="I1060" s="29"/>
      <c r="J1060" s="29"/>
      <c r="K1060" s="116"/>
      <c r="L1060" s="118"/>
      <c r="M1060" s="174"/>
      <c r="N1060" s="174"/>
      <c r="O1060" s="116"/>
      <c r="P1060" s="174"/>
      <c r="Q1060" s="116"/>
      <c r="R1060" s="116"/>
      <c r="S1060" s="118"/>
      <c r="T1060" s="118"/>
      <c r="U1060" s="118"/>
      <c r="V1060" s="118"/>
      <c r="W1060" s="118"/>
      <c r="X1060" s="118"/>
      <c r="Y1060" s="118"/>
      <c r="Z1060" s="118"/>
      <c r="AA1060" s="118"/>
      <c r="AB1060" s="118"/>
      <c r="AC1060" s="118"/>
      <c r="AD1060" s="118"/>
      <c r="AE1060" s="118"/>
      <c r="AF1060" s="118"/>
      <c r="AG1060" s="118"/>
      <c r="AH1060" s="118"/>
      <c r="AI1060" s="118"/>
      <c r="AJ1060" s="118"/>
    </row>
    <row r="1061" ht="15.0" customHeight="1">
      <c r="A1061" s="262"/>
      <c r="B1061" s="115"/>
      <c r="C1061" s="116"/>
      <c r="D1061" s="118"/>
      <c r="E1061" s="175"/>
      <c r="F1061" s="262"/>
      <c r="G1061" s="61"/>
      <c r="H1061" s="118"/>
      <c r="I1061" s="29"/>
      <c r="J1061" s="29"/>
      <c r="K1061" s="116"/>
      <c r="L1061" s="116"/>
      <c r="M1061" s="174"/>
      <c r="N1061" s="174"/>
      <c r="O1061" s="116"/>
      <c r="P1061" s="174"/>
      <c r="Q1061" s="116"/>
      <c r="R1061" s="116"/>
      <c r="S1061" s="118"/>
      <c r="T1061" s="118"/>
      <c r="U1061" s="118"/>
      <c r="V1061" s="118"/>
      <c r="W1061" s="118"/>
      <c r="X1061" s="118"/>
      <c r="Y1061" s="118"/>
      <c r="Z1061" s="118"/>
      <c r="AA1061" s="118"/>
      <c r="AB1061" s="118"/>
      <c r="AC1061" s="118"/>
      <c r="AD1061" s="118"/>
      <c r="AE1061" s="118"/>
      <c r="AF1061" s="118"/>
      <c r="AG1061" s="118"/>
      <c r="AH1061" s="118"/>
      <c r="AI1061" s="118"/>
      <c r="AJ1061" s="118"/>
    </row>
    <row r="1062" ht="15.0" customHeight="1">
      <c r="A1062" s="262"/>
      <c r="B1062" s="117"/>
      <c r="C1062" s="116"/>
      <c r="D1062" s="116"/>
      <c r="E1062" s="175"/>
      <c r="F1062" s="262"/>
      <c r="G1062" s="61"/>
      <c r="H1062" s="118"/>
      <c r="I1062" s="29"/>
      <c r="J1062" s="29"/>
      <c r="K1062" s="116"/>
      <c r="L1062" s="174"/>
      <c r="M1062" s="174"/>
      <c r="N1062" s="174"/>
      <c r="O1062" s="116"/>
      <c r="P1062" s="174"/>
      <c r="Q1062" s="116"/>
      <c r="R1062" s="116"/>
      <c r="S1062" s="118"/>
      <c r="T1062" s="118"/>
      <c r="U1062" s="118"/>
      <c r="V1062" s="118"/>
      <c r="W1062" s="118"/>
      <c r="X1062" s="118"/>
      <c r="Y1062" s="118"/>
      <c r="Z1062" s="118"/>
      <c r="AA1062" s="118"/>
      <c r="AB1062" s="118"/>
      <c r="AC1062" s="118"/>
      <c r="AD1062" s="118"/>
      <c r="AE1062" s="118"/>
      <c r="AF1062" s="118"/>
      <c r="AG1062" s="118"/>
      <c r="AH1062" s="118"/>
      <c r="AI1062" s="118"/>
      <c r="AJ1062" s="118"/>
    </row>
    <row r="1063" ht="15.0" customHeight="1">
      <c r="A1063" s="262"/>
      <c r="B1063" s="117"/>
      <c r="C1063" s="116"/>
      <c r="D1063" s="116"/>
      <c r="E1063" s="175"/>
      <c r="F1063" s="262"/>
      <c r="G1063" s="61"/>
      <c r="H1063" s="118"/>
      <c r="I1063" s="29"/>
      <c r="J1063" s="29"/>
      <c r="K1063" s="116"/>
      <c r="L1063" s="174"/>
      <c r="M1063" s="174"/>
      <c r="N1063" s="174"/>
      <c r="O1063" s="116"/>
      <c r="P1063" s="174"/>
      <c r="Q1063" s="116"/>
      <c r="R1063" s="116"/>
      <c r="S1063" s="118"/>
      <c r="T1063" s="118"/>
      <c r="U1063" s="118"/>
      <c r="V1063" s="118"/>
      <c r="W1063" s="118"/>
      <c r="X1063" s="118"/>
      <c r="Y1063" s="118"/>
      <c r="Z1063" s="118"/>
      <c r="AA1063" s="118"/>
      <c r="AB1063" s="118"/>
      <c r="AC1063" s="118"/>
      <c r="AD1063" s="118"/>
      <c r="AE1063" s="118"/>
      <c r="AF1063" s="118"/>
      <c r="AG1063" s="118"/>
      <c r="AH1063" s="118"/>
      <c r="AI1063" s="118"/>
      <c r="AJ1063" s="118"/>
    </row>
    <row r="1064" ht="15.0" customHeight="1">
      <c r="A1064" s="262"/>
      <c r="B1064" s="115"/>
      <c r="C1064" s="116"/>
      <c r="D1064" s="118"/>
      <c r="E1064" s="175"/>
      <c r="F1064" s="262"/>
      <c r="G1064" s="61"/>
      <c r="H1064" s="118"/>
      <c r="I1064" s="29"/>
      <c r="J1064" s="29"/>
      <c r="K1064" s="116"/>
      <c r="L1064" s="116"/>
      <c r="M1064" s="407"/>
      <c r="N1064" s="174"/>
      <c r="O1064" s="116"/>
      <c r="P1064" s="174"/>
      <c r="Q1064" s="116"/>
      <c r="R1064" s="116"/>
      <c r="S1064" s="118"/>
      <c r="T1064" s="118"/>
      <c r="U1064" s="118"/>
      <c r="V1064" s="118"/>
      <c r="W1064" s="118"/>
      <c r="X1064" s="118"/>
      <c r="Y1064" s="118"/>
      <c r="Z1064" s="118"/>
      <c r="AA1064" s="118"/>
      <c r="AB1064" s="118"/>
      <c r="AC1064" s="118"/>
      <c r="AD1064" s="118"/>
      <c r="AE1064" s="118"/>
      <c r="AF1064" s="118"/>
      <c r="AG1064" s="118"/>
      <c r="AH1064" s="118"/>
      <c r="AI1064" s="118"/>
      <c r="AJ1064" s="118"/>
    </row>
    <row r="1065" ht="15.0" customHeight="1">
      <c r="A1065" s="262"/>
      <c r="B1065" s="117"/>
      <c r="C1065" s="116"/>
      <c r="D1065" s="116"/>
      <c r="E1065" s="175"/>
      <c r="F1065" s="262"/>
      <c r="G1065" s="29"/>
      <c r="H1065" s="118"/>
      <c r="I1065" s="29"/>
      <c r="J1065" s="29"/>
      <c r="K1065" s="116"/>
      <c r="L1065" s="116"/>
      <c r="M1065" s="174"/>
      <c r="N1065" s="174"/>
      <c r="O1065" s="116"/>
      <c r="P1065" s="174"/>
      <c r="Q1065" s="116"/>
      <c r="R1065" s="116"/>
      <c r="S1065" s="118"/>
      <c r="T1065" s="118"/>
      <c r="U1065" s="118"/>
      <c r="V1065" s="118"/>
      <c r="W1065" s="118"/>
      <c r="X1065" s="118"/>
      <c r="Y1065" s="118"/>
      <c r="Z1065" s="118"/>
      <c r="AA1065" s="118"/>
      <c r="AB1065" s="118"/>
      <c r="AC1065" s="118"/>
      <c r="AD1065" s="118"/>
      <c r="AE1065" s="118"/>
      <c r="AF1065" s="118"/>
      <c r="AG1065" s="118"/>
      <c r="AH1065" s="118"/>
      <c r="AI1065" s="118"/>
      <c r="AJ1065" s="118"/>
    </row>
    <row r="1066" ht="15.0" customHeight="1">
      <c r="A1066" s="262"/>
      <c r="B1066" s="117"/>
      <c r="C1066" s="116"/>
      <c r="D1066" s="116"/>
      <c r="E1066" s="175"/>
      <c r="F1066" s="262"/>
      <c r="G1066" s="29"/>
      <c r="H1066" s="118"/>
      <c r="I1066" s="29"/>
      <c r="J1066" s="29"/>
      <c r="K1066" s="116"/>
      <c r="L1066" s="116"/>
      <c r="M1066" s="174"/>
      <c r="N1066" s="174"/>
      <c r="O1066" s="116"/>
      <c r="P1066" s="174"/>
      <c r="Q1066" s="116"/>
      <c r="R1066" s="116"/>
      <c r="S1066" s="118"/>
      <c r="T1066" s="116"/>
      <c r="U1066" s="116"/>
      <c r="V1066" s="116"/>
      <c r="W1066" s="116"/>
      <c r="X1066" s="116"/>
      <c r="Y1066" s="116"/>
      <c r="Z1066" s="116"/>
      <c r="AA1066" s="116"/>
      <c r="AB1066" s="116"/>
      <c r="AC1066" s="116"/>
      <c r="AD1066" s="116"/>
      <c r="AE1066" s="116"/>
      <c r="AF1066" s="116"/>
      <c r="AG1066" s="116"/>
      <c r="AH1066" s="116"/>
      <c r="AI1066" s="116"/>
      <c r="AJ1066" s="116"/>
    </row>
    <row r="1067" ht="15.0" customHeight="1">
      <c r="A1067" s="262"/>
      <c r="B1067" s="117"/>
      <c r="C1067" s="118"/>
      <c r="D1067" s="118"/>
      <c r="E1067" s="175"/>
      <c r="F1067" s="262"/>
      <c r="G1067" s="29"/>
      <c r="H1067" s="118"/>
      <c r="I1067" s="29"/>
      <c r="J1067" s="29"/>
      <c r="K1067" s="116"/>
      <c r="L1067" s="174"/>
      <c r="M1067" s="174"/>
      <c r="N1067" s="174"/>
      <c r="O1067" s="116"/>
      <c r="P1067" s="174"/>
      <c r="Q1067" s="116"/>
      <c r="R1067" s="116"/>
      <c r="S1067" s="118"/>
      <c r="T1067" s="116"/>
      <c r="U1067" s="116"/>
      <c r="V1067" s="116"/>
      <c r="W1067" s="116"/>
      <c r="X1067" s="116"/>
      <c r="Y1067" s="116"/>
      <c r="Z1067" s="116"/>
      <c r="AA1067" s="116"/>
      <c r="AB1067" s="116"/>
      <c r="AC1067" s="116"/>
      <c r="AD1067" s="116"/>
      <c r="AE1067" s="116"/>
      <c r="AF1067" s="116"/>
      <c r="AG1067" s="116"/>
      <c r="AH1067" s="116"/>
      <c r="AI1067" s="116"/>
      <c r="AJ1067" s="116"/>
    </row>
    <row r="1068" ht="15.0" customHeight="1">
      <c r="A1068" s="262"/>
      <c r="B1068" s="115"/>
      <c r="C1068" s="116"/>
      <c r="D1068" s="118"/>
      <c r="E1068" s="175"/>
      <c r="F1068" s="262"/>
      <c r="G1068" s="61"/>
      <c r="H1068" s="118"/>
      <c r="I1068" s="29"/>
      <c r="J1068" s="29"/>
      <c r="K1068" s="116"/>
      <c r="L1068" s="174"/>
      <c r="M1068" s="174"/>
      <c r="N1068" s="174"/>
      <c r="O1068" s="116"/>
      <c r="P1068" s="174"/>
      <c r="Q1068" s="116"/>
      <c r="R1068" s="116"/>
      <c r="S1068" s="118"/>
      <c r="T1068" s="116"/>
      <c r="U1068" s="116"/>
      <c r="V1068" s="116"/>
      <c r="W1068" s="116"/>
      <c r="X1068" s="116"/>
      <c r="Y1068" s="116"/>
      <c r="Z1068" s="116"/>
      <c r="AA1068" s="116"/>
      <c r="AB1068" s="116"/>
      <c r="AC1068" s="116"/>
      <c r="AD1068" s="116"/>
      <c r="AE1068" s="116"/>
      <c r="AF1068" s="116"/>
      <c r="AG1068" s="116"/>
      <c r="AH1068" s="116"/>
      <c r="AI1068" s="116"/>
      <c r="AJ1068" s="116"/>
    </row>
    <row r="1069" ht="15.0" customHeight="1">
      <c r="A1069" s="262"/>
      <c r="B1069" s="115"/>
      <c r="C1069" s="116"/>
      <c r="D1069" s="118"/>
      <c r="E1069" s="175"/>
      <c r="F1069" s="262"/>
      <c r="G1069" s="61"/>
      <c r="H1069" s="118"/>
      <c r="I1069" s="29"/>
      <c r="J1069" s="29"/>
      <c r="K1069" s="116"/>
      <c r="L1069" s="174"/>
      <c r="M1069" s="174"/>
      <c r="N1069" s="174"/>
      <c r="O1069" s="116"/>
      <c r="P1069" s="174"/>
      <c r="Q1069" s="116"/>
      <c r="R1069" s="116"/>
      <c r="S1069" s="118"/>
      <c r="T1069" s="116"/>
      <c r="U1069" s="116"/>
      <c r="V1069" s="116"/>
      <c r="W1069" s="116"/>
      <c r="X1069" s="116"/>
      <c r="Y1069" s="116"/>
      <c r="Z1069" s="116"/>
      <c r="AA1069" s="116"/>
      <c r="AB1069" s="116"/>
      <c r="AC1069" s="116"/>
      <c r="AD1069" s="116"/>
      <c r="AE1069" s="116"/>
      <c r="AF1069" s="116"/>
      <c r="AG1069" s="116"/>
      <c r="AH1069" s="116"/>
      <c r="AI1069" s="116"/>
      <c r="AJ1069" s="116"/>
    </row>
    <row r="1070" ht="15.0" customHeight="1">
      <c r="A1070" s="262"/>
      <c r="B1070" s="115"/>
      <c r="C1070" s="116"/>
      <c r="D1070" s="118"/>
      <c r="E1070" s="175"/>
      <c r="F1070" s="262"/>
      <c r="G1070" s="61"/>
      <c r="H1070" s="118"/>
      <c r="I1070" s="29"/>
      <c r="J1070" s="29"/>
      <c r="K1070" s="116"/>
      <c r="L1070" s="174"/>
      <c r="M1070" s="174"/>
      <c r="N1070" s="174"/>
      <c r="O1070" s="116"/>
      <c r="P1070" s="174"/>
      <c r="Q1070" s="116"/>
      <c r="R1070" s="116"/>
      <c r="S1070" s="118"/>
      <c r="T1070" s="116"/>
      <c r="U1070" s="116"/>
      <c r="V1070" s="116"/>
      <c r="W1070" s="116"/>
      <c r="X1070" s="116"/>
      <c r="Y1070" s="116"/>
      <c r="Z1070" s="116"/>
      <c r="AA1070" s="116"/>
      <c r="AB1070" s="116"/>
      <c r="AC1070" s="116"/>
      <c r="AD1070" s="116"/>
      <c r="AE1070" s="116"/>
      <c r="AF1070" s="116"/>
      <c r="AG1070" s="116"/>
      <c r="AH1070" s="116"/>
      <c r="AI1070" s="116"/>
      <c r="AJ1070" s="116"/>
    </row>
    <row r="1071" ht="15.0" customHeight="1">
      <c r="A1071" s="262"/>
      <c r="B1071" s="115"/>
      <c r="C1071" s="116"/>
      <c r="D1071" s="116"/>
      <c r="E1071" s="175"/>
      <c r="F1071" s="262"/>
      <c r="G1071" s="61"/>
      <c r="H1071" s="118"/>
      <c r="I1071" s="29"/>
      <c r="J1071" s="29"/>
      <c r="K1071" s="116"/>
      <c r="L1071" s="174"/>
      <c r="M1071" s="174"/>
      <c r="N1071" s="174"/>
      <c r="O1071" s="116"/>
      <c r="P1071" s="174"/>
      <c r="Q1071" s="116"/>
      <c r="R1071" s="116"/>
      <c r="S1071" s="118"/>
      <c r="T1071" s="116"/>
      <c r="U1071" s="116"/>
      <c r="V1071" s="116"/>
      <c r="W1071" s="116"/>
      <c r="X1071" s="116"/>
      <c r="Y1071" s="116"/>
      <c r="Z1071" s="116"/>
      <c r="AA1071" s="116"/>
      <c r="AB1071" s="116"/>
      <c r="AC1071" s="116"/>
      <c r="AD1071" s="116"/>
      <c r="AE1071" s="116"/>
      <c r="AF1071" s="116"/>
      <c r="AG1071" s="116"/>
      <c r="AH1071" s="116"/>
      <c r="AI1071" s="116"/>
      <c r="AJ1071" s="116"/>
    </row>
    <row r="1072" ht="15.0" customHeight="1">
      <c r="A1072" s="262"/>
      <c r="B1072" s="117"/>
      <c r="C1072" s="116"/>
      <c r="D1072" s="116"/>
      <c r="E1072" s="175"/>
      <c r="F1072" s="262"/>
      <c r="G1072" s="61"/>
      <c r="H1072" s="118"/>
      <c r="I1072" s="29"/>
      <c r="J1072" s="29"/>
      <c r="K1072" s="116"/>
      <c r="L1072" s="174"/>
      <c r="M1072" s="174"/>
      <c r="N1072" s="174"/>
      <c r="O1072" s="116"/>
      <c r="P1072" s="174"/>
      <c r="Q1072" s="116"/>
      <c r="R1072" s="116"/>
      <c r="S1072" s="118"/>
      <c r="T1072" s="116"/>
      <c r="U1072" s="116"/>
      <c r="V1072" s="116"/>
      <c r="W1072" s="116"/>
      <c r="X1072" s="116"/>
      <c r="Y1072" s="116"/>
      <c r="Z1072" s="116"/>
      <c r="AA1072" s="116"/>
      <c r="AB1072" s="116"/>
      <c r="AC1072" s="116"/>
      <c r="AD1072" s="116"/>
      <c r="AE1072" s="116"/>
      <c r="AF1072" s="116"/>
      <c r="AG1072" s="116"/>
      <c r="AH1072" s="116"/>
      <c r="AI1072" s="116"/>
      <c r="AJ1072" s="116"/>
    </row>
    <row r="1073" ht="15.0" customHeight="1">
      <c r="A1073" s="262"/>
      <c r="B1073" s="115"/>
      <c r="C1073" s="116"/>
      <c r="D1073" s="118"/>
      <c r="E1073" s="175"/>
      <c r="F1073" s="262"/>
      <c r="G1073" s="61"/>
      <c r="H1073" s="118"/>
      <c r="I1073" s="29"/>
      <c r="J1073" s="29"/>
      <c r="K1073" s="116"/>
      <c r="L1073" s="174"/>
      <c r="M1073" s="174"/>
      <c r="N1073" s="174"/>
      <c r="O1073" s="116"/>
      <c r="P1073" s="174"/>
      <c r="Q1073" s="116"/>
      <c r="R1073" s="116"/>
      <c r="S1073" s="118"/>
      <c r="T1073" s="116"/>
      <c r="U1073" s="116"/>
      <c r="V1073" s="116"/>
      <c r="W1073" s="116"/>
      <c r="X1073" s="116"/>
      <c r="Y1073" s="116"/>
      <c r="Z1073" s="116"/>
      <c r="AA1073" s="116"/>
      <c r="AB1073" s="116"/>
      <c r="AC1073" s="116"/>
      <c r="AD1073" s="116"/>
      <c r="AE1073" s="116"/>
      <c r="AF1073" s="116"/>
      <c r="AG1073" s="116"/>
      <c r="AH1073" s="116"/>
      <c r="AI1073" s="116"/>
      <c r="AJ1073" s="116"/>
    </row>
    <row r="1074" ht="15.0" customHeight="1">
      <c r="A1074" s="262"/>
      <c r="B1074" s="117"/>
      <c r="C1074" s="116"/>
      <c r="D1074" s="116"/>
      <c r="E1074" s="175"/>
      <c r="F1074" s="262"/>
      <c r="G1074" s="61"/>
      <c r="H1074" s="118"/>
      <c r="I1074" s="29"/>
      <c r="J1074" s="29"/>
      <c r="K1074" s="116"/>
      <c r="L1074" s="174"/>
      <c r="M1074" s="174"/>
      <c r="N1074" s="174"/>
      <c r="O1074" s="116"/>
      <c r="P1074" s="174"/>
      <c r="Q1074" s="116"/>
      <c r="R1074" s="116"/>
      <c r="S1074" s="118"/>
      <c r="T1074" s="116"/>
      <c r="U1074" s="116"/>
      <c r="V1074" s="116"/>
      <c r="W1074" s="116"/>
      <c r="X1074" s="116"/>
      <c r="Y1074" s="116"/>
      <c r="Z1074" s="116"/>
      <c r="AA1074" s="116"/>
      <c r="AB1074" s="116"/>
      <c r="AC1074" s="116"/>
      <c r="AD1074" s="116"/>
      <c r="AE1074" s="116"/>
      <c r="AF1074" s="116"/>
      <c r="AG1074" s="116"/>
      <c r="AH1074" s="116"/>
      <c r="AI1074" s="116"/>
      <c r="AJ1074" s="116"/>
    </row>
    <row r="1075" ht="15.0" customHeight="1">
      <c r="A1075" s="262"/>
      <c r="B1075" s="117"/>
      <c r="C1075" s="116"/>
      <c r="D1075" s="116"/>
      <c r="E1075" s="175"/>
      <c r="F1075" s="262"/>
      <c r="G1075" s="61"/>
      <c r="H1075" s="118"/>
      <c r="I1075" s="29"/>
      <c r="J1075" s="29"/>
      <c r="K1075" s="116"/>
      <c r="L1075" s="174"/>
      <c r="M1075" s="174"/>
      <c r="N1075" s="174"/>
      <c r="O1075" s="116"/>
      <c r="P1075" s="174"/>
      <c r="Q1075" s="116"/>
      <c r="R1075" s="116"/>
      <c r="S1075" s="118"/>
      <c r="T1075" s="116"/>
      <c r="U1075" s="116"/>
      <c r="V1075" s="116"/>
      <c r="W1075" s="116"/>
      <c r="X1075" s="116"/>
      <c r="Y1075" s="116"/>
      <c r="Z1075" s="116"/>
      <c r="AA1075" s="116"/>
      <c r="AB1075" s="116"/>
      <c r="AC1075" s="116"/>
      <c r="AD1075" s="116"/>
      <c r="AE1075" s="116"/>
      <c r="AF1075" s="116"/>
      <c r="AG1075" s="116"/>
      <c r="AH1075" s="116"/>
      <c r="AI1075" s="116"/>
      <c r="AJ1075" s="116"/>
    </row>
    <row r="1076" ht="15.0" customHeight="1">
      <c r="A1076" s="262"/>
      <c r="B1076" s="115"/>
      <c r="C1076" s="116"/>
      <c r="D1076" s="118"/>
      <c r="E1076" s="175"/>
      <c r="F1076" s="262"/>
      <c r="G1076" s="61"/>
      <c r="H1076" s="118"/>
      <c r="I1076" s="29"/>
      <c r="J1076" s="29"/>
      <c r="K1076" s="116"/>
      <c r="L1076" s="174"/>
      <c r="M1076" s="174"/>
      <c r="N1076" s="174"/>
      <c r="O1076" s="116"/>
      <c r="P1076" s="174"/>
      <c r="Q1076" s="116"/>
      <c r="R1076" s="116"/>
      <c r="S1076" s="118"/>
      <c r="T1076" s="116"/>
      <c r="U1076" s="116"/>
      <c r="V1076" s="116"/>
      <c r="W1076" s="116"/>
      <c r="X1076" s="116"/>
      <c r="Y1076" s="116"/>
      <c r="Z1076" s="116"/>
      <c r="AA1076" s="116"/>
      <c r="AB1076" s="116"/>
      <c r="AC1076" s="116"/>
      <c r="AD1076" s="116"/>
      <c r="AE1076" s="116"/>
      <c r="AF1076" s="116"/>
      <c r="AG1076" s="116"/>
      <c r="AH1076" s="116"/>
      <c r="AI1076" s="116"/>
      <c r="AJ1076" s="116"/>
    </row>
    <row r="1077" ht="15.0" customHeight="1">
      <c r="A1077" s="262"/>
      <c r="B1077" s="115"/>
      <c r="C1077" s="116"/>
      <c r="D1077" s="116"/>
      <c r="E1077" s="175"/>
      <c r="F1077" s="262"/>
      <c r="G1077" s="61"/>
      <c r="H1077" s="118"/>
      <c r="I1077" s="29"/>
      <c r="J1077" s="29"/>
      <c r="K1077" s="116"/>
      <c r="L1077" s="174"/>
      <c r="M1077" s="174"/>
      <c r="N1077" s="174"/>
      <c r="O1077" s="116"/>
      <c r="P1077" s="174"/>
      <c r="Q1077" s="116"/>
      <c r="R1077" s="116"/>
      <c r="S1077" s="118"/>
      <c r="T1077" s="116"/>
      <c r="U1077" s="116"/>
      <c r="V1077" s="116"/>
      <c r="W1077" s="116"/>
      <c r="X1077" s="116"/>
      <c r="Y1077" s="116"/>
      <c r="Z1077" s="116"/>
      <c r="AA1077" s="116"/>
      <c r="AB1077" s="116"/>
      <c r="AC1077" s="116"/>
      <c r="AD1077" s="116"/>
      <c r="AE1077" s="116"/>
      <c r="AF1077" s="116"/>
      <c r="AG1077" s="116"/>
      <c r="AH1077" s="116"/>
      <c r="AI1077" s="116"/>
      <c r="AJ1077" s="116"/>
    </row>
    <row r="1078" ht="15.0" customHeight="1">
      <c r="A1078" s="262"/>
      <c r="B1078" s="115"/>
      <c r="C1078" s="116"/>
      <c r="D1078" s="118"/>
      <c r="E1078" s="175"/>
      <c r="F1078" s="262"/>
      <c r="G1078" s="61"/>
      <c r="H1078" s="118"/>
      <c r="I1078" s="29"/>
      <c r="J1078" s="29"/>
      <c r="K1078" s="116"/>
      <c r="L1078" s="174"/>
      <c r="M1078" s="174"/>
      <c r="N1078" s="174"/>
      <c r="O1078" s="116"/>
      <c r="P1078" s="174"/>
      <c r="Q1078" s="116"/>
      <c r="R1078" s="116"/>
      <c r="S1078" s="118"/>
      <c r="T1078" s="116"/>
      <c r="U1078" s="116"/>
      <c r="V1078" s="116"/>
      <c r="W1078" s="116"/>
      <c r="X1078" s="116"/>
      <c r="Y1078" s="116"/>
      <c r="Z1078" s="116"/>
      <c r="AA1078" s="116"/>
      <c r="AB1078" s="116"/>
      <c r="AC1078" s="116"/>
      <c r="AD1078" s="116"/>
      <c r="AE1078" s="116"/>
      <c r="AF1078" s="116"/>
      <c r="AG1078" s="116"/>
      <c r="AH1078" s="116"/>
      <c r="AI1078" s="116"/>
      <c r="AJ1078" s="116"/>
    </row>
    <row r="1079" ht="15.0" customHeight="1">
      <c r="A1079" s="262"/>
      <c r="B1079" s="117"/>
      <c r="C1079" s="116"/>
      <c r="D1079" s="116"/>
      <c r="E1079" s="175"/>
      <c r="F1079" s="262"/>
      <c r="G1079" s="61"/>
      <c r="H1079" s="118"/>
      <c r="I1079" s="29"/>
      <c r="J1079" s="29"/>
      <c r="K1079" s="116"/>
      <c r="L1079" s="174"/>
      <c r="M1079" s="174"/>
      <c r="N1079" s="174"/>
      <c r="O1079" s="116"/>
      <c r="P1079" s="174"/>
      <c r="Q1079" s="116"/>
      <c r="R1079" s="116"/>
      <c r="S1079" s="118"/>
      <c r="T1079" s="116"/>
      <c r="U1079" s="116"/>
      <c r="V1079" s="116"/>
      <c r="W1079" s="116"/>
      <c r="X1079" s="116"/>
      <c r="Y1079" s="116"/>
      <c r="Z1079" s="116"/>
      <c r="AA1079" s="116"/>
      <c r="AB1079" s="116"/>
      <c r="AC1079" s="116"/>
      <c r="AD1079" s="116"/>
      <c r="AE1079" s="116"/>
      <c r="AF1079" s="116"/>
      <c r="AG1079" s="116"/>
      <c r="AH1079" s="116"/>
      <c r="AI1079" s="116"/>
      <c r="AJ1079" s="116"/>
    </row>
    <row r="1080" ht="15.0" customHeight="1">
      <c r="A1080" s="262"/>
      <c r="B1080" s="115"/>
      <c r="C1080" s="116"/>
      <c r="D1080" s="118"/>
      <c r="E1080" s="175"/>
      <c r="F1080" s="262"/>
      <c r="G1080" s="61"/>
      <c r="H1080" s="118"/>
      <c r="I1080" s="29"/>
      <c r="J1080" s="29"/>
      <c r="K1080" s="116"/>
      <c r="L1080" s="174"/>
      <c r="M1080" s="174"/>
      <c r="N1080" s="174"/>
      <c r="O1080" s="116"/>
      <c r="P1080" s="174"/>
      <c r="Q1080" s="116"/>
      <c r="R1080" s="116"/>
      <c r="S1080" s="118"/>
      <c r="T1080" s="116"/>
      <c r="U1080" s="116"/>
      <c r="V1080" s="116"/>
      <c r="W1080" s="116"/>
      <c r="X1080" s="116"/>
      <c r="Y1080" s="116"/>
      <c r="Z1080" s="116"/>
      <c r="AA1080" s="116"/>
      <c r="AB1080" s="116"/>
      <c r="AC1080" s="116"/>
      <c r="AD1080" s="116"/>
      <c r="AE1080" s="116"/>
      <c r="AF1080" s="116"/>
      <c r="AG1080" s="116"/>
      <c r="AH1080" s="116"/>
      <c r="AI1080" s="116"/>
      <c r="AJ1080" s="116"/>
    </row>
    <row r="1081" ht="15.0" customHeight="1">
      <c r="A1081" s="262"/>
      <c r="B1081" s="115"/>
      <c r="C1081" s="116"/>
      <c r="D1081" s="118"/>
      <c r="E1081" s="175"/>
      <c r="F1081" s="262"/>
      <c r="G1081" s="61"/>
      <c r="H1081" s="118"/>
      <c r="I1081" s="29"/>
      <c r="J1081" s="29"/>
      <c r="K1081" s="116"/>
      <c r="L1081" s="174"/>
      <c r="M1081" s="174"/>
      <c r="N1081" s="174"/>
      <c r="O1081" s="116"/>
      <c r="P1081" s="174"/>
      <c r="Q1081" s="116"/>
      <c r="R1081" s="116"/>
      <c r="S1081" s="116"/>
      <c r="T1081" s="116"/>
      <c r="U1081" s="116"/>
      <c r="V1081" s="116"/>
      <c r="W1081" s="116"/>
      <c r="X1081" s="116"/>
      <c r="Y1081" s="116"/>
      <c r="Z1081" s="116"/>
      <c r="AA1081" s="116"/>
      <c r="AB1081" s="116"/>
      <c r="AC1081" s="116"/>
      <c r="AD1081" s="116"/>
      <c r="AE1081" s="116"/>
      <c r="AF1081" s="116"/>
      <c r="AG1081" s="116"/>
      <c r="AH1081" s="116"/>
      <c r="AI1081" s="116"/>
      <c r="AJ1081" s="116"/>
    </row>
    <row r="1082" ht="15.0" customHeight="1">
      <c r="A1082" s="262"/>
      <c r="B1082" s="115"/>
      <c r="C1082" s="116"/>
      <c r="D1082" s="118"/>
      <c r="E1082" s="175"/>
      <c r="F1082" s="262"/>
      <c r="G1082" s="61"/>
      <c r="H1082" s="118"/>
      <c r="I1082" s="29"/>
      <c r="J1082" s="29"/>
      <c r="K1082" s="116"/>
      <c r="L1082" s="174"/>
      <c r="M1082" s="174"/>
      <c r="N1082" s="174"/>
      <c r="O1082" s="116"/>
      <c r="P1082" s="174"/>
      <c r="Q1082" s="116"/>
      <c r="R1082" s="116"/>
      <c r="S1082" s="116"/>
      <c r="T1082" s="174"/>
      <c r="U1082" s="174"/>
      <c r="V1082" s="174"/>
      <c r="W1082" s="174"/>
      <c r="X1082" s="174"/>
      <c r="Y1082" s="174"/>
      <c r="Z1082" s="174"/>
      <c r="AA1082" s="174"/>
      <c r="AB1082" s="174"/>
      <c r="AC1082" s="174"/>
      <c r="AD1082" s="174"/>
      <c r="AE1082" s="174"/>
      <c r="AF1082" s="174"/>
      <c r="AG1082" s="174"/>
      <c r="AH1082" s="174"/>
      <c r="AI1082" s="174"/>
      <c r="AJ1082" s="174"/>
    </row>
    <row r="1083" ht="15.0" customHeight="1">
      <c r="A1083" s="262"/>
      <c r="B1083" s="115"/>
      <c r="C1083" s="116"/>
      <c r="D1083" s="118"/>
      <c r="E1083" s="175"/>
      <c r="F1083" s="262"/>
      <c r="G1083" s="61"/>
      <c r="H1083" s="118"/>
      <c r="I1083" s="29"/>
      <c r="J1083" s="29"/>
      <c r="K1083" s="116"/>
      <c r="L1083" s="174"/>
      <c r="M1083" s="174"/>
      <c r="N1083" s="174"/>
      <c r="O1083" s="116"/>
      <c r="P1083" s="174"/>
      <c r="Q1083" s="116"/>
      <c r="R1083" s="116"/>
      <c r="S1083" s="116"/>
      <c r="T1083" s="174"/>
      <c r="U1083" s="174"/>
      <c r="V1083" s="174"/>
      <c r="W1083" s="174"/>
      <c r="X1083" s="174"/>
      <c r="Y1083" s="174"/>
      <c r="Z1083" s="174"/>
      <c r="AA1083" s="174"/>
      <c r="AB1083" s="174"/>
      <c r="AC1083" s="174"/>
      <c r="AD1083" s="174"/>
      <c r="AE1083" s="174"/>
      <c r="AF1083" s="174"/>
      <c r="AG1083" s="174"/>
      <c r="AH1083" s="174"/>
      <c r="AI1083" s="174"/>
      <c r="AJ1083" s="174"/>
    </row>
    <row r="1084" ht="15.0" customHeight="1">
      <c r="A1084" s="262"/>
      <c r="B1084" s="115"/>
      <c r="C1084" s="116"/>
      <c r="D1084" s="118"/>
      <c r="E1084" s="175"/>
      <c r="F1084" s="262"/>
      <c r="G1084" s="61"/>
      <c r="H1084" s="118"/>
      <c r="I1084" s="29"/>
      <c r="J1084" s="29"/>
      <c r="K1084" s="116"/>
      <c r="L1084" s="174"/>
      <c r="M1084" s="174"/>
      <c r="N1084" s="174"/>
      <c r="O1084" s="116"/>
      <c r="P1084" s="174"/>
      <c r="Q1084" s="116"/>
      <c r="R1084" s="116"/>
      <c r="S1084" s="116"/>
      <c r="T1084" s="174"/>
      <c r="U1084" s="174"/>
      <c r="V1084" s="174"/>
      <c r="W1084" s="174"/>
      <c r="X1084" s="174"/>
      <c r="Y1084" s="174"/>
      <c r="Z1084" s="174"/>
      <c r="AA1084" s="174"/>
      <c r="AB1084" s="174"/>
      <c r="AC1084" s="174"/>
      <c r="AD1084" s="174"/>
      <c r="AE1084" s="174"/>
      <c r="AF1084" s="174"/>
      <c r="AG1084" s="174"/>
      <c r="AH1084" s="174"/>
      <c r="AI1084" s="174"/>
      <c r="AJ1084" s="174"/>
    </row>
    <row r="1085" ht="15.0" customHeight="1">
      <c r="A1085" s="262"/>
      <c r="B1085" s="115"/>
      <c r="C1085" s="116"/>
      <c r="D1085" s="118"/>
      <c r="E1085" s="175"/>
      <c r="F1085" s="262"/>
      <c r="G1085" s="61"/>
      <c r="H1085" s="118"/>
      <c r="I1085" s="29"/>
      <c r="J1085" s="29"/>
      <c r="K1085" s="116"/>
      <c r="L1085" s="174"/>
      <c r="M1085" s="174"/>
      <c r="N1085" s="174"/>
      <c r="O1085" s="116"/>
      <c r="P1085" s="174"/>
      <c r="Q1085" s="116"/>
      <c r="R1085" s="116"/>
      <c r="S1085" s="116"/>
      <c r="T1085" s="174"/>
      <c r="U1085" s="174"/>
      <c r="V1085" s="174"/>
      <c r="W1085" s="174"/>
      <c r="X1085" s="174"/>
      <c r="Y1085" s="174"/>
      <c r="Z1085" s="174"/>
      <c r="AA1085" s="174"/>
      <c r="AB1085" s="174"/>
      <c r="AC1085" s="174"/>
      <c r="AD1085" s="174"/>
      <c r="AE1085" s="174"/>
      <c r="AF1085" s="174"/>
      <c r="AG1085" s="174"/>
      <c r="AH1085" s="174"/>
      <c r="AI1085" s="174"/>
      <c r="AJ1085" s="174"/>
    </row>
    <row r="1086" ht="15.0" customHeight="1">
      <c r="A1086" s="262"/>
      <c r="B1086" s="115"/>
      <c r="C1086" s="116"/>
      <c r="D1086" s="118"/>
      <c r="E1086" s="175"/>
      <c r="F1086" s="262"/>
      <c r="G1086" s="61"/>
      <c r="H1086" s="118"/>
      <c r="I1086" s="29"/>
      <c r="J1086" s="29"/>
      <c r="K1086" s="116"/>
      <c r="L1086" s="174"/>
      <c r="M1086" s="174"/>
      <c r="N1086" s="174"/>
      <c r="O1086" s="116"/>
      <c r="P1086" s="174"/>
      <c r="Q1086" s="116"/>
      <c r="R1086" s="116"/>
      <c r="S1086" s="116"/>
      <c r="T1086" s="174"/>
      <c r="U1086" s="174"/>
      <c r="V1086" s="174"/>
      <c r="W1086" s="174"/>
      <c r="X1086" s="174"/>
      <c r="Y1086" s="174"/>
      <c r="Z1086" s="174"/>
      <c r="AA1086" s="174"/>
      <c r="AB1086" s="174"/>
      <c r="AC1086" s="174"/>
      <c r="AD1086" s="174"/>
      <c r="AE1086" s="174"/>
      <c r="AF1086" s="174"/>
      <c r="AG1086" s="174"/>
      <c r="AH1086" s="174"/>
      <c r="AI1086" s="174"/>
      <c r="AJ1086" s="174"/>
    </row>
    <row r="1087" ht="15.0" customHeight="1">
      <c r="A1087" s="262"/>
      <c r="B1087" s="115"/>
      <c r="C1087" s="116"/>
      <c r="D1087" s="116"/>
      <c r="E1087" s="175"/>
      <c r="F1087" s="262"/>
      <c r="G1087" s="61"/>
      <c r="H1087" s="118"/>
      <c r="I1087" s="29"/>
      <c r="J1087" s="29"/>
      <c r="K1087" s="116"/>
      <c r="L1087" s="174"/>
      <c r="M1087" s="174"/>
      <c r="N1087" s="174"/>
      <c r="O1087" s="116"/>
      <c r="P1087" s="174"/>
      <c r="Q1087" s="116"/>
      <c r="R1087" s="116"/>
      <c r="S1087" s="116"/>
      <c r="T1087" s="174"/>
      <c r="U1087" s="174"/>
      <c r="V1087" s="174"/>
      <c r="W1087" s="174"/>
      <c r="X1087" s="174"/>
      <c r="Y1087" s="174"/>
      <c r="Z1087" s="174"/>
      <c r="AA1087" s="174"/>
      <c r="AB1087" s="174"/>
      <c r="AC1087" s="174"/>
      <c r="AD1087" s="174"/>
      <c r="AE1087" s="174"/>
      <c r="AF1087" s="174"/>
      <c r="AG1087" s="174"/>
      <c r="AH1087" s="174"/>
      <c r="AI1087" s="174"/>
      <c r="AJ1087" s="174"/>
    </row>
    <row r="1088" ht="15.0" customHeight="1">
      <c r="A1088" s="262"/>
      <c r="B1088" s="115"/>
      <c r="C1088" s="116"/>
      <c r="D1088" s="116"/>
      <c r="E1088" s="175"/>
      <c r="F1088" s="262"/>
      <c r="G1088" s="61"/>
      <c r="H1088" s="118"/>
      <c r="I1088" s="29"/>
      <c r="J1088" s="29"/>
      <c r="K1088" s="116"/>
      <c r="L1088" s="174"/>
      <c r="M1088" s="174"/>
      <c r="N1088" s="174"/>
      <c r="O1088" s="116"/>
      <c r="P1088" s="174"/>
      <c r="Q1088" s="116"/>
      <c r="R1088" s="116"/>
      <c r="S1088" s="116"/>
      <c r="T1088" s="174"/>
      <c r="U1088" s="174"/>
      <c r="V1088" s="174"/>
      <c r="W1088" s="174"/>
      <c r="X1088" s="174"/>
      <c r="Y1088" s="174"/>
      <c r="Z1088" s="174"/>
      <c r="AA1088" s="174"/>
      <c r="AB1088" s="174"/>
      <c r="AC1088" s="174"/>
      <c r="AD1088" s="174"/>
      <c r="AE1088" s="174"/>
      <c r="AF1088" s="174"/>
      <c r="AG1088" s="174"/>
      <c r="AH1088" s="174"/>
      <c r="AI1088" s="174"/>
      <c r="AJ1088" s="174"/>
    </row>
    <row r="1089" ht="15.0" customHeight="1">
      <c r="A1089" s="262"/>
      <c r="B1089" s="117"/>
      <c r="C1089" s="118"/>
      <c r="D1089" s="118"/>
      <c r="E1089" s="175"/>
      <c r="F1089" s="262"/>
      <c r="G1089" s="29"/>
      <c r="H1089" s="118"/>
      <c r="I1089" s="29"/>
      <c r="J1089" s="29"/>
      <c r="K1089" s="116"/>
      <c r="L1089" s="174"/>
      <c r="M1089" s="174"/>
      <c r="N1089" s="174"/>
      <c r="O1089" s="116"/>
      <c r="P1089" s="174"/>
      <c r="Q1089" s="116"/>
      <c r="R1089" s="116"/>
      <c r="S1089" s="116"/>
      <c r="T1089" s="174"/>
      <c r="U1089" s="174"/>
      <c r="V1089" s="174"/>
      <c r="W1089" s="174"/>
      <c r="X1089" s="174"/>
      <c r="Y1089" s="174"/>
      <c r="Z1089" s="174"/>
      <c r="AA1089" s="174"/>
      <c r="AB1089" s="174"/>
      <c r="AC1089" s="174"/>
      <c r="AD1089" s="174"/>
      <c r="AE1089" s="174"/>
      <c r="AF1089" s="174"/>
      <c r="AG1089" s="174"/>
      <c r="AH1089" s="174"/>
      <c r="AI1089" s="174"/>
      <c r="AJ1089" s="174"/>
    </row>
    <row r="1090" ht="15.0" customHeight="1">
      <c r="A1090" s="262"/>
      <c r="B1090" s="115"/>
      <c r="C1090" s="116"/>
      <c r="D1090" s="116"/>
      <c r="E1090" s="175"/>
      <c r="F1090" s="262"/>
      <c r="G1090" s="61"/>
      <c r="H1090" s="118"/>
      <c r="I1090" s="29"/>
      <c r="J1090" s="29"/>
      <c r="K1090" s="116"/>
      <c r="L1090" s="174"/>
      <c r="M1090" s="174"/>
      <c r="N1090" s="174"/>
      <c r="O1090" s="116"/>
      <c r="P1090" s="174"/>
      <c r="Q1090" s="116"/>
      <c r="R1090" s="116"/>
      <c r="S1090" s="116"/>
      <c r="T1090" s="174"/>
      <c r="U1090" s="174"/>
      <c r="V1090" s="174"/>
      <c r="W1090" s="174"/>
      <c r="X1090" s="174"/>
      <c r="Y1090" s="174"/>
      <c r="Z1090" s="174"/>
      <c r="AA1090" s="174"/>
      <c r="AB1090" s="174"/>
      <c r="AC1090" s="174"/>
      <c r="AD1090" s="174"/>
      <c r="AE1090" s="174"/>
      <c r="AF1090" s="174"/>
      <c r="AG1090" s="174"/>
      <c r="AH1090" s="174"/>
      <c r="AI1090" s="174"/>
      <c r="AJ1090" s="174"/>
    </row>
    <row r="1091" ht="15.0" customHeight="1">
      <c r="A1091" s="262"/>
      <c r="B1091" s="117"/>
      <c r="C1091" s="116"/>
      <c r="D1091" s="116"/>
      <c r="E1091" s="175"/>
      <c r="F1091" s="262"/>
      <c r="G1091" s="61"/>
      <c r="H1091" s="118"/>
      <c r="I1091" s="29"/>
      <c r="J1091" s="29"/>
      <c r="K1091" s="116"/>
      <c r="L1091" s="174"/>
      <c r="M1091" s="174"/>
      <c r="N1091" s="174"/>
      <c r="O1091" s="116"/>
      <c r="P1091" s="174"/>
      <c r="Q1091" s="116"/>
      <c r="R1091" s="116"/>
      <c r="S1091" s="116"/>
      <c r="T1091" s="174"/>
      <c r="U1091" s="174"/>
      <c r="V1091" s="174"/>
      <c r="W1091" s="174"/>
      <c r="X1091" s="174"/>
      <c r="Y1091" s="174"/>
      <c r="Z1091" s="174"/>
      <c r="AA1091" s="174"/>
      <c r="AB1091" s="174"/>
      <c r="AC1091" s="174"/>
      <c r="AD1091" s="174"/>
      <c r="AE1091" s="174"/>
      <c r="AF1091" s="174"/>
      <c r="AG1091" s="174"/>
      <c r="AH1091" s="174"/>
      <c r="AI1091" s="174"/>
      <c r="AJ1091" s="174"/>
    </row>
    <row r="1092" ht="15.0" customHeight="1">
      <c r="A1092" s="262"/>
      <c r="B1092" s="115"/>
      <c r="C1092" s="116"/>
      <c r="D1092" s="116"/>
      <c r="E1092" s="175"/>
      <c r="F1092" s="262"/>
      <c r="G1092" s="61"/>
      <c r="H1092" s="118"/>
      <c r="I1092" s="29"/>
      <c r="J1092" s="29"/>
      <c r="K1092" s="116"/>
      <c r="L1092" s="174"/>
      <c r="M1092" s="174"/>
      <c r="N1092" s="174"/>
      <c r="O1092" s="116"/>
      <c r="P1092" s="174"/>
      <c r="Q1092" s="116"/>
      <c r="R1092" s="116"/>
      <c r="S1092" s="116"/>
      <c r="T1092" s="174"/>
      <c r="U1092" s="174"/>
      <c r="V1092" s="174"/>
      <c r="W1092" s="174"/>
      <c r="X1092" s="174"/>
      <c r="Y1092" s="174"/>
      <c r="Z1092" s="174"/>
      <c r="AA1092" s="174"/>
      <c r="AB1092" s="174"/>
      <c r="AC1092" s="174"/>
      <c r="AD1092" s="174"/>
      <c r="AE1092" s="174"/>
      <c r="AF1092" s="174"/>
      <c r="AG1092" s="174"/>
      <c r="AH1092" s="174"/>
      <c r="AI1092" s="174"/>
      <c r="AJ1092" s="174"/>
    </row>
    <row r="1093" ht="15.0" customHeight="1">
      <c r="A1093" s="262"/>
      <c r="B1093" s="115"/>
      <c r="C1093" s="116"/>
      <c r="D1093" s="116"/>
      <c r="E1093" s="175"/>
      <c r="F1093" s="262"/>
      <c r="G1093" s="61"/>
      <c r="H1093" s="118"/>
      <c r="I1093" s="29"/>
      <c r="J1093" s="29"/>
      <c r="K1093" s="116"/>
      <c r="L1093" s="174"/>
      <c r="M1093" s="174"/>
      <c r="N1093" s="174"/>
      <c r="O1093" s="116"/>
      <c r="P1093" s="174"/>
      <c r="Q1093" s="116"/>
      <c r="R1093" s="116"/>
      <c r="S1093" s="116"/>
      <c r="T1093" s="174"/>
      <c r="U1093" s="174"/>
      <c r="V1093" s="174"/>
      <c r="W1093" s="174"/>
      <c r="X1093" s="174"/>
      <c r="Y1093" s="174"/>
      <c r="Z1093" s="174"/>
      <c r="AA1093" s="174"/>
      <c r="AB1093" s="174"/>
      <c r="AC1093" s="174"/>
      <c r="AD1093" s="174"/>
      <c r="AE1093" s="174"/>
      <c r="AF1093" s="174"/>
      <c r="AG1093" s="174"/>
      <c r="AH1093" s="174"/>
      <c r="AI1093" s="174"/>
      <c r="AJ1093" s="174"/>
    </row>
    <row r="1094" ht="15.0" customHeight="1">
      <c r="A1094" s="262"/>
      <c r="B1094" s="115"/>
      <c r="C1094" s="116"/>
      <c r="D1094" s="116"/>
      <c r="E1094" s="175"/>
      <c r="F1094" s="262"/>
      <c r="G1094" s="61"/>
      <c r="H1094" s="118"/>
      <c r="I1094" s="29"/>
      <c r="J1094" s="29"/>
      <c r="K1094" s="116"/>
      <c r="L1094" s="174"/>
      <c r="M1094" s="174"/>
      <c r="N1094" s="174"/>
      <c r="O1094" s="116"/>
      <c r="P1094" s="174"/>
      <c r="Q1094" s="116"/>
      <c r="R1094" s="116"/>
      <c r="S1094" s="116"/>
      <c r="T1094" s="174"/>
      <c r="U1094" s="174"/>
      <c r="V1094" s="174"/>
      <c r="W1094" s="174"/>
      <c r="X1094" s="174"/>
      <c r="Y1094" s="174"/>
      <c r="Z1094" s="174"/>
      <c r="AA1094" s="174"/>
      <c r="AB1094" s="174"/>
      <c r="AC1094" s="174"/>
      <c r="AD1094" s="174"/>
      <c r="AE1094" s="174"/>
      <c r="AF1094" s="174"/>
      <c r="AG1094" s="174"/>
      <c r="AH1094" s="174"/>
      <c r="AI1094" s="174"/>
      <c r="AJ1094" s="174"/>
    </row>
    <row r="1095" ht="15.0" customHeight="1">
      <c r="A1095" s="262"/>
      <c r="B1095" s="117"/>
      <c r="C1095" s="116"/>
      <c r="D1095" s="116"/>
      <c r="E1095" s="175"/>
      <c r="F1095" s="262"/>
      <c r="G1095" s="61"/>
      <c r="H1095" s="118"/>
      <c r="I1095" s="29"/>
      <c r="J1095" s="29"/>
      <c r="K1095" s="116"/>
      <c r="L1095" s="174"/>
      <c r="M1095" s="174"/>
      <c r="N1095" s="174"/>
      <c r="O1095" s="116"/>
      <c r="P1095" s="174"/>
      <c r="Q1095" s="116"/>
      <c r="R1095" s="116"/>
      <c r="S1095" s="116"/>
      <c r="T1095" s="174"/>
      <c r="U1095" s="174"/>
      <c r="V1095" s="174"/>
      <c r="W1095" s="174"/>
      <c r="X1095" s="174"/>
      <c r="Y1095" s="174"/>
      <c r="Z1095" s="174"/>
      <c r="AA1095" s="174"/>
      <c r="AB1095" s="174"/>
      <c r="AC1095" s="174"/>
      <c r="AD1095" s="174"/>
      <c r="AE1095" s="174"/>
      <c r="AF1095" s="174"/>
      <c r="AG1095" s="174"/>
      <c r="AH1095" s="174"/>
      <c r="AI1095" s="174"/>
      <c r="AJ1095" s="174"/>
    </row>
    <row r="1096" ht="15.0" customHeight="1">
      <c r="A1096" s="262"/>
      <c r="B1096" s="410"/>
      <c r="C1096" s="116"/>
      <c r="D1096" s="116"/>
      <c r="E1096" s="175"/>
      <c r="F1096" s="262"/>
      <c r="G1096" s="61"/>
      <c r="H1096" s="118"/>
      <c r="I1096" s="29"/>
      <c r="J1096" s="29"/>
      <c r="K1096" s="116"/>
      <c r="L1096" s="174"/>
      <c r="M1096" s="174"/>
      <c r="N1096" s="174"/>
      <c r="O1096" s="116"/>
      <c r="P1096" s="174"/>
      <c r="Q1096" s="116"/>
      <c r="R1096" s="116"/>
      <c r="S1096" s="116"/>
      <c r="T1096" s="174"/>
      <c r="U1096" s="174"/>
      <c r="V1096" s="174"/>
      <c r="W1096" s="174"/>
      <c r="X1096" s="174"/>
      <c r="Y1096" s="174"/>
      <c r="Z1096" s="174"/>
      <c r="AA1096" s="174"/>
      <c r="AB1096" s="174"/>
      <c r="AC1096" s="174"/>
      <c r="AD1096" s="174"/>
      <c r="AE1096" s="174"/>
      <c r="AF1096" s="174"/>
      <c r="AG1096" s="174"/>
      <c r="AH1096" s="174"/>
      <c r="AI1096" s="174"/>
      <c r="AJ1096" s="174"/>
    </row>
    <row r="1097" ht="15.0" customHeight="1">
      <c r="A1097" s="262"/>
      <c r="B1097" s="115"/>
      <c r="C1097" s="116"/>
      <c r="D1097" s="116"/>
      <c r="E1097" s="175"/>
      <c r="F1097" s="262"/>
      <c r="G1097" s="61"/>
      <c r="H1097" s="118"/>
      <c r="I1097" s="29"/>
      <c r="J1097" s="29"/>
      <c r="K1097" s="116"/>
      <c r="L1097" s="174"/>
      <c r="M1097" s="174"/>
      <c r="N1097" s="174"/>
      <c r="O1097" s="116"/>
      <c r="P1097" s="174"/>
      <c r="Q1097" s="116"/>
      <c r="R1097" s="116"/>
      <c r="S1097" s="174"/>
      <c r="T1097" s="174"/>
      <c r="U1097" s="174"/>
      <c r="V1097" s="174"/>
      <c r="W1097" s="174"/>
      <c r="X1097" s="174"/>
      <c r="Y1097" s="174"/>
      <c r="Z1097" s="174"/>
      <c r="AA1097" s="174"/>
      <c r="AB1097" s="174"/>
      <c r="AC1097" s="174"/>
      <c r="AD1097" s="174"/>
      <c r="AE1097" s="174"/>
      <c r="AF1097" s="174"/>
      <c r="AG1097" s="174"/>
      <c r="AH1097" s="174"/>
      <c r="AI1097" s="174"/>
      <c r="AJ1097" s="174"/>
    </row>
    <row r="1098" ht="15.0" customHeight="1">
      <c r="A1098" s="262"/>
      <c r="B1098" s="115"/>
      <c r="C1098" s="116"/>
      <c r="D1098" s="116"/>
      <c r="E1098" s="175"/>
      <c r="F1098" s="262"/>
      <c r="G1098" s="61"/>
      <c r="H1098" s="118"/>
      <c r="I1098" s="29"/>
      <c r="J1098" s="29"/>
      <c r="K1098" s="116"/>
      <c r="L1098" s="174"/>
      <c r="M1098" s="174"/>
      <c r="N1098" s="174"/>
      <c r="O1098" s="116"/>
      <c r="P1098" s="174"/>
      <c r="Q1098" s="116"/>
      <c r="R1098" s="116"/>
      <c r="S1098" s="174"/>
      <c r="T1098" s="116"/>
      <c r="U1098" s="116"/>
      <c r="V1098" s="116"/>
      <c r="W1098" s="116"/>
      <c r="X1098" s="116"/>
      <c r="Y1098" s="116"/>
      <c r="Z1098" s="116"/>
      <c r="AA1098" s="116"/>
      <c r="AB1098" s="116"/>
      <c r="AC1098" s="116"/>
      <c r="AD1098" s="116"/>
      <c r="AE1098" s="116"/>
      <c r="AF1098" s="116"/>
      <c r="AG1098" s="116"/>
      <c r="AH1098" s="116"/>
      <c r="AI1098" s="116"/>
      <c r="AJ1098" s="116"/>
    </row>
    <row r="1099" ht="15.0" customHeight="1">
      <c r="A1099" s="262"/>
      <c r="B1099" s="117"/>
      <c r="C1099" s="116"/>
      <c r="D1099" s="116"/>
      <c r="E1099" s="175"/>
      <c r="F1099" s="262"/>
      <c r="G1099" s="61"/>
      <c r="H1099" s="118"/>
      <c r="I1099" s="29"/>
      <c r="J1099" s="29"/>
      <c r="K1099" s="116"/>
      <c r="L1099" s="174"/>
      <c r="M1099" s="174"/>
      <c r="N1099" s="174"/>
      <c r="O1099" s="116"/>
      <c r="P1099" s="174"/>
      <c r="Q1099" s="116"/>
      <c r="R1099" s="116"/>
      <c r="S1099" s="174"/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6"/>
      <c r="AD1099" s="116"/>
      <c r="AE1099" s="116"/>
      <c r="AF1099" s="116"/>
      <c r="AG1099" s="116"/>
      <c r="AH1099" s="116"/>
      <c r="AI1099" s="116"/>
      <c r="AJ1099" s="116"/>
    </row>
    <row r="1100" ht="15.0" customHeight="1">
      <c r="A1100" s="262"/>
      <c r="B1100" s="115"/>
      <c r="C1100" s="116"/>
      <c r="D1100" s="116"/>
      <c r="E1100" s="175"/>
      <c r="F1100" s="262"/>
      <c r="G1100" s="61"/>
      <c r="H1100" s="118"/>
      <c r="I1100" s="29"/>
      <c r="J1100" s="29"/>
      <c r="K1100" s="116"/>
      <c r="L1100" s="174"/>
      <c r="M1100" s="174"/>
      <c r="N1100" s="174"/>
      <c r="O1100" s="116"/>
      <c r="P1100" s="174"/>
      <c r="Q1100" s="116"/>
      <c r="R1100" s="116"/>
      <c r="S1100" s="174"/>
      <c r="T1100" s="116"/>
      <c r="U1100" s="116"/>
      <c r="V1100" s="116"/>
      <c r="W1100" s="116"/>
      <c r="X1100" s="116"/>
      <c r="Y1100" s="116"/>
      <c r="Z1100" s="116"/>
      <c r="AA1100" s="116"/>
      <c r="AB1100" s="116"/>
      <c r="AC1100" s="116"/>
      <c r="AD1100" s="116"/>
      <c r="AE1100" s="116"/>
      <c r="AF1100" s="116"/>
      <c r="AG1100" s="116"/>
      <c r="AH1100" s="116"/>
      <c r="AI1100" s="116"/>
      <c r="AJ1100" s="116"/>
    </row>
    <row r="1101" ht="15.0" customHeight="1">
      <c r="A1101" s="262"/>
      <c r="B1101" s="115"/>
      <c r="C1101" s="116"/>
      <c r="D1101" s="116"/>
      <c r="E1101" s="175"/>
      <c r="F1101" s="262"/>
      <c r="G1101" s="61"/>
      <c r="H1101" s="118"/>
      <c r="I1101" s="29"/>
      <c r="J1101" s="29"/>
      <c r="K1101" s="116"/>
      <c r="L1101" s="174"/>
      <c r="M1101" s="174"/>
      <c r="N1101" s="174"/>
      <c r="O1101" s="116"/>
      <c r="P1101" s="174"/>
      <c r="Q1101" s="116"/>
      <c r="R1101" s="116"/>
      <c r="S1101" s="174"/>
      <c r="T1101" s="116"/>
      <c r="U1101" s="116"/>
      <c r="V1101" s="116"/>
      <c r="W1101" s="116"/>
      <c r="X1101" s="116"/>
      <c r="Y1101" s="116"/>
      <c r="Z1101" s="116"/>
      <c r="AA1101" s="116"/>
      <c r="AB1101" s="116"/>
      <c r="AC1101" s="116"/>
      <c r="AD1101" s="116"/>
      <c r="AE1101" s="116"/>
      <c r="AF1101" s="116"/>
      <c r="AG1101" s="116"/>
      <c r="AH1101" s="116"/>
      <c r="AI1101" s="116"/>
      <c r="AJ1101" s="116"/>
    </row>
    <row r="1102" ht="15.0" customHeight="1">
      <c r="A1102" s="262"/>
      <c r="B1102" s="115"/>
      <c r="C1102" s="116"/>
      <c r="D1102" s="116"/>
      <c r="E1102" s="175"/>
      <c r="F1102" s="262"/>
      <c r="G1102" s="61"/>
      <c r="H1102" s="118"/>
      <c r="I1102" s="29"/>
      <c r="J1102" s="29"/>
      <c r="K1102" s="116"/>
      <c r="L1102" s="174"/>
      <c r="M1102" s="174"/>
      <c r="N1102" s="174"/>
      <c r="O1102" s="116"/>
      <c r="P1102" s="174"/>
      <c r="Q1102" s="116"/>
      <c r="R1102" s="116"/>
      <c r="S1102" s="174"/>
      <c r="T1102" s="116"/>
      <c r="U1102" s="116"/>
      <c r="V1102" s="116"/>
      <c r="W1102" s="116"/>
      <c r="X1102" s="116"/>
      <c r="Y1102" s="116"/>
      <c r="Z1102" s="116"/>
      <c r="AA1102" s="116"/>
      <c r="AB1102" s="116"/>
      <c r="AC1102" s="116"/>
      <c r="AD1102" s="116"/>
      <c r="AE1102" s="116"/>
      <c r="AF1102" s="116"/>
      <c r="AG1102" s="116"/>
      <c r="AH1102" s="116"/>
      <c r="AI1102" s="116"/>
      <c r="AJ1102" s="116"/>
    </row>
    <row r="1103" ht="15.0" customHeight="1">
      <c r="A1103" s="262"/>
      <c r="B1103" s="115"/>
      <c r="C1103" s="118"/>
      <c r="D1103" s="118"/>
      <c r="E1103" s="175"/>
      <c r="F1103" s="262"/>
      <c r="G1103" s="61"/>
      <c r="H1103" s="118"/>
      <c r="I1103" s="29"/>
      <c r="J1103" s="29"/>
      <c r="K1103" s="116"/>
      <c r="L1103" s="174"/>
      <c r="M1103" s="174"/>
      <c r="N1103" s="174"/>
      <c r="O1103" s="116"/>
      <c r="P1103" s="174"/>
      <c r="Q1103" s="116"/>
      <c r="R1103" s="116"/>
      <c r="S1103" s="174"/>
      <c r="T1103" s="116"/>
      <c r="U1103" s="116"/>
      <c r="V1103" s="116"/>
      <c r="W1103" s="116"/>
      <c r="X1103" s="116"/>
      <c r="Y1103" s="116"/>
      <c r="Z1103" s="116"/>
      <c r="AA1103" s="116"/>
      <c r="AB1103" s="116"/>
      <c r="AC1103" s="116"/>
      <c r="AD1103" s="116"/>
      <c r="AE1103" s="116"/>
      <c r="AF1103" s="116"/>
      <c r="AG1103" s="116"/>
      <c r="AH1103" s="116"/>
      <c r="AI1103" s="116"/>
      <c r="AJ1103" s="116"/>
    </row>
    <row r="1104" ht="15.0" customHeight="1">
      <c r="A1104" s="262"/>
      <c r="B1104" s="115"/>
      <c r="C1104" s="116"/>
      <c r="D1104" s="116"/>
      <c r="E1104" s="175"/>
      <c r="F1104" s="262"/>
      <c r="G1104" s="61"/>
      <c r="H1104" s="118"/>
      <c r="I1104" s="29"/>
      <c r="J1104" s="29"/>
      <c r="K1104" s="116"/>
      <c r="L1104" s="174"/>
      <c r="M1104" s="174"/>
      <c r="N1104" s="174"/>
      <c r="O1104" s="116"/>
      <c r="P1104" s="174"/>
      <c r="Q1104" s="116"/>
      <c r="R1104" s="116"/>
      <c r="S1104" s="174"/>
      <c r="T1104" s="116"/>
      <c r="U1104" s="116"/>
      <c r="V1104" s="116"/>
      <c r="W1104" s="116"/>
      <c r="X1104" s="116"/>
      <c r="Y1104" s="116"/>
      <c r="Z1104" s="116"/>
      <c r="AA1104" s="116"/>
      <c r="AB1104" s="116"/>
      <c r="AC1104" s="116"/>
      <c r="AD1104" s="116"/>
      <c r="AE1104" s="116"/>
      <c r="AF1104" s="116"/>
      <c r="AG1104" s="116"/>
      <c r="AH1104" s="116"/>
      <c r="AI1104" s="116"/>
      <c r="AJ1104" s="116"/>
    </row>
    <row r="1105" ht="15.0" customHeight="1">
      <c r="A1105" s="262"/>
      <c r="B1105" s="115"/>
      <c r="C1105" s="116"/>
      <c r="D1105" s="116"/>
      <c r="E1105" s="175"/>
      <c r="F1105" s="262"/>
      <c r="G1105" s="61"/>
      <c r="H1105" s="118"/>
      <c r="I1105" s="29"/>
      <c r="J1105" s="29"/>
      <c r="K1105" s="116"/>
      <c r="L1105" s="174"/>
      <c r="M1105" s="174"/>
      <c r="N1105" s="174"/>
      <c r="O1105" s="116"/>
      <c r="P1105" s="174"/>
      <c r="Q1105" s="116"/>
      <c r="R1105" s="116"/>
      <c r="S1105" s="174"/>
      <c r="T1105" s="116"/>
      <c r="U1105" s="116"/>
      <c r="V1105" s="116"/>
      <c r="W1105" s="116"/>
      <c r="X1105" s="116"/>
      <c r="Y1105" s="116"/>
      <c r="Z1105" s="116"/>
      <c r="AA1105" s="116"/>
      <c r="AB1105" s="116"/>
      <c r="AC1105" s="116"/>
      <c r="AD1105" s="116"/>
      <c r="AE1105" s="116"/>
      <c r="AF1105" s="116"/>
      <c r="AG1105" s="116"/>
      <c r="AH1105" s="116"/>
      <c r="AI1105" s="116"/>
      <c r="AJ1105" s="116"/>
    </row>
    <row r="1106" ht="15.0" customHeight="1">
      <c r="A1106" s="262"/>
      <c r="B1106" s="117"/>
      <c r="C1106" s="116"/>
      <c r="D1106" s="116"/>
      <c r="E1106" s="175"/>
      <c r="F1106" s="262"/>
      <c r="G1106" s="61"/>
      <c r="H1106" s="118"/>
      <c r="I1106" s="29"/>
      <c r="J1106" s="29"/>
      <c r="K1106" s="116"/>
      <c r="L1106" s="174"/>
      <c r="M1106" s="174"/>
      <c r="N1106" s="174"/>
      <c r="O1106" s="116"/>
      <c r="P1106" s="174"/>
      <c r="Q1106" s="116"/>
      <c r="R1106" s="116"/>
      <c r="S1106" s="174"/>
      <c r="T1106" s="116"/>
      <c r="U1106" s="116"/>
      <c r="V1106" s="116"/>
      <c r="W1106" s="116"/>
      <c r="X1106" s="116"/>
      <c r="Y1106" s="116"/>
      <c r="Z1106" s="116"/>
      <c r="AA1106" s="116"/>
      <c r="AB1106" s="116"/>
      <c r="AC1106" s="116"/>
      <c r="AD1106" s="116"/>
      <c r="AE1106" s="116"/>
      <c r="AF1106" s="116"/>
      <c r="AG1106" s="116"/>
      <c r="AH1106" s="116"/>
      <c r="AI1106" s="116"/>
      <c r="AJ1106" s="116"/>
    </row>
    <row r="1107" ht="15.0" customHeight="1">
      <c r="A1107" s="262"/>
      <c r="B1107" s="117"/>
      <c r="C1107" s="116"/>
      <c r="D1107" s="116"/>
      <c r="E1107" s="175"/>
      <c r="F1107" s="262"/>
      <c r="G1107" s="61"/>
      <c r="H1107" s="118"/>
      <c r="I1107" s="29"/>
      <c r="J1107" s="29"/>
      <c r="K1107" s="116"/>
      <c r="L1107" s="174"/>
      <c r="M1107" s="174"/>
      <c r="N1107" s="174"/>
      <c r="O1107" s="116"/>
      <c r="P1107" s="174"/>
      <c r="Q1107" s="116"/>
      <c r="R1107" s="116"/>
      <c r="S1107" s="174"/>
      <c r="T1107" s="116"/>
      <c r="U1107" s="116"/>
      <c r="V1107" s="116"/>
      <c r="W1107" s="116"/>
      <c r="X1107" s="116"/>
      <c r="Y1107" s="116"/>
      <c r="Z1107" s="116"/>
      <c r="AA1107" s="116"/>
      <c r="AB1107" s="116"/>
      <c r="AC1107" s="116"/>
      <c r="AD1107" s="116"/>
      <c r="AE1107" s="116"/>
      <c r="AF1107" s="116"/>
      <c r="AG1107" s="116"/>
      <c r="AH1107" s="116"/>
      <c r="AI1107" s="116"/>
      <c r="AJ1107" s="116"/>
    </row>
    <row r="1108" ht="15.0" customHeight="1">
      <c r="A1108" s="262"/>
      <c r="B1108" s="117"/>
      <c r="C1108" s="116"/>
      <c r="D1108" s="116"/>
      <c r="E1108" s="175"/>
      <c r="F1108" s="262"/>
      <c r="G1108" s="61"/>
      <c r="H1108" s="118"/>
      <c r="I1108" s="29"/>
      <c r="J1108" s="29"/>
      <c r="K1108" s="116"/>
      <c r="L1108" s="174"/>
      <c r="M1108" s="174"/>
      <c r="N1108" s="174"/>
      <c r="O1108" s="116"/>
      <c r="P1108" s="174"/>
      <c r="Q1108" s="116"/>
      <c r="R1108" s="116"/>
      <c r="S1108" s="174"/>
      <c r="T1108" s="116"/>
      <c r="U1108" s="116"/>
      <c r="V1108" s="116"/>
      <c r="W1108" s="116"/>
      <c r="X1108" s="116"/>
      <c r="Y1108" s="116"/>
      <c r="Z1108" s="116"/>
      <c r="AA1108" s="116"/>
      <c r="AB1108" s="116"/>
      <c r="AC1108" s="116"/>
      <c r="AD1108" s="116"/>
      <c r="AE1108" s="116"/>
      <c r="AF1108" s="116"/>
      <c r="AG1108" s="116"/>
      <c r="AH1108" s="116"/>
      <c r="AI1108" s="116"/>
      <c r="AJ1108" s="116"/>
    </row>
    <row r="1109" ht="15.0" customHeight="1">
      <c r="A1109" s="262"/>
      <c r="B1109" s="118"/>
      <c r="C1109" s="118"/>
      <c r="D1109" s="175"/>
      <c r="E1109" s="175"/>
      <c r="F1109" s="262"/>
      <c r="G1109" s="29"/>
      <c r="H1109" s="118"/>
      <c r="I1109" s="29"/>
      <c r="J1109" s="29"/>
      <c r="K1109" s="116"/>
      <c r="L1109" s="175"/>
      <c r="M1109" s="174"/>
      <c r="N1109" s="174"/>
      <c r="O1109" s="116"/>
      <c r="P1109" s="174"/>
      <c r="Q1109" s="116"/>
      <c r="R1109" s="116"/>
      <c r="S1109" s="174"/>
      <c r="T1109" s="116"/>
      <c r="U1109" s="116"/>
      <c r="V1109" s="116"/>
      <c r="W1109" s="116"/>
      <c r="X1109" s="116"/>
      <c r="Y1109" s="116"/>
      <c r="Z1109" s="116"/>
      <c r="AA1109" s="116"/>
      <c r="AB1109" s="116"/>
      <c r="AC1109" s="116"/>
      <c r="AD1109" s="116"/>
      <c r="AE1109" s="116"/>
      <c r="AF1109" s="116"/>
      <c r="AG1109" s="116"/>
      <c r="AH1109" s="116"/>
      <c r="AI1109" s="116"/>
      <c r="AJ1109" s="116"/>
    </row>
    <row r="1110" ht="15.0" customHeight="1">
      <c r="A1110" s="262"/>
      <c r="B1110" s="115"/>
      <c r="C1110" s="116"/>
      <c r="D1110" s="116"/>
      <c r="E1110" s="175"/>
      <c r="F1110" s="262"/>
      <c r="G1110" s="61"/>
      <c r="H1110" s="118"/>
      <c r="I1110" s="29"/>
      <c r="J1110" s="29"/>
      <c r="K1110" s="116"/>
      <c r="L1110" s="175"/>
      <c r="M1110" s="174"/>
      <c r="N1110" s="174"/>
      <c r="O1110" s="116"/>
      <c r="P1110" s="174"/>
      <c r="Q1110" s="116"/>
      <c r="R1110" s="116"/>
      <c r="S1110" s="174"/>
      <c r="T1110" s="116"/>
      <c r="U1110" s="116"/>
      <c r="V1110" s="116"/>
      <c r="W1110" s="116"/>
      <c r="X1110" s="116"/>
      <c r="Y1110" s="116"/>
      <c r="Z1110" s="116"/>
      <c r="AA1110" s="116"/>
      <c r="AB1110" s="116"/>
      <c r="AC1110" s="116"/>
      <c r="AD1110" s="116"/>
      <c r="AE1110" s="116"/>
      <c r="AF1110" s="116"/>
      <c r="AG1110" s="116"/>
      <c r="AH1110" s="116"/>
      <c r="AI1110" s="116"/>
      <c r="AJ1110" s="116"/>
    </row>
    <row r="1111" ht="15.0" customHeight="1">
      <c r="A1111" s="262"/>
      <c r="B1111" s="117"/>
      <c r="C1111" s="116"/>
      <c r="D1111" s="116"/>
      <c r="E1111" s="175"/>
      <c r="F1111" s="262"/>
      <c r="G1111" s="61"/>
      <c r="H1111" s="118"/>
      <c r="I1111" s="29"/>
      <c r="J1111" s="29"/>
      <c r="K1111" s="116"/>
      <c r="L1111" s="265"/>
      <c r="M1111" s="174"/>
      <c r="N1111" s="174"/>
      <c r="O1111" s="116"/>
      <c r="P1111" s="174"/>
      <c r="Q1111" s="116"/>
      <c r="R1111" s="116"/>
      <c r="S1111" s="174"/>
      <c r="T1111" s="116"/>
      <c r="U1111" s="116"/>
      <c r="V1111" s="116"/>
      <c r="W1111" s="116"/>
      <c r="X1111" s="116"/>
      <c r="Y1111" s="116"/>
      <c r="Z1111" s="116"/>
      <c r="AA1111" s="116"/>
      <c r="AB1111" s="116"/>
      <c r="AC1111" s="116"/>
      <c r="AD1111" s="116"/>
      <c r="AE1111" s="116"/>
      <c r="AF1111" s="116"/>
      <c r="AG1111" s="116"/>
      <c r="AH1111" s="116"/>
      <c r="AI1111" s="116"/>
      <c r="AJ1111" s="116"/>
    </row>
    <row r="1112" ht="15.0" customHeight="1">
      <c r="A1112" s="262"/>
      <c r="B1112" s="117"/>
      <c r="C1112" s="116"/>
      <c r="D1112" s="116"/>
      <c r="E1112" s="175"/>
      <c r="F1112" s="262"/>
      <c r="G1112" s="61"/>
      <c r="H1112" s="118"/>
      <c r="I1112" s="29"/>
      <c r="J1112" s="29"/>
      <c r="K1112" s="116"/>
      <c r="L1112" s="265"/>
      <c r="M1112" s="174"/>
      <c r="N1112" s="174"/>
      <c r="O1112" s="116"/>
      <c r="P1112" s="174"/>
      <c r="Q1112" s="116"/>
      <c r="R1112" s="116"/>
      <c r="S1112" s="174"/>
      <c r="T1112" s="116"/>
      <c r="U1112" s="116"/>
      <c r="V1112" s="116"/>
      <c r="W1112" s="116"/>
      <c r="X1112" s="116"/>
      <c r="Y1112" s="116"/>
      <c r="Z1112" s="116"/>
      <c r="AA1112" s="116"/>
      <c r="AB1112" s="116"/>
      <c r="AC1112" s="116"/>
      <c r="AD1112" s="116"/>
      <c r="AE1112" s="116"/>
      <c r="AF1112" s="116"/>
      <c r="AG1112" s="116"/>
      <c r="AH1112" s="116"/>
      <c r="AI1112" s="116"/>
      <c r="AJ1112" s="116"/>
    </row>
    <row r="1113" ht="15.0" customHeight="1">
      <c r="A1113" s="262"/>
      <c r="B1113" s="117"/>
      <c r="C1113" s="116"/>
      <c r="D1113" s="116"/>
      <c r="E1113" s="175"/>
      <c r="F1113" s="262"/>
      <c r="G1113" s="61"/>
      <c r="H1113" s="118"/>
      <c r="I1113" s="29"/>
      <c r="J1113" s="29"/>
      <c r="K1113" s="116"/>
      <c r="L1113" s="118"/>
      <c r="M1113" s="174"/>
      <c r="N1113" s="174"/>
      <c r="O1113" s="116"/>
      <c r="P1113" s="174"/>
      <c r="Q1113" s="116"/>
      <c r="R1113" s="116"/>
      <c r="S1113" s="116"/>
      <c r="T1113" s="116"/>
      <c r="U1113" s="116"/>
      <c r="V1113" s="116"/>
      <c r="W1113" s="116"/>
      <c r="X1113" s="116"/>
      <c r="Y1113" s="116"/>
      <c r="Z1113" s="116"/>
      <c r="AA1113" s="116"/>
      <c r="AB1113" s="116"/>
      <c r="AC1113" s="116"/>
      <c r="AD1113" s="116"/>
      <c r="AE1113" s="116"/>
      <c r="AF1113" s="116"/>
      <c r="AG1113" s="116"/>
      <c r="AH1113" s="116"/>
      <c r="AI1113" s="116"/>
      <c r="AJ1113" s="116"/>
    </row>
    <row r="1114" ht="15.0" customHeight="1">
      <c r="A1114" s="262"/>
      <c r="B1114" s="115"/>
      <c r="C1114" s="116"/>
      <c r="D1114" s="116"/>
      <c r="E1114" s="175"/>
      <c r="F1114" s="262"/>
      <c r="G1114" s="61"/>
      <c r="H1114" s="118"/>
      <c r="I1114" s="29"/>
      <c r="J1114" s="29"/>
      <c r="K1114" s="116"/>
      <c r="L1114" s="116"/>
      <c r="M1114" s="174"/>
      <c r="N1114" s="174"/>
      <c r="O1114" s="116"/>
      <c r="P1114" s="174"/>
      <c r="Q1114" s="116"/>
      <c r="R1114" s="116"/>
      <c r="S1114" s="116"/>
      <c r="T1114" s="174"/>
      <c r="U1114" s="174"/>
      <c r="V1114" s="174"/>
      <c r="W1114" s="174"/>
      <c r="X1114" s="174"/>
      <c r="Y1114" s="174"/>
      <c r="Z1114" s="174"/>
      <c r="AA1114" s="174"/>
      <c r="AB1114" s="174"/>
      <c r="AC1114" s="174"/>
      <c r="AD1114" s="174"/>
      <c r="AE1114" s="174"/>
      <c r="AF1114" s="174"/>
      <c r="AG1114" s="174"/>
      <c r="AH1114" s="174"/>
      <c r="AI1114" s="174"/>
      <c r="AJ1114" s="174"/>
    </row>
    <row r="1115" ht="15.0" customHeight="1">
      <c r="A1115" s="262"/>
      <c r="B1115" s="117"/>
      <c r="C1115" s="116"/>
      <c r="D1115" s="116"/>
      <c r="E1115" s="175"/>
      <c r="F1115" s="262"/>
      <c r="G1115" s="61"/>
      <c r="H1115" s="118"/>
      <c r="I1115" s="29"/>
      <c r="J1115" s="29"/>
      <c r="K1115" s="116"/>
      <c r="L1115" s="116"/>
      <c r="M1115" s="174"/>
      <c r="N1115" s="174"/>
      <c r="O1115" s="116"/>
      <c r="P1115" s="174"/>
      <c r="Q1115" s="116"/>
      <c r="R1115" s="116"/>
      <c r="S1115" s="116"/>
      <c r="T1115" s="174"/>
      <c r="U1115" s="174"/>
      <c r="V1115" s="174"/>
      <c r="W1115" s="174"/>
      <c r="X1115" s="174"/>
      <c r="Y1115" s="174"/>
      <c r="Z1115" s="174"/>
      <c r="AA1115" s="174"/>
      <c r="AB1115" s="174"/>
      <c r="AC1115" s="174"/>
      <c r="AD1115" s="174"/>
      <c r="AE1115" s="174"/>
      <c r="AF1115" s="174"/>
      <c r="AG1115" s="174"/>
      <c r="AH1115" s="174"/>
      <c r="AI1115" s="174"/>
      <c r="AJ1115" s="174"/>
    </row>
    <row r="1116" ht="15.0" customHeight="1">
      <c r="A1116" s="262"/>
      <c r="B1116" s="117"/>
      <c r="C1116" s="116"/>
      <c r="D1116" s="116"/>
      <c r="E1116" s="175"/>
      <c r="F1116" s="262"/>
      <c r="G1116" s="61"/>
      <c r="H1116" s="118"/>
      <c r="I1116" s="29"/>
      <c r="J1116" s="29"/>
      <c r="K1116" s="116"/>
      <c r="L1116" s="116"/>
      <c r="M1116" s="174"/>
      <c r="N1116" s="174"/>
      <c r="O1116" s="116"/>
      <c r="P1116" s="174"/>
      <c r="Q1116" s="116"/>
      <c r="R1116" s="116"/>
      <c r="S1116" s="116"/>
      <c r="T1116" s="174"/>
      <c r="U1116" s="174"/>
      <c r="V1116" s="174"/>
      <c r="W1116" s="174"/>
      <c r="X1116" s="174"/>
      <c r="Y1116" s="174"/>
      <c r="Z1116" s="174"/>
      <c r="AA1116" s="174"/>
      <c r="AB1116" s="174"/>
      <c r="AC1116" s="174"/>
      <c r="AD1116" s="174"/>
      <c r="AE1116" s="174"/>
      <c r="AF1116" s="174"/>
      <c r="AG1116" s="174"/>
      <c r="AH1116" s="174"/>
      <c r="AI1116" s="174"/>
      <c r="AJ1116" s="174"/>
    </row>
    <row r="1117" ht="15.0" customHeight="1">
      <c r="A1117" s="262"/>
      <c r="B1117" s="117"/>
      <c r="C1117" s="116"/>
      <c r="D1117" s="116"/>
      <c r="E1117" s="175"/>
      <c r="F1117" s="262"/>
      <c r="G1117" s="61"/>
      <c r="H1117" s="118"/>
      <c r="I1117" s="29"/>
      <c r="J1117" s="29"/>
      <c r="K1117" s="116"/>
      <c r="L1117" s="116"/>
      <c r="M1117" s="174"/>
      <c r="N1117" s="174"/>
      <c r="O1117" s="116"/>
      <c r="P1117" s="174"/>
      <c r="Q1117" s="116"/>
      <c r="R1117" s="116"/>
      <c r="S1117" s="116"/>
      <c r="T1117" s="174"/>
      <c r="U1117" s="174"/>
      <c r="V1117" s="174"/>
      <c r="W1117" s="174"/>
      <c r="X1117" s="174"/>
      <c r="Y1117" s="174"/>
      <c r="Z1117" s="174"/>
      <c r="AA1117" s="174"/>
      <c r="AB1117" s="174"/>
      <c r="AC1117" s="174"/>
      <c r="AD1117" s="174"/>
      <c r="AE1117" s="174"/>
      <c r="AF1117" s="174"/>
      <c r="AG1117" s="174"/>
      <c r="AH1117" s="174"/>
      <c r="AI1117" s="174"/>
      <c r="AJ1117" s="174"/>
    </row>
    <row r="1118" ht="15.0" customHeight="1">
      <c r="A1118" s="262"/>
      <c r="B1118" s="115"/>
      <c r="C1118" s="116"/>
      <c r="D1118" s="116"/>
      <c r="E1118" s="175"/>
      <c r="F1118" s="262"/>
      <c r="G1118" s="61"/>
      <c r="H1118" s="118"/>
      <c r="I1118" s="29"/>
      <c r="J1118" s="29"/>
      <c r="K1118" s="116"/>
      <c r="L1118" s="118"/>
      <c r="M1118" s="174"/>
      <c r="N1118" s="174"/>
      <c r="O1118" s="116"/>
      <c r="P1118" s="174"/>
      <c r="Q1118" s="116"/>
      <c r="R1118" s="116"/>
      <c r="S1118" s="116"/>
      <c r="T1118" s="174"/>
      <c r="U1118" s="174"/>
      <c r="V1118" s="174"/>
      <c r="W1118" s="174"/>
      <c r="X1118" s="174"/>
      <c r="Y1118" s="174"/>
      <c r="Z1118" s="174"/>
      <c r="AA1118" s="174"/>
      <c r="AB1118" s="174"/>
      <c r="AC1118" s="174"/>
      <c r="AD1118" s="174"/>
      <c r="AE1118" s="174"/>
      <c r="AF1118" s="174"/>
      <c r="AG1118" s="174"/>
      <c r="AH1118" s="174"/>
      <c r="AI1118" s="174"/>
      <c r="AJ1118" s="174"/>
    </row>
    <row r="1119" ht="15.0" customHeight="1">
      <c r="A1119" s="262"/>
      <c r="B1119" s="117"/>
      <c r="C1119" s="116"/>
      <c r="D1119" s="116"/>
      <c r="E1119" s="175"/>
      <c r="F1119" s="262"/>
      <c r="G1119" s="61"/>
      <c r="H1119" s="118"/>
      <c r="I1119" s="29"/>
      <c r="J1119" s="29"/>
      <c r="K1119" s="116"/>
      <c r="L1119" s="116"/>
      <c r="M1119" s="174"/>
      <c r="N1119" s="174"/>
      <c r="O1119" s="116"/>
      <c r="P1119" s="174"/>
      <c r="Q1119" s="116"/>
      <c r="R1119" s="116"/>
      <c r="S1119" s="116"/>
      <c r="T1119" s="174"/>
      <c r="U1119" s="174"/>
      <c r="V1119" s="174"/>
      <c r="W1119" s="174"/>
      <c r="X1119" s="174"/>
      <c r="Y1119" s="174"/>
      <c r="Z1119" s="174"/>
      <c r="AA1119" s="174"/>
      <c r="AB1119" s="174"/>
      <c r="AC1119" s="174"/>
      <c r="AD1119" s="174"/>
      <c r="AE1119" s="174"/>
      <c r="AF1119" s="174"/>
      <c r="AG1119" s="174"/>
      <c r="AH1119" s="174"/>
      <c r="AI1119" s="174"/>
      <c r="AJ1119" s="174"/>
    </row>
    <row r="1120" ht="15.0" customHeight="1">
      <c r="A1120" s="262"/>
      <c r="B1120" s="117"/>
      <c r="C1120" s="116"/>
      <c r="D1120" s="116"/>
      <c r="E1120" s="175"/>
      <c r="F1120" s="262"/>
      <c r="G1120" s="61"/>
      <c r="H1120" s="118"/>
      <c r="I1120" s="29"/>
      <c r="J1120" s="29"/>
      <c r="K1120" s="116"/>
      <c r="L1120" s="118"/>
      <c r="M1120" s="174"/>
      <c r="N1120" s="174"/>
      <c r="O1120" s="116"/>
      <c r="P1120" s="174"/>
      <c r="Q1120" s="116"/>
      <c r="R1120" s="116"/>
      <c r="S1120" s="116"/>
      <c r="T1120" s="174"/>
      <c r="U1120" s="174"/>
      <c r="V1120" s="174"/>
      <c r="W1120" s="174"/>
      <c r="X1120" s="174"/>
      <c r="Y1120" s="174"/>
      <c r="Z1120" s="174"/>
      <c r="AA1120" s="174"/>
      <c r="AB1120" s="174"/>
      <c r="AC1120" s="174"/>
      <c r="AD1120" s="174"/>
      <c r="AE1120" s="174"/>
      <c r="AF1120" s="174"/>
      <c r="AG1120" s="174"/>
      <c r="AH1120" s="174"/>
      <c r="AI1120" s="174"/>
      <c r="AJ1120" s="174"/>
    </row>
    <row r="1121" ht="15.0" customHeight="1">
      <c r="A1121" s="262"/>
      <c r="B1121" s="117"/>
      <c r="C1121" s="116"/>
      <c r="D1121" s="116"/>
      <c r="E1121" s="175"/>
      <c r="F1121" s="262"/>
      <c r="G1121" s="29"/>
      <c r="H1121" s="118"/>
      <c r="I1121" s="29"/>
      <c r="J1121" s="29"/>
      <c r="K1121" s="116"/>
      <c r="L1121" s="265"/>
      <c r="M1121" s="174"/>
      <c r="N1121" s="174"/>
      <c r="O1121" s="116"/>
      <c r="P1121" s="174"/>
      <c r="Q1121" s="116"/>
      <c r="R1121" s="116"/>
      <c r="S1121" s="116"/>
      <c r="T1121" s="174"/>
      <c r="U1121" s="174"/>
      <c r="V1121" s="174"/>
      <c r="W1121" s="174"/>
      <c r="X1121" s="174"/>
      <c r="Y1121" s="174"/>
      <c r="Z1121" s="174"/>
      <c r="AA1121" s="174"/>
      <c r="AB1121" s="174"/>
      <c r="AC1121" s="174"/>
      <c r="AD1121" s="174"/>
      <c r="AE1121" s="174"/>
      <c r="AF1121" s="174"/>
      <c r="AG1121" s="174"/>
      <c r="AH1121" s="174"/>
      <c r="AI1121" s="174"/>
      <c r="AJ1121" s="174"/>
    </row>
    <row r="1122" ht="15.0" customHeight="1">
      <c r="A1122" s="262"/>
      <c r="B1122" s="117"/>
      <c r="C1122" s="116"/>
      <c r="D1122" s="116"/>
      <c r="E1122" s="175"/>
      <c r="F1122" s="262"/>
      <c r="G1122" s="29"/>
      <c r="H1122" s="118"/>
      <c r="I1122" s="29"/>
      <c r="J1122" s="29"/>
      <c r="K1122" s="116"/>
      <c r="L1122" s="116"/>
      <c r="M1122" s="174"/>
      <c r="N1122" s="174"/>
      <c r="O1122" s="116"/>
      <c r="P1122" s="174"/>
      <c r="Q1122" s="116"/>
      <c r="R1122" s="116"/>
      <c r="S1122" s="116"/>
      <c r="T1122" s="174"/>
      <c r="U1122" s="174"/>
      <c r="V1122" s="174"/>
      <c r="W1122" s="174"/>
      <c r="X1122" s="174"/>
      <c r="Y1122" s="174"/>
      <c r="Z1122" s="174"/>
      <c r="AA1122" s="174"/>
      <c r="AB1122" s="174"/>
      <c r="AC1122" s="174"/>
      <c r="AD1122" s="174"/>
      <c r="AE1122" s="174"/>
      <c r="AF1122" s="174"/>
      <c r="AG1122" s="174"/>
      <c r="AH1122" s="174"/>
      <c r="AI1122" s="174"/>
      <c r="AJ1122" s="174"/>
    </row>
    <row r="1123" ht="15.0" customHeight="1">
      <c r="A1123" s="262"/>
      <c r="B1123" s="117"/>
      <c r="C1123" s="116"/>
      <c r="D1123" s="116"/>
      <c r="E1123" s="175"/>
      <c r="F1123" s="262"/>
      <c r="G1123" s="28"/>
      <c r="H1123" s="118"/>
      <c r="I1123" s="29"/>
      <c r="J1123" s="29"/>
      <c r="K1123" s="116"/>
      <c r="L1123" s="116"/>
      <c r="M1123" s="174"/>
      <c r="N1123" s="174"/>
      <c r="O1123" s="116"/>
      <c r="P1123" s="174"/>
      <c r="Q1123" s="116"/>
      <c r="R1123" s="116"/>
      <c r="S1123" s="116"/>
      <c r="T1123" s="174"/>
      <c r="U1123" s="174"/>
      <c r="V1123" s="174"/>
      <c r="W1123" s="174"/>
      <c r="X1123" s="174"/>
      <c r="Y1123" s="174"/>
      <c r="Z1123" s="174"/>
      <c r="AA1123" s="174"/>
      <c r="AB1123" s="174"/>
      <c r="AC1123" s="174"/>
      <c r="AD1123" s="174"/>
      <c r="AE1123" s="174"/>
      <c r="AF1123" s="174"/>
      <c r="AG1123" s="174"/>
      <c r="AH1123" s="174"/>
      <c r="AI1123" s="174"/>
      <c r="AJ1123" s="174"/>
    </row>
    <row r="1124" ht="15.0" customHeight="1">
      <c r="A1124" s="262"/>
      <c r="B1124" s="117"/>
      <c r="C1124" s="116"/>
      <c r="D1124" s="116"/>
      <c r="E1124" s="175"/>
      <c r="F1124" s="262"/>
      <c r="G1124" s="28"/>
      <c r="H1124" s="118"/>
      <c r="I1124" s="29"/>
      <c r="J1124" s="29"/>
      <c r="K1124" s="116"/>
      <c r="L1124" s="116"/>
      <c r="M1124" s="174"/>
      <c r="N1124" s="174"/>
      <c r="O1124" s="116"/>
      <c r="P1124" s="174"/>
      <c r="Q1124" s="116"/>
      <c r="R1124" s="116"/>
      <c r="S1124" s="116"/>
      <c r="T1124" s="174"/>
      <c r="U1124" s="174"/>
      <c r="V1124" s="174"/>
      <c r="W1124" s="174"/>
      <c r="X1124" s="174"/>
      <c r="Y1124" s="174"/>
      <c r="Z1124" s="174"/>
      <c r="AA1124" s="174"/>
      <c r="AB1124" s="174"/>
      <c r="AC1124" s="174"/>
      <c r="AD1124" s="174"/>
      <c r="AE1124" s="174"/>
      <c r="AF1124" s="174"/>
      <c r="AG1124" s="174"/>
      <c r="AH1124" s="174"/>
      <c r="AI1124" s="174"/>
      <c r="AJ1124" s="174"/>
    </row>
    <row r="1125" ht="15.0" customHeight="1">
      <c r="A1125" s="262"/>
      <c r="B1125" s="117"/>
      <c r="C1125" s="116"/>
      <c r="D1125" s="116"/>
      <c r="E1125" s="175"/>
      <c r="F1125" s="262"/>
      <c r="G1125" s="28"/>
      <c r="H1125" s="118"/>
      <c r="I1125" s="29"/>
      <c r="J1125" s="29"/>
      <c r="K1125" s="116"/>
      <c r="L1125" s="116"/>
      <c r="M1125" s="174"/>
      <c r="N1125" s="174"/>
      <c r="O1125" s="116"/>
      <c r="P1125" s="174"/>
      <c r="Q1125" s="116"/>
      <c r="R1125" s="116"/>
      <c r="S1125" s="116"/>
      <c r="T1125" s="174"/>
      <c r="U1125" s="174"/>
      <c r="V1125" s="174"/>
      <c r="W1125" s="174"/>
      <c r="X1125" s="174"/>
      <c r="Y1125" s="174"/>
      <c r="Z1125" s="174"/>
      <c r="AA1125" s="174"/>
      <c r="AB1125" s="174"/>
      <c r="AC1125" s="174"/>
      <c r="AD1125" s="174"/>
      <c r="AE1125" s="174"/>
      <c r="AF1125" s="174"/>
      <c r="AG1125" s="174"/>
      <c r="AH1125" s="174"/>
      <c r="AI1125" s="174"/>
      <c r="AJ1125" s="174"/>
    </row>
    <row r="1126" ht="15.0" customHeight="1">
      <c r="A1126" s="262"/>
      <c r="B1126" s="115"/>
      <c r="C1126" s="116"/>
      <c r="D1126" s="116"/>
      <c r="E1126" s="175"/>
      <c r="F1126" s="262"/>
      <c r="G1126" s="28"/>
      <c r="H1126" s="118"/>
      <c r="I1126" s="29"/>
      <c r="J1126" s="29"/>
      <c r="K1126" s="116"/>
      <c r="L1126" s="118"/>
      <c r="M1126" s="174"/>
      <c r="N1126" s="174"/>
      <c r="O1126" s="116"/>
      <c r="P1126" s="174"/>
      <c r="Q1126" s="116"/>
      <c r="R1126" s="116"/>
      <c r="S1126" s="116"/>
      <c r="T1126" s="174"/>
      <c r="U1126" s="174"/>
      <c r="V1126" s="174"/>
      <c r="W1126" s="174"/>
      <c r="X1126" s="174"/>
      <c r="Y1126" s="174"/>
      <c r="Z1126" s="174"/>
      <c r="AA1126" s="174"/>
      <c r="AB1126" s="174"/>
      <c r="AC1126" s="174"/>
      <c r="AD1126" s="174"/>
      <c r="AE1126" s="174"/>
      <c r="AF1126" s="174"/>
      <c r="AG1126" s="174"/>
      <c r="AH1126" s="174"/>
      <c r="AI1126" s="174"/>
      <c r="AJ1126" s="174"/>
    </row>
    <row r="1127" ht="15.0" customHeight="1">
      <c r="A1127" s="262"/>
      <c r="B1127" s="115"/>
      <c r="C1127" s="116"/>
      <c r="D1127" s="116"/>
      <c r="E1127" s="175"/>
      <c r="F1127" s="262"/>
      <c r="G1127" s="28"/>
      <c r="H1127" s="118"/>
      <c r="I1127" s="29"/>
      <c r="J1127" s="29"/>
      <c r="K1127" s="116"/>
      <c r="L1127" s="118"/>
      <c r="M1127" s="174"/>
      <c r="N1127" s="174"/>
      <c r="O1127" s="116"/>
      <c r="P1127" s="174"/>
      <c r="Q1127" s="116"/>
      <c r="R1127" s="116"/>
      <c r="S1127" s="116"/>
      <c r="T1127" s="174"/>
      <c r="U1127" s="174"/>
      <c r="V1127" s="174"/>
      <c r="W1127" s="174"/>
      <c r="X1127" s="174"/>
      <c r="Y1127" s="174"/>
      <c r="Z1127" s="174"/>
      <c r="AA1127" s="174"/>
      <c r="AB1127" s="174"/>
      <c r="AC1127" s="174"/>
      <c r="AD1127" s="174"/>
      <c r="AE1127" s="174"/>
      <c r="AF1127" s="174"/>
      <c r="AG1127" s="174"/>
      <c r="AH1127" s="174"/>
      <c r="AI1127" s="174"/>
      <c r="AJ1127" s="174"/>
    </row>
    <row r="1128" ht="15.0" customHeight="1">
      <c r="A1128" s="262"/>
      <c r="B1128" s="115"/>
      <c r="C1128" s="116"/>
      <c r="D1128" s="116"/>
      <c r="E1128" s="175"/>
      <c r="F1128" s="262"/>
      <c r="G1128" s="61"/>
      <c r="H1128" s="118"/>
      <c r="I1128" s="29"/>
      <c r="J1128" s="29"/>
      <c r="K1128" s="116"/>
      <c r="L1128" s="118"/>
      <c r="M1128" s="174"/>
      <c r="N1128" s="174"/>
      <c r="O1128" s="116"/>
      <c r="P1128" s="174"/>
      <c r="Q1128" s="116"/>
      <c r="R1128" s="116"/>
      <c r="S1128" s="116"/>
      <c r="T1128" s="174"/>
      <c r="U1128" s="174"/>
      <c r="V1128" s="174"/>
      <c r="W1128" s="174"/>
      <c r="X1128" s="174"/>
      <c r="Y1128" s="174"/>
      <c r="Z1128" s="174"/>
      <c r="AA1128" s="174"/>
      <c r="AB1128" s="174"/>
      <c r="AC1128" s="174"/>
      <c r="AD1128" s="174"/>
      <c r="AE1128" s="174"/>
      <c r="AF1128" s="174"/>
      <c r="AG1128" s="174"/>
      <c r="AH1128" s="174"/>
      <c r="AI1128" s="174"/>
      <c r="AJ1128" s="174"/>
    </row>
    <row r="1129" ht="15.0" customHeight="1">
      <c r="A1129" s="262"/>
      <c r="B1129" s="117"/>
      <c r="C1129" s="116"/>
      <c r="D1129" s="116"/>
      <c r="E1129" s="175"/>
      <c r="F1129" s="262"/>
      <c r="G1129" s="61"/>
      <c r="H1129" s="118"/>
      <c r="I1129" s="29"/>
      <c r="J1129" s="29"/>
      <c r="K1129" s="116"/>
      <c r="L1129" s="118"/>
      <c r="M1129" s="174"/>
      <c r="N1129" s="174"/>
      <c r="O1129" s="116"/>
      <c r="P1129" s="174"/>
      <c r="Q1129" s="116"/>
      <c r="R1129" s="116"/>
      <c r="S1129" s="174"/>
      <c r="T1129" s="174"/>
      <c r="U1129" s="174"/>
      <c r="V1129" s="174"/>
      <c r="W1129" s="174"/>
      <c r="X1129" s="174"/>
      <c r="Y1129" s="174"/>
      <c r="Z1129" s="174"/>
      <c r="AA1129" s="174"/>
      <c r="AB1129" s="174"/>
      <c r="AC1129" s="174"/>
      <c r="AD1129" s="174"/>
      <c r="AE1129" s="174"/>
      <c r="AF1129" s="174"/>
      <c r="AG1129" s="174"/>
      <c r="AH1129" s="174"/>
      <c r="AI1129" s="174"/>
      <c r="AJ1129" s="174"/>
    </row>
    <row r="1130" ht="15.0" customHeight="1">
      <c r="A1130" s="262"/>
      <c r="B1130" s="117"/>
      <c r="C1130" s="116"/>
      <c r="D1130" s="116"/>
      <c r="E1130" s="175"/>
      <c r="F1130" s="262"/>
      <c r="G1130" s="61"/>
      <c r="H1130" s="118"/>
      <c r="I1130" s="29"/>
      <c r="J1130" s="29"/>
      <c r="K1130" s="116"/>
      <c r="L1130" s="118"/>
      <c r="M1130" s="174"/>
      <c r="N1130" s="174"/>
      <c r="O1130" s="116"/>
      <c r="P1130" s="174"/>
      <c r="Q1130" s="116"/>
      <c r="R1130" s="116"/>
      <c r="S1130" s="174"/>
      <c r="T1130" s="174"/>
      <c r="U1130" s="174"/>
      <c r="V1130" s="174"/>
      <c r="W1130" s="174"/>
      <c r="X1130" s="174"/>
      <c r="Y1130" s="174"/>
      <c r="Z1130" s="174"/>
      <c r="AA1130" s="174"/>
      <c r="AB1130" s="174"/>
      <c r="AC1130" s="174"/>
      <c r="AD1130" s="174"/>
      <c r="AE1130" s="174"/>
      <c r="AF1130" s="174"/>
      <c r="AG1130" s="174"/>
      <c r="AH1130" s="174"/>
      <c r="AI1130" s="174"/>
      <c r="AJ1130" s="174"/>
    </row>
    <row r="1131" ht="15.0" customHeight="1">
      <c r="A1131" s="262"/>
      <c r="B1131" s="117"/>
      <c r="C1131" s="116"/>
      <c r="D1131" s="116"/>
      <c r="E1131" s="175"/>
      <c r="F1131" s="262"/>
      <c r="G1131" s="61"/>
      <c r="H1131" s="118"/>
      <c r="I1131" s="29"/>
      <c r="J1131" s="29"/>
      <c r="K1131" s="116"/>
      <c r="L1131" s="411"/>
      <c r="M1131" s="174"/>
      <c r="N1131" s="174"/>
      <c r="O1131" s="116"/>
      <c r="P1131" s="174"/>
      <c r="Q1131" s="116"/>
      <c r="R1131" s="116"/>
      <c r="S1131" s="174"/>
      <c r="T1131" s="174"/>
      <c r="U1131" s="174"/>
      <c r="V1131" s="174"/>
      <c r="W1131" s="174"/>
      <c r="X1131" s="174"/>
      <c r="Y1131" s="174"/>
      <c r="Z1131" s="174"/>
      <c r="AA1131" s="174"/>
      <c r="AB1131" s="174"/>
      <c r="AC1131" s="174"/>
      <c r="AD1131" s="174"/>
      <c r="AE1131" s="174"/>
      <c r="AF1131" s="174"/>
      <c r="AG1131" s="174"/>
      <c r="AH1131" s="174"/>
      <c r="AI1131" s="174"/>
      <c r="AJ1131" s="174"/>
    </row>
    <row r="1132" ht="15.0" customHeight="1">
      <c r="A1132" s="262"/>
      <c r="B1132" s="115"/>
      <c r="C1132" s="116"/>
      <c r="D1132" s="116"/>
      <c r="E1132" s="175"/>
      <c r="F1132" s="262"/>
      <c r="G1132" s="61"/>
      <c r="H1132" s="118"/>
      <c r="I1132" s="29"/>
      <c r="J1132" s="29"/>
      <c r="K1132" s="116"/>
      <c r="L1132" s="118"/>
      <c r="M1132" s="174"/>
      <c r="N1132" s="174"/>
      <c r="O1132" s="116"/>
      <c r="P1132" s="174"/>
      <c r="Q1132" s="116"/>
      <c r="R1132" s="116"/>
      <c r="S1132" s="174"/>
      <c r="T1132" s="174"/>
      <c r="U1132" s="174"/>
      <c r="V1132" s="174"/>
      <c r="W1132" s="174"/>
      <c r="X1132" s="174"/>
      <c r="Y1132" s="174"/>
      <c r="Z1132" s="174"/>
      <c r="AA1132" s="174"/>
      <c r="AB1132" s="174"/>
      <c r="AC1132" s="174"/>
      <c r="AD1132" s="174"/>
      <c r="AE1132" s="174"/>
      <c r="AF1132" s="174"/>
      <c r="AG1132" s="174"/>
      <c r="AH1132" s="174"/>
      <c r="AI1132" s="174"/>
      <c r="AJ1132" s="174"/>
    </row>
    <row r="1133" ht="15.0" customHeight="1">
      <c r="A1133" s="262"/>
      <c r="B1133" s="117"/>
      <c r="C1133" s="116"/>
      <c r="D1133" s="116"/>
      <c r="E1133" s="175"/>
      <c r="F1133" s="262"/>
      <c r="G1133" s="61"/>
      <c r="H1133" s="118"/>
      <c r="I1133" s="29"/>
      <c r="J1133" s="29"/>
      <c r="K1133" s="116"/>
      <c r="L1133" s="118"/>
      <c r="M1133" s="174"/>
      <c r="N1133" s="174"/>
      <c r="O1133" s="116"/>
      <c r="P1133" s="174"/>
      <c r="Q1133" s="116"/>
      <c r="R1133" s="116"/>
      <c r="S1133" s="174"/>
      <c r="T1133" s="174"/>
      <c r="U1133" s="174"/>
      <c r="V1133" s="174"/>
      <c r="W1133" s="174"/>
      <c r="X1133" s="174"/>
      <c r="Y1133" s="174"/>
      <c r="Z1133" s="174"/>
      <c r="AA1133" s="174"/>
      <c r="AB1133" s="174"/>
      <c r="AC1133" s="174"/>
      <c r="AD1133" s="174"/>
      <c r="AE1133" s="174"/>
      <c r="AF1133" s="174"/>
      <c r="AG1133" s="174"/>
      <c r="AH1133" s="174"/>
      <c r="AI1133" s="174"/>
      <c r="AJ1133" s="174"/>
    </row>
    <row r="1134" ht="15.0" customHeight="1">
      <c r="A1134" s="262"/>
      <c r="B1134" s="117"/>
      <c r="C1134" s="116"/>
      <c r="D1134" s="116"/>
      <c r="E1134" s="175"/>
      <c r="F1134" s="262"/>
      <c r="G1134" s="61"/>
      <c r="H1134" s="118"/>
      <c r="I1134" s="29"/>
      <c r="J1134" s="29"/>
      <c r="K1134" s="116"/>
      <c r="L1134" s="118"/>
      <c r="M1134" s="174"/>
      <c r="N1134" s="174"/>
      <c r="O1134" s="116"/>
      <c r="P1134" s="174"/>
      <c r="Q1134" s="116"/>
      <c r="R1134" s="116"/>
      <c r="S1134" s="174"/>
      <c r="T1134" s="174"/>
      <c r="U1134" s="174"/>
      <c r="V1134" s="174"/>
      <c r="W1134" s="174"/>
      <c r="X1134" s="174"/>
      <c r="Y1134" s="174"/>
      <c r="Z1134" s="174"/>
      <c r="AA1134" s="174"/>
      <c r="AB1134" s="174"/>
      <c r="AC1134" s="174"/>
      <c r="AD1134" s="174"/>
      <c r="AE1134" s="174"/>
      <c r="AF1134" s="174"/>
      <c r="AG1134" s="174"/>
      <c r="AH1134" s="174"/>
      <c r="AI1134" s="174"/>
      <c r="AJ1134" s="174"/>
    </row>
    <row r="1135" ht="15.0" customHeight="1">
      <c r="A1135" s="262"/>
      <c r="B1135" s="115"/>
      <c r="C1135" s="116"/>
      <c r="D1135" s="116"/>
      <c r="E1135" s="175"/>
      <c r="F1135" s="262"/>
      <c r="G1135" s="29"/>
      <c r="H1135" s="118"/>
      <c r="I1135" s="29"/>
      <c r="J1135" s="29"/>
      <c r="K1135" s="116"/>
      <c r="L1135" s="118"/>
      <c r="M1135" s="174"/>
      <c r="N1135" s="174"/>
      <c r="O1135" s="116"/>
      <c r="P1135" s="174"/>
      <c r="Q1135" s="116"/>
      <c r="R1135" s="116"/>
      <c r="S1135" s="174"/>
      <c r="T1135" s="174"/>
      <c r="U1135" s="174"/>
      <c r="V1135" s="174"/>
      <c r="W1135" s="174"/>
      <c r="X1135" s="174"/>
      <c r="Y1135" s="174"/>
      <c r="Z1135" s="174"/>
      <c r="AA1135" s="174"/>
      <c r="AB1135" s="174"/>
      <c r="AC1135" s="174"/>
      <c r="AD1135" s="174"/>
      <c r="AE1135" s="174"/>
      <c r="AF1135" s="174"/>
      <c r="AG1135" s="174"/>
      <c r="AH1135" s="174"/>
      <c r="AI1135" s="174"/>
      <c r="AJ1135" s="174"/>
    </row>
    <row r="1136" ht="15.0" customHeight="1">
      <c r="A1136" s="262"/>
      <c r="B1136" s="115"/>
      <c r="C1136" s="116"/>
      <c r="D1136" s="116"/>
      <c r="E1136" s="175"/>
      <c r="F1136" s="262"/>
      <c r="G1136" s="61"/>
      <c r="H1136" s="118"/>
      <c r="I1136" s="29"/>
      <c r="J1136" s="29"/>
      <c r="K1136" s="116"/>
      <c r="L1136" s="265"/>
      <c r="M1136" s="174"/>
      <c r="N1136" s="174"/>
      <c r="O1136" s="116"/>
      <c r="P1136" s="174"/>
      <c r="Q1136" s="116"/>
      <c r="R1136" s="116"/>
      <c r="S1136" s="174"/>
      <c r="T1136" s="174"/>
      <c r="U1136" s="174"/>
      <c r="V1136" s="174"/>
      <c r="W1136" s="174"/>
      <c r="X1136" s="174"/>
      <c r="Y1136" s="174"/>
      <c r="Z1136" s="174"/>
      <c r="AA1136" s="174"/>
      <c r="AB1136" s="174"/>
      <c r="AC1136" s="174"/>
      <c r="AD1136" s="174"/>
      <c r="AE1136" s="174"/>
      <c r="AF1136" s="174"/>
      <c r="AG1136" s="174"/>
      <c r="AH1136" s="174"/>
      <c r="AI1136" s="174"/>
      <c r="AJ1136" s="174"/>
    </row>
    <row r="1137" ht="15.0" customHeight="1">
      <c r="A1137" s="262"/>
      <c r="B1137" s="115"/>
      <c r="C1137" s="116"/>
      <c r="D1137" s="116"/>
      <c r="E1137" s="175"/>
      <c r="F1137" s="262"/>
      <c r="G1137" s="61"/>
      <c r="H1137" s="118"/>
      <c r="I1137" s="29"/>
      <c r="J1137" s="29"/>
      <c r="K1137" s="116"/>
      <c r="L1137" s="174"/>
      <c r="M1137" s="174"/>
      <c r="N1137" s="174"/>
      <c r="O1137" s="116"/>
      <c r="P1137" s="174"/>
      <c r="Q1137" s="116"/>
      <c r="R1137" s="116"/>
      <c r="S1137" s="174"/>
      <c r="T1137" s="174"/>
      <c r="U1137" s="174"/>
      <c r="V1137" s="174"/>
      <c r="W1137" s="174"/>
      <c r="X1137" s="174"/>
      <c r="Y1137" s="174"/>
      <c r="Z1137" s="174"/>
      <c r="AA1137" s="174"/>
      <c r="AB1137" s="174"/>
      <c r="AC1137" s="174"/>
      <c r="AD1137" s="174"/>
      <c r="AE1137" s="174"/>
      <c r="AF1137" s="174"/>
      <c r="AG1137" s="174"/>
      <c r="AH1137" s="174"/>
      <c r="AI1137" s="174"/>
      <c r="AJ1137" s="174"/>
    </row>
    <row r="1138" ht="15.0" customHeight="1">
      <c r="A1138" s="262"/>
      <c r="B1138" s="115"/>
      <c r="C1138" s="116"/>
      <c r="D1138" s="116"/>
      <c r="E1138" s="175"/>
      <c r="F1138" s="262"/>
      <c r="G1138" s="61"/>
      <c r="H1138" s="118"/>
      <c r="I1138" s="29"/>
      <c r="J1138" s="29"/>
      <c r="K1138" s="116"/>
      <c r="L1138" s="174"/>
      <c r="M1138" s="174"/>
      <c r="N1138" s="174"/>
      <c r="O1138" s="116"/>
      <c r="P1138" s="174"/>
      <c r="Q1138" s="116"/>
      <c r="R1138" s="116"/>
      <c r="S1138" s="174"/>
      <c r="T1138" s="174"/>
      <c r="U1138" s="174"/>
      <c r="V1138" s="174"/>
      <c r="W1138" s="174"/>
      <c r="X1138" s="174"/>
      <c r="Y1138" s="174"/>
      <c r="Z1138" s="174"/>
      <c r="AA1138" s="174"/>
      <c r="AB1138" s="174"/>
      <c r="AC1138" s="174"/>
      <c r="AD1138" s="174"/>
      <c r="AE1138" s="174"/>
      <c r="AF1138" s="174"/>
      <c r="AG1138" s="174"/>
      <c r="AH1138" s="174"/>
      <c r="AI1138" s="174"/>
      <c r="AJ1138" s="174"/>
    </row>
    <row r="1139" ht="15.0" customHeight="1">
      <c r="A1139" s="262"/>
      <c r="B1139" s="115"/>
      <c r="C1139" s="116"/>
      <c r="D1139" s="118"/>
      <c r="E1139" s="175"/>
      <c r="F1139" s="262"/>
      <c r="G1139" s="61"/>
      <c r="H1139" s="118"/>
      <c r="I1139" s="29"/>
      <c r="J1139" s="29"/>
      <c r="K1139" s="116"/>
      <c r="L1139" s="116"/>
      <c r="M1139" s="407"/>
      <c r="N1139" s="174"/>
      <c r="O1139" s="116"/>
      <c r="P1139" s="174"/>
      <c r="Q1139" s="116"/>
      <c r="R1139" s="116"/>
      <c r="S1139" s="174"/>
      <c r="T1139" s="174"/>
      <c r="U1139" s="174"/>
      <c r="V1139" s="174"/>
      <c r="W1139" s="174"/>
      <c r="X1139" s="174"/>
      <c r="Y1139" s="174"/>
      <c r="Z1139" s="174"/>
      <c r="AA1139" s="174"/>
      <c r="AB1139" s="174"/>
      <c r="AC1139" s="174"/>
      <c r="AD1139" s="174"/>
      <c r="AE1139" s="174"/>
      <c r="AF1139" s="174"/>
      <c r="AG1139" s="174"/>
      <c r="AH1139" s="174"/>
      <c r="AI1139" s="174"/>
      <c r="AJ1139" s="174"/>
    </row>
    <row r="1140" ht="15.0" customHeight="1">
      <c r="A1140" s="262"/>
      <c r="B1140" s="115"/>
      <c r="C1140" s="116"/>
      <c r="D1140" s="118"/>
      <c r="E1140" s="175"/>
      <c r="F1140" s="262"/>
      <c r="G1140" s="61"/>
      <c r="H1140" s="118"/>
      <c r="I1140" s="29"/>
      <c r="J1140" s="29"/>
      <c r="K1140" s="34"/>
      <c r="L1140" s="265"/>
      <c r="M1140" s="174"/>
      <c r="N1140" s="174"/>
      <c r="O1140" s="116"/>
      <c r="P1140" s="174"/>
      <c r="Q1140" s="116"/>
      <c r="R1140" s="116"/>
      <c r="S1140" s="174"/>
      <c r="T1140" s="174"/>
      <c r="U1140" s="174"/>
      <c r="V1140" s="174"/>
      <c r="W1140" s="174"/>
      <c r="X1140" s="174"/>
      <c r="Y1140" s="174"/>
      <c r="Z1140" s="174"/>
      <c r="AA1140" s="174"/>
      <c r="AB1140" s="174"/>
      <c r="AC1140" s="174"/>
      <c r="AD1140" s="174"/>
      <c r="AE1140" s="174"/>
      <c r="AF1140" s="174"/>
      <c r="AG1140" s="174"/>
      <c r="AH1140" s="174"/>
      <c r="AI1140" s="174"/>
      <c r="AJ1140" s="174"/>
    </row>
    <row r="1141" ht="15.0" customHeight="1">
      <c r="A1141" s="262"/>
      <c r="B1141" s="115"/>
      <c r="C1141" s="116"/>
      <c r="D1141" s="118"/>
      <c r="E1141" s="175"/>
      <c r="F1141" s="262"/>
      <c r="G1141" s="61"/>
      <c r="H1141" s="118"/>
      <c r="I1141" s="29"/>
      <c r="J1141" s="29"/>
      <c r="K1141" s="34"/>
      <c r="L1141" s="265"/>
      <c r="M1141" s="174"/>
      <c r="N1141" s="174"/>
      <c r="O1141" s="116"/>
      <c r="P1141" s="174"/>
      <c r="Q1141" s="116"/>
      <c r="R1141" s="116"/>
      <c r="S1141" s="174"/>
      <c r="T1141" s="174"/>
      <c r="U1141" s="174"/>
      <c r="V1141" s="174"/>
      <c r="W1141" s="174"/>
      <c r="X1141" s="174"/>
      <c r="Y1141" s="174"/>
      <c r="Z1141" s="174"/>
      <c r="AA1141" s="174"/>
      <c r="AB1141" s="174"/>
      <c r="AC1141" s="174"/>
      <c r="AD1141" s="174"/>
      <c r="AE1141" s="174"/>
      <c r="AF1141" s="174"/>
      <c r="AG1141" s="174"/>
      <c r="AH1141" s="174"/>
      <c r="AI1141" s="174"/>
      <c r="AJ1141" s="174"/>
    </row>
    <row r="1142" ht="15.0" customHeight="1">
      <c r="A1142" s="262"/>
      <c r="B1142" s="115"/>
      <c r="C1142" s="116"/>
      <c r="D1142" s="116"/>
      <c r="E1142" s="175"/>
      <c r="F1142" s="262"/>
      <c r="G1142" s="61"/>
      <c r="H1142" s="118"/>
      <c r="I1142" s="29"/>
      <c r="J1142" s="29"/>
      <c r="K1142" s="34"/>
      <c r="L1142" s="265"/>
      <c r="M1142" s="174"/>
      <c r="N1142" s="174"/>
      <c r="O1142" s="116"/>
      <c r="P1142" s="174"/>
      <c r="Q1142" s="116"/>
      <c r="R1142" s="116"/>
      <c r="S1142" s="174"/>
      <c r="T1142" s="174"/>
      <c r="U1142" s="174"/>
      <c r="V1142" s="174"/>
      <c r="W1142" s="174"/>
      <c r="X1142" s="174"/>
      <c r="Y1142" s="174"/>
      <c r="Z1142" s="174"/>
      <c r="AA1142" s="174"/>
      <c r="AB1142" s="174"/>
      <c r="AC1142" s="174"/>
      <c r="AD1142" s="174"/>
      <c r="AE1142" s="174"/>
      <c r="AF1142" s="174"/>
      <c r="AG1142" s="174"/>
      <c r="AH1142" s="174"/>
      <c r="AI1142" s="174"/>
      <c r="AJ1142" s="174"/>
    </row>
    <row r="1143" ht="15.0" customHeight="1">
      <c r="A1143" s="262"/>
      <c r="B1143" s="115"/>
      <c r="C1143" s="116"/>
      <c r="D1143" s="116"/>
      <c r="E1143" s="175"/>
      <c r="F1143" s="262"/>
      <c r="G1143" s="61"/>
      <c r="H1143" s="118"/>
      <c r="I1143" s="29"/>
      <c r="J1143" s="29"/>
      <c r="K1143" s="34"/>
      <c r="L1143" s="265"/>
      <c r="M1143" s="174"/>
      <c r="N1143" s="174"/>
      <c r="O1143" s="116"/>
      <c r="P1143" s="174"/>
      <c r="Q1143" s="116"/>
      <c r="R1143" s="116"/>
      <c r="S1143" s="174"/>
      <c r="T1143" s="174"/>
      <c r="U1143" s="174"/>
      <c r="V1143" s="174"/>
      <c r="W1143" s="174"/>
      <c r="X1143" s="174"/>
      <c r="Y1143" s="174"/>
      <c r="Z1143" s="174"/>
      <c r="AA1143" s="174"/>
      <c r="AB1143" s="174"/>
      <c r="AC1143" s="174"/>
      <c r="AD1143" s="174"/>
      <c r="AE1143" s="174"/>
      <c r="AF1143" s="174"/>
      <c r="AG1143" s="174"/>
      <c r="AH1143" s="174"/>
      <c r="AI1143" s="174"/>
      <c r="AJ1143" s="174"/>
    </row>
    <row r="1144" ht="15.0" customHeight="1">
      <c r="A1144" s="262"/>
      <c r="B1144" s="117"/>
      <c r="C1144" s="116"/>
      <c r="D1144" s="116"/>
      <c r="E1144" s="175"/>
      <c r="F1144" s="262"/>
      <c r="G1144" s="61"/>
      <c r="H1144" s="118"/>
      <c r="I1144" s="29"/>
      <c r="J1144" s="29"/>
      <c r="K1144" s="34"/>
      <c r="L1144" s="265"/>
      <c r="M1144" s="174"/>
      <c r="N1144" s="174"/>
      <c r="O1144" s="116"/>
      <c r="P1144" s="174"/>
      <c r="Q1144" s="116"/>
      <c r="R1144" s="116"/>
      <c r="S1144" s="174"/>
      <c r="T1144" s="118"/>
      <c r="U1144" s="118"/>
      <c r="V1144" s="118"/>
      <c r="W1144" s="118"/>
      <c r="X1144" s="118"/>
      <c r="Y1144" s="118"/>
      <c r="Z1144" s="118"/>
      <c r="AA1144" s="118"/>
      <c r="AB1144" s="118"/>
      <c r="AC1144" s="118"/>
      <c r="AD1144" s="118"/>
      <c r="AE1144" s="118"/>
      <c r="AF1144" s="118"/>
      <c r="AG1144" s="118"/>
      <c r="AH1144" s="118"/>
      <c r="AI1144" s="118"/>
      <c r="AJ1144" s="118"/>
    </row>
    <row r="1145" ht="15.0" customHeight="1">
      <c r="A1145" s="262"/>
      <c r="B1145" s="117"/>
      <c r="C1145" s="116"/>
      <c r="D1145" s="116"/>
      <c r="E1145" s="175"/>
      <c r="F1145" s="262"/>
      <c r="G1145" s="61"/>
      <c r="H1145" s="118"/>
      <c r="I1145" s="29"/>
      <c r="J1145" s="29"/>
      <c r="K1145" s="34"/>
      <c r="L1145" s="265"/>
      <c r="M1145" s="174"/>
      <c r="N1145" s="174"/>
      <c r="O1145" s="116"/>
      <c r="P1145" s="174"/>
      <c r="Q1145" s="116"/>
      <c r="R1145" s="116"/>
      <c r="S1145" s="174"/>
      <c r="T1145" s="118"/>
      <c r="U1145" s="118"/>
      <c r="V1145" s="118"/>
      <c r="W1145" s="118"/>
      <c r="X1145" s="118"/>
      <c r="Y1145" s="118"/>
      <c r="Z1145" s="118"/>
      <c r="AA1145" s="118"/>
      <c r="AB1145" s="118"/>
      <c r="AC1145" s="118"/>
      <c r="AD1145" s="118"/>
      <c r="AE1145" s="118"/>
      <c r="AF1145" s="118"/>
      <c r="AG1145" s="118"/>
      <c r="AH1145" s="118"/>
      <c r="AI1145" s="118"/>
      <c r="AJ1145" s="118"/>
    </row>
    <row r="1146" ht="15.0" customHeight="1">
      <c r="A1146" s="262"/>
      <c r="B1146" s="115"/>
      <c r="C1146" s="118"/>
      <c r="D1146" s="118"/>
      <c r="E1146" s="175"/>
      <c r="F1146" s="262"/>
      <c r="G1146" s="61"/>
      <c r="H1146" s="118"/>
      <c r="I1146" s="29"/>
      <c r="J1146" s="29"/>
      <c r="K1146" s="34"/>
      <c r="L1146" s="265"/>
      <c r="M1146" s="174"/>
      <c r="N1146" s="174"/>
      <c r="O1146" s="116"/>
      <c r="P1146" s="174"/>
      <c r="Q1146" s="116"/>
      <c r="R1146" s="116"/>
      <c r="S1146" s="174"/>
      <c r="T1146" s="118"/>
      <c r="U1146" s="118"/>
      <c r="V1146" s="118"/>
      <c r="W1146" s="118"/>
      <c r="X1146" s="118"/>
      <c r="Y1146" s="118"/>
      <c r="Z1146" s="118"/>
      <c r="AA1146" s="118"/>
      <c r="AB1146" s="118"/>
      <c r="AC1146" s="118"/>
      <c r="AD1146" s="118"/>
      <c r="AE1146" s="118"/>
      <c r="AF1146" s="118"/>
      <c r="AG1146" s="118"/>
      <c r="AH1146" s="118"/>
      <c r="AI1146" s="118"/>
      <c r="AJ1146" s="118"/>
    </row>
    <row r="1147" ht="15.0" customHeight="1">
      <c r="A1147" s="262"/>
      <c r="B1147" s="115"/>
      <c r="C1147" s="116"/>
      <c r="D1147" s="116"/>
      <c r="E1147" s="175"/>
      <c r="F1147" s="262"/>
      <c r="G1147" s="61"/>
      <c r="H1147" s="118"/>
      <c r="I1147" s="29"/>
      <c r="J1147" s="29"/>
      <c r="K1147" s="34"/>
      <c r="L1147" s="265"/>
      <c r="M1147" s="174"/>
      <c r="N1147" s="174"/>
      <c r="O1147" s="116"/>
      <c r="P1147" s="174"/>
      <c r="Q1147" s="116"/>
      <c r="R1147" s="116"/>
      <c r="S1147" s="174"/>
      <c r="T1147" s="118"/>
      <c r="U1147" s="118"/>
      <c r="V1147" s="118"/>
      <c r="W1147" s="118"/>
      <c r="X1147" s="118"/>
      <c r="Y1147" s="118"/>
      <c r="Z1147" s="118"/>
      <c r="AA1147" s="118"/>
      <c r="AB1147" s="118"/>
      <c r="AC1147" s="118"/>
      <c r="AD1147" s="118"/>
      <c r="AE1147" s="118"/>
      <c r="AF1147" s="118"/>
      <c r="AG1147" s="118"/>
      <c r="AH1147" s="118"/>
      <c r="AI1147" s="118"/>
      <c r="AJ1147" s="118"/>
    </row>
    <row r="1148" ht="15.0" customHeight="1">
      <c r="A1148" s="262"/>
      <c r="B1148" s="115"/>
      <c r="C1148" s="116"/>
      <c r="D1148" s="116"/>
      <c r="E1148" s="175"/>
      <c r="F1148" s="262"/>
      <c r="G1148" s="61"/>
      <c r="H1148" s="118"/>
      <c r="I1148" s="29"/>
      <c r="J1148" s="29"/>
      <c r="K1148" s="34"/>
      <c r="L1148" s="265"/>
      <c r="M1148" s="174"/>
      <c r="N1148" s="174"/>
      <c r="O1148" s="116"/>
      <c r="P1148" s="174"/>
      <c r="Q1148" s="116"/>
      <c r="R1148" s="116"/>
      <c r="S1148" s="174"/>
      <c r="T1148" s="118"/>
      <c r="U1148" s="118"/>
      <c r="V1148" s="118"/>
      <c r="W1148" s="118"/>
      <c r="X1148" s="118"/>
      <c r="Y1148" s="118"/>
      <c r="Z1148" s="118"/>
      <c r="AA1148" s="118"/>
      <c r="AB1148" s="118"/>
      <c r="AC1148" s="118"/>
      <c r="AD1148" s="118"/>
      <c r="AE1148" s="118"/>
      <c r="AF1148" s="118"/>
      <c r="AG1148" s="118"/>
      <c r="AH1148" s="118"/>
      <c r="AI1148" s="118"/>
      <c r="AJ1148" s="118"/>
    </row>
    <row r="1149" ht="15.0" customHeight="1">
      <c r="A1149" s="262"/>
      <c r="B1149" s="115"/>
      <c r="C1149" s="116"/>
      <c r="D1149" s="116"/>
      <c r="E1149" s="175"/>
      <c r="F1149" s="262"/>
      <c r="G1149" s="61"/>
      <c r="H1149" s="118"/>
      <c r="I1149" s="29"/>
      <c r="J1149" s="29"/>
      <c r="K1149" s="34"/>
      <c r="L1149" s="174"/>
      <c r="M1149" s="174"/>
      <c r="N1149" s="174"/>
      <c r="O1149" s="116"/>
      <c r="P1149" s="174"/>
      <c r="Q1149" s="116"/>
      <c r="R1149" s="116"/>
      <c r="S1149" s="174"/>
      <c r="T1149" s="118"/>
      <c r="U1149" s="118"/>
      <c r="V1149" s="118"/>
      <c r="W1149" s="118"/>
      <c r="X1149" s="118"/>
      <c r="Y1149" s="118"/>
      <c r="Z1149" s="118"/>
      <c r="AA1149" s="118"/>
      <c r="AB1149" s="118"/>
      <c r="AC1149" s="118"/>
      <c r="AD1149" s="118"/>
      <c r="AE1149" s="118"/>
      <c r="AF1149" s="118"/>
      <c r="AG1149" s="118"/>
      <c r="AH1149" s="118"/>
      <c r="AI1149" s="118"/>
      <c r="AJ1149" s="118"/>
    </row>
    <row r="1150" ht="15.0" customHeight="1">
      <c r="A1150" s="262"/>
      <c r="B1150" s="115"/>
      <c r="C1150" s="116"/>
      <c r="D1150" s="116"/>
      <c r="E1150" s="175"/>
      <c r="F1150" s="262"/>
      <c r="G1150" s="61"/>
      <c r="H1150" s="118"/>
      <c r="I1150" s="29"/>
      <c r="J1150" s="29"/>
      <c r="K1150" s="34"/>
      <c r="L1150" s="174"/>
      <c r="M1150" s="174"/>
      <c r="N1150" s="174"/>
      <c r="O1150" s="116"/>
      <c r="P1150" s="174"/>
      <c r="Q1150" s="116"/>
      <c r="R1150" s="116"/>
      <c r="S1150" s="174"/>
      <c r="T1150" s="118"/>
      <c r="U1150" s="118"/>
      <c r="V1150" s="118"/>
      <c r="W1150" s="118"/>
      <c r="X1150" s="118"/>
      <c r="Y1150" s="118"/>
      <c r="Z1150" s="118"/>
      <c r="AA1150" s="118"/>
      <c r="AB1150" s="118"/>
      <c r="AC1150" s="118"/>
      <c r="AD1150" s="118"/>
      <c r="AE1150" s="118"/>
      <c r="AF1150" s="118"/>
      <c r="AG1150" s="118"/>
      <c r="AH1150" s="118"/>
      <c r="AI1150" s="118"/>
      <c r="AJ1150" s="118"/>
    </row>
    <row r="1151" ht="15.0" customHeight="1">
      <c r="A1151" s="262"/>
      <c r="B1151" s="115"/>
      <c r="C1151" s="116"/>
      <c r="D1151" s="116"/>
      <c r="E1151" s="175"/>
      <c r="F1151" s="262"/>
      <c r="G1151" s="61"/>
      <c r="H1151" s="118"/>
      <c r="I1151" s="29"/>
      <c r="J1151" s="29"/>
      <c r="K1151" s="34"/>
      <c r="L1151" s="116"/>
      <c r="M1151" s="174"/>
      <c r="N1151" s="174"/>
      <c r="O1151" s="116"/>
      <c r="P1151" s="174"/>
      <c r="Q1151" s="116"/>
      <c r="R1151" s="116"/>
      <c r="S1151" s="174"/>
      <c r="T1151" s="118"/>
      <c r="U1151" s="118"/>
      <c r="V1151" s="118"/>
      <c r="W1151" s="118"/>
      <c r="X1151" s="118"/>
      <c r="Y1151" s="118"/>
      <c r="Z1151" s="118"/>
      <c r="AA1151" s="118"/>
      <c r="AB1151" s="118"/>
      <c r="AC1151" s="118"/>
      <c r="AD1151" s="118"/>
      <c r="AE1151" s="118"/>
      <c r="AF1151" s="118"/>
      <c r="AG1151" s="118"/>
      <c r="AH1151" s="118"/>
      <c r="AI1151" s="118"/>
      <c r="AJ1151" s="118"/>
    </row>
    <row r="1152" ht="15.0" customHeight="1">
      <c r="A1152" s="262"/>
      <c r="B1152" s="115"/>
      <c r="C1152" s="116"/>
      <c r="D1152" s="116"/>
      <c r="E1152" s="175"/>
      <c r="F1152" s="262"/>
      <c r="G1152" s="61"/>
      <c r="H1152" s="118"/>
      <c r="I1152" s="29"/>
      <c r="J1152" s="29"/>
      <c r="K1152" s="34"/>
      <c r="L1152" s="174"/>
      <c r="M1152" s="174"/>
      <c r="N1152" s="174"/>
      <c r="O1152" s="116"/>
      <c r="P1152" s="174"/>
      <c r="Q1152" s="116"/>
      <c r="R1152" s="116"/>
      <c r="S1152" s="174"/>
      <c r="T1152" s="118"/>
      <c r="U1152" s="118"/>
      <c r="V1152" s="118"/>
      <c r="W1152" s="118"/>
      <c r="X1152" s="118"/>
      <c r="Y1152" s="118"/>
      <c r="Z1152" s="118"/>
      <c r="AA1152" s="118"/>
      <c r="AB1152" s="118"/>
      <c r="AC1152" s="118"/>
      <c r="AD1152" s="118"/>
      <c r="AE1152" s="118"/>
      <c r="AF1152" s="118"/>
      <c r="AG1152" s="118"/>
      <c r="AH1152" s="118"/>
      <c r="AI1152" s="118"/>
      <c r="AJ1152" s="118"/>
    </row>
    <row r="1153" ht="15.0" customHeight="1">
      <c r="A1153" s="262"/>
      <c r="B1153" s="115"/>
      <c r="C1153" s="116"/>
      <c r="D1153" s="116"/>
      <c r="E1153" s="175"/>
      <c r="F1153" s="262"/>
      <c r="G1153" s="61"/>
      <c r="H1153" s="118"/>
      <c r="I1153" s="29"/>
      <c r="J1153" s="29"/>
      <c r="K1153" s="34"/>
      <c r="L1153" s="174"/>
      <c r="M1153" s="174"/>
      <c r="N1153" s="174"/>
      <c r="O1153" s="116"/>
      <c r="P1153" s="174"/>
      <c r="Q1153" s="116"/>
      <c r="R1153" s="116"/>
      <c r="S1153" s="174"/>
      <c r="T1153" s="118"/>
      <c r="U1153" s="118"/>
      <c r="V1153" s="118"/>
      <c r="W1153" s="118"/>
      <c r="X1153" s="118"/>
      <c r="Y1153" s="118"/>
      <c r="Z1153" s="118"/>
      <c r="AA1153" s="118"/>
      <c r="AB1153" s="118"/>
      <c r="AC1153" s="118"/>
      <c r="AD1153" s="118"/>
      <c r="AE1153" s="118"/>
      <c r="AF1153" s="118"/>
      <c r="AG1153" s="118"/>
      <c r="AH1153" s="118"/>
      <c r="AI1153" s="118"/>
      <c r="AJ1153" s="118"/>
    </row>
    <row r="1154" ht="15.0" customHeight="1">
      <c r="A1154" s="262"/>
      <c r="B1154" s="115"/>
      <c r="C1154" s="116"/>
      <c r="D1154" s="116"/>
      <c r="E1154" s="175"/>
      <c r="F1154" s="262"/>
      <c r="G1154" s="61"/>
      <c r="H1154" s="118"/>
      <c r="I1154" s="29"/>
      <c r="J1154" s="29"/>
      <c r="K1154" s="116"/>
      <c r="L1154" s="174"/>
      <c r="M1154" s="174"/>
      <c r="N1154" s="174"/>
      <c r="O1154" s="116"/>
      <c r="P1154" s="174"/>
      <c r="Q1154" s="116"/>
      <c r="R1154" s="116"/>
      <c r="S1154" s="174"/>
      <c r="T1154" s="118"/>
      <c r="U1154" s="118"/>
      <c r="V1154" s="118"/>
      <c r="W1154" s="118"/>
      <c r="X1154" s="118"/>
      <c r="Y1154" s="118"/>
      <c r="Z1154" s="118"/>
      <c r="AA1154" s="118"/>
      <c r="AB1154" s="118"/>
      <c r="AC1154" s="118"/>
      <c r="AD1154" s="118"/>
      <c r="AE1154" s="118"/>
      <c r="AF1154" s="118"/>
      <c r="AG1154" s="118"/>
      <c r="AH1154" s="118"/>
      <c r="AI1154" s="118"/>
      <c r="AJ1154" s="118"/>
    </row>
    <row r="1155" ht="15.0" customHeight="1">
      <c r="A1155" s="262"/>
      <c r="B1155" s="115"/>
      <c r="C1155" s="116"/>
      <c r="D1155" s="118"/>
      <c r="E1155" s="175"/>
      <c r="F1155" s="262"/>
      <c r="G1155" s="61"/>
      <c r="H1155" s="118"/>
      <c r="I1155" s="29"/>
      <c r="J1155" s="29"/>
      <c r="K1155" s="116"/>
      <c r="L1155" s="116"/>
      <c r="M1155" s="174"/>
      <c r="N1155" s="174"/>
      <c r="O1155" s="116"/>
      <c r="P1155" s="174"/>
      <c r="Q1155" s="116"/>
      <c r="R1155" s="116"/>
      <c r="S1155" s="174"/>
      <c r="T1155" s="118"/>
      <c r="U1155" s="118"/>
      <c r="V1155" s="118"/>
      <c r="W1155" s="118"/>
      <c r="X1155" s="118"/>
      <c r="Y1155" s="118"/>
      <c r="Z1155" s="118"/>
      <c r="AA1155" s="118"/>
      <c r="AB1155" s="118"/>
      <c r="AC1155" s="118"/>
      <c r="AD1155" s="118"/>
      <c r="AE1155" s="118"/>
      <c r="AF1155" s="118"/>
      <c r="AG1155" s="118"/>
      <c r="AH1155" s="118"/>
      <c r="AI1155" s="118"/>
      <c r="AJ1155" s="118"/>
    </row>
    <row r="1156" ht="15.0" customHeight="1">
      <c r="A1156" s="262"/>
      <c r="B1156" s="117"/>
      <c r="C1156" s="265"/>
      <c r="D1156" s="265"/>
      <c r="E1156" s="175"/>
      <c r="F1156" s="262"/>
      <c r="G1156" s="29"/>
      <c r="H1156" s="118"/>
      <c r="I1156" s="29"/>
      <c r="J1156" s="29"/>
      <c r="K1156" s="116"/>
      <c r="L1156" s="116"/>
      <c r="M1156" s="174"/>
      <c r="N1156" s="174"/>
      <c r="O1156" s="116"/>
      <c r="P1156" s="174"/>
      <c r="Q1156" s="116"/>
      <c r="R1156" s="116"/>
      <c r="S1156" s="174"/>
      <c r="T1156" s="118"/>
      <c r="U1156" s="118"/>
      <c r="V1156" s="118"/>
      <c r="W1156" s="118"/>
      <c r="X1156" s="118"/>
      <c r="Y1156" s="118"/>
      <c r="Z1156" s="118"/>
      <c r="AA1156" s="118"/>
      <c r="AB1156" s="118"/>
      <c r="AC1156" s="118"/>
      <c r="AD1156" s="118"/>
      <c r="AE1156" s="118"/>
      <c r="AF1156" s="118"/>
      <c r="AG1156" s="118"/>
      <c r="AH1156" s="118"/>
      <c r="AI1156" s="118"/>
      <c r="AJ1156" s="118"/>
    </row>
    <row r="1157" ht="15.0" customHeight="1">
      <c r="A1157" s="262"/>
      <c r="B1157" s="115"/>
      <c r="C1157" s="118"/>
      <c r="D1157" s="118"/>
      <c r="E1157" s="175"/>
      <c r="F1157" s="262"/>
      <c r="G1157" s="29"/>
      <c r="H1157" s="118"/>
      <c r="I1157" s="29"/>
      <c r="J1157" s="29"/>
      <c r="K1157" s="116"/>
      <c r="L1157" s="116"/>
      <c r="M1157" s="174"/>
      <c r="N1157" s="174"/>
      <c r="O1157" s="116"/>
      <c r="P1157" s="174"/>
      <c r="Q1157" s="116"/>
      <c r="R1157" s="116"/>
      <c r="S1157" s="174"/>
      <c r="T1157" s="118"/>
      <c r="U1157" s="118"/>
      <c r="V1157" s="118"/>
      <c r="W1157" s="118"/>
      <c r="X1157" s="118"/>
      <c r="Y1157" s="118"/>
      <c r="Z1157" s="118"/>
      <c r="AA1157" s="118"/>
      <c r="AB1157" s="118"/>
      <c r="AC1157" s="118"/>
      <c r="AD1157" s="118"/>
      <c r="AE1157" s="118"/>
      <c r="AF1157" s="118"/>
      <c r="AG1157" s="118"/>
      <c r="AH1157" s="118"/>
      <c r="AI1157" s="118"/>
      <c r="AJ1157" s="118"/>
    </row>
    <row r="1158" ht="15.0" customHeight="1">
      <c r="A1158" s="262"/>
      <c r="B1158" s="115"/>
      <c r="C1158" s="116"/>
      <c r="D1158" s="118"/>
      <c r="E1158" s="175"/>
      <c r="F1158" s="262"/>
      <c r="G1158" s="29"/>
      <c r="H1158" s="118"/>
      <c r="I1158" s="29"/>
      <c r="J1158" s="29"/>
      <c r="K1158" s="116"/>
      <c r="L1158" s="116"/>
      <c r="M1158" s="174"/>
      <c r="N1158" s="174"/>
      <c r="O1158" s="116"/>
      <c r="P1158" s="174"/>
      <c r="Q1158" s="116"/>
      <c r="R1158" s="116"/>
      <c r="S1158" s="174"/>
      <c r="T1158" s="118"/>
      <c r="U1158" s="118"/>
      <c r="V1158" s="118"/>
      <c r="W1158" s="118"/>
      <c r="X1158" s="118"/>
      <c r="Y1158" s="118"/>
      <c r="Z1158" s="118"/>
      <c r="AA1158" s="118"/>
      <c r="AB1158" s="118"/>
      <c r="AC1158" s="118"/>
      <c r="AD1158" s="118"/>
      <c r="AE1158" s="118"/>
      <c r="AF1158" s="118"/>
      <c r="AG1158" s="118"/>
      <c r="AH1158" s="118"/>
      <c r="AI1158" s="118"/>
      <c r="AJ1158" s="118"/>
    </row>
    <row r="1159" ht="15.0" customHeight="1">
      <c r="A1159" s="262"/>
      <c r="B1159" s="115"/>
      <c r="C1159" s="116"/>
      <c r="D1159" s="116"/>
      <c r="E1159" s="175"/>
      <c r="F1159" s="262"/>
      <c r="G1159" s="29"/>
      <c r="H1159" s="118"/>
      <c r="I1159" s="29"/>
      <c r="J1159" s="29"/>
      <c r="K1159" s="116"/>
      <c r="L1159" s="116"/>
      <c r="M1159" s="174"/>
      <c r="N1159" s="174"/>
      <c r="O1159" s="116"/>
      <c r="P1159" s="174"/>
      <c r="Q1159" s="116"/>
      <c r="R1159" s="116"/>
      <c r="S1159" s="118"/>
      <c r="T1159" s="118"/>
      <c r="U1159" s="118"/>
      <c r="V1159" s="118"/>
      <c r="W1159" s="118"/>
      <c r="X1159" s="118"/>
      <c r="Y1159" s="118"/>
      <c r="Z1159" s="118"/>
      <c r="AA1159" s="118"/>
      <c r="AB1159" s="118"/>
      <c r="AC1159" s="118"/>
      <c r="AD1159" s="118"/>
      <c r="AE1159" s="118"/>
      <c r="AF1159" s="118"/>
      <c r="AG1159" s="118"/>
      <c r="AH1159" s="118"/>
      <c r="AI1159" s="118"/>
      <c r="AJ1159" s="118"/>
    </row>
    <row r="1160" ht="15.0" customHeight="1">
      <c r="A1160" s="262"/>
      <c r="B1160" s="115"/>
      <c r="C1160" s="116"/>
      <c r="D1160" s="116"/>
      <c r="E1160" s="175"/>
      <c r="F1160" s="262"/>
      <c r="G1160" s="61"/>
      <c r="H1160" s="118"/>
      <c r="I1160" s="29"/>
      <c r="J1160" s="29"/>
      <c r="K1160" s="116"/>
      <c r="L1160" s="116"/>
      <c r="M1160" s="174"/>
      <c r="N1160" s="174"/>
      <c r="O1160" s="116"/>
      <c r="P1160" s="174"/>
      <c r="Q1160" s="116"/>
      <c r="R1160" s="116"/>
      <c r="S1160" s="118"/>
      <c r="T1160" s="118"/>
      <c r="U1160" s="118"/>
      <c r="V1160" s="118"/>
      <c r="W1160" s="118"/>
      <c r="X1160" s="118"/>
      <c r="Y1160" s="118"/>
      <c r="Z1160" s="118"/>
      <c r="AA1160" s="118"/>
      <c r="AB1160" s="118"/>
      <c r="AC1160" s="118"/>
      <c r="AD1160" s="118"/>
      <c r="AE1160" s="118"/>
      <c r="AF1160" s="118"/>
      <c r="AG1160" s="118"/>
      <c r="AH1160" s="118"/>
      <c r="AI1160" s="118"/>
      <c r="AJ1160" s="118"/>
    </row>
    <row r="1161" ht="15.0" customHeight="1">
      <c r="A1161" s="262"/>
      <c r="B1161" s="117"/>
      <c r="C1161" s="116"/>
      <c r="D1161" s="116"/>
      <c r="E1161" s="175"/>
      <c r="F1161" s="262"/>
      <c r="G1161" s="61"/>
      <c r="H1161" s="118"/>
      <c r="I1161" s="29"/>
      <c r="J1161" s="29"/>
      <c r="K1161" s="116"/>
      <c r="L1161" s="174"/>
      <c r="M1161" s="174"/>
      <c r="N1161" s="174"/>
      <c r="O1161" s="116"/>
      <c r="P1161" s="174"/>
      <c r="Q1161" s="116"/>
      <c r="R1161" s="116"/>
      <c r="S1161" s="118"/>
      <c r="T1161" s="118"/>
      <c r="U1161" s="118"/>
      <c r="V1161" s="118"/>
      <c r="W1161" s="118"/>
      <c r="X1161" s="118"/>
      <c r="Y1161" s="118"/>
      <c r="Z1161" s="118"/>
      <c r="AA1161" s="118"/>
      <c r="AB1161" s="118"/>
      <c r="AC1161" s="118"/>
      <c r="AD1161" s="118"/>
      <c r="AE1161" s="118"/>
      <c r="AF1161" s="118"/>
      <c r="AG1161" s="118"/>
      <c r="AH1161" s="118"/>
      <c r="AI1161" s="118"/>
      <c r="AJ1161" s="118"/>
    </row>
    <row r="1162" ht="15.0" customHeight="1">
      <c r="A1162" s="262"/>
      <c r="B1162" s="117"/>
      <c r="C1162" s="116"/>
      <c r="D1162" s="116"/>
      <c r="E1162" s="175"/>
      <c r="F1162" s="262"/>
      <c r="G1162" s="61"/>
      <c r="H1162" s="118"/>
      <c r="I1162" s="29"/>
      <c r="J1162" s="29"/>
      <c r="K1162" s="116"/>
      <c r="L1162" s="174"/>
      <c r="M1162" s="174"/>
      <c r="N1162" s="174"/>
      <c r="O1162" s="116"/>
      <c r="P1162" s="174"/>
      <c r="Q1162" s="116"/>
      <c r="R1162" s="116"/>
      <c r="S1162" s="118"/>
      <c r="T1162" s="118"/>
      <c r="U1162" s="118"/>
      <c r="V1162" s="118"/>
      <c r="W1162" s="118"/>
      <c r="X1162" s="118"/>
      <c r="Y1162" s="118"/>
      <c r="Z1162" s="118"/>
      <c r="AA1162" s="118"/>
      <c r="AB1162" s="118"/>
      <c r="AC1162" s="118"/>
      <c r="AD1162" s="118"/>
      <c r="AE1162" s="118"/>
      <c r="AF1162" s="118"/>
      <c r="AG1162" s="118"/>
      <c r="AH1162" s="118"/>
      <c r="AI1162" s="118"/>
      <c r="AJ1162" s="118"/>
    </row>
    <row r="1163" ht="15.0" customHeight="1">
      <c r="A1163" s="262"/>
      <c r="B1163" s="115"/>
      <c r="C1163" s="116"/>
      <c r="D1163" s="118"/>
      <c r="E1163" s="175"/>
      <c r="F1163" s="262"/>
      <c r="G1163" s="61"/>
      <c r="H1163" s="118"/>
      <c r="I1163" s="29"/>
      <c r="J1163" s="29"/>
      <c r="K1163" s="116"/>
      <c r="L1163" s="174"/>
      <c r="M1163" s="174"/>
      <c r="N1163" s="174"/>
      <c r="O1163" s="116"/>
      <c r="P1163" s="174"/>
      <c r="Q1163" s="116"/>
      <c r="R1163" s="116"/>
      <c r="S1163" s="118"/>
      <c r="T1163" s="118"/>
      <c r="U1163" s="118"/>
      <c r="V1163" s="118"/>
      <c r="W1163" s="118"/>
      <c r="X1163" s="118"/>
      <c r="Y1163" s="118"/>
      <c r="Z1163" s="118"/>
      <c r="AA1163" s="118"/>
      <c r="AB1163" s="118"/>
      <c r="AC1163" s="118"/>
      <c r="AD1163" s="118"/>
      <c r="AE1163" s="118"/>
      <c r="AF1163" s="118"/>
      <c r="AG1163" s="118"/>
      <c r="AH1163" s="118"/>
      <c r="AI1163" s="118"/>
      <c r="AJ1163" s="118"/>
    </row>
    <row r="1164" ht="15.0" customHeight="1">
      <c r="A1164" s="262"/>
      <c r="B1164" s="115"/>
      <c r="C1164" s="116"/>
      <c r="D1164" s="116"/>
      <c r="E1164" s="175"/>
      <c r="F1164" s="262"/>
      <c r="G1164" s="61"/>
      <c r="H1164" s="118"/>
      <c r="I1164" s="29"/>
      <c r="J1164" s="29"/>
      <c r="K1164" s="116"/>
      <c r="L1164" s="174"/>
      <c r="M1164" s="174"/>
      <c r="N1164" s="174"/>
      <c r="O1164" s="116"/>
      <c r="P1164" s="174"/>
      <c r="Q1164" s="116"/>
      <c r="R1164" s="116"/>
      <c r="S1164" s="118"/>
      <c r="T1164" s="118"/>
      <c r="U1164" s="118"/>
      <c r="V1164" s="118"/>
      <c r="W1164" s="118"/>
      <c r="X1164" s="118"/>
      <c r="Y1164" s="118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</row>
    <row r="1165" ht="15.0" customHeight="1">
      <c r="A1165" s="262"/>
      <c r="B1165" s="115"/>
      <c r="C1165" s="116"/>
      <c r="D1165" s="116"/>
      <c r="E1165" s="175"/>
      <c r="F1165" s="262"/>
      <c r="G1165" s="61"/>
      <c r="H1165" s="118"/>
      <c r="I1165" s="29"/>
      <c r="J1165" s="29"/>
      <c r="K1165" s="116"/>
      <c r="L1165" s="174"/>
      <c r="M1165" s="174"/>
      <c r="N1165" s="174"/>
      <c r="O1165" s="116"/>
      <c r="P1165" s="174"/>
      <c r="Q1165" s="116"/>
      <c r="R1165" s="116"/>
      <c r="S1165" s="118"/>
      <c r="T1165" s="118"/>
      <c r="U1165" s="118"/>
      <c r="V1165" s="118"/>
      <c r="W1165" s="118"/>
      <c r="X1165" s="118"/>
      <c r="Y1165" s="118"/>
      <c r="Z1165" s="118"/>
      <c r="AA1165" s="118"/>
      <c r="AB1165" s="118"/>
      <c r="AC1165" s="118"/>
      <c r="AD1165" s="118"/>
      <c r="AE1165" s="118"/>
      <c r="AF1165" s="118"/>
      <c r="AG1165" s="118"/>
      <c r="AH1165" s="118"/>
      <c r="AI1165" s="118"/>
      <c r="AJ1165" s="118"/>
    </row>
    <row r="1166" ht="15.0" customHeight="1">
      <c r="A1166" s="262"/>
      <c r="B1166" s="117"/>
      <c r="C1166" s="116"/>
      <c r="D1166" s="116"/>
      <c r="E1166" s="175"/>
      <c r="F1166" s="262"/>
      <c r="G1166" s="61"/>
      <c r="H1166" s="118"/>
      <c r="I1166" s="29"/>
      <c r="J1166" s="29"/>
      <c r="K1166" s="116"/>
      <c r="L1166" s="174"/>
      <c r="M1166" s="174"/>
      <c r="N1166" s="174"/>
      <c r="O1166" s="116"/>
      <c r="P1166" s="174"/>
      <c r="Q1166" s="116"/>
      <c r="R1166" s="116"/>
      <c r="S1166" s="118"/>
      <c r="T1166" s="118"/>
      <c r="U1166" s="118"/>
      <c r="V1166" s="118"/>
      <c r="W1166" s="118"/>
      <c r="X1166" s="118"/>
      <c r="Y1166" s="118"/>
      <c r="Z1166" s="118"/>
      <c r="AA1166" s="118"/>
      <c r="AB1166" s="118"/>
      <c r="AC1166" s="118"/>
      <c r="AD1166" s="118"/>
      <c r="AE1166" s="118"/>
      <c r="AF1166" s="118"/>
      <c r="AG1166" s="118"/>
      <c r="AH1166" s="118"/>
      <c r="AI1166" s="118"/>
      <c r="AJ1166" s="118"/>
    </row>
    <row r="1167" ht="15.0" customHeight="1">
      <c r="A1167" s="262"/>
      <c r="B1167" s="115"/>
      <c r="C1167" s="116"/>
      <c r="D1167" s="116"/>
      <c r="E1167" s="175"/>
      <c r="F1167" s="262"/>
      <c r="G1167" s="61"/>
      <c r="H1167" s="118"/>
      <c r="I1167" s="29"/>
      <c r="J1167" s="29"/>
      <c r="K1167" s="116"/>
      <c r="L1167" s="174"/>
      <c r="M1167" s="174"/>
      <c r="N1167" s="174"/>
      <c r="O1167" s="116"/>
      <c r="P1167" s="174"/>
      <c r="Q1167" s="116"/>
      <c r="R1167" s="116"/>
      <c r="S1167" s="118"/>
      <c r="T1167" s="118"/>
      <c r="U1167" s="118"/>
      <c r="V1167" s="118"/>
      <c r="W1167" s="118"/>
      <c r="X1167" s="118"/>
      <c r="Y1167" s="118"/>
      <c r="Z1167" s="118"/>
      <c r="AA1167" s="118"/>
      <c r="AB1167" s="118"/>
      <c r="AC1167" s="118"/>
      <c r="AD1167" s="118"/>
      <c r="AE1167" s="118"/>
      <c r="AF1167" s="118"/>
      <c r="AG1167" s="118"/>
      <c r="AH1167" s="118"/>
      <c r="AI1167" s="118"/>
      <c r="AJ1167" s="118"/>
    </row>
    <row r="1168" ht="15.0" customHeight="1">
      <c r="A1168" s="262"/>
      <c r="B1168" s="115"/>
      <c r="C1168" s="116"/>
      <c r="D1168" s="118"/>
      <c r="E1168" s="175"/>
      <c r="F1168" s="262"/>
      <c r="G1168" s="61"/>
      <c r="H1168" s="118"/>
      <c r="I1168" s="29"/>
      <c r="J1168" s="29"/>
      <c r="K1168" s="116"/>
      <c r="L1168" s="174"/>
      <c r="M1168" s="174"/>
      <c r="N1168" s="174"/>
      <c r="O1168" s="116"/>
      <c r="P1168" s="174"/>
      <c r="Q1168" s="116"/>
      <c r="R1168" s="116"/>
      <c r="S1168" s="118"/>
      <c r="T1168" s="118"/>
      <c r="U1168" s="118"/>
      <c r="V1168" s="118"/>
      <c r="W1168" s="118"/>
      <c r="X1168" s="118"/>
      <c r="Y1168" s="118"/>
      <c r="Z1168" s="118"/>
      <c r="AA1168" s="118"/>
      <c r="AB1168" s="118"/>
      <c r="AC1168" s="118"/>
      <c r="AD1168" s="118"/>
      <c r="AE1168" s="118"/>
      <c r="AF1168" s="118"/>
      <c r="AG1168" s="118"/>
      <c r="AH1168" s="118"/>
      <c r="AI1168" s="118"/>
      <c r="AJ1168" s="118"/>
    </row>
    <row r="1169" ht="15.0" customHeight="1">
      <c r="A1169" s="262"/>
      <c r="B1169" s="115"/>
      <c r="C1169" s="116"/>
      <c r="D1169" s="118"/>
      <c r="E1169" s="175"/>
      <c r="F1169" s="262"/>
      <c r="G1169" s="61"/>
      <c r="H1169" s="118"/>
      <c r="I1169" s="29"/>
      <c r="J1169" s="29"/>
      <c r="K1169" s="116"/>
      <c r="L1169" s="174"/>
      <c r="M1169" s="174"/>
      <c r="N1169" s="174"/>
      <c r="O1169" s="116"/>
      <c r="P1169" s="174"/>
      <c r="Q1169" s="116"/>
      <c r="R1169" s="116"/>
      <c r="S1169" s="118"/>
      <c r="T1169" s="118"/>
      <c r="U1169" s="118"/>
      <c r="V1169" s="118"/>
      <c r="W1169" s="118"/>
      <c r="X1169" s="118"/>
      <c r="Y1169" s="118"/>
      <c r="Z1169" s="118"/>
      <c r="AA1169" s="118"/>
      <c r="AB1169" s="118"/>
      <c r="AC1169" s="118"/>
      <c r="AD1169" s="118"/>
      <c r="AE1169" s="118"/>
      <c r="AF1169" s="118"/>
      <c r="AG1169" s="118"/>
      <c r="AH1169" s="118"/>
      <c r="AI1169" s="118"/>
      <c r="AJ1169" s="118"/>
    </row>
    <row r="1170" ht="15.0" customHeight="1">
      <c r="A1170" s="262"/>
      <c r="B1170" s="115"/>
      <c r="C1170" s="116"/>
      <c r="D1170" s="116"/>
      <c r="E1170" s="175"/>
      <c r="F1170" s="262"/>
      <c r="G1170" s="61"/>
      <c r="H1170" s="118"/>
      <c r="I1170" s="29"/>
      <c r="J1170" s="29"/>
      <c r="K1170" s="116"/>
      <c r="L1170" s="174"/>
      <c r="M1170" s="174"/>
      <c r="N1170" s="174"/>
      <c r="O1170" s="116"/>
      <c r="P1170" s="174"/>
      <c r="Q1170" s="116"/>
      <c r="R1170" s="116"/>
      <c r="S1170" s="118"/>
      <c r="T1170" s="118"/>
      <c r="U1170" s="118"/>
      <c r="V1170" s="118"/>
      <c r="W1170" s="118"/>
      <c r="X1170" s="118"/>
      <c r="Y1170" s="118"/>
      <c r="Z1170" s="118"/>
      <c r="AA1170" s="118"/>
      <c r="AB1170" s="118"/>
      <c r="AC1170" s="118"/>
      <c r="AD1170" s="118"/>
      <c r="AE1170" s="118"/>
      <c r="AF1170" s="118"/>
      <c r="AG1170" s="118"/>
      <c r="AH1170" s="118"/>
      <c r="AI1170" s="118"/>
      <c r="AJ1170" s="118"/>
    </row>
    <row r="1171" ht="15.0" customHeight="1">
      <c r="A1171" s="262"/>
      <c r="B1171" s="115"/>
      <c r="C1171" s="116"/>
      <c r="D1171" s="118"/>
      <c r="E1171" s="175"/>
      <c r="F1171" s="262"/>
      <c r="G1171" s="29"/>
      <c r="H1171" s="118"/>
      <c r="I1171" s="29"/>
      <c r="J1171" s="29"/>
      <c r="K1171" s="116"/>
      <c r="L1171" s="174"/>
      <c r="M1171" s="174"/>
      <c r="N1171" s="174"/>
      <c r="O1171" s="116"/>
      <c r="P1171" s="174"/>
      <c r="Q1171" s="116"/>
      <c r="R1171" s="116"/>
      <c r="S1171" s="118"/>
      <c r="T1171" s="118"/>
      <c r="U1171" s="118"/>
      <c r="V1171" s="118"/>
      <c r="W1171" s="118"/>
      <c r="X1171" s="118"/>
      <c r="Y1171" s="118"/>
      <c r="Z1171" s="118"/>
      <c r="AA1171" s="118"/>
      <c r="AB1171" s="118"/>
      <c r="AC1171" s="118"/>
      <c r="AD1171" s="118"/>
      <c r="AE1171" s="118"/>
      <c r="AF1171" s="118"/>
      <c r="AG1171" s="118"/>
      <c r="AH1171" s="118"/>
      <c r="AI1171" s="118"/>
      <c r="AJ1171" s="118"/>
    </row>
    <row r="1172" ht="15.0" customHeight="1">
      <c r="A1172" s="262"/>
      <c r="B1172" s="115"/>
      <c r="C1172" s="116"/>
      <c r="D1172" s="116"/>
      <c r="E1172" s="175"/>
      <c r="F1172" s="262"/>
      <c r="G1172" s="61"/>
      <c r="H1172" s="118"/>
      <c r="I1172" s="29"/>
      <c r="J1172" s="29"/>
      <c r="K1172" s="116"/>
      <c r="L1172" s="174"/>
      <c r="M1172" s="174"/>
      <c r="N1172" s="174"/>
      <c r="O1172" s="116"/>
      <c r="P1172" s="174"/>
      <c r="Q1172" s="116"/>
      <c r="R1172" s="116"/>
      <c r="S1172" s="118"/>
      <c r="T1172" s="118"/>
      <c r="U1172" s="118"/>
      <c r="V1172" s="118"/>
      <c r="W1172" s="118"/>
      <c r="X1172" s="118"/>
      <c r="Y1172" s="118"/>
      <c r="Z1172" s="118"/>
      <c r="AA1172" s="118"/>
      <c r="AB1172" s="118"/>
      <c r="AC1172" s="118"/>
      <c r="AD1172" s="118"/>
      <c r="AE1172" s="118"/>
      <c r="AF1172" s="118"/>
      <c r="AG1172" s="118"/>
      <c r="AH1172" s="118"/>
      <c r="AI1172" s="118"/>
      <c r="AJ1172" s="118"/>
    </row>
    <row r="1173" ht="15.0" customHeight="1">
      <c r="A1173" s="262"/>
      <c r="B1173" s="115"/>
      <c r="C1173" s="116"/>
      <c r="D1173" s="116"/>
      <c r="E1173" s="175"/>
      <c r="F1173" s="262"/>
      <c r="G1173" s="61"/>
      <c r="H1173" s="118"/>
      <c r="I1173" s="29"/>
      <c r="J1173" s="29"/>
      <c r="K1173" s="116"/>
      <c r="L1173" s="174"/>
      <c r="M1173" s="174"/>
      <c r="N1173" s="174"/>
      <c r="O1173" s="116"/>
      <c r="P1173" s="174"/>
      <c r="Q1173" s="116"/>
      <c r="R1173" s="116"/>
      <c r="S1173" s="118"/>
      <c r="T1173" s="118"/>
      <c r="U1173" s="118"/>
      <c r="V1173" s="118"/>
      <c r="W1173" s="118"/>
      <c r="X1173" s="118"/>
      <c r="Y1173" s="118"/>
      <c r="Z1173" s="118"/>
      <c r="AA1173" s="118"/>
      <c r="AB1173" s="118"/>
      <c r="AC1173" s="118"/>
      <c r="AD1173" s="118"/>
      <c r="AE1173" s="118"/>
      <c r="AF1173" s="118"/>
      <c r="AG1173" s="118"/>
      <c r="AH1173" s="118"/>
      <c r="AI1173" s="118"/>
      <c r="AJ1173" s="118"/>
    </row>
    <row r="1174" ht="15.0" customHeight="1">
      <c r="A1174" s="262"/>
      <c r="B1174" s="115"/>
      <c r="C1174" s="116"/>
      <c r="D1174" s="118"/>
      <c r="E1174" s="175"/>
      <c r="F1174" s="262"/>
      <c r="G1174" s="61"/>
      <c r="H1174" s="118"/>
      <c r="I1174" s="29"/>
      <c r="J1174" s="29"/>
      <c r="K1174" s="116"/>
      <c r="L1174" s="174"/>
      <c r="M1174" s="174"/>
      <c r="N1174" s="174"/>
      <c r="O1174" s="116"/>
      <c r="P1174" s="174"/>
      <c r="Q1174" s="116"/>
      <c r="R1174" s="116"/>
      <c r="S1174" s="118"/>
      <c r="T1174" s="118"/>
      <c r="U1174" s="118"/>
      <c r="V1174" s="118"/>
      <c r="W1174" s="118"/>
      <c r="X1174" s="118"/>
      <c r="Y1174" s="118"/>
      <c r="Z1174" s="118"/>
      <c r="AA1174" s="118"/>
      <c r="AB1174" s="118"/>
      <c r="AC1174" s="118"/>
      <c r="AD1174" s="118"/>
      <c r="AE1174" s="118"/>
      <c r="AF1174" s="118"/>
      <c r="AG1174" s="118"/>
      <c r="AH1174" s="118"/>
      <c r="AI1174" s="118"/>
      <c r="AJ1174" s="118"/>
    </row>
    <row r="1175" ht="15.0" customHeight="1">
      <c r="A1175" s="262"/>
      <c r="B1175" s="115"/>
      <c r="C1175" s="116"/>
      <c r="D1175" s="116"/>
      <c r="E1175" s="175"/>
      <c r="F1175" s="262"/>
      <c r="G1175" s="61"/>
      <c r="H1175" s="118"/>
      <c r="I1175" s="29"/>
      <c r="J1175" s="29"/>
      <c r="K1175" s="116"/>
      <c r="L1175" s="174"/>
      <c r="M1175" s="174"/>
      <c r="N1175" s="174"/>
      <c r="O1175" s="116"/>
      <c r="P1175" s="174"/>
      <c r="Q1175" s="116"/>
      <c r="R1175" s="116"/>
      <c r="S1175" s="118"/>
      <c r="T1175" s="118"/>
      <c r="U1175" s="118"/>
      <c r="V1175" s="118"/>
      <c r="W1175" s="118"/>
      <c r="X1175" s="118"/>
      <c r="Y1175" s="118"/>
      <c r="Z1175" s="118"/>
      <c r="AA1175" s="118"/>
      <c r="AB1175" s="118"/>
      <c r="AC1175" s="118"/>
      <c r="AD1175" s="118"/>
      <c r="AE1175" s="118"/>
      <c r="AF1175" s="118"/>
      <c r="AG1175" s="118"/>
      <c r="AH1175" s="118"/>
      <c r="AI1175" s="118"/>
      <c r="AJ1175" s="118"/>
    </row>
    <row r="1176" ht="15.0" customHeight="1">
      <c r="A1176" s="262"/>
      <c r="B1176" s="115"/>
      <c r="C1176" s="116"/>
      <c r="D1176" s="118"/>
      <c r="E1176" s="175"/>
      <c r="F1176" s="262"/>
      <c r="G1176" s="61"/>
      <c r="H1176" s="118"/>
      <c r="I1176" s="29"/>
      <c r="J1176" s="29"/>
      <c r="K1176" s="116"/>
      <c r="L1176" s="174"/>
      <c r="M1176" s="174"/>
      <c r="N1176" s="174"/>
      <c r="O1176" s="116"/>
      <c r="P1176" s="174"/>
      <c r="Q1176" s="116"/>
      <c r="R1176" s="116"/>
      <c r="S1176" s="118"/>
      <c r="T1176" s="174"/>
      <c r="U1176" s="174"/>
      <c r="V1176" s="174"/>
      <c r="W1176" s="174"/>
      <c r="X1176" s="174"/>
      <c r="Y1176" s="174"/>
      <c r="Z1176" s="174"/>
      <c r="AA1176" s="174"/>
      <c r="AB1176" s="174"/>
      <c r="AC1176" s="174"/>
      <c r="AD1176" s="174"/>
      <c r="AE1176" s="174"/>
      <c r="AF1176" s="174"/>
      <c r="AG1176" s="174"/>
      <c r="AH1176" s="174"/>
      <c r="AI1176" s="174"/>
      <c r="AJ1176" s="174"/>
    </row>
    <row r="1177" ht="15.0" customHeight="1">
      <c r="A1177" s="262"/>
      <c r="B1177" s="115"/>
      <c r="C1177" s="265"/>
      <c r="D1177" s="265"/>
      <c r="E1177" s="175"/>
      <c r="F1177" s="262"/>
      <c r="G1177" s="29"/>
      <c r="H1177" s="118"/>
      <c r="I1177" s="29"/>
      <c r="J1177" s="29"/>
      <c r="K1177" s="116"/>
      <c r="L1177" s="174"/>
      <c r="M1177" s="174"/>
      <c r="N1177" s="174"/>
      <c r="O1177" s="116"/>
      <c r="P1177" s="174"/>
      <c r="Q1177" s="116"/>
      <c r="R1177" s="116"/>
      <c r="S1177" s="118"/>
      <c r="T1177" s="174"/>
      <c r="U1177" s="174"/>
      <c r="V1177" s="174"/>
      <c r="W1177" s="174"/>
      <c r="X1177" s="174"/>
      <c r="Y1177" s="174"/>
      <c r="Z1177" s="174"/>
      <c r="AA1177" s="174"/>
      <c r="AB1177" s="174"/>
      <c r="AC1177" s="174"/>
      <c r="AD1177" s="174"/>
      <c r="AE1177" s="174"/>
      <c r="AF1177" s="174"/>
      <c r="AG1177" s="174"/>
      <c r="AH1177" s="174"/>
      <c r="AI1177" s="174"/>
      <c r="AJ1177" s="174"/>
    </row>
    <row r="1178" ht="15.0" customHeight="1">
      <c r="A1178" s="262"/>
      <c r="B1178" s="115"/>
      <c r="C1178" s="118"/>
      <c r="D1178" s="118"/>
      <c r="E1178" s="175"/>
      <c r="F1178" s="262"/>
      <c r="G1178" s="29"/>
      <c r="H1178" s="118"/>
      <c r="I1178" s="29"/>
      <c r="J1178" s="29"/>
      <c r="K1178" s="116"/>
      <c r="L1178" s="174"/>
      <c r="M1178" s="174"/>
      <c r="N1178" s="174"/>
      <c r="O1178" s="116"/>
      <c r="P1178" s="174"/>
      <c r="Q1178" s="116"/>
      <c r="R1178" s="116"/>
      <c r="S1178" s="118"/>
      <c r="T1178" s="174"/>
      <c r="U1178" s="174"/>
      <c r="V1178" s="174"/>
      <c r="W1178" s="174"/>
      <c r="X1178" s="174"/>
      <c r="Y1178" s="174"/>
      <c r="Z1178" s="174"/>
      <c r="AA1178" s="174"/>
      <c r="AB1178" s="174"/>
      <c r="AC1178" s="174"/>
      <c r="AD1178" s="174"/>
      <c r="AE1178" s="174"/>
      <c r="AF1178" s="174"/>
      <c r="AG1178" s="174"/>
      <c r="AH1178" s="174"/>
      <c r="AI1178" s="174"/>
      <c r="AJ1178" s="174"/>
    </row>
    <row r="1179" ht="15.0" customHeight="1">
      <c r="A1179" s="262"/>
      <c r="B1179" s="117"/>
      <c r="C1179" s="116"/>
      <c r="D1179" s="116"/>
      <c r="E1179" s="175"/>
      <c r="F1179" s="262"/>
      <c r="G1179" s="29"/>
      <c r="H1179" s="118"/>
      <c r="I1179" s="29"/>
      <c r="J1179" s="29"/>
      <c r="K1179" s="116"/>
      <c r="L1179" s="174"/>
      <c r="M1179" s="174"/>
      <c r="N1179" s="174"/>
      <c r="O1179" s="116"/>
      <c r="P1179" s="174"/>
      <c r="Q1179" s="116"/>
      <c r="R1179" s="116"/>
      <c r="S1179" s="118"/>
      <c r="T1179" s="174"/>
      <c r="U1179" s="174"/>
      <c r="V1179" s="174"/>
      <c r="W1179" s="174"/>
      <c r="X1179" s="174"/>
      <c r="Y1179" s="174"/>
      <c r="Z1179" s="174"/>
      <c r="AA1179" s="174"/>
      <c r="AB1179" s="174"/>
      <c r="AC1179" s="174"/>
      <c r="AD1179" s="174"/>
      <c r="AE1179" s="174"/>
      <c r="AF1179" s="174"/>
      <c r="AG1179" s="174"/>
      <c r="AH1179" s="174"/>
      <c r="AI1179" s="174"/>
      <c r="AJ1179" s="174"/>
    </row>
    <row r="1180" ht="15.0" customHeight="1">
      <c r="A1180" s="262"/>
      <c r="B1180" s="115"/>
      <c r="C1180" s="116"/>
      <c r="D1180" s="116"/>
      <c r="E1180" s="175"/>
      <c r="F1180" s="262"/>
      <c r="G1180" s="61"/>
      <c r="H1180" s="118"/>
      <c r="I1180" s="29"/>
      <c r="J1180" s="29"/>
      <c r="K1180" s="116"/>
      <c r="L1180" s="28"/>
      <c r="M1180" s="174"/>
      <c r="N1180" s="174"/>
      <c r="O1180" s="116"/>
      <c r="P1180" s="174"/>
      <c r="Q1180" s="116"/>
      <c r="R1180" s="116"/>
      <c r="S1180" s="118"/>
      <c r="T1180" s="174"/>
      <c r="U1180" s="174"/>
      <c r="V1180" s="174"/>
      <c r="W1180" s="174"/>
      <c r="X1180" s="174"/>
      <c r="Y1180" s="174"/>
      <c r="Z1180" s="174"/>
      <c r="AA1180" s="174"/>
      <c r="AB1180" s="174"/>
      <c r="AC1180" s="174"/>
      <c r="AD1180" s="174"/>
      <c r="AE1180" s="174"/>
      <c r="AF1180" s="174"/>
      <c r="AG1180" s="174"/>
      <c r="AH1180" s="174"/>
      <c r="AI1180" s="174"/>
      <c r="AJ1180" s="174"/>
    </row>
    <row r="1181" ht="15.0" customHeight="1">
      <c r="A1181" s="262"/>
      <c r="B1181" s="117"/>
      <c r="C1181" s="116"/>
      <c r="D1181" s="116"/>
      <c r="E1181" s="175"/>
      <c r="F1181" s="262"/>
      <c r="G1181" s="61"/>
      <c r="H1181" s="118"/>
      <c r="I1181" s="29"/>
      <c r="J1181" s="29"/>
      <c r="K1181" s="116"/>
      <c r="L1181" s="174"/>
      <c r="M1181" s="174"/>
      <c r="N1181" s="174"/>
      <c r="O1181" s="116"/>
      <c r="P1181" s="174"/>
      <c r="Q1181" s="116"/>
      <c r="R1181" s="116"/>
      <c r="S1181" s="118"/>
      <c r="T1181" s="174"/>
      <c r="U1181" s="174"/>
      <c r="V1181" s="174"/>
      <c r="W1181" s="174"/>
      <c r="X1181" s="174"/>
      <c r="Y1181" s="174"/>
      <c r="Z1181" s="174"/>
      <c r="AA1181" s="174"/>
      <c r="AB1181" s="174"/>
      <c r="AC1181" s="174"/>
      <c r="AD1181" s="174"/>
      <c r="AE1181" s="174"/>
      <c r="AF1181" s="174"/>
      <c r="AG1181" s="174"/>
      <c r="AH1181" s="174"/>
      <c r="AI1181" s="174"/>
      <c r="AJ1181" s="174"/>
    </row>
    <row r="1182" ht="15.0" customHeight="1">
      <c r="A1182" s="262"/>
      <c r="B1182" s="117"/>
      <c r="C1182" s="116"/>
      <c r="D1182" s="116"/>
      <c r="E1182" s="175"/>
      <c r="F1182" s="262"/>
      <c r="G1182" s="61"/>
      <c r="H1182" s="118"/>
      <c r="I1182" s="29"/>
      <c r="J1182" s="29"/>
      <c r="K1182" s="34"/>
      <c r="L1182" s="265"/>
      <c r="M1182" s="174"/>
      <c r="N1182" s="174"/>
      <c r="O1182" s="116"/>
      <c r="P1182" s="174"/>
      <c r="Q1182" s="116"/>
      <c r="R1182" s="116"/>
      <c r="S1182" s="118"/>
      <c r="T1182" s="174"/>
      <c r="U1182" s="174"/>
      <c r="V1182" s="174"/>
      <c r="W1182" s="174"/>
      <c r="X1182" s="174"/>
      <c r="Y1182" s="174"/>
      <c r="Z1182" s="174"/>
      <c r="AA1182" s="174"/>
      <c r="AB1182" s="174"/>
      <c r="AC1182" s="174"/>
      <c r="AD1182" s="174"/>
      <c r="AE1182" s="174"/>
      <c r="AF1182" s="174"/>
      <c r="AG1182" s="174"/>
      <c r="AH1182" s="174"/>
      <c r="AI1182" s="174"/>
      <c r="AJ1182" s="174"/>
    </row>
    <row r="1183" ht="15.0" customHeight="1">
      <c r="A1183" s="262"/>
      <c r="B1183" s="115"/>
      <c r="C1183" s="116"/>
      <c r="D1183" s="116"/>
      <c r="E1183" s="175"/>
      <c r="F1183" s="262"/>
      <c r="G1183" s="61"/>
      <c r="H1183" s="118"/>
      <c r="I1183" s="29"/>
      <c r="J1183" s="29"/>
      <c r="K1183" s="34"/>
      <c r="L1183" s="265"/>
      <c r="M1183" s="174"/>
      <c r="N1183" s="174"/>
      <c r="O1183" s="116"/>
      <c r="P1183" s="174"/>
      <c r="Q1183" s="116"/>
      <c r="R1183" s="116"/>
      <c r="S1183" s="118"/>
      <c r="T1183" s="174"/>
      <c r="U1183" s="174"/>
      <c r="V1183" s="174"/>
      <c r="W1183" s="174"/>
      <c r="X1183" s="174"/>
      <c r="Y1183" s="174"/>
      <c r="Z1183" s="174"/>
      <c r="AA1183" s="174"/>
      <c r="AB1183" s="174"/>
      <c r="AC1183" s="174"/>
      <c r="AD1183" s="174"/>
      <c r="AE1183" s="174"/>
      <c r="AF1183" s="174"/>
      <c r="AG1183" s="174"/>
      <c r="AH1183" s="174"/>
      <c r="AI1183" s="174"/>
      <c r="AJ1183" s="174"/>
    </row>
    <row r="1184" ht="15.0" customHeight="1">
      <c r="A1184" s="262"/>
      <c r="B1184" s="115"/>
      <c r="C1184" s="116"/>
      <c r="D1184" s="116"/>
      <c r="E1184" s="175"/>
      <c r="F1184" s="262"/>
      <c r="G1184" s="61"/>
      <c r="H1184" s="118"/>
      <c r="I1184" s="29"/>
      <c r="J1184" s="29"/>
      <c r="K1184" s="34"/>
      <c r="L1184" s="265"/>
      <c r="M1184" s="174"/>
      <c r="N1184" s="174"/>
      <c r="O1184" s="116"/>
      <c r="P1184" s="174"/>
      <c r="Q1184" s="116"/>
      <c r="R1184" s="116"/>
      <c r="S1184" s="118"/>
      <c r="T1184" s="174"/>
      <c r="U1184" s="174"/>
      <c r="V1184" s="174"/>
      <c r="W1184" s="174"/>
      <c r="X1184" s="174"/>
      <c r="Y1184" s="174"/>
      <c r="Z1184" s="174"/>
      <c r="AA1184" s="174"/>
      <c r="AB1184" s="174"/>
      <c r="AC1184" s="174"/>
      <c r="AD1184" s="174"/>
      <c r="AE1184" s="174"/>
      <c r="AF1184" s="174"/>
      <c r="AG1184" s="174"/>
      <c r="AH1184" s="174"/>
      <c r="AI1184" s="174"/>
      <c r="AJ1184" s="174"/>
    </row>
    <row r="1185" ht="15.0" customHeight="1">
      <c r="A1185" s="262"/>
      <c r="B1185" s="117"/>
      <c r="C1185" s="116"/>
      <c r="D1185" s="116"/>
      <c r="E1185" s="175"/>
      <c r="F1185" s="262"/>
      <c r="G1185" s="61"/>
      <c r="H1185" s="118"/>
      <c r="I1185" s="29"/>
      <c r="J1185" s="29"/>
      <c r="K1185" s="34"/>
      <c r="L1185" s="28"/>
      <c r="M1185" s="174"/>
      <c r="N1185" s="174"/>
      <c r="O1185" s="116"/>
      <c r="P1185" s="174"/>
      <c r="Q1185" s="116"/>
      <c r="R1185" s="116"/>
      <c r="S1185" s="118"/>
      <c r="T1185" s="174"/>
      <c r="U1185" s="174"/>
      <c r="V1185" s="174"/>
      <c r="W1185" s="174"/>
      <c r="X1185" s="174"/>
      <c r="Y1185" s="174"/>
      <c r="Z1185" s="174"/>
      <c r="AA1185" s="174"/>
      <c r="AB1185" s="174"/>
      <c r="AC1185" s="174"/>
      <c r="AD1185" s="174"/>
      <c r="AE1185" s="174"/>
      <c r="AF1185" s="174"/>
      <c r="AG1185" s="174"/>
      <c r="AH1185" s="174"/>
      <c r="AI1185" s="174"/>
      <c r="AJ1185" s="174"/>
    </row>
    <row r="1186" ht="15.0" customHeight="1">
      <c r="A1186" s="262"/>
      <c r="B1186" s="117"/>
      <c r="C1186" s="116"/>
      <c r="D1186" s="116"/>
      <c r="E1186" s="175"/>
      <c r="F1186" s="262"/>
      <c r="G1186" s="61"/>
      <c r="H1186" s="118"/>
      <c r="I1186" s="29"/>
      <c r="J1186" s="29"/>
      <c r="K1186" s="34"/>
      <c r="L1186" s="118"/>
      <c r="M1186" s="174"/>
      <c r="N1186" s="174"/>
      <c r="O1186" s="116"/>
      <c r="P1186" s="174"/>
      <c r="Q1186" s="116"/>
      <c r="R1186" s="116"/>
      <c r="S1186" s="118"/>
      <c r="T1186" s="174"/>
      <c r="U1186" s="174"/>
      <c r="V1186" s="174"/>
      <c r="W1186" s="174"/>
      <c r="X1186" s="174"/>
      <c r="Y1186" s="174"/>
      <c r="Z1186" s="174"/>
      <c r="AA1186" s="174"/>
      <c r="AB1186" s="174"/>
      <c r="AC1186" s="174"/>
      <c r="AD1186" s="174"/>
      <c r="AE1186" s="174"/>
      <c r="AF1186" s="174"/>
      <c r="AG1186" s="174"/>
      <c r="AH1186" s="174"/>
      <c r="AI1186" s="174"/>
      <c r="AJ1186" s="174"/>
    </row>
    <row r="1187" ht="15.0" customHeight="1">
      <c r="A1187" s="262"/>
      <c r="B1187" s="115"/>
      <c r="C1187" s="116"/>
      <c r="D1187" s="116"/>
      <c r="E1187" s="175"/>
      <c r="F1187" s="262"/>
      <c r="G1187" s="61"/>
      <c r="H1187" s="118"/>
      <c r="I1187" s="29"/>
      <c r="J1187" s="29"/>
      <c r="K1187" s="34"/>
      <c r="L1187" s="118"/>
      <c r="M1187" s="174"/>
      <c r="N1187" s="118"/>
      <c r="O1187" s="116"/>
      <c r="P1187" s="174"/>
      <c r="Q1187" s="116"/>
      <c r="R1187" s="116"/>
      <c r="S1187" s="118"/>
      <c r="T1187" s="174"/>
      <c r="U1187" s="174"/>
      <c r="V1187" s="174"/>
      <c r="W1187" s="174"/>
      <c r="X1187" s="174"/>
      <c r="Y1187" s="174"/>
      <c r="Z1187" s="174"/>
      <c r="AA1187" s="174"/>
      <c r="AB1187" s="174"/>
      <c r="AC1187" s="174"/>
      <c r="AD1187" s="174"/>
      <c r="AE1187" s="174"/>
      <c r="AF1187" s="174"/>
      <c r="AG1187" s="174"/>
      <c r="AH1187" s="174"/>
      <c r="AI1187" s="174"/>
      <c r="AJ1187" s="174"/>
    </row>
    <row r="1188" ht="15.0" customHeight="1">
      <c r="A1188" s="262"/>
      <c r="B1188" s="115"/>
      <c r="C1188" s="118"/>
      <c r="D1188" s="118"/>
      <c r="E1188" s="175"/>
      <c r="F1188" s="262"/>
      <c r="G1188" s="61"/>
      <c r="H1188" s="118"/>
      <c r="I1188" s="29"/>
      <c r="J1188" s="29"/>
      <c r="K1188" s="116"/>
      <c r="L1188" s="175"/>
      <c r="M1188" s="174"/>
      <c r="N1188" s="174"/>
      <c r="O1188" s="116"/>
      <c r="P1188" s="174"/>
      <c r="Q1188" s="116"/>
      <c r="R1188" s="116"/>
      <c r="S1188" s="118"/>
      <c r="T1188" s="174"/>
      <c r="U1188" s="174"/>
      <c r="V1188" s="174"/>
      <c r="W1188" s="174"/>
      <c r="X1188" s="174"/>
      <c r="Y1188" s="174"/>
      <c r="Z1188" s="174"/>
      <c r="AA1188" s="174"/>
      <c r="AB1188" s="174"/>
      <c r="AC1188" s="174"/>
      <c r="AD1188" s="174"/>
      <c r="AE1188" s="174"/>
      <c r="AF1188" s="174"/>
      <c r="AG1188" s="174"/>
      <c r="AH1188" s="174"/>
      <c r="AI1188" s="174"/>
      <c r="AJ1188" s="174"/>
    </row>
    <row r="1189" ht="15.0" customHeight="1">
      <c r="A1189" s="262"/>
      <c r="B1189" s="115"/>
      <c r="C1189" s="116"/>
      <c r="D1189" s="118"/>
      <c r="E1189" s="175"/>
      <c r="F1189" s="262"/>
      <c r="G1189" s="61"/>
      <c r="H1189" s="118"/>
      <c r="I1189" s="29"/>
      <c r="J1189" s="29"/>
      <c r="K1189" s="116"/>
      <c r="L1189" s="175"/>
      <c r="M1189" s="174"/>
      <c r="N1189" s="174"/>
      <c r="O1189" s="116"/>
      <c r="P1189" s="174"/>
      <c r="Q1189" s="116"/>
      <c r="R1189" s="116"/>
      <c r="S1189" s="118"/>
      <c r="T1189" s="174"/>
      <c r="U1189" s="174"/>
      <c r="V1189" s="174"/>
      <c r="W1189" s="174"/>
      <c r="X1189" s="174"/>
      <c r="Y1189" s="174"/>
      <c r="Z1189" s="174"/>
      <c r="AA1189" s="174"/>
      <c r="AB1189" s="174"/>
      <c r="AC1189" s="174"/>
      <c r="AD1189" s="174"/>
      <c r="AE1189" s="174"/>
      <c r="AF1189" s="174"/>
      <c r="AG1189" s="174"/>
      <c r="AH1189" s="174"/>
      <c r="AI1189" s="174"/>
      <c r="AJ1189" s="174"/>
    </row>
    <row r="1190" ht="15.0" customHeight="1">
      <c r="A1190" s="262"/>
      <c r="B1190" s="115"/>
      <c r="C1190" s="116"/>
      <c r="D1190" s="118"/>
      <c r="E1190" s="175"/>
      <c r="F1190" s="262"/>
      <c r="G1190" s="61"/>
      <c r="H1190" s="118"/>
      <c r="I1190" s="29"/>
      <c r="J1190" s="29"/>
      <c r="K1190" s="116"/>
      <c r="L1190" s="175"/>
      <c r="M1190" s="174"/>
      <c r="N1190" s="174"/>
      <c r="O1190" s="116"/>
      <c r="P1190" s="174"/>
      <c r="Q1190" s="116"/>
      <c r="R1190" s="116"/>
      <c r="S1190" s="118"/>
      <c r="T1190" s="174"/>
      <c r="U1190" s="174"/>
      <c r="V1190" s="174"/>
      <c r="W1190" s="174"/>
      <c r="X1190" s="174"/>
      <c r="Y1190" s="174"/>
      <c r="Z1190" s="174"/>
      <c r="AA1190" s="174"/>
      <c r="AB1190" s="174"/>
      <c r="AC1190" s="174"/>
      <c r="AD1190" s="174"/>
      <c r="AE1190" s="174"/>
      <c r="AF1190" s="174"/>
      <c r="AG1190" s="174"/>
      <c r="AH1190" s="174"/>
      <c r="AI1190" s="174"/>
      <c r="AJ1190" s="174"/>
    </row>
    <row r="1191" ht="15.0" customHeight="1">
      <c r="A1191" s="262"/>
      <c r="B1191" s="115"/>
      <c r="C1191" s="116"/>
      <c r="D1191" s="116"/>
      <c r="E1191" s="175"/>
      <c r="F1191" s="262"/>
      <c r="G1191" s="61"/>
      <c r="H1191" s="118"/>
      <c r="I1191" s="29"/>
      <c r="J1191" s="29"/>
      <c r="K1191" s="116"/>
      <c r="L1191" s="118"/>
      <c r="M1191" s="174"/>
      <c r="N1191" s="174"/>
      <c r="O1191" s="116"/>
      <c r="P1191" s="174"/>
      <c r="Q1191" s="116"/>
      <c r="R1191" s="116"/>
      <c r="S1191" s="174"/>
      <c r="T1191" s="174"/>
      <c r="U1191" s="174"/>
      <c r="V1191" s="174"/>
      <c r="W1191" s="174"/>
      <c r="X1191" s="174"/>
      <c r="Y1191" s="174"/>
      <c r="Z1191" s="174"/>
      <c r="AA1191" s="174"/>
      <c r="AB1191" s="174"/>
      <c r="AC1191" s="174"/>
      <c r="AD1191" s="174"/>
      <c r="AE1191" s="174"/>
      <c r="AF1191" s="174"/>
      <c r="AG1191" s="174"/>
      <c r="AH1191" s="174"/>
      <c r="AI1191" s="174"/>
      <c r="AJ1191" s="174"/>
    </row>
    <row r="1192" ht="15.0" customHeight="1">
      <c r="A1192" s="262"/>
      <c r="B1192" s="117"/>
      <c r="C1192" s="116"/>
      <c r="D1192" s="116"/>
      <c r="E1192" s="175"/>
      <c r="F1192" s="262"/>
      <c r="G1192" s="61"/>
      <c r="H1192" s="118"/>
      <c r="I1192" s="29"/>
      <c r="J1192" s="29"/>
      <c r="K1192" s="116"/>
      <c r="L1192" s="116"/>
      <c r="M1192" s="174"/>
      <c r="N1192" s="174"/>
      <c r="O1192" s="116"/>
      <c r="P1192" s="174"/>
      <c r="Q1192" s="116"/>
      <c r="R1192" s="116"/>
      <c r="S1192" s="174"/>
      <c r="T1192" s="116"/>
      <c r="U1192" s="116"/>
      <c r="V1192" s="116"/>
      <c r="W1192" s="116"/>
      <c r="X1192" s="116"/>
      <c r="Y1192" s="116"/>
      <c r="Z1192" s="116"/>
      <c r="AA1192" s="116"/>
      <c r="AB1192" s="116"/>
      <c r="AC1192" s="116"/>
      <c r="AD1192" s="116"/>
      <c r="AE1192" s="116"/>
      <c r="AF1192" s="116"/>
      <c r="AG1192" s="116"/>
      <c r="AH1192" s="116"/>
      <c r="AI1192" s="116"/>
      <c r="AJ1192" s="116"/>
    </row>
    <row r="1193" ht="15.0" customHeight="1">
      <c r="A1193" s="262"/>
      <c r="B1193" s="115"/>
      <c r="C1193" s="116"/>
      <c r="D1193" s="116"/>
      <c r="E1193" s="175"/>
      <c r="F1193" s="262"/>
      <c r="G1193" s="61"/>
      <c r="H1193" s="118"/>
      <c r="I1193" s="29"/>
      <c r="J1193" s="29"/>
      <c r="K1193" s="116"/>
      <c r="L1193" s="116"/>
      <c r="M1193" s="174"/>
      <c r="N1193" s="174"/>
      <c r="O1193" s="116"/>
      <c r="P1193" s="174"/>
      <c r="Q1193" s="116"/>
      <c r="R1193" s="116"/>
      <c r="S1193" s="174"/>
      <c r="T1193" s="116"/>
      <c r="U1193" s="116"/>
      <c r="V1193" s="116"/>
      <c r="W1193" s="116"/>
      <c r="X1193" s="116"/>
      <c r="Y1193" s="116"/>
      <c r="Z1193" s="116"/>
      <c r="AA1193" s="116"/>
      <c r="AB1193" s="116"/>
      <c r="AC1193" s="116"/>
      <c r="AD1193" s="116"/>
      <c r="AE1193" s="116"/>
      <c r="AF1193" s="116"/>
      <c r="AG1193" s="116"/>
      <c r="AH1193" s="116"/>
      <c r="AI1193" s="116"/>
      <c r="AJ1193" s="116"/>
    </row>
    <row r="1194" ht="15.0" customHeight="1">
      <c r="A1194" s="262"/>
      <c r="B1194" s="115"/>
      <c r="C1194" s="116"/>
      <c r="D1194" s="118"/>
      <c r="E1194" s="175"/>
      <c r="F1194" s="262"/>
      <c r="G1194" s="61"/>
      <c r="H1194" s="118"/>
      <c r="I1194" s="29"/>
      <c r="J1194" s="29"/>
      <c r="K1194" s="116"/>
      <c r="L1194" s="116"/>
      <c r="M1194" s="174"/>
      <c r="N1194" s="174"/>
      <c r="O1194" s="116"/>
      <c r="P1194" s="174"/>
      <c r="Q1194" s="116"/>
      <c r="R1194" s="116"/>
      <c r="S1194" s="174"/>
      <c r="T1194" s="116"/>
      <c r="U1194" s="116"/>
      <c r="V1194" s="116"/>
      <c r="W1194" s="116"/>
      <c r="X1194" s="116"/>
      <c r="Y1194" s="116"/>
      <c r="Z1194" s="116"/>
      <c r="AA1194" s="116"/>
      <c r="AB1194" s="116"/>
      <c r="AC1194" s="116"/>
      <c r="AD1194" s="116"/>
      <c r="AE1194" s="116"/>
      <c r="AF1194" s="116"/>
      <c r="AG1194" s="116"/>
      <c r="AH1194" s="116"/>
      <c r="AI1194" s="116"/>
      <c r="AJ1194" s="116"/>
    </row>
    <row r="1195" ht="15.0" customHeight="1">
      <c r="A1195" s="262"/>
      <c r="B1195" s="115"/>
      <c r="C1195" s="116"/>
      <c r="D1195" s="116"/>
      <c r="E1195" s="175"/>
      <c r="F1195" s="262"/>
      <c r="G1195" s="61"/>
      <c r="H1195" s="118"/>
      <c r="I1195" s="29"/>
      <c r="J1195" s="29"/>
      <c r="K1195" s="116"/>
      <c r="L1195" s="116"/>
      <c r="M1195" s="174"/>
      <c r="N1195" s="174"/>
      <c r="O1195" s="116"/>
      <c r="P1195" s="174"/>
      <c r="Q1195" s="116"/>
      <c r="R1195" s="116"/>
      <c r="S1195" s="174"/>
      <c r="T1195" s="116"/>
      <c r="U1195" s="116"/>
      <c r="V1195" s="116"/>
      <c r="W1195" s="116"/>
      <c r="X1195" s="116"/>
      <c r="Y1195" s="116"/>
      <c r="Z1195" s="116"/>
      <c r="AA1195" s="116"/>
      <c r="AB1195" s="116"/>
      <c r="AC1195" s="116"/>
      <c r="AD1195" s="116"/>
      <c r="AE1195" s="116"/>
      <c r="AF1195" s="116"/>
      <c r="AG1195" s="116"/>
      <c r="AH1195" s="116"/>
      <c r="AI1195" s="116"/>
      <c r="AJ1195" s="116"/>
    </row>
    <row r="1196" ht="15.0" customHeight="1">
      <c r="A1196" s="262"/>
      <c r="B1196" s="115"/>
      <c r="C1196" s="116"/>
      <c r="D1196" s="116"/>
      <c r="E1196" s="175"/>
      <c r="F1196" s="262"/>
      <c r="G1196" s="61"/>
      <c r="H1196" s="118"/>
      <c r="I1196" s="29"/>
      <c r="J1196" s="29"/>
      <c r="K1196" s="116"/>
      <c r="L1196" s="116"/>
      <c r="M1196" s="174"/>
      <c r="N1196" s="174"/>
      <c r="O1196" s="116"/>
      <c r="P1196" s="174"/>
      <c r="Q1196" s="116"/>
      <c r="R1196" s="116"/>
      <c r="S1196" s="174"/>
      <c r="T1196" s="116"/>
      <c r="U1196" s="116"/>
      <c r="V1196" s="116"/>
      <c r="W1196" s="116"/>
      <c r="X1196" s="116"/>
      <c r="Y1196" s="116"/>
      <c r="Z1196" s="116"/>
      <c r="AA1196" s="116"/>
      <c r="AB1196" s="116"/>
      <c r="AC1196" s="116"/>
      <c r="AD1196" s="116"/>
      <c r="AE1196" s="116"/>
      <c r="AF1196" s="116"/>
      <c r="AG1196" s="116"/>
      <c r="AH1196" s="116"/>
      <c r="AI1196" s="116"/>
      <c r="AJ1196" s="116"/>
    </row>
    <row r="1197" ht="15.0" customHeight="1">
      <c r="A1197" s="262"/>
      <c r="B1197" s="117"/>
      <c r="C1197" s="116"/>
      <c r="D1197" s="116"/>
      <c r="E1197" s="175"/>
      <c r="F1197" s="262"/>
      <c r="G1197" s="61"/>
      <c r="H1197" s="118"/>
      <c r="I1197" s="29"/>
      <c r="J1197" s="29"/>
      <c r="K1197" s="116"/>
      <c r="L1197" s="116"/>
      <c r="M1197" s="174"/>
      <c r="N1197" s="174"/>
      <c r="O1197" s="116"/>
      <c r="P1197" s="174"/>
      <c r="Q1197" s="116"/>
      <c r="R1197" s="116"/>
      <c r="S1197" s="174"/>
      <c r="T1197" s="116"/>
      <c r="U1197" s="116"/>
      <c r="V1197" s="116"/>
      <c r="W1197" s="116"/>
      <c r="X1197" s="116"/>
      <c r="Y1197" s="116"/>
      <c r="Z1197" s="116"/>
      <c r="AA1197" s="116"/>
      <c r="AB1197" s="116"/>
      <c r="AC1197" s="116"/>
      <c r="AD1197" s="116"/>
      <c r="AE1197" s="116"/>
      <c r="AF1197" s="116"/>
      <c r="AG1197" s="116"/>
      <c r="AH1197" s="116"/>
      <c r="AI1197" s="116"/>
      <c r="AJ1197" s="116"/>
    </row>
    <row r="1198" ht="15.0" customHeight="1">
      <c r="A1198" s="262"/>
      <c r="B1198" s="115"/>
      <c r="C1198" s="116"/>
      <c r="D1198" s="116"/>
      <c r="E1198" s="175"/>
      <c r="F1198" s="262"/>
      <c r="G1198" s="61"/>
      <c r="H1198" s="118"/>
      <c r="I1198" s="29"/>
      <c r="J1198" s="29"/>
      <c r="K1198" s="116"/>
      <c r="L1198" s="116"/>
      <c r="M1198" s="174"/>
      <c r="N1198" s="174"/>
      <c r="O1198" s="116"/>
      <c r="P1198" s="174"/>
      <c r="Q1198" s="116"/>
      <c r="R1198" s="116"/>
      <c r="S1198" s="174"/>
      <c r="T1198" s="116"/>
      <c r="U1198" s="116"/>
      <c r="V1198" s="116"/>
      <c r="W1198" s="116"/>
      <c r="X1198" s="116"/>
      <c r="Y1198" s="116"/>
      <c r="Z1198" s="116"/>
      <c r="AA1198" s="116"/>
      <c r="AB1198" s="116"/>
      <c r="AC1198" s="116"/>
      <c r="AD1198" s="116"/>
      <c r="AE1198" s="116"/>
      <c r="AF1198" s="116"/>
      <c r="AG1198" s="116"/>
      <c r="AH1198" s="116"/>
      <c r="AI1198" s="116"/>
      <c r="AJ1198" s="116"/>
    </row>
    <row r="1199" ht="15.0" customHeight="1">
      <c r="A1199" s="262"/>
      <c r="B1199" s="117"/>
      <c r="C1199" s="116"/>
      <c r="D1199" s="116"/>
      <c r="E1199" s="175"/>
      <c r="F1199" s="262"/>
      <c r="G1199" s="61"/>
      <c r="H1199" s="118"/>
      <c r="I1199" s="29"/>
      <c r="J1199" s="29"/>
      <c r="K1199" s="116"/>
      <c r="L1199" s="118"/>
      <c r="M1199" s="174"/>
      <c r="N1199" s="174"/>
      <c r="O1199" s="116"/>
      <c r="P1199" s="174"/>
      <c r="Q1199" s="116"/>
      <c r="R1199" s="116"/>
      <c r="S1199" s="174"/>
      <c r="T1199" s="116"/>
      <c r="U1199" s="116"/>
      <c r="V1199" s="116"/>
      <c r="W1199" s="116"/>
      <c r="X1199" s="116"/>
      <c r="Y1199" s="116"/>
      <c r="Z1199" s="116"/>
      <c r="AA1199" s="116"/>
      <c r="AB1199" s="116"/>
      <c r="AC1199" s="116"/>
      <c r="AD1199" s="116"/>
      <c r="AE1199" s="116"/>
      <c r="AF1199" s="116"/>
      <c r="AG1199" s="116"/>
      <c r="AH1199" s="116"/>
      <c r="AI1199" s="116"/>
      <c r="AJ1199" s="116"/>
    </row>
    <row r="1200" ht="15.0" customHeight="1">
      <c r="A1200" s="262"/>
      <c r="B1200" s="117"/>
      <c r="C1200" s="116"/>
      <c r="D1200" s="118"/>
      <c r="E1200" s="175"/>
      <c r="F1200" s="262"/>
      <c r="G1200" s="29"/>
      <c r="H1200" s="118"/>
      <c r="I1200" s="29"/>
      <c r="J1200" s="29"/>
      <c r="K1200" s="116"/>
      <c r="L1200" s="118"/>
      <c r="M1200" s="174"/>
      <c r="N1200" s="174"/>
      <c r="O1200" s="116"/>
      <c r="P1200" s="174"/>
      <c r="Q1200" s="116"/>
      <c r="R1200" s="116"/>
      <c r="S1200" s="174"/>
      <c r="T1200" s="116"/>
      <c r="U1200" s="116"/>
      <c r="V1200" s="116"/>
      <c r="W1200" s="116"/>
      <c r="X1200" s="116"/>
      <c r="Y1200" s="116"/>
      <c r="Z1200" s="116"/>
      <c r="AA1200" s="116"/>
      <c r="AB1200" s="116"/>
      <c r="AC1200" s="116"/>
      <c r="AD1200" s="116"/>
      <c r="AE1200" s="116"/>
      <c r="AF1200" s="116"/>
      <c r="AG1200" s="116"/>
      <c r="AH1200" s="116"/>
      <c r="AI1200" s="116"/>
      <c r="AJ1200" s="116"/>
    </row>
    <row r="1201" ht="15.0" customHeight="1">
      <c r="A1201" s="262"/>
      <c r="B1201" s="115"/>
      <c r="C1201" s="116"/>
      <c r="D1201" s="116"/>
      <c r="E1201" s="175"/>
      <c r="F1201" s="262"/>
      <c r="G1201" s="61"/>
      <c r="H1201" s="118"/>
      <c r="I1201" s="29"/>
      <c r="J1201" s="29"/>
      <c r="K1201" s="116"/>
      <c r="L1201" s="118"/>
      <c r="M1201" s="174"/>
      <c r="N1201" s="174"/>
      <c r="O1201" s="116"/>
      <c r="P1201" s="174"/>
      <c r="Q1201" s="116"/>
      <c r="R1201" s="116"/>
      <c r="S1201" s="174"/>
      <c r="T1201" s="116"/>
      <c r="U1201" s="116"/>
      <c r="V1201" s="116"/>
      <c r="W1201" s="116"/>
      <c r="X1201" s="116"/>
      <c r="Y1201" s="116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</row>
    <row r="1202" ht="15.0" customHeight="1">
      <c r="A1202" s="262"/>
      <c r="B1202" s="115"/>
      <c r="C1202" s="116"/>
      <c r="D1202" s="116"/>
      <c r="E1202" s="175"/>
      <c r="F1202" s="262"/>
      <c r="G1202" s="61"/>
      <c r="H1202" s="118"/>
      <c r="I1202" s="29"/>
      <c r="J1202" s="29"/>
      <c r="K1202" s="116"/>
      <c r="L1202" s="118"/>
      <c r="M1202" s="174"/>
      <c r="N1202" s="174"/>
      <c r="O1202" s="116"/>
      <c r="P1202" s="174"/>
      <c r="Q1202" s="116"/>
      <c r="R1202" s="116"/>
      <c r="S1202" s="174"/>
      <c r="T1202" s="116"/>
      <c r="U1202" s="116"/>
      <c r="V1202" s="116"/>
      <c r="W1202" s="116"/>
      <c r="X1202" s="116"/>
      <c r="Y1202" s="116"/>
      <c r="Z1202" s="116"/>
      <c r="AA1202" s="116"/>
      <c r="AB1202" s="116"/>
      <c r="AC1202" s="116"/>
      <c r="AD1202" s="116"/>
      <c r="AE1202" s="116"/>
      <c r="AF1202" s="116"/>
      <c r="AG1202" s="116"/>
      <c r="AH1202" s="116"/>
      <c r="AI1202" s="116"/>
      <c r="AJ1202" s="116"/>
    </row>
    <row r="1203" ht="15.0" customHeight="1">
      <c r="A1203" s="262"/>
      <c r="B1203" s="115"/>
      <c r="C1203" s="116"/>
      <c r="D1203" s="118"/>
      <c r="E1203" s="175"/>
      <c r="F1203" s="262"/>
      <c r="G1203" s="61"/>
      <c r="H1203" s="118"/>
      <c r="I1203" s="29"/>
      <c r="J1203" s="29"/>
      <c r="K1203" s="116"/>
      <c r="L1203" s="118"/>
      <c r="M1203" s="174"/>
      <c r="N1203" s="174"/>
      <c r="O1203" s="116"/>
      <c r="P1203" s="174"/>
      <c r="Q1203" s="116"/>
      <c r="R1203" s="116"/>
      <c r="S1203" s="174"/>
      <c r="T1203" s="116"/>
      <c r="U1203" s="116"/>
      <c r="V1203" s="116"/>
      <c r="W1203" s="116"/>
      <c r="X1203" s="116"/>
      <c r="Y1203" s="116"/>
      <c r="Z1203" s="116"/>
      <c r="AA1203" s="116"/>
      <c r="AB1203" s="116"/>
      <c r="AC1203" s="116"/>
      <c r="AD1203" s="116"/>
      <c r="AE1203" s="116"/>
      <c r="AF1203" s="116"/>
      <c r="AG1203" s="116"/>
      <c r="AH1203" s="116"/>
      <c r="AI1203" s="116"/>
      <c r="AJ1203" s="116"/>
    </row>
    <row r="1204" ht="15.0" customHeight="1">
      <c r="A1204" s="262"/>
      <c r="B1204" s="115"/>
      <c r="C1204" s="116"/>
      <c r="D1204" s="116"/>
      <c r="E1204" s="175"/>
      <c r="F1204" s="262"/>
      <c r="G1204" s="61"/>
      <c r="H1204" s="118"/>
      <c r="I1204" s="29"/>
      <c r="J1204" s="29"/>
      <c r="K1204" s="116"/>
      <c r="L1204" s="118"/>
      <c r="M1204" s="174"/>
      <c r="N1204" s="174"/>
      <c r="O1204" s="116"/>
      <c r="P1204" s="174"/>
      <c r="Q1204" s="116"/>
      <c r="R1204" s="116"/>
      <c r="S1204" s="174"/>
      <c r="T1204" s="116"/>
      <c r="U1204" s="116"/>
      <c r="V1204" s="116"/>
      <c r="W1204" s="116"/>
      <c r="X1204" s="116"/>
      <c r="Y1204" s="116"/>
      <c r="Z1204" s="116"/>
      <c r="AA1204" s="116"/>
      <c r="AB1204" s="116"/>
      <c r="AC1204" s="116"/>
      <c r="AD1204" s="116"/>
      <c r="AE1204" s="116"/>
      <c r="AF1204" s="116"/>
      <c r="AG1204" s="116"/>
      <c r="AH1204" s="116"/>
      <c r="AI1204" s="116"/>
      <c r="AJ1204" s="116"/>
    </row>
    <row r="1205" ht="15.0" customHeight="1">
      <c r="A1205" s="262"/>
      <c r="B1205" s="117"/>
      <c r="C1205" s="116"/>
      <c r="D1205" s="116"/>
      <c r="E1205" s="175"/>
      <c r="F1205" s="262"/>
      <c r="G1205" s="61"/>
      <c r="H1205" s="118"/>
      <c r="I1205" s="29"/>
      <c r="J1205" s="29"/>
      <c r="K1205" s="116"/>
      <c r="L1205" s="118"/>
      <c r="M1205" s="174"/>
      <c r="N1205" s="174"/>
      <c r="O1205" s="116"/>
      <c r="P1205" s="174"/>
      <c r="Q1205" s="116"/>
      <c r="R1205" s="116"/>
      <c r="S1205" s="174"/>
      <c r="T1205" s="116"/>
      <c r="U1205" s="116"/>
      <c r="V1205" s="116"/>
      <c r="W1205" s="116"/>
      <c r="X1205" s="116"/>
      <c r="Y1205" s="116"/>
      <c r="Z1205" s="116"/>
      <c r="AA1205" s="116"/>
      <c r="AB1205" s="116"/>
      <c r="AC1205" s="116"/>
      <c r="AD1205" s="116"/>
      <c r="AE1205" s="116"/>
      <c r="AF1205" s="116"/>
      <c r="AG1205" s="116"/>
      <c r="AH1205" s="116"/>
      <c r="AI1205" s="116"/>
      <c r="AJ1205" s="116"/>
    </row>
    <row r="1206" ht="15.0" customHeight="1">
      <c r="A1206" s="262"/>
      <c r="B1206" s="115"/>
      <c r="C1206" s="116"/>
      <c r="D1206" s="116"/>
      <c r="E1206" s="175"/>
      <c r="F1206" s="262"/>
      <c r="G1206" s="61"/>
      <c r="H1206" s="118"/>
      <c r="I1206" s="29"/>
      <c r="J1206" s="29"/>
      <c r="K1206" s="116"/>
      <c r="L1206" s="118"/>
      <c r="M1206" s="174"/>
      <c r="N1206" s="174"/>
      <c r="O1206" s="116"/>
      <c r="P1206" s="174"/>
      <c r="Q1206" s="116"/>
      <c r="R1206" s="116"/>
      <c r="S1206" s="174"/>
      <c r="T1206" s="116"/>
      <c r="U1206" s="116"/>
      <c r="V1206" s="116"/>
      <c r="W1206" s="116"/>
      <c r="X1206" s="116"/>
      <c r="Y1206" s="116"/>
      <c r="Z1206" s="116"/>
      <c r="AA1206" s="116"/>
      <c r="AB1206" s="116"/>
      <c r="AC1206" s="116"/>
      <c r="AD1206" s="116"/>
      <c r="AE1206" s="116"/>
      <c r="AF1206" s="116"/>
      <c r="AG1206" s="116"/>
      <c r="AH1206" s="116"/>
      <c r="AI1206" s="116"/>
      <c r="AJ1206" s="116"/>
    </row>
    <row r="1207" ht="15.0" customHeight="1">
      <c r="A1207" s="262"/>
      <c r="B1207" s="115"/>
      <c r="C1207" s="116"/>
      <c r="D1207" s="116"/>
      <c r="E1207" s="175"/>
      <c r="F1207" s="262"/>
      <c r="G1207" s="61"/>
      <c r="H1207" s="118"/>
      <c r="I1207" s="29"/>
      <c r="J1207" s="29"/>
      <c r="K1207" s="116"/>
      <c r="L1207" s="118"/>
      <c r="M1207" s="174"/>
      <c r="N1207" s="28"/>
      <c r="O1207" s="116"/>
      <c r="P1207" s="174"/>
      <c r="Q1207" s="116"/>
      <c r="R1207" s="116"/>
      <c r="S1207" s="116"/>
      <c r="T1207" s="116"/>
      <c r="U1207" s="116"/>
      <c r="V1207" s="116"/>
      <c r="W1207" s="116"/>
      <c r="X1207" s="116"/>
      <c r="Y1207" s="116"/>
      <c r="Z1207" s="116"/>
      <c r="AA1207" s="116"/>
      <c r="AB1207" s="116"/>
      <c r="AC1207" s="116"/>
      <c r="AD1207" s="116"/>
      <c r="AE1207" s="116"/>
      <c r="AF1207" s="116"/>
      <c r="AG1207" s="116"/>
      <c r="AH1207" s="116"/>
      <c r="AI1207" s="116"/>
      <c r="AJ1207" s="116"/>
    </row>
    <row r="1208" ht="15.0" customHeight="1">
      <c r="A1208" s="262"/>
      <c r="B1208" s="115"/>
      <c r="C1208" s="116"/>
      <c r="D1208" s="116"/>
      <c r="E1208" s="175"/>
      <c r="F1208" s="262"/>
      <c r="G1208" s="61"/>
      <c r="H1208" s="118"/>
      <c r="I1208" s="29"/>
      <c r="J1208" s="29"/>
      <c r="K1208" s="116"/>
      <c r="L1208" s="116"/>
      <c r="M1208" s="174"/>
      <c r="N1208" s="28"/>
      <c r="O1208" s="116"/>
      <c r="P1208" s="174"/>
      <c r="Q1208" s="116"/>
      <c r="R1208" s="116"/>
      <c r="S1208" s="116"/>
      <c r="T1208" s="174"/>
      <c r="U1208" s="174"/>
      <c r="V1208" s="174"/>
      <c r="W1208" s="174"/>
      <c r="X1208" s="174"/>
      <c r="Y1208" s="174"/>
      <c r="Z1208" s="174"/>
      <c r="AA1208" s="174"/>
      <c r="AB1208" s="174"/>
      <c r="AC1208" s="174"/>
      <c r="AD1208" s="174"/>
      <c r="AE1208" s="174"/>
      <c r="AF1208" s="174"/>
      <c r="AG1208" s="174"/>
      <c r="AH1208" s="174"/>
      <c r="AI1208" s="174"/>
      <c r="AJ1208" s="174"/>
    </row>
    <row r="1209" ht="15.0" customHeight="1">
      <c r="A1209" s="262"/>
      <c r="B1209" s="117"/>
      <c r="C1209" s="116"/>
      <c r="D1209" s="116"/>
      <c r="E1209" s="175"/>
      <c r="F1209" s="262"/>
      <c r="G1209" s="61"/>
      <c r="H1209" s="118"/>
      <c r="I1209" s="29"/>
      <c r="J1209" s="29"/>
      <c r="K1209" s="116"/>
      <c r="L1209" s="118"/>
      <c r="M1209" s="174"/>
      <c r="N1209" s="174"/>
      <c r="O1209" s="116"/>
      <c r="P1209" s="174"/>
      <c r="Q1209" s="116"/>
      <c r="R1209" s="116"/>
      <c r="S1209" s="116"/>
      <c r="T1209" s="174"/>
      <c r="U1209" s="174"/>
      <c r="V1209" s="174"/>
      <c r="W1209" s="174"/>
      <c r="X1209" s="174"/>
      <c r="Y1209" s="174"/>
      <c r="Z1209" s="174"/>
      <c r="AA1209" s="174"/>
      <c r="AB1209" s="174"/>
      <c r="AC1209" s="174"/>
      <c r="AD1209" s="174"/>
      <c r="AE1209" s="174"/>
      <c r="AF1209" s="174"/>
      <c r="AG1209" s="174"/>
      <c r="AH1209" s="174"/>
      <c r="AI1209" s="174"/>
      <c r="AJ1209" s="174"/>
    </row>
    <row r="1210" ht="15.0" customHeight="1">
      <c r="A1210" s="262"/>
      <c r="B1210" s="115"/>
      <c r="C1210" s="116"/>
      <c r="D1210" s="116"/>
      <c r="E1210" s="175"/>
      <c r="F1210" s="262"/>
      <c r="G1210" s="61"/>
      <c r="H1210" s="118"/>
      <c r="I1210" s="29"/>
      <c r="J1210" s="29"/>
      <c r="K1210" s="116"/>
      <c r="L1210" s="118"/>
      <c r="M1210" s="174"/>
      <c r="N1210" s="174"/>
      <c r="O1210" s="116"/>
      <c r="P1210" s="174"/>
      <c r="Q1210" s="116"/>
      <c r="R1210" s="116"/>
      <c r="S1210" s="116"/>
      <c r="T1210" s="174"/>
      <c r="U1210" s="174"/>
      <c r="V1210" s="174"/>
      <c r="W1210" s="174"/>
      <c r="X1210" s="174"/>
      <c r="Y1210" s="174"/>
      <c r="Z1210" s="174"/>
      <c r="AA1210" s="174"/>
      <c r="AB1210" s="174"/>
      <c r="AC1210" s="174"/>
      <c r="AD1210" s="174"/>
      <c r="AE1210" s="174"/>
      <c r="AF1210" s="174"/>
      <c r="AG1210" s="174"/>
      <c r="AH1210" s="174"/>
      <c r="AI1210" s="174"/>
      <c r="AJ1210" s="174"/>
    </row>
    <row r="1211" ht="15.0" customHeight="1">
      <c r="A1211" s="262"/>
      <c r="B1211" s="115"/>
      <c r="C1211" s="118"/>
      <c r="D1211" s="118"/>
      <c r="E1211" s="175"/>
      <c r="F1211" s="262"/>
      <c r="G1211" s="61"/>
      <c r="H1211" s="118"/>
      <c r="I1211" s="29"/>
      <c r="J1211" s="29"/>
      <c r="K1211" s="116"/>
      <c r="L1211" s="118"/>
      <c r="M1211" s="174"/>
      <c r="N1211" s="174"/>
      <c r="O1211" s="116"/>
      <c r="P1211" s="174"/>
      <c r="Q1211" s="116"/>
      <c r="R1211" s="116"/>
      <c r="S1211" s="116"/>
      <c r="T1211" s="174"/>
      <c r="U1211" s="174"/>
      <c r="V1211" s="174"/>
      <c r="W1211" s="174"/>
      <c r="X1211" s="174"/>
      <c r="Y1211" s="174"/>
      <c r="Z1211" s="174"/>
      <c r="AA1211" s="174"/>
      <c r="AB1211" s="174"/>
      <c r="AC1211" s="174"/>
      <c r="AD1211" s="174"/>
      <c r="AE1211" s="174"/>
      <c r="AF1211" s="174"/>
      <c r="AG1211" s="174"/>
      <c r="AH1211" s="174"/>
      <c r="AI1211" s="174"/>
      <c r="AJ1211" s="174"/>
    </row>
    <row r="1212" ht="15.0" customHeight="1">
      <c r="A1212" s="262"/>
      <c r="B1212" s="115"/>
      <c r="C1212" s="116"/>
      <c r="D1212" s="116"/>
      <c r="E1212" s="175"/>
      <c r="F1212" s="262"/>
      <c r="G1212" s="61"/>
      <c r="H1212" s="118"/>
      <c r="I1212" s="29"/>
      <c r="J1212" s="29"/>
      <c r="K1212" s="116"/>
      <c r="L1212" s="116"/>
      <c r="M1212" s="174"/>
      <c r="N1212" s="174"/>
      <c r="O1212" s="116"/>
      <c r="P1212" s="174"/>
      <c r="Q1212" s="116"/>
      <c r="R1212" s="116"/>
      <c r="S1212" s="116"/>
      <c r="T1212" s="174"/>
      <c r="U1212" s="174"/>
      <c r="V1212" s="174"/>
      <c r="W1212" s="174"/>
      <c r="X1212" s="174"/>
      <c r="Y1212" s="174"/>
      <c r="Z1212" s="174"/>
      <c r="AA1212" s="174"/>
      <c r="AB1212" s="174"/>
      <c r="AC1212" s="174"/>
      <c r="AD1212" s="174"/>
      <c r="AE1212" s="174"/>
      <c r="AF1212" s="174"/>
      <c r="AG1212" s="174"/>
      <c r="AH1212" s="174"/>
      <c r="AI1212" s="174"/>
      <c r="AJ1212" s="174"/>
    </row>
    <row r="1213" ht="15.0" customHeight="1">
      <c r="A1213" s="262"/>
      <c r="B1213" s="115"/>
      <c r="C1213" s="116"/>
      <c r="D1213" s="116"/>
      <c r="E1213" s="175"/>
      <c r="F1213" s="262"/>
      <c r="G1213" s="29"/>
      <c r="H1213" s="118"/>
      <c r="I1213" s="29"/>
      <c r="J1213" s="29"/>
      <c r="K1213" s="116"/>
      <c r="L1213" s="116"/>
      <c r="M1213" s="174"/>
      <c r="N1213" s="174"/>
      <c r="O1213" s="116"/>
      <c r="P1213" s="174"/>
      <c r="Q1213" s="116"/>
      <c r="R1213" s="116"/>
      <c r="S1213" s="116"/>
      <c r="T1213" s="174"/>
      <c r="U1213" s="174"/>
      <c r="V1213" s="174"/>
      <c r="W1213" s="174"/>
      <c r="X1213" s="174"/>
      <c r="Y1213" s="174"/>
      <c r="Z1213" s="174"/>
      <c r="AA1213" s="174"/>
      <c r="AB1213" s="174"/>
      <c r="AC1213" s="174"/>
      <c r="AD1213" s="174"/>
      <c r="AE1213" s="174"/>
      <c r="AF1213" s="174"/>
      <c r="AG1213" s="174"/>
      <c r="AH1213" s="174"/>
      <c r="AI1213" s="174"/>
      <c r="AJ1213" s="174"/>
    </row>
    <row r="1214" ht="15.0" customHeight="1">
      <c r="A1214" s="262"/>
      <c r="B1214" s="115"/>
      <c r="C1214" s="116"/>
      <c r="D1214" s="116"/>
      <c r="E1214" s="175"/>
      <c r="F1214" s="262"/>
      <c r="G1214" s="29"/>
      <c r="H1214" s="118"/>
      <c r="I1214" s="29"/>
      <c r="J1214" s="29"/>
      <c r="K1214" s="116"/>
      <c r="L1214" s="116"/>
      <c r="M1214" s="174"/>
      <c r="N1214" s="174"/>
      <c r="O1214" s="116"/>
      <c r="P1214" s="174"/>
      <c r="Q1214" s="116"/>
      <c r="R1214" s="116"/>
      <c r="S1214" s="116"/>
      <c r="T1214" s="174"/>
      <c r="U1214" s="174"/>
      <c r="V1214" s="174"/>
      <c r="W1214" s="174"/>
      <c r="X1214" s="174"/>
      <c r="Y1214" s="174"/>
      <c r="Z1214" s="174"/>
      <c r="AA1214" s="174"/>
      <c r="AB1214" s="174"/>
      <c r="AC1214" s="174"/>
      <c r="AD1214" s="174"/>
      <c r="AE1214" s="174"/>
      <c r="AF1214" s="174"/>
      <c r="AG1214" s="174"/>
      <c r="AH1214" s="174"/>
      <c r="AI1214" s="174"/>
      <c r="AJ1214" s="174"/>
    </row>
    <row r="1215" ht="15.0" customHeight="1">
      <c r="A1215" s="262"/>
      <c r="B1215" s="115"/>
      <c r="C1215" s="116"/>
      <c r="D1215" s="116"/>
      <c r="E1215" s="175"/>
      <c r="F1215" s="262"/>
      <c r="G1215" s="61"/>
      <c r="H1215" s="118"/>
      <c r="I1215" s="29"/>
      <c r="J1215" s="29"/>
      <c r="K1215" s="116"/>
      <c r="L1215" s="116"/>
      <c r="M1215" s="174"/>
      <c r="N1215" s="174"/>
      <c r="O1215" s="116"/>
      <c r="P1215" s="174"/>
      <c r="Q1215" s="116"/>
      <c r="R1215" s="116"/>
      <c r="S1215" s="116"/>
      <c r="T1215" s="174"/>
      <c r="U1215" s="174"/>
      <c r="V1215" s="174"/>
      <c r="W1215" s="174"/>
      <c r="X1215" s="174"/>
      <c r="Y1215" s="174"/>
      <c r="Z1215" s="174"/>
      <c r="AA1215" s="174"/>
      <c r="AB1215" s="174"/>
      <c r="AC1215" s="174"/>
      <c r="AD1215" s="174"/>
      <c r="AE1215" s="174"/>
      <c r="AF1215" s="174"/>
      <c r="AG1215" s="174"/>
      <c r="AH1215" s="174"/>
      <c r="AI1215" s="174"/>
      <c r="AJ1215" s="174"/>
    </row>
    <row r="1216" ht="15.0" customHeight="1">
      <c r="A1216" s="262"/>
      <c r="B1216" s="117"/>
      <c r="C1216" s="116"/>
      <c r="D1216" s="116"/>
      <c r="E1216" s="175"/>
      <c r="F1216" s="262"/>
      <c r="G1216" s="61"/>
      <c r="H1216" s="118"/>
      <c r="I1216" s="29"/>
      <c r="J1216" s="29"/>
      <c r="K1216" s="116"/>
      <c r="L1216" s="116"/>
      <c r="M1216" s="174"/>
      <c r="N1216" s="174"/>
      <c r="O1216" s="116"/>
      <c r="P1216" s="174"/>
      <c r="Q1216" s="116"/>
      <c r="R1216" s="116"/>
      <c r="S1216" s="116"/>
      <c r="T1216" s="174"/>
      <c r="U1216" s="174"/>
      <c r="V1216" s="174"/>
      <c r="W1216" s="174"/>
      <c r="X1216" s="174"/>
      <c r="Y1216" s="174"/>
      <c r="Z1216" s="174"/>
      <c r="AA1216" s="174"/>
      <c r="AB1216" s="174"/>
      <c r="AC1216" s="174"/>
      <c r="AD1216" s="174"/>
      <c r="AE1216" s="174"/>
      <c r="AF1216" s="174"/>
      <c r="AG1216" s="174"/>
      <c r="AH1216" s="174"/>
      <c r="AI1216" s="174"/>
      <c r="AJ1216" s="174"/>
    </row>
    <row r="1217" ht="15.0" customHeight="1">
      <c r="A1217" s="262"/>
      <c r="B1217" s="115"/>
      <c r="C1217" s="118"/>
      <c r="D1217" s="118"/>
      <c r="E1217" s="175"/>
      <c r="F1217" s="262"/>
      <c r="G1217" s="61"/>
      <c r="H1217" s="118"/>
      <c r="I1217" s="29"/>
      <c r="J1217" s="29"/>
      <c r="K1217" s="116"/>
      <c r="L1217" s="116"/>
      <c r="M1217" s="174"/>
      <c r="N1217" s="174"/>
      <c r="O1217" s="116"/>
      <c r="P1217" s="174"/>
      <c r="Q1217" s="116"/>
      <c r="R1217" s="116"/>
      <c r="S1217" s="116"/>
      <c r="T1217" s="174"/>
      <c r="U1217" s="174"/>
      <c r="V1217" s="174"/>
      <c r="W1217" s="174"/>
      <c r="X1217" s="174"/>
      <c r="Y1217" s="174"/>
      <c r="Z1217" s="174"/>
      <c r="AA1217" s="174"/>
      <c r="AB1217" s="174"/>
      <c r="AC1217" s="174"/>
      <c r="AD1217" s="174"/>
      <c r="AE1217" s="174"/>
      <c r="AF1217" s="174"/>
      <c r="AG1217" s="174"/>
      <c r="AH1217" s="174"/>
      <c r="AI1217" s="174"/>
      <c r="AJ1217" s="174"/>
    </row>
    <row r="1218" ht="15.0" customHeight="1">
      <c r="A1218" s="262"/>
      <c r="B1218" s="115"/>
      <c r="C1218" s="116"/>
      <c r="D1218" s="118"/>
      <c r="E1218" s="175"/>
      <c r="F1218" s="262"/>
      <c r="G1218" s="61"/>
      <c r="H1218" s="118"/>
      <c r="I1218" s="29"/>
      <c r="J1218" s="29"/>
      <c r="K1218" s="116"/>
      <c r="L1218" s="116"/>
      <c r="M1218" s="174"/>
      <c r="N1218" s="174"/>
      <c r="O1218" s="116"/>
      <c r="P1218" s="174"/>
      <c r="Q1218" s="116"/>
      <c r="R1218" s="116"/>
      <c r="S1218" s="116"/>
      <c r="T1218" s="174"/>
      <c r="U1218" s="174"/>
      <c r="V1218" s="174"/>
      <c r="W1218" s="174"/>
      <c r="X1218" s="174"/>
      <c r="Y1218" s="174"/>
      <c r="Z1218" s="174"/>
      <c r="AA1218" s="174"/>
      <c r="AB1218" s="174"/>
      <c r="AC1218" s="174"/>
      <c r="AD1218" s="174"/>
      <c r="AE1218" s="174"/>
      <c r="AF1218" s="174"/>
      <c r="AG1218" s="174"/>
      <c r="AH1218" s="174"/>
      <c r="AI1218" s="174"/>
      <c r="AJ1218" s="174"/>
    </row>
    <row r="1219" ht="15.0" customHeight="1">
      <c r="A1219" s="262"/>
      <c r="B1219" s="117"/>
      <c r="C1219" s="116"/>
      <c r="D1219" s="116"/>
      <c r="E1219" s="175"/>
      <c r="F1219" s="262"/>
      <c r="G1219" s="61"/>
      <c r="H1219" s="118"/>
      <c r="I1219" s="29"/>
      <c r="J1219" s="29"/>
      <c r="K1219" s="116"/>
      <c r="L1219" s="118"/>
      <c r="M1219" s="174"/>
      <c r="N1219" s="174"/>
      <c r="O1219" s="116"/>
      <c r="P1219" s="174"/>
      <c r="Q1219" s="116"/>
      <c r="R1219" s="116"/>
      <c r="S1219" s="116"/>
      <c r="T1219" s="174"/>
      <c r="U1219" s="174"/>
      <c r="V1219" s="174"/>
      <c r="W1219" s="174"/>
      <c r="X1219" s="174"/>
      <c r="Y1219" s="174"/>
      <c r="Z1219" s="174"/>
      <c r="AA1219" s="174"/>
      <c r="AB1219" s="174"/>
      <c r="AC1219" s="174"/>
      <c r="AD1219" s="174"/>
      <c r="AE1219" s="174"/>
      <c r="AF1219" s="174"/>
      <c r="AG1219" s="174"/>
      <c r="AH1219" s="174"/>
      <c r="AI1219" s="174"/>
      <c r="AJ1219" s="174"/>
    </row>
    <row r="1220" ht="15.0" customHeight="1">
      <c r="A1220" s="262"/>
      <c r="B1220" s="115"/>
      <c r="C1220" s="116"/>
      <c r="D1220" s="118"/>
      <c r="E1220" s="175"/>
      <c r="F1220" s="262"/>
      <c r="G1220" s="61"/>
      <c r="H1220" s="118"/>
      <c r="I1220" s="29"/>
      <c r="J1220" s="29"/>
      <c r="K1220" s="116"/>
      <c r="L1220" s="174"/>
      <c r="M1220" s="174"/>
      <c r="N1220" s="174"/>
      <c r="O1220" s="116"/>
      <c r="P1220" s="174"/>
      <c r="Q1220" s="116"/>
      <c r="R1220" s="116"/>
      <c r="S1220" s="116"/>
      <c r="T1220" s="174"/>
      <c r="U1220" s="174"/>
      <c r="V1220" s="174"/>
      <c r="W1220" s="174"/>
      <c r="X1220" s="174"/>
      <c r="Y1220" s="174"/>
      <c r="Z1220" s="174"/>
      <c r="AA1220" s="174"/>
      <c r="AB1220" s="174"/>
      <c r="AC1220" s="174"/>
      <c r="AD1220" s="174"/>
      <c r="AE1220" s="174"/>
      <c r="AF1220" s="174"/>
      <c r="AG1220" s="174"/>
      <c r="AH1220" s="174"/>
      <c r="AI1220" s="174"/>
      <c r="AJ1220" s="174"/>
    </row>
    <row r="1221" ht="15.0" customHeight="1">
      <c r="A1221" s="262"/>
      <c r="B1221" s="117"/>
      <c r="C1221" s="116"/>
      <c r="D1221" s="264"/>
      <c r="E1221" s="175"/>
      <c r="F1221" s="262"/>
      <c r="G1221" s="61"/>
      <c r="H1221" s="118"/>
      <c r="I1221" s="29"/>
      <c r="J1221" s="29"/>
      <c r="K1221" s="116"/>
      <c r="L1221" s="174"/>
      <c r="M1221" s="174"/>
      <c r="N1221" s="174"/>
      <c r="O1221" s="116"/>
      <c r="P1221" s="174"/>
      <c r="Q1221" s="116"/>
      <c r="R1221" s="116"/>
      <c r="S1221" s="116"/>
      <c r="T1221" s="174"/>
      <c r="U1221" s="174"/>
      <c r="V1221" s="174"/>
      <c r="W1221" s="174"/>
      <c r="X1221" s="174"/>
      <c r="Y1221" s="174"/>
      <c r="Z1221" s="174"/>
      <c r="AA1221" s="174"/>
      <c r="AB1221" s="174"/>
      <c r="AC1221" s="174"/>
      <c r="AD1221" s="174"/>
      <c r="AE1221" s="174"/>
      <c r="AF1221" s="174"/>
      <c r="AG1221" s="174"/>
      <c r="AH1221" s="174"/>
      <c r="AI1221" s="174"/>
      <c r="AJ1221" s="174"/>
    </row>
    <row r="1222" ht="15.0" customHeight="1">
      <c r="A1222" s="262"/>
      <c r="B1222" s="117"/>
      <c r="C1222" s="118"/>
      <c r="D1222" s="118"/>
      <c r="E1222" s="175"/>
      <c r="F1222" s="262"/>
      <c r="G1222" s="61"/>
      <c r="H1222" s="118"/>
      <c r="I1222" s="29"/>
      <c r="J1222" s="29"/>
      <c r="K1222" s="116"/>
      <c r="L1222" s="116"/>
      <c r="M1222" s="407"/>
      <c r="N1222" s="174"/>
      <c r="O1222" s="116"/>
      <c r="P1222" s="174"/>
      <c r="Q1222" s="116"/>
      <c r="R1222" s="116"/>
      <c r="S1222" s="116"/>
      <c r="T1222" s="174"/>
      <c r="U1222" s="174"/>
      <c r="V1222" s="174"/>
      <c r="W1222" s="174"/>
      <c r="X1222" s="174"/>
      <c r="Y1222" s="174"/>
      <c r="Z1222" s="174"/>
      <c r="AA1222" s="174"/>
      <c r="AB1222" s="174"/>
      <c r="AC1222" s="174"/>
      <c r="AD1222" s="174"/>
      <c r="AE1222" s="174"/>
      <c r="AF1222" s="174"/>
      <c r="AG1222" s="174"/>
      <c r="AH1222" s="174"/>
      <c r="AI1222" s="174"/>
      <c r="AJ1222" s="174"/>
    </row>
    <row r="1223" ht="15.0" customHeight="1">
      <c r="A1223" s="262"/>
      <c r="B1223" s="115"/>
      <c r="C1223" s="116"/>
      <c r="D1223" s="116"/>
      <c r="E1223" s="175"/>
      <c r="F1223" s="262"/>
      <c r="G1223" s="29"/>
      <c r="H1223" s="118"/>
      <c r="I1223" s="29"/>
      <c r="J1223" s="29"/>
      <c r="K1223" s="116"/>
      <c r="L1223" s="116"/>
      <c r="M1223" s="174"/>
      <c r="N1223" s="174"/>
      <c r="O1223" s="116"/>
      <c r="P1223" s="174"/>
      <c r="Q1223" s="116"/>
      <c r="R1223" s="116"/>
      <c r="S1223" s="174"/>
      <c r="T1223" s="174"/>
      <c r="U1223" s="174"/>
      <c r="V1223" s="174"/>
      <c r="W1223" s="174"/>
      <c r="X1223" s="174"/>
      <c r="Y1223" s="174"/>
      <c r="Z1223" s="174"/>
      <c r="AA1223" s="174"/>
      <c r="AB1223" s="174"/>
      <c r="AC1223" s="174"/>
      <c r="AD1223" s="174"/>
      <c r="AE1223" s="174"/>
      <c r="AF1223" s="174"/>
      <c r="AG1223" s="174"/>
      <c r="AH1223" s="174"/>
      <c r="AI1223" s="174"/>
      <c r="AJ1223" s="174"/>
    </row>
    <row r="1224" ht="15.0" customHeight="1">
      <c r="A1224" s="262"/>
      <c r="B1224" s="115"/>
      <c r="C1224" s="116"/>
      <c r="D1224" s="116"/>
      <c r="E1224" s="175"/>
      <c r="F1224" s="262"/>
      <c r="G1224" s="61"/>
      <c r="H1224" s="118"/>
      <c r="I1224" s="29"/>
      <c r="J1224" s="29"/>
      <c r="K1224" s="116"/>
      <c r="L1224" s="116"/>
      <c r="M1224" s="174"/>
      <c r="N1224" s="174"/>
      <c r="O1224" s="116"/>
      <c r="P1224" s="174"/>
      <c r="Q1224" s="116"/>
      <c r="R1224" s="116"/>
      <c r="S1224" s="174"/>
      <c r="T1224" s="174"/>
      <c r="U1224" s="174"/>
      <c r="V1224" s="174"/>
      <c r="W1224" s="174"/>
      <c r="X1224" s="174"/>
      <c r="Y1224" s="174"/>
      <c r="Z1224" s="174"/>
      <c r="AA1224" s="174"/>
      <c r="AB1224" s="174"/>
      <c r="AC1224" s="174"/>
      <c r="AD1224" s="174"/>
      <c r="AE1224" s="174"/>
      <c r="AF1224" s="174"/>
      <c r="AG1224" s="174"/>
      <c r="AH1224" s="174"/>
      <c r="AI1224" s="174"/>
      <c r="AJ1224" s="174"/>
    </row>
    <row r="1225" ht="15.0" customHeight="1">
      <c r="A1225" s="262"/>
      <c r="B1225" s="115"/>
      <c r="C1225" s="116"/>
      <c r="D1225" s="118"/>
      <c r="E1225" s="175"/>
      <c r="F1225" s="262"/>
      <c r="G1225" s="61"/>
      <c r="H1225" s="118"/>
      <c r="I1225" s="29"/>
      <c r="J1225" s="29"/>
      <c r="K1225" s="116"/>
      <c r="L1225" s="174"/>
      <c r="M1225" s="174"/>
      <c r="N1225" s="174"/>
      <c r="O1225" s="116"/>
      <c r="P1225" s="174"/>
      <c r="Q1225" s="116"/>
      <c r="R1225" s="116"/>
      <c r="S1225" s="174"/>
      <c r="T1225" s="174"/>
      <c r="U1225" s="174"/>
      <c r="V1225" s="174"/>
      <c r="W1225" s="174"/>
      <c r="X1225" s="174"/>
      <c r="Y1225" s="174"/>
      <c r="Z1225" s="174"/>
      <c r="AA1225" s="174"/>
      <c r="AB1225" s="174"/>
      <c r="AC1225" s="174"/>
      <c r="AD1225" s="174"/>
      <c r="AE1225" s="174"/>
      <c r="AF1225" s="174"/>
      <c r="AG1225" s="174"/>
      <c r="AH1225" s="174"/>
      <c r="AI1225" s="174"/>
      <c r="AJ1225" s="174"/>
    </row>
    <row r="1226" ht="15.0" customHeight="1">
      <c r="A1226" s="262"/>
      <c r="B1226" s="117"/>
      <c r="C1226" s="116"/>
      <c r="D1226" s="116"/>
      <c r="E1226" s="175"/>
      <c r="F1226" s="262"/>
      <c r="G1226" s="61"/>
      <c r="H1226" s="118"/>
      <c r="I1226" s="29"/>
      <c r="J1226" s="29"/>
      <c r="K1226" s="116"/>
      <c r="L1226" s="174"/>
      <c r="M1226" s="174"/>
      <c r="N1226" s="174"/>
      <c r="O1226" s="116"/>
      <c r="P1226" s="174"/>
      <c r="Q1226" s="116"/>
      <c r="R1226" s="116"/>
      <c r="S1226" s="174"/>
      <c r="T1226" s="174"/>
      <c r="U1226" s="174"/>
      <c r="V1226" s="174"/>
      <c r="W1226" s="174"/>
      <c r="X1226" s="174"/>
      <c r="Y1226" s="174"/>
      <c r="Z1226" s="174"/>
      <c r="AA1226" s="174"/>
      <c r="AB1226" s="174"/>
      <c r="AC1226" s="174"/>
      <c r="AD1226" s="174"/>
      <c r="AE1226" s="174"/>
      <c r="AF1226" s="174"/>
      <c r="AG1226" s="174"/>
      <c r="AH1226" s="174"/>
      <c r="AI1226" s="174"/>
      <c r="AJ1226" s="174"/>
    </row>
    <row r="1227" ht="15.0" customHeight="1">
      <c r="A1227" s="262"/>
      <c r="B1227" s="115"/>
      <c r="C1227" s="116"/>
      <c r="D1227" s="118"/>
      <c r="E1227" s="175"/>
      <c r="F1227" s="262"/>
      <c r="G1227" s="61"/>
      <c r="H1227" s="118"/>
      <c r="I1227" s="29"/>
      <c r="J1227" s="29"/>
      <c r="K1227" s="116"/>
      <c r="L1227" s="118"/>
      <c r="M1227" s="174"/>
      <c r="N1227" s="174"/>
      <c r="O1227" s="116"/>
      <c r="P1227" s="174"/>
      <c r="Q1227" s="116"/>
      <c r="R1227" s="116"/>
      <c r="S1227" s="174"/>
      <c r="T1227" s="174"/>
      <c r="U1227" s="174"/>
      <c r="V1227" s="174"/>
      <c r="W1227" s="174"/>
      <c r="X1227" s="174"/>
      <c r="Y1227" s="174"/>
      <c r="Z1227" s="174"/>
      <c r="AA1227" s="174"/>
      <c r="AB1227" s="174"/>
      <c r="AC1227" s="174"/>
      <c r="AD1227" s="174"/>
      <c r="AE1227" s="174"/>
      <c r="AF1227" s="174"/>
      <c r="AG1227" s="174"/>
      <c r="AH1227" s="174"/>
      <c r="AI1227" s="174"/>
      <c r="AJ1227" s="174"/>
    </row>
    <row r="1228" ht="15.0" customHeight="1">
      <c r="A1228" s="262"/>
      <c r="B1228" s="117"/>
      <c r="C1228" s="116"/>
      <c r="D1228" s="116"/>
      <c r="E1228" s="175"/>
      <c r="F1228" s="262"/>
      <c r="G1228" s="29"/>
      <c r="H1228" s="118"/>
      <c r="I1228" s="29"/>
      <c r="J1228" s="29"/>
      <c r="K1228" s="116"/>
      <c r="L1228" s="175"/>
      <c r="M1228" s="174"/>
      <c r="N1228" s="174"/>
      <c r="O1228" s="116"/>
      <c r="P1228" s="174"/>
      <c r="Q1228" s="116"/>
      <c r="R1228" s="116"/>
      <c r="S1228" s="174"/>
      <c r="T1228" s="174"/>
      <c r="U1228" s="174"/>
      <c r="V1228" s="174"/>
      <c r="W1228" s="174"/>
      <c r="X1228" s="174"/>
      <c r="Y1228" s="174"/>
      <c r="Z1228" s="174"/>
      <c r="AA1228" s="174"/>
      <c r="AB1228" s="174"/>
      <c r="AC1228" s="174"/>
      <c r="AD1228" s="174"/>
      <c r="AE1228" s="174"/>
      <c r="AF1228" s="174"/>
      <c r="AG1228" s="174"/>
      <c r="AH1228" s="174"/>
      <c r="AI1228" s="174"/>
      <c r="AJ1228" s="174"/>
    </row>
    <row r="1229" ht="15.0" customHeight="1">
      <c r="A1229" s="262"/>
      <c r="B1229" s="115"/>
      <c r="C1229" s="116"/>
      <c r="D1229" s="118"/>
      <c r="E1229" s="175"/>
      <c r="F1229" s="262"/>
      <c r="G1229" s="61"/>
      <c r="H1229" s="118"/>
      <c r="I1229" s="29"/>
      <c r="J1229" s="29"/>
      <c r="K1229" s="116"/>
      <c r="L1229" s="175"/>
      <c r="M1229" s="174"/>
      <c r="N1229" s="174"/>
      <c r="O1229" s="116"/>
      <c r="P1229" s="174"/>
      <c r="Q1229" s="116"/>
      <c r="R1229" s="116"/>
      <c r="S1229" s="174"/>
      <c r="T1229" s="174"/>
      <c r="U1229" s="174"/>
      <c r="V1229" s="174"/>
      <c r="W1229" s="174"/>
      <c r="X1229" s="174"/>
      <c r="Y1229" s="174"/>
      <c r="Z1229" s="174"/>
      <c r="AA1229" s="174"/>
      <c r="AB1229" s="174"/>
      <c r="AC1229" s="174"/>
      <c r="AD1229" s="174"/>
      <c r="AE1229" s="174"/>
      <c r="AF1229" s="174"/>
      <c r="AG1229" s="174"/>
      <c r="AH1229" s="174"/>
      <c r="AI1229" s="174"/>
      <c r="AJ1229" s="174"/>
    </row>
    <row r="1230" ht="15.0" customHeight="1">
      <c r="A1230" s="262"/>
      <c r="B1230" s="117"/>
      <c r="C1230" s="116"/>
      <c r="D1230" s="116"/>
      <c r="E1230" s="175"/>
      <c r="F1230" s="262"/>
      <c r="G1230" s="61"/>
      <c r="H1230" s="118"/>
      <c r="I1230" s="29"/>
      <c r="J1230" s="29"/>
      <c r="K1230" s="116"/>
      <c r="L1230" s="175"/>
      <c r="M1230" s="174"/>
      <c r="N1230" s="174"/>
      <c r="O1230" s="116"/>
      <c r="P1230" s="174"/>
      <c r="Q1230" s="116"/>
      <c r="R1230" s="116"/>
      <c r="S1230" s="174"/>
      <c r="T1230" s="174"/>
      <c r="U1230" s="174"/>
      <c r="V1230" s="174"/>
      <c r="W1230" s="174"/>
      <c r="X1230" s="174"/>
      <c r="Y1230" s="174"/>
      <c r="Z1230" s="174"/>
      <c r="AA1230" s="174"/>
      <c r="AB1230" s="174"/>
      <c r="AC1230" s="174"/>
      <c r="AD1230" s="174"/>
      <c r="AE1230" s="174"/>
      <c r="AF1230" s="174"/>
      <c r="AG1230" s="174"/>
      <c r="AH1230" s="174"/>
      <c r="AI1230" s="174"/>
      <c r="AJ1230" s="174"/>
    </row>
    <row r="1231" ht="15.0" customHeight="1">
      <c r="A1231" s="262"/>
      <c r="B1231" s="117"/>
      <c r="C1231" s="116"/>
      <c r="D1231" s="116"/>
      <c r="E1231" s="175"/>
      <c r="F1231" s="262"/>
      <c r="G1231" s="61"/>
      <c r="H1231" s="118"/>
      <c r="I1231" s="29"/>
      <c r="J1231" s="29"/>
      <c r="K1231" s="116"/>
      <c r="L1231" s="175"/>
      <c r="M1231" s="174"/>
      <c r="N1231" s="174"/>
      <c r="O1231" s="116"/>
      <c r="P1231" s="174"/>
      <c r="Q1231" s="116"/>
      <c r="R1231" s="116"/>
      <c r="S1231" s="174"/>
      <c r="T1231" s="174"/>
      <c r="U1231" s="174"/>
      <c r="V1231" s="174"/>
      <c r="W1231" s="174"/>
      <c r="X1231" s="174"/>
      <c r="Y1231" s="174"/>
      <c r="Z1231" s="174"/>
      <c r="AA1231" s="174"/>
      <c r="AB1231" s="174"/>
      <c r="AC1231" s="174"/>
      <c r="AD1231" s="174"/>
      <c r="AE1231" s="174"/>
      <c r="AF1231" s="174"/>
      <c r="AG1231" s="174"/>
      <c r="AH1231" s="174"/>
      <c r="AI1231" s="174"/>
      <c r="AJ1231" s="174"/>
    </row>
    <row r="1232" ht="15.0" customHeight="1">
      <c r="A1232" s="262"/>
      <c r="B1232" s="117"/>
      <c r="C1232" s="116"/>
      <c r="D1232" s="116"/>
      <c r="E1232" s="175"/>
      <c r="F1232" s="262"/>
      <c r="G1232" s="61"/>
      <c r="H1232" s="118"/>
      <c r="I1232" s="29"/>
      <c r="J1232" s="29"/>
      <c r="K1232" s="116"/>
      <c r="L1232" s="175"/>
      <c r="M1232" s="174"/>
      <c r="N1232" s="174"/>
      <c r="O1232" s="116"/>
      <c r="P1232" s="174"/>
      <c r="Q1232" s="116"/>
      <c r="R1232" s="116"/>
      <c r="S1232" s="174"/>
      <c r="T1232" s="174"/>
      <c r="U1232" s="174"/>
      <c r="V1232" s="174"/>
      <c r="W1232" s="174"/>
      <c r="X1232" s="174"/>
      <c r="Y1232" s="174"/>
      <c r="Z1232" s="174"/>
      <c r="AA1232" s="174"/>
      <c r="AB1232" s="174"/>
      <c r="AC1232" s="174"/>
      <c r="AD1232" s="174"/>
      <c r="AE1232" s="174"/>
      <c r="AF1232" s="174"/>
      <c r="AG1232" s="174"/>
      <c r="AH1232" s="174"/>
      <c r="AI1232" s="174"/>
      <c r="AJ1232" s="174"/>
    </row>
    <row r="1233" ht="15.0" customHeight="1">
      <c r="A1233" s="262"/>
      <c r="B1233" s="117"/>
      <c r="C1233" s="116"/>
      <c r="D1233" s="116"/>
      <c r="E1233" s="175"/>
      <c r="F1233" s="262"/>
      <c r="G1233" s="61"/>
      <c r="H1233" s="118"/>
      <c r="I1233" s="29"/>
      <c r="J1233" s="29"/>
      <c r="K1233" s="116"/>
      <c r="L1233" s="175"/>
      <c r="M1233" s="174"/>
      <c r="N1233" s="174"/>
      <c r="O1233" s="116"/>
      <c r="P1233" s="174"/>
      <c r="Q1233" s="116"/>
      <c r="R1233" s="116"/>
      <c r="S1233" s="174"/>
      <c r="T1233" s="174"/>
      <c r="U1233" s="174"/>
      <c r="V1233" s="174"/>
      <c r="W1233" s="174"/>
      <c r="X1233" s="174"/>
      <c r="Y1233" s="174"/>
      <c r="Z1233" s="174"/>
      <c r="AA1233" s="174"/>
      <c r="AB1233" s="174"/>
      <c r="AC1233" s="174"/>
      <c r="AD1233" s="174"/>
      <c r="AE1233" s="174"/>
      <c r="AF1233" s="174"/>
      <c r="AG1233" s="174"/>
      <c r="AH1233" s="174"/>
      <c r="AI1233" s="174"/>
      <c r="AJ1233" s="174"/>
    </row>
    <row r="1234" ht="15.0" customHeight="1">
      <c r="A1234" s="262"/>
      <c r="B1234" s="117"/>
      <c r="C1234" s="116"/>
      <c r="D1234" s="116"/>
      <c r="E1234" s="175"/>
      <c r="F1234" s="262"/>
      <c r="G1234" s="61"/>
      <c r="H1234" s="118"/>
      <c r="I1234" s="29"/>
      <c r="J1234" s="29"/>
      <c r="K1234" s="116"/>
      <c r="L1234" s="175"/>
      <c r="M1234" s="174"/>
      <c r="N1234" s="174"/>
      <c r="O1234" s="116"/>
      <c r="P1234" s="174"/>
      <c r="Q1234" s="116"/>
      <c r="R1234" s="116"/>
      <c r="S1234" s="174"/>
      <c r="T1234" s="174"/>
      <c r="U1234" s="174"/>
      <c r="V1234" s="174"/>
      <c r="W1234" s="174"/>
      <c r="X1234" s="174"/>
      <c r="Y1234" s="174"/>
      <c r="Z1234" s="174"/>
      <c r="AA1234" s="174"/>
      <c r="AB1234" s="174"/>
      <c r="AC1234" s="174"/>
      <c r="AD1234" s="174"/>
      <c r="AE1234" s="174"/>
      <c r="AF1234" s="174"/>
      <c r="AG1234" s="174"/>
      <c r="AH1234" s="174"/>
      <c r="AI1234" s="174"/>
      <c r="AJ1234" s="174"/>
    </row>
    <row r="1235" ht="15.0" customHeight="1">
      <c r="A1235" s="262"/>
      <c r="B1235" s="115"/>
      <c r="C1235" s="116"/>
      <c r="D1235" s="116"/>
      <c r="E1235" s="175"/>
      <c r="F1235" s="262"/>
      <c r="G1235" s="61"/>
      <c r="H1235" s="118"/>
      <c r="I1235" s="29"/>
      <c r="J1235" s="29"/>
      <c r="K1235" s="116"/>
      <c r="L1235" s="175"/>
      <c r="M1235" s="174"/>
      <c r="N1235" s="174"/>
      <c r="O1235" s="116"/>
      <c r="P1235" s="174"/>
      <c r="Q1235" s="116"/>
      <c r="R1235" s="116"/>
      <c r="S1235" s="174"/>
      <c r="T1235" s="174"/>
      <c r="U1235" s="174"/>
      <c r="V1235" s="174"/>
      <c r="W1235" s="174"/>
      <c r="X1235" s="174"/>
      <c r="Y1235" s="174"/>
      <c r="Z1235" s="174"/>
      <c r="AA1235" s="174"/>
      <c r="AB1235" s="174"/>
      <c r="AC1235" s="174"/>
      <c r="AD1235" s="174"/>
      <c r="AE1235" s="174"/>
      <c r="AF1235" s="174"/>
      <c r="AG1235" s="174"/>
      <c r="AH1235" s="174"/>
      <c r="AI1235" s="174"/>
      <c r="AJ1235" s="174"/>
    </row>
    <row r="1236" ht="15.0" customHeight="1">
      <c r="A1236" s="262"/>
      <c r="B1236" s="117"/>
      <c r="C1236" s="116"/>
      <c r="D1236" s="116"/>
      <c r="E1236" s="175"/>
      <c r="F1236" s="262"/>
      <c r="G1236" s="61"/>
      <c r="H1236" s="118"/>
      <c r="I1236" s="29"/>
      <c r="J1236" s="29"/>
      <c r="K1236" s="116"/>
      <c r="L1236" s="175"/>
      <c r="M1236" s="174"/>
      <c r="N1236" s="174"/>
      <c r="O1236" s="116"/>
      <c r="P1236" s="174"/>
      <c r="Q1236" s="116"/>
      <c r="R1236" s="116"/>
      <c r="S1236" s="174"/>
      <c r="T1236" s="174"/>
      <c r="U1236" s="174"/>
      <c r="V1236" s="174"/>
      <c r="W1236" s="174"/>
      <c r="X1236" s="174"/>
      <c r="Y1236" s="174"/>
      <c r="Z1236" s="174"/>
      <c r="AA1236" s="174"/>
      <c r="AB1236" s="174"/>
      <c r="AC1236" s="174"/>
      <c r="AD1236" s="174"/>
      <c r="AE1236" s="174"/>
      <c r="AF1236" s="174"/>
      <c r="AG1236" s="174"/>
      <c r="AH1236" s="174"/>
      <c r="AI1236" s="174"/>
      <c r="AJ1236" s="174"/>
    </row>
    <row r="1237" ht="15.0" customHeight="1">
      <c r="A1237" s="262"/>
      <c r="B1237" s="117"/>
      <c r="C1237" s="116"/>
      <c r="D1237" s="116"/>
      <c r="E1237" s="175"/>
      <c r="F1237" s="262"/>
      <c r="G1237" s="61"/>
      <c r="H1237" s="118"/>
      <c r="I1237" s="29"/>
      <c r="J1237" s="29"/>
      <c r="K1237" s="116"/>
      <c r="L1237" s="175"/>
      <c r="M1237" s="174"/>
      <c r="N1237" s="174"/>
      <c r="O1237" s="116"/>
      <c r="P1237" s="174"/>
      <c r="Q1237" s="116"/>
      <c r="R1237" s="116"/>
      <c r="S1237" s="174"/>
      <c r="T1237" s="174"/>
      <c r="U1237" s="174"/>
      <c r="V1237" s="174"/>
      <c r="W1237" s="174"/>
      <c r="X1237" s="174"/>
      <c r="Y1237" s="174"/>
      <c r="Z1237" s="174"/>
      <c r="AA1237" s="174"/>
      <c r="AB1237" s="174"/>
      <c r="AC1237" s="174"/>
      <c r="AD1237" s="174"/>
      <c r="AE1237" s="174"/>
      <c r="AF1237" s="174"/>
      <c r="AG1237" s="174"/>
      <c r="AH1237" s="174"/>
      <c r="AI1237" s="174"/>
      <c r="AJ1237" s="174"/>
    </row>
    <row r="1238" ht="15.0" customHeight="1">
      <c r="A1238" s="262"/>
      <c r="B1238" s="117"/>
      <c r="C1238" s="116"/>
      <c r="D1238" s="116"/>
      <c r="E1238" s="175"/>
      <c r="F1238" s="262"/>
      <c r="G1238" s="61"/>
      <c r="H1238" s="118"/>
      <c r="I1238" s="29"/>
      <c r="J1238" s="29"/>
      <c r="K1238" s="116"/>
      <c r="L1238" s="175"/>
      <c r="M1238" s="174"/>
      <c r="N1238" s="174"/>
      <c r="O1238" s="116"/>
      <c r="P1238" s="174"/>
      <c r="Q1238" s="116"/>
      <c r="R1238" s="116"/>
      <c r="S1238" s="174"/>
      <c r="T1238" s="174"/>
      <c r="U1238" s="174"/>
      <c r="V1238" s="174"/>
      <c r="W1238" s="174"/>
      <c r="X1238" s="174"/>
      <c r="Y1238" s="174"/>
      <c r="Z1238" s="174"/>
      <c r="AA1238" s="174"/>
      <c r="AB1238" s="174"/>
      <c r="AC1238" s="174"/>
      <c r="AD1238" s="174"/>
      <c r="AE1238" s="174"/>
      <c r="AF1238" s="174"/>
      <c r="AG1238" s="174"/>
      <c r="AH1238" s="174"/>
      <c r="AI1238" s="174"/>
      <c r="AJ1238" s="174"/>
    </row>
    <row r="1239" ht="15.0" customHeight="1">
      <c r="A1239" s="262"/>
      <c r="B1239" s="117"/>
      <c r="C1239" s="116"/>
      <c r="D1239" s="116"/>
      <c r="E1239" s="175"/>
      <c r="F1239" s="262"/>
      <c r="G1239" s="61"/>
      <c r="H1239" s="118"/>
      <c r="I1239" s="29"/>
      <c r="J1239" s="29"/>
      <c r="K1239" s="116"/>
      <c r="L1239" s="175"/>
      <c r="M1239" s="174"/>
      <c r="N1239" s="174"/>
      <c r="O1239" s="116"/>
      <c r="P1239" s="174"/>
      <c r="Q1239" s="116"/>
      <c r="R1239" s="116"/>
      <c r="S1239" s="174"/>
      <c r="T1239" s="174"/>
      <c r="U1239" s="174"/>
      <c r="V1239" s="174"/>
      <c r="W1239" s="174"/>
      <c r="X1239" s="174"/>
      <c r="Y1239" s="174"/>
      <c r="Z1239" s="174"/>
      <c r="AA1239" s="174"/>
      <c r="AB1239" s="174"/>
      <c r="AC1239" s="174"/>
      <c r="AD1239" s="174"/>
      <c r="AE1239" s="174"/>
      <c r="AF1239" s="174"/>
      <c r="AG1239" s="174"/>
      <c r="AH1239" s="174"/>
      <c r="AI1239" s="174"/>
      <c r="AJ1239" s="174"/>
    </row>
    <row r="1240" ht="15.0" customHeight="1">
      <c r="A1240" s="262"/>
      <c r="B1240" s="117"/>
      <c r="C1240" s="116"/>
      <c r="D1240" s="116"/>
      <c r="E1240" s="175"/>
      <c r="F1240" s="262"/>
      <c r="G1240" s="61"/>
      <c r="H1240" s="118"/>
      <c r="I1240" s="29"/>
      <c r="J1240" s="29"/>
      <c r="K1240" s="116"/>
      <c r="L1240" s="175"/>
      <c r="M1240" s="174"/>
      <c r="N1240" s="174"/>
      <c r="O1240" s="116"/>
      <c r="P1240" s="174"/>
      <c r="Q1240" s="116"/>
      <c r="R1240" s="116"/>
      <c r="S1240" s="174"/>
      <c r="T1240" s="174"/>
      <c r="U1240" s="174"/>
      <c r="V1240" s="174"/>
      <c r="W1240" s="174"/>
      <c r="X1240" s="174"/>
      <c r="Y1240" s="174"/>
      <c r="Z1240" s="174"/>
      <c r="AA1240" s="174"/>
      <c r="AB1240" s="174"/>
      <c r="AC1240" s="174"/>
      <c r="AD1240" s="174"/>
      <c r="AE1240" s="174"/>
      <c r="AF1240" s="174"/>
      <c r="AG1240" s="174"/>
      <c r="AH1240" s="174"/>
      <c r="AI1240" s="174"/>
      <c r="AJ1240" s="174"/>
    </row>
    <row r="1241" ht="15.0" customHeight="1">
      <c r="A1241" s="262"/>
      <c r="B1241" s="115"/>
      <c r="C1241" s="116"/>
      <c r="D1241" s="116"/>
      <c r="E1241" s="175"/>
      <c r="F1241" s="262"/>
      <c r="G1241" s="29"/>
      <c r="H1241" s="118"/>
      <c r="I1241" s="29"/>
      <c r="J1241" s="29"/>
      <c r="K1241" s="116"/>
      <c r="L1241" s="175"/>
      <c r="M1241" s="174"/>
      <c r="N1241" s="174"/>
      <c r="O1241" s="116"/>
      <c r="P1241" s="174"/>
      <c r="Q1241" s="116"/>
      <c r="R1241" s="116"/>
      <c r="S1241" s="174"/>
      <c r="T1241" s="174"/>
      <c r="U1241" s="174"/>
      <c r="V1241" s="174"/>
      <c r="W1241" s="174"/>
      <c r="X1241" s="174"/>
      <c r="Y1241" s="174"/>
      <c r="Z1241" s="174"/>
      <c r="AA1241" s="174"/>
      <c r="AB1241" s="174"/>
      <c r="AC1241" s="174"/>
      <c r="AD1241" s="174"/>
      <c r="AE1241" s="174"/>
      <c r="AF1241" s="174"/>
      <c r="AG1241" s="174"/>
      <c r="AH1241" s="174"/>
      <c r="AI1241" s="174"/>
      <c r="AJ1241" s="174"/>
    </row>
    <row r="1242" ht="15.0" customHeight="1">
      <c r="A1242" s="262"/>
      <c r="B1242" s="117"/>
      <c r="C1242" s="116"/>
      <c r="D1242" s="118"/>
      <c r="E1242" s="175"/>
      <c r="F1242" s="262"/>
      <c r="G1242" s="29"/>
      <c r="H1242" s="118"/>
      <c r="I1242" s="29"/>
      <c r="J1242" s="29"/>
      <c r="K1242" s="116"/>
      <c r="L1242" s="175"/>
      <c r="M1242" s="174"/>
      <c r="N1242" s="174"/>
      <c r="O1242" s="116"/>
      <c r="P1242" s="174"/>
      <c r="Q1242" s="116"/>
      <c r="R1242" s="116"/>
      <c r="S1242" s="174"/>
      <c r="T1242" s="174"/>
      <c r="U1242" s="174"/>
      <c r="V1242" s="174"/>
      <c r="W1242" s="174"/>
      <c r="X1242" s="174"/>
      <c r="Y1242" s="174"/>
      <c r="Z1242" s="174"/>
      <c r="AA1242" s="174"/>
      <c r="AB1242" s="174"/>
      <c r="AC1242" s="174"/>
      <c r="AD1242" s="174"/>
      <c r="AE1242" s="174"/>
      <c r="AF1242" s="174"/>
      <c r="AG1242" s="174"/>
      <c r="AH1242" s="174"/>
      <c r="AI1242" s="174"/>
      <c r="AJ1242" s="174"/>
    </row>
    <row r="1243" ht="15.0" customHeight="1">
      <c r="A1243" s="262"/>
      <c r="B1243" s="115"/>
      <c r="C1243" s="116"/>
      <c r="D1243" s="118"/>
      <c r="E1243" s="175"/>
      <c r="F1243" s="262"/>
      <c r="G1243" s="29"/>
      <c r="H1243" s="118"/>
      <c r="I1243" s="29"/>
      <c r="J1243" s="29"/>
      <c r="K1243" s="116"/>
      <c r="L1243" s="175"/>
      <c r="M1243" s="174"/>
      <c r="N1243" s="174"/>
      <c r="O1243" s="116"/>
      <c r="P1243" s="174"/>
      <c r="Q1243" s="116"/>
      <c r="R1243" s="116"/>
      <c r="S1243" s="174"/>
      <c r="T1243" s="174"/>
      <c r="U1243" s="174"/>
      <c r="V1243" s="174"/>
      <c r="W1243" s="174"/>
      <c r="X1243" s="174"/>
      <c r="Y1243" s="174"/>
      <c r="Z1243" s="174"/>
      <c r="AA1243" s="174"/>
      <c r="AB1243" s="174"/>
      <c r="AC1243" s="174"/>
      <c r="AD1243" s="174"/>
      <c r="AE1243" s="174"/>
      <c r="AF1243" s="174"/>
      <c r="AG1243" s="174"/>
      <c r="AH1243" s="174"/>
      <c r="AI1243" s="174"/>
      <c r="AJ1243" s="174"/>
    </row>
    <row r="1244" ht="15.0" customHeight="1">
      <c r="A1244" s="262"/>
      <c r="B1244" s="115"/>
      <c r="C1244" s="116"/>
      <c r="D1244" s="116"/>
      <c r="E1244" s="175"/>
      <c r="F1244" s="262"/>
      <c r="G1244" s="61"/>
      <c r="H1244" s="118"/>
      <c r="I1244" s="29"/>
      <c r="J1244" s="29"/>
      <c r="K1244" s="116"/>
      <c r="L1244" s="175"/>
      <c r="M1244" s="174"/>
      <c r="N1244" s="174"/>
      <c r="O1244" s="116"/>
      <c r="P1244" s="174"/>
      <c r="Q1244" s="116"/>
      <c r="R1244" s="116"/>
      <c r="S1244" s="174"/>
      <c r="T1244" s="174"/>
      <c r="U1244" s="174"/>
      <c r="V1244" s="174"/>
      <c r="W1244" s="174"/>
      <c r="X1244" s="174"/>
      <c r="Y1244" s="174"/>
      <c r="Z1244" s="174"/>
      <c r="AA1244" s="174"/>
      <c r="AB1244" s="174"/>
      <c r="AC1244" s="174"/>
      <c r="AD1244" s="174"/>
      <c r="AE1244" s="174"/>
      <c r="AF1244" s="174"/>
      <c r="AG1244" s="174"/>
      <c r="AH1244" s="174"/>
      <c r="AI1244" s="174"/>
      <c r="AJ1244" s="174"/>
    </row>
    <row r="1245" ht="15.0" customHeight="1">
      <c r="A1245" s="262"/>
      <c r="B1245" s="115"/>
      <c r="C1245" s="116"/>
      <c r="D1245" s="116"/>
      <c r="E1245" s="175"/>
      <c r="F1245" s="262"/>
      <c r="G1245" s="61"/>
      <c r="H1245" s="118"/>
      <c r="I1245" s="29"/>
      <c r="J1245" s="29"/>
      <c r="K1245" s="116"/>
      <c r="L1245" s="175"/>
      <c r="M1245" s="174"/>
      <c r="N1245" s="174"/>
      <c r="O1245" s="116"/>
      <c r="P1245" s="174"/>
      <c r="Q1245" s="116"/>
      <c r="R1245" s="116"/>
      <c r="S1245" s="174"/>
      <c r="T1245" s="174"/>
      <c r="U1245" s="174"/>
      <c r="V1245" s="174"/>
      <c r="W1245" s="174"/>
      <c r="X1245" s="174"/>
      <c r="Y1245" s="174"/>
      <c r="Z1245" s="174"/>
      <c r="AA1245" s="174"/>
      <c r="AB1245" s="174"/>
      <c r="AC1245" s="174"/>
      <c r="AD1245" s="174"/>
      <c r="AE1245" s="174"/>
      <c r="AF1245" s="174"/>
      <c r="AG1245" s="174"/>
      <c r="AH1245" s="174"/>
      <c r="AI1245" s="174"/>
      <c r="AJ1245" s="174"/>
    </row>
    <row r="1246" ht="15.0" customHeight="1">
      <c r="A1246" s="262"/>
      <c r="B1246" s="117"/>
      <c r="C1246" s="116"/>
      <c r="D1246" s="116"/>
      <c r="E1246" s="175"/>
      <c r="F1246" s="262"/>
      <c r="G1246" s="29"/>
      <c r="H1246" s="118"/>
      <c r="I1246" s="29"/>
      <c r="J1246" s="29"/>
      <c r="K1246" s="116"/>
      <c r="L1246" s="175"/>
      <c r="M1246" s="174"/>
      <c r="N1246" s="174"/>
      <c r="O1246" s="116"/>
      <c r="P1246" s="174"/>
      <c r="Q1246" s="116"/>
      <c r="R1246" s="116"/>
      <c r="S1246" s="174"/>
      <c r="T1246" s="174"/>
      <c r="U1246" s="174"/>
      <c r="V1246" s="174"/>
      <c r="W1246" s="174"/>
      <c r="X1246" s="174"/>
      <c r="Y1246" s="174"/>
      <c r="Z1246" s="174"/>
      <c r="AA1246" s="174"/>
      <c r="AB1246" s="174"/>
      <c r="AC1246" s="174"/>
      <c r="AD1246" s="174"/>
      <c r="AE1246" s="174"/>
      <c r="AF1246" s="174"/>
      <c r="AG1246" s="174"/>
      <c r="AH1246" s="174"/>
      <c r="AI1246" s="174"/>
      <c r="AJ1246" s="174"/>
    </row>
    <row r="1247" ht="15.0" customHeight="1">
      <c r="A1247" s="262"/>
      <c r="B1247" s="117"/>
      <c r="C1247" s="118"/>
      <c r="D1247" s="118"/>
      <c r="E1247" s="175"/>
      <c r="F1247" s="262"/>
      <c r="G1247" s="61"/>
      <c r="H1247" s="118"/>
      <c r="I1247" s="29"/>
      <c r="J1247" s="29"/>
      <c r="K1247" s="116"/>
      <c r="L1247" s="175"/>
      <c r="M1247" s="174"/>
      <c r="N1247" s="174"/>
      <c r="O1247" s="116"/>
      <c r="P1247" s="174"/>
      <c r="Q1247" s="116"/>
      <c r="R1247" s="116"/>
      <c r="S1247" s="174"/>
      <c r="T1247" s="174"/>
      <c r="U1247" s="174"/>
      <c r="V1247" s="174"/>
      <c r="W1247" s="174"/>
      <c r="X1247" s="174"/>
      <c r="Y1247" s="174"/>
      <c r="Z1247" s="174"/>
      <c r="AA1247" s="174"/>
      <c r="AB1247" s="174"/>
      <c r="AC1247" s="174"/>
      <c r="AD1247" s="174"/>
      <c r="AE1247" s="174"/>
      <c r="AF1247" s="174"/>
      <c r="AG1247" s="174"/>
      <c r="AH1247" s="174"/>
      <c r="AI1247" s="174"/>
      <c r="AJ1247" s="174"/>
    </row>
    <row r="1248" ht="15.0" customHeight="1">
      <c r="A1248" s="262"/>
      <c r="B1248" s="115"/>
      <c r="C1248" s="116"/>
      <c r="D1248" s="116"/>
      <c r="E1248" s="175"/>
      <c r="F1248" s="262"/>
      <c r="G1248" s="61"/>
      <c r="H1248" s="118"/>
      <c r="I1248" s="29"/>
      <c r="J1248" s="29"/>
      <c r="K1248" s="116"/>
      <c r="L1248" s="175"/>
      <c r="M1248" s="174"/>
      <c r="N1248" s="174"/>
      <c r="O1248" s="116"/>
      <c r="P1248" s="174"/>
      <c r="Q1248" s="116"/>
      <c r="R1248" s="116"/>
      <c r="S1248" s="174"/>
      <c r="T1248" s="174"/>
      <c r="U1248" s="174"/>
      <c r="V1248" s="174"/>
      <c r="W1248" s="174"/>
      <c r="X1248" s="174"/>
      <c r="Y1248" s="174"/>
      <c r="Z1248" s="174"/>
      <c r="AA1248" s="174"/>
      <c r="AB1248" s="174"/>
      <c r="AC1248" s="174"/>
      <c r="AD1248" s="174"/>
      <c r="AE1248" s="174"/>
      <c r="AF1248" s="174"/>
      <c r="AG1248" s="174"/>
      <c r="AH1248" s="174"/>
      <c r="AI1248" s="174"/>
      <c r="AJ1248" s="174"/>
    </row>
    <row r="1249" ht="15.0" customHeight="1">
      <c r="A1249" s="262"/>
      <c r="B1249" s="117"/>
      <c r="C1249" s="116"/>
      <c r="D1249" s="116"/>
      <c r="E1249" s="175"/>
      <c r="F1249" s="262"/>
      <c r="G1249" s="61"/>
      <c r="H1249" s="118"/>
      <c r="I1249" s="29"/>
      <c r="J1249" s="29"/>
      <c r="K1249" s="116"/>
      <c r="L1249" s="175"/>
      <c r="M1249" s="174"/>
      <c r="N1249" s="174"/>
      <c r="O1249" s="116"/>
      <c r="P1249" s="174"/>
      <c r="Q1249" s="116"/>
      <c r="R1249" s="116"/>
      <c r="S1249" s="174"/>
      <c r="T1249" s="174"/>
      <c r="U1249" s="174"/>
      <c r="V1249" s="174"/>
      <c r="W1249" s="174"/>
      <c r="X1249" s="174"/>
      <c r="Y1249" s="174"/>
      <c r="Z1249" s="174"/>
      <c r="AA1249" s="174"/>
      <c r="AB1249" s="174"/>
      <c r="AC1249" s="174"/>
      <c r="AD1249" s="174"/>
      <c r="AE1249" s="174"/>
      <c r="AF1249" s="174"/>
      <c r="AG1249" s="174"/>
      <c r="AH1249" s="174"/>
      <c r="AI1249" s="174"/>
      <c r="AJ1249" s="174"/>
    </row>
    <row r="1250" ht="15.0" customHeight="1">
      <c r="A1250" s="262"/>
      <c r="B1250" s="115"/>
      <c r="C1250" s="116"/>
      <c r="D1250" s="116"/>
      <c r="E1250" s="175"/>
      <c r="F1250" s="262"/>
      <c r="G1250" s="61"/>
      <c r="H1250" s="118"/>
      <c r="I1250" s="29"/>
      <c r="J1250" s="29"/>
      <c r="K1250" s="116"/>
      <c r="L1250" s="175"/>
      <c r="M1250" s="174"/>
      <c r="N1250" s="174"/>
      <c r="O1250" s="116"/>
      <c r="P1250" s="174"/>
      <c r="Q1250" s="116"/>
      <c r="R1250" s="116"/>
      <c r="S1250" s="174"/>
      <c r="T1250" s="174"/>
      <c r="U1250" s="174"/>
      <c r="V1250" s="174"/>
      <c r="W1250" s="174"/>
      <c r="X1250" s="174"/>
      <c r="Y1250" s="174"/>
      <c r="Z1250" s="174"/>
      <c r="AA1250" s="174"/>
      <c r="AB1250" s="174"/>
      <c r="AC1250" s="174"/>
      <c r="AD1250" s="174"/>
      <c r="AE1250" s="174"/>
      <c r="AF1250" s="174"/>
      <c r="AG1250" s="174"/>
      <c r="AH1250" s="174"/>
      <c r="AI1250" s="174"/>
      <c r="AJ1250" s="174"/>
    </row>
    <row r="1251" ht="15.0" customHeight="1">
      <c r="A1251" s="262"/>
      <c r="B1251" s="117"/>
      <c r="C1251" s="116"/>
      <c r="D1251" s="116"/>
      <c r="E1251" s="175"/>
      <c r="F1251" s="262"/>
      <c r="G1251" s="61"/>
      <c r="H1251" s="118"/>
      <c r="I1251" s="29"/>
      <c r="J1251" s="29"/>
      <c r="K1251" s="116"/>
      <c r="L1251" s="175"/>
      <c r="M1251" s="174"/>
      <c r="N1251" s="174"/>
      <c r="O1251" s="116"/>
      <c r="P1251" s="174"/>
      <c r="Q1251" s="116"/>
      <c r="R1251" s="116"/>
      <c r="S1251" s="174"/>
      <c r="T1251" s="174"/>
      <c r="U1251" s="174"/>
      <c r="V1251" s="174"/>
      <c r="W1251" s="174"/>
      <c r="X1251" s="174"/>
      <c r="Y1251" s="174"/>
      <c r="Z1251" s="174"/>
      <c r="AA1251" s="174"/>
      <c r="AB1251" s="174"/>
      <c r="AC1251" s="174"/>
      <c r="AD1251" s="174"/>
      <c r="AE1251" s="174"/>
      <c r="AF1251" s="174"/>
      <c r="AG1251" s="174"/>
      <c r="AH1251" s="174"/>
      <c r="AI1251" s="174"/>
      <c r="AJ1251" s="174"/>
    </row>
    <row r="1252" ht="15.0" customHeight="1">
      <c r="A1252" s="262"/>
      <c r="B1252" s="115"/>
      <c r="C1252" s="116"/>
      <c r="D1252" s="116"/>
      <c r="E1252" s="175"/>
      <c r="F1252" s="262"/>
      <c r="G1252" s="29"/>
      <c r="H1252" s="118"/>
      <c r="I1252" s="29"/>
      <c r="J1252" s="29"/>
      <c r="K1252" s="116"/>
      <c r="L1252" s="175"/>
      <c r="M1252" s="174"/>
      <c r="N1252" s="174"/>
      <c r="O1252" s="116"/>
      <c r="P1252" s="174"/>
      <c r="Q1252" s="116"/>
      <c r="R1252" s="116"/>
      <c r="S1252" s="174"/>
      <c r="T1252" s="174"/>
      <c r="U1252" s="174"/>
      <c r="V1252" s="174"/>
      <c r="W1252" s="174"/>
      <c r="X1252" s="174"/>
      <c r="Y1252" s="174"/>
      <c r="Z1252" s="174"/>
      <c r="AA1252" s="174"/>
      <c r="AB1252" s="174"/>
      <c r="AC1252" s="174"/>
      <c r="AD1252" s="174"/>
      <c r="AE1252" s="174"/>
      <c r="AF1252" s="174"/>
      <c r="AG1252" s="174"/>
      <c r="AH1252" s="174"/>
      <c r="AI1252" s="174"/>
      <c r="AJ1252" s="174"/>
    </row>
    <row r="1253" ht="15.0" customHeight="1">
      <c r="A1253" s="262"/>
      <c r="B1253" s="115"/>
      <c r="C1253" s="118"/>
      <c r="D1253" s="118"/>
      <c r="E1253" s="175"/>
      <c r="F1253" s="262"/>
      <c r="G1253" s="61"/>
      <c r="H1253" s="118"/>
      <c r="I1253" s="29"/>
      <c r="J1253" s="29"/>
      <c r="K1253" s="116"/>
      <c r="L1253" s="175"/>
      <c r="M1253" s="174"/>
      <c r="N1253" s="174"/>
      <c r="O1253" s="116"/>
      <c r="P1253" s="174"/>
      <c r="Q1253" s="116"/>
      <c r="R1253" s="116"/>
      <c r="S1253" s="174"/>
      <c r="T1253" s="174"/>
      <c r="U1253" s="174"/>
      <c r="V1253" s="174"/>
      <c r="W1253" s="174"/>
      <c r="X1253" s="174"/>
      <c r="Y1253" s="174"/>
      <c r="Z1253" s="174"/>
      <c r="AA1253" s="174"/>
      <c r="AB1253" s="174"/>
      <c r="AC1253" s="174"/>
      <c r="AD1253" s="174"/>
      <c r="AE1253" s="174"/>
      <c r="AF1253" s="174"/>
      <c r="AG1253" s="174"/>
      <c r="AH1253" s="174"/>
      <c r="AI1253" s="174"/>
      <c r="AJ1253" s="174"/>
    </row>
    <row r="1254" ht="15.0" customHeight="1">
      <c r="A1254" s="262"/>
      <c r="B1254" s="115"/>
      <c r="C1254" s="116"/>
      <c r="D1254" s="116"/>
      <c r="E1254" s="175"/>
      <c r="F1254" s="262"/>
      <c r="G1254" s="61"/>
      <c r="H1254" s="118"/>
      <c r="I1254" s="29"/>
      <c r="J1254" s="29"/>
      <c r="K1254" s="116"/>
      <c r="L1254" s="175"/>
      <c r="M1254" s="174"/>
      <c r="N1254" s="174"/>
      <c r="O1254" s="116"/>
      <c r="P1254" s="174"/>
      <c r="Q1254" s="116"/>
      <c r="R1254" s="116"/>
      <c r="S1254" s="174"/>
      <c r="T1254" s="174"/>
      <c r="U1254" s="174"/>
      <c r="V1254" s="174"/>
      <c r="W1254" s="174"/>
      <c r="X1254" s="174"/>
      <c r="Y1254" s="174"/>
      <c r="Z1254" s="174"/>
      <c r="AA1254" s="174"/>
      <c r="AB1254" s="174"/>
      <c r="AC1254" s="174"/>
      <c r="AD1254" s="174"/>
      <c r="AE1254" s="174"/>
      <c r="AF1254" s="174"/>
      <c r="AG1254" s="174"/>
      <c r="AH1254" s="174"/>
      <c r="AI1254" s="174"/>
      <c r="AJ1254" s="174"/>
    </row>
    <row r="1255" ht="15.0" customHeight="1">
      <c r="A1255" s="262"/>
      <c r="B1255" s="117"/>
      <c r="C1255" s="116"/>
      <c r="D1255" s="116"/>
      <c r="E1255" s="175"/>
      <c r="F1255" s="262"/>
      <c r="G1255" s="61"/>
      <c r="H1255" s="118"/>
      <c r="I1255" s="29"/>
      <c r="J1255" s="29"/>
      <c r="K1255" s="116"/>
      <c r="L1255" s="175"/>
      <c r="M1255" s="174"/>
      <c r="N1255" s="174"/>
      <c r="O1255" s="116"/>
      <c r="P1255" s="174"/>
      <c r="Q1255" s="116"/>
      <c r="R1255" s="116"/>
      <c r="S1255" s="174"/>
      <c r="T1255" s="118"/>
      <c r="U1255" s="118"/>
      <c r="V1255" s="118"/>
      <c r="W1255" s="118"/>
      <c r="X1255" s="118"/>
      <c r="Y1255" s="118"/>
      <c r="Z1255" s="118"/>
      <c r="AA1255" s="118"/>
      <c r="AB1255" s="118"/>
      <c r="AC1255" s="118"/>
      <c r="AD1255" s="118"/>
      <c r="AE1255" s="118"/>
      <c r="AF1255" s="118"/>
      <c r="AG1255" s="118"/>
      <c r="AH1255" s="118"/>
      <c r="AI1255" s="118"/>
      <c r="AJ1255" s="118"/>
    </row>
    <row r="1256" ht="15.0" customHeight="1">
      <c r="A1256" s="262"/>
      <c r="B1256" s="117"/>
      <c r="C1256" s="116"/>
      <c r="D1256" s="116"/>
      <c r="E1256" s="175"/>
      <c r="F1256" s="262"/>
      <c r="G1256" s="61"/>
      <c r="H1256" s="118"/>
      <c r="I1256" s="29"/>
      <c r="J1256" s="29"/>
      <c r="K1256" s="116"/>
      <c r="L1256" s="175"/>
      <c r="M1256" s="174"/>
      <c r="N1256" s="174"/>
      <c r="O1256" s="116"/>
      <c r="P1256" s="174"/>
      <c r="Q1256" s="116"/>
      <c r="R1256" s="116"/>
      <c r="S1256" s="174"/>
      <c r="T1256" s="118"/>
      <c r="U1256" s="118"/>
      <c r="V1256" s="118"/>
      <c r="W1256" s="118"/>
      <c r="X1256" s="118"/>
      <c r="Y1256" s="118"/>
      <c r="Z1256" s="118"/>
      <c r="AA1256" s="118"/>
      <c r="AB1256" s="118"/>
      <c r="AC1256" s="118"/>
      <c r="AD1256" s="118"/>
      <c r="AE1256" s="118"/>
      <c r="AF1256" s="118"/>
      <c r="AG1256" s="118"/>
      <c r="AH1256" s="118"/>
      <c r="AI1256" s="118"/>
      <c r="AJ1256" s="118"/>
    </row>
    <row r="1257" ht="15.0" customHeight="1">
      <c r="A1257" s="262"/>
      <c r="B1257" s="118"/>
      <c r="C1257" s="118"/>
      <c r="D1257" s="175"/>
      <c r="E1257" s="175"/>
      <c r="F1257" s="262"/>
      <c r="G1257" s="61"/>
      <c r="H1257" s="118"/>
      <c r="I1257" s="29"/>
      <c r="J1257" s="29"/>
      <c r="K1257" s="116"/>
      <c r="L1257" s="175"/>
      <c r="M1257" s="174"/>
      <c r="N1257" s="174"/>
      <c r="O1257" s="116"/>
      <c r="P1257" s="174"/>
      <c r="Q1257" s="116"/>
      <c r="R1257" s="116"/>
      <c r="S1257" s="174"/>
      <c r="T1257" s="118"/>
      <c r="U1257" s="118"/>
      <c r="V1257" s="118"/>
      <c r="W1257" s="118"/>
      <c r="X1257" s="118"/>
      <c r="Y1257" s="118"/>
      <c r="Z1257" s="118"/>
      <c r="AA1257" s="118"/>
      <c r="AB1257" s="118"/>
      <c r="AC1257" s="118"/>
      <c r="AD1257" s="118"/>
      <c r="AE1257" s="118"/>
      <c r="AF1257" s="118"/>
      <c r="AG1257" s="118"/>
      <c r="AH1257" s="118"/>
      <c r="AI1257" s="118"/>
      <c r="AJ1257" s="118"/>
    </row>
    <row r="1258" ht="15.0" customHeight="1">
      <c r="A1258" s="262"/>
      <c r="B1258" s="117"/>
      <c r="C1258" s="118"/>
      <c r="D1258" s="118"/>
      <c r="E1258" s="175"/>
      <c r="F1258" s="262"/>
      <c r="G1258" s="61"/>
      <c r="H1258" s="118"/>
      <c r="I1258" s="29"/>
      <c r="J1258" s="29"/>
      <c r="K1258" s="116"/>
      <c r="L1258" s="175"/>
      <c r="M1258" s="174"/>
      <c r="N1258" s="174"/>
      <c r="O1258" s="116"/>
      <c r="P1258" s="174"/>
      <c r="Q1258" s="116"/>
      <c r="R1258" s="116"/>
      <c r="S1258" s="174"/>
      <c r="T1258" s="118"/>
      <c r="U1258" s="118"/>
      <c r="V1258" s="118"/>
      <c r="W1258" s="118"/>
      <c r="X1258" s="118"/>
      <c r="Y1258" s="118"/>
      <c r="Z1258" s="118"/>
      <c r="AA1258" s="118"/>
      <c r="AB1258" s="118"/>
      <c r="AC1258" s="118"/>
      <c r="AD1258" s="118"/>
      <c r="AE1258" s="118"/>
      <c r="AF1258" s="118"/>
      <c r="AG1258" s="118"/>
      <c r="AH1258" s="118"/>
      <c r="AI1258" s="118"/>
      <c r="AJ1258" s="118"/>
    </row>
    <row r="1259" ht="15.0" customHeight="1">
      <c r="A1259" s="262"/>
      <c r="B1259" s="115"/>
      <c r="C1259" s="116"/>
      <c r="D1259" s="116"/>
      <c r="E1259" s="175"/>
      <c r="F1259" s="262"/>
      <c r="G1259" s="61"/>
      <c r="H1259" s="118"/>
      <c r="I1259" s="29"/>
      <c r="J1259" s="29"/>
      <c r="K1259" s="116"/>
      <c r="L1259" s="175"/>
      <c r="M1259" s="174"/>
      <c r="N1259" s="174"/>
      <c r="O1259" s="116"/>
      <c r="P1259" s="174"/>
      <c r="Q1259" s="116"/>
      <c r="R1259" s="116"/>
      <c r="S1259" s="174"/>
      <c r="T1259" s="118"/>
      <c r="U1259" s="118"/>
      <c r="V1259" s="118"/>
      <c r="W1259" s="118"/>
      <c r="X1259" s="118"/>
      <c r="Y1259" s="118"/>
      <c r="Z1259" s="118"/>
      <c r="AA1259" s="118"/>
      <c r="AB1259" s="118"/>
      <c r="AC1259" s="118"/>
      <c r="AD1259" s="118"/>
      <c r="AE1259" s="118"/>
      <c r="AF1259" s="118"/>
      <c r="AG1259" s="118"/>
      <c r="AH1259" s="118"/>
      <c r="AI1259" s="118"/>
      <c r="AJ1259" s="118"/>
    </row>
    <row r="1260" ht="15.0" customHeight="1">
      <c r="A1260" s="262"/>
      <c r="B1260" s="115"/>
      <c r="C1260" s="116"/>
      <c r="D1260" s="116"/>
      <c r="E1260" s="175"/>
      <c r="F1260" s="262"/>
      <c r="G1260" s="61"/>
      <c r="H1260" s="118"/>
      <c r="I1260" s="29"/>
      <c r="J1260" s="29"/>
      <c r="K1260" s="116"/>
      <c r="L1260" s="175"/>
      <c r="M1260" s="174"/>
      <c r="N1260" s="174"/>
      <c r="O1260" s="116"/>
      <c r="P1260" s="174"/>
      <c r="Q1260" s="116"/>
      <c r="R1260" s="116"/>
      <c r="S1260" s="174"/>
      <c r="T1260" s="118"/>
      <c r="U1260" s="118"/>
      <c r="V1260" s="118"/>
      <c r="W1260" s="118"/>
      <c r="X1260" s="118"/>
      <c r="Y1260" s="118"/>
      <c r="Z1260" s="118"/>
      <c r="AA1260" s="118"/>
      <c r="AB1260" s="118"/>
      <c r="AC1260" s="118"/>
      <c r="AD1260" s="118"/>
      <c r="AE1260" s="118"/>
      <c r="AF1260" s="118"/>
      <c r="AG1260" s="118"/>
      <c r="AH1260" s="118"/>
      <c r="AI1260" s="118"/>
      <c r="AJ1260" s="118"/>
    </row>
    <row r="1261" ht="15.0" customHeight="1">
      <c r="A1261" s="262"/>
      <c r="B1261" s="117"/>
      <c r="C1261" s="116"/>
      <c r="D1261" s="118"/>
      <c r="E1261" s="175"/>
      <c r="F1261" s="262"/>
      <c r="G1261" s="61"/>
      <c r="H1261" s="118"/>
      <c r="I1261" s="29"/>
      <c r="J1261" s="29"/>
      <c r="K1261" s="116"/>
      <c r="L1261" s="175"/>
      <c r="M1261" s="174"/>
      <c r="N1261" s="174"/>
      <c r="O1261" s="116"/>
      <c r="P1261" s="174"/>
      <c r="Q1261" s="116"/>
      <c r="R1261" s="116"/>
      <c r="S1261" s="174"/>
      <c r="T1261" s="118"/>
      <c r="U1261" s="118"/>
      <c r="V1261" s="118"/>
      <c r="W1261" s="118"/>
      <c r="X1261" s="118"/>
      <c r="Y1261" s="118"/>
      <c r="Z1261" s="118"/>
      <c r="AA1261" s="118"/>
      <c r="AB1261" s="118"/>
      <c r="AC1261" s="118"/>
      <c r="AD1261" s="118"/>
      <c r="AE1261" s="118"/>
      <c r="AF1261" s="118"/>
      <c r="AG1261" s="118"/>
      <c r="AH1261" s="118"/>
      <c r="AI1261" s="118"/>
      <c r="AJ1261" s="118"/>
    </row>
    <row r="1262" ht="15.0" customHeight="1">
      <c r="A1262" s="262"/>
      <c r="B1262" s="115"/>
      <c r="C1262" s="116"/>
      <c r="D1262" s="116"/>
      <c r="E1262" s="175"/>
      <c r="F1262" s="262"/>
      <c r="G1262" s="61"/>
      <c r="H1262" s="118"/>
      <c r="I1262" s="29"/>
      <c r="J1262" s="29"/>
      <c r="K1262" s="116"/>
      <c r="L1262" s="175"/>
      <c r="M1262" s="174"/>
      <c r="N1262" s="174"/>
      <c r="O1262" s="116"/>
      <c r="P1262" s="174"/>
      <c r="Q1262" s="116"/>
      <c r="R1262" s="116"/>
      <c r="S1262" s="174"/>
      <c r="T1262" s="118"/>
      <c r="U1262" s="118"/>
      <c r="V1262" s="118"/>
      <c r="W1262" s="118"/>
      <c r="X1262" s="118"/>
      <c r="Y1262" s="118"/>
      <c r="Z1262" s="118"/>
      <c r="AA1262" s="118"/>
      <c r="AB1262" s="118"/>
      <c r="AC1262" s="118"/>
      <c r="AD1262" s="118"/>
      <c r="AE1262" s="118"/>
      <c r="AF1262" s="118"/>
      <c r="AG1262" s="118"/>
      <c r="AH1262" s="118"/>
      <c r="AI1262" s="118"/>
      <c r="AJ1262" s="118"/>
    </row>
    <row r="1263" ht="15.0" customHeight="1">
      <c r="A1263" s="262"/>
      <c r="B1263" s="115"/>
      <c r="C1263" s="116"/>
      <c r="D1263" s="116"/>
      <c r="E1263" s="175"/>
      <c r="F1263" s="262"/>
      <c r="G1263" s="61"/>
      <c r="H1263" s="118"/>
      <c r="I1263" s="29"/>
      <c r="J1263" s="29"/>
      <c r="K1263" s="116"/>
      <c r="L1263" s="175"/>
      <c r="M1263" s="174"/>
      <c r="N1263" s="174"/>
      <c r="O1263" s="116"/>
      <c r="P1263" s="174"/>
      <c r="Q1263" s="116"/>
      <c r="R1263" s="116"/>
      <c r="S1263" s="174"/>
      <c r="T1263" s="118"/>
      <c r="U1263" s="118"/>
      <c r="V1263" s="118"/>
      <c r="W1263" s="118"/>
      <c r="X1263" s="118"/>
      <c r="Y1263" s="118"/>
      <c r="Z1263" s="118"/>
      <c r="AA1263" s="118"/>
      <c r="AB1263" s="118"/>
      <c r="AC1263" s="118"/>
      <c r="AD1263" s="118"/>
      <c r="AE1263" s="118"/>
      <c r="AF1263" s="118"/>
      <c r="AG1263" s="118"/>
      <c r="AH1263" s="118"/>
      <c r="AI1263" s="118"/>
      <c r="AJ1263" s="118"/>
    </row>
    <row r="1264" ht="15.0" customHeight="1">
      <c r="A1264" s="262"/>
      <c r="B1264" s="117"/>
      <c r="C1264" s="116"/>
      <c r="D1264" s="118"/>
      <c r="E1264" s="175"/>
      <c r="F1264" s="262"/>
      <c r="G1264" s="61"/>
      <c r="H1264" s="118"/>
      <c r="I1264" s="29"/>
      <c r="J1264" s="29"/>
      <c r="K1264" s="116"/>
      <c r="L1264" s="175"/>
      <c r="M1264" s="174"/>
      <c r="N1264" s="174"/>
      <c r="O1264" s="116"/>
      <c r="P1264" s="174"/>
      <c r="Q1264" s="116"/>
      <c r="R1264" s="116"/>
      <c r="S1264" s="174"/>
      <c r="T1264" s="118"/>
      <c r="U1264" s="118"/>
      <c r="V1264" s="118"/>
      <c r="W1264" s="118"/>
      <c r="X1264" s="118"/>
      <c r="Y1264" s="118"/>
      <c r="Z1264" s="118"/>
      <c r="AA1264" s="118"/>
      <c r="AB1264" s="118"/>
      <c r="AC1264" s="118"/>
      <c r="AD1264" s="118"/>
      <c r="AE1264" s="118"/>
      <c r="AF1264" s="118"/>
      <c r="AG1264" s="118"/>
      <c r="AH1264" s="118"/>
      <c r="AI1264" s="118"/>
      <c r="AJ1264" s="118"/>
    </row>
    <row r="1265" ht="15.0" customHeight="1">
      <c r="A1265" s="262"/>
      <c r="B1265" s="115"/>
      <c r="C1265" s="116"/>
      <c r="D1265" s="116"/>
      <c r="E1265" s="175"/>
      <c r="F1265" s="262"/>
      <c r="G1265" s="61"/>
      <c r="H1265" s="118"/>
      <c r="I1265" s="29"/>
      <c r="J1265" s="29"/>
      <c r="K1265" s="116"/>
      <c r="L1265" s="175"/>
      <c r="M1265" s="174"/>
      <c r="N1265" s="174"/>
      <c r="O1265" s="116"/>
      <c r="P1265" s="174"/>
      <c r="Q1265" s="116"/>
      <c r="R1265" s="116"/>
      <c r="S1265" s="174"/>
      <c r="T1265" s="118"/>
      <c r="U1265" s="118"/>
      <c r="V1265" s="118"/>
      <c r="W1265" s="118"/>
      <c r="X1265" s="118"/>
      <c r="Y1265" s="118"/>
      <c r="Z1265" s="118"/>
      <c r="AA1265" s="118"/>
      <c r="AB1265" s="118"/>
      <c r="AC1265" s="118"/>
      <c r="AD1265" s="118"/>
      <c r="AE1265" s="118"/>
      <c r="AF1265" s="118"/>
      <c r="AG1265" s="118"/>
      <c r="AH1265" s="118"/>
      <c r="AI1265" s="118"/>
      <c r="AJ1265" s="118"/>
    </row>
    <row r="1266" ht="15.0" customHeight="1">
      <c r="A1266" s="262"/>
      <c r="B1266" s="115"/>
      <c r="C1266" s="116"/>
      <c r="D1266" s="116"/>
      <c r="E1266" s="175"/>
      <c r="F1266" s="262"/>
      <c r="G1266" s="61"/>
      <c r="H1266" s="118"/>
      <c r="I1266" s="29"/>
      <c r="J1266" s="29"/>
      <c r="K1266" s="116"/>
      <c r="L1266" s="175"/>
      <c r="M1266" s="174"/>
      <c r="N1266" s="174"/>
      <c r="O1266" s="116"/>
      <c r="P1266" s="174"/>
      <c r="Q1266" s="116"/>
      <c r="R1266" s="116"/>
      <c r="S1266" s="174"/>
      <c r="T1266" s="118"/>
      <c r="U1266" s="118"/>
      <c r="V1266" s="118"/>
      <c r="W1266" s="118"/>
      <c r="X1266" s="118"/>
      <c r="Y1266" s="118"/>
      <c r="Z1266" s="118"/>
      <c r="AA1266" s="118"/>
      <c r="AB1266" s="118"/>
      <c r="AC1266" s="118"/>
      <c r="AD1266" s="118"/>
      <c r="AE1266" s="118"/>
      <c r="AF1266" s="118"/>
      <c r="AG1266" s="118"/>
      <c r="AH1266" s="118"/>
      <c r="AI1266" s="118"/>
      <c r="AJ1266" s="118"/>
    </row>
    <row r="1267" ht="15.0" customHeight="1">
      <c r="A1267" s="262"/>
      <c r="B1267" s="117"/>
      <c r="C1267" s="116"/>
      <c r="D1267" s="118"/>
      <c r="E1267" s="175"/>
      <c r="F1267" s="262"/>
      <c r="G1267" s="61"/>
      <c r="H1267" s="118"/>
      <c r="I1267" s="29"/>
      <c r="J1267" s="29"/>
      <c r="K1267" s="116"/>
      <c r="L1267" s="175"/>
      <c r="M1267" s="174"/>
      <c r="N1267" s="174"/>
      <c r="O1267" s="116"/>
      <c r="P1267" s="174"/>
      <c r="Q1267" s="116"/>
      <c r="R1267" s="116"/>
      <c r="S1267" s="174"/>
      <c r="T1267" s="118"/>
      <c r="U1267" s="118"/>
      <c r="V1267" s="118"/>
      <c r="W1267" s="118"/>
      <c r="X1267" s="118"/>
      <c r="Y1267" s="118"/>
      <c r="Z1267" s="118"/>
      <c r="AA1267" s="118"/>
      <c r="AB1267" s="118"/>
      <c r="AC1267" s="118"/>
      <c r="AD1267" s="118"/>
      <c r="AE1267" s="118"/>
      <c r="AF1267" s="118"/>
      <c r="AG1267" s="118"/>
      <c r="AH1267" s="118"/>
      <c r="AI1267" s="118"/>
      <c r="AJ1267" s="118"/>
    </row>
    <row r="1268" ht="15.0" customHeight="1">
      <c r="A1268" s="262"/>
      <c r="B1268" s="115"/>
      <c r="C1268" s="116"/>
      <c r="D1268" s="116"/>
      <c r="E1268" s="175"/>
      <c r="F1268" s="262"/>
      <c r="G1268" s="61"/>
      <c r="H1268" s="118"/>
      <c r="I1268" s="29"/>
      <c r="J1268" s="29"/>
      <c r="K1268" s="116"/>
      <c r="L1268" s="175"/>
      <c r="M1268" s="174"/>
      <c r="N1268" s="174"/>
      <c r="O1268" s="116"/>
      <c r="P1268" s="174"/>
      <c r="Q1268" s="116"/>
      <c r="R1268" s="116"/>
      <c r="S1268" s="174"/>
      <c r="T1268" s="118"/>
      <c r="U1268" s="118"/>
      <c r="V1268" s="118"/>
      <c r="W1268" s="118"/>
      <c r="X1268" s="118"/>
      <c r="Y1268" s="118"/>
      <c r="Z1268" s="118"/>
      <c r="AA1268" s="118"/>
      <c r="AB1268" s="118"/>
      <c r="AC1268" s="118"/>
      <c r="AD1268" s="118"/>
      <c r="AE1268" s="118"/>
      <c r="AF1268" s="118"/>
      <c r="AG1268" s="118"/>
      <c r="AH1268" s="118"/>
      <c r="AI1268" s="118"/>
      <c r="AJ1268" s="118"/>
    </row>
    <row r="1269" ht="15.0" customHeight="1">
      <c r="A1269" s="262"/>
      <c r="B1269" s="115"/>
      <c r="C1269" s="116"/>
      <c r="D1269" s="116"/>
      <c r="E1269" s="175"/>
      <c r="F1269" s="262"/>
      <c r="G1269" s="61"/>
      <c r="H1269" s="118"/>
      <c r="I1269" s="29"/>
      <c r="J1269" s="29"/>
      <c r="K1269" s="116"/>
      <c r="L1269" s="175"/>
      <c r="M1269" s="174"/>
      <c r="N1269" s="174"/>
      <c r="O1269" s="116"/>
      <c r="P1269" s="174"/>
      <c r="Q1269" s="116"/>
      <c r="R1269" s="116"/>
      <c r="S1269" s="174"/>
      <c r="T1269" s="118"/>
      <c r="U1269" s="118"/>
      <c r="V1269" s="118"/>
      <c r="W1269" s="118"/>
      <c r="X1269" s="118"/>
      <c r="Y1269" s="118"/>
      <c r="Z1269" s="118"/>
      <c r="AA1269" s="118"/>
      <c r="AB1269" s="118"/>
      <c r="AC1269" s="118"/>
      <c r="AD1269" s="118"/>
      <c r="AE1269" s="118"/>
      <c r="AF1269" s="118"/>
      <c r="AG1269" s="118"/>
      <c r="AH1269" s="118"/>
      <c r="AI1269" s="118"/>
      <c r="AJ1269" s="118"/>
    </row>
    <row r="1270" ht="15.0" customHeight="1">
      <c r="A1270" s="262"/>
      <c r="B1270" s="115"/>
      <c r="C1270" s="116"/>
      <c r="D1270" s="116"/>
      <c r="E1270" s="175"/>
      <c r="F1270" s="262"/>
      <c r="G1270" s="61"/>
      <c r="H1270" s="118"/>
      <c r="I1270" s="29"/>
      <c r="J1270" s="29"/>
      <c r="K1270" s="116"/>
      <c r="L1270" s="175"/>
      <c r="M1270" s="174"/>
      <c r="N1270" s="174"/>
      <c r="O1270" s="116"/>
      <c r="P1270" s="174"/>
      <c r="Q1270" s="116"/>
      <c r="R1270" s="116"/>
      <c r="S1270" s="118"/>
      <c r="T1270" s="118"/>
      <c r="U1270" s="118"/>
      <c r="V1270" s="118"/>
      <c r="W1270" s="118"/>
      <c r="X1270" s="118"/>
      <c r="Y1270" s="118"/>
      <c r="Z1270" s="118"/>
      <c r="AA1270" s="118"/>
      <c r="AB1270" s="118"/>
      <c r="AC1270" s="118"/>
      <c r="AD1270" s="118"/>
      <c r="AE1270" s="118"/>
      <c r="AF1270" s="118"/>
      <c r="AG1270" s="118"/>
      <c r="AH1270" s="118"/>
      <c r="AI1270" s="118"/>
      <c r="AJ1270" s="118"/>
    </row>
    <row r="1271" ht="15.0" customHeight="1">
      <c r="A1271" s="262"/>
      <c r="B1271" s="115"/>
      <c r="C1271" s="116"/>
      <c r="D1271" s="116"/>
      <c r="E1271" s="175"/>
      <c r="F1271" s="262"/>
      <c r="G1271" s="61"/>
      <c r="H1271" s="118"/>
      <c r="I1271" s="29"/>
      <c r="J1271" s="29"/>
      <c r="K1271" s="116"/>
      <c r="L1271" s="175"/>
      <c r="M1271" s="174"/>
      <c r="N1271" s="174"/>
      <c r="O1271" s="116"/>
      <c r="P1271" s="174"/>
      <c r="Q1271" s="116"/>
      <c r="R1271" s="116"/>
      <c r="S1271" s="118"/>
      <c r="T1271" s="118"/>
      <c r="U1271" s="118"/>
      <c r="V1271" s="118"/>
      <c r="W1271" s="118"/>
      <c r="X1271" s="118"/>
      <c r="Y1271" s="118"/>
      <c r="Z1271" s="118"/>
      <c r="AA1271" s="118"/>
      <c r="AB1271" s="118"/>
      <c r="AC1271" s="118"/>
      <c r="AD1271" s="118"/>
      <c r="AE1271" s="118"/>
      <c r="AF1271" s="118"/>
      <c r="AG1271" s="118"/>
      <c r="AH1271" s="118"/>
      <c r="AI1271" s="118"/>
      <c r="AJ1271" s="118"/>
    </row>
    <row r="1272" ht="15.0" customHeight="1">
      <c r="A1272" s="262"/>
      <c r="B1272" s="115"/>
      <c r="C1272" s="116"/>
      <c r="D1272" s="116"/>
      <c r="E1272" s="175"/>
      <c r="F1272" s="262"/>
      <c r="G1272" s="61"/>
      <c r="H1272" s="118"/>
      <c r="I1272" s="29"/>
      <c r="J1272" s="29"/>
      <c r="K1272" s="116"/>
      <c r="L1272" s="175"/>
      <c r="M1272" s="174"/>
      <c r="N1272" s="174"/>
      <c r="O1272" s="116"/>
      <c r="P1272" s="174"/>
      <c r="Q1272" s="116"/>
      <c r="R1272" s="116"/>
      <c r="S1272" s="118"/>
      <c r="T1272" s="118"/>
      <c r="U1272" s="118"/>
      <c r="V1272" s="118"/>
      <c r="W1272" s="118"/>
      <c r="X1272" s="118"/>
      <c r="Y1272" s="118"/>
      <c r="Z1272" s="118"/>
      <c r="AA1272" s="118"/>
      <c r="AB1272" s="118"/>
      <c r="AC1272" s="118"/>
      <c r="AD1272" s="118"/>
      <c r="AE1272" s="118"/>
      <c r="AF1272" s="118"/>
      <c r="AG1272" s="118"/>
      <c r="AH1272" s="118"/>
      <c r="AI1272" s="118"/>
      <c r="AJ1272" s="118"/>
    </row>
    <row r="1273" ht="15.0" customHeight="1">
      <c r="A1273" s="262"/>
      <c r="B1273" s="115"/>
      <c r="C1273" s="116"/>
      <c r="D1273" s="116"/>
      <c r="E1273" s="175"/>
      <c r="F1273" s="262"/>
      <c r="G1273" s="61"/>
      <c r="H1273" s="118"/>
      <c r="I1273" s="29"/>
      <c r="J1273" s="29"/>
      <c r="K1273" s="116"/>
      <c r="L1273" s="175"/>
      <c r="M1273" s="174"/>
      <c r="N1273" s="174"/>
      <c r="O1273" s="116"/>
      <c r="P1273" s="174"/>
      <c r="Q1273" s="116"/>
      <c r="R1273" s="116"/>
      <c r="S1273" s="118"/>
      <c r="T1273" s="118"/>
      <c r="U1273" s="118"/>
      <c r="V1273" s="118"/>
      <c r="W1273" s="118"/>
      <c r="X1273" s="118"/>
      <c r="Y1273" s="118"/>
      <c r="Z1273" s="118"/>
      <c r="AA1273" s="118"/>
      <c r="AB1273" s="118"/>
      <c r="AC1273" s="118"/>
      <c r="AD1273" s="118"/>
      <c r="AE1273" s="118"/>
      <c r="AF1273" s="118"/>
      <c r="AG1273" s="118"/>
      <c r="AH1273" s="118"/>
      <c r="AI1273" s="118"/>
      <c r="AJ1273" s="118"/>
    </row>
    <row r="1274" ht="15.0" customHeight="1">
      <c r="A1274" s="262"/>
      <c r="B1274" s="115"/>
      <c r="C1274" s="116"/>
      <c r="D1274" s="116"/>
      <c r="E1274" s="175"/>
      <c r="F1274" s="262"/>
      <c r="G1274" s="61"/>
      <c r="H1274" s="118"/>
      <c r="I1274" s="29"/>
      <c r="J1274" s="29"/>
      <c r="K1274" s="116"/>
      <c r="L1274" s="175"/>
      <c r="M1274" s="174"/>
      <c r="N1274" s="174"/>
      <c r="O1274" s="116"/>
      <c r="P1274" s="174"/>
      <c r="Q1274" s="116"/>
      <c r="R1274" s="116"/>
      <c r="S1274" s="118"/>
      <c r="T1274" s="118"/>
      <c r="U1274" s="118"/>
      <c r="V1274" s="118"/>
      <c r="W1274" s="118"/>
      <c r="X1274" s="118"/>
      <c r="Y1274" s="118"/>
      <c r="Z1274" s="118"/>
      <c r="AA1274" s="118"/>
      <c r="AB1274" s="118"/>
      <c r="AC1274" s="118"/>
      <c r="AD1274" s="118"/>
      <c r="AE1274" s="118"/>
      <c r="AF1274" s="118"/>
      <c r="AG1274" s="118"/>
      <c r="AH1274" s="118"/>
      <c r="AI1274" s="118"/>
      <c r="AJ1274" s="118"/>
    </row>
    <row r="1275" ht="15.0" customHeight="1">
      <c r="A1275" s="262"/>
      <c r="B1275" s="117"/>
      <c r="C1275" s="116"/>
      <c r="D1275" s="118"/>
      <c r="E1275" s="175"/>
      <c r="F1275" s="262"/>
      <c r="G1275" s="61"/>
      <c r="H1275" s="118"/>
      <c r="I1275" s="29"/>
      <c r="J1275" s="29"/>
      <c r="K1275" s="116"/>
      <c r="L1275" s="175"/>
      <c r="M1275" s="174"/>
      <c r="N1275" s="174"/>
      <c r="O1275" s="116"/>
      <c r="P1275" s="174"/>
      <c r="Q1275" s="116"/>
      <c r="R1275" s="116"/>
      <c r="S1275" s="118"/>
      <c r="T1275" s="118"/>
      <c r="U1275" s="118"/>
      <c r="V1275" s="118"/>
      <c r="W1275" s="118"/>
      <c r="X1275" s="118"/>
      <c r="Y1275" s="118"/>
      <c r="Z1275" s="118"/>
      <c r="AA1275" s="118"/>
      <c r="AB1275" s="118"/>
      <c r="AC1275" s="118"/>
      <c r="AD1275" s="118"/>
      <c r="AE1275" s="118"/>
      <c r="AF1275" s="118"/>
      <c r="AG1275" s="118"/>
      <c r="AH1275" s="118"/>
      <c r="AI1275" s="118"/>
      <c r="AJ1275" s="118"/>
    </row>
    <row r="1276" ht="15.0" customHeight="1">
      <c r="A1276" s="262"/>
      <c r="B1276" s="115"/>
      <c r="C1276" s="116"/>
      <c r="D1276" s="116"/>
      <c r="E1276" s="175"/>
      <c r="F1276" s="262"/>
      <c r="G1276" s="61"/>
      <c r="H1276" s="118"/>
      <c r="I1276" s="29"/>
      <c r="J1276" s="29"/>
      <c r="K1276" s="116"/>
      <c r="L1276" s="175"/>
      <c r="M1276" s="174"/>
      <c r="N1276" s="174"/>
      <c r="O1276" s="116"/>
      <c r="P1276" s="174"/>
      <c r="Q1276" s="116"/>
      <c r="R1276" s="116"/>
      <c r="S1276" s="118"/>
      <c r="T1276" s="118"/>
      <c r="U1276" s="118"/>
      <c r="V1276" s="118"/>
      <c r="W1276" s="118"/>
      <c r="X1276" s="118"/>
      <c r="Y1276" s="118"/>
      <c r="Z1276" s="118"/>
      <c r="AA1276" s="118"/>
      <c r="AB1276" s="118"/>
      <c r="AC1276" s="118"/>
      <c r="AD1276" s="118"/>
      <c r="AE1276" s="118"/>
      <c r="AF1276" s="118"/>
      <c r="AG1276" s="118"/>
      <c r="AH1276" s="118"/>
      <c r="AI1276" s="118"/>
      <c r="AJ1276" s="118"/>
    </row>
    <row r="1277" ht="15.0" customHeight="1">
      <c r="A1277" s="262"/>
      <c r="B1277" s="115"/>
      <c r="C1277" s="116"/>
      <c r="D1277" s="116"/>
      <c r="E1277" s="175"/>
      <c r="F1277" s="262"/>
      <c r="G1277" s="61"/>
      <c r="H1277" s="118"/>
      <c r="I1277" s="29"/>
      <c r="J1277" s="29"/>
      <c r="K1277" s="116"/>
      <c r="L1277" s="175"/>
      <c r="M1277" s="174"/>
      <c r="N1277" s="174"/>
      <c r="O1277" s="116"/>
      <c r="P1277" s="174"/>
      <c r="Q1277" s="116"/>
      <c r="R1277" s="116"/>
      <c r="S1277" s="118"/>
      <c r="T1277" s="118"/>
      <c r="U1277" s="118"/>
      <c r="V1277" s="118"/>
      <c r="W1277" s="118"/>
      <c r="X1277" s="118"/>
      <c r="Y1277" s="118"/>
      <c r="Z1277" s="118"/>
      <c r="AA1277" s="118"/>
      <c r="AB1277" s="118"/>
      <c r="AC1277" s="118"/>
      <c r="AD1277" s="118"/>
      <c r="AE1277" s="118"/>
      <c r="AF1277" s="118"/>
      <c r="AG1277" s="118"/>
      <c r="AH1277" s="118"/>
      <c r="AI1277" s="118"/>
      <c r="AJ1277" s="118"/>
    </row>
    <row r="1278" ht="15.0" customHeight="1">
      <c r="A1278" s="262"/>
      <c r="B1278" s="115"/>
      <c r="C1278" s="116"/>
      <c r="D1278" s="116"/>
      <c r="E1278" s="175"/>
      <c r="F1278" s="262"/>
      <c r="G1278" s="61"/>
      <c r="H1278" s="118"/>
      <c r="I1278" s="29"/>
      <c r="J1278" s="29"/>
      <c r="K1278" s="116"/>
      <c r="L1278" s="175"/>
      <c r="M1278" s="174"/>
      <c r="N1278" s="174"/>
      <c r="O1278" s="116"/>
      <c r="P1278" s="174"/>
      <c r="Q1278" s="116"/>
      <c r="R1278" s="116"/>
      <c r="S1278" s="118"/>
      <c r="T1278" s="118"/>
      <c r="U1278" s="118"/>
      <c r="V1278" s="118"/>
      <c r="W1278" s="118"/>
      <c r="X1278" s="118"/>
      <c r="Y1278" s="118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</row>
    <row r="1279" ht="15.0" customHeight="1">
      <c r="A1279" s="262"/>
      <c r="B1279" s="115"/>
      <c r="C1279" s="116"/>
      <c r="D1279" s="116"/>
      <c r="E1279" s="175"/>
      <c r="F1279" s="262"/>
      <c r="G1279" s="61"/>
      <c r="H1279" s="118"/>
      <c r="I1279" s="29"/>
      <c r="J1279" s="29"/>
      <c r="K1279" s="116"/>
      <c r="L1279" s="175"/>
      <c r="M1279" s="174"/>
      <c r="N1279" s="174"/>
      <c r="O1279" s="116"/>
      <c r="P1279" s="174"/>
      <c r="Q1279" s="116"/>
      <c r="R1279" s="116"/>
      <c r="S1279" s="118"/>
      <c r="T1279" s="118"/>
      <c r="U1279" s="118"/>
      <c r="V1279" s="118"/>
      <c r="W1279" s="118"/>
      <c r="X1279" s="118"/>
      <c r="Y1279" s="118"/>
      <c r="Z1279" s="118"/>
      <c r="AA1279" s="118"/>
      <c r="AB1279" s="118"/>
      <c r="AC1279" s="118"/>
      <c r="AD1279" s="118"/>
      <c r="AE1279" s="118"/>
      <c r="AF1279" s="118"/>
      <c r="AG1279" s="118"/>
      <c r="AH1279" s="118"/>
      <c r="AI1279" s="118"/>
      <c r="AJ1279" s="118"/>
    </row>
    <row r="1280" ht="15.0" customHeight="1">
      <c r="A1280" s="262"/>
      <c r="B1280" s="115"/>
      <c r="C1280" s="118"/>
      <c r="D1280" s="118"/>
      <c r="E1280" s="175"/>
      <c r="F1280" s="262"/>
      <c r="G1280" s="61"/>
      <c r="H1280" s="118"/>
      <c r="I1280" s="29"/>
      <c r="J1280" s="29"/>
      <c r="K1280" s="116"/>
      <c r="L1280" s="118"/>
      <c r="M1280" s="174"/>
      <c r="N1280" s="174"/>
      <c r="O1280" s="116"/>
      <c r="P1280" s="174"/>
      <c r="Q1280" s="116"/>
      <c r="R1280" s="116"/>
      <c r="S1280" s="118"/>
      <c r="T1280" s="118"/>
      <c r="U1280" s="118"/>
      <c r="V1280" s="118"/>
      <c r="W1280" s="118"/>
      <c r="X1280" s="118"/>
      <c r="Y1280" s="118"/>
      <c r="Z1280" s="118"/>
      <c r="AA1280" s="118"/>
      <c r="AB1280" s="118"/>
      <c r="AC1280" s="118"/>
      <c r="AD1280" s="118"/>
      <c r="AE1280" s="118"/>
      <c r="AF1280" s="118"/>
      <c r="AG1280" s="118"/>
      <c r="AH1280" s="118"/>
      <c r="AI1280" s="118"/>
      <c r="AJ1280" s="118"/>
    </row>
    <row r="1281" ht="15.0" customHeight="1">
      <c r="A1281" s="262"/>
      <c r="B1281" s="115"/>
      <c r="C1281" s="118"/>
      <c r="D1281" s="118"/>
      <c r="E1281" s="175"/>
      <c r="F1281" s="262"/>
      <c r="G1281" s="61"/>
      <c r="H1281" s="118"/>
      <c r="I1281" s="29"/>
      <c r="J1281" s="29"/>
      <c r="K1281" s="116"/>
      <c r="L1281" s="265"/>
      <c r="M1281" s="174"/>
      <c r="N1281" s="174"/>
      <c r="O1281" s="116"/>
      <c r="P1281" s="174"/>
      <c r="Q1281" s="116"/>
      <c r="R1281" s="116"/>
      <c r="S1281" s="118"/>
      <c r="T1281" s="118"/>
      <c r="U1281" s="118"/>
      <c r="V1281" s="118"/>
      <c r="W1281" s="118"/>
      <c r="X1281" s="118"/>
      <c r="Y1281" s="118"/>
      <c r="Z1281" s="118"/>
      <c r="AA1281" s="118"/>
      <c r="AB1281" s="118"/>
      <c r="AC1281" s="118"/>
      <c r="AD1281" s="118"/>
      <c r="AE1281" s="118"/>
      <c r="AF1281" s="118"/>
      <c r="AG1281" s="118"/>
      <c r="AH1281" s="118"/>
      <c r="AI1281" s="118"/>
      <c r="AJ1281" s="118"/>
    </row>
    <row r="1282" ht="15.0" customHeight="1">
      <c r="A1282" s="262"/>
      <c r="B1282" s="115"/>
      <c r="C1282" s="118"/>
      <c r="D1282" s="118"/>
      <c r="E1282" s="175"/>
      <c r="F1282" s="262"/>
      <c r="G1282" s="61"/>
      <c r="H1282" s="118"/>
      <c r="I1282" s="29"/>
      <c r="J1282" s="29"/>
      <c r="K1282" s="116"/>
      <c r="L1282" s="116"/>
      <c r="M1282" s="174"/>
      <c r="N1282" s="174"/>
      <c r="O1282" s="116"/>
      <c r="P1282" s="174"/>
      <c r="Q1282" s="116"/>
      <c r="R1282" s="116"/>
      <c r="S1282" s="118"/>
      <c r="T1282" s="118"/>
      <c r="U1282" s="118"/>
      <c r="V1282" s="118"/>
      <c r="W1282" s="118"/>
      <c r="X1282" s="118"/>
      <c r="Y1282" s="118"/>
      <c r="Z1282" s="118"/>
      <c r="AA1282" s="118"/>
      <c r="AB1282" s="118"/>
      <c r="AC1282" s="118"/>
      <c r="AD1282" s="118"/>
      <c r="AE1282" s="118"/>
      <c r="AF1282" s="118"/>
      <c r="AG1282" s="118"/>
      <c r="AH1282" s="118"/>
      <c r="AI1282" s="118"/>
      <c r="AJ1282" s="118"/>
    </row>
    <row r="1283" ht="15.0" customHeight="1">
      <c r="A1283" s="262"/>
      <c r="B1283" s="117"/>
      <c r="C1283" s="116"/>
      <c r="D1283" s="118"/>
      <c r="E1283" s="175"/>
      <c r="F1283" s="262"/>
      <c r="G1283" s="61"/>
      <c r="H1283" s="118"/>
      <c r="I1283" s="29"/>
      <c r="J1283" s="29"/>
      <c r="K1283" s="116"/>
      <c r="L1283" s="116"/>
      <c r="M1283" s="174"/>
      <c r="N1283" s="174"/>
      <c r="O1283" s="116"/>
      <c r="P1283" s="174"/>
      <c r="Q1283" s="116"/>
      <c r="R1283" s="116"/>
      <c r="S1283" s="118"/>
      <c r="T1283" s="118"/>
      <c r="U1283" s="118"/>
      <c r="V1283" s="118"/>
      <c r="W1283" s="118"/>
      <c r="X1283" s="118"/>
      <c r="Y1283" s="118"/>
      <c r="Z1283" s="118"/>
      <c r="AA1283" s="118"/>
      <c r="AB1283" s="118"/>
      <c r="AC1283" s="118"/>
      <c r="AD1283" s="118"/>
      <c r="AE1283" s="118"/>
      <c r="AF1283" s="118"/>
      <c r="AG1283" s="118"/>
      <c r="AH1283" s="118"/>
      <c r="AI1283" s="118"/>
      <c r="AJ1283" s="118"/>
    </row>
    <row r="1284" ht="15.0" customHeight="1">
      <c r="A1284" s="262"/>
      <c r="B1284" s="115"/>
      <c r="C1284" s="116"/>
      <c r="D1284" s="116"/>
      <c r="E1284" s="175"/>
      <c r="F1284" s="262"/>
      <c r="G1284" s="61"/>
      <c r="H1284" s="118"/>
      <c r="I1284" s="29"/>
      <c r="J1284" s="29"/>
      <c r="K1284" s="116"/>
      <c r="L1284" s="116"/>
      <c r="M1284" s="174"/>
      <c r="N1284" s="174"/>
      <c r="O1284" s="116"/>
      <c r="P1284" s="174"/>
      <c r="Q1284" s="116"/>
      <c r="R1284" s="116"/>
      <c r="S1284" s="118"/>
      <c r="T1284" s="118"/>
      <c r="U1284" s="118"/>
      <c r="V1284" s="118"/>
      <c r="W1284" s="118"/>
      <c r="X1284" s="118"/>
      <c r="Y1284" s="118"/>
      <c r="Z1284" s="118"/>
      <c r="AA1284" s="118"/>
      <c r="AB1284" s="118"/>
      <c r="AC1284" s="118"/>
      <c r="AD1284" s="118"/>
      <c r="AE1284" s="118"/>
      <c r="AF1284" s="118"/>
      <c r="AG1284" s="118"/>
      <c r="AH1284" s="118"/>
      <c r="AI1284" s="118"/>
      <c r="AJ1284" s="118"/>
    </row>
    <row r="1285" ht="15.0" customHeight="1">
      <c r="A1285" s="262"/>
      <c r="B1285" s="115"/>
      <c r="C1285" s="116"/>
      <c r="D1285" s="116"/>
      <c r="E1285" s="175"/>
      <c r="F1285" s="262"/>
      <c r="G1285" s="61"/>
      <c r="H1285" s="118"/>
      <c r="I1285" s="29"/>
      <c r="J1285" s="29"/>
      <c r="K1285" s="116"/>
      <c r="L1285" s="116"/>
      <c r="M1285" s="174"/>
      <c r="N1285" s="174"/>
      <c r="O1285" s="116"/>
      <c r="P1285" s="174"/>
      <c r="Q1285" s="116"/>
      <c r="R1285" s="116"/>
      <c r="S1285" s="118"/>
      <c r="T1285" s="118"/>
      <c r="U1285" s="118"/>
      <c r="V1285" s="118"/>
      <c r="W1285" s="118"/>
      <c r="X1285" s="118"/>
      <c r="Y1285" s="118"/>
      <c r="Z1285" s="118"/>
      <c r="AA1285" s="118"/>
      <c r="AB1285" s="118"/>
      <c r="AC1285" s="118"/>
      <c r="AD1285" s="118"/>
      <c r="AE1285" s="118"/>
      <c r="AF1285" s="118"/>
      <c r="AG1285" s="118"/>
      <c r="AH1285" s="118"/>
      <c r="AI1285" s="118"/>
      <c r="AJ1285" s="118"/>
    </row>
    <row r="1286" ht="15.0" customHeight="1">
      <c r="A1286" s="262"/>
      <c r="B1286" s="115"/>
      <c r="C1286" s="116"/>
      <c r="D1286" s="116"/>
      <c r="E1286" s="175"/>
      <c r="F1286" s="262"/>
      <c r="G1286" s="29"/>
      <c r="H1286" s="118"/>
      <c r="I1286" s="29"/>
      <c r="J1286" s="29"/>
      <c r="K1286" s="116"/>
      <c r="L1286" s="116"/>
      <c r="M1286" s="174"/>
      <c r="N1286" s="174"/>
      <c r="O1286" s="116"/>
      <c r="P1286" s="174"/>
      <c r="Q1286" s="116"/>
      <c r="R1286" s="116"/>
      <c r="S1286" s="118"/>
      <c r="T1286" s="118"/>
      <c r="U1286" s="118"/>
      <c r="V1286" s="118"/>
      <c r="W1286" s="118"/>
      <c r="X1286" s="118"/>
      <c r="Y1286" s="118"/>
      <c r="Z1286" s="118"/>
      <c r="AA1286" s="118"/>
      <c r="AB1286" s="118"/>
      <c r="AC1286" s="118"/>
      <c r="AD1286" s="118"/>
      <c r="AE1286" s="118"/>
      <c r="AF1286" s="118"/>
      <c r="AG1286" s="118"/>
      <c r="AH1286" s="118"/>
      <c r="AI1286" s="118"/>
      <c r="AJ1286" s="118"/>
    </row>
    <row r="1287" ht="15.0" customHeight="1">
      <c r="A1287" s="262"/>
      <c r="B1287" s="115"/>
      <c r="C1287" s="116"/>
      <c r="D1287" s="116"/>
      <c r="E1287" s="175"/>
      <c r="F1287" s="262"/>
      <c r="G1287" s="29"/>
      <c r="H1287" s="118"/>
      <c r="I1287" s="29"/>
      <c r="J1287" s="29"/>
      <c r="K1287" s="116"/>
      <c r="L1287" s="116"/>
      <c r="M1287" s="174"/>
      <c r="N1287" s="174"/>
      <c r="O1287" s="116"/>
      <c r="P1287" s="174"/>
      <c r="Q1287" s="116"/>
      <c r="R1287" s="116"/>
      <c r="S1287" s="118"/>
      <c r="T1287" s="118"/>
      <c r="U1287" s="118"/>
      <c r="V1287" s="118"/>
      <c r="W1287" s="118"/>
      <c r="X1287" s="118"/>
      <c r="Y1287" s="118"/>
      <c r="Z1287" s="118"/>
      <c r="AA1287" s="118"/>
      <c r="AB1287" s="118"/>
      <c r="AC1287" s="118"/>
      <c r="AD1287" s="118"/>
      <c r="AE1287" s="118"/>
      <c r="AF1287" s="118"/>
      <c r="AG1287" s="118"/>
      <c r="AH1287" s="118"/>
      <c r="AI1287" s="118"/>
      <c r="AJ1287" s="118"/>
    </row>
    <row r="1288" ht="15.0" customHeight="1">
      <c r="A1288" s="262"/>
      <c r="B1288" s="115"/>
      <c r="C1288" s="116"/>
      <c r="D1288" s="118"/>
      <c r="E1288" s="175"/>
      <c r="F1288" s="262"/>
      <c r="G1288" s="28"/>
      <c r="H1288" s="118"/>
      <c r="I1288" s="29"/>
      <c r="J1288" s="29"/>
      <c r="K1288" s="116"/>
      <c r="L1288" s="118"/>
      <c r="M1288" s="174"/>
      <c r="N1288" s="174"/>
      <c r="O1288" s="116"/>
      <c r="P1288" s="174"/>
      <c r="Q1288" s="116"/>
      <c r="R1288" s="116"/>
      <c r="S1288" s="118"/>
      <c r="T1288" s="118"/>
      <c r="U1288" s="118"/>
      <c r="V1288" s="118"/>
      <c r="W1288" s="118"/>
      <c r="X1288" s="118"/>
      <c r="Y1288" s="118"/>
      <c r="Z1288" s="118"/>
      <c r="AA1288" s="118"/>
      <c r="AB1288" s="118"/>
      <c r="AC1288" s="118"/>
      <c r="AD1288" s="118"/>
      <c r="AE1288" s="118"/>
      <c r="AF1288" s="118"/>
      <c r="AG1288" s="118"/>
      <c r="AH1288" s="118"/>
      <c r="AI1288" s="118"/>
      <c r="AJ1288" s="118"/>
    </row>
    <row r="1289" ht="15.0" customHeight="1">
      <c r="A1289" s="262"/>
      <c r="B1289" s="115"/>
      <c r="C1289" s="116"/>
      <c r="D1289" s="118"/>
      <c r="E1289" s="175"/>
      <c r="F1289" s="262"/>
      <c r="G1289" s="28"/>
      <c r="H1289" s="118"/>
      <c r="I1289" s="29"/>
      <c r="J1289" s="29"/>
      <c r="K1289" s="116"/>
      <c r="L1289" s="116"/>
      <c r="M1289" s="174"/>
      <c r="N1289" s="174"/>
      <c r="O1289" s="116"/>
      <c r="P1289" s="174"/>
      <c r="Q1289" s="116"/>
      <c r="R1289" s="116"/>
      <c r="S1289" s="118"/>
      <c r="T1289" s="118"/>
      <c r="U1289" s="118"/>
      <c r="V1289" s="118"/>
      <c r="W1289" s="118"/>
      <c r="X1289" s="118"/>
      <c r="Y1289" s="118"/>
      <c r="Z1289" s="118"/>
      <c r="AA1289" s="118"/>
      <c r="AB1289" s="118"/>
      <c r="AC1289" s="118"/>
      <c r="AD1289" s="118"/>
      <c r="AE1289" s="118"/>
      <c r="AF1289" s="118"/>
      <c r="AG1289" s="118"/>
      <c r="AH1289" s="118"/>
      <c r="AI1289" s="118"/>
      <c r="AJ1289" s="118"/>
    </row>
    <row r="1290" ht="15.0" customHeight="1">
      <c r="A1290" s="262"/>
      <c r="B1290" s="115"/>
      <c r="C1290" s="116"/>
      <c r="D1290" s="116"/>
      <c r="E1290" s="175"/>
      <c r="F1290" s="262"/>
      <c r="G1290" s="28"/>
      <c r="H1290" s="118"/>
      <c r="I1290" s="29"/>
      <c r="J1290" s="29"/>
      <c r="K1290" s="116"/>
      <c r="L1290" s="116"/>
      <c r="M1290" s="174"/>
      <c r="N1290" s="174"/>
      <c r="O1290" s="116"/>
      <c r="P1290" s="174"/>
      <c r="Q1290" s="116"/>
      <c r="R1290" s="116"/>
      <c r="S1290" s="118"/>
      <c r="T1290" s="118"/>
      <c r="U1290" s="118"/>
      <c r="V1290" s="118"/>
      <c r="W1290" s="118"/>
      <c r="X1290" s="118"/>
      <c r="Y1290" s="118"/>
      <c r="Z1290" s="118"/>
      <c r="AA1290" s="118"/>
      <c r="AB1290" s="118"/>
      <c r="AC1290" s="118"/>
      <c r="AD1290" s="118"/>
      <c r="AE1290" s="118"/>
      <c r="AF1290" s="118"/>
      <c r="AG1290" s="118"/>
      <c r="AH1290" s="118"/>
      <c r="AI1290" s="118"/>
      <c r="AJ1290" s="118"/>
    </row>
    <row r="1291" ht="15.0" customHeight="1">
      <c r="A1291" s="262"/>
      <c r="B1291" s="115"/>
      <c r="C1291" s="116"/>
      <c r="D1291" s="116"/>
      <c r="E1291" s="175"/>
      <c r="F1291" s="262"/>
      <c r="G1291" s="28"/>
      <c r="H1291" s="118"/>
      <c r="I1291" s="29"/>
      <c r="J1291" s="29"/>
      <c r="K1291" s="116"/>
      <c r="L1291" s="116"/>
      <c r="M1291" s="174"/>
      <c r="N1291" s="174"/>
      <c r="O1291" s="116"/>
      <c r="P1291" s="174"/>
      <c r="Q1291" s="116"/>
      <c r="R1291" s="116"/>
      <c r="S1291" s="118"/>
      <c r="T1291" s="118"/>
      <c r="U1291" s="118"/>
      <c r="V1291" s="118"/>
      <c r="W1291" s="118"/>
      <c r="X1291" s="118"/>
      <c r="Y1291" s="118"/>
      <c r="Z1291" s="118"/>
      <c r="AA1291" s="118"/>
      <c r="AB1291" s="118"/>
      <c r="AC1291" s="118"/>
      <c r="AD1291" s="118"/>
      <c r="AE1291" s="118"/>
      <c r="AF1291" s="118"/>
      <c r="AG1291" s="118"/>
      <c r="AH1291" s="118"/>
      <c r="AI1291" s="118"/>
      <c r="AJ1291" s="118"/>
    </row>
    <row r="1292" ht="15.0" customHeight="1">
      <c r="A1292" s="262"/>
      <c r="B1292" s="115"/>
      <c r="C1292" s="116"/>
      <c r="D1292" s="116"/>
      <c r="E1292" s="175"/>
      <c r="F1292" s="262"/>
      <c r="G1292" s="28"/>
      <c r="H1292" s="118"/>
      <c r="I1292" s="29"/>
      <c r="J1292" s="29"/>
      <c r="K1292" s="116"/>
      <c r="L1292" s="116"/>
      <c r="M1292" s="174"/>
      <c r="N1292" s="174"/>
      <c r="O1292" s="116"/>
      <c r="P1292" s="174"/>
      <c r="Q1292" s="116"/>
      <c r="R1292" s="116"/>
      <c r="S1292" s="118"/>
      <c r="T1292" s="118"/>
      <c r="U1292" s="118"/>
      <c r="V1292" s="118"/>
      <c r="W1292" s="118"/>
      <c r="X1292" s="118"/>
      <c r="Y1292" s="118"/>
      <c r="Z1292" s="118"/>
      <c r="AA1292" s="118"/>
      <c r="AB1292" s="118"/>
      <c r="AC1292" s="118"/>
      <c r="AD1292" s="118"/>
      <c r="AE1292" s="118"/>
      <c r="AF1292" s="118"/>
      <c r="AG1292" s="118"/>
      <c r="AH1292" s="118"/>
      <c r="AI1292" s="118"/>
      <c r="AJ1292" s="118"/>
    </row>
    <row r="1293" ht="15.0" customHeight="1">
      <c r="A1293" s="262"/>
      <c r="B1293" s="115"/>
      <c r="C1293" s="116"/>
      <c r="D1293" s="116"/>
      <c r="E1293" s="175"/>
      <c r="F1293" s="262"/>
      <c r="G1293" s="28"/>
      <c r="H1293" s="118"/>
      <c r="I1293" s="29"/>
      <c r="J1293" s="29"/>
      <c r="K1293" s="116"/>
      <c r="L1293" s="116"/>
      <c r="M1293" s="174"/>
      <c r="N1293" s="174"/>
      <c r="O1293" s="116"/>
      <c r="P1293" s="174"/>
      <c r="Q1293" s="116"/>
      <c r="R1293" s="116"/>
      <c r="S1293" s="118"/>
      <c r="T1293" s="118"/>
      <c r="U1293" s="118"/>
      <c r="V1293" s="118"/>
      <c r="W1293" s="118"/>
      <c r="X1293" s="118"/>
      <c r="Y1293" s="118"/>
      <c r="Z1293" s="118"/>
      <c r="AA1293" s="118"/>
      <c r="AB1293" s="118"/>
      <c r="AC1293" s="118"/>
      <c r="AD1293" s="118"/>
      <c r="AE1293" s="118"/>
      <c r="AF1293" s="118"/>
      <c r="AG1293" s="118"/>
      <c r="AH1293" s="118"/>
      <c r="AI1293" s="118"/>
      <c r="AJ1293" s="118"/>
    </row>
    <row r="1294" ht="15.0" customHeight="1">
      <c r="A1294" s="262"/>
      <c r="B1294" s="115"/>
      <c r="C1294" s="116"/>
      <c r="D1294" s="118"/>
      <c r="E1294" s="175"/>
      <c r="F1294" s="262"/>
      <c r="G1294" s="28"/>
      <c r="H1294" s="118"/>
      <c r="I1294" s="29"/>
      <c r="J1294" s="29"/>
      <c r="K1294" s="116"/>
      <c r="L1294" s="116"/>
      <c r="M1294" s="174"/>
      <c r="N1294" s="174"/>
      <c r="O1294" s="116"/>
      <c r="P1294" s="174"/>
      <c r="Q1294" s="116"/>
      <c r="R1294" s="116"/>
      <c r="S1294" s="118"/>
      <c r="T1294" s="118"/>
      <c r="U1294" s="118"/>
      <c r="V1294" s="118"/>
      <c r="W1294" s="118"/>
      <c r="X1294" s="118"/>
      <c r="Y1294" s="118"/>
      <c r="Z1294" s="118"/>
      <c r="AA1294" s="118"/>
      <c r="AB1294" s="118"/>
      <c r="AC1294" s="118"/>
      <c r="AD1294" s="118"/>
      <c r="AE1294" s="118"/>
      <c r="AF1294" s="118"/>
      <c r="AG1294" s="118"/>
      <c r="AH1294" s="118"/>
      <c r="AI1294" s="118"/>
      <c r="AJ1294" s="118"/>
    </row>
    <row r="1295" ht="15.0" customHeight="1">
      <c r="A1295" s="262"/>
      <c r="B1295" s="115"/>
      <c r="C1295" s="116"/>
      <c r="D1295" s="116"/>
      <c r="E1295" s="175"/>
      <c r="F1295" s="262"/>
      <c r="G1295" s="28"/>
      <c r="H1295" s="118"/>
      <c r="I1295" s="29"/>
      <c r="J1295" s="29"/>
      <c r="K1295" s="116"/>
      <c r="L1295" s="116"/>
      <c r="M1295" s="174"/>
      <c r="N1295" s="174"/>
      <c r="O1295" s="116"/>
      <c r="P1295" s="174"/>
      <c r="Q1295" s="116"/>
      <c r="R1295" s="116"/>
      <c r="S1295" s="118"/>
      <c r="T1295" s="118"/>
      <c r="U1295" s="118"/>
      <c r="V1295" s="118"/>
      <c r="W1295" s="118"/>
      <c r="X1295" s="118"/>
      <c r="Y1295" s="118"/>
      <c r="Z1295" s="118"/>
      <c r="AA1295" s="118"/>
      <c r="AB1295" s="118"/>
      <c r="AC1295" s="118"/>
      <c r="AD1295" s="118"/>
      <c r="AE1295" s="118"/>
      <c r="AF1295" s="118"/>
      <c r="AG1295" s="118"/>
      <c r="AH1295" s="118"/>
      <c r="AI1295" s="118"/>
      <c r="AJ1295" s="118"/>
    </row>
    <row r="1296" ht="15.0" customHeight="1">
      <c r="A1296" s="262"/>
      <c r="B1296" s="115"/>
      <c r="C1296" s="116"/>
      <c r="D1296" s="116"/>
      <c r="E1296" s="175"/>
      <c r="F1296" s="262"/>
      <c r="G1296" s="28"/>
      <c r="H1296" s="118"/>
      <c r="I1296" s="29"/>
      <c r="J1296" s="29"/>
      <c r="K1296" s="116"/>
      <c r="L1296" s="116"/>
      <c r="M1296" s="174"/>
      <c r="N1296" s="174"/>
      <c r="O1296" s="116"/>
      <c r="P1296" s="174"/>
      <c r="Q1296" s="116"/>
      <c r="R1296" s="116"/>
      <c r="S1296" s="118"/>
      <c r="T1296" s="118"/>
      <c r="U1296" s="118"/>
      <c r="V1296" s="118"/>
      <c r="W1296" s="118"/>
      <c r="X1296" s="118"/>
      <c r="Y1296" s="118"/>
      <c r="Z1296" s="118"/>
      <c r="AA1296" s="118"/>
      <c r="AB1296" s="118"/>
      <c r="AC1296" s="118"/>
      <c r="AD1296" s="118"/>
      <c r="AE1296" s="118"/>
      <c r="AF1296" s="118"/>
      <c r="AG1296" s="118"/>
      <c r="AH1296" s="118"/>
      <c r="AI1296" s="118"/>
      <c r="AJ1296" s="118"/>
    </row>
    <row r="1297" ht="15.0" customHeight="1">
      <c r="A1297" s="262"/>
      <c r="B1297" s="115"/>
      <c r="C1297" s="116"/>
      <c r="D1297" s="116"/>
      <c r="E1297" s="175"/>
      <c r="F1297" s="262"/>
      <c r="G1297" s="28"/>
      <c r="H1297" s="118"/>
      <c r="I1297" s="29"/>
      <c r="J1297" s="29"/>
      <c r="K1297" s="116"/>
      <c r="L1297" s="116"/>
      <c r="M1297" s="174"/>
      <c r="N1297" s="174"/>
      <c r="O1297" s="116"/>
      <c r="P1297" s="174"/>
      <c r="Q1297" s="116"/>
      <c r="R1297" s="116"/>
      <c r="S1297" s="118"/>
      <c r="T1297" s="118"/>
      <c r="U1297" s="118"/>
      <c r="V1297" s="118"/>
      <c r="W1297" s="118"/>
      <c r="X1297" s="118"/>
      <c r="Y1297" s="118"/>
      <c r="Z1297" s="118"/>
      <c r="AA1297" s="118"/>
      <c r="AB1297" s="118"/>
      <c r="AC1297" s="118"/>
      <c r="AD1297" s="118"/>
      <c r="AE1297" s="118"/>
      <c r="AF1297" s="118"/>
      <c r="AG1297" s="118"/>
      <c r="AH1297" s="118"/>
      <c r="AI1297" s="118"/>
      <c r="AJ1297" s="118"/>
    </row>
    <row r="1298" ht="15.0" customHeight="1">
      <c r="A1298" s="262"/>
      <c r="B1298" s="115"/>
      <c r="C1298" s="116"/>
      <c r="D1298" s="116"/>
      <c r="E1298" s="175"/>
      <c r="F1298" s="262"/>
      <c r="G1298" s="28"/>
      <c r="H1298" s="118"/>
      <c r="I1298" s="29"/>
      <c r="J1298" s="29"/>
      <c r="K1298" s="116"/>
      <c r="L1298" s="116"/>
      <c r="M1298" s="174"/>
      <c r="N1298" s="174"/>
      <c r="O1298" s="116"/>
      <c r="P1298" s="174"/>
      <c r="Q1298" s="116"/>
      <c r="R1298" s="116"/>
      <c r="S1298" s="118"/>
      <c r="T1298" s="118"/>
      <c r="U1298" s="118"/>
      <c r="V1298" s="118"/>
      <c r="W1298" s="118"/>
      <c r="X1298" s="118"/>
      <c r="Y1298" s="118"/>
      <c r="Z1298" s="118"/>
      <c r="AA1298" s="118"/>
      <c r="AB1298" s="118"/>
      <c r="AC1298" s="118"/>
      <c r="AD1298" s="118"/>
      <c r="AE1298" s="118"/>
      <c r="AF1298" s="118"/>
      <c r="AG1298" s="118"/>
      <c r="AH1298" s="118"/>
      <c r="AI1298" s="118"/>
      <c r="AJ1298" s="118"/>
    </row>
    <row r="1299" ht="15.0" customHeight="1">
      <c r="A1299" s="262"/>
      <c r="B1299" s="115"/>
      <c r="C1299" s="116"/>
      <c r="D1299" s="116"/>
      <c r="E1299" s="175"/>
      <c r="F1299" s="262"/>
      <c r="G1299" s="28"/>
      <c r="H1299" s="118"/>
      <c r="I1299" s="29"/>
      <c r="J1299" s="29"/>
      <c r="K1299" s="116"/>
      <c r="L1299" s="116"/>
      <c r="M1299" s="174"/>
      <c r="N1299" s="174"/>
      <c r="O1299" s="116"/>
      <c r="P1299" s="174"/>
      <c r="Q1299" s="116"/>
      <c r="R1299" s="116"/>
      <c r="S1299" s="118"/>
      <c r="T1299" s="118"/>
      <c r="U1299" s="118"/>
      <c r="V1299" s="118"/>
      <c r="W1299" s="118"/>
      <c r="X1299" s="118"/>
      <c r="Y1299" s="118"/>
      <c r="Z1299" s="118"/>
      <c r="AA1299" s="118"/>
      <c r="AB1299" s="118"/>
      <c r="AC1299" s="118"/>
      <c r="AD1299" s="118"/>
      <c r="AE1299" s="118"/>
      <c r="AF1299" s="118"/>
      <c r="AG1299" s="118"/>
      <c r="AH1299" s="118"/>
      <c r="AI1299" s="118"/>
      <c r="AJ1299" s="118"/>
    </row>
    <row r="1300" ht="15.0" customHeight="1">
      <c r="A1300" s="262"/>
      <c r="B1300" s="115"/>
      <c r="C1300" s="116"/>
      <c r="D1300" s="116"/>
      <c r="E1300" s="175"/>
      <c r="F1300" s="262"/>
      <c r="G1300" s="28"/>
      <c r="H1300" s="118"/>
      <c r="I1300" s="29"/>
      <c r="J1300" s="29"/>
      <c r="K1300" s="116"/>
      <c r="L1300" s="116"/>
      <c r="M1300" s="174"/>
      <c r="N1300" s="174"/>
      <c r="O1300" s="116"/>
      <c r="P1300" s="174"/>
      <c r="Q1300" s="116"/>
      <c r="R1300" s="116"/>
      <c r="S1300" s="118"/>
      <c r="T1300" s="118"/>
      <c r="U1300" s="118"/>
      <c r="V1300" s="118"/>
      <c r="W1300" s="118"/>
      <c r="X1300" s="118"/>
      <c r="Y1300" s="118"/>
      <c r="Z1300" s="118"/>
      <c r="AA1300" s="118"/>
      <c r="AB1300" s="118"/>
      <c r="AC1300" s="118"/>
      <c r="AD1300" s="118"/>
      <c r="AE1300" s="118"/>
      <c r="AF1300" s="118"/>
      <c r="AG1300" s="118"/>
      <c r="AH1300" s="118"/>
      <c r="AI1300" s="118"/>
      <c r="AJ1300" s="118"/>
    </row>
    <row r="1301" ht="15.0" customHeight="1">
      <c r="A1301" s="262"/>
      <c r="B1301" s="115"/>
      <c r="C1301" s="116"/>
      <c r="D1301" s="118"/>
      <c r="E1301" s="175"/>
      <c r="F1301" s="262"/>
      <c r="G1301" s="28"/>
      <c r="H1301" s="118"/>
      <c r="I1301" s="29"/>
      <c r="J1301" s="29"/>
      <c r="K1301" s="116"/>
      <c r="L1301" s="116"/>
      <c r="M1301" s="174"/>
      <c r="N1301" s="174"/>
      <c r="O1301" s="116"/>
      <c r="P1301" s="174"/>
      <c r="Q1301" s="116"/>
      <c r="R1301" s="116"/>
      <c r="S1301" s="118"/>
      <c r="T1301" s="118"/>
      <c r="U1301" s="118"/>
      <c r="V1301" s="118"/>
      <c r="W1301" s="118"/>
      <c r="X1301" s="118"/>
      <c r="Y1301" s="118"/>
      <c r="Z1301" s="118"/>
      <c r="AA1301" s="118"/>
      <c r="AB1301" s="118"/>
      <c r="AC1301" s="118"/>
      <c r="AD1301" s="118"/>
      <c r="AE1301" s="118"/>
      <c r="AF1301" s="118"/>
      <c r="AG1301" s="118"/>
      <c r="AH1301" s="118"/>
      <c r="AI1301" s="118"/>
      <c r="AJ1301" s="118"/>
    </row>
    <row r="1302" ht="15.0" customHeight="1">
      <c r="A1302" s="262"/>
      <c r="B1302" s="115"/>
      <c r="C1302" s="116"/>
      <c r="D1302" s="118"/>
      <c r="E1302" s="175"/>
      <c r="F1302" s="262"/>
      <c r="G1302" s="28"/>
      <c r="H1302" s="118"/>
      <c r="I1302" s="29"/>
      <c r="J1302" s="29"/>
      <c r="K1302" s="116"/>
      <c r="L1302" s="116"/>
      <c r="M1302" s="174"/>
      <c r="N1302" s="174"/>
      <c r="O1302" s="116"/>
      <c r="P1302" s="174"/>
      <c r="Q1302" s="116"/>
      <c r="R1302" s="116"/>
      <c r="S1302" s="118"/>
      <c r="T1302" s="118"/>
      <c r="U1302" s="118"/>
      <c r="V1302" s="118"/>
      <c r="W1302" s="118"/>
      <c r="X1302" s="118"/>
      <c r="Y1302" s="118"/>
      <c r="Z1302" s="118"/>
      <c r="AA1302" s="118"/>
      <c r="AB1302" s="118"/>
      <c r="AC1302" s="118"/>
      <c r="AD1302" s="118"/>
      <c r="AE1302" s="118"/>
      <c r="AF1302" s="118"/>
      <c r="AG1302" s="118"/>
      <c r="AH1302" s="118"/>
      <c r="AI1302" s="118"/>
      <c r="AJ1302" s="118"/>
    </row>
    <row r="1303" ht="15.0" customHeight="1">
      <c r="A1303" s="262"/>
      <c r="B1303" s="115"/>
      <c r="C1303" s="116"/>
      <c r="D1303" s="118"/>
      <c r="E1303" s="175"/>
      <c r="F1303" s="262"/>
      <c r="G1303" s="28"/>
      <c r="H1303" s="118"/>
      <c r="I1303" s="29"/>
      <c r="J1303" s="29"/>
      <c r="K1303" s="116"/>
      <c r="L1303" s="116"/>
      <c r="M1303" s="174"/>
      <c r="N1303" s="174"/>
      <c r="O1303" s="116"/>
      <c r="P1303" s="174"/>
      <c r="Q1303" s="116"/>
      <c r="R1303" s="116"/>
      <c r="S1303" s="118"/>
      <c r="T1303" s="116"/>
      <c r="U1303" s="116"/>
      <c r="V1303" s="116"/>
      <c r="W1303" s="116"/>
      <c r="X1303" s="116"/>
      <c r="Y1303" s="116"/>
      <c r="Z1303" s="116"/>
      <c r="AA1303" s="116"/>
      <c r="AB1303" s="116"/>
      <c r="AC1303" s="116"/>
      <c r="AD1303" s="116"/>
      <c r="AE1303" s="116"/>
      <c r="AF1303" s="116"/>
      <c r="AG1303" s="116"/>
      <c r="AH1303" s="116"/>
      <c r="AI1303" s="116"/>
      <c r="AJ1303" s="116"/>
    </row>
    <row r="1304" ht="15.0" customHeight="1">
      <c r="A1304" s="262"/>
      <c r="B1304" s="115"/>
      <c r="C1304" s="116"/>
      <c r="D1304" s="116"/>
      <c r="E1304" s="175"/>
      <c r="F1304" s="262"/>
      <c r="G1304" s="28"/>
      <c r="H1304" s="118"/>
      <c r="I1304" s="29"/>
      <c r="J1304" s="29"/>
      <c r="K1304" s="116"/>
      <c r="L1304" s="116"/>
      <c r="M1304" s="174"/>
      <c r="N1304" s="174"/>
      <c r="O1304" s="116"/>
      <c r="P1304" s="174"/>
      <c r="Q1304" s="116"/>
      <c r="R1304" s="116"/>
      <c r="S1304" s="118"/>
      <c r="T1304" s="116"/>
      <c r="U1304" s="116"/>
      <c r="V1304" s="116"/>
      <c r="W1304" s="116"/>
      <c r="X1304" s="116"/>
      <c r="Y1304" s="116"/>
      <c r="Z1304" s="116"/>
      <c r="AA1304" s="116"/>
      <c r="AB1304" s="116"/>
      <c r="AC1304" s="116"/>
      <c r="AD1304" s="116"/>
      <c r="AE1304" s="116"/>
      <c r="AF1304" s="116"/>
      <c r="AG1304" s="116"/>
      <c r="AH1304" s="116"/>
      <c r="AI1304" s="116"/>
      <c r="AJ1304" s="116"/>
    </row>
    <row r="1305" ht="15.0" customHeight="1">
      <c r="A1305" s="262"/>
      <c r="B1305" s="115"/>
      <c r="C1305" s="116"/>
      <c r="D1305" s="116"/>
      <c r="E1305" s="175"/>
      <c r="F1305" s="262"/>
      <c r="G1305" s="28"/>
      <c r="H1305" s="118"/>
      <c r="I1305" s="29"/>
      <c r="J1305" s="29"/>
      <c r="K1305" s="116"/>
      <c r="L1305" s="116"/>
      <c r="M1305" s="174"/>
      <c r="N1305" s="174"/>
      <c r="O1305" s="116"/>
      <c r="P1305" s="174"/>
      <c r="Q1305" s="116"/>
      <c r="R1305" s="116"/>
      <c r="S1305" s="118"/>
      <c r="T1305" s="116"/>
      <c r="U1305" s="116"/>
      <c r="V1305" s="116"/>
      <c r="W1305" s="116"/>
      <c r="X1305" s="116"/>
      <c r="Y1305" s="116"/>
      <c r="Z1305" s="116"/>
      <c r="AA1305" s="116"/>
      <c r="AB1305" s="116"/>
      <c r="AC1305" s="116"/>
      <c r="AD1305" s="116"/>
      <c r="AE1305" s="116"/>
      <c r="AF1305" s="116"/>
      <c r="AG1305" s="116"/>
      <c r="AH1305" s="116"/>
      <c r="AI1305" s="116"/>
      <c r="AJ1305" s="116"/>
    </row>
    <row r="1306" ht="15.0" customHeight="1">
      <c r="A1306" s="262"/>
      <c r="B1306" s="115"/>
      <c r="C1306" s="116"/>
      <c r="D1306" s="118"/>
      <c r="E1306" s="175"/>
      <c r="F1306" s="262"/>
      <c r="G1306" s="28"/>
      <c r="H1306" s="118"/>
      <c r="I1306" s="29"/>
      <c r="J1306" s="29"/>
      <c r="K1306" s="116"/>
      <c r="L1306" s="116"/>
      <c r="M1306" s="174"/>
      <c r="N1306" s="174"/>
      <c r="O1306" s="116"/>
      <c r="P1306" s="174"/>
      <c r="Q1306" s="116"/>
      <c r="R1306" s="116"/>
      <c r="S1306" s="118"/>
      <c r="T1306" s="116"/>
      <c r="U1306" s="116"/>
      <c r="V1306" s="116"/>
      <c r="W1306" s="116"/>
      <c r="X1306" s="116"/>
      <c r="Y1306" s="116"/>
      <c r="Z1306" s="116"/>
      <c r="AA1306" s="116"/>
      <c r="AB1306" s="116"/>
      <c r="AC1306" s="116"/>
      <c r="AD1306" s="116"/>
      <c r="AE1306" s="116"/>
      <c r="AF1306" s="116"/>
      <c r="AG1306" s="116"/>
      <c r="AH1306" s="116"/>
      <c r="AI1306" s="116"/>
      <c r="AJ1306" s="116"/>
    </row>
    <row r="1307" ht="15.0" customHeight="1">
      <c r="A1307" s="262"/>
      <c r="B1307" s="115"/>
      <c r="C1307" s="116"/>
      <c r="D1307" s="116"/>
      <c r="E1307" s="175"/>
      <c r="F1307" s="262"/>
      <c r="G1307" s="28"/>
      <c r="H1307" s="118"/>
      <c r="I1307" s="29"/>
      <c r="J1307" s="29"/>
      <c r="K1307" s="116"/>
      <c r="L1307" s="116"/>
      <c r="M1307" s="174"/>
      <c r="N1307" s="174"/>
      <c r="O1307" s="116"/>
      <c r="P1307" s="174"/>
      <c r="Q1307" s="116"/>
      <c r="R1307" s="116"/>
      <c r="S1307" s="118"/>
      <c r="T1307" s="116"/>
      <c r="U1307" s="116"/>
      <c r="V1307" s="116"/>
      <c r="W1307" s="116"/>
      <c r="X1307" s="116"/>
      <c r="Y1307" s="116"/>
      <c r="Z1307" s="116"/>
      <c r="AA1307" s="116"/>
      <c r="AB1307" s="116"/>
      <c r="AC1307" s="116"/>
      <c r="AD1307" s="116"/>
      <c r="AE1307" s="116"/>
      <c r="AF1307" s="116"/>
      <c r="AG1307" s="116"/>
      <c r="AH1307" s="116"/>
      <c r="AI1307" s="116"/>
      <c r="AJ1307" s="116"/>
    </row>
    <row r="1308" ht="15.0" customHeight="1">
      <c r="A1308" s="262"/>
      <c r="B1308" s="115"/>
      <c r="C1308" s="116"/>
      <c r="D1308" s="116"/>
      <c r="E1308" s="175"/>
      <c r="F1308" s="262"/>
      <c r="G1308" s="28"/>
      <c r="H1308" s="118"/>
      <c r="I1308" s="29"/>
      <c r="J1308" s="29"/>
      <c r="K1308" s="116"/>
      <c r="L1308" s="116"/>
      <c r="M1308" s="174"/>
      <c r="N1308" s="174"/>
      <c r="O1308" s="116"/>
      <c r="P1308" s="174"/>
      <c r="Q1308" s="116"/>
      <c r="R1308" s="116"/>
      <c r="S1308" s="118"/>
      <c r="T1308" s="116"/>
      <c r="U1308" s="116"/>
      <c r="V1308" s="116"/>
      <c r="W1308" s="116"/>
      <c r="X1308" s="116"/>
      <c r="Y1308" s="116"/>
      <c r="Z1308" s="116"/>
      <c r="AA1308" s="116"/>
      <c r="AB1308" s="116"/>
      <c r="AC1308" s="116"/>
      <c r="AD1308" s="116"/>
      <c r="AE1308" s="116"/>
      <c r="AF1308" s="116"/>
      <c r="AG1308" s="116"/>
      <c r="AH1308" s="116"/>
      <c r="AI1308" s="116"/>
      <c r="AJ1308" s="116"/>
    </row>
    <row r="1309" ht="15.0" customHeight="1">
      <c r="A1309" s="262"/>
      <c r="B1309" s="115"/>
      <c r="C1309" s="116"/>
      <c r="D1309" s="116"/>
      <c r="E1309" s="175"/>
      <c r="F1309" s="262"/>
      <c r="G1309" s="28"/>
      <c r="H1309" s="118"/>
      <c r="I1309" s="29"/>
      <c r="J1309" s="29"/>
      <c r="K1309" s="116"/>
      <c r="L1309" s="116"/>
      <c r="M1309" s="174"/>
      <c r="N1309" s="174"/>
      <c r="O1309" s="116"/>
      <c r="P1309" s="174"/>
      <c r="Q1309" s="116"/>
      <c r="R1309" s="116"/>
      <c r="S1309" s="118"/>
      <c r="T1309" s="116"/>
      <c r="U1309" s="116"/>
      <c r="V1309" s="116"/>
      <c r="W1309" s="116"/>
      <c r="X1309" s="116"/>
      <c r="Y1309" s="116"/>
      <c r="Z1309" s="116"/>
      <c r="AA1309" s="116"/>
      <c r="AB1309" s="116"/>
      <c r="AC1309" s="116"/>
      <c r="AD1309" s="116"/>
      <c r="AE1309" s="116"/>
      <c r="AF1309" s="116"/>
      <c r="AG1309" s="116"/>
      <c r="AH1309" s="116"/>
      <c r="AI1309" s="116"/>
      <c r="AJ1309" s="116"/>
    </row>
    <row r="1310" ht="15.0" customHeight="1">
      <c r="A1310" s="262"/>
      <c r="B1310" s="115"/>
      <c r="C1310" s="116"/>
      <c r="D1310" s="116"/>
      <c r="E1310" s="175"/>
      <c r="F1310" s="262"/>
      <c r="G1310" s="29"/>
      <c r="H1310" s="118"/>
      <c r="I1310" s="29"/>
      <c r="J1310" s="29"/>
      <c r="K1310" s="116"/>
      <c r="L1310" s="116"/>
      <c r="M1310" s="174"/>
      <c r="N1310" s="174"/>
      <c r="O1310" s="116"/>
      <c r="P1310" s="174"/>
      <c r="Q1310" s="116"/>
      <c r="R1310" s="116"/>
      <c r="S1310" s="118"/>
      <c r="T1310" s="116"/>
      <c r="U1310" s="116"/>
      <c r="V1310" s="116"/>
      <c r="W1310" s="116"/>
      <c r="X1310" s="116"/>
      <c r="Y1310" s="116"/>
      <c r="Z1310" s="116"/>
      <c r="AA1310" s="116"/>
      <c r="AB1310" s="116"/>
      <c r="AC1310" s="116"/>
      <c r="AD1310" s="116"/>
      <c r="AE1310" s="116"/>
      <c r="AF1310" s="116"/>
      <c r="AG1310" s="116"/>
      <c r="AH1310" s="116"/>
      <c r="AI1310" s="116"/>
      <c r="AJ1310" s="116"/>
    </row>
    <row r="1311" ht="15.0" customHeight="1">
      <c r="A1311" s="262"/>
      <c r="B1311" s="115"/>
      <c r="C1311" s="116"/>
      <c r="D1311" s="116"/>
      <c r="E1311" s="175"/>
      <c r="F1311" s="262"/>
      <c r="G1311" s="61"/>
      <c r="H1311" s="118"/>
      <c r="I1311" s="29"/>
      <c r="J1311" s="29"/>
      <c r="K1311" s="116"/>
      <c r="L1311" s="116"/>
      <c r="M1311" s="174"/>
      <c r="N1311" s="174"/>
      <c r="O1311" s="116"/>
      <c r="P1311" s="174"/>
      <c r="Q1311" s="116"/>
      <c r="R1311" s="116"/>
      <c r="S1311" s="118"/>
      <c r="T1311" s="116"/>
      <c r="U1311" s="116"/>
      <c r="V1311" s="116"/>
      <c r="W1311" s="116"/>
      <c r="X1311" s="116"/>
      <c r="Y1311" s="116"/>
      <c r="Z1311" s="116"/>
      <c r="AA1311" s="116"/>
      <c r="AB1311" s="116"/>
      <c r="AC1311" s="116"/>
      <c r="AD1311" s="116"/>
      <c r="AE1311" s="116"/>
      <c r="AF1311" s="116"/>
      <c r="AG1311" s="116"/>
      <c r="AH1311" s="116"/>
      <c r="AI1311" s="116"/>
      <c r="AJ1311" s="116"/>
    </row>
    <row r="1312" ht="15.0" customHeight="1">
      <c r="A1312" s="262"/>
      <c r="B1312" s="117"/>
      <c r="C1312" s="116"/>
      <c r="D1312" s="118"/>
      <c r="E1312" s="175"/>
      <c r="F1312" s="262"/>
      <c r="G1312" s="61"/>
      <c r="H1312" s="118"/>
      <c r="I1312" s="29"/>
      <c r="J1312" s="29"/>
      <c r="K1312" s="116"/>
      <c r="L1312" s="116"/>
      <c r="M1312" s="174"/>
      <c r="N1312" s="174"/>
      <c r="O1312" s="116"/>
      <c r="P1312" s="174"/>
      <c r="Q1312" s="116"/>
      <c r="R1312" s="116"/>
      <c r="S1312" s="118"/>
      <c r="T1312" s="116"/>
      <c r="U1312" s="116"/>
      <c r="V1312" s="116"/>
      <c r="W1312" s="116"/>
      <c r="X1312" s="116"/>
      <c r="Y1312" s="116"/>
      <c r="Z1312" s="116"/>
      <c r="AA1312" s="116"/>
      <c r="AB1312" s="116"/>
      <c r="AC1312" s="116"/>
      <c r="AD1312" s="116"/>
      <c r="AE1312" s="116"/>
      <c r="AF1312" s="116"/>
      <c r="AG1312" s="116"/>
      <c r="AH1312" s="116"/>
      <c r="AI1312" s="116"/>
      <c r="AJ1312" s="116"/>
    </row>
    <row r="1313" ht="15.0" customHeight="1">
      <c r="A1313" s="262"/>
      <c r="B1313" s="115"/>
      <c r="C1313" s="116"/>
      <c r="D1313" s="116"/>
      <c r="E1313" s="175"/>
      <c r="F1313" s="262"/>
      <c r="G1313" s="61"/>
      <c r="H1313" s="118"/>
      <c r="I1313" s="29"/>
      <c r="J1313" s="29"/>
      <c r="K1313" s="116"/>
      <c r="L1313" s="116"/>
      <c r="M1313" s="174"/>
      <c r="N1313" s="174"/>
      <c r="O1313" s="116"/>
      <c r="P1313" s="174"/>
      <c r="Q1313" s="116"/>
      <c r="R1313" s="116"/>
      <c r="S1313" s="118"/>
      <c r="T1313" s="116"/>
      <c r="U1313" s="116"/>
      <c r="V1313" s="116"/>
      <c r="W1313" s="116"/>
      <c r="X1313" s="116"/>
      <c r="Y1313" s="116"/>
      <c r="Z1313" s="116"/>
      <c r="AA1313" s="116"/>
      <c r="AB1313" s="116"/>
      <c r="AC1313" s="116"/>
      <c r="AD1313" s="116"/>
      <c r="AE1313" s="116"/>
      <c r="AF1313" s="116"/>
      <c r="AG1313" s="116"/>
      <c r="AH1313" s="116"/>
      <c r="AI1313" s="116"/>
      <c r="AJ1313" s="116"/>
    </row>
    <row r="1314" ht="15.0" customHeight="1">
      <c r="A1314" s="262"/>
      <c r="B1314" s="115"/>
      <c r="C1314" s="116"/>
      <c r="D1314" s="116"/>
      <c r="E1314" s="175"/>
      <c r="F1314" s="262"/>
      <c r="G1314" s="61"/>
      <c r="H1314" s="118"/>
      <c r="I1314" s="29"/>
      <c r="J1314" s="29"/>
      <c r="K1314" s="116"/>
      <c r="L1314" s="116"/>
      <c r="M1314" s="174"/>
      <c r="N1314" s="174"/>
      <c r="O1314" s="116"/>
      <c r="P1314" s="174"/>
      <c r="Q1314" s="116"/>
      <c r="R1314" s="116"/>
      <c r="S1314" s="118"/>
      <c r="T1314" s="116"/>
      <c r="U1314" s="116"/>
      <c r="V1314" s="116"/>
      <c r="W1314" s="116"/>
      <c r="X1314" s="116"/>
      <c r="Y1314" s="116"/>
      <c r="Z1314" s="116"/>
      <c r="AA1314" s="116"/>
      <c r="AB1314" s="116"/>
      <c r="AC1314" s="116"/>
      <c r="AD1314" s="116"/>
      <c r="AE1314" s="116"/>
      <c r="AF1314" s="116"/>
      <c r="AG1314" s="116"/>
      <c r="AH1314" s="116"/>
      <c r="AI1314" s="116"/>
      <c r="AJ1314" s="116"/>
    </row>
    <row r="1315" ht="15.0" customHeight="1">
      <c r="A1315" s="262"/>
      <c r="B1315" s="115"/>
      <c r="C1315" s="116"/>
      <c r="D1315" s="116"/>
      <c r="E1315" s="175"/>
      <c r="F1315" s="262"/>
      <c r="G1315" s="61"/>
      <c r="H1315" s="118"/>
      <c r="I1315" s="29"/>
      <c r="J1315" s="29"/>
      <c r="K1315" s="116"/>
      <c r="L1315" s="116"/>
      <c r="M1315" s="174"/>
      <c r="N1315" s="174"/>
      <c r="O1315" s="116"/>
      <c r="P1315" s="174"/>
      <c r="Q1315" s="116"/>
      <c r="R1315" s="116"/>
      <c r="S1315" s="118"/>
      <c r="T1315" s="116"/>
      <c r="U1315" s="116"/>
      <c r="V1315" s="116"/>
      <c r="W1315" s="116"/>
      <c r="X1315" s="116"/>
      <c r="Y1315" s="116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</row>
    <row r="1316" ht="15.0" customHeight="1">
      <c r="A1316" s="262"/>
      <c r="B1316" s="115"/>
      <c r="C1316" s="116"/>
      <c r="D1316" s="118"/>
      <c r="E1316" s="175"/>
      <c r="F1316" s="262"/>
      <c r="G1316" s="61"/>
      <c r="H1316" s="118"/>
      <c r="I1316" s="29"/>
      <c r="J1316" s="29"/>
      <c r="K1316" s="116"/>
      <c r="L1316" s="116"/>
      <c r="M1316" s="174"/>
      <c r="N1316" s="174"/>
      <c r="O1316" s="116"/>
      <c r="P1316" s="174"/>
      <c r="Q1316" s="116"/>
      <c r="R1316" s="116"/>
      <c r="S1316" s="118"/>
      <c r="T1316" s="116"/>
      <c r="U1316" s="116"/>
      <c r="V1316" s="116"/>
      <c r="W1316" s="116"/>
      <c r="X1316" s="116"/>
      <c r="Y1316" s="116"/>
      <c r="Z1316" s="116"/>
      <c r="AA1316" s="116"/>
      <c r="AB1316" s="116"/>
      <c r="AC1316" s="116"/>
      <c r="AD1316" s="116"/>
      <c r="AE1316" s="116"/>
      <c r="AF1316" s="116"/>
      <c r="AG1316" s="116"/>
      <c r="AH1316" s="116"/>
      <c r="AI1316" s="116"/>
      <c r="AJ1316" s="116"/>
    </row>
    <row r="1317" ht="15.0" customHeight="1">
      <c r="A1317" s="262"/>
      <c r="B1317" s="115"/>
      <c r="C1317" s="116"/>
      <c r="D1317" s="116"/>
      <c r="E1317" s="175"/>
      <c r="F1317" s="262"/>
      <c r="G1317" s="61"/>
      <c r="H1317" s="118"/>
      <c r="I1317" s="29"/>
      <c r="J1317" s="29"/>
      <c r="K1317" s="116"/>
      <c r="L1317" s="116"/>
      <c r="M1317" s="174"/>
      <c r="N1317" s="174"/>
      <c r="O1317" s="116"/>
      <c r="P1317" s="174"/>
      <c r="Q1317" s="116"/>
      <c r="R1317" s="116"/>
      <c r="S1317" s="118"/>
      <c r="T1317" s="116"/>
      <c r="U1317" s="116"/>
      <c r="V1317" s="116"/>
      <c r="W1317" s="116"/>
      <c r="X1317" s="116"/>
      <c r="Y1317" s="116"/>
      <c r="Z1317" s="116"/>
      <c r="AA1317" s="116"/>
      <c r="AB1317" s="116"/>
      <c r="AC1317" s="116"/>
      <c r="AD1317" s="116"/>
      <c r="AE1317" s="116"/>
      <c r="AF1317" s="116"/>
      <c r="AG1317" s="116"/>
      <c r="AH1317" s="116"/>
      <c r="AI1317" s="116"/>
      <c r="AJ1317" s="116"/>
    </row>
    <row r="1318" ht="15.0" customHeight="1">
      <c r="A1318" s="262"/>
      <c r="B1318" s="115"/>
      <c r="C1318" s="116"/>
      <c r="D1318" s="116"/>
      <c r="E1318" s="175"/>
      <c r="F1318" s="262"/>
      <c r="G1318" s="61"/>
      <c r="H1318" s="118"/>
      <c r="I1318" s="29"/>
      <c r="J1318" s="29"/>
      <c r="K1318" s="116"/>
      <c r="L1318" s="116"/>
      <c r="M1318" s="174"/>
      <c r="N1318" s="174"/>
      <c r="O1318" s="116"/>
      <c r="P1318" s="174"/>
      <c r="Q1318" s="116"/>
      <c r="R1318" s="116"/>
      <c r="S1318" s="116"/>
      <c r="T1318" s="116"/>
      <c r="U1318" s="116"/>
      <c r="V1318" s="116"/>
      <c r="W1318" s="116"/>
      <c r="X1318" s="116"/>
      <c r="Y1318" s="116"/>
      <c r="Z1318" s="116"/>
      <c r="AA1318" s="116"/>
      <c r="AB1318" s="116"/>
      <c r="AC1318" s="116"/>
      <c r="AD1318" s="116"/>
      <c r="AE1318" s="116"/>
      <c r="AF1318" s="116"/>
      <c r="AG1318" s="116"/>
      <c r="AH1318" s="116"/>
      <c r="AI1318" s="116"/>
      <c r="AJ1318" s="116"/>
    </row>
    <row r="1319" ht="15.0" customHeight="1">
      <c r="A1319" s="262"/>
      <c r="B1319" s="117"/>
      <c r="C1319" s="116"/>
      <c r="D1319" s="118"/>
      <c r="E1319" s="175"/>
      <c r="F1319" s="262"/>
      <c r="G1319" s="61"/>
      <c r="H1319" s="118"/>
      <c r="I1319" s="29"/>
      <c r="J1319" s="29"/>
      <c r="K1319" s="116"/>
      <c r="L1319" s="116"/>
      <c r="M1319" s="174"/>
      <c r="N1319" s="174"/>
      <c r="O1319" s="116"/>
      <c r="P1319" s="174"/>
      <c r="Q1319" s="116"/>
      <c r="R1319" s="116"/>
      <c r="S1319" s="116"/>
      <c r="T1319" s="174"/>
      <c r="U1319" s="174"/>
      <c r="V1319" s="174"/>
      <c r="W1319" s="174"/>
      <c r="X1319" s="174"/>
      <c r="Y1319" s="174"/>
      <c r="Z1319" s="174"/>
      <c r="AA1319" s="174"/>
      <c r="AB1319" s="174"/>
      <c r="AC1319" s="174"/>
      <c r="AD1319" s="174"/>
      <c r="AE1319" s="174"/>
      <c r="AF1319" s="174"/>
      <c r="AG1319" s="174"/>
      <c r="AH1319" s="174"/>
      <c r="AI1319" s="174"/>
      <c r="AJ1319" s="174"/>
    </row>
    <row r="1320" ht="15.0" customHeight="1">
      <c r="A1320" s="262"/>
      <c r="B1320" s="115"/>
      <c r="C1320" s="116"/>
      <c r="D1320" s="116"/>
      <c r="E1320" s="175"/>
      <c r="F1320" s="262"/>
      <c r="G1320" s="61"/>
      <c r="H1320" s="118"/>
      <c r="I1320" s="29"/>
      <c r="J1320" s="29"/>
      <c r="K1320" s="116"/>
      <c r="L1320" s="116"/>
      <c r="M1320" s="174"/>
      <c r="N1320" s="174"/>
      <c r="O1320" s="116"/>
      <c r="P1320" s="174"/>
      <c r="Q1320" s="116"/>
      <c r="R1320" s="116"/>
      <c r="S1320" s="116"/>
      <c r="T1320" s="174"/>
      <c r="U1320" s="174"/>
      <c r="V1320" s="174"/>
      <c r="W1320" s="174"/>
      <c r="X1320" s="174"/>
      <c r="Y1320" s="174"/>
      <c r="Z1320" s="174"/>
      <c r="AA1320" s="174"/>
      <c r="AB1320" s="174"/>
      <c r="AC1320" s="174"/>
      <c r="AD1320" s="174"/>
      <c r="AE1320" s="174"/>
      <c r="AF1320" s="174"/>
      <c r="AG1320" s="174"/>
      <c r="AH1320" s="174"/>
      <c r="AI1320" s="174"/>
      <c r="AJ1320" s="174"/>
    </row>
    <row r="1321" ht="15.0" customHeight="1">
      <c r="A1321" s="262"/>
      <c r="B1321" s="115"/>
      <c r="C1321" s="116"/>
      <c r="D1321" s="116"/>
      <c r="E1321" s="175"/>
      <c r="F1321" s="262"/>
      <c r="G1321" s="61"/>
      <c r="H1321" s="118"/>
      <c r="I1321" s="29"/>
      <c r="J1321" s="29"/>
      <c r="K1321" s="116"/>
      <c r="L1321" s="116"/>
      <c r="M1321" s="174"/>
      <c r="N1321" s="174"/>
      <c r="O1321" s="116"/>
      <c r="P1321" s="174"/>
      <c r="Q1321" s="116"/>
      <c r="R1321" s="116"/>
      <c r="S1321" s="116"/>
      <c r="T1321" s="174"/>
      <c r="U1321" s="174"/>
      <c r="V1321" s="174"/>
      <c r="W1321" s="174"/>
      <c r="X1321" s="174"/>
      <c r="Y1321" s="174"/>
      <c r="Z1321" s="174"/>
      <c r="AA1321" s="174"/>
      <c r="AB1321" s="174"/>
      <c r="AC1321" s="174"/>
      <c r="AD1321" s="174"/>
      <c r="AE1321" s="174"/>
      <c r="AF1321" s="174"/>
      <c r="AG1321" s="174"/>
      <c r="AH1321" s="174"/>
      <c r="AI1321" s="174"/>
      <c r="AJ1321" s="174"/>
    </row>
    <row r="1322" ht="15.0" customHeight="1">
      <c r="A1322" s="262"/>
      <c r="B1322" s="115"/>
      <c r="C1322" s="116"/>
      <c r="D1322" s="118"/>
      <c r="E1322" s="175"/>
      <c r="F1322" s="262"/>
      <c r="G1322" s="61"/>
      <c r="H1322" s="118"/>
      <c r="I1322" s="29"/>
      <c r="J1322" s="29"/>
      <c r="K1322" s="116"/>
      <c r="L1322" s="116"/>
      <c r="M1322" s="174"/>
      <c r="N1322" s="174"/>
      <c r="O1322" s="116"/>
      <c r="P1322" s="174"/>
      <c r="Q1322" s="116"/>
      <c r="R1322" s="116"/>
      <c r="S1322" s="116"/>
      <c r="T1322" s="174"/>
      <c r="U1322" s="174"/>
      <c r="V1322" s="174"/>
      <c r="W1322" s="174"/>
      <c r="X1322" s="174"/>
      <c r="Y1322" s="174"/>
      <c r="Z1322" s="174"/>
      <c r="AA1322" s="174"/>
      <c r="AB1322" s="174"/>
      <c r="AC1322" s="174"/>
      <c r="AD1322" s="174"/>
      <c r="AE1322" s="174"/>
      <c r="AF1322" s="174"/>
      <c r="AG1322" s="174"/>
      <c r="AH1322" s="174"/>
      <c r="AI1322" s="174"/>
      <c r="AJ1322" s="174"/>
    </row>
    <row r="1323" ht="15.0" customHeight="1">
      <c r="A1323" s="262"/>
      <c r="B1323" s="115"/>
      <c r="C1323" s="116"/>
      <c r="D1323" s="118"/>
      <c r="E1323" s="175"/>
      <c r="F1323" s="262"/>
      <c r="G1323" s="61"/>
      <c r="H1323" s="118"/>
      <c r="I1323" s="29"/>
      <c r="J1323" s="29"/>
      <c r="K1323" s="116"/>
      <c r="L1323" s="116"/>
      <c r="M1323" s="174"/>
      <c r="N1323" s="174"/>
      <c r="O1323" s="116"/>
      <c r="P1323" s="174"/>
      <c r="Q1323" s="116"/>
      <c r="R1323" s="116"/>
      <c r="S1323" s="116"/>
      <c r="T1323" s="174"/>
      <c r="U1323" s="174"/>
      <c r="V1323" s="174"/>
      <c r="W1323" s="174"/>
      <c r="X1323" s="174"/>
      <c r="Y1323" s="174"/>
      <c r="Z1323" s="174"/>
      <c r="AA1323" s="174"/>
      <c r="AB1323" s="174"/>
      <c r="AC1323" s="174"/>
      <c r="AD1323" s="174"/>
      <c r="AE1323" s="174"/>
      <c r="AF1323" s="174"/>
      <c r="AG1323" s="174"/>
      <c r="AH1323" s="174"/>
      <c r="AI1323" s="174"/>
      <c r="AJ1323" s="174"/>
    </row>
    <row r="1324" ht="15.0" customHeight="1">
      <c r="A1324" s="262"/>
      <c r="B1324" s="115"/>
      <c r="C1324" s="116"/>
      <c r="D1324" s="116"/>
      <c r="E1324" s="175"/>
      <c r="F1324" s="262"/>
      <c r="G1324" s="61"/>
      <c r="H1324" s="118"/>
      <c r="I1324" s="29"/>
      <c r="J1324" s="29"/>
      <c r="K1324" s="116"/>
      <c r="L1324" s="116"/>
      <c r="M1324" s="174"/>
      <c r="N1324" s="174"/>
      <c r="O1324" s="116"/>
      <c r="P1324" s="174"/>
      <c r="Q1324" s="116"/>
      <c r="R1324" s="116"/>
      <c r="S1324" s="116"/>
      <c r="T1324" s="174"/>
      <c r="U1324" s="174"/>
      <c r="V1324" s="174"/>
      <c r="W1324" s="174"/>
      <c r="X1324" s="174"/>
      <c r="Y1324" s="174"/>
      <c r="Z1324" s="174"/>
      <c r="AA1324" s="174"/>
      <c r="AB1324" s="174"/>
      <c r="AC1324" s="174"/>
      <c r="AD1324" s="174"/>
      <c r="AE1324" s="174"/>
      <c r="AF1324" s="174"/>
      <c r="AG1324" s="174"/>
      <c r="AH1324" s="174"/>
      <c r="AI1324" s="174"/>
      <c r="AJ1324" s="174"/>
    </row>
    <row r="1325" ht="15.0" customHeight="1">
      <c r="A1325" s="262"/>
      <c r="B1325" s="115"/>
      <c r="C1325" s="116"/>
      <c r="D1325" s="118"/>
      <c r="E1325" s="175"/>
      <c r="F1325" s="262"/>
      <c r="G1325" s="61"/>
      <c r="H1325" s="118"/>
      <c r="I1325" s="29"/>
      <c r="J1325" s="29"/>
      <c r="K1325" s="116"/>
      <c r="L1325" s="116"/>
      <c r="M1325" s="174"/>
      <c r="N1325" s="174"/>
      <c r="O1325" s="116"/>
      <c r="P1325" s="174"/>
      <c r="Q1325" s="116"/>
      <c r="R1325" s="116"/>
      <c r="S1325" s="116"/>
      <c r="T1325" s="174"/>
      <c r="U1325" s="174"/>
      <c r="V1325" s="174"/>
      <c r="W1325" s="174"/>
      <c r="X1325" s="174"/>
      <c r="Y1325" s="174"/>
      <c r="Z1325" s="174"/>
      <c r="AA1325" s="174"/>
      <c r="AB1325" s="174"/>
      <c r="AC1325" s="174"/>
      <c r="AD1325" s="174"/>
      <c r="AE1325" s="174"/>
      <c r="AF1325" s="174"/>
      <c r="AG1325" s="174"/>
      <c r="AH1325" s="174"/>
      <c r="AI1325" s="174"/>
      <c r="AJ1325" s="174"/>
    </row>
    <row r="1326" ht="15.0" customHeight="1">
      <c r="A1326" s="262"/>
      <c r="B1326" s="115"/>
      <c r="C1326" s="116"/>
      <c r="D1326" s="118"/>
      <c r="E1326" s="175"/>
      <c r="F1326" s="262"/>
      <c r="G1326" s="61"/>
      <c r="H1326" s="118"/>
      <c r="I1326" s="29"/>
      <c r="J1326" s="29"/>
      <c r="K1326" s="116"/>
      <c r="L1326" s="116"/>
      <c r="M1326" s="174"/>
      <c r="N1326" s="174"/>
      <c r="O1326" s="116"/>
      <c r="P1326" s="174"/>
      <c r="Q1326" s="116"/>
      <c r="R1326" s="116"/>
      <c r="S1326" s="116"/>
      <c r="T1326" s="174"/>
      <c r="U1326" s="174"/>
      <c r="V1326" s="174"/>
      <c r="W1326" s="174"/>
      <c r="X1326" s="174"/>
      <c r="Y1326" s="174"/>
      <c r="Z1326" s="174"/>
      <c r="AA1326" s="174"/>
      <c r="AB1326" s="174"/>
      <c r="AC1326" s="174"/>
      <c r="AD1326" s="174"/>
      <c r="AE1326" s="174"/>
      <c r="AF1326" s="174"/>
      <c r="AG1326" s="174"/>
      <c r="AH1326" s="174"/>
      <c r="AI1326" s="174"/>
      <c r="AJ1326" s="174"/>
    </row>
    <row r="1327" ht="15.0" customHeight="1">
      <c r="A1327" s="262"/>
      <c r="B1327" s="115"/>
      <c r="C1327" s="265"/>
      <c r="D1327" s="118"/>
      <c r="E1327" s="175"/>
      <c r="F1327" s="262"/>
      <c r="G1327" s="61"/>
      <c r="H1327" s="118"/>
      <c r="I1327" s="29"/>
      <c r="J1327" s="29"/>
      <c r="K1327" s="116"/>
      <c r="L1327" s="116"/>
      <c r="M1327" s="174"/>
      <c r="N1327" s="174"/>
      <c r="O1327" s="116"/>
      <c r="P1327" s="174"/>
      <c r="Q1327" s="116"/>
      <c r="R1327" s="116"/>
      <c r="S1327" s="116"/>
      <c r="T1327" s="174"/>
      <c r="U1327" s="174"/>
      <c r="V1327" s="174"/>
      <c r="W1327" s="174"/>
      <c r="X1327" s="174"/>
      <c r="Y1327" s="174"/>
      <c r="Z1327" s="174"/>
      <c r="AA1327" s="174"/>
      <c r="AB1327" s="174"/>
      <c r="AC1327" s="174"/>
      <c r="AD1327" s="174"/>
      <c r="AE1327" s="174"/>
      <c r="AF1327" s="174"/>
      <c r="AG1327" s="174"/>
      <c r="AH1327" s="174"/>
      <c r="AI1327" s="174"/>
      <c r="AJ1327" s="174"/>
    </row>
    <row r="1328" ht="15.0" customHeight="1">
      <c r="A1328" s="262"/>
      <c r="B1328" s="115"/>
      <c r="C1328" s="265"/>
      <c r="D1328" s="118"/>
      <c r="E1328" s="175"/>
      <c r="F1328" s="262"/>
      <c r="G1328" s="61"/>
      <c r="H1328" s="118"/>
      <c r="I1328" s="29"/>
      <c r="J1328" s="29"/>
      <c r="K1328" s="116"/>
      <c r="L1328" s="116"/>
      <c r="M1328" s="174"/>
      <c r="N1328" s="174"/>
      <c r="O1328" s="116"/>
      <c r="P1328" s="174"/>
      <c r="Q1328" s="116"/>
      <c r="R1328" s="116"/>
      <c r="S1328" s="116"/>
      <c r="T1328" s="174"/>
      <c r="U1328" s="174"/>
      <c r="V1328" s="174"/>
      <c r="W1328" s="174"/>
      <c r="X1328" s="174"/>
      <c r="Y1328" s="174"/>
      <c r="Z1328" s="174"/>
      <c r="AA1328" s="174"/>
      <c r="AB1328" s="174"/>
      <c r="AC1328" s="174"/>
      <c r="AD1328" s="174"/>
      <c r="AE1328" s="174"/>
      <c r="AF1328" s="174"/>
      <c r="AG1328" s="174"/>
      <c r="AH1328" s="174"/>
      <c r="AI1328" s="174"/>
      <c r="AJ1328" s="174"/>
    </row>
    <row r="1329" ht="15.0" customHeight="1">
      <c r="A1329" s="262"/>
      <c r="B1329" s="115"/>
      <c r="C1329" s="265"/>
      <c r="D1329" s="118"/>
      <c r="E1329" s="175"/>
      <c r="F1329" s="262"/>
      <c r="G1329" s="61"/>
      <c r="H1329" s="118"/>
      <c r="I1329" s="29"/>
      <c r="J1329" s="29"/>
      <c r="K1329" s="116"/>
      <c r="L1329" s="116"/>
      <c r="M1329" s="174"/>
      <c r="N1329" s="174"/>
      <c r="O1329" s="116"/>
      <c r="P1329" s="174"/>
      <c r="Q1329" s="116"/>
      <c r="R1329" s="116"/>
      <c r="S1329" s="116"/>
      <c r="T1329" s="174"/>
      <c r="U1329" s="174"/>
      <c r="V1329" s="174"/>
      <c r="W1329" s="174"/>
      <c r="X1329" s="174"/>
      <c r="Y1329" s="174"/>
      <c r="Z1329" s="174"/>
      <c r="AA1329" s="174"/>
      <c r="AB1329" s="174"/>
      <c r="AC1329" s="174"/>
      <c r="AD1329" s="174"/>
      <c r="AE1329" s="174"/>
      <c r="AF1329" s="174"/>
      <c r="AG1329" s="174"/>
      <c r="AH1329" s="174"/>
      <c r="AI1329" s="174"/>
      <c r="AJ1329" s="174"/>
    </row>
    <row r="1330" ht="15.0" customHeight="1">
      <c r="A1330" s="262"/>
      <c r="B1330" s="115"/>
      <c r="C1330" s="118"/>
      <c r="D1330" s="118"/>
      <c r="E1330" s="175"/>
      <c r="F1330" s="262"/>
      <c r="G1330" s="61"/>
      <c r="H1330" s="118"/>
      <c r="I1330" s="29"/>
      <c r="J1330" s="29"/>
      <c r="K1330" s="116"/>
      <c r="L1330" s="116"/>
      <c r="M1330" s="174"/>
      <c r="N1330" s="174"/>
      <c r="O1330" s="116"/>
      <c r="P1330" s="174"/>
      <c r="Q1330" s="116"/>
      <c r="R1330" s="116"/>
      <c r="S1330" s="116"/>
      <c r="T1330" s="174"/>
      <c r="U1330" s="174"/>
      <c r="V1330" s="174"/>
      <c r="W1330" s="174"/>
      <c r="X1330" s="174"/>
      <c r="Y1330" s="174"/>
      <c r="Z1330" s="174"/>
      <c r="AA1330" s="174"/>
      <c r="AB1330" s="174"/>
      <c r="AC1330" s="174"/>
      <c r="AD1330" s="174"/>
      <c r="AE1330" s="174"/>
      <c r="AF1330" s="174"/>
      <c r="AG1330" s="174"/>
      <c r="AH1330" s="174"/>
      <c r="AI1330" s="174"/>
      <c r="AJ1330" s="174"/>
    </row>
    <row r="1331" ht="15.0" customHeight="1">
      <c r="A1331" s="262"/>
      <c r="B1331" s="117"/>
      <c r="C1331" s="116"/>
      <c r="D1331" s="118"/>
      <c r="E1331" s="175"/>
      <c r="F1331" s="262"/>
      <c r="G1331" s="61"/>
      <c r="H1331" s="118"/>
      <c r="I1331" s="29"/>
      <c r="J1331" s="29"/>
      <c r="K1331" s="116"/>
      <c r="L1331" s="116"/>
      <c r="M1331" s="174"/>
      <c r="N1331" s="174"/>
      <c r="O1331" s="116"/>
      <c r="P1331" s="174"/>
      <c r="Q1331" s="116"/>
      <c r="R1331" s="116"/>
      <c r="S1331" s="116"/>
      <c r="T1331" s="174"/>
      <c r="U1331" s="174"/>
      <c r="V1331" s="174"/>
      <c r="W1331" s="174"/>
      <c r="X1331" s="174"/>
      <c r="Y1331" s="174"/>
      <c r="Z1331" s="174"/>
      <c r="AA1331" s="174"/>
      <c r="AB1331" s="174"/>
      <c r="AC1331" s="174"/>
      <c r="AD1331" s="174"/>
      <c r="AE1331" s="174"/>
      <c r="AF1331" s="174"/>
      <c r="AG1331" s="174"/>
      <c r="AH1331" s="174"/>
      <c r="AI1331" s="174"/>
      <c r="AJ1331" s="174"/>
    </row>
    <row r="1332" ht="15.0" customHeight="1">
      <c r="A1332" s="262"/>
      <c r="B1332" s="115"/>
      <c r="C1332" s="116"/>
      <c r="D1332" s="118"/>
      <c r="E1332" s="175"/>
      <c r="F1332" s="262"/>
      <c r="G1332" s="61"/>
      <c r="H1332" s="118"/>
      <c r="I1332" s="29"/>
      <c r="J1332" s="29"/>
      <c r="K1332" s="116"/>
      <c r="L1332" s="116"/>
      <c r="M1332" s="174"/>
      <c r="N1332" s="174"/>
      <c r="O1332" s="116"/>
      <c r="P1332" s="174"/>
      <c r="Q1332" s="116"/>
      <c r="R1332" s="116"/>
      <c r="S1332" s="116"/>
      <c r="T1332" s="174"/>
      <c r="U1332" s="174"/>
      <c r="V1332" s="174"/>
      <c r="W1332" s="174"/>
      <c r="X1332" s="174"/>
      <c r="Y1332" s="174"/>
      <c r="Z1332" s="174"/>
      <c r="AA1332" s="174"/>
      <c r="AB1332" s="174"/>
      <c r="AC1332" s="174"/>
      <c r="AD1332" s="174"/>
      <c r="AE1332" s="174"/>
      <c r="AF1332" s="174"/>
      <c r="AG1332" s="174"/>
      <c r="AH1332" s="174"/>
      <c r="AI1332" s="174"/>
      <c r="AJ1332" s="174"/>
    </row>
    <row r="1333" ht="15.0" customHeight="1">
      <c r="A1333" s="262"/>
      <c r="B1333" s="115"/>
      <c r="C1333" s="116"/>
      <c r="D1333" s="116"/>
      <c r="E1333" s="175"/>
      <c r="F1333" s="262"/>
      <c r="G1333" s="61"/>
      <c r="H1333" s="118"/>
      <c r="I1333" s="29"/>
      <c r="J1333" s="29"/>
      <c r="K1333" s="116"/>
      <c r="L1333" s="116"/>
      <c r="M1333" s="174"/>
      <c r="N1333" s="174"/>
      <c r="O1333" s="116"/>
      <c r="P1333" s="174"/>
      <c r="Q1333" s="116"/>
      <c r="R1333" s="116"/>
      <c r="S1333" s="116"/>
      <c r="T1333" s="174"/>
      <c r="U1333" s="174"/>
      <c r="V1333" s="174"/>
      <c r="W1333" s="174"/>
      <c r="X1333" s="174"/>
      <c r="Y1333" s="174"/>
      <c r="Z1333" s="174"/>
      <c r="AA1333" s="174"/>
      <c r="AB1333" s="174"/>
      <c r="AC1333" s="174"/>
      <c r="AD1333" s="174"/>
      <c r="AE1333" s="174"/>
      <c r="AF1333" s="174"/>
      <c r="AG1333" s="174"/>
      <c r="AH1333" s="174"/>
      <c r="AI1333" s="174"/>
      <c r="AJ1333" s="174"/>
    </row>
    <row r="1334" ht="15.0" customHeight="1">
      <c r="A1334" s="262"/>
      <c r="B1334" s="115"/>
      <c r="C1334" s="116"/>
      <c r="D1334" s="118"/>
      <c r="E1334" s="175"/>
      <c r="F1334" s="262"/>
      <c r="G1334" s="61"/>
      <c r="H1334" s="118"/>
      <c r="I1334" s="29"/>
      <c r="J1334" s="29"/>
      <c r="K1334" s="116"/>
      <c r="L1334" s="116"/>
      <c r="M1334" s="174"/>
      <c r="N1334" s="174"/>
      <c r="O1334" s="116"/>
      <c r="P1334" s="174"/>
      <c r="Q1334" s="116"/>
      <c r="R1334" s="116"/>
      <c r="S1334" s="174"/>
      <c r="T1334" s="174"/>
      <c r="U1334" s="174"/>
      <c r="V1334" s="174"/>
      <c r="W1334" s="174"/>
      <c r="X1334" s="174"/>
      <c r="Y1334" s="174"/>
      <c r="Z1334" s="174"/>
      <c r="AA1334" s="174"/>
      <c r="AB1334" s="174"/>
      <c r="AC1334" s="174"/>
      <c r="AD1334" s="174"/>
      <c r="AE1334" s="174"/>
      <c r="AF1334" s="174"/>
      <c r="AG1334" s="174"/>
      <c r="AH1334" s="174"/>
      <c r="AI1334" s="174"/>
      <c r="AJ1334" s="174"/>
    </row>
    <row r="1335" ht="15.0" customHeight="1">
      <c r="A1335" s="262"/>
      <c r="B1335" s="115"/>
      <c r="C1335" s="116"/>
      <c r="D1335" s="118"/>
      <c r="E1335" s="175"/>
      <c r="F1335" s="262"/>
      <c r="G1335" s="61"/>
      <c r="H1335" s="118"/>
      <c r="I1335" s="29"/>
      <c r="J1335" s="29"/>
      <c r="K1335" s="116"/>
      <c r="L1335" s="116"/>
      <c r="M1335" s="174"/>
      <c r="N1335" s="174"/>
      <c r="O1335" s="116"/>
      <c r="P1335" s="174"/>
      <c r="Q1335" s="116"/>
      <c r="R1335" s="116"/>
      <c r="S1335" s="174"/>
      <c r="T1335" s="116"/>
      <c r="U1335" s="116"/>
      <c r="V1335" s="116"/>
      <c r="W1335" s="116"/>
      <c r="X1335" s="116"/>
      <c r="Y1335" s="116"/>
      <c r="Z1335" s="116"/>
      <c r="AA1335" s="116"/>
      <c r="AB1335" s="116"/>
      <c r="AC1335" s="116"/>
      <c r="AD1335" s="116"/>
      <c r="AE1335" s="116"/>
      <c r="AF1335" s="116"/>
      <c r="AG1335" s="116"/>
      <c r="AH1335" s="116"/>
      <c r="AI1335" s="116"/>
      <c r="AJ1335" s="116"/>
    </row>
    <row r="1336" ht="15.0" customHeight="1">
      <c r="A1336" s="262"/>
      <c r="B1336" s="117"/>
      <c r="C1336" s="116"/>
      <c r="D1336" s="116"/>
      <c r="E1336" s="175"/>
      <c r="F1336" s="262"/>
      <c r="G1336" s="61"/>
      <c r="H1336" s="118"/>
      <c r="I1336" s="29"/>
      <c r="J1336" s="29"/>
      <c r="K1336" s="116"/>
      <c r="L1336" s="116"/>
      <c r="M1336" s="174"/>
      <c r="N1336" s="174"/>
      <c r="O1336" s="116"/>
      <c r="P1336" s="174"/>
      <c r="Q1336" s="116"/>
      <c r="R1336" s="116"/>
      <c r="S1336" s="174"/>
      <c r="T1336" s="116"/>
      <c r="U1336" s="116"/>
      <c r="V1336" s="116"/>
      <c r="W1336" s="116"/>
      <c r="X1336" s="116"/>
      <c r="Y1336" s="116"/>
      <c r="Z1336" s="116"/>
      <c r="AA1336" s="116"/>
      <c r="AB1336" s="116"/>
      <c r="AC1336" s="116"/>
      <c r="AD1336" s="116"/>
      <c r="AE1336" s="116"/>
      <c r="AF1336" s="116"/>
      <c r="AG1336" s="116"/>
      <c r="AH1336" s="116"/>
      <c r="AI1336" s="116"/>
      <c r="AJ1336" s="116"/>
    </row>
    <row r="1337" ht="15.0" customHeight="1">
      <c r="A1337" s="262"/>
      <c r="B1337" s="115"/>
      <c r="C1337" s="116"/>
      <c r="D1337" s="116"/>
      <c r="E1337" s="175"/>
      <c r="F1337" s="262"/>
      <c r="G1337" s="61"/>
      <c r="H1337" s="118"/>
      <c r="I1337" s="29"/>
      <c r="J1337" s="29"/>
      <c r="K1337" s="116"/>
      <c r="L1337" s="116"/>
      <c r="M1337" s="174"/>
      <c r="N1337" s="174"/>
      <c r="O1337" s="116"/>
      <c r="P1337" s="174"/>
      <c r="Q1337" s="116"/>
      <c r="R1337" s="116"/>
      <c r="S1337" s="174"/>
      <c r="T1337" s="116"/>
      <c r="U1337" s="116"/>
      <c r="V1337" s="116"/>
      <c r="W1337" s="116"/>
      <c r="X1337" s="116"/>
      <c r="Y1337" s="116"/>
      <c r="Z1337" s="116"/>
      <c r="AA1337" s="116"/>
      <c r="AB1337" s="116"/>
      <c r="AC1337" s="116"/>
      <c r="AD1337" s="116"/>
      <c r="AE1337" s="116"/>
      <c r="AF1337" s="116"/>
      <c r="AG1337" s="116"/>
      <c r="AH1337" s="116"/>
      <c r="AI1337" s="116"/>
      <c r="AJ1337" s="116"/>
    </row>
    <row r="1338" ht="15.0" customHeight="1">
      <c r="A1338" s="262"/>
      <c r="B1338" s="115"/>
      <c r="C1338" s="116"/>
      <c r="D1338" s="116"/>
      <c r="E1338" s="175"/>
      <c r="F1338" s="262"/>
      <c r="G1338" s="61"/>
      <c r="H1338" s="118"/>
      <c r="I1338" s="29"/>
      <c r="J1338" s="29"/>
      <c r="K1338" s="116"/>
      <c r="L1338" s="116"/>
      <c r="M1338" s="174"/>
      <c r="N1338" s="174"/>
      <c r="O1338" s="116"/>
      <c r="P1338" s="174"/>
      <c r="Q1338" s="116"/>
      <c r="R1338" s="116"/>
      <c r="S1338" s="174"/>
      <c r="T1338" s="116"/>
      <c r="U1338" s="116"/>
      <c r="V1338" s="116"/>
      <c r="W1338" s="116"/>
      <c r="X1338" s="116"/>
      <c r="Y1338" s="116"/>
      <c r="Z1338" s="116"/>
      <c r="AA1338" s="116"/>
      <c r="AB1338" s="116"/>
      <c r="AC1338" s="116"/>
      <c r="AD1338" s="116"/>
      <c r="AE1338" s="116"/>
      <c r="AF1338" s="116"/>
      <c r="AG1338" s="116"/>
      <c r="AH1338" s="116"/>
      <c r="AI1338" s="116"/>
      <c r="AJ1338" s="116"/>
    </row>
    <row r="1339" ht="15.0" customHeight="1">
      <c r="A1339" s="262"/>
      <c r="B1339" s="115"/>
      <c r="C1339" s="118"/>
      <c r="D1339" s="116"/>
      <c r="E1339" s="175"/>
      <c r="F1339" s="262"/>
      <c r="G1339" s="61"/>
      <c r="H1339" s="118"/>
      <c r="I1339" s="29"/>
      <c r="J1339" s="29"/>
      <c r="K1339" s="116"/>
      <c r="L1339" s="116"/>
      <c r="M1339" s="174"/>
      <c r="N1339" s="174"/>
      <c r="O1339" s="116"/>
      <c r="P1339" s="174"/>
      <c r="Q1339" s="116"/>
      <c r="R1339" s="116"/>
      <c r="S1339" s="174"/>
      <c r="T1339" s="116"/>
      <c r="U1339" s="116"/>
      <c r="V1339" s="116"/>
      <c r="W1339" s="116"/>
      <c r="X1339" s="116"/>
      <c r="Y1339" s="116"/>
      <c r="Z1339" s="116"/>
      <c r="AA1339" s="116"/>
      <c r="AB1339" s="116"/>
      <c r="AC1339" s="116"/>
      <c r="AD1339" s="116"/>
      <c r="AE1339" s="116"/>
      <c r="AF1339" s="116"/>
      <c r="AG1339" s="116"/>
      <c r="AH1339" s="116"/>
      <c r="AI1339" s="116"/>
      <c r="AJ1339" s="116"/>
    </row>
    <row r="1340" ht="15.0" customHeight="1">
      <c r="A1340" s="262"/>
      <c r="B1340" s="115"/>
      <c r="C1340" s="116"/>
      <c r="D1340" s="116"/>
      <c r="E1340" s="175"/>
      <c r="F1340" s="262"/>
      <c r="G1340" s="61"/>
      <c r="H1340" s="118"/>
      <c r="I1340" s="29"/>
      <c r="J1340" s="29"/>
      <c r="K1340" s="116"/>
      <c r="L1340" s="116"/>
      <c r="M1340" s="174"/>
      <c r="N1340" s="174"/>
      <c r="O1340" s="116"/>
      <c r="P1340" s="174"/>
      <c r="Q1340" s="116"/>
      <c r="R1340" s="116"/>
      <c r="S1340" s="174"/>
      <c r="T1340" s="116"/>
      <c r="U1340" s="116"/>
      <c r="V1340" s="116"/>
      <c r="W1340" s="116"/>
      <c r="X1340" s="116"/>
      <c r="Y1340" s="116"/>
      <c r="Z1340" s="116"/>
      <c r="AA1340" s="116"/>
      <c r="AB1340" s="116"/>
      <c r="AC1340" s="116"/>
      <c r="AD1340" s="116"/>
      <c r="AE1340" s="116"/>
      <c r="AF1340" s="116"/>
      <c r="AG1340" s="116"/>
      <c r="AH1340" s="116"/>
      <c r="AI1340" s="116"/>
      <c r="AJ1340" s="116"/>
    </row>
    <row r="1341" ht="15.0" customHeight="1">
      <c r="A1341" s="262"/>
      <c r="B1341" s="115"/>
      <c r="C1341" s="116"/>
      <c r="D1341" s="116"/>
      <c r="E1341" s="175"/>
      <c r="F1341" s="262"/>
      <c r="G1341" s="61"/>
      <c r="H1341" s="118"/>
      <c r="I1341" s="29"/>
      <c r="J1341" s="29"/>
      <c r="K1341" s="116"/>
      <c r="L1341" s="116"/>
      <c r="M1341" s="174"/>
      <c r="N1341" s="174"/>
      <c r="O1341" s="116"/>
      <c r="P1341" s="174"/>
      <c r="Q1341" s="116"/>
      <c r="R1341" s="116"/>
      <c r="S1341" s="174"/>
      <c r="T1341" s="116"/>
      <c r="U1341" s="116"/>
      <c r="V1341" s="116"/>
      <c r="W1341" s="116"/>
      <c r="X1341" s="116"/>
      <c r="Y1341" s="116"/>
      <c r="Z1341" s="116"/>
      <c r="AA1341" s="116"/>
      <c r="AB1341" s="116"/>
      <c r="AC1341" s="116"/>
      <c r="AD1341" s="116"/>
      <c r="AE1341" s="116"/>
      <c r="AF1341" s="116"/>
      <c r="AG1341" s="116"/>
      <c r="AH1341" s="116"/>
      <c r="AI1341" s="116"/>
      <c r="AJ1341" s="116"/>
    </row>
    <row r="1342" ht="15.0" customHeight="1">
      <c r="A1342" s="262"/>
      <c r="B1342" s="115"/>
      <c r="C1342" s="116"/>
      <c r="D1342" s="116"/>
      <c r="E1342" s="175"/>
      <c r="F1342" s="262"/>
      <c r="G1342" s="61"/>
      <c r="H1342" s="118"/>
      <c r="I1342" s="29"/>
      <c r="J1342" s="29"/>
      <c r="K1342" s="116"/>
      <c r="L1342" s="116"/>
      <c r="M1342" s="174"/>
      <c r="N1342" s="174"/>
      <c r="O1342" s="116"/>
      <c r="P1342" s="174"/>
      <c r="Q1342" s="116"/>
      <c r="R1342" s="116"/>
      <c r="S1342" s="174"/>
      <c r="T1342" s="116"/>
      <c r="U1342" s="116"/>
      <c r="V1342" s="116"/>
      <c r="W1342" s="116"/>
      <c r="X1342" s="116"/>
      <c r="Y1342" s="116"/>
      <c r="Z1342" s="116"/>
      <c r="AA1342" s="116"/>
      <c r="AB1342" s="116"/>
      <c r="AC1342" s="116"/>
      <c r="AD1342" s="116"/>
      <c r="AE1342" s="116"/>
      <c r="AF1342" s="116"/>
      <c r="AG1342" s="116"/>
      <c r="AH1342" s="116"/>
      <c r="AI1342" s="116"/>
      <c r="AJ1342" s="116"/>
    </row>
    <row r="1343" ht="15.0" customHeight="1">
      <c r="A1343" s="262"/>
      <c r="B1343" s="117"/>
      <c r="C1343" s="116"/>
      <c r="D1343" s="116"/>
      <c r="E1343" s="175"/>
      <c r="F1343" s="262"/>
      <c r="G1343" s="29"/>
      <c r="H1343" s="118"/>
      <c r="I1343" s="29"/>
      <c r="J1343" s="29"/>
      <c r="K1343" s="116"/>
      <c r="L1343" s="116"/>
      <c r="M1343" s="174"/>
      <c r="N1343" s="174"/>
      <c r="O1343" s="116"/>
      <c r="P1343" s="174"/>
      <c r="Q1343" s="116"/>
      <c r="R1343" s="116"/>
      <c r="S1343" s="174"/>
      <c r="T1343" s="116"/>
      <c r="U1343" s="116"/>
      <c r="V1343" s="116"/>
      <c r="W1343" s="116"/>
      <c r="X1343" s="116"/>
      <c r="Y1343" s="116"/>
      <c r="Z1343" s="116"/>
      <c r="AA1343" s="116"/>
      <c r="AB1343" s="116"/>
      <c r="AC1343" s="116"/>
      <c r="AD1343" s="116"/>
      <c r="AE1343" s="116"/>
      <c r="AF1343" s="116"/>
      <c r="AG1343" s="116"/>
      <c r="AH1343" s="116"/>
      <c r="AI1343" s="116"/>
      <c r="AJ1343" s="116"/>
    </row>
    <row r="1344" ht="15.0" customHeight="1">
      <c r="A1344" s="262"/>
      <c r="B1344" s="115"/>
      <c r="C1344" s="116"/>
      <c r="D1344" s="116"/>
      <c r="E1344" s="175"/>
      <c r="F1344" s="262"/>
      <c r="G1344" s="61"/>
      <c r="H1344" s="118"/>
      <c r="I1344" s="29"/>
      <c r="J1344" s="29"/>
      <c r="K1344" s="116"/>
      <c r="L1344" s="116"/>
      <c r="M1344" s="174"/>
      <c r="N1344" s="174"/>
      <c r="O1344" s="116"/>
      <c r="P1344" s="174"/>
      <c r="Q1344" s="116"/>
      <c r="R1344" s="116"/>
      <c r="S1344" s="174"/>
      <c r="T1344" s="116"/>
      <c r="U1344" s="116"/>
      <c r="V1344" s="116"/>
      <c r="W1344" s="116"/>
      <c r="X1344" s="116"/>
      <c r="Y1344" s="116"/>
      <c r="Z1344" s="116"/>
      <c r="AA1344" s="116"/>
      <c r="AB1344" s="116"/>
      <c r="AC1344" s="116"/>
      <c r="AD1344" s="116"/>
      <c r="AE1344" s="116"/>
      <c r="AF1344" s="116"/>
      <c r="AG1344" s="116"/>
      <c r="AH1344" s="116"/>
      <c r="AI1344" s="116"/>
      <c r="AJ1344" s="116"/>
    </row>
    <row r="1345" ht="15.0" customHeight="1">
      <c r="A1345" s="262"/>
      <c r="B1345" s="117"/>
      <c r="C1345" s="116"/>
      <c r="D1345" s="118"/>
      <c r="E1345" s="175"/>
      <c r="F1345" s="262"/>
      <c r="G1345" s="61"/>
      <c r="H1345" s="118"/>
      <c r="I1345" s="29"/>
      <c r="J1345" s="29"/>
      <c r="K1345" s="116"/>
      <c r="L1345" s="116"/>
      <c r="M1345" s="174"/>
      <c r="N1345" s="174"/>
      <c r="O1345" s="116"/>
      <c r="P1345" s="174"/>
      <c r="Q1345" s="116"/>
      <c r="R1345" s="116"/>
      <c r="S1345" s="174"/>
      <c r="T1345" s="116"/>
      <c r="U1345" s="116"/>
      <c r="V1345" s="116"/>
      <c r="W1345" s="116"/>
      <c r="X1345" s="116"/>
      <c r="Y1345" s="116"/>
      <c r="Z1345" s="116"/>
      <c r="AA1345" s="116"/>
      <c r="AB1345" s="116"/>
      <c r="AC1345" s="116"/>
      <c r="AD1345" s="116"/>
      <c r="AE1345" s="116"/>
      <c r="AF1345" s="116"/>
      <c r="AG1345" s="116"/>
      <c r="AH1345" s="116"/>
      <c r="AI1345" s="116"/>
      <c r="AJ1345" s="116"/>
    </row>
    <row r="1346" ht="15.0" customHeight="1">
      <c r="A1346" s="262"/>
      <c r="B1346" s="117"/>
      <c r="C1346" s="116"/>
      <c r="D1346" s="118"/>
      <c r="E1346" s="175"/>
      <c r="F1346" s="262"/>
      <c r="G1346" s="61"/>
      <c r="H1346" s="118"/>
      <c r="I1346" s="29"/>
      <c r="J1346" s="29"/>
      <c r="K1346" s="116"/>
      <c r="L1346" s="116"/>
      <c r="M1346" s="174"/>
      <c r="N1346" s="174"/>
      <c r="O1346" s="116"/>
      <c r="P1346" s="174"/>
      <c r="Q1346" s="116"/>
      <c r="R1346" s="116"/>
      <c r="S1346" s="174"/>
      <c r="T1346" s="116"/>
      <c r="U1346" s="116"/>
      <c r="V1346" s="116"/>
      <c r="W1346" s="116"/>
      <c r="X1346" s="116"/>
      <c r="Y1346" s="116"/>
      <c r="Z1346" s="116"/>
      <c r="AA1346" s="116"/>
      <c r="AB1346" s="116"/>
      <c r="AC1346" s="116"/>
      <c r="AD1346" s="116"/>
      <c r="AE1346" s="116"/>
      <c r="AF1346" s="116"/>
      <c r="AG1346" s="116"/>
      <c r="AH1346" s="116"/>
      <c r="AI1346" s="116"/>
      <c r="AJ1346" s="116"/>
    </row>
    <row r="1347" ht="15.0" customHeight="1">
      <c r="A1347" s="262"/>
      <c r="B1347" s="115"/>
      <c r="C1347" s="116"/>
      <c r="D1347" s="116"/>
      <c r="E1347" s="175"/>
      <c r="F1347" s="262"/>
      <c r="G1347" s="61"/>
      <c r="H1347" s="118"/>
      <c r="I1347" s="29"/>
      <c r="J1347" s="29"/>
      <c r="K1347" s="116"/>
      <c r="L1347" s="116"/>
      <c r="M1347" s="174"/>
      <c r="N1347" s="174"/>
      <c r="O1347" s="116"/>
      <c r="P1347" s="174"/>
      <c r="Q1347" s="116"/>
      <c r="R1347" s="116"/>
      <c r="S1347" s="174"/>
      <c r="T1347" s="116"/>
      <c r="U1347" s="116"/>
      <c r="V1347" s="116"/>
      <c r="W1347" s="116"/>
      <c r="X1347" s="116"/>
      <c r="Y1347" s="116"/>
      <c r="Z1347" s="116"/>
      <c r="AA1347" s="116"/>
      <c r="AB1347" s="116"/>
      <c r="AC1347" s="116"/>
      <c r="AD1347" s="116"/>
      <c r="AE1347" s="116"/>
      <c r="AF1347" s="116"/>
      <c r="AG1347" s="116"/>
      <c r="AH1347" s="116"/>
      <c r="AI1347" s="116"/>
      <c r="AJ1347" s="116"/>
    </row>
    <row r="1348" ht="15.0" customHeight="1">
      <c r="A1348" s="262"/>
      <c r="B1348" s="115"/>
      <c r="C1348" s="116"/>
      <c r="D1348" s="116"/>
      <c r="E1348" s="175"/>
      <c r="F1348" s="262"/>
      <c r="G1348" s="61"/>
      <c r="H1348" s="118"/>
      <c r="I1348" s="29"/>
      <c r="J1348" s="29"/>
      <c r="K1348" s="116"/>
      <c r="L1348" s="116"/>
      <c r="M1348" s="174"/>
      <c r="N1348" s="174"/>
      <c r="O1348" s="116"/>
      <c r="P1348" s="174"/>
      <c r="Q1348" s="116"/>
      <c r="R1348" s="116"/>
      <c r="S1348" s="174"/>
      <c r="T1348" s="116"/>
      <c r="U1348" s="116"/>
      <c r="V1348" s="116"/>
      <c r="W1348" s="116"/>
      <c r="X1348" s="116"/>
      <c r="Y1348" s="116"/>
      <c r="Z1348" s="116"/>
      <c r="AA1348" s="116"/>
      <c r="AB1348" s="116"/>
      <c r="AC1348" s="116"/>
      <c r="AD1348" s="116"/>
      <c r="AE1348" s="116"/>
      <c r="AF1348" s="116"/>
      <c r="AG1348" s="116"/>
      <c r="AH1348" s="116"/>
      <c r="AI1348" s="116"/>
      <c r="AJ1348" s="116"/>
    </row>
    <row r="1349" ht="15.0" customHeight="1">
      <c r="A1349" s="262"/>
      <c r="B1349" s="115"/>
      <c r="C1349" s="118"/>
      <c r="D1349" s="118"/>
      <c r="E1349" s="175"/>
      <c r="F1349" s="262"/>
      <c r="G1349" s="61"/>
      <c r="H1349" s="118"/>
      <c r="I1349" s="29"/>
      <c r="J1349" s="29"/>
      <c r="K1349" s="116"/>
      <c r="L1349" s="116"/>
      <c r="M1349" s="174"/>
      <c r="N1349" s="174"/>
      <c r="O1349" s="116"/>
      <c r="P1349" s="174"/>
      <c r="Q1349" s="116"/>
      <c r="R1349" s="116"/>
      <c r="S1349" s="174"/>
      <c r="T1349" s="116"/>
      <c r="U1349" s="116"/>
      <c r="V1349" s="116"/>
      <c r="W1349" s="116"/>
      <c r="X1349" s="116"/>
      <c r="Y1349" s="116"/>
      <c r="Z1349" s="116"/>
      <c r="AA1349" s="116"/>
      <c r="AB1349" s="116"/>
      <c r="AC1349" s="116"/>
      <c r="AD1349" s="116"/>
      <c r="AE1349" s="116"/>
      <c r="AF1349" s="116"/>
      <c r="AG1349" s="116"/>
      <c r="AH1349" s="116"/>
      <c r="AI1349" s="116"/>
      <c r="AJ1349" s="116"/>
    </row>
    <row r="1350" ht="15.0" customHeight="1">
      <c r="A1350" s="262"/>
      <c r="B1350" s="117"/>
      <c r="C1350" s="116"/>
      <c r="D1350" s="116"/>
      <c r="E1350" s="175"/>
      <c r="F1350" s="262"/>
      <c r="G1350" s="61"/>
      <c r="H1350" s="118"/>
      <c r="I1350" s="29"/>
      <c r="J1350" s="29"/>
      <c r="K1350" s="116"/>
      <c r="L1350" s="116"/>
      <c r="M1350" s="174"/>
      <c r="N1350" s="174"/>
      <c r="O1350" s="116"/>
      <c r="P1350" s="174"/>
      <c r="Q1350" s="116"/>
      <c r="R1350" s="116"/>
      <c r="S1350" s="116"/>
      <c r="T1350" s="116"/>
      <c r="U1350" s="116"/>
      <c r="V1350" s="116"/>
      <c r="W1350" s="116"/>
      <c r="X1350" s="116"/>
      <c r="Y1350" s="116"/>
      <c r="Z1350" s="116"/>
      <c r="AA1350" s="116"/>
      <c r="AB1350" s="116"/>
      <c r="AC1350" s="116"/>
      <c r="AD1350" s="116"/>
      <c r="AE1350" s="116"/>
      <c r="AF1350" s="116"/>
      <c r="AG1350" s="116"/>
      <c r="AH1350" s="116"/>
      <c r="AI1350" s="116"/>
      <c r="AJ1350" s="116"/>
    </row>
    <row r="1351" ht="15.0" customHeight="1">
      <c r="A1351" s="262"/>
      <c r="B1351" s="115"/>
      <c r="C1351" s="118"/>
      <c r="D1351" s="118"/>
      <c r="E1351" s="175"/>
      <c r="F1351" s="262"/>
      <c r="G1351" s="61"/>
      <c r="H1351" s="118"/>
      <c r="I1351" s="29"/>
      <c r="J1351" s="29"/>
      <c r="K1351" s="116"/>
      <c r="L1351" s="116"/>
      <c r="M1351" s="174"/>
      <c r="N1351" s="174"/>
      <c r="O1351" s="116"/>
      <c r="P1351" s="174"/>
      <c r="Q1351" s="116"/>
      <c r="R1351" s="116"/>
      <c r="S1351" s="116"/>
      <c r="T1351" s="174"/>
      <c r="U1351" s="174"/>
      <c r="V1351" s="174"/>
      <c r="W1351" s="174"/>
      <c r="X1351" s="174"/>
      <c r="Y1351" s="174"/>
      <c r="Z1351" s="174"/>
      <c r="AA1351" s="174"/>
      <c r="AB1351" s="174"/>
      <c r="AC1351" s="174"/>
      <c r="AD1351" s="174"/>
      <c r="AE1351" s="174"/>
      <c r="AF1351" s="174"/>
      <c r="AG1351" s="174"/>
      <c r="AH1351" s="174"/>
      <c r="AI1351" s="174"/>
      <c r="AJ1351" s="174"/>
    </row>
    <row r="1352" ht="15.0" customHeight="1">
      <c r="A1352" s="262"/>
      <c r="B1352" s="115"/>
      <c r="C1352" s="116"/>
      <c r="D1352" s="116"/>
      <c r="E1352" s="175"/>
      <c r="F1352" s="262"/>
      <c r="G1352" s="61"/>
      <c r="H1352" s="118"/>
      <c r="I1352" s="29"/>
      <c r="J1352" s="29"/>
      <c r="K1352" s="116"/>
      <c r="L1352" s="116"/>
      <c r="M1352" s="174"/>
      <c r="N1352" s="174"/>
      <c r="O1352" s="116"/>
      <c r="P1352" s="174"/>
      <c r="Q1352" s="116"/>
      <c r="R1352" s="116"/>
      <c r="S1352" s="116"/>
      <c r="T1352" s="174"/>
      <c r="U1352" s="174"/>
      <c r="V1352" s="174"/>
      <c r="W1352" s="174"/>
      <c r="X1352" s="174"/>
      <c r="Y1352" s="174"/>
      <c r="Z1352" s="174"/>
      <c r="AA1352" s="174"/>
      <c r="AB1352" s="174"/>
      <c r="AC1352" s="174"/>
      <c r="AD1352" s="174"/>
      <c r="AE1352" s="174"/>
      <c r="AF1352" s="174"/>
      <c r="AG1352" s="174"/>
      <c r="AH1352" s="174"/>
      <c r="AI1352" s="174"/>
      <c r="AJ1352" s="174"/>
    </row>
    <row r="1353" ht="15.0" customHeight="1">
      <c r="A1353" s="262"/>
      <c r="B1353" s="115"/>
      <c r="C1353" s="116"/>
      <c r="D1353" s="116"/>
      <c r="E1353" s="175"/>
      <c r="F1353" s="262"/>
      <c r="G1353" s="61"/>
      <c r="H1353" s="118"/>
      <c r="I1353" s="29"/>
      <c r="J1353" s="29"/>
      <c r="K1353" s="116"/>
      <c r="L1353" s="116"/>
      <c r="M1353" s="174"/>
      <c r="N1353" s="174"/>
      <c r="O1353" s="116"/>
      <c r="P1353" s="174"/>
      <c r="Q1353" s="116"/>
      <c r="R1353" s="116"/>
      <c r="S1353" s="116"/>
      <c r="T1353" s="174"/>
      <c r="U1353" s="174"/>
      <c r="V1353" s="174"/>
      <c r="W1353" s="174"/>
      <c r="X1353" s="174"/>
      <c r="Y1353" s="174"/>
      <c r="Z1353" s="174"/>
      <c r="AA1353" s="174"/>
      <c r="AB1353" s="174"/>
      <c r="AC1353" s="174"/>
      <c r="AD1353" s="174"/>
      <c r="AE1353" s="174"/>
      <c r="AF1353" s="174"/>
      <c r="AG1353" s="174"/>
      <c r="AH1353" s="174"/>
      <c r="AI1353" s="174"/>
      <c r="AJ1353" s="174"/>
    </row>
    <row r="1354" ht="15.0" customHeight="1">
      <c r="A1354" s="262"/>
      <c r="B1354" s="115"/>
      <c r="C1354" s="116"/>
      <c r="D1354" s="116"/>
      <c r="E1354" s="175"/>
      <c r="F1354" s="262"/>
      <c r="G1354" s="61"/>
      <c r="H1354" s="118"/>
      <c r="I1354" s="29"/>
      <c r="J1354" s="29"/>
      <c r="K1354" s="116"/>
      <c r="L1354" s="116"/>
      <c r="M1354" s="174"/>
      <c r="N1354" s="174"/>
      <c r="O1354" s="116"/>
      <c r="P1354" s="174"/>
      <c r="Q1354" s="116"/>
      <c r="R1354" s="116"/>
      <c r="S1354" s="116"/>
      <c r="T1354" s="174"/>
      <c r="U1354" s="174"/>
      <c r="V1354" s="174"/>
      <c r="W1354" s="174"/>
      <c r="X1354" s="174"/>
      <c r="Y1354" s="174"/>
      <c r="Z1354" s="174"/>
      <c r="AA1354" s="174"/>
      <c r="AB1354" s="174"/>
      <c r="AC1354" s="174"/>
      <c r="AD1354" s="174"/>
      <c r="AE1354" s="174"/>
      <c r="AF1354" s="174"/>
      <c r="AG1354" s="174"/>
      <c r="AH1354" s="174"/>
      <c r="AI1354" s="174"/>
      <c r="AJ1354" s="174"/>
    </row>
    <row r="1355" ht="15.0" customHeight="1">
      <c r="A1355" s="262"/>
      <c r="B1355" s="115"/>
      <c r="C1355" s="116"/>
      <c r="D1355" s="116"/>
      <c r="E1355" s="175"/>
      <c r="F1355" s="262"/>
      <c r="G1355" s="61"/>
      <c r="H1355" s="118"/>
      <c r="I1355" s="29"/>
      <c r="J1355" s="29"/>
      <c r="K1355" s="116"/>
      <c r="L1355" s="118"/>
      <c r="M1355" s="174"/>
      <c r="N1355" s="174"/>
      <c r="O1355" s="116"/>
      <c r="P1355" s="174"/>
      <c r="Q1355" s="116"/>
      <c r="R1355" s="116"/>
      <c r="S1355" s="116"/>
      <c r="T1355" s="174"/>
      <c r="U1355" s="174"/>
      <c r="V1355" s="174"/>
      <c r="W1355" s="174"/>
      <c r="X1355" s="174"/>
      <c r="Y1355" s="174"/>
      <c r="Z1355" s="174"/>
      <c r="AA1355" s="174"/>
      <c r="AB1355" s="174"/>
      <c r="AC1355" s="174"/>
      <c r="AD1355" s="174"/>
      <c r="AE1355" s="174"/>
      <c r="AF1355" s="174"/>
      <c r="AG1355" s="174"/>
      <c r="AH1355" s="174"/>
      <c r="AI1355" s="174"/>
      <c r="AJ1355" s="174"/>
    </row>
    <row r="1356" ht="15.0" customHeight="1">
      <c r="A1356" s="262"/>
      <c r="B1356" s="117"/>
      <c r="C1356" s="118"/>
      <c r="D1356" s="118"/>
      <c r="E1356" s="175"/>
      <c r="F1356" s="262"/>
      <c r="G1356" s="61"/>
      <c r="H1356" s="118"/>
      <c r="I1356" s="29"/>
      <c r="J1356" s="29"/>
      <c r="K1356" s="116"/>
      <c r="L1356" s="118"/>
      <c r="M1356" s="174"/>
      <c r="N1356" s="174"/>
      <c r="O1356" s="116"/>
      <c r="P1356" s="174"/>
      <c r="Q1356" s="116"/>
      <c r="R1356" s="116"/>
      <c r="S1356" s="116"/>
      <c r="T1356" s="174"/>
      <c r="U1356" s="174"/>
      <c r="V1356" s="174"/>
      <c r="W1356" s="174"/>
      <c r="X1356" s="174"/>
      <c r="Y1356" s="174"/>
      <c r="Z1356" s="174"/>
      <c r="AA1356" s="174"/>
      <c r="AB1356" s="174"/>
      <c r="AC1356" s="174"/>
      <c r="AD1356" s="174"/>
      <c r="AE1356" s="174"/>
      <c r="AF1356" s="174"/>
      <c r="AG1356" s="174"/>
      <c r="AH1356" s="174"/>
      <c r="AI1356" s="174"/>
      <c r="AJ1356" s="174"/>
    </row>
    <row r="1357" ht="15.0" customHeight="1">
      <c r="A1357" s="262"/>
      <c r="B1357" s="115"/>
      <c r="C1357" s="116"/>
      <c r="D1357" s="116"/>
      <c r="E1357" s="175"/>
      <c r="F1357" s="262"/>
      <c r="G1357" s="61"/>
      <c r="H1357" s="118"/>
      <c r="I1357" s="29"/>
      <c r="J1357" s="29"/>
      <c r="K1357" s="116"/>
      <c r="L1357" s="118"/>
      <c r="M1357" s="174"/>
      <c r="N1357" s="174"/>
      <c r="O1357" s="116"/>
      <c r="P1357" s="174"/>
      <c r="Q1357" s="116"/>
      <c r="R1357" s="116"/>
      <c r="S1357" s="116"/>
      <c r="T1357" s="174"/>
      <c r="U1357" s="174"/>
      <c r="V1357" s="174"/>
      <c r="W1357" s="174"/>
      <c r="X1357" s="174"/>
      <c r="Y1357" s="174"/>
      <c r="Z1357" s="174"/>
      <c r="AA1357" s="174"/>
      <c r="AB1357" s="174"/>
      <c r="AC1357" s="174"/>
      <c r="AD1357" s="174"/>
      <c r="AE1357" s="174"/>
      <c r="AF1357" s="174"/>
      <c r="AG1357" s="174"/>
      <c r="AH1357" s="174"/>
      <c r="AI1357" s="174"/>
      <c r="AJ1357" s="174"/>
    </row>
    <row r="1358" ht="15.0" customHeight="1">
      <c r="A1358" s="262"/>
      <c r="B1358" s="115"/>
      <c r="C1358" s="118"/>
      <c r="D1358" s="118"/>
      <c r="E1358" s="175"/>
      <c r="F1358" s="262"/>
      <c r="G1358" s="61"/>
      <c r="H1358" s="118"/>
      <c r="I1358" s="29"/>
      <c r="J1358" s="29"/>
      <c r="K1358" s="116"/>
      <c r="L1358" s="411"/>
      <c r="M1358" s="174"/>
      <c r="N1358" s="174"/>
      <c r="O1358" s="116"/>
      <c r="P1358" s="174"/>
      <c r="Q1358" s="116"/>
      <c r="R1358" s="116"/>
      <c r="S1358" s="116"/>
      <c r="T1358" s="174"/>
      <c r="U1358" s="174"/>
      <c r="V1358" s="174"/>
      <c r="W1358" s="174"/>
      <c r="X1358" s="174"/>
      <c r="Y1358" s="174"/>
      <c r="Z1358" s="174"/>
      <c r="AA1358" s="174"/>
      <c r="AB1358" s="174"/>
      <c r="AC1358" s="174"/>
      <c r="AD1358" s="174"/>
      <c r="AE1358" s="174"/>
      <c r="AF1358" s="174"/>
      <c r="AG1358" s="174"/>
      <c r="AH1358" s="174"/>
      <c r="AI1358" s="174"/>
      <c r="AJ1358" s="174"/>
    </row>
    <row r="1359" ht="15.0" customHeight="1">
      <c r="A1359" s="262"/>
      <c r="B1359" s="115"/>
      <c r="C1359" s="116"/>
      <c r="D1359" s="116"/>
      <c r="E1359" s="175"/>
      <c r="F1359" s="262"/>
      <c r="G1359" s="61"/>
      <c r="H1359" s="118"/>
      <c r="I1359" s="29"/>
      <c r="J1359" s="29"/>
      <c r="K1359" s="116"/>
      <c r="L1359" s="264"/>
      <c r="M1359" s="174"/>
      <c r="N1359" s="174"/>
      <c r="O1359" s="116"/>
      <c r="P1359" s="174"/>
      <c r="Q1359" s="116"/>
      <c r="R1359" s="116"/>
      <c r="S1359" s="116"/>
      <c r="T1359" s="174"/>
      <c r="U1359" s="174"/>
      <c r="V1359" s="174"/>
      <c r="W1359" s="174"/>
      <c r="X1359" s="174"/>
      <c r="Y1359" s="174"/>
      <c r="Z1359" s="174"/>
      <c r="AA1359" s="174"/>
      <c r="AB1359" s="174"/>
      <c r="AC1359" s="174"/>
      <c r="AD1359" s="174"/>
      <c r="AE1359" s="174"/>
      <c r="AF1359" s="174"/>
      <c r="AG1359" s="174"/>
      <c r="AH1359" s="174"/>
      <c r="AI1359" s="174"/>
      <c r="AJ1359" s="174"/>
    </row>
    <row r="1360" ht="15.0" customHeight="1">
      <c r="A1360" s="262"/>
      <c r="B1360" s="115"/>
      <c r="C1360" s="116"/>
      <c r="D1360" s="116"/>
      <c r="E1360" s="175"/>
      <c r="F1360" s="262"/>
      <c r="G1360" s="61"/>
      <c r="H1360" s="118"/>
      <c r="I1360" s="29"/>
      <c r="J1360" s="29"/>
      <c r="K1360" s="116"/>
      <c r="L1360" s="411"/>
      <c r="M1360" s="174"/>
      <c r="N1360" s="174"/>
      <c r="O1360" s="116"/>
      <c r="P1360" s="174"/>
      <c r="Q1360" s="116"/>
      <c r="R1360" s="116"/>
      <c r="S1360" s="116"/>
      <c r="T1360" s="174"/>
      <c r="U1360" s="174"/>
      <c r="V1360" s="174"/>
      <c r="W1360" s="174"/>
      <c r="X1360" s="174"/>
      <c r="Y1360" s="174"/>
      <c r="Z1360" s="174"/>
      <c r="AA1360" s="174"/>
      <c r="AB1360" s="174"/>
      <c r="AC1360" s="174"/>
      <c r="AD1360" s="174"/>
      <c r="AE1360" s="174"/>
      <c r="AF1360" s="174"/>
      <c r="AG1360" s="174"/>
      <c r="AH1360" s="174"/>
      <c r="AI1360" s="174"/>
      <c r="AJ1360" s="174"/>
    </row>
    <row r="1361" ht="15.0" customHeight="1">
      <c r="A1361" s="262"/>
      <c r="B1361" s="117"/>
      <c r="C1361" s="116"/>
      <c r="D1361" s="118"/>
      <c r="E1361" s="175"/>
      <c r="F1361" s="262"/>
      <c r="G1361" s="61"/>
      <c r="H1361" s="118"/>
      <c r="I1361" s="29"/>
      <c r="J1361" s="29"/>
      <c r="K1361" s="116"/>
      <c r="L1361" s="264"/>
      <c r="M1361" s="174"/>
      <c r="N1361" s="174"/>
      <c r="O1361" s="116"/>
      <c r="P1361" s="174"/>
      <c r="Q1361" s="116"/>
      <c r="R1361" s="116"/>
      <c r="S1361" s="116"/>
      <c r="T1361" s="174"/>
      <c r="U1361" s="174"/>
      <c r="V1361" s="174"/>
      <c r="W1361" s="174"/>
      <c r="X1361" s="174"/>
      <c r="Y1361" s="174"/>
      <c r="Z1361" s="174"/>
      <c r="AA1361" s="174"/>
      <c r="AB1361" s="174"/>
      <c r="AC1361" s="174"/>
      <c r="AD1361" s="174"/>
      <c r="AE1361" s="174"/>
      <c r="AF1361" s="174"/>
      <c r="AG1361" s="174"/>
      <c r="AH1361" s="174"/>
      <c r="AI1361" s="174"/>
      <c r="AJ1361" s="174"/>
    </row>
    <row r="1362" ht="15.0" customHeight="1">
      <c r="A1362" s="262"/>
      <c r="B1362" s="115"/>
      <c r="C1362" s="116"/>
      <c r="D1362" s="116"/>
      <c r="E1362" s="175"/>
      <c r="F1362" s="262"/>
      <c r="G1362" s="61"/>
      <c r="H1362" s="118"/>
      <c r="I1362" s="29"/>
      <c r="J1362" s="29"/>
      <c r="K1362" s="116"/>
      <c r="L1362" s="118"/>
      <c r="M1362" s="174"/>
      <c r="N1362" s="174"/>
      <c r="O1362" s="116"/>
      <c r="P1362" s="174"/>
      <c r="Q1362" s="116"/>
      <c r="R1362" s="116"/>
      <c r="S1362" s="116"/>
      <c r="T1362" s="174"/>
      <c r="U1362" s="174"/>
      <c r="V1362" s="174"/>
      <c r="W1362" s="174"/>
      <c r="X1362" s="174"/>
      <c r="Y1362" s="174"/>
      <c r="Z1362" s="174"/>
      <c r="AA1362" s="174"/>
      <c r="AB1362" s="174"/>
      <c r="AC1362" s="174"/>
      <c r="AD1362" s="174"/>
      <c r="AE1362" s="174"/>
      <c r="AF1362" s="174"/>
      <c r="AG1362" s="174"/>
      <c r="AH1362" s="174"/>
      <c r="AI1362" s="174"/>
      <c r="AJ1362" s="174"/>
    </row>
    <row r="1363" ht="15.0" customHeight="1">
      <c r="A1363" s="262"/>
      <c r="B1363" s="115"/>
      <c r="C1363" s="116"/>
      <c r="D1363" s="118"/>
      <c r="E1363" s="175"/>
      <c r="F1363" s="262"/>
      <c r="G1363" s="61"/>
      <c r="H1363" s="118"/>
      <c r="I1363" s="29"/>
      <c r="J1363" s="29"/>
      <c r="K1363" s="116"/>
      <c r="L1363" s="118"/>
      <c r="M1363" s="174"/>
      <c r="N1363" s="174"/>
      <c r="O1363" s="116"/>
      <c r="P1363" s="174"/>
      <c r="Q1363" s="116"/>
      <c r="R1363" s="116"/>
      <c r="S1363" s="116"/>
      <c r="T1363" s="174"/>
      <c r="U1363" s="174"/>
      <c r="V1363" s="174"/>
      <c r="W1363" s="174"/>
      <c r="X1363" s="174"/>
      <c r="Y1363" s="174"/>
      <c r="Z1363" s="174"/>
      <c r="AA1363" s="174"/>
      <c r="AB1363" s="174"/>
      <c r="AC1363" s="174"/>
      <c r="AD1363" s="174"/>
      <c r="AE1363" s="174"/>
      <c r="AF1363" s="174"/>
      <c r="AG1363" s="174"/>
      <c r="AH1363" s="174"/>
      <c r="AI1363" s="174"/>
      <c r="AJ1363" s="174"/>
    </row>
    <row r="1364" ht="15.0" customHeight="1">
      <c r="A1364" s="262"/>
      <c r="B1364" s="115"/>
      <c r="C1364" s="116"/>
      <c r="D1364" s="116"/>
      <c r="E1364" s="175"/>
      <c r="F1364" s="262"/>
      <c r="G1364" s="61"/>
      <c r="H1364" s="118"/>
      <c r="I1364" s="29"/>
      <c r="J1364" s="29"/>
      <c r="K1364" s="116"/>
      <c r="L1364" s="174"/>
      <c r="M1364" s="174"/>
      <c r="N1364" s="174"/>
      <c r="O1364" s="116"/>
      <c r="P1364" s="174"/>
      <c r="Q1364" s="116"/>
      <c r="R1364" s="116"/>
      <c r="S1364" s="116"/>
      <c r="T1364" s="174"/>
      <c r="U1364" s="174"/>
      <c r="V1364" s="174"/>
      <c r="W1364" s="174"/>
      <c r="X1364" s="174"/>
      <c r="Y1364" s="174"/>
      <c r="Z1364" s="174"/>
      <c r="AA1364" s="174"/>
      <c r="AB1364" s="174"/>
      <c r="AC1364" s="174"/>
      <c r="AD1364" s="174"/>
      <c r="AE1364" s="174"/>
      <c r="AF1364" s="174"/>
      <c r="AG1364" s="174"/>
      <c r="AH1364" s="174"/>
      <c r="AI1364" s="174"/>
      <c r="AJ1364" s="174"/>
    </row>
    <row r="1365" ht="15.0" customHeight="1">
      <c r="A1365" s="262"/>
      <c r="B1365" s="115"/>
      <c r="C1365" s="116"/>
      <c r="D1365" s="116"/>
      <c r="E1365" s="175"/>
      <c r="F1365" s="262"/>
      <c r="G1365" s="61"/>
      <c r="H1365" s="118"/>
      <c r="I1365" s="29"/>
      <c r="J1365" s="29"/>
      <c r="K1365" s="116"/>
      <c r="L1365" s="174"/>
      <c r="M1365" s="174"/>
      <c r="N1365" s="174"/>
      <c r="O1365" s="116"/>
      <c r="P1365" s="174"/>
      <c r="Q1365" s="116"/>
      <c r="R1365" s="116"/>
      <c r="S1365" s="116"/>
      <c r="T1365" s="174"/>
      <c r="U1365" s="174"/>
      <c r="V1365" s="174"/>
      <c r="W1365" s="174"/>
      <c r="X1365" s="174"/>
      <c r="Y1365" s="174"/>
      <c r="Z1365" s="174"/>
      <c r="AA1365" s="174"/>
      <c r="AB1365" s="174"/>
      <c r="AC1365" s="174"/>
      <c r="AD1365" s="174"/>
      <c r="AE1365" s="174"/>
      <c r="AF1365" s="174"/>
      <c r="AG1365" s="174"/>
      <c r="AH1365" s="174"/>
      <c r="AI1365" s="174"/>
      <c r="AJ1365" s="174"/>
    </row>
    <row r="1366" ht="15.0" customHeight="1">
      <c r="A1366" s="262"/>
      <c r="B1366" s="115"/>
      <c r="C1366" s="116"/>
      <c r="D1366" s="118"/>
      <c r="E1366" s="175"/>
      <c r="F1366" s="262"/>
      <c r="G1366" s="61"/>
      <c r="H1366" s="118"/>
      <c r="I1366" s="29"/>
      <c r="J1366" s="29"/>
      <c r="K1366" s="116"/>
      <c r="L1366" s="116"/>
      <c r="M1366" s="407"/>
      <c r="N1366" s="174"/>
      <c r="O1366" s="116"/>
      <c r="P1366" s="174"/>
      <c r="Q1366" s="116"/>
      <c r="R1366" s="116"/>
      <c r="S1366" s="174"/>
      <c r="T1366" s="174"/>
      <c r="U1366" s="174"/>
      <c r="V1366" s="174"/>
      <c r="W1366" s="174"/>
      <c r="X1366" s="174"/>
      <c r="Y1366" s="174"/>
      <c r="Z1366" s="174"/>
      <c r="AA1366" s="174"/>
      <c r="AB1366" s="174"/>
      <c r="AC1366" s="174"/>
      <c r="AD1366" s="174"/>
      <c r="AE1366" s="174"/>
      <c r="AF1366" s="174"/>
      <c r="AG1366" s="174"/>
      <c r="AH1366" s="174"/>
      <c r="AI1366" s="174"/>
      <c r="AJ1366" s="174"/>
    </row>
    <row r="1367" ht="15.0" customHeight="1">
      <c r="A1367" s="262"/>
      <c r="B1367" s="115"/>
      <c r="C1367" s="118"/>
      <c r="D1367" s="118"/>
      <c r="E1367" s="175"/>
      <c r="F1367" s="262"/>
      <c r="G1367" s="61"/>
      <c r="H1367" s="118"/>
      <c r="I1367" s="29"/>
      <c r="J1367" s="29"/>
      <c r="K1367" s="116"/>
      <c r="L1367" s="116"/>
      <c r="M1367" s="174"/>
      <c r="N1367" s="174"/>
      <c r="O1367" s="116"/>
      <c r="P1367" s="174"/>
      <c r="Q1367" s="116"/>
      <c r="R1367" s="116"/>
      <c r="S1367" s="174"/>
      <c r="T1367" s="174"/>
      <c r="U1367" s="174"/>
      <c r="V1367" s="174"/>
      <c r="W1367" s="174"/>
      <c r="X1367" s="174"/>
      <c r="Y1367" s="174"/>
      <c r="Z1367" s="174"/>
      <c r="AA1367" s="174"/>
      <c r="AB1367" s="174"/>
      <c r="AC1367" s="174"/>
      <c r="AD1367" s="174"/>
      <c r="AE1367" s="174"/>
      <c r="AF1367" s="174"/>
      <c r="AG1367" s="174"/>
      <c r="AH1367" s="174"/>
      <c r="AI1367" s="174"/>
      <c r="AJ1367" s="174"/>
    </row>
    <row r="1368" ht="15.0" customHeight="1">
      <c r="A1368" s="262"/>
      <c r="B1368" s="117"/>
      <c r="C1368" s="116"/>
      <c r="D1368" s="116"/>
      <c r="E1368" s="175"/>
      <c r="F1368" s="262"/>
      <c r="G1368" s="61"/>
      <c r="H1368" s="118"/>
      <c r="I1368" s="29"/>
      <c r="J1368" s="29"/>
      <c r="K1368" s="116"/>
      <c r="L1368" s="116"/>
      <c r="M1368" s="174"/>
      <c r="N1368" s="174"/>
      <c r="O1368" s="116"/>
      <c r="P1368" s="174"/>
      <c r="Q1368" s="116"/>
      <c r="R1368" s="116"/>
      <c r="S1368" s="174"/>
      <c r="T1368" s="174"/>
      <c r="U1368" s="174"/>
      <c r="V1368" s="174"/>
      <c r="W1368" s="174"/>
      <c r="X1368" s="174"/>
      <c r="Y1368" s="174"/>
      <c r="Z1368" s="174"/>
      <c r="AA1368" s="174"/>
      <c r="AB1368" s="174"/>
      <c r="AC1368" s="174"/>
      <c r="AD1368" s="174"/>
      <c r="AE1368" s="174"/>
      <c r="AF1368" s="174"/>
      <c r="AG1368" s="174"/>
      <c r="AH1368" s="174"/>
      <c r="AI1368" s="174"/>
      <c r="AJ1368" s="174"/>
    </row>
    <row r="1369" ht="15.0" customHeight="1">
      <c r="A1369" s="262"/>
      <c r="B1369" s="115"/>
      <c r="C1369" s="116"/>
      <c r="D1369" s="118"/>
      <c r="E1369" s="175"/>
      <c r="F1369" s="262"/>
      <c r="G1369" s="61"/>
      <c r="H1369" s="118"/>
      <c r="I1369" s="29"/>
      <c r="J1369" s="29"/>
      <c r="K1369" s="116"/>
      <c r="L1369" s="174"/>
      <c r="M1369" s="174"/>
      <c r="N1369" s="174"/>
      <c r="O1369" s="116"/>
      <c r="P1369" s="174"/>
      <c r="Q1369" s="116"/>
      <c r="R1369" s="116"/>
      <c r="S1369" s="174"/>
      <c r="T1369" s="174"/>
      <c r="U1369" s="174"/>
      <c r="V1369" s="174"/>
      <c r="W1369" s="174"/>
      <c r="X1369" s="174"/>
      <c r="Y1369" s="174"/>
      <c r="Z1369" s="174"/>
      <c r="AA1369" s="174"/>
      <c r="AB1369" s="174"/>
      <c r="AC1369" s="174"/>
      <c r="AD1369" s="174"/>
      <c r="AE1369" s="174"/>
      <c r="AF1369" s="174"/>
      <c r="AG1369" s="174"/>
      <c r="AH1369" s="174"/>
      <c r="AI1369" s="174"/>
      <c r="AJ1369" s="174"/>
    </row>
    <row r="1370" ht="15.0" customHeight="1">
      <c r="A1370" s="262"/>
      <c r="B1370" s="115"/>
      <c r="C1370" s="116"/>
      <c r="D1370" s="118"/>
      <c r="E1370" s="175"/>
      <c r="F1370" s="262"/>
      <c r="G1370" s="61"/>
      <c r="H1370" s="118"/>
      <c r="I1370" s="29"/>
      <c r="J1370" s="29"/>
      <c r="K1370" s="116"/>
      <c r="L1370" s="174"/>
      <c r="M1370" s="174"/>
      <c r="N1370" s="174"/>
      <c r="O1370" s="116"/>
      <c r="P1370" s="174"/>
      <c r="Q1370" s="116"/>
      <c r="R1370" s="116"/>
      <c r="S1370" s="174"/>
      <c r="T1370" s="174"/>
      <c r="U1370" s="174"/>
      <c r="V1370" s="174"/>
      <c r="W1370" s="174"/>
      <c r="X1370" s="174"/>
      <c r="Y1370" s="174"/>
      <c r="Z1370" s="174"/>
      <c r="AA1370" s="174"/>
      <c r="AB1370" s="174"/>
      <c r="AC1370" s="174"/>
      <c r="AD1370" s="174"/>
      <c r="AE1370" s="174"/>
      <c r="AF1370" s="174"/>
      <c r="AG1370" s="174"/>
      <c r="AH1370" s="174"/>
      <c r="AI1370" s="174"/>
      <c r="AJ1370" s="174"/>
    </row>
    <row r="1371" ht="15.0" customHeight="1">
      <c r="A1371" s="262"/>
      <c r="B1371" s="115"/>
      <c r="C1371" s="116"/>
      <c r="D1371" s="118"/>
      <c r="E1371" s="175"/>
      <c r="F1371" s="262"/>
      <c r="G1371" s="61"/>
      <c r="H1371" s="118"/>
      <c r="I1371" s="29"/>
      <c r="J1371" s="29"/>
      <c r="K1371" s="116"/>
      <c r="L1371" s="174"/>
      <c r="M1371" s="174"/>
      <c r="N1371" s="174"/>
      <c r="O1371" s="116"/>
      <c r="P1371" s="174"/>
      <c r="Q1371" s="116"/>
      <c r="R1371" s="116"/>
      <c r="S1371" s="174"/>
      <c r="T1371" s="174"/>
      <c r="U1371" s="174"/>
      <c r="V1371" s="174"/>
      <c r="W1371" s="174"/>
      <c r="X1371" s="174"/>
      <c r="Y1371" s="174"/>
      <c r="Z1371" s="174"/>
      <c r="AA1371" s="174"/>
      <c r="AB1371" s="174"/>
      <c r="AC1371" s="174"/>
      <c r="AD1371" s="174"/>
      <c r="AE1371" s="174"/>
      <c r="AF1371" s="174"/>
      <c r="AG1371" s="174"/>
      <c r="AH1371" s="174"/>
      <c r="AI1371" s="174"/>
      <c r="AJ1371" s="174"/>
    </row>
    <row r="1372" ht="15.0" customHeight="1">
      <c r="A1372" s="262"/>
      <c r="B1372" s="115"/>
      <c r="C1372" s="116"/>
      <c r="D1372" s="118"/>
      <c r="E1372" s="175"/>
      <c r="F1372" s="262"/>
      <c r="G1372" s="61"/>
      <c r="H1372" s="118"/>
      <c r="I1372" s="29"/>
      <c r="J1372" s="29"/>
      <c r="K1372" s="116"/>
      <c r="L1372" s="174"/>
      <c r="M1372" s="174"/>
      <c r="N1372" s="174"/>
      <c r="O1372" s="116"/>
      <c r="P1372" s="174"/>
      <c r="Q1372" s="116"/>
      <c r="R1372" s="116"/>
      <c r="S1372" s="174"/>
      <c r="T1372" s="174"/>
      <c r="U1372" s="174"/>
      <c r="V1372" s="174"/>
      <c r="W1372" s="174"/>
      <c r="X1372" s="174"/>
      <c r="Y1372" s="174"/>
      <c r="Z1372" s="174"/>
      <c r="AA1372" s="174"/>
      <c r="AB1372" s="174"/>
      <c r="AC1372" s="174"/>
      <c r="AD1372" s="174"/>
      <c r="AE1372" s="174"/>
      <c r="AF1372" s="174"/>
      <c r="AG1372" s="174"/>
      <c r="AH1372" s="174"/>
      <c r="AI1372" s="174"/>
      <c r="AJ1372" s="174"/>
    </row>
    <row r="1373" ht="15.0" customHeight="1">
      <c r="A1373" s="262"/>
      <c r="B1373" s="115"/>
      <c r="C1373" s="116"/>
      <c r="D1373" s="116"/>
      <c r="E1373" s="175"/>
      <c r="F1373" s="262"/>
      <c r="G1373" s="61"/>
      <c r="H1373" s="118"/>
      <c r="I1373" s="29"/>
      <c r="J1373" s="29"/>
      <c r="K1373" s="116"/>
      <c r="L1373" s="174"/>
      <c r="M1373" s="174"/>
      <c r="N1373" s="174"/>
      <c r="O1373" s="116"/>
      <c r="P1373" s="174"/>
      <c r="Q1373" s="116"/>
      <c r="R1373" s="116"/>
      <c r="S1373" s="174"/>
      <c r="T1373" s="174"/>
      <c r="U1373" s="174"/>
      <c r="V1373" s="174"/>
      <c r="W1373" s="174"/>
      <c r="X1373" s="174"/>
      <c r="Y1373" s="174"/>
      <c r="Z1373" s="174"/>
      <c r="AA1373" s="174"/>
      <c r="AB1373" s="174"/>
      <c r="AC1373" s="174"/>
      <c r="AD1373" s="174"/>
      <c r="AE1373" s="174"/>
      <c r="AF1373" s="174"/>
      <c r="AG1373" s="174"/>
      <c r="AH1373" s="174"/>
      <c r="AI1373" s="174"/>
      <c r="AJ1373" s="174"/>
    </row>
    <row r="1374" ht="15.0" customHeight="1">
      <c r="A1374" s="262"/>
      <c r="B1374" s="117"/>
      <c r="C1374" s="116"/>
      <c r="D1374" s="118"/>
      <c r="E1374" s="175"/>
      <c r="F1374" s="262"/>
      <c r="G1374" s="61"/>
      <c r="H1374" s="118"/>
      <c r="I1374" s="29"/>
      <c r="J1374" s="29"/>
      <c r="K1374" s="116"/>
      <c r="L1374" s="174"/>
      <c r="M1374" s="174"/>
      <c r="N1374" s="174"/>
      <c r="O1374" s="116"/>
      <c r="P1374" s="174"/>
      <c r="Q1374" s="116"/>
      <c r="R1374" s="116"/>
      <c r="S1374" s="174"/>
      <c r="T1374" s="174"/>
      <c r="U1374" s="174"/>
      <c r="V1374" s="174"/>
      <c r="W1374" s="174"/>
      <c r="X1374" s="174"/>
      <c r="Y1374" s="174"/>
      <c r="Z1374" s="174"/>
      <c r="AA1374" s="174"/>
      <c r="AB1374" s="174"/>
      <c r="AC1374" s="174"/>
      <c r="AD1374" s="174"/>
      <c r="AE1374" s="174"/>
      <c r="AF1374" s="174"/>
      <c r="AG1374" s="174"/>
      <c r="AH1374" s="174"/>
      <c r="AI1374" s="174"/>
      <c r="AJ1374" s="174"/>
    </row>
    <row r="1375" ht="15.0" customHeight="1">
      <c r="A1375" s="262"/>
      <c r="B1375" s="115"/>
      <c r="C1375" s="116"/>
      <c r="D1375" s="116"/>
      <c r="E1375" s="175"/>
      <c r="F1375" s="262"/>
      <c r="G1375" s="61"/>
      <c r="H1375" s="118"/>
      <c r="I1375" s="29"/>
      <c r="J1375" s="29"/>
      <c r="K1375" s="116"/>
      <c r="L1375" s="174"/>
      <c r="M1375" s="174"/>
      <c r="N1375" s="174"/>
      <c r="O1375" s="116"/>
      <c r="P1375" s="174"/>
      <c r="Q1375" s="116"/>
      <c r="R1375" s="116"/>
      <c r="S1375" s="174"/>
      <c r="T1375" s="174"/>
      <c r="U1375" s="174"/>
      <c r="V1375" s="174"/>
      <c r="W1375" s="174"/>
      <c r="X1375" s="174"/>
      <c r="Y1375" s="174"/>
      <c r="Z1375" s="174"/>
      <c r="AA1375" s="174"/>
      <c r="AB1375" s="174"/>
      <c r="AC1375" s="174"/>
      <c r="AD1375" s="174"/>
      <c r="AE1375" s="174"/>
      <c r="AF1375" s="174"/>
      <c r="AG1375" s="174"/>
      <c r="AH1375" s="174"/>
      <c r="AI1375" s="174"/>
      <c r="AJ1375" s="174"/>
    </row>
    <row r="1376" ht="15.0" customHeight="1">
      <c r="A1376" s="262"/>
      <c r="B1376" s="115"/>
      <c r="C1376" s="116"/>
      <c r="D1376" s="116"/>
      <c r="E1376" s="175"/>
      <c r="F1376" s="262"/>
      <c r="G1376" s="61"/>
      <c r="H1376" s="118"/>
      <c r="I1376" s="29"/>
      <c r="J1376" s="29"/>
      <c r="K1376" s="116"/>
      <c r="L1376" s="174"/>
      <c r="M1376" s="174"/>
      <c r="N1376" s="174"/>
      <c r="O1376" s="116"/>
      <c r="P1376" s="174"/>
      <c r="Q1376" s="116"/>
      <c r="R1376" s="116"/>
      <c r="S1376" s="174"/>
      <c r="T1376" s="174"/>
      <c r="U1376" s="174"/>
      <c r="V1376" s="174"/>
      <c r="W1376" s="174"/>
      <c r="X1376" s="174"/>
      <c r="Y1376" s="174"/>
      <c r="Z1376" s="174"/>
      <c r="AA1376" s="174"/>
      <c r="AB1376" s="174"/>
      <c r="AC1376" s="174"/>
      <c r="AD1376" s="174"/>
      <c r="AE1376" s="174"/>
      <c r="AF1376" s="174"/>
      <c r="AG1376" s="174"/>
      <c r="AH1376" s="174"/>
      <c r="AI1376" s="174"/>
      <c r="AJ1376" s="174"/>
    </row>
    <row r="1377" ht="15.0" customHeight="1">
      <c r="A1377" s="262"/>
      <c r="B1377" s="117"/>
      <c r="C1377" s="116"/>
      <c r="D1377" s="116"/>
      <c r="E1377" s="175"/>
      <c r="F1377" s="262"/>
      <c r="G1377" s="61"/>
      <c r="H1377" s="118"/>
      <c r="I1377" s="29"/>
      <c r="J1377" s="29"/>
      <c r="K1377" s="116"/>
      <c r="L1377" s="174"/>
      <c r="M1377" s="174"/>
      <c r="N1377" s="174"/>
      <c r="O1377" s="116"/>
      <c r="P1377" s="174"/>
      <c r="Q1377" s="116"/>
      <c r="R1377" s="116"/>
      <c r="S1377" s="174"/>
      <c r="T1377" s="174"/>
      <c r="U1377" s="174"/>
      <c r="V1377" s="174"/>
      <c r="W1377" s="174"/>
      <c r="X1377" s="174"/>
      <c r="Y1377" s="174"/>
      <c r="Z1377" s="174"/>
      <c r="AA1377" s="174"/>
      <c r="AB1377" s="174"/>
      <c r="AC1377" s="174"/>
      <c r="AD1377" s="174"/>
      <c r="AE1377" s="174"/>
      <c r="AF1377" s="174"/>
      <c r="AG1377" s="174"/>
      <c r="AH1377" s="174"/>
      <c r="AI1377" s="174"/>
      <c r="AJ1377" s="174"/>
    </row>
    <row r="1378" ht="15.0" customHeight="1">
      <c r="A1378" s="262"/>
      <c r="B1378" s="115"/>
      <c r="C1378" s="116"/>
      <c r="D1378" s="118"/>
      <c r="E1378" s="175"/>
      <c r="F1378" s="262"/>
      <c r="G1378" s="61"/>
      <c r="H1378" s="118"/>
      <c r="I1378" s="29"/>
      <c r="J1378" s="29"/>
      <c r="K1378" s="116"/>
      <c r="L1378" s="174"/>
      <c r="M1378" s="174"/>
      <c r="N1378" s="174"/>
      <c r="O1378" s="116"/>
      <c r="P1378" s="174"/>
      <c r="Q1378" s="116"/>
      <c r="R1378" s="116"/>
      <c r="S1378" s="174"/>
      <c r="T1378" s="174"/>
      <c r="U1378" s="174"/>
      <c r="V1378" s="174"/>
      <c r="W1378" s="174"/>
      <c r="X1378" s="174"/>
      <c r="Y1378" s="174"/>
      <c r="Z1378" s="174"/>
      <c r="AA1378" s="174"/>
      <c r="AB1378" s="174"/>
      <c r="AC1378" s="174"/>
      <c r="AD1378" s="174"/>
      <c r="AE1378" s="174"/>
      <c r="AF1378" s="174"/>
      <c r="AG1378" s="174"/>
      <c r="AH1378" s="174"/>
      <c r="AI1378" s="174"/>
      <c r="AJ1378" s="174"/>
    </row>
    <row r="1379" ht="15.0" customHeight="1">
      <c r="A1379" s="262"/>
      <c r="B1379" s="115"/>
      <c r="C1379" s="116"/>
      <c r="D1379" s="118"/>
      <c r="E1379" s="175"/>
      <c r="F1379" s="262"/>
      <c r="G1379" s="61"/>
      <c r="H1379" s="118"/>
      <c r="I1379" s="29"/>
      <c r="J1379" s="29"/>
      <c r="K1379" s="116"/>
      <c r="L1379" s="174"/>
      <c r="M1379" s="174"/>
      <c r="N1379" s="174"/>
      <c r="O1379" s="116"/>
      <c r="P1379" s="174"/>
      <c r="Q1379" s="116"/>
      <c r="R1379" s="116"/>
      <c r="S1379" s="174"/>
      <c r="T1379" s="174"/>
      <c r="U1379" s="174"/>
      <c r="V1379" s="174"/>
      <c r="W1379" s="174"/>
      <c r="X1379" s="174"/>
      <c r="Y1379" s="174"/>
      <c r="Z1379" s="174"/>
      <c r="AA1379" s="174"/>
      <c r="AB1379" s="174"/>
      <c r="AC1379" s="174"/>
      <c r="AD1379" s="174"/>
      <c r="AE1379" s="174"/>
      <c r="AF1379" s="174"/>
      <c r="AG1379" s="174"/>
      <c r="AH1379" s="174"/>
      <c r="AI1379" s="174"/>
      <c r="AJ1379" s="174"/>
    </row>
    <row r="1380" ht="15.0" customHeight="1">
      <c r="A1380" s="262"/>
      <c r="B1380" s="117"/>
      <c r="C1380" s="116"/>
      <c r="D1380" s="116"/>
      <c r="E1380" s="175"/>
      <c r="F1380" s="262"/>
      <c r="G1380" s="61"/>
      <c r="H1380" s="118"/>
      <c r="I1380" s="29"/>
      <c r="J1380" s="29"/>
      <c r="K1380" s="116"/>
      <c r="L1380" s="174"/>
      <c r="M1380" s="174"/>
      <c r="N1380" s="174"/>
      <c r="O1380" s="116"/>
      <c r="P1380" s="174"/>
      <c r="Q1380" s="116"/>
      <c r="R1380" s="116"/>
      <c r="S1380" s="174"/>
      <c r="T1380" s="174"/>
      <c r="U1380" s="174"/>
      <c r="V1380" s="174"/>
      <c r="W1380" s="174"/>
      <c r="X1380" s="174"/>
      <c r="Y1380" s="174"/>
      <c r="Z1380" s="174"/>
      <c r="AA1380" s="174"/>
      <c r="AB1380" s="174"/>
      <c r="AC1380" s="174"/>
      <c r="AD1380" s="174"/>
      <c r="AE1380" s="174"/>
      <c r="AF1380" s="174"/>
      <c r="AG1380" s="174"/>
      <c r="AH1380" s="174"/>
      <c r="AI1380" s="174"/>
      <c r="AJ1380" s="174"/>
    </row>
    <row r="1381" ht="15.0" customHeight="1">
      <c r="A1381" s="262"/>
      <c r="B1381" s="115"/>
      <c r="C1381" s="116"/>
      <c r="D1381" s="116"/>
      <c r="E1381" s="175"/>
      <c r="F1381" s="262"/>
      <c r="G1381" s="61"/>
      <c r="H1381" s="118"/>
      <c r="I1381" s="29"/>
      <c r="J1381" s="29"/>
      <c r="K1381" s="116"/>
      <c r="L1381" s="174"/>
      <c r="M1381" s="174"/>
      <c r="N1381" s="174"/>
      <c r="O1381" s="116"/>
      <c r="P1381" s="174"/>
      <c r="Q1381" s="116"/>
      <c r="R1381" s="116"/>
      <c r="S1381" s="174"/>
      <c r="T1381" s="174"/>
      <c r="U1381" s="174"/>
      <c r="V1381" s="174"/>
      <c r="W1381" s="174"/>
      <c r="X1381" s="174"/>
      <c r="Y1381" s="174"/>
      <c r="Z1381" s="174"/>
      <c r="AA1381" s="174"/>
      <c r="AB1381" s="174"/>
      <c r="AC1381" s="174"/>
      <c r="AD1381" s="174"/>
      <c r="AE1381" s="174"/>
      <c r="AF1381" s="174"/>
      <c r="AG1381" s="174"/>
      <c r="AH1381" s="174"/>
      <c r="AI1381" s="174"/>
      <c r="AJ1381" s="174"/>
    </row>
    <row r="1382" ht="15.0" customHeight="1">
      <c r="A1382" s="262"/>
      <c r="B1382" s="115"/>
      <c r="C1382" s="116"/>
      <c r="D1382" s="116"/>
      <c r="E1382" s="175"/>
      <c r="F1382" s="262"/>
      <c r="G1382" s="61"/>
      <c r="H1382" s="118"/>
      <c r="I1382" s="29"/>
      <c r="J1382" s="29"/>
      <c r="K1382" s="116"/>
      <c r="L1382" s="174"/>
      <c r="M1382" s="174"/>
      <c r="N1382" s="174"/>
      <c r="O1382" s="116"/>
      <c r="P1382" s="174"/>
      <c r="Q1382" s="116"/>
      <c r="R1382" s="116"/>
      <c r="S1382" s="174"/>
      <c r="T1382" s="174"/>
      <c r="U1382" s="174"/>
      <c r="V1382" s="174"/>
      <c r="W1382" s="174"/>
      <c r="X1382" s="174"/>
      <c r="Y1382" s="174"/>
      <c r="Z1382" s="174"/>
      <c r="AA1382" s="174"/>
      <c r="AB1382" s="174"/>
      <c r="AC1382" s="174"/>
      <c r="AD1382" s="174"/>
      <c r="AE1382" s="174"/>
      <c r="AF1382" s="174"/>
      <c r="AG1382" s="174"/>
      <c r="AH1382" s="174"/>
      <c r="AI1382" s="174"/>
      <c r="AJ1382" s="174"/>
    </row>
    <row r="1383" ht="15.0" customHeight="1">
      <c r="A1383" s="262"/>
      <c r="B1383" s="115"/>
      <c r="C1383" s="116"/>
      <c r="D1383" s="118"/>
      <c r="E1383" s="175"/>
      <c r="F1383" s="262"/>
      <c r="G1383" s="61"/>
      <c r="H1383" s="118"/>
      <c r="I1383" s="29"/>
      <c r="J1383" s="29"/>
      <c r="K1383" s="116"/>
      <c r="L1383" s="174"/>
      <c r="M1383" s="174"/>
      <c r="N1383" s="174"/>
      <c r="O1383" s="116"/>
      <c r="P1383" s="174"/>
      <c r="Q1383" s="116"/>
      <c r="R1383" s="116"/>
      <c r="S1383" s="174"/>
      <c r="T1383" s="118"/>
      <c r="U1383" s="118"/>
      <c r="V1383" s="118"/>
      <c r="W1383" s="118"/>
      <c r="X1383" s="118"/>
      <c r="Y1383" s="118"/>
      <c r="Z1383" s="118"/>
      <c r="AA1383" s="118"/>
      <c r="AB1383" s="118"/>
      <c r="AC1383" s="118"/>
      <c r="AD1383" s="118"/>
      <c r="AE1383" s="118"/>
      <c r="AF1383" s="118"/>
      <c r="AG1383" s="118"/>
      <c r="AH1383" s="118"/>
      <c r="AI1383" s="118"/>
      <c r="AJ1383" s="118"/>
    </row>
    <row r="1384" ht="15.0" customHeight="1">
      <c r="A1384" s="262"/>
      <c r="B1384" s="115"/>
      <c r="C1384" s="116"/>
      <c r="D1384" s="116"/>
      <c r="E1384" s="175"/>
      <c r="F1384" s="262"/>
      <c r="G1384" s="61"/>
      <c r="H1384" s="118"/>
      <c r="I1384" s="29"/>
      <c r="J1384" s="29"/>
      <c r="K1384" s="116"/>
      <c r="L1384" s="174"/>
      <c r="M1384" s="174"/>
      <c r="N1384" s="174"/>
      <c r="O1384" s="116"/>
      <c r="P1384" s="174"/>
      <c r="Q1384" s="116"/>
      <c r="R1384" s="116"/>
      <c r="S1384" s="174"/>
      <c r="T1384" s="118"/>
      <c r="U1384" s="118"/>
      <c r="V1384" s="118"/>
      <c r="W1384" s="118"/>
      <c r="X1384" s="118"/>
      <c r="Y1384" s="118"/>
      <c r="Z1384" s="118"/>
      <c r="AA1384" s="118"/>
      <c r="AB1384" s="118"/>
      <c r="AC1384" s="118"/>
      <c r="AD1384" s="118"/>
      <c r="AE1384" s="118"/>
      <c r="AF1384" s="118"/>
      <c r="AG1384" s="118"/>
      <c r="AH1384" s="118"/>
      <c r="AI1384" s="118"/>
      <c r="AJ1384" s="118"/>
    </row>
    <row r="1385" ht="15.0" customHeight="1">
      <c r="A1385" s="262"/>
      <c r="B1385" s="117"/>
      <c r="C1385" s="116"/>
      <c r="D1385" s="116"/>
      <c r="E1385" s="175"/>
      <c r="F1385" s="262"/>
      <c r="G1385" s="61"/>
      <c r="H1385" s="118"/>
      <c r="I1385" s="29"/>
      <c r="J1385" s="29"/>
      <c r="K1385" s="116"/>
      <c r="L1385" s="174"/>
      <c r="M1385" s="174"/>
      <c r="N1385" s="174"/>
      <c r="O1385" s="116"/>
      <c r="P1385" s="174"/>
      <c r="Q1385" s="116"/>
      <c r="R1385" s="116"/>
      <c r="S1385" s="174"/>
      <c r="T1385" s="118"/>
      <c r="U1385" s="118"/>
      <c r="V1385" s="118"/>
      <c r="W1385" s="118"/>
      <c r="X1385" s="118"/>
      <c r="Y1385" s="118"/>
      <c r="Z1385" s="118"/>
      <c r="AA1385" s="118"/>
      <c r="AB1385" s="118"/>
      <c r="AC1385" s="118"/>
      <c r="AD1385" s="118"/>
      <c r="AE1385" s="118"/>
      <c r="AF1385" s="118"/>
      <c r="AG1385" s="118"/>
      <c r="AH1385" s="118"/>
      <c r="AI1385" s="118"/>
      <c r="AJ1385" s="118"/>
    </row>
    <row r="1386" ht="15.0" customHeight="1">
      <c r="A1386" s="262"/>
      <c r="B1386" s="115"/>
      <c r="C1386" s="116"/>
      <c r="D1386" s="116"/>
      <c r="E1386" s="175"/>
      <c r="F1386" s="262"/>
      <c r="G1386" s="61"/>
      <c r="H1386" s="118"/>
      <c r="I1386" s="29"/>
      <c r="J1386" s="29"/>
      <c r="K1386" s="116"/>
      <c r="L1386" s="174"/>
      <c r="M1386" s="174"/>
      <c r="N1386" s="174"/>
      <c r="O1386" s="116"/>
      <c r="P1386" s="174"/>
      <c r="Q1386" s="116"/>
      <c r="R1386" s="116"/>
      <c r="S1386" s="174"/>
      <c r="T1386" s="118"/>
      <c r="U1386" s="118"/>
      <c r="V1386" s="118"/>
      <c r="W1386" s="118"/>
      <c r="X1386" s="118"/>
      <c r="Y1386" s="118"/>
      <c r="Z1386" s="118"/>
      <c r="AA1386" s="118"/>
      <c r="AB1386" s="118"/>
      <c r="AC1386" s="118"/>
      <c r="AD1386" s="118"/>
      <c r="AE1386" s="118"/>
      <c r="AF1386" s="118"/>
      <c r="AG1386" s="118"/>
      <c r="AH1386" s="118"/>
      <c r="AI1386" s="118"/>
      <c r="AJ1386" s="118"/>
    </row>
    <row r="1387" ht="15.0" customHeight="1">
      <c r="A1387" s="262"/>
      <c r="B1387" s="115"/>
      <c r="C1387" s="116"/>
      <c r="D1387" s="118"/>
      <c r="E1387" s="175"/>
      <c r="F1387" s="262"/>
      <c r="G1387" s="61"/>
      <c r="H1387" s="118"/>
      <c r="I1387" s="29"/>
      <c r="J1387" s="29"/>
      <c r="K1387" s="116"/>
      <c r="L1387" s="174"/>
      <c r="M1387" s="174"/>
      <c r="N1387" s="174"/>
      <c r="O1387" s="116"/>
      <c r="P1387" s="174"/>
      <c r="Q1387" s="116"/>
      <c r="R1387" s="116"/>
      <c r="S1387" s="174"/>
      <c r="T1387" s="118"/>
      <c r="U1387" s="118"/>
      <c r="V1387" s="118"/>
      <c r="W1387" s="118"/>
      <c r="X1387" s="118"/>
      <c r="Y1387" s="118"/>
      <c r="Z1387" s="118"/>
      <c r="AA1387" s="118"/>
      <c r="AB1387" s="118"/>
      <c r="AC1387" s="118"/>
      <c r="AD1387" s="118"/>
      <c r="AE1387" s="118"/>
      <c r="AF1387" s="118"/>
      <c r="AG1387" s="118"/>
      <c r="AH1387" s="118"/>
      <c r="AI1387" s="118"/>
      <c r="AJ1387" s="118"/>
    </row>
    <row r="1388" ht="15.0" customHeight="1">
      <c r="A1388" s="262"/>
      <c r="B1388" s="117"/>
      <c r="C1388" s="116"/>
      <c r="D1388" s="116"/>
      <c r="E1388" s="175"/>
      <c r="F1388" s="262"/>
      <c r="G1388" s="28"/>
      <c r="H1388" s="118"/>
      <c r="I1388" s="29"/>
      <c r="J1388" s="29"/>
      <c r="K1388" s="116"/>
      <c r="L1388" s="174"/>
      <c r="M1388" s="174"/>
      <c r="N1388" s="174"/>
      <c r="O1388" s="116"/>
      <c r="P1388" s="174"/>
      <c r="Q1388" s="116"/>
      <c r="R1388" s="116"/>
      <c r="S1388" s="174"/>
      <c r="T1388" s="118"/>
      <c r="U1388" s="118"/>
      <c r="V1388" s="118"/>
      <c r="W1388" s="118"/>
      <c r="X1388" s="118"/>
      <c r="Y1388" s="118"/>
      <c r="Z1388" s="118"/>
      <c r="AA1388" s="118"/>
      <c r="AB1388" s="118"/>
      <c r="AC1388" s="118"/>
      <c r="AD1388" s="118"/>
      <c r="AE1388" s="118"/>
      <c r="AF1388" s="118"/>
      <c r="AG1388" s="118"/>
      <c r="AH1388" s="118"/>
      <c r="AI1388" s="118"/>
      <c r="AJ1388" s="118"/>
    </row>
    <row r="1389" ht="15.0" customHeight="1">
      <c r="A1389" s="262"/>
      <c r="B1389" s="117"/>
      <c r="C1389" s="116"/>
      <c r="D1389" s="116"/>
      <c r="E1389" s="175"/>
      <c r="F1389" s="262"/>
      <c r="G1389" s="29"/>
      <c r="H1389" s="118"/>
      <c r="I1389" s="29"/>
      <c r="J1389" s="29"/>
      <c r="K1389" s="116"/>
      <c r="L1389" s="28"/>
      <c r="M1389" s="174"/>
      <c r="N1389" s="174"/>
      <c r="O1389" s="116"/>
      <c r="P1389" s="174"/>
      <c r="Q1389" s="116"/>
      <c r="R1389" s="116"/>
      <c r="S1389" s="174"/>
      <c r="T1389" s="118"/>
      <c r="U1389" s="118"/>
      <c r="V1389" s="118"/>
      <c r="W1389" s="118"/>
      <c r="X1389" s="118"/>
      <c r="Y1389" s="118"/>
      <c r="Z1389" s="118"/>
      <c r="AA1389" s="118"/>
      <c r="AB1389" s="118"/>
      <c r="AC1389" s="118"/>
      <c r="AD1389" s="118"/>
      <c r="AE1389" s="118"/>
      <c r="AF1389" s="118"/>
      <c r="AG1389" s="118"/>
      <c r="AH1389" s="118"/>
      <c r="AI1389" s="118"/>
      <c r="AJ1389" s="118"/>
    </row>
    <row r="1390" ht="15.0" customHeight="1">
      <c r="A1390" s="262"/>
      <c r="B1390" s="117"/>
      <c r="C1390" s="116"/>
      <c r="D1390" s="116"/>
      <c r="E1390" s="175"/>
      <c r="F1390" s="262"/>
      <c r="G1390" s="29"/>
      <c r="H1390" s="118"/>
      <c r="I1390" s="29"/>
      <c r="J1390" s="29"/>
      <c r="K1390" s="116"/>
      <c r="L1390" s="174"/>
      <c r="M1390" s="174"/>
      <c r="N1390" s="174"/>
      <c r="O1390" s="116"/>
      <c r="P1390" s="174"/>
      <c r="Q1390" s="116"/>
      <c r="R1390" s="116"/>
      <c r="S1390" s="174"/>
      <c r="T1390" s="118"/>
      <c r="U1390" s="118"/>
      <c r="V1390" s="118"/>
      <c r="W1390" s="118"/>
      <c r="X1390" s="118"/>
      <c r="Y1390" s="118"/>
      <c r="Z1390" s="118"/>
      <c r="AA1390" s="118"/>
      <c r="AB1390" s="118"/>
      <c r="AC1390" s="118"/>
      <c r="AD1390" s="118"/>
      <c r="AE1390" s="118"/>
      <c r="AF1390" s="118"/>
      <c r="AG1390" s="118"/>
      <c r="AH1390" s="118"/>
      <c r="AI1390" s="118"/>
      <c r="AJ1390" s="118"/>
    </row>
    <row r="1391" ht="15.0" customHeight="1">
      <c r="A1391" s="262"/>
      <c r="B1391" s="117"/>
      <c r="C1391" s="116"/>
      <c r="D1391" s="116"/>
      <c r="E1391" s="175"/>
      <c r="F1391" s="262"/>
      <c r="G1391" s="29"/>
      <c r="H1391" s="118"/>
      <c r="I1391" s="29"/>
      <c r="J1391" s="29"/>
      <c r="K1391" s="34"/>
      <c r="L1391" s="265"/>
      <c r="M1391" s="174"/>
      <c r="N1391" s="174"/>
      <c r="O1391" s="116"/>
      <c r="P1391" s="174"/>
      <c r="Q1391" s="116"/>
      <c r="R1391" s="116"/>
      <c r="S1391" s="174"/>
      <c r="T1391" s="118"/>
      <c r="U1391" s="118"/>
      <c r="V1391" s="118"/>
      <c r="W1391" s="118"/>
      <c r="X1391" s="118"/>
      <c r="Y1391" s="118"/>
      <c r="Z1391" s="118"/>
      <c r="AA1391" s="118"/>
      <c r="AB1391" s="118"/>
      <c r="AC1391" s="118"/>
      <c r="AD1391" s="118"/>
      <c r="AE1391" s="118"/>
      <c r="AF1391" s="118"/>
      <c r="AG1391" s="118"/>
      <c r="AH1391" s="118"/>
      <c r="AI1391" s="118"/>
      <c r="AJ1391" s="118"/>
    </row>
    <row r="1392" ht="15.0" customHeight="1">
      <c r="A1392" s="262"/>
      <c r="B1392" s="115"/>
      <c r="C1392" s="116"/>
      <c r="D1392" s="116"/>
      <c r="E1392" s="175"/>
      <c r="F1392" s="262"/>
      <c r="G1392" s="61"/>
      <c r="H1392" s="118"/>
      <c r="I1392" s="29"/>
      <c r="J1392" s="29"/>
      <c r="K1392" s="34"/>
      <c r="L1392" s="265"/>
      <c r="M1392" s="174"/>
      <c r="N1392" s="174"/>
      <c r="O1392" s="116"/>
      <c r="P1392" s="174"/>
      <c r="Q1392" s="116"/>
      <c r="R1392" s="116"/>
      <c r="S1392" s="174"/>
      <c r="T1392" s="118"/>
      <c r="U1392" s="118"/>
      <c r="V1392" s="118"/>
      <c r="W1392" s="118"/>
      <c r="X1392" s="118"/>
      <c r="Y1392" s="118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</row>
    <row r="1393" ht="15.0" customHeight="1">
      <c r="A1393" s="262"/>
      <c r="B1393" s="117"/>
      <c r="C1393" s="116"/>
      <c r="D1393" s="116"/>
      <c r="E1393" s="175"/>
      <c r="F1393" s="262"/>
      <c r="G1393" s="61"/>
      <c r="H1393" s="118"/>
      <c r="I1393" s="29"/>
      <c r="J1393" s="29"/>
      <c r="K1393" s="34"/>
      <c r="L1393" s="265"/>
      <c r="M1393" s="174"/>
      <c r="N1393" s="174"/>
      <c r="O1393" s="116"/>
      <c r="P1393" s="174"/>
      <c r="Q1393" s="116"/>
      <c r="R1393" s="116"/>
      <c r="S1393" s="174"/>
      <c r="T1393" s="118"/>
      <c r="U1393" s="118"/>
      <c r="V1393" s="118"/>
      <c r="W1393" s="118"/>
      <c r="X1393" s="118"/>
      <c r="Y1393" s="118"/>
      <c r="Z1393" s="118"/>
      <c r="AA1393" s="118"/>
      <c r="AB1393" s="118"/>
      <c r="AC1393" s="118"/>
      <c r="AD1393" s="118"/>
      <c r="AE1393" s="118"/>
      <c r="AF1393" s="118"/>
      <c r="AG1393" s="118"/>
      <c r="AH1393" s="118"/>
      <c r="AI1393" s="118"/>
      <c r="AJ1393" s="118"/>
    </row>
    <row r="1394" ht="15.0" customHeight="1">
      <c r="A1394" s="262"/>
      <c r="B1394" s="115"/>
      <c r="C1394" s="116"/>
      <c r="D1394" s="116"/>
      <c r="E1394" s="175"/>
      <c r="F1394" s="262"/>
      <c r="G1394" s="61"/>
      <c r="H1394" s="118"/>
      <c r="I1394" s="29"/>
      <c r="J1394" s="29"/>
      <c r="K1394" s="34"/>
      <c r="L1394" s="28"/>
      <c r="M1394" s="174"/>
      <c r="N1394" s="174"/>
      <c r="O1394" s="116"/>
      <c r="P1394" s="174"/>
      <c r="Q1394" s="116"/>
      <c r="R1394" s="116"/>
      <c r="S1394" s="174"/>
      <c r="T1394" s="118"/>
      <c r="U1394" s="118"/>
      <c r="V1394" s="118"/>
      <c r="W1394" s="118"/>
      <c r="X1394" s="118"/>
      <c r="Y1394" s="118"/>
      <c r="Z1394" s="118"/>
      <c r="AA1394" s="118"/>
      <c r="AB1394" s="118"/>
      <c r="AC1394" s="118"/>
      <c r="AD1394" s="118"/>
      <c r="AE1394" s="118"/>
      <c r="AF1394" s="118"/>
      <c r="AG1394" s="118"/>
      <c r="AH1394" s="118"/>
      <c r="AI1394" s="118"/>
      <c r="AJ1394" s="118"/>
    </row>
    <row r="1395" ht="15.0" customHeight="1">
      <c r="A1395" s="262"/>
      <c r="B1395" s="115"/>
      <c r="C1395" s="116"/>
      <c r="D1395" s="118"/>
      <c r="E1395" s="175"/>
      <c r="F1395" s="262"/>
      <c r="G1395" s="61"/>
      <c r="H1395" s="118"/>
      <c r="I1395" s="29"/>
      <c r="J1395" s="29"/>
      <c r="K1395" s="34"/>
      <c r="L1395" s="118"/>
      <c r="M1395" s="174"/>
      <c r="N1395" s="28"/>
      <c r="O1395" s="116"/>
      <c r="P1395" s="174"/>
      <c r="Q1395" s="116"/>
      <c r="R1395" s="116"/>
      <c r="S1395" s="174"/>
      <c r="T1395" s="118"/>
      <c r="U1395" s="118"/>
      <c r="V1395" s="118"/>
      <c r="W1395" s="118"/>
      <c r="X1395" s="118"/>
      <c r="Y1395" s="118"/>
      <c r="Z1395" s="118"/>
      <c r="AA1395" s="118"/>
      <c r="AB1395" s="118"/>
      <c r="AC1395" s="118"/>
      <c r="AD1395" s="118"/>
      <c r="AE1395" s="118"/>
      <c r="AF1395" s="118"/>
      <c r="AG1395" s="118"/>
      <c r="AH1395" s="118"/>
      <c r="AI1395" s="118"/>
      <c r="AJ1395" s="118"/>
    </row>
    <row r="1396" ht="15.0" customHeight="1">
      <c r="A1396" s="262"/>
      <c r="B1396" s="115"/>
      <c r="C1396" s="116"/>
      <c r="D1396" s="116"/>
      <c r="E1396" s="175"/>
      <c r="F1396" s="262"/>
      <c r="G1396" s="61"/>
      <c r="H1396" s="118"/>
      <c r="I1396" s="29"/>
      <c r="J1396" s="29"/>
      <c r="K1396" s="34"/>
      <c r="L1396" s="174"/>
      <c r="M1396" s="174"/>
      <c r="N1396" s="28"/>
      <c r="O1396" s="116"/>
      <c r="P1396" s="174"/>
      <c r="Q1396" s="116"/>
      <c r="R1396" s="116"/>
      <c r="S1396" s="174"/>
      <c r="T1396" s="118"/>
      <c r="U1396" s="118"/>
      <c r="V1396" s="118"/>
      <c r="W1396" s="118"/>
      <c r="X1396" s="118"/>
      <c r="Y1396" s="118"/>
      <c r="Z1396" s="118"/>
      <c r="AA1396" s="118"/>
      <c r="AB1396" s="118"/>
      <c r="AC1396" s="118"/>
      <c r="AD1396" s="118"/>
      <c r="AE1396" s="118"/>
      <c r="AF1396" s="118"/>
      <c r="AG1396" s="118"/>
      <c r="AH1396" s="118"/>
      <c r="AI1396" s="118"/>
      <c r="AJ1396" s="118"/>
    </row>
    <row r="1397" ht="15.0" customHeight="1">
      <c r="A1397" s="262"/>
      <c r="B1397" s="115"/>
      <c r="C1397" s="116"/>
      <c r="D1397" s="116"/>
      <c r="E1397" s="175"/>
      <c r="F1397" s="262"/>
      <c r="G1397" s="61"/>
      <c r="H1397" s="118"/>
      <c r="I1397" s="29"/>
      <c r="J1397" s="29"/>
      <c r="K1397" s="116"/>
      <c r="L1397" s="175"/>
      <c r="M1397" s="174"/>
      <c r="N1397" s="174"/>
      <c r="O1397" s="116"/>
      <c r="P1397" s="174"/>
      <c r="Q1397" s="116"/>
      <c r="R1397" s="116"/>
      <c r="S1397" s="174"/>
      <c r="T1397" s="118"/>
      <c r="U1397" s="118"/>
      <c r="V1397" s="118"/>
      <c r="W1397" s="118"/>
      <c r="X1397" s="118"/>
      <c r="Y1397" s="118"/>
      <c r="Z1397" s="118"/>
      <c r="AA1397" s="118"/>
      <c r="AB1397" s="118"/>
      <c r="AC1397" s="118"/>
      <c r="AD1397" s="118"/>
      <c r="AE1397" s="118"/>
      <c r="AF1397" s="118"/>
      <c r="AG1397" s="118"/>
      <c r="AH1397" s="118"/>
      <c r="AI1397" s="118"/>
      <c r="AJ1397" s="118"/>
    </row>
    <row r="1398" ht="15.0" customHeight="1">
      <c r="A1398" s="262"/>
      <c r="B1398" s="117"/>
      <c r="C1398" s="116"/>
      <c r="D1398" s="116"/>
      <c r="E1398" s="175"/>
      <c r="F1398" s="262"/>
      <c r="G1398" s="61"/>
      <c r="H1398" s="118"/>
      <c r="I1398" s="29"/>
      <c r="J1398" s="29"/>
      <c r="K1398" s="116"/>
      <c r="L1398" s="175"/>
      <c r="M1398" s="174"/>
      <c r="N1398" s="174"/>
      <c r="O1398" s="116"/>
      <c r="P1398" s="174"/>
      <c r="Q1398" s="116"/>
      <c r="R1398" s="116"/>
      <c r="S1398" s="118"/>
      <c r="T1398" s="118"/>
      <c r="U1398" s="118"/>
      <c r="V1398" s="118"/>
      <c r="W1398" s="118"/>
      <c r="X1398" s="118"/>
      <c r="Y1398" s="118"/>
      <c r="Z1398" s="118"/>
      <c r="AA1398" s="118"/>
      <c r="AB1398" s="118"/>
      <c r="AC1398" s="118"/>
      <c r="AD1398" s="118"/>
      <c r="AE1398" s="118"/>
      <c r="AF1398" s="118"/>
      <c r="AG1398" s="118"/>
      <c r="AH1398" s="118"/>
      <c r="AI1398" s="118"/>
      <c r="AJ1398" s="118"/>
    </row>
    <row r="1399" ht="15.0" customHeight="1">
      <c r="A1399" s="262"/>
      <c r="B1399" s="115"/>
      <c r="C1399" s="116"/>
      <c r="D1399" s="116"/>
      <c r="E1399" s="175"/>
      <c r="F1399" s="262"/>
      <c r="G1399" s="61"/>
      <c r="H1399" s="118"/>
      <c r="I1399" s="29"/>
      <c r="J1399" s="29"/>
      <c r="K1399" s="116"/>
      <c r="L1399" s="116"/>
      <c r="M1399" s="174"/>
      <c r="N1399" s="174"/>
      <c r="O1399" s="116"/>
      <c r="P1399" s="174"/>
      <c r="Q1399" s="116"/>
      <c r="R1399" s="116"/>
      <c r="S1399" s="118"/>
      <c r="T1399" s="118"/>
      <c r="U1399" s="118"/>
      <c r="V1399" s="118"/>
      <c r="W1399" s="118"/>
      <c r="X1399" s="118"/>
      <c r="Y1399" s="118"/>
      <c r="Z1399" s="118"/>
      <c r="AA1399" s="118"/>
      <c r="AB1399" s="118"/>
      <c r="AC1399" s="118"/>
      <c r="AD1399" s="118"/>
      <c r="AE1399" s="118"/>
      <c r="AF1399" s="118"/>
      <c r="AG1399" s="118"/>
      <c r="AH1399" s="118"/>
      <c r="AI1399" s="118"/>
      <c r="AJ1399" s="118"/>
    </row>
    <row r="1400" ht="15.0" customHeight="1">
      <c r="A1400" s="262"/>
      <c r="B1400" s="115"/>
      <c r="C1400" s="116"/>
      <c r="D1400" s="118"/>
      <c r="E1400" s="175"/>
      <c r="F1400" s="262"/>
      <c r="G1400" s="61"/>
      <c r="H1400" s="118"/>
      <c r="I1400" s="29"/>
      <c r="J1400" s="29"/>
      <c r="K1400" s="116"/>
      <c r="L1400" s="116"/>
      <c r="M1400" s="174"/>
      <c r="N1400" s="174"/>
      <c r="O1400" s="116"/>
      <c r="P1400" s="174"/>
      <c r="Q1400" s="116"/>
      <c r="R1400" s="116"/>
      <c r="S1400" s="118"/>
      <c r="T1400" s="118"/>
      <c r="U1400" s="118"/>
      <c r="V1400" s="118"/>
      <c r="W1400" s="118"/>
      <c r="X1400" s="118"/>
      <c r="Y1400" s="118"/>
      <c r="Z1400" s="118"/>
      <c r="AA1400" s="118"/>
      <c r="AB1400" s="118"/>
      <c r="AC1400" s="118"/>
      <c r="AD1400" s="118"/>
      <c r="AE1400" s="118"/>
      <c r="AF1400" s="118"/>
      <c r="AG1400" s="118"/>
      <c r="AH1400" s="118"/>
      <c r="AI1400" s="118"/>
      <c r="AJ1400" s="118"/>
    </row>
    <row r="1401" ht="15.0" customHeight="1">
      <c r="A1401" s="262"/>
      <c r="B1401" s="115"/>
      <c r="C1401" s="116"/>
      <c r="D1401" s="116"/>
      <c r="E1401" s="175"/>
      <c r="F1401" s="262"/>
      <c r="G1401" s="61"/>
      <c r="H1401" s="118"/>
      <c r="I1401" s="29"/>
      <c r="J1401" s="29"/>
      <c r="K1401" s="116"/>
      <c r="L1401" s="116"/>
      <c r="M1401" s="174"/>
      <c r="N1401" s="174"/>
      <c r="O1401" s="116"/>
      <c r="P1401" s="174"/>
      <c r="Q1401" s="116"/>
      <c r="R1401" s="116"/>
      <c r="S1401" s="118"/>
      <c r="T1401" s="118"/>
      <c r="U1401" s="118"/>
      <c r="V1401" s="118"/>
      <c r="W1401" s="118"/>
      <c r="X1401" s="118"/>
      <c r="Y1401" s="118"/>
      <c r="Z1401" s="118"/>
      <c r="AA1401" s="118"/>
      <c r="AB1401" s="118"/>
      <c r="AC1401" s="118"/>
      <c r="AD1401" s="118"/>
      <c r="AE1401" s="118"/>
      <c r="AF1401" s="118"/>
      <c r="AG1401" s="118"/>
      <c r="AH1401" s="118"/>
      <c r="AI1401" s="118"/>
      <c r="AJ1401" s="118"/>
    </row>
    <row r="1402" ht="15.0" customHeight="1">
      <c r="A1402" s="262"/>
      <c r="B1402" s="115"/>
      <c r="C1402" s="116"/>
      <c r="D1402" s="118"/>
      <c r="E1402" s="175"/>
      <c r="F1402" s="262"/>
      <c r="G1402" s="28"/>
      <c r="H1402" s="118"/>
      <c r="I1402" s="29"/>
      <c r="J1402" s="29"/>
      <c r="K1402" s="116"/>
      <c r="L1402" s="116"/>
      <c r="M1402" s="174"/>
      <c r="N1402" s="174"/>
      <c r="O1402" s="116"/>
      <c r="P1402" s="174"/>
      <c r="Q1402" s="116"/>
      <c r="R1402" s="116"/>
      <c r="S1402" s="118"/>
      <c r="T1402" s="118"/>
      <c r="U1402" s="118"/>
      <c r="V1402" s="118"/>
      <c r="W1402" s="118"/>
      <c r="X1402" s="118"/>
      <c r="Y1402" s="118"/>
      <c r="Z1402" s="118"/>
      <c r="AA1402" s="118"/>
      <c r="AB1402" s="118"/>
      <c r="AC1402" s="118"/>
      <c r="AD1402" s="118"/>
      <c r="AE1402" s="118"/>
      <c r="AF1402" s="118"/>
      <c r="AG1402" s="118"/>
      <c r="AH1402" s="118"/>
      <c r="AI1402" s="118"/>
      <c r="AJ1402" s="118"/>
    </row>
    <row r="1403" ht="15.0" customHeight="1">
      <c r="A1403" s="262"/>
      <c r="B1403" s="115"/>
      <c r="C1403" s="116"/>
      <c r="D1403" s="116"/>
      <c r="E1403" s="175"/>
      <c r="F1403" s="262"/>
      <c r="G1403" s="61"/>
      <c r="H1403" s="118"/>
      <c r="I1403" s="29"/>
      <c r="J1403" s="29"/>
      <c r="K1403" s="116"/>
      <c r="L1403" s="116"/>
      <c r="M1403" s="174"/>
      <c r="N1403" s="174"/>
      <c r="O1403" s="116"/>
      <c r="P1403" s="174"/>
      <c r="Q1403" s="116"/>
      <c r="R1403" s="116"/>
      <c r="S1403" s="118"/>
      <c r="T1403" s="118"/>
      <c r="U1403" s="118"/>
      <c r="V1403" s="118"/>
      <c r="W1403" s="118"/>
      <c r="X1403" s="118"/>
      <c r="Y1403" s="118"/>
      <c r="Z1403" s="118"/>
      <c r="AA1403" s="118"/>
      <c r="AB1403" s="118"/>
      <c r="AC1403" s="118"/>
      <c r="AD1403" s="118"/>
      <c r="AE1403" s="118"/>
      <c r="AF1403" s="118"/>
      <c r="AG1403" s="118"/>
      <c r="AH1403" s="118"/>
      <c r="AI1403" s="118"/>
      <c r="AJ1403" s="118"/>
    </row>
    <row r="1404" ht="15.0" customHeight="1">
      <c r="A1404" s="262"/>
      <c r="B1404" s="115"/>
      <c r="C1404" s="116"/>
      <c r="D1404" s="116"/>
      <c r="E1404" s="175"/>
      <c r="F1404" s="262"/>
      <c r="G1404" s="61"/>
      <c r="H1404" s="118"/>
      <c r="I1404" s="29"/>
      <c r="J1404" s="29"/>
      <c r="K1404" s="116"/>
      <c r="L1404" s="116"/>
      <c r="M1404" s="174"/>
      <c r="N1404" s="174"/>
      <c r="O1404" s="116"/>
      <c r="P1404" s="174"/>
      <c r="Q1404" s="116"/>
      <c r="R1404" s="116"/>
      <c r="S1404" s="118"/>
      <c r="T1404" s="118"/>
      <c r="U1404" s="118"/>
      <c r="V1404" s="118"/>
      <c r="W1404" s="118"/>
      <c r="X1404" s="118"/>
      <c r="Y1404" s="118"/>
      <c r="Z1404" s="118"/>
      <c r="AA1404" s="118"/>
      <c r="AB1404" s="118"/>
      <c r="AC1404" s="118"/>
      <c r="AD1404" s="118"/>
      <c r="AE1404" s="118"/>
      <c r="AF1404" s="118"/>
      <c r="AG1404" s="118"/>
      <c r="AH1404" s="118"/>
      <c r="AI1404" s="118"/>
      <c r="AJ1404" s="118"/>
    </row>
    <row r="1405" ht="15.0" customHeight="1">
      <c r="A1405" s="262"/>
      <c r="B1405" s="117"/>
      <c r="C1405" s="116"/>
      <c r="D1405" s="116"/>
      <c r="E1405" s="175"/>
      <c r="F1405" s="262"/>
      <c r="G1405" s="61"/>
      <c r="H1405" s="118"/>
      <c r="I1405" s="29"/>
      <c r="J1405" s="29"/>
      <c r="K1405" s="116"/>
      <c r="L1405" s="116"/>
      <c r="M1405" s="174"/>
      <c r="N1405" s="174"/>
      <c r="O1405" s="116"/>
      <c r="P1405" s="174"/>
      <c r="Q1405" s="116"/>
      <c r="R1405" s="116"/>
      <c r="S1405" s="118"/>
      <c r="T1405" s="118"/>
      <c r="U1405" s="118"/>
      <c r="V1405" s="118"/>
      <c r="W1405" s="118"/>
      <c r="X1405" s="118"/>
      <c r="Y1405" s="118"/>
      <c r="Z1405" s="118"/>
      <c r="AA1405" s="118"/>
      <c r="AB1405" s="118"/>
      <c r="AC1405" s="118"/>
      <c r="AD1405" s="118"/>
      <c r="AE1405" s="118"/>
      <c r="AF1405" s="118"/>
      <c r="AG1405" s="118"/>
      <c r="AH1405" s="118"/>
      <c r="AI1405" s="118"/>
      <c r="AJ1405" s="118"/>
    </row>
    <row r="1406" ht="15.0" customHeight="1">
      <c r="A1406" s="262"/>
      <c r="B1406" s="115"/>
      <c r="C1406" s="116"/>
      <c r="D1406" s="116"/>
      <c r="E1406" s="175"/>
      <c r="F1406" s="262"/>
      <c r="G1406" s="61"/>
      <c r="H1406" s="118"/>
      <c r="I1406" s="29"/>
      <c r="J1406" s="29"/>
      <c r="K1406" s="116"/>
      <c r="L1406" s="116"/>
      <c r="M1406" s="174"/>
      <c r="N1406" s="174"/>
      <c r="O1406" s="116"/>
      <c r="P1406" s="174"/>
      <c r="Q1406" s="116"/>
      <c r="R1406" s="116"/>
      <c r="S1406" s="118"/>
      <c r="T1406" s="118"/>
      <c r="U1406" s="118"/>
      <c r="V1406" s="118"/>
      <c r="W1406" s="118"/>
      <c r="X1406" s="118"/>
      <c r="Y1406" s="118"/>
      <c r="Z1406" s="118"/>
      <c r="AA1406" s="118"/>
      <c r="AB1406" s="118"/>
      <c r="AC1406" s="118"/>
      <c r="AD1406" s="118"/>
      <c r="AE1406" s="118"/>
      <c r="AF1406" s="118"/>
      <c r="AG1406" s="118"/>
      <c r="AH1406" s="118"/>
      <c r="AI1406" s="118"/>
      <c r="AJ1406" s="118"/>
    </row>
    <row r="1407" ht="15.0" customHeight="1">
      <c r="A1407" s="262"/>
      <c r="B1407" s="115"/>
      <c r="C1407" s="116"/>
      <c r="D1407" s="118"/>
      <c r="E1407" s="175"/>
      <c r="F1407" s="262"/>
      <c r="G1407" s="61"/>
      <c r="H1407" s="118"/>
      <c r="I1407" s="29"/>
      <c r="J1407" s="29"/>
      <c r="K1407" s="116"/>
      <c r="L1407" s="116"/>
      <c r="M1407" s="174"/>
      <c r="N1407" s="28"/>
      <c r="O1407" s="116"/>
      <c r="P1407" s="174"/>
      <c r="Q1407" s="116"/>
      <c r="R1407" s="116"/>
      <c r="S1407" s="118"/>
      <c r="T1407" s="118"/>
      <c r="U1407" s="118"/>
      <c r="V1407" s="118"/>
      <c r="W1407" s="118"/>
      <c r="X1407" s="118"/>
      <c r="Y1407" s="118"/>
      <c r="Z1407" s="118"/>
      <c r="AA1407" s="118"/>
      <c r="AB1407" s="118"/>
      <c r="AC1407" s="118"/>
      <c r="AD1407" s="118"/>
      <c r="AE1407" s="118"/>
      <c r="AF1407" s="118"/>
      <c r="AG1407" s="118"/>
      <c r="AH1407" s="118"/>
      <c r="AI1407" s="118"/>
      <c r="AJ1407" s="118"/>
    </row>
    <row r="1408" ht="15.0" customHeight="1">
      <c r="A1408" s="262"/>
      <c r="B1408" s="117"/>
      <c r="C1408" s="116"/>
      <c r="D1408" s="116"/>
      <c r="E1408" s="175"/>
      <c r="F1408" s="262"/>
      <c r="G1408" s="61"/>
      <c r="H1408" s="118"/>
      <c r="I1408" s="29"/>
      <c r="J1408" s="29"/>
      <c r="K1408" s="116"/>
      <c r="L1408" s="118"/>
      <c r="M1408" s="174"/>
      <c r="N1408" s="174"/>
      <c r="O1408" s="116"/>
      <c r="P1408" s="174"/>
      <c r="Q1408" s="116"/>
      <c r="R1408" s="116"/>
      <c r="S1408" s="118"/>
      <c r="T1408" s="118"/>
      <c r="U1408" s="118"/>
      <c r="V1408" s="118"/>
      <c r="W1408" s="118"/>
      <c r="X1408" s="118"/>
      <c r="Y1408" s="118"/>
      <c r="Z1408" s="118"/>
      <c r="AA1408" s="118"/>
      <c r="AB1408" s="118"/>
      <c r="AC1408" s="118"/>
      <c r="AD1408" s="118"/>
      <c r="AE1408" s="118"/>
      <c r="AF1408" s="118"/>
      <c r="AG1408" s="118"/>
      <c r="AH1408" s="118"/>
      <c r="AI1408" s="118"/>
      <c r="AJ1408" s="118"/>
    </row>
    <row r="1409" ht="15.0" customHeight="1">
      <c r="A1409" s="262"/>
      <c r="B1409" s="117"/>
      <c r="C1409" s="116"/>
      <c r="D1409" s="264"/>
      <c r="E1409" s="175"/>
      <c r="F1409" s="262"/>
      <c r="G1409" s="28"/>
      <c r="H1409" s="118"/>
      <c r="I1409" s="29"/>
      <c r="J1409" s="29"/>
      <c r="K1409" s="116"/>
      <c r="L1409" s="118"/>
      <c r="M1409" s="174"/>
      <c r="N1409" s="174"/>
      <c r="O1409" s="116"/>
      <c r="P1409" s="174"/>
      <c r="Q1409" s="116"/>
      <c r="R1409" s="116"/>
      <c r="S1409" s="118"/>
      <c r="T1409" s="118"/>
      <c r="U1409" s="118"/>
      <c r="V1409" s="118"/>
      <c r="W1409" s="118"/>
      <c r="X1409" s="118"/>
      <c r="Y1409" s="118"/>
      <c r="Z1409" s="118"/>
      <c r="AA1409" s="118"/>
      <c r="AB1409" s="118"/>
      <c r="AC1409" s="118"/>
      <c r="AD1409" s="118"/>
      <c r="AE1409" s="118"/>
      <c r="AF1409" s="118"/>
      <c r="AG1409" s="118"/>
      <c r="AH1409" s="118"/>
      <c r="AI1409" s="118"/>
      <c r="AJ1409" s="118"/>
    </row>
    <row r="1410" ht="15.0" customHeight="1">
      <c r="A1410" s="262"/>
      <c r="B1410" s="117"/>
      <c r="C1410" s="118"/>
      <c r="D1410" s="118"/>
      <c r="E1410" s="175"/>
      <c r="F1410" s="262"/>
      <c r="G1410" s="28"/>
      <c r="H1410" s="118"/>
      <c r="I1410" s="29"/>
      <c r="J1410" s="29"/>
      <c r="K1410" s="116"/>
      <c r="L1410" s="118"/>
      <c r="M1410" s="174"/>
      <c r="N1410" s="174"/>
      <c r="O1410" s="116"/>
      <c r="P1410" s="174"/>
      <c r="Q1410" s="116"/>
      <c r="R1410" s="116"/>
      <c r="S1410" s="118"/>
      <c r="T1410" s="118"/>
      <c r="U1410" s="118"/>
      <c r="V1410" s="118"/>
      <c r="W1410" s="118"/>
      <c r="X1410" s="118"/>
      <c r="Y1410" s="118"/>
      <c r="Z1410" s="118"/>
      <c r="AA1410" s="118"/>
      <c r="AB1410" s="118"/>
      <c r="AC1410" s="118"/>
      <c r="AD1410" s="118"/>
      <c r="AE1410" s="118"/>
      <c r="AF1410" s="118"/>
      <c r="AG1410" s="118"/>
      <c r="AH1410" s="118"/>
      <c r="AI1410" s="118"/>
      <c r="AJ1410" s="118"/>
    </row>
    <row r="1411" ht="15.0" customHeight="1">
      <c r="A1411" s="262"/>
      <c r="B1411" s="115"/>
      <c r="C1411" s="116"/>
      <c r="D1411" s="116"/>
      <c r="E1411" s="175"/>
      <c r="F1411" s="262"/>
      <c r="G1411" s="28"/>
      <c r="H1411" s="118"/>
      <c r="I1411" s="29"/>
      <c r="J1411" s="29"/>
      <c r="K1411" s="116"/>
      <c r="L1411" s="118"/>
      <c r="M1411" s="174"/>
      <c r="N1411" s="174"/>
      <c r="O1411" s="116"/>
      <c r="P1411" s="174"/>
      <c r="Q1411" s="116"/>
      <c r="R1411" s="116"/>
      <c r="S1411" s="118"/>
      <c r="T1411" s="118"/>
      <c r="U1411" s="118"/>
      <c r="V1411" s="118"/>
      <c r="W1411" s="118"/>
      <c r="X1411" s="118"/>
      <c r="Y1411" s="118"/>
      <c r="Z1411" s="118"/>
      <c r="AA1411" s="118"/>
      <c r="AB1411" s="118"/>
      <c r="AC1411" s="118"/>
      <c r="AD1411" s="118"/>
      <c r="AE1411" s="118"/>
      <c r="AF1411" s="118"/>
      <c r="AG1411" s="118"/>
      <c r="AH1411" s="118"/>
      <c r="AI1411" s="118"/>
      <c r="AJ1411" s="118"/>
    </row>
    <row r="1412" ht="15.0" customHeight="1">
      <c r="A1412" s="262"/>
      <c r="B1412" s="115"/>
      <c r="C1412" s="116"/>
      <c r="D1412" s="118"/>
      <c r="E1412" s="175"/>
      <c r="F1412" s="262"/>
      <c r="G1412" s="28"/>
      <c r="H1412" s="118"/>
      <c r="I1412" s="29"/>
      <c r="J1412" s="29"/>
      <c r="K1412" s="116"/>
      <c r="L1412" s="118"/>
      <c r="M1412" s="174"/>
      <c r="N1412" s="174"/>
      <c r="O1412" s="116"/>
      <c r="P1412" s="174"/>
      <c r="Q1412" s="116"/>
      <c r="R1412" s="116"/>
      <c r="S1412" s="118"/>
      <c r="T1412" s="118"/>
      <c r="U1412" s="118"/>
      <c r="V1412" s="118"/>
      <c r="W1412" s="118"/>
      <c r="X1412" s="118"/>
      <c r="Y1412" s="118"/>
      <c r="Z1412" s="118"/>
      <c r="AA1412" s="118"/>
      <c r="AB1412" s="118"/>
      <c r="AC1412" s="118"/>
      <c r="AD1412" s="118"/>
      <c r="AE1412" s="118"/>
      <c r="AF1412" s="118"/>
      <c r="AG1412" s="118"/>
      <c r="AH1412" s="118"/>
      <c r="AI1412" s="118"/>
      <c r="AJ1412" s="118"/>
    </row>
    <row r="1413" ht="15.0" customHeight="1">
      <c r="A1413" s="262"/>
      <c r="B1413" s="117"/>
      <c r="C1413" s="116"/>
      <c r="D1413" s="116"/>
      <c r="E1413" s="175"/>
      <c r="F1413" s="262"/>
      <c r="G1413" s="28"/>
      <c r="H1413" s="118"/>
      <c r="I1413" s="29"/>
      <c r="J1413" s="29"/>
      <c r="K1413" s="116"/>
      <c r="L1413" s="118"/>
      <c r="M1413" s="174"/>
      <c r="N1413" s="174"/>
      <c r="O1413" s="116"/>
      <c r="P1413" s="174"/>
      <c r="Q1413" s="116"/>
      <c r="R1413" s="116"/>
      <c r="S1413" s="118"/>
      <c r="T1413" s="118"/>
      <c r="U1413" s="118"/>
      <c r="V1413" s="118"/>
      <c r="W1413" s="118"/>
      <c r="X1413" s="118"/>
      <c r="Y1413" s="118"/>
      <c r="Z1413" s="118"/>
      <c r="AA1413" s="118"/>
      <c r="AB1413" s="118"/>
      <c r="AC1413" s="118"/>
      <c r="AD1413" s="118"/>
      <c r="AE1413" s="118"/>
      <c r="AF1413" s="118"/>
      <c r="AG1413" s="118"/>
      <c r="AH1413" s="118"/>
      <c r="AI1413" s="118"/>
      <c r="AJ1413" s="118"/>
    </row>
    <row r="1414" ht="15.0" customHeight="1">
      <c r="A1414" s="262"/>
      <c r="B1414" s="115"/>
      <c r="C1414" s="116"/>
      <c r="D1414" s="118"/>
      <c r="E1414" s="175"/>
      <c r="F1414" s="262"/>
      <c r="G1414" s="28"/>
      <c r="H1414" s="118"/>
      <c r="I1414" s="29"/>
      <c r="J1414" s="29"/>
      <c r="K1414" s="116"/>
      <c r="L1414" s="118"/>
      <c r="M1414" s="174"/>
      <c r="N1414" s="174"/>
      <c r="O1414" s="116"/>
      <c r="P1414" s="174"/>
      <c r="Q1414" s="116"/>
      <c r="R1414" s="116"/>
      <c r="S1414" s="118"/>
      <c r="T1414" s="118"/>
      <c r="U1414" s="118"/>
      <c r="V1414" s="118"/>
      <c r="W1414" s="118"/>
      <c r="X1414" s="118"/>
      <c r="Y1414" s="118"/>
      <c r="Z1414" s="118"/>
      <c r="AA1414" s="118"/>
      <c r="AB1414" s="118"/>
      <c r="AC1414" s="118"/>
      <c r="AD1414" s="118"/>
      <c r="AE1414" s="118"/>
      <c r="AF1414" s="118"/>
      <c r="AG1414" s="118"/>
      <c r="AH1414" s="118"/>
      <c r="AI1414" s="118"/>
      <c r="AJ1414" s="118"/>
    </row>
    <row r="1415" ht="15.0" customHeight="1">
      <c r="A1415" s="262"/>
      <c r="B1415" s="115"/>
      <c r="C1415" s="116"/>
      <c r="D1415" s="118"/>
      <c r="E1415" s="175"/>
      <c r="F1415" s="262"/>
      <c r="G1415" s="61"/>
      <c r="H1415" s="118"/>
      <c r="I1415" s="29"/>
      <c r="J1415" s="29"/>
      <c r="K1415" s="116"/>
      <c r="L1415" s="116"/>
      <c r="M1415" s="174"/>
      <c r="N1415" s="174"/>
      <c r="O1415" s="116"/>
      <c r="P1415" s="174"/>
      <c r="Q1415" s="116"/>
      <c r="R1415" s="116"/>
      <c r="S1415" s="118"/>
      <c r="T1415" s="116"/>
      <c r="U1415" s="116"/>
      <c r="V1415" s="116"/>
      <c r="W1415" s="116"/>
      <c r="X1415" s="116"/>
      <c r="Y1415" s="116"/>
      <c r="Z1415" s="116"/>
      <c r="AA1415" s="116"/>
      <c r="AB1415" s="116"/>
      <c r="AC1415" s="116"/>
      <c r="AD1415" s="116"/>
      <c r="AE1415" s="116"/>
      <c r="AF1415" s="116"/>
      <c r="AG1415" s="116"/>
      <c r="AH1415" s="116"/>
      <c r="AI1415" s="116"/>
      <c r="AJ1415" s="116"/>
    </row>
    <row r="1416" ht="15.0" customHeight="1">
      <c r="A1416" s="262"/>
      <c r="B1416" s="115"/>
      <c r="C1416" s="116"/>
      <c r="D1416" s="118"/>
      <c r="E1416" s="175"/>
      <c r="F1416" s="262"/>
      <c r="G1416" s="29"/>
      <c r="H1416" s="118"/>
      <c r="I1416" s="29"/>
      <c r="J1416" s="29"/>
      <c r="K1416" s="116"/>
      <c r="L1416" s="118"/>
      <c r="M1416" s="174"/>
      <c r="N1416" s="28"/>
      <c r="O1416" s="116"/>
      <c r="P1416" s="174"/>
      <c r="Q1416" s="116"/>
      <c r="R1416" s="116"/>
      <c r="S1416" s="118"/>
      <c r="T1416" s="116"/>
      <c r="U1416" s="116"/>
      <c r="V1416" s="116"/>
      <c r="W1416" s="116"/>
      <c r="X1416" s="116"/>
      <c r="Y1416" s="116"/>
      <c r="Z1416" s="116"/>
      <c r="AA1416" s="116"/>
      <c r="AB1416" s="116"/>
      <c r="AC1416" s="116"/>
      <c r="AD1416" s="116"/>
      <c r="AE1416" s="116"/>
      <c r="AF1416" s="116"/>
      <c r="AG1416" s="116"/>
      <c r="AH1416" s="116"/>
      <c r="AI1416" s="116"/>
      <c r="AJ1416" s="116"/>
    </row>
    <row r="1417" ht="15.0" customHeight="1">
      <c r="A1417" s="262"/>
      <c r="B1417" s="115"/>
      <c r="C1417" s="118"/>
      <c r="D1417" s="118"/>
      <c r="E1417" s="175"/>
      <c r="F1417" s="262"/>
      <c r="G1417" s="61"/>
      <c r="H1417" s="118"/>
      <c r="I1417" s="29"/>
      <c r="J1417" s="29"/>
      <c r="K1417" s="116"/>
      <c r="L1417" s="116"/>
      <c r="M1417" s="174"/>
      <c r="N1417" s="28"/>
      <c r="O1417" s="116"/>
      <c r="P1417" s="174"/>
      <c r="Q1417" s="116"/>
      <c r="R1417" s="116"/>
      <c r="S1417" s="118"/>
      <c r="T1417" s="116"/>
      <c r="U1417" s="116"/>
      <c r="V1417" s="116"/>
      <c r="W1417" s="116"/>
      <c r="X1417" s="116"/>
      <c r="Y1417" s="116"/>
      <c r="Z1417" s="116"/>
      <c r="AA1417" s="116"/>
      <c r="AB1417" s="116"/>
      <c r="AC1417" s="116"/>
      <c r="AD1417" s="116"/>
      <c r="AE1417" s="116"/>
      <c r="AF1417" s="116"/>
      <c r="AG1417" s="116"/>
      <c r="AH1417" s="116"/>
      <c r="AI1417" s="116"/>
      <c r="AJ1417" s="116"/>
    </row>
    <row r="1418" ht="15.0" customHeight="1">
      <c r="A1418" s="262"/>
      <c r="B1418" s="115"/>
      <c r="C1418" s="116"/>
      <c r="D1418" s="116"/>
      <c r="E1418" s="175"/>
      <c r="F1418" s="262"/>
      <c r="G1418" s="29"/>
      <c r="H1418" s="118"/>
      <c r="I1418" s="29"/>
      <c r="J1418" s="29"/>
      <c r="K1418" s="116"/>
      <c r="L1418" s="116"/>
      <c r="M1418" s="174"/>
      <c r="N1418" s="174"/>
      <c r="O1418" s="116"/>
      <c r="P1418" s="174"/>
      <c r="Q1418" s="116"/>
      <c r="R1418" s="116"/>
      <c r="S1418" s="118"/>
      <c r="T1418" s="116"/>
      <c r="U1418" s="116"/>
      <c r="V1418" s="116"/>
      <c r="W1418" s="116"/>
      <c r="X1418" s="116"/>
      <c r="Y1418" s="116"/>
      <c r="Z1418" s="116"/>
      <c r="AA1418" s="116"/>
      <c r="AB1418" s="116"/>
      <c r="AC1418" s="116"/>
      <c r="AD1418" s="116"/>
      <c r="AE1418" s="116"/>
      <c r="AF1418" s="116"/>
      <c r="AG1418" s="116"/>
      <c r="AH1418" s="116"/>
      <c r="AI1418" s="116"/>
      <c r="AJ1418" s="116"/>
    </row>
    <row r="1419" ht="15.0" customHeight="1">
      <c r="A1419" s="262"/>
      <c r="B1419" s="117"/>
      <c r="C1419" s="116"/>
      <c r="D1419" s="116"/>
      <c r="E1419" s="175"/>
      <c r="F1419" s="262"/>
      <c r="G1419" s="29"/>
      <c r="H1419" s="118"/>
      <c r="I1419" s="29"/>
      <c r="J1419" s="29"/>
      <c r="K1419" s="116"/>
      <c r="L1419" s="118"/>
      <c r="M1419" s="174"/>
      <c r="N1419" s="174"/>
      <c r="O1419" s="116"/>
      <c r="P1419" s="174"/>
      <c r="Q1419" s="116"/>
      <c r="R1419" s="116"/>
      <c r="S1419" s="118"/>
      <c r="T1419" s="116"/>
      <c r="U1419" s="116"/>
      <c r="V1419" s="116"/>
      <c r="W1419" s="116"/>
      <c r="X1419" s="116"/>
      <c r="Y1419" s="116"/>
      <c r="Z1419" s="116"/>
      <c r="AA1419" s="116"/>
      <c r="AB1419" s="116"/>
      <c r="AC1419" s="116"/>
      <c r="AD1419" s="116"/>
      <c r="AE1419" s="116"/>
      <c r="AF1419" s="116"/>
      <c r="AG1419" s="116"/>
      <c r="AH1419" s="116"/>
      <c r="AI1419" s="116"/>
      <c r="AJ1419" s="116"/>
    </row>
    <row r="1420" ht="15.0" customHeight="1">
      <c r="A1420" s="262"/>
      <c r="B1420" s="115"/>
      <c r="C1420" s="116"/>
      <c r="D1420" s="116"/>
      <c r="E1420" s="175"/>
      <c r="F1420" s="262"/>
      <c r="G1420" s="29"/>
      <c r="H1420" s="118"/>
      <c r="I1420" s="29"/>
      <c r="J1420" s="29"/>
      <c r="K1420" s="116"/>
      <c r="L1420" s="118"/>
      <c r="M1420" s="174"/>
      <c r="N1420" s="174"/>
      <c r="O1420" s="116"/>
      <c r="P1420" s="174"/>
      <c r="Q1420" s="116"/>
      <c r="R1420" s="116"/>
      <c r="S1420" s="118"/>
      <c r="T1420" s="116"/>
      <c r="U1420" s="116"/>
      <c r="V1420" s="116"/>
      <c r="W1420" s="116"/>
      <c r="X1420" s="116"/>
      <c r="Y1420" s="116"/>
      <c r="Z1420" s="116"/>
      <c r="AA1420" s="116"/>
      <c r="AB1420" s="116"/>
      <c r="AC1420" s="116"/>
      <c r="AD1420" s="116"/>
      <c r="AE1420" s="116"/>
      <c r="AF1420" s="116"/>
      <c r="AG1420" s="116"/>
      <c r="AH1420" s="116"/>
      <c r="AI1420" s="116"/>
      <c r="AJ1420" s="116"/>
    </row>
    <row r="1421" ht="15.0" customHeight="1">
      <c r="A1421" s="262"/>
      <c r="B1421" s="117"/>
      <c r="C1421" s="116"/>
      <c r="D1421" s="116"/>
      <c r="E1421" s="175"/>
      <c r="F1421" s="262"/>
      <c r="G1421" s="29"/>
      <c r="H1421" s="118"/>
      <c r="I1421" s="29"/>
      <c r="J1421" s="29"/>
      <c r="K1421" s="116"/>
      <c r="L1421" s="116"/>
      <c r="M1421" s="174"/>
      <c r="N1421" s="174"/>
      <c r="O1421" s="116"/>
      <c r="P1421" s="174"/>
      <c r="Q1421" s="116"/>
      <c r="R1421" s="116"/>
      <c r="S1421" s="118"/>
      <c r="T1421" s="116"/>
      <c r="U1421" s="116"/>
      <c r="V1421" s="116"/>
      <c r="W1421" s="116"/>
      <c r="X1421" s="116"/>
      <c r="Y1421" s="116"/>
      <c r="Z1421" s="116"/>
      <c r="AA1421" s="116"/>
      <c r="AB1421" s="116"/>
      <c r="AC1421" s="116"/>
      <c r="AD1421" s="116"/>
      <c r="AE1421" s="116"/>
      <c r="AF1421" s="116"/>
      <c r="AG1421" s="116"/>
      <c r="AH1421" s="116"/>
      <c r="AI1421" s="116"/>
      <c r="AJ1421" s="116"/>
    </row>
    <row r="1422" ht="15.0" customHeight="1">
      <c r="A1422" s="262"/>
      <c r="B1422" s="115"/>
      <c r="C1422" s="116"/>
      <c r="D1422" s="118"/>
      <c r="E1422" s="175"/>
      <c r="F1422" s="262"/>
      <c r="G1422" s="61"/>
      <c r="H1422" s="118"/>
      <c r="I1422" s="29"/>
      <c r="J1422" s="29"/>
      <c r="K1422" s="116"/>
      <c r="L1422" s="116"/>
      <c r="M1422" s="174"/>
      <c r="N1422" s="174"/>
      <c r="O1422" s="116"/>
      <c r="P1422" s="174"/>
      <c r="Q1422" s="116"/>
      <c r="R1422" s="116"/>
      <c r="S1422" s="118"/>
      <c r="T1422" s="116"/>
      <c r="U1422" s="116"/>
      <c r="V1422" s="116"/>
      <c r="W1422" s="116"/>
      <c r="X1422" s="116"/>
      <c r="Y1422" s="116"/>
      <c r="Z1422" s="116"/>
      <c r="AA1422" s="116"/>
      <c r="AB1422" s="116"/>
      <c r="AC1422" s="116"/>
      <c r="AD1422" s="116"/>
      <c r="AE1422" s="116"/>
      <c r="AF1422" s="116"/>
      <c r="AG1422" s="116"/>
      <c r="AH1422" s="116"/>
      <c r="AI1422" s="116"/>
      <c r="AJ1422" s="116"/>
    </row>
    <row r="1423" ht="15.0" customHeight="1">
      <c r="A1423" s="262"/>
      <c r="B1423" s="115"/>
      <c r="C1423" s="116"/>
      <c r="D1423" s="116"/>
      <c r="E1423" s="175"/>
      <c r="F1423" s="262"/>
      <c r="G1423" s="61"/>
      <c r="H1423" s="118"/>
      <c r="I1423" s="29"/>
      <c r="J1423" s="29"/>
      <c r="K1423" s="116"/>
      <c r="L1423" s="116"/>
      <c r="M1423" s="174"/>
      <c r="N1423" s="174"/>
      <c r="O1423" s="116"/>
      <c r="P1423" s="174"/>
      <c r="Q1423" s="116"/>
      <c r="R1423" s="116"/>
      <c r="S1423" s="118"/>
      <c r="T1423" s="116"/>
      <c r="U1423" s="116"/>
      <c r="V1423" s="116"/>
      <c r="W1423" s="116"/>
      <c r="X1423" s="116"/>
      <c r="Y1423" s="116"/>
      <c r="Z1423" s="116"/>
      <c r="AA1423" s="116"/>
      <c r="AB1423" s="116"/>
      <c r="AC1423" s="116"/>
      <c r="AD1423" s="116"/>
      <c r="AE1423" s="116"/>
      <c r="AF1423" s="116"/>
      <c r="AG1423" s="116"/>
      <c r="AH1423" s="116"/>
      <c r="AI1423" s="116"/>
      <c r="AJ1423" s="116"/>
    </row>
    <row r="1424" ht="15.0" customHeight="1">
      <c r="A1424" s="262"/>
      <c r="B1424" s="117"/>
      <c r="C1424" s="116"/>
      <c r="D1424" s="116"/>
      <c r="E1424" s="175"/>
      <c r="F1424" s="262"/>
      <c r="G1424" s="61"/>
      <c r="H1424" s="118"/>
      <c r="I1424" s="29"/>
      <c r="J1424" s="29"/>
      <c r="K1424" s="116"/>
      <c r="L1424" s="116"/>
      <c r="M1424" s="174"/>
      <c r="N1424" s="174"/>
      <c r="O1424" s="116"/>
      <c r="P1424" s="174"/>
      <c r="Q1424" s="116"/>
      <c r="R1424" s="116"/>
      <c r="S1424" s="118"/>
      <c r="T1424" s="116"/>
      <c r="U1424" s="116"/>
      <c r="V1424" s="116"/>
      <c r="W1424" s="116"/>
      <c r="X1424" s="116"/>
      <c r="Y1424" s="116"/>
      <c r="Z1424" s="116"/>
      <c r="AA1424" s="116"/>
      <c r="AB1424" s="116"/>
      <c r="AC1424" s="116"/>
      <c r="AD1424" s="116"/>
      <c r="AE1424" s="116"/>
      <c r="AF1424" s="116"/>
      <c r="AG1424" s="116"/>
      <c r="AH1424" s="116"/>
      <c r="AI1424" s="116"/>
      <c r="AJ1424" s="116"/>
    </row>
    <row r="1425" ht="15.0" customHeight="1">
      <c r="A1425" s="262"/>
      <c r="B1425" s="115"/>
      <c r="C1425" s="116"/>
      <c r="D1425" s="116"/>
      <c r="E1425" s="175"/>
      <c r="F1425" s="262"/>
      <c r="G1425" s="61"/>
      <c r="H1425" s="118"/>
      <c r="I1425" s="29"/>
      <c r="J1425" s="29"/>
      <c r="K1425" s="116"/>
      <c r="L1425" s="116"/>
      <c r="M1425" s="174"/>
      <c r="N1425" s="174"/>
      <c r="O1425" s="116"/>
      <c r="P1425" s="174"/>
      <c r="Q1425" s="116"/>
      <c r="R1425" s="116"/>
      <c r="S1425" s="118"/>
      <c r="T1425" s="116"/>
      <c r="U1425" s="116"/>
      <c r="V1425" s="116"/>
      <c r="W1425" s="116"/>
      <c r="X1425" s="116"/>
      <c r="Y1425" s="116"/>
      <c r="Z1425" s="116"/>
      <c r="AA1425" s="116"/>
      <c r="AB1425" s="116"/>
      <c r="AC1425" s="116"/>
      <c r="AD1425" s="116"/>
      <c r="AE1425" s="116"/>
      <c r="AF1425" s="116"/>
      <c r="AG1425" s="116"/>
      <c r="AH1425" s="116"/>
      <c r="AI1425" s="116"/>
      <c r="AJ1425" s="116"/>
    </row>
    <row r="1426" ht="15.0" customHeight="1">
      <c r="A1426" s="262"/>
      <c r="B1426" s="115"/>
      <c r="C1426" s="116"/>
      <c r="D1426" s="116"/>
      <c r="E1426" s="175"/>
      <c r="F1426" s="262"/>
      <c r="G1426" s="61"/>
      <c r="H1426" s="118"/>
      <c r="I1426" s="29"/>
      <c r="J1426" s="29"/>
      <c r="K1426" s="116"/>
      <c r="L1426" s="116"/>
      <c r="M1426" s="174"/>
      <c r="N1426" s="174"/>
      <c r="O1426" s="116"/>
      <c r="P1426" s="174"/>
      <c r="Q1426" s="116"/>
      <c r="R1426" s="116"/>
      <c r="S1426" s="118"/>
      <c r="T1426" s="116"/>
      <c r="U1426" s="116"/>
      <c r="V1426" s="116"/>
      <c r="W1426" s="116"/>
      <c r="X1426" s="116"/>
      <c r="Y1426" s="116"/>
      <c r="Z1426" s="116"/>
      <c r="AA1426" s="116"/>
      <c r="AB1426" s="116"/>
      <c r="AC1426" s="116"/>
      <c r="AD1426" s="116"/>
      <c r="AE1426" s="116"/>
      <c r="AF1426" s="116"/>
      <c r="AG1426" s="116"/>
      <c r="AH1426" s="116"/>
      <c r="AI1426" s="116"/>
      <c r="AJ1426" s="116"/>
    </row>
    <row r="1427" ht="15.0" customHeight="1">
      <c r="A1427" s="262"/>
      <c r="B1427" s="115"/>
      <c r="C1427" s="116"/>
      <c r="D1427" s="116"/>
      <c r="E1427" s="175"/>
      <c r="F1427" s="262"/>
      <c r="G1427" s="28"/>
      <c r="H1427" s="118"/>
      <c r="I1427" s="29"/>
      <c r="J1427" s="29"/>
      <c r="K1427" s="116"/>
      <c r="L1427" s="118"/>
      <c r="M1427" s="174"/>
      <c r="N1427" s="174"/>
      <c r="O1427" s="116"/>
      <c r="P1427" s="174"/>
      <c r="Q1427" s="116"/>
      <c r="R1427" s="116"/>
      <c r="S1427" s="118"/>
      <c r="T1427" s="116"/>
      <c r="U1427" s="116"/>
      <c r="V1427" s="116"/>
      <c r="W1427" s="116"/>
      <c r="X1427" s="116"/>
      <c r="Y1427" s="116"/>
      <c r="Z1427" s="116"/>
      <c r="AA1427" s="116"/>
      <c r="AB1427" s="116"/>
      <c r="AC1427" s="116"/>
      <c r="AD1427" s="116"/>
      <c r="AE1427" s="116"/>
      <c r="AF1427" s="116"/>
      <c r="AG1427" s="116"/>
      <c r="AH1427" s="116"/>
      <c r="AI1427" s="116"/>
      <c r="AJ1427" s="116"/>
    </row>
    <row r="1428" ht="15.0" customHeight="1">
      <c r="A1428" s="262"/>
      <c r="B1428" s="115"/>
      <c r="C1428" s="116"/>
      <c r="D1428" s="264"/>
      <c r="E1428" s="175"/>
      <c r="F1428" s="262"/>
      <c r="G1428" s="61"/>
      <c r="H1428" s="118"/>
      <c r="I1428" s="29"/>
      <c r="J1428" s="29"/>
      <c r="K1428" s="116"/>
      <c r="L1428" s="118"/>
      <c r="M1428" s="174"/>
      <c r="N1428" s="28"/>
      <c r="O1428" s="116"/>
      <c r="P1428" s="174"/>
      <c r="Q1428" s="116"/>
      <c r="R1428" s="116"/>
      <c r="S1428" s="118"/>
      <c r="T1428" s="116"/>
      <c r="U1428" s="116"/>
      <c r="V1428" s="116"/>
      <c r="W1428" s="116"/>
      <c r="X1428" s="116"/>
      <c r="Y1428" s="116"/>
      <c r="Z1428" s="116"/>
      <c r="AA1428" s="116"/>
      <c r="AB1428" s="116"/>
      <c r="AC1428" s="116"/>
      <c r="AD1428" s="116"/>
      <c r="AE1428" s="116"/>
      <c r="AF1428" s="116"/>
      <c r="AG1428" s="116"/>
      <c r="AH1428" s="116"/>
      <c r="AI1428" s="116"/>
      <c r="AJ1428" s="116"/>
    </row>
    <row r="1429" ht="15.0" customHeight="1">
      <c r="A1429" s="262"/>
      <c r="B1429" s="115"/>
      <c r="C1429" s="116"/>
      <c r="D1429" s="264"/>
      <c r="E1429" s="175"/>
      <c r="F1429" s="262"/>
      <c r="G1429" s="61"/>
      <c r="H1429" s="118"/>
      <c r="I1429" s="29"/>
      <c r="J1429" s="29"/>
      <c r="K1429" s="116"/>
      <c r="L1429" s="174"/>
      <c r="M1429" s="174"/>
      <c r="N1429" s="174"/>
      <c r="O1429" s="116"/>
      <c r="P1429" s="174"/>
      <c r="Q1429" s="116"/>
      <c r="R1429" s="116"/>
      <c r="S1429" s="118"/>
      <c r="T1429" s="116"/>
      <c r="U1429" s="116"/>
      <c r="V1429" s="116"/>
      <c r="W1429" s="116"/>
      <c r="X1429" s="116"/>
      <c r="Y1429" s="116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</row>
    <row r="1430" ht="15.0" customHeight="1">
      <c r="A1430" s="262"/>
      <c r="B1430" s="115"/>
      <c r="C1430" s="116"/>
      <c r="D1430" s="264"/>
      <c r="E1430" s="175"/>
      <c r="F1430" s="262"/>
      <c r="G1430" s="61"/>
      <c r="H1430" s="118"/>
      <c r="I1430" s="29"/>
      <c r="J1430" s="29"/>
      <c r="K1430" s="116"/>
      <c r="L1430" s="174"/>
      <c r="M1430" s="174"/>
      <c r="N1430" s="174"/>
      <c r="O1430" s="116"/>
      <c r="P1430" s="174"/>
      <c r="Q1430" s="116"/>
      <c r="R1430" s="116"/>
      <c r="S1430" s="116"/>
      <c r="T1430" s="116"/>
      <c r="U1430" s="116"/>
      <c r="V1430" s="116"/>
      <c r="W1430" s="116"/>
      <c r="X1430" s="116"/>
      <c r="Y1430" s="116"/>
      <c r="Z1430" s="116"/>
      <c r="AA1430" s="116"/>
      <c r="AB1430" s="116"/>
      <c r="AC1430" s="116"/>
      <c r="AD1430" s="116"/>
      <c r="AE1430" s="116"/>
      <c r="AF1430" s="116"/>
      <c r="AG1430" s="116"/>
      <c r="AH1430" s="116"/>
      <c r="AI1430" s="116"/>
      <c r="AJ1430" s="116"/>
    </row>
    <row r="1431" ht="15.0" customHeight="1">
      <c r="A1431" s="262"/>
      <c r="B1431" s="117"/>
      <c r="C1431" s="116"/>
      <c r="D1431" s="116"/>
      <c r="E1431" s="175"/>
      <c r="F1431" s="262"/>
      <c r="G1431" s="61"/>
      <c r="H1431" s="118"/>
      <c r="I1431" s="29"/>
      <c r="J1431" s="29"/>
      <c r="K1431" s="116"/>
      <c r="L1431" s="116"/>
      <c r="M1431" s="407"/>
      <c r="N1431" s="174"/>
      <c r="O1431" s="116"/>
      <c r="P1431" s="174"/>
      <c r="Q1431" s="116"/>
      <c r="R1431" s="116"/>
      <c r="S1431" s="116"/>
      <c r="T1431" s="174"/>
      <c r="U1431" s="174"/>
      <c r="V1431" s="174"/>
      <c r="W1431" s="174"/>
      <c r="X1431" s="174"/>
      <c r="Y1431" s="174"/>
      <c r="Z1431" s="174"/>
      <c r="AA1431" s="174"/>
      <c r="AB1431" s="174"/>
      <c r="AC1431" s="174"/>
      <c r="AD1431" s="174"/>
      <c r="AE1431" s="174"/>
      <c r="AF1431" s="174"/>
      <c r="AG1431" s="174"/>
      <c r="AH1431" s="174"/>
      <c r="AI1431" s="174"/>
      <c r="AJ1431" s="174"/>
    </row>
    <row r="1432" ht="15.0" customHeight="1">
      <c r="A1432" s="262"/>
      <c r="B1432" s="115"/>
      <c r="C1432" s="116"/>
      <c r="D1432" s="118"/>
      <c r="E1432" s="175"/>
      <c r="F1432" s="262"/>
      <c r="G1432" s="61"/>
      <c r="H1432" s="118"/>
      <c r="I1432" s="29"/>
      <c r="J1432" s="29"/>
      <c r="K1432" s="116"/>
      <c r="L1432" s="116"/>
      <c r="M1432" s="174"/>
      <c r="N1432" s="174"/>
      <c r="O1432" s="116"/>
      <c r="P1432" s="174"/>
      <c r="Q1432" s="116"/>
      <c r="R1432" s="116"/>
      <c r="S1432" s="116"/>
      <c r="T1432" s="174"/>
      <c r="U1432" s="174"/>
      <c r="V1432" s="174"/>
      <c r="W1432" s="174"/>
      <c r="X1432" s="174"/>
      <c r="Y1432" s="174"/>
      <c r="Z1432" s="174"/>
      <c r="AA1432" s="174"/>
      <c r="AB1432" s="174"/>
      <c r="AC1432" s="174"/>
      <c r="AD1432" s="174"/>
      <c r="AE1432" s="174"/>
      <c r="AF1432" s="174"/>
      <c r="AG1432" s="174"/>
      <c r="AH1432" s="174"/>
      <c r="AI1432" s="174"/>
      <c r="AJ1432" s="174"/>
    </row>
    <row r="1433" ht="15.0" customHeight="1">
      <c r="A1433" s="262"/>
      <c r="B1433" s="115"/>
      <c r="C1433" s="116"/>
      <c r="D1433" s="118"/>
      <c r="E1433" s="175"/>
      <c r="F1433" s="262"/>
      <c r="G1433" s="61"/>
      <c r="H1433" s="118"/>
      <c r="I1433" s="29"/>
      <c r="J1433" s="29"/>
      <c r="K1433" s="116"/>
      <c r="L1433" s="116"/>
      <c r="M1433" s="174"/>
      <c r="N1433" s="174"/>
      <c r="O1433" s="116"/>
      <c r="P1433" s="174"/>
      <c r="Q1433" s="116"/>
      <c r="R1433" s="116"/>
      <c r="S1433" s="116"/>
      <c r="T1433" s="174"/>
      <c r="U1433" s="174"/>
      <c r="V1433" s="174"/>
      <c r="W1433" s="174"/>
      <c r="X1433" s="174"/>
      <c r="Y1433" s="174"/>
      <c r="Z1433" s="174"/>
      <c r="AA1433" s="174"/>
      <c r="AB1433" s="174"/>
      <c r="AC1433" s="174"/>
      <c r="AD1433" s="174"/>
      <c r="AE1433" s="174"/>
      <c r="AF1433" s="174"/>
      <c r="AG1433" s="174"/>
      <c r="AH1433" s="174"/>
      <c r="AI1433" s="174"/>
      <c r="AJ1433" s="174"/>
    </row>
    <row r="1434" ht="15.0" customHeight="1">
      <c r="A1434" s="262"/>
      <c r="B1434" s="115"/>
      <c r="C1434" s="116"/>
      <c r="D1434" s="116"/>
      <c r="E1434" s="175"/>
      <c r="F1434" s="262"/>
      <c r="G1434" s="29"/>
      <c r="H1434" s="118"/>
      <c r="I1434" s="29"/>
      <c r="J1434" s="29"/>
      <c r="K1434" s="116"/>
      <c r="L1434" s="174"/>
      <c r="M1434" s="174"/>
      <c r="N1434" s="174"/>
      <c r="O1434" s="116"/>
      <c r="P1434" s="174"/>
      <c r="Q1434" s="116"/>
      <c r="R1434" s="116"/>
      <c r="S1434" s="116"/>
      <c r="T1434" s="174"/>
      <c r="U1434" s="174"/>
      <c r="V1434" s="174"/>
      <c r="W1434" s="174"/>
      <c r="X1434" s="174"/>
      <c r="Y1434" s="174"/>
      <c r="Z1434" s="174"/>
      <c r="AA1434" s="174"/>
      <c r="AB1434" s="174"/>
      <c r="AC1434" s="174"/>
      <c r="AD1434" s="174"/>
      <c r="AE1434" s="174"/>
      <c r="AF1434" s="174"/>
      <c r="AG1434" s="174"/>
      <c r="AH1434" s="174"/>
      <c r="AI1434" s="174"/>
      <c r="AJ1434" s="174"/>
    </row>
    <row r="1435" ht="15.0" customHeight="1">
      <c r="A1435" s="262"/>
      <c r="B1435" s="115"/>
      <c r="C1435" s="116"/>
      <c r="D1435" s="116"/>
      <c r="E1435" s="175"/>
      <c r="F1435" s="262"/>
      <c r="G1435" s="29"/>
      <c r="H1435" s="118"/>
      <c r="I1435" s="29"/>
      <c r="J1435" s="29"/>
      <c r="K1435" s="116"/>
      <c r="L1435" s="174"/>
      <c r="M1435" s="174"/>
      <c r="N1435" s="174"/>
      <c r="O1435" s="116"/>
      <c r="P1435" s="174"/>
      <c r="Q1435" s="116"/>
      <c r="R1435" s="116"/>
      <c r="S1435" s="116"/>
      <c r="T1435" s="174"/>
      <c r="U1435" s="174"/>
      <c r="V1435" s="174"/>
      <c r="W1435" s="174"/>
      <c r="X1435" s="174"/>
      <c r="Y1435" s="174"/>
      <c r="Z1435" s="174"/>
      <c r="AA1435" s="174"/>
      <c r="AB1435" s="174"/>
      <c r="AC1435" s="174"/>
      <c r="AD1435" s="174"/>
      <c r="AE1435" s="174"/>
      <c r="AF1435" s="174"/>
      <c r="AG1435" s="174"/>
      <c r="AH1435" s="174"/>
      <c r="AI1435" s="174"/>
      <c r="AJ1435" s="174"/>
    </row>
    <row r="1436" ht="15.0" customHeight="1">
      <c r="A1436" s="262"/>
      <c r="B1436" s="115"/>
      <c r="C1436" s="116"/>
      <c r="D1436" s="116"/>
      <c r="E1436" s="175"/>
      <c r="F1436" s="262"/>
      <c r="G1436" s="29"/>
      <c r="H1436" s="118"/>
      <c r="I1436" s="29"/>
      <c r="J1436" s="29"/>
      <c r="K1436" s="116"/>
      <c r="L1436" s="174"/>
      <c r="M1436" s="174"/>
      <c r="N1436" s="174"/>
      <c r="O1436" s="116"/>
      <c r="P1436" s="174"/>
      <c r="Q1436" s="116"/>
      <c r="R1436" s="116"/>
      <c r="S1436" s="116"/>
      <c r="T1436" s="174"/>
      <c r="U1436" s="174"/>
      <c r="V1436" s="174"/>
      <c r="W1436" s="174"/>
      <c r="X1436" s="174"/>
      <c r="Y1436" s="174"/>
      <c r="Z1436" s="174"/>
      <c r="AA1436" s="174"/>
      <c r="AB1436" s="174"/>
      <c r="AC1436" s="174"/>
      <c r="AD1436" s="174"/>
      <c r="AE1436" s="174"/>
      <c r="AF1436" s="174"/>
      <c r="AG1436" s="174"/>
      <c r="AH1436" s="174"/>
      <c r="AI1436" s="174"/>
      <c r="AJ1436" s="174"/>
    </row>
    <row r="1437" ht="15.0" customHeight="1">
      <c r="A1437" s="262"/>
      <c r="B1437" s="115"/>
      <c r="C1437" s="116"/>
      <c r="D1437" s="116"/>
      <c r="E1437" s="175"/>
      <c r="F1437" s="262"/>
      <c r="G1437" s="29"/>
      <c r="H1437" s="118"/>
      <c r="I1437" s="29"/>
      <c r="J1437" s="29"/>
      <c r="K1437" s="116"/>
      <c r="L1437" s="174"/>
      <c r="M1437" s="174"/>
      <c r="N1437" s="174"/>
      <c r="O1437" s="116"/>
      <c r="P1437" s="174"/>
      <c r="Q1437" s="116"/>
      <c r="R1437" s="116"/>
      <c r="S1437" s="116"/>
      <c r="T1437" s="174"/>
      <c r="U1437" s="174"/>
      <c r="V1437" s="174"/>
      <c r="W1437" s="174"/>
      <c r="X1437" s="174"/>
      <c r="Y1437" s="174"/>
      <c r="Z1437" s="174"/>
      <c r="AA1437" s="174"/>
      <c r="AB1437" s="174"/>
      <c r="AC1437" s="174"/>
      <c r="AD1437" s="174"/>
      <c r="AE1437" s="174"/>
      <c r="AF1437" s="174"/>
      <c r="AG1437" s="174"/>
      <c r="AH1437" s="174"/>
      <c r="AI1437" s="174"/>
      <c r="AJ1437" s="174"/>
    </row>
    <row r="1438" ht="15.0" customHeight="1">
      <c r="A1438" s="262"/>
      <c r="B1438" s="115"/>
      <c r="C1438" s="116"/>
      <c r="D1438" s="116"/>
      <c r="E1438" s="175"/>
      <c r="F1438" s="262"/>
      <c r="G1438" s="28"/>
      <c r="H1438" s="118"/>
      <c r="I1438" s="29"/>
      <c r="J1438" s="29"/>
      <c r="K1438" s="116"/>
      <c r="L1438" s="174"/>
      <c r="M1438" s="174"/>
      <c r="N1438" s="174"/>
      <c r="O1438" s="116"/>
      <c r="P1438" s="174"/>
      <c r="Q1438" s="116"/>
      <c r="R1438" s="116"/>
      <c r="S1438" s="116"/>
      <c r="T1438" s="174"/>
      <c r="U1438" s="174"/>
      <c r="V1438" s="174"/>
      <c r="W1438" s="174"/>
      <c r="X1438" s="174"/>
      <c r="Y1438" s="174"/>
      <c r="Z1438" s="174"/>
      <c r="AA1438" s="174"/>
      <c r="AB1438" s="174"/>
      <c r="AC1438" s="174"/>
      <c r="AD1438" s="174"/>
      <c r="AE1438" s="174"/>
      <c r="AF1438" s="174"/>
      <c r="AG1438" s="174"/>
      <c r="AH1438" s="174"/>
      <c r="AI1438" s="174"/>
      <c r="AJ1438" s="174"/>
    </row>
    <row r="1439" ht="15.0" customHeight="1">
      <c r="A1439" s="262"/>
      <c r="B1439" s="115"/>
      <c r="C1439" s="116"/>
      <c r="D1439" s="116"/>
      <c r="E1439" s="175"/>
      <c r="F1439" s="262"/>
      <c r="G1439" s="28"/>
      <c r="H1439" s="118"/>
      <c r="I1439" s="29"/>
      <c r="J1439" s="29"/>
      <c r="K1439" s="116"/>
      <c r="L1439" s="174"/>
      <c r="M1439" s="174"/>
      <c r="N1439" s="174"/>
      <c r="O1439" s="116"/>
      <c r="P1439" s="174"/>
      <c r="Q1439" s="116"/>
      <c r="R1439" s="116"/>
      <c r="S1439" s="116"/>
      <c r="T1439" s="174"/>
      <c r="U1439" s="174"/>
      <c r="V1439" s="174"/>
      <c r="W1439" s="174"/>
      <c r="X1439" s="174"/>
      <c r="Y1439" s="174"/>
      <c r="Z1439" s="174"/>
      <c r="AA1439" s="174"/>
      <c r="AB1439" s="174"/>
      <c r="AC1439" s="174"/>
      <c r="AD1439" s="174"/>
      <c r="AE1439" s="174"/>
      <c r="AF1439" s="174"/>
      <c r="AG1439" s="174"/>
      <c r="AH1439" s="174"/>
      <c r="AI1439" s="174"/>
      <c r="AJ1439" s="174"/>
    </row>
    <row r="1440" ht="15.0" customHeight="1">
      <c r="A1440" s="262"/>
      <c r="B1440" s="115"/>
      <c r="C1440" s="116"/>
      <c r="D1440" s="116"/>
      <c r="E1440" s="175"/>
      <c r="F1440" s="262"/>
      <c r="G1440" s="28"/>
      <c r="H1440" s="118"/>
      <c r="I1440" s="29"/>
      <c r="J1440" s="29"/>
      <c r="K1440" s="116"/>
      <c r="L1440" s="174"/>
      <c r="M1440" s="174"/>
      <c r="N1440" s="174"/>
      <c r="O1440" s="116"/>
      <c r="P1440" s="174"/>
      <c r="Q1440" s="116"/>
      <c r="R1440" s="116"/>
      <c r="S1440" s="116"/>
      <c r="T1440" s="174"/>
      <c r="U1440" s="174"/>
      <c r="V1440" s="174"/>
      <c r="W1440" s="174"/>
      <c r="X1440" s="174"/>
      <c r="Y1440" s="174"/>
      <c r="Z1440" s="174"/>
      <c r="AA1440" s="174"/>
      <c r="AB1440" s="174"/>
      <c r="AC1440" s="174"/>
      <c r="AD1440" s="174"/>
      <c r="AE1440" s="174"/>
      <c r="AF1440" s="174"/>
      <c r="AG1440" s="174"/>
      <c r="AH1440" s="174"/>
      <c r="AI1440" s="174"/>
      <c r="AJ1440" s="174"/>
    </row>
    <row r="1441" ht="15.0" customHeight="1">
      <c r="A1441" s="262"/>
      <c r="B1441" s="115"/>
      <c r="C1441" s="116"/>
      <c r="D1441" s="116"/>
      <c r="E1441" s="175"/>
      <c r="F1441" s="262"/>
      <c r="G1441" s="28"/>
      <c r="H1441" s="118"/>
      <c r="I1441" s="29"/>
      <c r="J1441" s="29"/>
      <c r="K1441" s="116"/>
      <c r="L1441" s="174"/>
      <c r="M1441" s="174"/>
      <c r="N1441" s="174"/>
      <c r="O1441" s="116"/>
      <c r="P1441" s="174"/>
      <c r="Q1441" s="116"/>
      <c r="R1441" s="116"/>
      <c r="S1441" s="116"/>
      <c r="T1441" s="174"/>
      <c r="U1441" s="174"/>
      <c r="V1441" s="174"/>
      <c r="W1441" s="174"/>
      <c r="X1441" s="174"/>
      <c r="Y1441" s="174"/>
      <c r="Z1441" s="174"/>
      <c r="AA1441" s="174"/>
      <c r="AB1441" s="174"/>
      <c r="AC1441" s="174"/>
      <c r="AD1441" s="174"/>
      <c r="AE1441" s="174"/>
      <c r="AF1441" s="174"/>
      <c r="AG1441" s="174"/>
      <c r="AH1441" s="174"/>
      <c r="AI1441" s="174"/>
      <c r="AJ1441" s="174"/>
    </row>
    <row r="1442" ht="15.0" customHeight="1">
      <c r="A1442" s="262"/>
      <c r="B1442" s="117"/>
      <c r="C1442" s="116"/>
      <c r="D1442" s="118"/>
      <c r="E1442" s="175"/>
      <c r="F1442" s="262"/>
      <c r="G1442" s="28"/>
      <c r="H1442" s="118"/>
      <c r="I1442" s="29"/>
      <c r="J1442" s="29"/>
      <c r="K1442" s="116"/>
      <c r="L1442" s="174"/>
      <c r="M1442" s="174"/>
      <c r="N1442" s="174"/>
      <c r="O1442" s="116"/>
      <c r="P1442" s="174"/>
      <c r="Q1442" s="116"/>
      <c r="R1442" s="116"/>
      <c r="S1442" s="116"/>
      <c r="T1442" s="174"/>
      <c r="U1442" s="174"/>
      <c r="V1442" s="174"/>
      <c r="W1442" s="174"/>
      <c r="X1442" s="174"/>
      <c r="Y1442" s="174"/>
      <c r="Z1442" s="174"/>
      <c r="AA1442" s="174"/>
      <c r="AB1442" s="174"/>
      <c r="AC1442" s="174"/>
      <c r="AD1442" s="174"/>
      <c r="AE1442" s="174"/>
      <c r="AF1442" s="174"/>
      <c r="AG1442" s="174"/>
      <c r="AH1442" s="174"/>
      <c r="AI1442" s="174"/>
      <c r="AJ1442" s="174"/>
    </row>
    <row r="1443" ht="15.0" customHeight="1">
      <c r="A1443" s="262"/>
      <c r="B1443" s="115"/>
      <c r="C1443" s="116"/>
      <c r="D1443" s="116"/>
      <c r="E1443" s="175"/>
      <c r="F1443" s="262"/>
      <c r="G1443" s="61"/>
      <c r="H1443" s="118"/>
      <c r="I1443" s="29"/>
      <c r="J1443" s="29"/>
      <c r="K1443" s="116"/>
      <c r="L1443" s="174"/>
      <c r="M1443" s="174"/>
      <c r="N1443" s="174"/>
      <c r="O1443" s="116"/>
      <c r="P1443" s="174"/>
      <c r="Q1443" s="116"/>
      <c r="R1443" s="116"/>
      <c r="S1443" s="116"/>
      <c r="T1443" s="174"/>
      <c r="U1443" s="174"/>
      <c r="V1443" s="174"/>
      <c r="W1443" s="174"/>
      <c r="X1443" s="174"/>
      <c r="Y1443" s="174"/>
      <c r="Z1443" s="174"/>
      <c r="AA1443" s="174"/>
      <c r="AB1443" s="174"/>
      <c r="AC1443" s="174"/>
      <c r="AD1443" s="174"/>
      <c r="AE1443" s="174"/>
      <c r="AF1443" s="174"/>
      <c r="AG1443" s="174"/>
      <c r="AH1443" s="174"/>
      <c r="AI1443" s="174"/>
      <c r="AJ1443" s="174"/>
    </row>
    <row r="1444" ht="15.0" customHeight="1">
      <c r="A1444" s="262"/>
      <c r="B1444" s="117"/>
      <c r="C1444" s="116"/>
      <c r="D1444" s="116"/>
      <c r="E1444" s="175"/>
      <c r="F1444" s="262"/>
      <c r="G1444" s="61"/>
      <c r="H1444" s="118"/>
      <c r="I1444" s="29"/>
      <c r="J1444" s="29"/>
      <c r="K1444" s="116"/>
      <c r="L1444" s="174"/>
      <c r="M1444" s="174"/>
      <c r="N1444" s="174"/>
      <c r="O1444" s="116"/>
      <c r="P1444" s="174"/>
      <c r="Q1444" s="116"/>
      <c r="R1444" s="116"/>
      <c r="S1444" s="116"/>
      <c r="T1444" s="174"/>
      <c r="U1444" s="174"/>
      <c r="V1444" s="174"/>
      <c r="W1444" s="174"/>
      <c r="X1444" s="174"/>
      <c r="Y1444" s="174"/>
      <c r="Z1444" s="174"/>
      <c r="AA1444" s="174"/>
      <c r="AB1444" s="174"/>
      <c r="AC1444" s="174"/>
      <c r="AD1444" s="174"/>
      <c r="AE1444" s="174"/>
      <c r="AF1444" s="174"/>
      <c r="AG1444" s="174"/>
      <c r="AH1444" s="174"/>
      <c r="AI1444" s="174"/>
      <c r="AJ1444" s="174"/>
    </row>
    <row r="1445" ht="15.0" customHeight="1">
      <c r="A1445" s="262"/>
      <c r="B1445" s="115"/>
      <c r="C1445" s="116"/>
      <c r="D1445" s="116"/>
      <c r="E1445" s="175"/>
      <c r="F1445" s="262"/>
      <c r="G1445" s="61"/>
      <c r="H1445" s="118"/>
      <c r="I1445" s="29"/>
      <c r="J1445" s="29"/>
      <c r="K1445" s="116"/>
      <c r="L1445" s="174"/>
      <c r="M1445" s="174"/>
      <c r="N1445" s="174"/>
      <c r="O1445" s="116"/>
      <c r="P1445" s="174"/>
      <c r="Q1445" s="116"/>
      <c r="R1445" s="116"/>
      <c r="S1445" s="116"/>
      <c r="T1445" s="174"/>
      <c r="U1445" s="174"/>
      <c r="V1445" s="174"/>
      <c r="W1445" s="174"/>
      <c r="X1445" s="174"/>
      <c r="Y1445" s="174"/>
      <c r="Z1445" s="174"/>
      <c r="AA1445" s="174"/>
      <c r="AB1445" s="174"/>
      <c r="AC1445" s="174"/>
      <c r="AD1445" s="174"/>
      <c r="AE1445" s="174"/>
      <c r="AF1445" s="174"/>
      <c r="AG1445" s="174"/>
      <c r="AH1445" s="174"/>
      <c r="AI1445" s="174"/>
      <c r="AJ1445" s="174"/>
    </row>
    <row r="1446" ht="15.0" customHeight="1">
      <c r="A1446" s="262"/>
      <c r="B1446" s="117"/>
      <c r="C1446" s="116"/>
      <c r="D1446" s="116"/>
      <c r="E1446" s="175"/>
      <c r="F1446" s="262"/>
      <c r="G1446" s="61"/>
      <c r="H1446" s="118"/>
      <c r="I1446" s="29"/>
      <c r="J1446" s="29"/>
      <c r="K1446" s="116"/>
      <c r="L1446" s="174"/>
      <c r="M1446" s="174"/>
      <c r="N1446" s="174"/>
      <c r="O1446" s="116"/>
      <c r="P1446" s="174"/>
      <c r="Q1446" s="116"/>
      <c r="R1446" s="116"/>
      <c r="S1446" s="174"/>
      <c r="T1446" s="174"/>
      <c r="U1446" s="174"/>
      <c r="V1446" s="174"/>
      <c r="W1446" s="174"/>
      <c r="X1446" s="174"/>
      <c r="Y1446" s="174"/>
      <c r="Z1446" s="174"/>
      <c r="AA1446" s="174"/>
      <c r="AB1446" s="174"/>
      <c r="AC1446" s="174"/>
      <c r="AD1446" s="174"/>
      <c r="AE1446" s="174"/>
      <c r="AF1446" s="174"/>
      <c r="AG1446" s="174"/>
      <c r="AH1446" s="174"/>
      <c r="AI1446" s="174"/>
      <c r="AJ1446" s="174"/>
    </row>
    <row r="1447" ht="15.0" customHeight="1">
      <c r="A1447" s="262"/>
      <c r="B1447" s="115"/>
      <c r="C1447" s="116"/>
      <c r="D1447" s="116"/>
      <c r="E1447" s="175"/>
      <c r="F1447" s="262"/>
      <c r="G1447" s="61"/>
      <c r="H1447" s="118"/>
      <c r="I1447" s="29"/>
      <c r="J1447" s="29"/>
      <c r="K1447" s="116"/>
      <c r="L1447" s="174"/>
      <c r="M1447" s="174"/>
      <c r="N1447" s="174"/>
      <c r="O1447" s="116"/>
      <c r="P1447" s="174"/>
      <c r="Q1447" s="116"/>
      <c r="R1447" s="116"/>
      <c r="S1447" s="174"/>
      <c r="T1447" s="116"/>
      <c r="U1447" s="116"/>
      <c r="V1447" s="116"/>
      <c r="W1447" s="116"/>
      <c r="X1447" s="116"/>
      <c r="Y1447" s="116"/>
      <c r="Z1447" s="116"/>
      <c r="AA1447" s="116"/>
      <c r="AB1447" s="116"/>
      <c r="AC1447" s="116"/>
      <c r="AD1447" s="116"/>
      <c r="AE1447" s="116"/>
      <c r="AF1447" s="116"/>
      <c r="AG1447" s="116"/>
      <c r="AH1447" s="116"/>
      <c r="AI1447" s="116"/>
      <c r="AJ1447" s="116"/>
    </row>
    <row r="1448" ht="15.0" customHeight="1">
      <c r="A1448" s="262"/>
      <c r="B1448" s="117"/>
      <c r="C1448" s="116"/>
      <c r="D1448" s="175"/>
      <c r="E1448" s="175"/>
      <c r="F1448" s="262"/>
      <c r="G1448" s="61"/>
      <c r="H1448" s="118"/>
      <c r="I1448" s="29"/>
      <c r="J1448" s="29"/>
      <c r="K1448" s="116"/>
      <c r="L1448" s="174"/>
      <c r="M1448" s="174"/>
      <c r="N1448" s="174"/>
      <c r="O1448" s="116"/>
      <c r="P1448" s="174"/>
      <c r="Q1448" s="116"/>
      <c r="R1448" s="116"/>
      <c r="S1448" s="174"/>
      <c r="T1448" s="116"/>
      <c r="U1448" s="116"/>
      <c r="V1448" s="116"/>
      <c r="W1448" s="116"/>
      <c r="X1448" s="116"/>
      <c r="Y1448" s="116"/>
      <c r="Z1448" s="116"/>
      <c r="AA1448" s="116"/>
      <c r="AB1448" s="116"/>
      <c r="AC1448" s="116"/>
      <c r="AD1448" s="116"/>
      <c r="AE1448" s="116"/>
      <c r="AF1448" s="116"/>
      <c r="AG1448" s="116"/>
      <c r="AH1448" s="116"/>
      <c r="AI1448" s="116"/>
      <c r="AJ1448" s="116"/>
    </row>
    <row r="1449" ht="15.0" customHeight="1">
      <c r="A1449" s="262"/>
      <c r="B1449" s="115"/>
      <c r="C1449" s="118"/>
      <c r="D1449" s="118"/>
      <c r="E1449" s="175"/>
      <c r="F1449" s="262"/>
      <c r="G1449" s="61"/>
      <c r="H1449" s="118"/>
      <c r="I1449" s="29"/>
      <c r="J1449" s="29"/>
      <c r="K1449" s="116"/>
      <c r="L1449" s="174"/>
      <c r="M1449" s="174"/>
      <c r="N1449" s="174"/>
      <c r="O1449" s="116"/>
      <c r="P1449" s="174"/>
      <c r="Q1449" s="116"/>
      <c r="R1449" s="116"/>
      <c r="S1449" s="174"/>
      <c r="T1449" s="116"/>
      <c r="U1449" s="116"/>
      <c r="V1449" s="116"/>
      <c r="W1449" s="116"/>
      <c r="X1449" s="116"/>
      <c r="Y1449" s="116"/>
      <c r="Z1449" s="116"/>
      <c r="AA1449" s="116"/>
      <c r="AB1449" s="116"/>
      <c r="AC1449" s="116"/>
      <c r="AD1449" s="116"/>
      <c r="AE1449" s="116"/>
      <c r="AF1449" s="116"/>
      <c r="AG1449" s="116"/>
      <c r="AH1449" s="116"/>
      <c r="AI1449" s="116"/>
      <c r="AJ1449" s="116"/>
    </row>
    <row r="1450" ht="15.0" customHeight="1">
      <c r="A1450" s="262"/>
      <c r="B1450" s="115"/>
      <c r="C1450" s="116"/>
      <c r="D1450" s="116"/>
      <c r="E1450" s="175"/>
      <c r="F1450" s="262"/>
      <c r="G1450" s="61"/>
      <c r="H1450" s="118"/>
      <c r="I1450" s="29"/>
      <c r="J1450" s="29"/>
      <c r="K1450" s="116"/>
      <c r="L1450" s="174"/>
      <c r="M1450" s="174"/>
      <c r="N1450" s="174"/>
      <c r="O1450" s="116"/>
      <c r="P1450" s="174"/>
      <c r="Q1450" s="116"/>
      <c r="R1450" s="116"/>
      <c r="S1450" s="174"/>
      <c r="T1450" s="116"/>
      <c r="U1450" s="116"/>
      <c r="V1450" s="116"/>
      <c r="W1450" s="116"/>
      <c r="X1450" s="116"/>
      <c r="Y1450" s="116"/>
      <c r="Z1450" s="116"/>
      <c r="AA1450" s="116"/>
      <c r="AB1450" s="116"/>
      <c r="AC1450" s="116"/>
      <c r="AD1450" s="116"/>
      <c r="AE1450" s="116"/>
      <c r="AF1450" s="116"/>
      <c r="AG1450" s="116"/>
      <c r="AH1450" s="116"/>
      <c r="AI1450" s="116"/>
      <c r="AJ1450" s="116"/>
    </row>
    <row r="1451" ht="15.0" customHeight="1">
      <c r="A1451" s="262"/>
      <c r="B1451" s="117"/>
      <c r="C1451" s="116"/>
      <c r="D1451" s="116"/>
      <c r="E1451" s="175"/>
      <c r="F1451" s="262"/>
      <c r="G1451" s="61"/>
      <c r="H1451" s="118"/>
      <c r="I1451" s="29"/>
      <c r="J1451" s="29"/>
      <c r="K1451" s="116"/>
      <c r="L1451" s="174"/>
      <c r="M1451" s="174"/>
      <c r="N1451" s="174"/>
      <c r="O1451" s="116"/>
      <c r="P1451" s="174"/>
      <c r="Q1451" s="116"/>
      <c r="R1451" s="116"/>
      <c r="S1451" s="174"/>
      <c r="T1451" s="116"/>
      <c r="U1451" s="116"/>
      <c r="V1451" s="116"/>
      <c r="W1451" s="116"/>
      <c r="X1451" s="116"/>
      <c r="Y1451" s="116"/>
      <c r="Z1451" s="116"/>
      <c r="AA1451" s="116"/>
      <c r="AB1451" s="116"/>
      <c r="AC1451" s="116"/>
      <c r="AD1451" s="116"/>
      <c r="AE1451" s="116"/>
      <c r="AF1451" s="116"/>
      <c r="AG1451" s="116"/>
      <c r="AH1451" s="116"/>
      <c r="AI1451" s="116"/>
      <c r="AJ1451" s="116"/>
    </row>
    <row r="1452" ht="15.0" customHeight="1">
      <c r="A1452" s="262"/>
      <c r="B1452" s="115"/>
      <c r="C1452" s="116"/>
      <c r="D1452" s="118"/>
      <c r="E1452" s="175"/>
      <c r="F1452" s="262"/>
      <c r="G1452" s="61"/>
      <c r="H1452" s="118"/>
      <c r="I1452" s="29"/>
      <c r="J1452" s="29"/>
      <c r="K1452" s="116"/>
      <c r="L1452" s="174"/>
      <c r="M1452" s="174"/>
      <c r="N1452" s="174"/>
      <c r="O1452" s="116"/>
      <c r="P1452" s="174"/>
      <c r="Q1452" s="116"/>
      <c r="R1452" s="116"/>
      <c r="S1452" s="174"/>
      <c r="T1452" s="116"/>
      <c r="U1452" s="116"/>
      <c r="V1452" s="116"/>
      <c r="W1452" s="116"/>
      <c r="X1452" s="116"/>
      <c r="Y1452" s="116"/>
      <c r="Z1452" s="116"/>
      <c r="AA1452" s="116"/>
      <c r="AB1452" s="116"/>
      <c r="AC1452" s="116"/>
      <c r="AD1452" s="116"/>
      <c r="AE1452" s="116"/>
      <c r="AF1452" s="116"/>
      <c r="AG1452" s="116"/>
      <c r="AH1452" s="116"/>
      <c r="AI1452" s="116"/>
      <c r="AJ1452" s="116"/>
    </row>
    <row r="1453" ht="15.0" customHeight="1">
      <c r="A1453" s="262"/>
      <c r="B1453" s="115"/>
      <c r="C1453" s="116"/>
      <c r="D1453" s="118"/>
      <c r="E1453" s="175"/>
      <c r="F1453" s="262"/>
      <c r="G1453" s="28"/>
      <c r="H1453" s="118"/>
      <c r="I1453" s="29"/>
      <c r="J1453" s="29"/>
      <c r="K1453" s="116"/>
      <c r="L1453" s="174"/>
      <c r="M1453" s="174"/>
      <c r="N1453" s="174"/>
      <c r="O1453" s="116"/>
      <c r="P1453" s="174"/>
      <c r="Q1453" s="116"/>
      <c r="R1453" s="116"/>
      <c r="S1453" s="174"/>
      <c r="T1453" s="116"/>
      <c r="U1453" s="116"/>
      <c r="V1453" s="116"/>
      <c r="W1453" s="116"/>
      <c r="X1453" s="116"/>
      <c r="Y1453" s="116"/>
      <c r="Z1453" s="116"/>
      <c r="AA1453" s="116"/>
      <c r="AB1453" s="116"/>
      <c r="AC1453" s="116"/>
      <c r="AD1453" s="116"/>
      <c r="AE1453" s="116"/>
      <c r="AF1453" s="116"/>
      <c r="AG1453" s="116"/>
      <c r="AH1453" s="116"/>
      <c r="AI1453" s="116"/>
      <c r="AJ1453" s="116"/>
    </row>
    <row r="1454" ht="15.0" customHeight="1">
      <c r="A1454" s="262"/>
      <c r="B1454" s="115"/>
      <c r="C1454" s="118"/>
      <c r="D1454" s="118"/>
      <c r="E1454" s="175"/>
      <c r="F1454" s="262"/>
      <c r="G1454" s="61"/>
      <c r="H1454" s="118"/>
      <c r="I1454" s="29"/>
      <c r="J1454" s="29"/>
      <c r="K1454" s="116"/>
      <c r="L1454" s="174"/>
      <c r="M1454" s="174"/>
      <c r="N1454" s="174"/>
      <c r="O1454" s="116"/>
      <c r="P1454" s="174"/>
      <c r="Q1454" s="116"/>
      <c r="R1454" s="116"/>
      <c r="S1454" s="174"/>
      <c r="T1454" s="116"/>
      <c r="U1454" s="116"/>
      <c r="V1454" s="116"/>
      <c r="W1454" s="116"/>
      <c r="X1454" s="116"/>
      <c r="Y1454" s="116"/>
      <c r="Z1454" s="116"/>
      <c r="AA1454" s="116"/>
      <c r="AB1454" s="116"/>
      <c r="AC1454" s="116"/>
      <c r="AD1454" s="116"/>
      <c r="AE1454" s="116"/>
      <c r="AF1454" s="116"/>
      <c r="AG1454" s="116"/>
      <c r="AH1454" s="116"/>
      <c r="AI1454" s="116"/>
      <c r="AJ1454" s="116"/>
    </row>
    <row r="1455" ht="15.0" customHeight="1">
      <c r="A1455" s="262"/>
      <c r="B1455" s="117"/>
      <c r="C1455" s="116"/>
      <c r="D1455" s="175"/>
      <c r="E1455" s="175"/>
      <c r="F1455" s="262"/>
      <c r="G1455" s="61"/>
      <c r="H1455" s="118"/>
      <c r="I1455" s="29"/>
      <c r="J1455" s="29"/>
      <c r="K1455" s="116"/>
      <c r="L1455" s="174"/>
      <c r="M1455" s="174"/>
      <c r="N1455" s="174"/>
      <c r="O1455" s="116"/>
      <c r="P1455" s="174"/>
      <c r="Q1455" s="116"/>
      <c r="R1455" s="116"/>
      <c r="S1455" s="174"/>
      <c r="T1455" s="116"/>
      <c r="U1455" s="116"/>
      <c r="V1455" s="116"/>
      <c r="W1455" s="116"/>
      <c r="X1455" s="116"/>
      <c r="Y1455" s="116"/>
      <c r="Z1455" s="116"/>
      <c r="AA1455" s="116"/>
      <c r="AB1455" s="116"/>
      <c r="AC1455" s="116"/>
      <c r="AD1455" s="116"/>
      <c r="AE1455" s="116"/>
      <c r="AF1455" s="116"/>
      <c r="AG1455" s="116"/>
      <c r="AH1455" s="116"/>
      <c r="AI1455" s="116"/>
      <c r="AJ1455" s="116"/>
    </row>
    <row r="1456" ht="15.0" customHeight="1">
      <c r="A1456" s="262"/>
      <c r="B1456" s="117"/>
      <c r="C1456" s="116"/>
      <c r="D1456" s="116"/>
      <c r="E1456" s="175"/>
      <c r="F1456" s="262"/>
      <c r="G1456" s="61"/>
      <c r="H1456" s="118"/>
      <c r="I1456" s="29"/>
      <c r="J1456" s="29"/>
      <c r="K1456" s="116"/>
      <c r="L1456" s="174"/>
      <c r="M1456" s="174"/>
      <c r="N1456" s="174"/>
      <c r="O1456" s="116"/>
      <c r="P1456" s="174"/>
      <c r="Q1456" s="116"/>
      <c r="R1456" s="116"/>
      <c r="S1456" s="174"/>
      <c r="T1456" s="116"/>
      <c r="U1456" s="116"/>
      <c r="V1456" s="116"/>
      <c r="W1456" s="116"/>
      <c r="X1456" s="116"/>
      <c r="Y1456" s="116"/>
      <c r="Z1456" s="116"/>
      <c r="AA1456" s="116"/>
      <c r="AB1456" s="116"/>
      <c r="AC1456" s="116"/>
      <c r="AD1456" s="116"/>
      <c r="AE1456" s="116"/>
      <c r="AF1456" s="116"/>
      <c r="AG1456" s="116"/>
      <c r="AH1456" s="116"/>
      <c r="AI1456" s="116"/>
      <c r="AJ1456" s="116"/>
    </row>
    <row r="1457" ht="15.0" customHeight="1">
      <c r="A1457" s="262"/>
      <c r="B1457" s="115"/>
      <c r="C1457" s="116"/>
      <c r="D1457" s="118"/>
      <c r="E1457" s="175"/>
      <c r="F1457" s="262"/>
      <c r="G1457" s="61"/>
      <c r="H1457" s="118"/>
      <c r="I1457" s="29"/>
      <c r="J1457" s="29"/>
      <c r="K1457" s="116"/>
      <c r="L1457" s="174"/>
      <c r="M1457" s="174"/>
      <c r="N1457" s="174"/>
      <c r="O1457" s="116"/>
      <c r="P1457" s="174"/>
      <c r="Q1457" s="116"/>
      <c r="R1457" s="116"/>
      <c r="S1457" s="174"/>
      <c r="T1457" s="116"/>
      <c r="U1457" s="116"/>
      <c r="V1457" s="116"/>
      <c r="W1457" s="116"/>
      <c r="X1457" s="116"/>
      <c r="Y1457" s="116"/>
      <c r="Z1457" s="116"/>
      <c r="AA1457" s="116"/>
      <c r="AB1457" s="116"/>
      <c r="AC1457" s="116"/>
      <c r="AD1457" s="116"/>
      <c r="AE1457" s="116"/>
      <c r="AF1457" s="116"/>
      <c r="AG1457" s="116"/>
      <c r="AH1457" s="116"/>
      <c r="AI1457" s="116"/>
      <c r="AJ1457" s="116"/>
    </row>
    <row r="1458" ht="15.0" customHeight="1">
      <c r="A1458" s="262"/>
      <c r="B1458" s="117"/>
      <c r="C1458" s="116"/>
      <c r="D1458" s="118"/>
      <c r="E1458" s="175"/>
      <c r="F1458" s="262"/>
      <c r="G1458" s="61"/>
      <c r="H1458" s="118"/>
      <c r="I1458" s="29"/>
      <c r="J1458" s="29"/>
      <c r="K1458" s="116"/>
      <c r="L1458" s="174"/>
      <c r="M1458" s="174"/>
      <c r="N1458" s="174"/>
      <c r="O1458" s="116"/>
      <c r="P1458" s="174"/>
      <c r="Q1458" s="116"/>
      <c r="R1458" s="116"/>
      <c r="S1458" s="174"/>
      <c r="T1458" s="116"/>
      <c r="U1458" s="116"/>
      <c r="V1458" s="116"/>
      <c r="W1458" s="116"/>
      <c r="X1458" s="116"/>
      <c r="Y1458" s="116"/>
      <c r="Z1458" s="116"/>
      <c r="AA1458" s="116"/>
      <c r="AB1458" s="116"/>
      <c r="AC1458" s="116"/>
      <c r="AD1458" s="116"/>
      <c r="AE1458" s="116"/>
      <c r="AF1458" s="116"/>
      <c r="AG1458" s="116"/>
      <c r="AH1458" s="116"/>
      <c r="AI1458" s="116"/>
      <c r="AJ1458" s="116"/>
    </row>
    <row r="1459" ht="15.0" customHeight="1">
      <c r="A1459" s="262"/>
      <c r="B1459" s="115"/>
      <c r="C1459" s="116"/>
      <c r="D1459" s="116"/>
      <c r="E1459" s="175"/>
      <c r="F1459" s="262"/>
      <c r="G1459" s="61"/>
      <c r="H1459" s="118"/>
      <c r="I1459" s="29"/>
      <c r="J1459" s="29"/>
      <c r="K1459" s="116"/>
      <c r="L1459" s="174"/>
      <c r="M1459" s="174"/>
      <c r="N1459" s="174"/>
      <c r="O1459" s="116"/>
      <c r="P1459" s="174"/>
      <c r="Q1459" s="116"/>
      <c r="R1459" s="116"/>
      <c r="S1459" s="174"/>
      <c r="T1459" s="116"/>
      <c r="U1459" s="116"/>
      <c r="V1459" s="116"/>
      <c r="W1459" s="116"/>
      <c r="X1459" s="116"/>
      <c r="Y1459" s="116"/>
      <c r="Z1459" s="116"/>
      <c r="AA1459" s="116"/>
      <c r="AB1459" s="116"/>
      <c r="AC1459" s="116"/>
      <c r="AD1459" s="116"/>
      <c r="AE1459" s="116"/>
      <c r="AF1459" s="116"/>
      <c r="AG1459" s="116"/>
      <c r="AH1459" s="116"/>
      <c r="AI1459" s="116"/>
      <c r="AJ1459" s="116"/>
    </row>
    <row r="1460" ht="15.0" customHeight="1">
      <c r="A1460" s="262"/>
      <c r="B1460" s="117"/>
      <c r="C1460" s="116"/>
      <c r="D1460" s="118"/>
      <c r="E1460" s="175"/>
      <c r="F1460" s="262"/>
      <c r="G1460" s="61"/>
      <c r="H1460" s="118"/>
      <c r="I1460" s="29"/>
      <c r="J1460" s="29"/>
      <c r="K1460" s="116"/>
      <c r="L1460" s="174"/>
      <c r="M1460" s="174"/>
      <c r="N1460" s="174"/>
      <c r="O1460" s="116"/>
      <c r="P1460" s="174"/>
      <c r="Q1460" s="116"/>
      <c r="R1460" s="116"/>
      <c r="S1460" s="174"/>
      <c r="T1460" s="116"/>
      <c r="U1460" s="116"/>
      <c r="V1460" s="116"/>
      <c r="W1460" s="116"/>
      <c r="X1460" s="116"/>
      <c r="Y1460" s="116"/>
      <c r="Z1460" s="116"/>
      <c r="AA1460" s="116"/>
      <c r="AB1460" s="116"/>
      <c r="AC1460" s="116"/>
      <c r="AD1460" s="116"/>
      <c r="AE1460" s="116"/>
      <c r="AF1460" s="116"/>
      <c r="AG1460" s="116"/>
      <c r="AH1460" s="116"/>
      <c r="AI1460" s="116"/>
      <c r="AJ1460" s="116"/>
    </row>
    <row r="1461" ht="15.0" customHeight="1">
      <c r="A1461" s="262"/>
      <c r="B1461" s="115"/>
      <c r="C1461" s="116"/>
      <c r="D1461" s="116"/>
      <c r="E1461" s="175"/>
      <c r="F1461" s="262"/>
      <c r="G1461" s="28"/>
      <c r="H1461" s="118"/>
      <c r="I1461" s="29"/>
      <c r="J1461" s="29"/>
      <c r="K1461" s="116"/>
      <c r="L1461" s="174"/>
      <c r="M1461" s="174"/>
      <c r="N1461" s="174"/>
      <c r="O1461" s="116"/>
      <c r="P1461" s="174"/>
      <c r="Q1461" s="116"/>
      <c r="R1461" s="116"/>
      <c r="S1461" s="174"/>
      <c r="T1461" s="116"/>
      <c r="U1461" s="116"/>
      <c r="V1461" s="116"/>
      <c r="W1461" s="116"/>
      <c r="X1461" s="116"/>
      <c r="Y1461" s="116"/>
      <c r="Z1461" s="116"/>
      <c r="AA1461" s="116"/>
      <c r="AB1461" s="116"/>
      <c r="AC1461" s="116"/>
      <c r="AD1461" s="116"/>
      <c r="AE1461" s="116"/>
      <c r="AF1461" s="116"/>
      <c r="AG1461" s="116"/>
      <c r="AH1461" s="116"/>
      <c r="AI1461" s="116"/>
      <c r="AJ1461" s="116"/>
    </row>
    <row r="1462" ht="15.0" customHeight="1">
      <c r="A1462" s="262"/>
      <c r="B1462" s="115"/>
      <c r="C1462" s="116"/>
      <c r="D1462" s="116"/>
      <c r="E1462" s="175"/>
      <c r="F1462" s="262"/>
      <c r="G1462" s="28"/>
      <c r="H1462" s="118"/>
      <c r="I1462" s="29"/>
      <c r="J1462" s="29"/>
      <c r="K1462" s="116"/>
      <c r="L1462" s="174"/>
      <c r="M1462" s="174"/>
      <c r="N1462" s="174"/>
      <c r="O1462" s="116"/>
      <c r="P1462" s="174"/>
      <c r="Q1462" s="116"/>
      <c r="R1462" s="116"/>
      <c r="S1462" s="116"/>
      <c r="T1462" s="116"/>
      <c r="U1462" s="116"/>
      <c r="V1462" s="116"/>
      <c r="W1462" s="116"/>
      <c r="X1462" s="116"/>
      <c r="Y1462" s="116"/>
      <c r="Z1462" s="116"/>
      <c r="AA1462" s="116"/>
      <c r="AB1462" s="116"/>
      <c r="AC1462" s="116"/>
      <c r="AD1462" s="116"/>
      <c r="AE1462" s="116"/>
      <c r="AF1462" s="116"/>
      <c r="AG1462" s="116"/>
      <c r="AH1462" s="116"/>
      <c r="AI1462" s="116"/>
      <c r="AJ1462" s="116"/>
    </row>
    <row r="1463" ht="15.0" customHeight="1">
      <c r="A1463" s="262"/>
      <c r="B1463" s="115"/>
      <c r="C1463" s="116"/>
      <c r="D1463" s="116"/>
      <c r="E1463" s="175"/>
      <c r="F1463" s="262"/>
      <c r="G1463" s="28"/>
      <c r="H1463" s="118"/>
      <c r="I1463" s="29"/>
      <c r="J1463" s="29"/>
      <c r="K1463" s="116"/>
      <c r="L1463" s="174"/>
      <c r="M1463" s="174"/>
      <c r="N1463" s="174"/>
      <c r="O1463" s="116"/>
      <c r="P1463" s="174"/>
      <c r="Q1463" s="116"/>
      <c r="R1463" s="116"/>
      <c r="S1463" s="116"/>
      <c r="T1463" s="174"/>
      <c r="U1463" s="174"/>
      <c r="V1463" s="174"/>
      <c r="W1463" s="174"/>
      <c r="X1463" s="174"/>
      <c r="Y1463" s="174"/>
      <c r="Z1463" s="174"/>
      <c r="AA1463" s="174"/>
      <c r="AB1463" s="174"/>
      <c r="AC1463" s="174"/>
      <c r="AD1463" s="174"/>
      <c r="AE1463" s="174"/>
      <c r="AF1463" s="174"/>
      <c r="AG1463" s="174"/>
      <c r="AH1463" s="174"/>
      <c r="AI1463" s="174"/>
      <c r="AJ1463" s="174"/>
    </row>
    <row r="1464" ht="15.0" customHeight="1">
      <c r="A1464" s="262"/>
      <c r="B1464" s="117"/>
      <c r="C1464" s="116"/>
      <c r="D1464" s="118"/>
      <c r="E1464" s="175"/>
      <c r="F1464" s="262"/>
      <c r="G1464" s="61"/>
      <c r="H1464" s="118"/>
      <c r="I1464" s="29"/>
      <c r="J1464" s="29"/>
      <c r="K1464" s="116"/>
      <c r="L1464" s="174"/>
      <c r="M1464" s="174"/>
      <c r="N1464" s="174"/>
      <c r="O1464" s="116"/>
      <c r="P1464" s="174"/>
      <c r="Q1464" s="116"/>
      <c r="R1464" s="116"/>
      <c r="S1464" s="116"/>
      <c r="T1464" s="174"/>
      <c r="U1464" s="174"/>
      <c r="V1464" s="174"/>
      <c r="W1464" s="174"/>
      <c r="X1464" s="174"/>
      <c r="Y1464" s="174"/>
      <c r="Z1464" s="174"/>
      <c r="AA1464" s="174"/>
      <c r="AB1464" s="174"/>
      <c r="AC1464" s="174"/>
      <c r="AD1464" s="174"/>
      <c r="AE1464" s="174"/>
      <c r="AF1464" s="174"/>
      <c r="AG1464" s="174"/>
      <c r="AH1464" s="174"/>
      <c r="AI1464" s="174"/>
      <c r="AJ1464" s="174"/>
    </row>
    <row r="1465" ht="15.0" customHeight="1">
      <c r="A1465" s="262"/>
      <c r="B1465" s="117"/>
      <c r="C1465" s="116"/>
      <c r="D1465" s="116"/>
      <c r="E1465" s="175"/>
      <c r="F1465" s="262"/>
      <c r="G1465" s="61"/>
      <c r="H1465" s="118"/>
      <c r="I1465" s="29"/>
      <c r="J1465" s="29"/>
      <c r="K1465" s="116"/>
      <c r="L1465" s="174"/>
      <c r="M1465" s="174"/>
      <c r="N1465" s="174"/>
      <c r="O1465" s="116"/>
      <c r="P1465" s="174"/>
      <c r="Q1465" s="116"/>
      <c r="R1465" s="116"/>
      <c r="S1465" s="116"/>
      <c r="T1465" s="174"/>
      <c r="U1465" s="174"/>
      <c r="V1465" s="174"/>
      <c r="W1465" s="174"/>
      <c r="X1465" s="174"/>
      <c r="Y1465" s="174"/>
      <c r="Z1465" s="174"/>
      <c r="AA1465" s="174"/>
      <c r="AB1465" s="174"/>
      <c r="AC1465" s="174"/>
      <c r="AD1465" s="174"/>
      <c r="AE1465" s="174"/>
      <c r="AF1465" s="174"/>
      <c r="AG1465" s="174"/>
      <c r="AH1465" s="174"/>
      <c r="AI1465" s="174"/>
      <c r="AJ1465" s="174"/>
    </row>
    <row r="1466" ht="15.0" customHeight="1">
      <c r="A1466" s="262"/>
      <c r="B1466" s="115"/>
      <c r="C1466" s="116"/>
      <c r="D1466" s="116"/>
      <c r="E1466" s="175"/>
      <c r="F1466" s="262"/>
      <c r="G1466" s="61"/>
      <c r="H1466" s="118"/>
      <c r="I1466" s="29"/>
      <c r="J1466" s="29"/>
      <c r="K1466" s="116"/>
      <c r="L1466" s="174"/>
      <c r="M1466" s="174"/>
      <c r="N1466" s="174"/>
      <c r="O1466" s="116"/>
      <c r="P1466" s="174"/>
      <c r="Q1466" s="116"/>
      <c r="R1466" s="116"/>
      <c r="S1466" s="116"/>
      <c r="T1466" s="174"/>
      <c r="U1466" s="174"/>
      <c r="V1466" s="174"/>
      <c r="W1466" s="174"/>
      <c r="X1466" s="174"/>
      <c r="Y1466" s="174"/>
      <c r="Z1466" s="174"/>
      <c r="AA1466" s="174"/>
      <c r="AB1466" s="174"/>
      <c r="AC1466" s="174"/>
      <c r="AD1466" s="174"/>
      <c r="AE1466" s="174"/>
      <c r="AF1466" s="174"/>
      <c r="AG1466" s="174"/>
      <c r="AH1466" s="174"/>
      <c r="AI1466" s="174"/>
      <c r="AJ1466" s="174"/>
    </row>
    <row r="1467" ht="15.0" customHeight="1">
      <c r="A1467" s="262"/>
      <c r="B1467" s="115"/>
      <c r="C1467" s="116"/>
      <c r="D1467" s="116"/>
      <c r="E1467" s="175"/>
      <c r="F1467" s="262"/>
      <c r="G1467" s="61"/>
      <c r="H1467" s="118"/>
      <c r="I1467" s="29"/>
      <c r="J1467" s="29"/>
      <c r="K1467" s="116"/>
      <c r="L1467" s="174"/>
      <c r="M1467" s="174"/>
      <c r="N1467" s="174"/>
      <c r="O1467" s="116"/>
      <c r="P1467" s="174"/>
      <c r="Q1467" s="116"/>
      <c r="R1467" s="116"/>
      <c r="S1467" s="116"/>
      <c r="T1467" s="174"/>
      <c r="U1467" s="174"/>
      <c r="V1467" s="174"/>
      <c r="W1467" s="174"/>
      <c r="X1467" s="174"/>
      <c r="Y1467" s="174"/>
      <c r="Z1467" s="174"/>
      <c r="AA1467" s="174"/>
      <c r="AB1467" s="174"/>
      <c r="AC1467" s="174"/>
      <c r="AD1467" s="174"/>
      <c r="AE1467" s="174"/>
      <c r="AF1467" s="174"/>
      <c r="AG1467" s="174"/>
      <c r="AH1467" s="174"/>
      <c r="AI1467" s="174"/>
      <c r="AJ1467" s="174"/>
    </row>
    <row r="1468" ht="15.0" customHeight="1">
      <c r="A1468" s="262"/>
      <c r="B1468" s="115"/>
      <c r="C1468" s="118"/>
      <c r="D1468" s="118"/>
      <c r="E1468" s="175"/>
      <c r="F1468" s="262"/>
      <c r="G1468" s="61"/>
      <c r="H1468" s="118"/>
      <c r="I1468" s="29"/>
      <c r="J1468" s="29"/>
      <c r="K1468" s="116"/>
      <c r="L1468" s="174"/>
      <c r="M1468" s="174"/>
      <c r="N1468" s="174"/>
      <c r="O1468" s="116"/>
      <c r="P1468" s="174"/>
      <c r="Q1468" s="116"/>
      <c r="R1468" s="116"/>
      <c r="S1468" s="116"/>
      <c r="T1468" s="174"/>
      <c r="U1468" s="174"/>
      <c r="V1468" s="174"/>
      <c r="W1468" s="174"/>
      <c r="X1468" s="174"/>
      <c r="Y1468" s="174"/>
      <c r="Z1468" s="174"/>
      <c r="AA1468" s="174"/>
      <c r="AB1468" s="174"/>
      <c r="AC1468" s="174"/>
      <c r="AD1468" s="174"/>
      <c r="AE1468" s="174"/>
      <c r="AF1468" s="174"/>
      <c r="AG1468" s="174"/>
      <c r="AH1468" s="174"/>
      <c r="AI1468" s="174"/>
      <c r="AJ1468" s="174"/>
    </row>
    <row r="1469" ht="15.0" customHeight="1">
      <c r="A1469" s="262"/>
      <c r="B1469" s="115"/>
      <c r="C1469" s="116"/>
      <c r="D1469" s="116"/>
      <c r="E1469" s="175"/>
      <c r="F1469" s="262"/>
      <c r="G1469" s="61"/>
      <c r="H1469" s="118"/>
      <c r="I1469" s="29"/>
      <c r="J1469" s="29"/>
      <c r="K1469" s="116"/>
      <c r="L1469" s="174"/>
      <c r="M1469" s="174"/>
      <c r="N1469" s="174"/>
      <c r="O1469" s="116"/>
      <c r="P1469" s="174"/>
      <c r="Q1469" s="116"/>
      <c r="R1469" s="116"/>
      <c r="S1469" s="116"/>
      <c r="T1469" s="174"/>
      <c r="U1469" s="174"/>
      <c r="V1469" s="174"/>
      <c r="W1469" s="174"/>
      <c r="X1469" s="174"/>
      <c r="Y1469" s="174"/>
      <c r="Z1469" s="174"/>
      <c r="AA1469" s="174"/>
      <c r="AB1469" s="174"/>
      <c r="AC1469" s="174"/>
      <c r="AD1469" s="174"/>
      <c r="AE1469" s="174"/>
      <c r="AF1469" s="174"/>
      <c r="AG1469" s="174"/>
      <c r="AH1469" s="174"/>
      <c r="AI1469" s="174"/>
      <c r="AJ1469" s="174"/>
    </row>
    <row r="1470" ht="15.0" customHeight="1">
      <c r="A1470" s="262"/>
      <c r="B1470" s="115"/>
      <c r="C1470" s="116"/>
      <c r="D1470" s="116"/>
      <c r="E1470" s="175"/>
      <c r="F1470" s="262"/>
      <c r="G1470" s="61"/>
      <c r="H1470" s="118"/>
      <c r="I1470" s="29"/>
      <c r="J1470" s="29"/>
      <c r="K1470" s="116"/>
      <c r="L1470" s="174"/>
      <c r="M1470" s="174"/>
      <c r="N1470" s="174"/>
      <c r="O1470" s="116"/>
      <c r="P1470" s="174"/>
      <c r="Q1470" s="116"/>
      <c r="R1470" s="116"/>
      <c r="S1470" s="116"/>
      <c r="T1470" s="174"/>
      <c r="U1470" s="174"/>
      <c r="V1470" s="174"/>
      <c r="W1470" s="174"/>
      <c r="X1470" s="174"/>
      <c r="Y1470" s="174"/>
      <c r="Z1470" s="174"/>
      <c r="AA1470" s="174"/>
      <c r="AB1470" s="174"/>
      <c r="AC1470" s="174"/>
      <c r="AD1470" s="174"/>
      <c r="AE1470" s="174"/>
      <c r="AF1470" s="174"/>
      <c r="AG1470" s="174"/>
      <c r="AH1470" s="174"/>
      <c r="AI1470" s="174"/>
      <c r="AJ1470" s="174"/>
    </row>
    <row r="1471" ht="15.0" customHeight="1">
      <c r="A1471" s="262"/>
      <c r="B1471" s="115"/>
      <c r="C1471" s="116"/>
      <c r="D1471" s="116"/>
      <c r="E1471" s="175"/>
      <c r="F1471" s="262"/>
      <c r="G1471" s="61"/>
      <c r="H1471" s="118"/>
      <c r="I1471" s="29"/>
      <c r="J1471" s="29"/>
      <c r="K1471" s="116"/>
      <c r="L1471" s="174"/>
      <c r="M1471" s="174"/>
      <c r="N1471" s="174"/>
      <c r="O1471" s="116"/>
      <c r="P1471" s="174"/>
      <c r="Q1471" s="116"/>
      <c r="R1471" s="116"/>
      <c r="S1471" s="116"/>
      <c r="T1471" s="174"/>
      <c r="U1471" s="174"/>
      <c r="V1471" s="174"/>
      <c r="W1471" s="174"/>
      <c r="X1471" s="174"/>
      <c r="Y1471" s="174"/>
      <c r="Z1471" s="174"/>
      <c r="AA1471" s="174"/>
      <c r="AB1471" s="174"/>
      <c r="AC1471" s="174"/>
      <c r="AD1471" s="174"/>
      <c r="AE1471" s="174"/>
      <c r="AF1471" s="174"/>
      <c r="AG1471" s="174"/>
      <c r="AH1471" s="174"/>
      <c r="AI1471" s="174"/>
      <c r="AJ1471" s="174"/>
    </row>
    <row r="1472" ht="15.0" customHeight="1">
      <c r="A1472" s="262"/>
      <c r="B1472" s="117"/>
      <c r="C1472" s="116"/>
      <c r="D1472" s="116"/>
      <c r="E1472" s="175"/>
      <c r="F1472" s="262"/>
      <c r="G1472" s="61"/>
      <c r="H1472" s="118"/>
      <c r="I1472" s="29"/>
      <c r="J1472" s="29"/>
      <c r="K1472" s="116"/>
      <c r="L1472" s="174"/>
      <c r="M1472" s="174"/>
      <c r="N1472" s="174"/>
      <c r="O1472" s="116"/>
      <c r="P1472" s="174"/>
      <c r="Q1472" s="116"/>
      <c r="R1472" s="116"/>
      <c r="S1472" s="116"/>
      <c r="T1472" s="174"/>
      <c r="U1472" s="174"/>
      <c r="V1472" s="174"/>
      <c r="W1472" s="174"/>
      <c r="X1472" s="174"/>
      <c r="Y1472" s="174"/>
      <c r="Z1472" s="174"/>
      <c r="AA1472" s="174"/>
      <c r="AB1472" s="174"/>
      <c r="AC1472" s="174"/>
      <c r="AD1472" s="174"/>
      <c r="AE1472" s="174"/>
      <c r="AF1472" s="174"/>
      <c r="AG1472" s="174"/>
      <c r="AH1472" s="174"/>
      <c r="AI1472" s="174"/>
      <c r="AJ1472" s="174"/>
    </row>
    <row r="1473" ht="15.0" customHeight="1">
      <c r="A1473" s="262"/>
      <c r="B1473" s="117"/>
      <c r="C1473" s="116"/>
      <c r="D1473" s="116"/>
      <c r="E1473" s="175"/>
      <c r="F1473" s="262"/>
      <c r="G1473" s="61"/>
      <c r="H1473" s="118"/>
      <c r="I1473" s="29"/>
      <c r="J1473" s="29"/>
      <c r="K1473" s="116"/>
      <c r="L1473" s="174"/>
      <c r="M1473" s="174"/>
      <c r="N1473" s="174"/>
      <c r="O1473" s="116"/>
      <c r="P1473" s="174"/>
      <c r="Q1473" s="116"/>
      <c r="R1473" s="116"/>
      <c r="S1473" s="116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</row>
    <row r="1474" ht="15.0" customHeight="1">
      <c r="A1474" s="262"/>
      <c r="B1474" s="115"/>
      <c r="C1474" s="116"/>
      <c r="D1474" s="118"/>
      <c r="E1474" s="175"/>
      <c r="F1474" s="262"/>
      <c r="G1474" s="61"/>
      <c r="H1474" s="118"/>
      <c r="I1474" s="29"/>
      <c r="J1474" s="29"/>
      <c r="K1474" s="116"/>
      <c r="L1474" s="174"/>
      <c r="M1474" s="174"/>
      <c r="N1474" s="174"/>
      <c r="O1474" s="116"/>
      <c r="P1474" s="174"/>
      <c r="Q1474" s="116"/>
      <c r="R1474" s="116"/>
      <c r="S1474" s="116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</row>
    <row r="1475" ht="15.0" customHeight="1">
      <c r="A1475" s="262"/>
      <c r="B1475" s="115"/>
      <c r="C1475" s="116"/>
      <c r="D1475" s="116"/>
      <c r="E1475" s="175"/>
      <c r="F1475" s="262"/>
      <c r="G1475" s="29"/>
      <c r="H1475" s="118"/>
      <c r="I1475" s="29"/>
      <c r="J1475" s="29"/>
      <c r="K1475" s="116"/>
      <c r="L1475" s="174"/>
      <c r="M1475" s="174"/>
      <c r="N1475" s="174"/>
      <c r="O1475" s="116"/>
      <c r="P1475" s="174"/>
      <c r="Q1475" s="116"/>
      <c r="R1475" s="116"/>
      <c r="S1475" s="116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</row>
    <row r="1476" ht="15.0" customHeight="1">
      <c r="A1476" s="262"/>
      <c r="B1476" s="115"/>
      <c r="C1476" s="118"/>
      <c r="D1476" s="118"/>
      <c r="E1476" s="175"/>
      <c r="F1476" s="262"/>
      <c r="G1476" s="29"/>
      <c r="H1476" s="118"/>
      <c r="I1476" s="29"/>
      <c r="J1476" s="29"/>
      <c r="K1476" s="116"/>
      <c r="L1476" s="174"/>
      <c r="M1476" s="174"/>
      <c r="N1476" s="174"/>
      <c r="O1476" s="116"/>
      <c r="P1476" s="174"/>
      <c r="Q1476" s="116"/>
      <c r="R1476" s="116"/>
      <c r="S1476" s="116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</row>
    <row r="1477" ht="15.0" customHeight="1">
      <c r="A1477" s="262"/>
      <c r="B1477" s="115"/>
      <c r="C1477" s="116"/>
      <c r="D1477" s="116"/>
      <c r="E1477" s="175"/>
      <c r="F1477" s="262"/>
      <c r="G1477" s="29"/>
      <c r="H1477" s="118"/>
      <c r="I1477" s="29"/>
      <c r="J1477" s="29"/>
      <c r="K1477" s="116"/>
      <c r="L1477" s="174"/>
      <c r="M1477" s="174"/>
      <c r="N1477" s="174"/>
      <c r="O1477" s="116"/>
      <c r="P1477" s="174"/>
      <c r="Q1477" s="116"/>
      <c r="R1477" s="116"/>
      <c r="S1477" s="116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</row>
    <row r="1478" ht="15.0" customHeight="1">
      <c r="A1478" s="262"/>
      <c r="B1478" s="115"/>
      <c r="C1478" s="118"/>
      <c r="D1478" s="118"/>
      <c r="E1478" s="175"/>
      <c r="F1478" s="262"/>
      <c r="G1478" s="28"/>
      <c r="H1478" s="118"/>
      <c r="I1478" s="29"/>
      <c r="J1478" s="29"/>
      <c r="K1478" s="116"/>
      <c r="L1478" s="174"/>
      <c r="M1478" s="174"/>
      <c r="N1478" s="174"/>
      <c r="O1478" s="116"/>
      <c r="P1478" s="174"/>
      <c r="Q1478" s="116"/>
      <c r="R1478" s="116"/>
      <c r="S1478" s="174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</row>
    <row r="1479" ht="15.0" customHeight="1">
      <c r="A1479" s="262"/>
      <c r="B1479" s="115"/>
      <c r="C1479" s="118"/>
      <c r="D1479" s="118"/>
      <c r="E1479" s="175"/>
      <c r="F1479" s="262"/>
      <c r="G1479" s="28"/>
      <c r="H1479" s="118"/>
      <c r="I1479" s="29"/>
      <c r="J1479" s="29"/>
      <c r="K1479" s="116"/>
      <c r="L1479" s="174"/>
      <c r="M1479" s="174"/>
      <c r="N1479" s="174"/>
      <c r="O1479" s="116"/>
      <c r="P1479" s="174"/>
      <c r="Q1479" s="116"/>
      <c r="R1479" s="116"/>
      <c r="S1479" s="174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</row>
    <row r="1480" ht="15.0" customHeight="1">
      <c r="A1480" s="262"/>
      <c r="B1480" s="115"/>
      <c r="C1480" s="116"/>
      <c r="D1480" s="118"/>
      <c r="E1480" s="175"/>
      <c r="F1480" s="262"/>
      <c r="G1480" s="28"/>
      <c r="H1480" s="118"/>
      <c r="I1480" s="29"/>
      <c r="J1480" s="29"/>
      <c r="K1480" s="116"/>
      <c r="L1480" s="174"/>
      <c r="M1480" s="174"/>
      <c r="N1480" s="174"/>
      <c r="O1480" s="116"/>
      <c r="P1480" s="174"/>
      <c r="Q1480" s="116"/>
      <c r="R1480" s="116"/>
      <c r="S1480" s="174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</row>
    <row r="1481" ht="15.0" customHeight="1">
      <c r="A1481" s="262"/>
      <c r="B1481" s="115"/>
      <c r="C1481" s="118"/>
      <c r="D1481" s="118"/>
      <c r="E1481" s="175"/>
      <c r="F1481" s="262"/>
      <c r="G1481" s="28"/>
      <c r="H1481" s="118"/>
      <c r="I1481" s="29"/>
      <c r="J1481" s="29"/>
      <c r="K1481" s="116"/>
      <c r="L1481" s="174"/>
      <c r="M1481" s="174"/>
      <c r="N1481" s="174"/>
      <c r="O1481" s="116"/>
      <c r="P1481" s="174"/>
      <c r="Q1481" s="116"/>
      <c r="R1481" s="116"/>
      <c r="S1481" s="174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 ht="15.0" customHeight="1">
      <c r="A1482" s="262"/>
      <c r="B1482" s="115"/>
      <c r="C1482" s="116"/>
      <c r="D1482" s="118"/>
      <c r="E1482" s="175"/>
      <c r="F1482" s="262"/>
      <c r="G1482" s="28"/>
      <c r="H1482" s="118"/>
      <c r="I1482" s="29"/>
      <c r="J1482" s="29"/>
      <c r="K1482" s="116"/>
      <c r="L1482" s="174"/>
      <c r="M1482" s="174"/>
      <c r="N1482" s="174"/>
      <c r="O1482" s="116"/>
      <c r="P1482" s="174"/>
      <c r="Q1482" s="116"/>
      <c r="R1482" s="116"/>
      <c r="S1482" s="174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</row>
    <row r="1483" ht="15.0" customHeight="1">
      <c r="A1483" s="262"/>
      <c r="B1483" s="115"/>
      <c r="C1483" s="116"/>
      <c r="D1483" s="116"/>
      <c r="E1483" s="175"/>
      <c r="F1483" s="262"/>
      <c r="G1483" s="28"/>
      <c r="H1483" s="118"/>
      <c r="I1483" s="29"/>
      <c r="J1483" s="29"/>
      <c r="K1483" s="116"/>
      <c r="L1483" s="174"/>
      <c r="M1483" s="174"/>
      <c r="N1483" s="174"/>
      <c r="O1483" s="116"/>
      <c r="P1483" s="174"/>
      <c r="Q1483" s="116"/>
      <c r="R1483" s="116"/>
      <c r="S1483" s="174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</row>
    <row r="1484" ht="15.0" customHeight="1">
      <c r="A1484" s="262"/>
      <c r="B1484" s="115"/>
      <c r="C1484" s="116"/>
      <c r="D1484" s="116"/>
      <c r="E1484" s="175"/>
      <c r="F1484" s="262"/>
      <c r="G1484" s="28"/>
      <c r="H1484" s="118"/>
      <c r="I1484" s="29"/>
      <c r="J1484" s="29"/>
      <c r="K1484" s="116"/>
      <c r="L1484" s="174"/>
      <c r="M1484" s="174"/>
      <c r="N1484" s="174"/>
      <c r="O1484" s="116"/>
      <c r="P1484" s="174"/>
      <c r="Q1484" s="116"/>
      <c r="R1484" s="116"/>
      <c r="S1484" s="174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</row>
    <row r="1485" ht="15.0" customHeight="1">
      <c r="A1485" s="262"/>
      <c r="B1485" s="115"/>
      <c r="C1485" s="116"/>
      <c r="D1485" s="116"/>
      <c r="E1485" s="175"/>
      <c r="F1485" s="262"/>
      <c r="G1485" s="28"/>
      <c r="H1485" s="118"/>
      <c r="I1485" s="29"/>
      <c r="J1485" s="29"/>
      <c r="K1485" s="116"/>
      <c r="L1485" s="174"/>
      <c r="M1485" s="174"/>
      <c r="N1485" s="174"/>
      <c r="O1485" s="116"/>
      <c r="P1485" s="174"/>
      <c r="Q1485" s="116"/>
      <c r="R1485" s="116"/>
      <c r="S1485" s="174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</row>
    <row r="1486" ht="15.0" customHeight="1">
      <c r="A1486" s="262"/>
      <c r="B1486" s="115"/>
      <c r="C1486" s="116"/>
      <c r="D1486" s="116"/>
      <c r="E1486" s="175"/>
      <c r="F1486" s="262"/>
      <c r="G1486" s="28"/>
      <c r="H1486" s="118"/>
      <c r="I1486" s="29"/>
      <c r="J1486" s="29"/>
      <c r="K1486" s="116"/>
      <c r="L1486" s="174"/>
      <c r="M1486" s="174"/>
      <c r="N1486" s="174"/>
      <c r="O1486" s="116"/>
      <c r="P1486" s="174"/>
      <c r="Q1486" s="116"/>
      <c r="R1486" s="116"/>
      <c r="S1486" s="174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</row>
    <row r="1487" ht="15.0" customHeight="1">
      <c r="A1487" s="262"/>
      <c r="B1487" s="115"/>
      <c r="C1487" s="116"/>
      <c r="D1487" s="116"/>
      <c r="E1487" s="175"/>
      <c r="F1487" s="262"/>
      <c r="G1487" s="28"/>
      <c r="H1487" s="118"/>
      <c r="I1487" s="29"/>
      <c r="J1487" s="29"/>
      <c r="K1487" s="116"/>
      <c r="L1487" s="174"/>
      <c r="M1487" s="174"/>
      <c r="N1487" s="174"/>
      <c r="O1487" s="116"/>
      <c r="P1487" s="174"/>
      <c r="Q1487" s="116"/>
      <c r="R1487" s="116"/>
      <c r="S1487" s="174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</row>
    <row r="1488" ht="15.0" customHeight="1">
      <c r="A1488" s="262"/>
      <c r="B1488" s="115"/>
      <c r="C1488" s="116"/>
      <c r="D1488" s="118"/>
      <c r="E1488" s="175"/>
      <c r="F1488" s="262"/>
      <c r="G1488" s="28"/>
      <c r="H1488" s="118"/>
      <c r="I1488" s="29"/>
      <c r="J1488" s="29"/>
      <c r="K1488" s="116"/>
      <c r="L1488" s="174"/>
      <c r="M1488" s="174"/>
      <c r="N1488" s="174"/>
      <c r="O1488" s="116"/>
      <c r="P1488" s="174"/>
      <c r="Q1488" s="116"/>
      <c r="R1488" s="116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</row>
    <row r="1489" ht="15.0" customHeight="1">
      <c r="A1489" s="262"/>
      <c r="B1489" s="115"/>
      <c r="C1489" s="116"/>
      <c r="D1489" s="118"/>
      <c r="E1489" s="175"/>
      <c r="F1489" s="262"/>
      <c r="G1489" s="28"/>
      <c r="H1489" s="118"/>
      <c r="I1489" s="29"/>
      <c r="J1489" s="29"/>
      <c r="K1489" s="116"/>
      <c r="L1489" s="174"/>
      <c r="M1489" s="174"/>
      <c r="N1489" s="174"/>
      <c r="O1489" s="116"/>
      <c r="P1489" s="174"/>
      <c r="Q1489" s="116"/>
      <c r="R1489" s="116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</row>
    <row r="1490" ht="15.0" customHeight="1">
      <c r="A1490" s="262"/>
      <c r="B1490" s="115"/>
      <c r="C1490" s="116"/>
      <c r="D1490" s="116"/>
      <c r="E1490" s="175"/>
      <c r="F1490" s="262"/>
      <c r="G1490" s="28"/>
      <c r="H1490" s="118"/>
      <c r="I1490" s="29"/>
      <c r="J1490" s="29"/>
      <c r="K1490" s="116"/>
      <c r="L1490" s="174"/>
      <c r="M1490" s="174"/>
      <c r="N1490" s="174"/>
      <c r="O1490" s="116"/>
      <c r="P1490" s="174"/>
      <c r="Q1490" s="116"/>
      <c r="R1490" s="116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</row>
    <row r="1491" ht="15.0" customHeight="1">
      <c r="A1491" s="262"/>
      <c r="B1491" s="115"/>
      <c r="C1491" s="116"/>
      <c r="D1491" s="116"/>
      <c r="E1491" s="175"/>
      <c r="F1491" s="262"/>
      <c r="G1491" s="28"/>
      <c r="H1491" s="118"/>
      <c r="I1491" s="29"/>
      <c r="J1491" s="29"/>
      <c r="K1491" s="116"/>
      <c r="L1491" s="174"/>
      <c r="M1491" s="174"/>
      <c r="N1491" s="174"/>
      <c r="O1491" s="116"/>
      <c r="P1491" s="174"/>
      <c r="Q1491" s="116"/>
      <c r="R1491" s="116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</row>
    <row r="1492" ht="15.0" customHeight="1">
      <c r="A1492" s="262"/>
      <c r="B1492" s="115"/>
      <c r="C1492" s="116"/>
      <c r="D1492" s="116"/>
      <c r="E1492" s="175"/>
      <c r="F1492" s="262"/>
      <c r="G1492" s="28"/>
      <c r="H1492" s="118"/>
      <c r="I1492" s="29"/>
      <c r="J1492" s="29"/>
      <c r="K1492" s="116"/>
      <c r="L1492" s="174"/>
      <c r="M1492" s="174"/>
      <c r="N1492" s="174"/>
      <c r="O1492" s="116"/>
      <c r="P1492" s="174"/>
      <c r="Q1492" s="116"/>
      <c r="R1492" s="116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</row>
    <row r="1493" ht="15.0" customHeight="1">
      <c r="A1493" s="262"/>
      <c r="B1493" s="115"/>
      <c r="C1493" s="116"/>
      <c r="D1493" s="116"/>
      <c r="E1493" s="175"/>
      <c r="F1493" s="262"/>
      <c r="G1493" s="28"/>
      <c r="H1493" s="118"/>
      <c r="I1493" s="29"/>
      <c r="J1493" s="29"/>
      <c r="K1493" s="116"/>
      <c r="L1493" s="174"/>
      <c r="M1493" s="174"/>
      <c r="N1493" s="174"/>
      <c r="O1493" s="116"/>
      <c r="P1493" s="174"/>
      <c r="Q1493" s="116"/>
      <c r="R1493" s="116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</row>
    <row r="1494" ht="15.0" customHeight="1">
      <c r="A1494" s="262"/>
      <c r="B1494" s="117"/>
      <c r="C1494" s="116"/>
      <c r="D1494" s="118"/>
      <c r="E1494" s="175"/>
      <c r="F1494" s="262"/>
      <c r="G1494" s="61"/>
      <c r="H1494" s="118"/>
      <c r="I1494" s="29"/>
      <c r="J1494" s="29"/>
      <c r="K1494" s="116"/>
      <c r="L1494" s="174"/>
      <c r="M1494" s="174"/>
      <c r="N1494" s="174"/>
      <c r="O1494" s="116"/>
      <c r="P1494" s="174"/>
      <c r="Q1494" s="116"/>
      <c r="R1494" s="116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</row>
    <row r="1495" ht="15.0" customHeight="1">
      <c r="A1495" s="262"/>
      <c r="B1495" s="117"/>
      <c r="C1495" s="116"/>
      <c r="D1495" s="116"/>
      <c r="E1495" s="175"/>
      <c r="F1495" s="262"/>
      <c r="G1495" s="61"/>
      <c r="H1495" s="118"/>
      <c r="I1495" s="29"/>
      <c r="J1495" s="29"/>
      <c r="K1495" s="116"/>
      <c r="L1495" s="174"/>
      <c r="M1495" s="174"/>
      <c r="N1495" s="174"/>
      <c r="O1495" s="116"/>
      <c r="P1495" s="174"/>
      <c r="Q1495" s="116"/>
      <c r="R1495" s="116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ht="15.0" customHeight="1">
      <c r="A1496" s="262"/>
      <c r="B1496" s="115"/>
      <c r="C1496" s="116"/>
      <c r="D1496" s="116"/>
      <c r="E1496" s="175"/>
      <c r="F1496" s="262"/>
      <c r="G1496" s="61"/>
      <c r="H1496" s="118"/>
      <c r="I1496" s="29"/>
      <c r="J1496" s="29"/>
      <c r="K1496" s="116"/>
      <c r="L1496" s="174"/>
      <c r="M1496" s="174"/>
      <c r="N1496" s="174"/>
      <c r="O1496" s="116"/>
      <c r="P1496" s="174"/>
      <c r="Q1496" s="116"/>
      <c r="R1496" s="116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</row>
    <row r="1497" ht="15.0" customHeight="1">
      <c r="A1497" s="262"/>
      <c r="B1497" s="117"/>
      <c r="C1497" s="116"/>
      <c r="D1497" s="116"/>
      <c r="E1497" s="175"/>
      <c r="F1497" s="262"/>
      <c r="G1497" s="61"/>
      <c r="H1497" s="118"/>
      <c r="I1497" s="29"/>
      <c r="J1497" s="29"/>
      <c r="K1497" s="116"/>
      <c r="L1497" s="174"/>
      <c r="M1497" s="174"/>
      <c r="N1497" s="174"/>
      <c r="O1497" s="116"/>
      <c r="P1497" s="174"/>
      <c r="Q1497" s="116"/>
      <c r="R1497" s="116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ht="15.0" customHeight="1">
      <c r="A1498" s="262"/>
      <c r="B1498" s="117"/>
      <c r="C1498" s="116"/>
      <c r="D1498" s="116"/>
      <c r="E1498" s="175"/>
      <c r="F1498" s="262"/>
      <c r="G1498" s="61"/>
      <c r="H1498" s="118"/>
      <c r="I1498" s="29"/>
      <c r="J1498" s="29"/>
      <c r="K1498" s="116"/>
      <c r="L1498" s="174"/>
      <c r="M1498" s="174"/>
      <c r="N1498" s="174"/>
      <c r="O1498" s="116"/>
      <c r="P1498" s="174"/>
      <c r="Q1498" s="116"/>
      <c r="R1498" s="116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ht="15.0" customHeight="1">
      <c r="A1499" s="262"/>
      <c r="B1499" s="115"/>
      <c r="C1499" s="116"/>
      <c r="D1499" s="118"/>
      <c r="E1499" s="175"/>
      <c r="F1499" s="262"/>
      <c r="G1499" s="28"/>
      <c r="H1499" s="118"/>
      <c r="I1499" s="29"/>
      <c r="J1499" s="29"/>
      <c r="K1499" s="116"/>
      <c r="L1499" s="174"/>
      <c r="M1499" s="174"/>
      <c r="N1499" s="174"/>
      <c r="O1499" s="116"/>
      <c r="P1499" s="174"/>
      <c r="Q1499" s="116"/>
      <c r="R1499" s="116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ht="15.0" customHeight="1">
      <c r="A1500" s="262"/>
      <c r="B1500" s="115"/>
      <c r="C1500" s="116"/>
      <c r="D1500" s="118"/>
      <c r="E1500" s="175"/>
      <c r="F1500" s="262"/>
      <c r="G1500" s="28"/>
      <c r="H1500" s="118"/>
      <c r="I1500" s="29"/>
      <c r="J1500" s="29"/>
      <c r="K1500" s="116"/>
      <c r="L1500" s="174"/>
      <c r="M1500" s="174"/>
      <c r="N1500" s="174"/>
      <c r="O1500" s="116"/>
      <c r="P1500" s="174"/>
      <c r="Q1500" s="116"/>
      <c r="R1500" s="116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</row>
    <row r="1501" ht="15.0" customHeight="1">
      <c r="A1501" s="262"/>
      <c r="B1501" s="115"/>
      <c r="C1501" s="116"/>
      <c r="D1501" s="116"/>
      <c r="E1501" s="175"/>
      <c r="F1501" s="262"/>
      <c r="G1501" s="28"/>
      <c r="H1501" s="118"/>
      <c r="I1501" s="29"/>
      <c r="J1501" s="29"/>
      <c r="K1501" s="116"/>
      <c r="L1501" s="174"/>
      <c r="M1501" s="174"/>
      <c r="N1501" s="174"/>
      <c r="O1501" s="116"/>
      <c r="P1501" s="174"/>
      <c r="Q1501" s="116"/>
      <c r="R1501" s="116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ht="15.0" customHeight="1">
      <c r="A1502" s="262"/>
      <c r="B1502" s="115"/>
      <c r="C1502" s="116"/>
      <c r="D1502" s="116"/>
      <c r="E1502" s="175"/>
      <c r="F1502" s="262"/>
      <c r="G1502" s="28"/>
      <c r="H1502" s="118"/>
      <c r="I1502" s="29"/>
      <c r="J1502" s="29"/>
      <c r="K1502" s="116"/>
      <c r="L1502" s="174"/>
      <c r="M1502" s="174"/>
      <c r="N1502" s="174"/>
      <c r="O1502" s="116"/>
      <c r="P1502" s="174"/>
      <c r="Q1502" s="116"/>
      <c r="R1502" s="116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ht="15.0" customHeight="1">
      <c r="A1503" s="262"/>
      <c r="B1503" s="115"/>
      <c r="C1503" s="116"/>
      <c r="D1503" s="116"/>
      <c r="E1503" s="175"/>
      <c r="F1503" s="262"/>
      <c r="G1503" s="61"/>
      <c r="H1503" s="118"/>
      <c r="I1503" s="29"/>
      <c r="J1503" s="29"/>
      <c r="K1503" s="116"/>
      <c r="L1503" s="174"/>
      <c r="M1503" s="174"/>
      <c r="N1503" s="174"/>
      <c r="O1503" s="116"/>
      <c r="P1503" s="174"/>
      <c r="Q1503" s="116"/>
      <c r="R1503" s="116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ht="15.0" customHeight="1">
      <c r="A1504" s="262"/>
      <c r="B1504" s="117"/>
      <c r="C1504" s="116"/>
      <c r="D1504" s="116"/>
      <c r="E1504" s="175"/>
      <c r="F1504" s="262"/>
      <c r="G1504" s="61"/>
      <c r="H1504" s="118"/>
      <c r="I1504" s="29"/>
      <c r="J1504" s="29"/>
      <c r="K1504" s="116"/>
      <c r="L1504" s="174"/>
      <c r="M1504" s="174"/>
      <c r="N1504" s="174"/>
      <c r="O1504" s="116"/>
      <c r="P1504" s="174"/>
      <c r="Q1504" s="116"/>
      <c r="R1504" s="116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</row>
    <row r="1505" ht="15.0" customHeight="1">
      <c r="A1505" s="262"/>
      <c r="B1505" s="115"/>
      <c r="C1505" s="116"/>
      <c r="D1505" s="116"/>
      <c r="E1505" s="175"/>
      <c r="F1505" s="262"/>
      <c r="G1505" s="29"/>
      <c r="H1505" s="118"/>
      <c r="I1505" s="29"/>
      <c r="J1505" s="29"/>
      <c r="K1505" s="116"/>
      <c r="L1505" s="174"/>
      <c r="M1505" s="174"/>
      <c r="N1505" s="174"/>
      <c r="O1505" s="116"/>
      <c r="P1505" s="174"/>
      <c r="Q1505" s="116"/>
      <c r="R1505" s="116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ht="15.0" customHeight="1">
      <c r="A1506" s="262"/>
      <c r="B1506" s="115"/>
      <c r="C1506" s="116"/>
      <c r="D1506" s="118"/>
      <c r="E1506" s="175"/>
      <c r="F1506" s="262"/>
      <c r="G1506" s="28"/>
      <c r="H1506" s="118"/>
      <c r="I1506" s="29"/>
      <c r="J1506" s="29"/>
      <c r="K1506" s="116"/>
      <c r="L1506" s="174"/>
      <c r="M1506" s="174"/>
      <c r="N1506" s="174"/>
      <c r="O1506" s="116"/>
      <c r="P1506" s="174"/>
      <c r="Q1506" s="116"/>
      <c r="R1506" s="116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ht="15.0" customHeight="1">
      <c r="A1507" s="262"/>
      <c r="B1507" s="115"/>
      <c r="C1507" s="116"/>
      <c r="D1507" s="118"/>
      <c r="E1507" s="175"/>
      <c r="F1507" s="262"/>
      <c r="G1507" s="28"/>
      <c r="H1507" s="118"/>
      <c r="I1507" s="29"/>
      <c r="J1507" s="29"/>
      <c r="K1507" s="116"/>
      <c r="L1507" s="174"/>
      <c r="M1507" s="174"/>
      <c r="N1507" s="174"/>
      <c r="O1507" s="116"/>
      <c r="P1507" s="174"/>
      <c r="Q1507" s="116"/>
      <c r="R1507" s="116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ht="15.0" customHeight="1">
      <c r="A1508" s="262"/>
      <c r="B1508" s="115"/>
      <c r="C1508" s="116"/>
      <c r="D1508" s="116"/>
      <c r="E1508" s="175"/>
      <c r="F1508" s="262"/>
      <c r="G1508" s="61"/>
      <c r="H1508" s="118"/>
      <c r="I1508" s="29"/>
      <c r="J1508" s="29"/>
      <c r="K1508" s="116"/>
      <c r="L1508" s="174"/>
      <c r="M1508" s="174"/>
      <c r="N1508" s="174"/>
      <c r="O1508" s="116"/>
      <c r="P1508" s="174"/>
      <c r="Q1508" s="116"/>
      <c r="R1508" s="116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ht="15.0" customHeight="1">
      <c r="A1509" s="262"/>
      <c r="B1509" s="117"/>
      <c r="C1509" s="116"/>
      <c r="D1509" s="118"/>
      <c r="E1509" s="175"/>
      <c r="F1509" s="262"/>
      <c r="G1509" s="61"/>
      <c r="H1509" s="118"/>
      <c r="I1509" s="29"/>
      <c r="J1509" s="29"/>
      <c r="K1509" s="116"/>
      <c r="L1509" s="174"/>
      <c r="M1509" s="174"/>
      <c r="N1509" s="174"/>
      <c r="O1509" s="116"/>
      <c r="P1509" s="174"/>
      <c r="Q1509" s="116"/>
      <c r="R1509" s="116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ht="15.0" customHeight="1">
      <c r="A1510" s="262"/>
      <c r="B1510" s="115"/>
      <c r="C1510" s="116"/>
      <c r="D1510" s="118"/>
      <c r="E1510" s="175"/>
      <c r="F1510" s="262"/>
      <c r="G1510" s="29"/>
      <c r="H1510" s="118"/>
      <c r="I1510" s="29"/>
      <c r="J1510" s="29"/>
      <c r="K1510" s="116"/>
      <c r="L1510" s="174"/>
      <c r="M1510" s="174"/>
      <c r="N1510" s="174"/>
      <c r="O1510" s="116"/>
      <c r="P1510" s="174"/>
      <c r="Q1510" s="116"/>
      <c r="R1510" s="116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</row>
    <row r="1511" ht="15.0" customHeight="1">
      <c r="A1511" s="262"/>
      <c r="B1511" s="115"/>
      <c r="C1511" s="116"/>
      <c r="D1511" s="116"/>
      <c r="E1511" s="175"/>
      <c r="F1511" s="262"/>
      <c r="G1511" s="28"/>
      <c r="H1511" s="118"/>
      <c r="I1511" s="29"/>
      <c r="J1511" s="29"/>
      <c r="K1511" s="116"/>
      <c r="L1511" s="174"/>
      <c r="M1511" s="174"/>
      <c r="N1511" s="174"/>
      <c r="O1511" s="116"/>
      <c r="P1511" s="174"/>
      <c r="Q1511" s="116"/>
      <c r="R1511" s="116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</row>
    <row r="1512" ht="15.0" customHeight="1">
      <c r="A1512" s="262"/>
      <c r="B1512" s="115"/>
      <c r="C1512" s="116"/>
      <c r="D1512" s="116"/>
      <c r="E1512" s="175"/>
      <c r="F1512" s="262"/>
      <c r="G1512" s="28"/>
      <c r="H1512" s="118"/>
      <c r="I1512" s="29"/>
      <c r="J1512" s="29"/>
      <c r="K1512" s="116"/>
      <c r="L1512" s="174"/>
      <c r="M1512" s="174"/>
      <c r="N1512" s="174"/>
      <c r="O1512" s="116"/>
      <c r="P1512" s="174"/>
      <c r="Q1512" s="116"/>
      <c r="R1512" s="116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ht="15.0" customHeight="1">
      <c r="A1513" s="262"/>
      <c r="B1513" s="115"/>
      <c r="C1513" s="116"/>
      <c r="D1513" s="116"/>
      <c r="E1513" s="175"/>
      <c r="F1513" s="262"/>
      <c r="G1513" s="28"/>
      <c r="H1513" s="118"/>
      <c r="I1513" s="29"/>
      <c r="J1513" s="29"/>
      <c r="K1513" s="116"/>
      <c r="L1513" s="174"/>
      <c r="M1513" s="174"/>
      <c r="N1513" s="174"/>
      <c r="O1513" s="116"/>
      <c r="P1513" s="174"/>
      <c r="Q1513" s="116"/>
      <c r="R1513" s="116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ht="15.0" customHeight="1">
      <c r="A1514" s="262"/>
      <c r="B1514" s="115"/>
      <c r="C1514" s="116"/>
      <c r="D1514" s="118"/>
      <c r="E1514" s="175"/>
      <c r="F1514" s="262"/>
      <c r="G1514" s="28"/>
      <c r="H1514" s="118"/>
      <c r="I1514" s="29"/>
      <c r="J1514" s="29"/>
      <c r="K1514" s="116"/>
      <c r="L1514" s="174"/>
      <c r="M1514" s="174"/>
      <c r="N1514" s="174"/>
      <c r="O1514" s="116"/>
      <c r="P1514" s="174"/>
      <c r="Q1514" s="116"/>
      <c r="R1514" s="116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ht="15.0" customHeight="1">
      <c r="A1515" s="262"/>
      <c r="B1515" s="115"/>
      <c r="C1515" s="116"/>
      <c r="D1515" s="116"/>
      <c r="E1515" s="175"/>
      <c r="F1515" s="262"/>
      <c r="G1515" s="28"/>
      <c r="H1515" s="118"/>
      <c r="I1515" s="29"/>
      <c r="J1515" s="29"/>
      <c r="K1515" s="116"/>
      <c r="L1515" s="174"/>
      <c r="M1515" s="174"/>
      <c r="N1515" s="174"/>
      <c r="O1515" s="116"/>
      <c r="P1515" s="174"/>
      <c r="Q1515" s="116"/>
      <c r="R1515" s="116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</row>
    <row r="1516" ht="15.0" customHeight="1">
      <c r="A1516" s="262"/>
      <c r="B1516" s="115"/>
      <c r="C1516" s="116"/>
      <c r="D1516" s="116"/>
      <c r="E1516" s="175"/>
      <c r="F1516" s="262"/>
      <c r="G1516" s="28"/>
      <c r="H1516" s="118"/>
      <c r="I1516" s="29"/>
      <c r="J1516" s="29"/>
      <c r="K1516" s="116"/>
      <c r="L1516" s="174"/>
      <c r="M1516" s="174"/>
      <c r="N1516" s="174"/>
      <c r="O1516" s="116"/>
      <c r="P1516" s="174"/>
      <c r="Q1516" s="116"/>
      <c r="R1516" s="116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</row>
    <row r="1517" ht="15.0" customHeight="1">
      <c r="A1517" s="262"/>
      <c r="B1517" s="115"/>
      <c r="C1517" s="116"/>
      <c r="D1517" s="118"/>
      <c r="E1517" s="175"/>
      <c r="F1517" s="262"/>
      <c r="G1517" s="28"/>
      <c r="H1517" s="118"/>
      <c r="I1517" s="29"/>
      <c r="J1517" s="29"/>
      <c r="K1517" s="116"/>
      <c r="L1517" s="174"/>
      <c r="M1517" s="174"/>
      <c r="N1517" s="174"/>
      <c r="O1517" s="116"/>
      <c r="P1517" s="174"/>
      <c r="Q1517" s="116"/>
      <c r="R1517" s="116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</row>
    <row r="1518" ht="15.0" customHeight="1">
      <c r="A1518" s="262"/>
      <c r="B1518" s="115"/>
      <c r="C1518" s="116"/>
      <c r="D1518" s="116"/>
      <c r="E1518" s="175"/>
      <c r="F1518" s="262"/>
      <c r="G1518" s="28"/>
      <c r="H1518" s="118"/>
      <c r="I1518" s="29"/>
      <c r="J1518" s="29"/>
      <c r="K1518" s="116"/>
      <c r="L1518" s="174"/>
      <c r="M1518" s="174"/>
      <c r="N1518" s="174"/>
      <c r="O1518" s="116"/>
      <c r="P1518" s="174"/>
      <c r="Q1518" s="116"/>
      <c r="R1518" s="116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ht="15.0" customHeight="1">
      <c r="A1519" s="262"/>
      <c r="B1519" s="115"/>
      <c r="C1519" s="116"/>
      <c r="D1519" s="116"/>
      <c r="E1519" s="175"/>
      <c r="F1519" s="262"/>
      <c r="G1519" s="28"/>
      <c r="H1519" s="118"/>
      <c r="I1519" s="29"/>
      <c r="J1519" s="29"/>
      <c r="K1519" s="116"/>
      <c r="L1519" s="174"/>
      <c r="M1519" s="174"/>
      <c r="N1519" s="174"/>
      <c r="O1519" s="116"/>
      <c r="P1519" s="174"/>
      <c r="Q1519" s="116"/>
      <c r="R1519" s="116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</row>
    <row r="1520" ht="15.0" customHeight="1">
      <c r="A1520" s="262"/>
      <c r="B1520" s="115"/>
      <c r="C1520" s="116"/>
      <c r="D1520" s="118"/>
      <c r="E1520" s="175"/>
      <c r="F1520" s="262"/>
      <c r="G1520" s="28"/>
      <c r="H1520" s="118"/>
      <c r="I1520" s="29"/>
      <c r="J1520" s="29"/>
      <c r="K1520" s="116"/>
      <c r="L1520" s="174"/>
      <c r="M1520" s="174"/>
      <c r="N1520" s="174"/>
      <c r="O1520" s="116"/>
      <c r="P1520" s="174"/>
      <c r="Q1520" s="116"/>
      <c r="R1520" s="116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ht="15.0" customHeight="1">
      <c r="A1521" s="262"/>
      <c r="B1521" s="115"/>
      <c r="C1521" s="116"/>
      <c r="D1521" s="118"/>
      <c r="E1521" s="175"/>
      <c r="F1521" s="262"/>
      <c r="G1521" s="28"/>
      <c r="H1521" s="118"/>
      <c r="I1521" s="29"/>
      <c r="J1521" s="29"/>
      <c r="K1521" s="116"/>
      <c r="L1521" s="174"/>
      <c r="M1521" s="174"/>
      <c r="N1521" s="174"/>
      <c r="O1521" s="116"/>
      <c r="P1521" s="174"/>
      <c r="Q1521" s="116"/>
      <c r="R1521" s="116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</row>
    <row r="1522" ht="15.0" customHeight="1">
      <c r="A1522" s="262"/>
      <c r="B1522" s="115"/>
      <c r="C1522" s="116"/>
      <c r="D1522" s="116"/>
      <c r="E1522" s="175"/>
      <c r="F1522" s="262"/>
      <c r="G1522" s="28"/>
      <c r="H1522" s="118"/>
      <c r="I1522" s="29"/>
      <c r="J1522" s="29"/>
      <c r="K1522" s="116"/>
      <c r="L1522" s="174"/>
      <c r="M1522" s="174"/>
      <c r="N1522" s="174"/>
      <c r="O1522" s="116"/>
      <c r="P1522" s="174"/>
      <c r="Q1522" s="116"/>
      <c r="R1522" s="116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ht="15.0" customHeight="1">
      <c r="A1523" s="262"/>
      <c r="B1523" s="115"/>
      <c r="C1523" s="116"/>
      <c r="D1523" s="118"/>
      <c r="E1523" s="175"/>
      <c r="F1523" s="262"/>
      <c r="G1523" s="28"/>
      <c r="H1523" s="118"/>
      <c r="I1523" s="29"/>
      <c r="J1523" s="29"/>
      <c r="K1523" s="116"/>
      <c r="L1523" s="174"/>
      <c r="M1523" s="174"/>
      <c r="N1523" s="174"/>
      <c r="O1523" s="116"/>
      <c r="P1523" s="174"/>
      <c r="Q1523" s="116"/>
      <c r="R1523" s="116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</row>
    <row r="1524" ht="15.0" customHeight="1">
      <c r="A1524" s="262"/>
      <c r="B1524" s="115"/>
      <c r="C1524" s="116"/>
      <c r="D1524" s="118"/>
      <c r="E1524" s="175"/>
      <c r="F1524" s="262"/>
      <c r="G1524" s="28"/>
      <c r="H1524" s="118"/>
      <c r="I1524" s="29"/>
      <c r="J1524" s="29"/>
      <c r="K1524" s="116"/>
      <c r="L1524" s="174"/>
      <c r="M1524" s="174"/>
      <c r="N1524" s="174"/>
      <c r="O1524" s="116"/>
      <c r="P1524" s="174"/>
      <c r="Q1524" s="116"/>
      <c r="R1524" s="116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</row>
    <row r="1525" ht="15.0" customHeight="1">
      <c r="A1525" s="262"/>
      <c r="B1525" s="115"/>
      <c r="C1525" s="116"/>
      <c r="D1525" s="118"/>
      <c r="E1525" s="175"/>
      <c r="F1525" s="262"/>
      <c r="G1525" s="28"/>
      <c r="H1525" s="118"/>
      <c r="I1525" s="29"/>
      <c r="J1525" s="29"/>
      <c r="K1525" s="116"/>
      <c r="L1525" s="174"/>
      <c r="M1525" s="174"/>
      <c r="N1525" s="174"/>
      <c r="O1525" s="116"/>
      <c r="P1525" s="174"/>
      <c r="Q1525" s="116"/>
      <c r="R1525" s="116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</row>
    <row r="1526" ht="15.0" customHeight="1">
      <c r="A1526" s="262"/>
      <c r="B1526" s="115"/>
      <c r="C1526" s="265"/>
      <c r="D1526" s="118"/>
      <c r="E1526" s="175"/>
      <c r="F1526" s="262"/>
      <c r="G1526" s="28"/>
      <c r="H1526" s="118"/>
      <c r="I1526" s="29"/>
      <c r="J1526" s="29"/>
      <c r="K1526" s="116"/>
      <c r="L1526" s="174"/>
      <c r="M1526" s="174"/>
      <c r="N1526" s="174"/>
      <c r="O1526" s="116"/>
      <c r="P1526" s="174"/>
      <c r="Q1526" s="116"/>
      <c r="R1526" s="116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</row>
    <row r="1527" ht="15.0" customHeight="1">
      <c r="A1527" s="262"/>
      <c r="B1527" s="115"/>
      <c r="C1527" s="265"/>
      <c r="D1527" s="118"/>
      <c r="E1527" s="175"/>
      <c r="F1527" s="262"/>
      <c r="G1527" s="28"/>
      <c r="H1527" s="118"/>
      <c r="I1527" s="29"/>
      <c r="J1527" s="29"/>
      <c r="K1527" s="116"/>
      <c r="L1527" s="174"/>
      <c r="M1527" s="174"/>
      <c r="N1527" s="174"/>
      <c r="O1527" s="116"/>
      <c r="P1527" s="174"/>
      <c r="Q1527" s="116"/>
      <c r="R1527" s="116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</row>
    <row r="1528" ht="15.0" customHeight="1">
      <c r="A1528" s="262"/>
      <c r="B1528" s="115"/>
      <c r="C1528" s="265"/>
      <c r="D1528" s="118"/>
      <c r="E1528" s="175"/>
      <c r="F1528" s="262"/>
      <c r="G1528" s="28"/>
      <c r="H1528" s="118"/>
      <c r="I1528" s="29"/>
      <c r="J1528" s="29"/>
      <c r="K1528" s="116"/>
      <c r="L1528" s="174"/>
      <c r="M1528" s="174"/>
      <c r="N1528" s="174"/>
      <c r="O1528" s="116"/>
      <c r="P1528" s="174"/>
      <c r="Q1528" s="116"/>
      <c r="R1528" s="116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ht="15.0" customHeight="1">
      <c r="A1529" s="262"/>
      <c r="B1529" s="115"/>
      <c r="C1529" s="118"/>
      <c r="D1529" s="118"/>
      <c r="E1529" s="175"/>
      <c r="F1529" s="262"/>
      <c r="G1529" s="28"/>
      <c r="H1529" s="118"/>
      <c r="I1529" s="29"/>
      <c r="J1529" s="29"/>
      <c r="K1529" s="116"/>
      <c r="L1529" s="174"/>
      <c r="M1529" s="174"/>
      <c r="N1529" s="174"/>
      <c r="O1529" s="116"/>
      <c r="P1529" s="174"/>
      <c r="Q1529" s="116"/>
      <c r="R1529" s="116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</row>
    <row r="1530" ht="15.0" customHeight="1">
      <c r="A1530" s="262"/>
      <c r="B1530" s="117"/>
      <c r="C1530" s="116"/>
      <c r="D1530" s="118"/>
      <c r="E1530" s="175"/>
      <c r="F1530" s="262"/>
      <c r="G1530" s="28"/>
      <c r="H1530" s="118"/>
      <c r="I1530" s="29"/>
      <c r="J1530" s="29"/>
      <c r="K1530" s="116"/>
      <c r="L1530" s="174"/>
      <c r="M1530" s="174"/>
      <c r="N1530" s="174"/>
      <c r="O1530" s="116"/>
      <c r="P1530" s="174"/>
      <c r="Q1530" s="116"/>
      <c r="R1530" s="116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</row>
    <row r="1531" ht="15.0" customHeight="1">
      <c r="A1531" s="262"/>
      <c r="B1531" s="115"/>
      <c r="C1531" s="116"/>
      <c r="D1531" s="118"/>
      <c r="E1531" s="175"/>
      <c r="F1531" s="262"/>
      <c r="G1531" s="28"/>
      <c r="H1531" s="118"/>
      <c r="I1531" s="29"/>
      <c r="J1531" s="29"/>
      <c r="K1531" s="116"/>
      <c r="L1531" s="174"/>
      <c r="M1531" s="174"/>
      <c r="N1531" s="174"/>
      <c r="O1531" s="116"/>
      <c r="P1531" s="174"/>
      <c r="Q1531" s="116"/>
      <c r="R1531" s="116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ht="15.0" customHeight="1">
      <c r="A1532" s="262"/>
      <c r="B1532" s="115"/>
      <c r="C1532" s="116"/>
      <c r="D1532" s="118"/>
      <c r="E1532" s="175"/>
      <c r="F1532" s="270"/>
      <c r="G1532" s="28"/>
      <c r="H1532" s="118"/>
      <c r="I1532" s="29"/>
      <c r="J1532" s="29"/>
      <c r="K1532" s="116"/>
      <c r="L1532" s="174"/>
      <c r="M1532" s="174"/>
      <c r="N1532" s="174"/>
      <c r="O1532" s="116"/>
      <c r="P1532" s="174"/>
      <c r="Q1532" s="116"/>
      <c r="R1532" s="116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</row>
    <row r="1533" ht="15.0" customHeight="1">
      <c r="A1533" s="262"/>
      <c r="B1533" s="115"/>
      <c r="C1533" s="116"/>
      <c r="D1533" s="118"/>
      <c r="E1533" s="175"/>
      <c r="F1533" s="270"/>
      <c r="G1533" s="28"/>
      <c r="H1533" s="118"/>
      <c r="I1533" s="29"/>
      <c r="J1533" s="29"/>
      <c r="K1533" s="116"/>
      <c r="L1533" s="174"/>
      <c r="M1533" s="174"/>
      <c r="N1533" s="174"/>
      <c r="O1533" s="116"/>
      <c r="P1533" s="174"/>
      <c r="Q1533" s="116"/>
      <c r="R1533" s="116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ht="15.0" customHeight="1">
      <c r="A1534" s="262"/>
      <c r="B1534" s="115"/>
      <c r="C1534" s="116"/>
      <c r="D1534" s="116"/>
      <c r="E1534" s="175"/>
      <c r="F1534" s="270"/>
      <c r="G1534" s="61"/>
      <c r="H1534" s="118"/>
      <c r="I1534" s="29"/>
      <c r="J1534" s="29"/>
      <c r="K1534" s="116"/>
      <c r="L1534" s="28"/>
      <c r="M1534" s="174"/>
      <c r="N1534" s="174"/>
      <c r="O1534" s="116"/>
      <c r="P1534" s="174"/>
      <c r="Q1534" s="116"/>
      <c r="R1534" s="116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ht="15.0" customHeight="1">
      <c r="A1535" s="262"/>
      <c r="B1535" s="117"/>
      <c r="C1535" s="116"/>
      <c r="D1535" s="116"/>
      <c r="E1535" s="175"/>
      <c r="F1535" s="270"/>
      <c r="G1535" s="61"/>
      <c r="H1535" s="118"/>
      <c r="I1535" s="29"/>
      <c r="J1535" s="29"/>
      <c r="K1535" s="116"/>
      <c r="L1535" s="174"/>
      <c r="M1535" s="174"/>
      <c r="N1535" s="174"/>
      <c r="O1535" s="116"/>
      <c r="P1535" s="174"/>
      <c r="Q1535" s="116"/>
      <c r="R1535" s="116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ht="15.0" customHeight="1">
      <c r="A1536" s="262"/>
      <c r="B1536" s="115"/>
      <c r="C1536" s="116"/>
      <c r="D1536" s="118"/>
      <c r="E1536" s="175"/>
      <c r="F1536" s="262"/>
      <c r="G1536" s="28"/>
      <c r="H1536" s="118"/>
      <c r="I1536" s="29"/>
      <c r="J1536" s="29"/>
      <c r="K1536" s="34"/>
      <c r="L1536" s="265"/>
      <c r="M1536" s="174"/>
      <c r="N1536" s="174"/>
      <c r="O1536" s="116"/>
      <c r="P1536" s="174"/>
      <c r="Q1536" s="116"/>
      <c r="R1536" s="116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ht="15.0" customHeight="1">
      <c r="A1537" s="262"/>
      <c r="B1537" s="115"/>
      <c r="C1537" s="116"/>
      <c r="D1537" s="116"/>
      <c r="E1537" s="175"/>
      <c r="F1537" s="262"/>
      <c r="G1537" s="61"/>
      <c r="H1537" s="118"/>
      <c r="I1537" s="29"/>
      <c r="J1537" s="29"/>
      <c r="K1537" s="34"/>
      <c r="L1537" s="265"/>
      <c r="M1537" s="174"/>
      <c r="N1537" s="174"/>
      <c r="O1537" s="116"/>
      <c r="P1537" s="174"/>
      <c r="Q1537" s="116"/>
      <c r="R1537" s="116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ht="15.0" customHeight="1">
      <c r="A1538" s="262"/>
      <c r="B1538" s="115"/>
      <c r="C1538" s="116"/>
      <c r="D1538" s="118"/>
      <c r="E1538" s="175"/>
      <c r="F1538" s="262"/>
      <c r="G1538" s="61"/>
      <c r="H1538" s="118"/>
      <c r="I1538" s="29"/>
      <c r="J1538" s="29"/>
      <c r="K1538" s="34"/>
      <c r="L1538" s="265"/>
      <c r="M1538" s="174"/>
      <c r="N1538" s="174"/>
      <c r="O1538" s="116"/>
      <c r="P1538" s="174"/>
      <c r="Q1538" s="116"/>
      <c r="R1538" s="116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</row>
    <row r="1539" ht="15.0" customHeight="1">
      <c r="A1539" s="262"/>
      <c r="B1539" s="117"/>
      <c r="C1539" s="116"/>
      <c r="D1539" s="116"/>
      <c r="E1539" s="175"/>
      <c r="F1539" s="262"/>
      <c r="G1539" s="61"/>
      <c r="H1539" s="118"/>
      <c r="I1539" s="29"/>
      <c r="J1539" s="29"/>
      <c r="K1539" s="34"/>
      <c r="L1539" s="28"/>
      <c r="M1539" s="174"/>
      <c r="N1539" s="174"/>
      <c r="O1539" s="116"/>
      <c r="P1539" s="174"/>
      <c r="Q1539" s="116"/>
      <c r="R1539" s="116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</row>
    <row r="1540" ht="15.0" customHeight="1">
      <c r="A1540" s="262"/>
      <c r="B1540" s="115"/>
      <c r="C1540" s="116"/>
      <c r="D1540" s="116"/>
      <c r="E1540" s="175"/>
      <c r="F1540" s="262"/>
      <c r="G1540" s="61"/>
      <c r="H1540" s="118"/>
      <c r="I1540" s="29"/>
      <c r="J1540" s="29"/>
      <c r="K1540" s="34"/>
      <c r="L1540" s="118"/>
      <c r="M1540" s="174"/>
      <c r="N1540" s="174"/>
      <c r="O1540" s="116"/>
      <c r="P1540" s="174"/>
      <c r="Q1540" s="116"/>
      <c r="R1540" s="116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</row>
    <row r="1541" ht="15.0" customHeight="1">
      <c r="A1541" s="262"/>
      <c r="B1541" s="115"/>
      <c r="C1541" s="116"/>
      <c r="D1541" s="118"/>
      <c r="E1541" s="175"/>
      <c r="F1541" s="262"/>
      <c r="G1541" s="61"/>
      <c r="H1541" s="118"/>
      <c r="I1541" s="29"/>
      <c r="J1541" s="29"/>
      <c r="K1541" s="34"/>
      <c r="L1541" s="118"/>
      <c r="M1541" s="174"/>
      <c r="N1541" s="118"/>
      <c r="O1541" s="116"/>
      <c r="P1541" s="174"/>
      <c r="Q1541" s="116"/>
      <c r="R1541" s="116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ht="15.0" customHeight="1">
      <c r="A1542" s="262"/>
      <c r="B1542" s="115"/>
      <c r="C1542" s="116"/>
      <c r="D1542" s="116"/>
      <c r="E1542" s="175"/>
      <c r="F1542" s="262"/>
      <c r="G1542" s="61"/>
      <c r="H1542" s="118"/>
      <c r="I1542" s="29"/>
      <c r="J1542" s="29"/>
      <c r="K1542" s="116"/>
      <c r="L1542" s="118"/>
      <c r="M1542" s="174"/>
      <c r="N1542" s="174"/>
      <c r="O1542" s="116"/>
      <c r="P1542" s="174"/>
      <c r="Q1542" s="116"/>
      <c r="R1542" s="116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ht="15.0" customHeight="1">
      <c r="A1543" s="262"/>
      <c r="B1543" s="115"/>
      <c r="C1543" s="116"/>
      <c r="D1543" s="116"/>
      <c r="E1543" s="175"/>
      <c r="F1543" s="262"/>
      <c r="G1543" s="28"/>
      <c r="H1543" s="118"/>
      <c r="I1543" s="29"/>
      <c r="J1543" s="29"/>
      <c r="K1543" s="116"/>
      <c r="L1543" s="174"/>
      <c r="M1543" s="174"/>
      <c r="N1543" s="174"/>
      <c r="O1543" s="116"/>
      <c r="P1543" s="174"/>
      <c r="Q1543" s="116"/>
      <c r="R1543" s="116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ht="15.0" customHeight="1">
      <c r="A1544" s="262"/>
      <c r="B1544" s="117"/>
      <c r="C1544" s="116"/>
      <c r="D1544" s="118"/>
      <c r="E1544" s="175"/>
      <c r="F1544" s="262"/>
      <c r="G1544" s="28"/>
      <c r="H1544" s="118"/>
      <c r="I1544" s="29"/>
      <c r="J1544" s="29"/>
      <c r="K1544" s="116"/>
      <c r="L1544" s="174"/>
      <c r="M1544" s="174"/>
      <c r="N1544" s="174"/>
      <c r="O1544" s="116"/>
      <c r="P1544" s="174"/>
      <c r="Q1544" s="116"/>
      <c r="R1544" s="116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</row>
    <row r="1545" ht="15.0" customHeight="1">
      <c r="A1545" s="262"/>
      <c r="B1545" s="117"/>
      <c r="C1545" s="116"/>
      <c r="D1545" s="118"/>
      <c r="E1545" s="175"/>
      <c r="F1545" s="262"/>
      <c r="G1545" s="28"/>
      <c r="H1545" s="118"/>
      <c r="I1545" s="29"/>
      <c r="J1545" s="29"/>
      <c r="K1545" s="116"/>
      <c r="L1545" s="118"/>
      <c r="M1545" s="174"/>
      <c r="N1545" s="174"/>
      <c r="O1545" s="116"/>
      <c r="P1545" s="174"/>
      <c r="Q1545" s="116"/>
      <c r="R1545" s="116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</row>
    <row r="1546" ht="15.0" customHeight="1">
      <c r="A1546" s="262"/>
      <c r="B1546" s="115"/>
      <c r="C1546" s="116"/>
      <c r="D1546" s="116"/>
      <c r="E1546" s="175"/>
      <c r="F1546" s="262"/>
      <c r="G1546" s="28"/>
      <c r="H1546" s="118"/>
      <c r="I1546" s="29"/>
      <c r="J1546" s="29"/>
      <c r="K1546" s="116"/>
      <c r="L1546" s="175"/>
      <c r="M1546" s="174"/>
      <c r="N1546" s="174"/>
      <c r="O1546" s="116"/>
      <c r="P1546" s="174"/>
      <c r="Q1546" s="116"/>
      <c r="R1546" s="116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ht="15.0" customHeight="1">
      <c r="A1547" s="262"/>
      <c r="B1547" s="117"/>
      <c r="C1547" s="116"/>
      <c r="D1547" s="116"/>
      <c r="E1547" s="175"/>
      <c r="F1547" s="262"/>
      <c r="G1547" s="61"/>
      <c r="H1547" s="118"/>
      <c r="I1547" s="29"/>
      <c r="J1547" s="29"/>
      <c r="K1547" s="116"/>
      <c r="L1547" s="174"/>
      <c r="M1547" s="174"/>
      <c r="N1547" s="174"/>
      <c r="O1547" s="116"/>
      <c r="P1547" s="174"/>
      <c r="Q1547" s="116"/>
      <c r="R1547" s="116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</row>
    <row r="1548" ht="15.0" customHeight="1">
      <c r="A1548" s="262"/>
      <c r="B1548" s="115"/>
      <c r="C1548" s="116"/>
      <c r="D1548" s="116"/>
      <c r="E1548" s="175"/>
      <c r="F1548" s="262"/>
      <c r="G1548" s="28"/>
      <c r="H1548" s="118"/>
      <c r="I1548" s="29"/>
      <c r="J1548" s="29"/>
      <c r="K1548" s="116"/>
      <c r="L1548" s="118"/>
      <c r="M1548" s="174"/>
      <c r="N1548" s="174"/>
      <c r="O1548" s="116"/>
      <c r="P1548" s="174"/>
      <c r="Q1548" s="116"/>
      <c r="R1548" s="116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ht="15.0" customHeight="1">
      <c r="A1549" s="262"/>
      <c r="B1549" s="115"/>
      <c r="C1549" s="116"/>
      <c r="D1549" s="116"/>
      <c r="E1549" s="175"/>
      <c r="F1549" s="262"/>
      <c r="G1549" s="28"/>
      <c r="H1549" s="118"/>
      <c r="I1549" s="29"/>
      <c r="J1549" s="29"/>
      <c r="K1549" s="116"/>
      <c r="L1549" s="265"/>
      <c r="M1549" s="174"/>
      <c r="N1549" s="174"/>
      <c r="O1549" s="116"/>
      <c r="P1549" s="174"/>
      <c r="Q1549" s="116"/>
      <c r="R1549" s="116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</row>
    <row r="1550" ht="15.0" customHeight="1">
      <c r="A1550" s="262"/>
      <c r="B1550" s="115"/>
      <c r="C1550" s="118"/>
      <c r="D1550" s="118"/>
      <c r="E1550" s="175"/>
      <c r="F1550" s="262"/>
      <c r="G1550" s="28"/>
      <c r="H1550" s="118"/>
      <c r="I1550" s="29"/>
      <c r="J1550" s="29"/>
      <c r="K1550" s="116"/>
      <c r="L1550" s="118"/>
      <c r="M1550" s="174"/>
      <c r="N1550" s="174"/>
      <c r="O1550" s="116"/>
      <c r="P1550" s="174"/>
      <c r="Q1550" s="116"/>
      <c r="R1550" s="116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</row>
    <row r="1551" ht="15.0" customHeight="1">
      <c r="A1551" s="262"/>
      <c r="B1551" s="117"/>
      <c r="C1551" s="118"/>
      <c r="D1551" s="118"/>
      <c r="E1551" s="175"/>
      <c r="F1551" s="262"/>
      <c r="G1551" s="28"/>
      <c r="H1551" s="118"/>
      <c r="I1551" s="29"/>
      <c r="J1551" s="29"/>
      <c r="K1551" s="116"/>
      <c r="L1551" s="118"/>
      <c r="M1551" s="174"/>
      <c r="N1551" s="174"/>
      <c r="O1551" s="116"/>
      <c r="P1551" s="174"/>
      <c r="Q1551" s="116"/>
      <c r="R1551" s="116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ht="15.0" customHeight="1">
      <c r="A1552" s="262"/>
      <c r="B1552" s="115"/>
      <c r="C1552" s="116"/>
      <c r="D1552" s="116"/>
      <c r="E1552" s="175"/>
      <c r="F1552" s="262"/>
      <c r="G1552" s="28"/>
      <c r="H1552" s="118"/>
      <c r="I1552" s="29"/>
      <c r="J1552" s="29"/>
      <c r="K1552" s="116"/>
      <c r="L1552" s="116"/>
      <c r="M1552" s="174"/>
      <c r="N1552" s="174"/>
      <c r="O1552" s="116"/>
      <c r="P1552" s="174"/>
      <c r="Q1552" s="116"/>
      <c r="R1552" s="116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ht="15.0" customHeight="1">
      <c r="A1553" s="262"/>
      <c r="B1553" s="115"/>
      <c r="C1553" s="118"/>
      <c r="D1553" s="118"/>
      <c r="E1553" s="175"/>
      <c r="F1553" s="262"/>
      <c r="G1553" s="28"/>
      <c r="H1553" s="118"/>
      <c r="I1553" s="29"/>
      <c r="J1553" s="29"/>
      <c r="K1553" s="116"/>
      <c r="L1553" s="118"/>
      <c r="M1553" s="174"/>
      <c r="N1553" s="174"/>
      <c r="O1553" s="116"/>
      <c r="P1553" s="174"/>
      <c r="Q1553" s="116"/>
      <c r="R1553" s="116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ht="15.0" customHeight="1">
      <c r="A1554" s="262"/>
      <c r="B1554" s="115"/>
      <c r="C1554" s="116"/>
      <c r="D1554" s="118"/>
      <c r="E1554" s="175"/>
      <c r="F1554" s="262"/>
      <c r="G1554" s="61"/>
      <c r="H1554" s="118"/>
      <c r="I1554" s="29"/>
      <c r="J1554" s="29"/>
      <c r="K1554" s="116"/>
      <c r="L1554" s="118"/>
      <c r="M1554" s="174"/>
      <c r="N1554" s="174"/>
      <c r="O1554" s="116"/>
      <c r="P1554" s="174"/>
      <c r="Q1554" s="116"/>
      <c r="R1554" s="116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ht="15.0" customHeight="1">
      <c r="A1555" s="262"/>
      <c r="B1555" s="117"/>
      <c r="C1555" s="116"/>
      <c r="D1555" s="118"/>
      <c r="E1555" s="175"/>
      <c r="F1555" s="262"/>
      <c r="G1555" s="61"/>
      <c r="H1555" s="118"/>
      <c r="I1555" s="29"/>
      <c r="J1555" s="29"/>
      <c r="K1555" s="116"/>
      <c r="L1555" s="116"/>
      <c r="M1555" s="174"/>
      <c r="N1555" s="174"/>
      <c r="O1555" s="116"/>
      <c r="P1555" s="174"/>
      <c r="Q1555" s="116"/>
      <c r="R1555" s="116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ht="15.0" customHeight="1">
      <c r="A1556" s="262"/>
      <c r="B1556" s="115"/>
      <c r="C1556" s="116"/>
      <c r="D1556" s="116"/>
      <c r="E1556" s="175"/>
      <c r="F1556" s="262"/>
      <c r="G1556" s="61"/>
      <c r="H1556" s="118"/>
      <c r="I1556" s="29"/>
      <c r="J1556" s="29"/>
      <c r="K1556" s="116"/>
      <c r="L1556" s="116"/>
      <c r="M1556" s="174"/>
      <c r="N1556" s="174"/>
      <c r="O1556" s="116"/>
      <c r="P1556" s="174"/>
      <c r="Q1556" s="116"/>
      <c r="R1556" s="116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ht="15.0" customHeight="1">
      <c r="A1557" s="262"/>
      <c r="B1557" s="115"/>
      <c r="C1557" s="116"/>
      <c r="D1557" s="116"/>
      <c r="E1557" s="175"/>
      <c r="F1557" s="262"/>
      <c r="G1557" s="61"/>
      <c r="H1557" s="118"/>
      <c r="I1557" s="29"/>
      <c r="J1557" s="29"/>
      <c r="K1557" s="116"/>
      <c r="L1557" s="116"/>
      <c r="M1557" s="174"/>
      <c r="N1557" s="174"/>
      <c r="O1557" s="116"/>
      <c r="P1557" s="174"/>
      <c r="Q1557" s="116"/>
      <c r="R1557" s="116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</row>
    <row r="1558" ht="15.0" customHeight="1">
      <c r="A1558" s="262"/>
      <c r="B1558" s="117"/>
      <c r="C1558" s="116"/>
      <c r="D1558" s="118"/>
      <c r="E1558" s="175"/>
      <c r="F1558" s="262"/>
      <c r="G1558" s="61"/>
      <c r="H1558" s="118"/>
      <c r="I1558" s="29"/>
      <c r="J1558" s="29"/>
      <c r="K1558" s="116"/>
      <c r="L1558" s="116"/>
      <c r="M1558" s="174"/>
      <c r="N1558" s="174"/>
      <c r="O1558" s="116"/>
      <c r="P1558" s="174"/>
      <c r="Q1558" s="116"/>
      <c r="R1558" s="116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ht="15.0" customHeight="1">
      <c r="A1559" s="262"/>
      <c r="B1559" s="115"/>
      <c r="C1559" s="116"/>
      <c r="D1559" s="118"/>
      <c r="E1559" s="175"/>
      <c r="F1559" s="262"/>
      <c r="G1559" s="61"/>
      <c r="H1559" s="118"/>
      <c r="I1559" s="29"/>
      <c r="J1559" s="29"/>
      <c r="K1559" s="116"/>
      <c r="L1559" s="118"/>
      <c r="M1559" s="174"/>
      <c r="N1559" s="174"/>
      <c r="O1559" s="116"/>
      <c r="P1559" s="174"/>
      <c r="Q1559" s="116"/>
      <c r="R1559" s="116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ht="15.0" customHeight="1">
      <c r="A1560" s="262"/>
      <c r="B1560" s="115"/>
      <c r="C1560" s="116"/>
      <c r="D1560" s="118"/>
      <c r="E1560" s="175"/>
      <c r="F1560" s="262"/>
      <c r="G1560" s="28"/>
      <c r="H1560" s="118"/>
      <c r="I1560" s="29"/>
      <c r="J1560" s="29"/>
      <c r="K1560" s="116"/>
      <c r="L1560" s="265"/>
      <c r="M1560" s="174"/>
      <c r="N1560" s="174"/>
      <c r="O1560" s="116"/>
      <c r="P1560" s="174"/>
      <c r="Q1560" s="116"/>
      <c r="R1560" s="116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ht="15.0" customHeight="1">
      <c r="A1561" s="262"/>
      <c r="B1561" s="115"/>
      <c r="C1561" s="116"/>
      <c r="D1561" s="116"/>
      <c r="E1561" s="175"/>
      <c r="F1561" s="262"/>
      <c r="G1561" s="61"/>
      <c r="H1561" s="118"/>
      <c r="I1561" s="29"/>
      <c r="J1561" s="29"/>
      <c r="K1561" s="116"/>
      <c r="L1561" s="116"/>
      <c r="M1561" s="174"/>
      <c r="N1561" s="174"/>
      <c r="O1561" s="116"/>
      <c r="P1561" s="174"/>
      <c r="Q1561" s="116"/>
      <c r="R1561" s="116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ht="15.0" customHeight="1">
      <c r="A1562" s="262"/>
      <c r="B1562" s="117"/>
      <c r="C1562" s="116"/>
      <c r="D1562" s="116"/>
      <c r="E1562" s="175"/>
      <c r="F1562" s="262"/>
      <c r="G1562" s="61"/>
      <c r="H1562" s="118"/>
      <c r="I1562" s="29"/>
      <c r="J1562" s="29"/>
      <c r="K1562" s="116"/>
      <c r="L1562" s="116"/>
      <c r="M1562" s="174"/>
      <c r="N1562" s="174"/>
      <c r="O1562" s="116"/>
      <c r="P1562" s="174"/>
      <c r="Q1562" s="116"/>
      <c r="R1562" s="116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ht="15.0" customHeight="1">
      <c r="A1563" s="262"/>
      <c r="B1563" s="115"/>
      <c r="C1563" s="116"/>
      <c r="D1563" s="118"/>
      <c r="E1563" s="175"/>
      <c r="F1563" s="262"/>
      <c r="G1563" s="29"/>
      <c r="H1563" s="118"/>
      <c r="I1563" s="29"/>
      <c r="J1563" s="29"/>
      <c r="K1563" s="116"/>
      <c r="L1563" s="116"/>
      <c r="M1563" s="174"/>
      <c r="N1563" s="174"/>
      <c r="O1563" s="116"/>
      <c r="P1563" s="174"/>
      <c r="Q1563" s="116"/>
      <c r="R1563" s="116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ht="15.0" customHeight="1">
      <c r="A1564" s="262"/>
      <c r="B1564" s="115"/>
      <c r="C1564" s="118"/>
      <c r="D1564" s="118"/>
      <c r="E1564" s="175"/>
      <c r="F1564" s="262"/>
      <c r="G1564" s="61"/>
      <c r="H1564" s="118"/>
      <c r="I1564" s="29"/>
      <c r="J1564" s="29"/>
      <c r="K1564" s="116"/>
      <c r="L1564" s="118"/>
      <c r="M1564" s="174"/>
      <c r="N1564" s="174"/>
      <c r="O1564" s="116"/>
      <c r="P1564" s="174"/>
      <c r="Q1564" s="116"/>
      <c r="R1564" s="116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ht="15.0" customHeight="1">
      <c r="A1565" s="262"/>
      <c r="B1565" s="117"/>
      <c r="C1565" s="116"/>
      <c r="D1565" s="116"/>
      <c r="E1565" s="175"/>
      <c r="F1565" s="262"/>
      <c r="G1565" s="61"/>
      <c r="H1565" s="118"/>
      <c r="I1565" s="29"/>
      <c r="J1565" s="29"/>
      <c r="K1565" s="116"/>
      <c r="L1565" s="116"/>
      <c r="M1565" s="174"/>
      <c r="N1565" s="174"/>
      <c r="O1565" s="116"/>
      <c r="P1565" s="174"/>
      <c r="Q1565" s="116"/>
      <c r="R1565" s="116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</row>
    <row r="1566" ht="15.0" customHeight="1">
      <c r="A1566" s="262"/>
      <c r="B1566" s="115"/>
      <c r="C1566" s="116"/>
      <c r="D1566" s="118"/>
      <c r="E1566" s="175"/>
      <c r="F1566" s="262"/>
      <c r="G1566" s="28"/>
      <c r="H1566" s="118"/>
      <c r="I1566" s="29"/>
      <c r="J1566" s="29"/>
      <c r="K1566" s="116"/>
      <c r="L1566" s="116"/>
      <c r="M1566" s="174"/>
      <c r="N1566" s="174"/>
      <c r="O1566" s="116"/>
      <c r="P1566" s="174"/>
      <c r="Q1566" s="116"/>
      <c r="R1566" s="116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ht="15.0" customHeight="1">
      <c r="A1567" s="262"/>
      <c r="B1567" s="115"/>
      <c r="C1567" s="116"/>
      <c r="D1567" s="118"/>
      <c r="E1567" s="175"/>
      <c r="F1567" s="262"/>
      <c r="G1567" s="61"/>
      <c r="H1567" s="118"/>
      <c r="I1567" s="29"/>
      <c r="J1567" s="29"/>
      <c r="K1567" s="116"/>
      <c r="L1567" s="116"/>
      <c r="M1567" s="174"/>
      <c r="N1567" s="174"/>
      <c r="O1567" s="116"/>
      <c r="P1567" s="174"/>
      <c r="Q1567" s="116"/>
      <c r="R1567" s="116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ht="15.0" customHeight="1">
      <c r="A1568" s="262"/>
      <c r="B1568" s="115"/>
      <c r="C1568" s="116"/>
      <c r="D1568" s="118"/>
      <c r="E1568" s="175"/>
      <c r="F1568" s="262"/>
      <c r="G1568" s="61"/>
      <c r="H1568" s="118"/>
      <c r="I1568" s="29"/>
      <c r="J1568" s="29"/>
      <c r="K1568" s="116"/>
      <c r="L1568" s="118"/>
      <c r="M1568" s="174"/>
      <c r="N1568" s="174"/>
      <c r="O1568" s="116"/>
      <c r="P1568" s="174"/>
      <c r="Q1568" s="116"/>
      <c r="R1568" s="116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ht="15.0" customHeight="1">
      <c r="A1569" s="262"/>
      <c r="B1569" s="115"/>
      <c r="C1569" s="116"/>
      <c r="D1569" s="118"/>
      <c r="E1569" s="175"/>
      <c r="F1569" s="262"/>
      <c r="G1569" s="61"/>
      <c r="H1569" s="118"/>
      <c r="I1569" s="29"/>
      <c r="J1569" s="29"/>
      <c r="K1569" s="116"/>
      <c r="L1569" s="118"/>
      <c r="M1569" s="174"/>
      <c r="N1569" s="174"/>
      <c r="O1569" s="116"/>
      <c r="P1569" s="174"/>
      <c r="Q1569" s="116"/>
      <c r="R1569" s="116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</row>
    <row r="1570" ht="15.0" customHeight="1">
      <c r="A1570" s="262"/>
      <c r="B1570" s="117"/>
      <c r="C1570" s="116"/>
      <c r="D1570" s="118"/>
      <c r="E1570" s="175"/>
      <c r="F1570" s="262"/>
      <c r="G1570" s="61"/>
      <c r="H1570" s="118"/>
      <c r="I1570" s="29"/>
      <c r="J1570" s="29"/>
      <c r="K1570" s="116"/>
      <c r="L1570" s="411"/>
      <c r="M1570" s="174"/>
      <c r="N1570" s="174"/>
      <c r="O1570" s="116"/>
      <c r="P1570" s="174"/>
      <c r="Q1570" s="116"/>
      <c r="R1570" s="116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ht="15.0" customHeight="1">
      <c r="A1571" s="262"/>
      <c r="B1571" s="117"/>
      <c r="C1571" s="116"/>
      <c r="D1571" s="118"/>
      <c r="E1571" s="175"/>
      <c r="F1571" s="262"/>
      <c r="G1571" s="61"/>
      <c r="H1571" s="118"/>
      <c r="I1571" s="29"/>
      <c r="J1571" s="29"/>
      <c r="K1571" s="116"/>
      <c r="L1571" s="264"/>
      <c r="M1571" s="174"/>
      <c r="N1571" s="174"/>
      <c r="O1571" s="116"/>
      <c r="P1571" s="174"/>
      <c r="Q1571" s="116"/>
      <c r="R1571" s="116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</row>
    <row r="1572" ht="15.0" customHeight="1">
      <c r="A1572" s="262"/>
      <c r="B1572" s="117"/>
      <c r="C1572" s="116"/>
      <c r="D1572" s="118"/>
      <c r="E1572" s="175"/>
      <c r="F1572" s="262"/>
      <c r="G1572" s="61"/>
      <c r="H1572" s="118"/>
      <c r="I1572" s="29"/>
      <c r="J1572" s="29"/>
      <c r="K1572" s="116"/>
      <c r="L1572" s="264"/>
      <c r="M1572" s="174"/>
      <c r="N1572" s="174"/>
      <c r="O1572" s="116"/>
      <c r="P1572" s="174"/>
      <c r="Q1572" s="116"/>
      <c r="R1572" s="116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ht="15.0" customHeight="1">
      <c r="A1573" s="262"/>
      <c r="B1573" s="117"/>
      <c r="C1573" s="116"/>
      <c r="D1573" s="118"/>
      <c r="E1573" s="175"/>
      <c r="F1573" s="262"/>
      <c r="G1573" s="61"/>
      <c r="H1573" s="118"/>
      <c r="I1573" s="29"/>
      <c r="J1573" s="29"/>
      <c r="K1573" s="116"/>
      <c r="L1573" s="265"/>
      <c r="M1573" s="174"/>
      <c r="N1573" s="174"/>
      <c r="O1573" s="116"/>
      <c r="P1573" s="174"/>
      <c r="Q1573" s="116"/>
      <c r="R1573" s="116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</row>
    <row r="1574" ht="15.0" customHeight="1">
      <c r="A1574" s="262"/>
      <c r="B1574" s="117"/>
      <c r="C1574" s="116"/>
      <c r="D1574" s="118"/>
      <c r="E1574" s="175"/>
      <c r="F1574" s="262"/>
      <c r="G1574" s="61"/>
      <c r="H1574" s="118"/>
      <c r="I1574" s="29"/>
      <c r="J1574" s="29"/>
      <c r="K1574" s="116"/>
      <c r="L1574" s="174"/>
      <c r="M1574" s="174"/>
      <c r="N1574" s="174"/>
      <c r="O1574" s="116"/>
      <c r="P1574" s="174"/>
      <c r="Q1574" s="116"/>
      <c r="R1574" s="116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ht="15.0" customHeight="1">
      <c r="A1575" s="262"/>
      <c r="B1575" s="115"/>
      <c r="C1575" s="116"/>
      <c r="D1575" s="118"/>
      <c r="E1575" s="175"/>
      <c r="F1575" s="262"/>
      <c r="G1575" s="29"/>
      <c r="H1575" s="118"/>
      <c r="I1575" s="29"/>
      <c r="J1575" s="29"/>
      <c r="K1575" s="116"/>
      <c r="L1575" s="174"/>
      <c r="M1575" s="174"/>
      <c r="N1575" s="174"/>
      <c r="O1575" s="116"/>
      <c r="P1575" s="174"/>
      <c r="Q1575" s="116"/>
      <c r="R1575" s="116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ht="15.0" customHeight="1">
      <c r="A1576" s="262"/>
      <c r="B1576" s="115"/>
      <c r="C1576" s="116"/>
      <c r="D1576" s="118"/>
      <c r="E1576" s="175"/>
      <c r="F1576" s="262"/>
      <c r="G1576" s="28"/>
      <c r="H1576" s="118"/>
      <c r="I1576" s="29"/>
      <c r="J1576" s="29"/>
      <c r="K1576" s="116"/>
      <c r="L1576" s="116"/>
      <c r="M1576" s="407"/>
      <c r="N1576" s="174"/>
      <c r="O1576" s="116"/>
      <c r="P1576" s="174"/>
      <c r="Q1576" s="116"/>
      <c r="R1576" s="116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</row>
    <row r="1577" ht="15.0" customHeight="1">
      <c r="A1577" s="262"/>
      <c r="B1577" s="117"/>
      <c r="C1577" s="116"/>
      <c r="D1577" s="118"/>
      <c r="E1577" s="175"/>
      <c r="F1577" s="262"/>
      <c r="G1577" s="28"/>
      <c r="H1577" s="118"/>
      <c r="I1577" s="29"/>
      <c r="J1577" s="29"/>
      <c r="K1577" s="116"/>
      <c r="L1577" s="116"/>
      <c r="M1577" s="174"/>
      <c r="N1577" s="174"/>
      <c r="O1577" s="116"/>
      <c r="P1577" s="174"/>
      <c r="Q1577" s="116"/>
      <c r="R1577" s="116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ht="15.0" customHeight="1">
      <c r="A1578" s="262"/>
      <c r="B1578" s="115"/>
      <c r="C1578" s="116"/>
      <c r="D1578" s="116"/>
      <c r="E1578" s="175"/>
      <c r="F1578" s="262"/>
      <c r="G1578" s="28"/>
      <c r="H1578" s="118"/>
      <c r="I1578" s="29"/>
      <c r="J1578" s="29"/>
      <c r="K1578" s="116"/>
      <c r="L1578" s="116"/>
      <c r="M1578" s="174"/>
      <c r="N1578" s="174"/>
      <c r="O1578" s="116"/>
      <c r="P1578" s="174"/>
      <c r="Q1578" s="116"/>
      <c r="R1578" s="116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ht="15.0" customHeight="1">
      <c r="A1579" s="262"/>
      <c r="B1579" s="115"/>
      <c r="C1579" s="116"/>
      <c r="D1579" s="116"/>
      <c r="E1579" s="175"/>
      <c r="F1579" s="262"/>
      <c r="G1579" s="28"/>
      <c r="H1579" s="118"/>
      <c r="I1579" s="29"/>
      <c r="J1579" s="29"/>
      <c r="K1579" s="116"/>
      <c r="L1579" s="28"/>
      <c r="M1579" s="174"/>
      <c r="N1579" s="174"/>
      <c r="O1579" s="116"/>
      <c r="P1579" s="174"/>
      <c r="Q1579" s="116"/>
      <c r="R1579" s="116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</row>
    <row r="1580" ht="15.0" customHeight="1">
      <c r="A1580" s="262"/>
      <c r="B1580" s="117"/>
      <c r="C1580" s="116"/>
      <c r="D1580" s="116"/>
      <c r="E1580" s="175"/>
      <c r="F1580" s="262"/>
      <c r="G1580" s="61"/>
      <c r="H1580" s="118"/>
      <c r="I1580" s="29"/>
      <c r="J1580" s="29"/>
      <c r="K1580" s="116"/>
      <c r="L1580" s="174"/>
      <c r="M1580" s="174"/>
      <c r="N1580" s="174"/>
      <c r="O1580" s="116"/>
      <c r="P1580" s="174"/>
      <c r="Q1580" s="116"/>
      <c r="R1580" s="116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ht="15.0" customHeight="1">
      <c r="A1581" s="262"/>
      <c r="B1581" s="115"/>
      <c r="C1581" s="116"/>
      <c r="D1581" s="118"/>
      <c r="E1581" s="175"/>
      <c r="F1581" s="262"/>
      <c r="G1581" s="29"/>
      <c r="H1581" s="118"/>
      <c r="I1581" s="29"/>
      <c r="J1581" s="29"/>
      <c r="K1581" s="34"/>
      <c r="L1581" s="265"/>
      <c r="M1581" s="174"/>
      <c r="N1581" s="174"/>
      <c r="O1581" s="116"/>
      <c r="P1581" s="174"/>
      <c r="Q1581" s="116"/>
      <c r="R1581" s="116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ht="15.0" customHeight="1">
      <c r="A1582" s="262"/>
      <c r="B1582" s="115"/>
      <c r="C1582" s="116"/>
      <c r="D1582" s="118"/>
      <c r="E1582" s="175"/>
      <c r="F1582" s="262"/>
      <c r="G1582" s="29"/>
      <c r="H1582" s="118"/>
      <c r="I1582" s="29"/>
      <c r="J1582" s="29"/>
      <c r="K1582" s="34"/>
      <c r="L1582" s="265"/>
      <c r="M1582" s="174"/>
      <c r="N1582" s="174"/>
      <c r="O1582" s="116"/>
      <c r="P1582" s="174"/>
      <c r="Q1582" s="116"/>
      <c r="R1582" s="116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</row>
    <row r="1583" ht="15.0" customHeight="1">
      <c r="A1583" s="262"/>
      <c r="B1583" s="115"/>
      <c r="C1583" s="116"/>
      <c r="D1583" s="118"/>
      <c r="E1583" s="175"/>
      <c r="F1583" s="262"/>
      <c r="G1583" s="61"/>
      <c r="H1583" s="118"/>
      <c r="I1583" s="29"/>
      <c r="J1583" s="29"/>
      <c r="K1583" s="34"/>
      <c r="L1583" s="265"/>
      <c r="M1583" s="174"/>
      <c r="N1583" s="174"/>
      <c r="O1583" s="116"/>
      <c r="P1583" s="174"/>
      <c r="Q1583" s="116"/>
      <c r="R1583" s="116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ht="15.0" customHeight="1">
      <c r="A1584" s="262"/>
      <c r="B1584" s="117"/>
      <c r="C1584" s="116"/>
      <c r="D1584" s="118"/>
      <c r="E1584" s="175"/>
      <c r="F1584" s="262"/>
      <c r="G1584" s="61"/>
      <c r="H1584" s="118"/>
      <c r="I1584" s="29"/>
      <c r="J1584" s="29"/>
      <c r="K1584" s="34"/>
      <c r="L1584" s="34"/>
      <c r="M1584" s="174"/>
      <c r="N1584" s="174"/>
      <c r="O1584" s="116"/>
      <c r="P1584" s="174"/>
      <c r="Q1584" s="116"/>
      <c r="R1584" s="116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</row>
    <row r="1585" ht="15.0" customHeight="1">
      <c r="A1585" s="262"/>
      <c r="B1585" s="117"/>
      <c r="C1585" s="116"/>
      <c r="D1585" s="264"/>
      <c r="E1585" s="175"/>
      <c r="F1585" s="262"/>
      <c r="G1585" s="28"/>
      <c r="H1585" s="118"/>
      <c r="I1585" s="29"/>
      <c r="J1585" s="29"/>
      <c r="K1585" s="34"/>
      <c r="L1585" s="118"/>
      <c r="M1585" s="174"/>
      <c r="N1585" s="28"/>
      <c r="O1585" s="116"/>
      <c r="P1585" s="174"/>
      <c r="Q1585" s="116"/>
      <c r="R1585" s="116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ht="15.0" customHeight="1">
      <c r="A1586" s="262"/>
      <c r="B1586" s="117"/>
      <c r="C1586" s="118"/>
      <c r="D1586" s="118"/>
      <c r="E1586" s="175"/>
      <c r="F1586" s="262"/>
      <c r="G1586" s="28"/>
      <c r="H1586" s="118"/>
      <c r="I1586" s="29"/>
      <c r="J1586" s="29"/>
      <c r="K1586" s="34"/>
      <c r="L1586" s="174"/>
      <c r="M1586" s="174"/>
      <c r="N1586" s="28"/>
      <c r="O1586" s="116"/>
      <c r="P1586" s="174"/>
      <c r="Q1586" s="116"/>
      <c r="R1586" s="116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ht="15.0" customHeight="1">
      <c r="A1587" s="262"/>
      <c r="B1587" s="115"/>
      <c r="C1587" s="116"/>
      <c r="D1587" s="116"/>
      <c r="E1587" s="175"/>
      <c r="F1587" s="262"/>
      <c r="G1587" s="29"/>
      <c r="H1587" s="118"/>
      <c r="I1587" s="29"/>
      <c r="J1587" s="29"/>
      <c r="K1587" s="116"/>
      <c r="L1587" s="175"/>
      <c r="M1587" s="174"/>
      <c r="N1587" s="174"/>
      <c r="O1587" s="116"/>
      <c r="P1587" s="174"/>
      <c r="Q1587" s="116"/>
      <c r="R1587" s="116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</row>
    <row r="1588" ht="15.0" customHeight="1">
      <c r="A1588" s="262"/>
      <c r="B1588" s="115"/>
      <c r="C1588" s="116"/>
      <c r="D1588" s="118"/>
      <c r="E1588" s="175"/>
      <c r="F1588" s="262"/>
      <c r="G1588" s="61"/>
      <c r="H1588" s="118"/>
      <c r="I1588" s="29"/>
      <c r="J1588" s="29"/>
      <c r="K1588" s="116"/>
      <c r="L1588" s="175"/>
      <c r="M1588" s="174"/>
      <c r="N1588" s="174"/>
      <c r="O1588" s="116"/>
      <c r="P1588" s="174"/>
      <c r="Q1588" s="116"/>
      <c r="R1588" s="116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ht="15.0" customHeight="1">
      <c r="A1589" s="262"/>
      <c r="B1589" s="117"/>
      <c r="C1589" s="116"/>
      <c r="D1589" s="118"/>
      <c r="E1589" s="175"/>
      <c r="F1589" s="262"/>
      <c r="G1589" s="61"/>
      <c r="H1589" s="118"/>
      <c r="I1589" s="29"/>
      <c r="J1589" s="29"/>
      <c r="K1589" s="116"/>
      <c r="L1589" s="116"/>
      <c r="M1589" s="174"/>
      <c r="N1589" s="174"/>
      <c r="O1589" s="116"/>
      <c r="P1589" s="174"/>
      <c r="Q1589" s="116"/>
      <c r="R1589" s="116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ht="15.0" customHeight="1">
      <c r="A1590" s="262"/>
      <c r="B1590" s="115"/>
      <c r="C1590" s="116"/>
      <c r="D1590" s="116"/>
      <c r="E1590" s="175"/>
      <c r="F1590" s="262"/>
      <c r="G1590" s="28"/>
      <c r="H1590" s="118"/>
      <c r="I1590" s="29"/>
      <c r="J1590" s="29"/>
      <c r="K1590" s="116"/>
      <c r="L1590" s="116"/>
      <c r="M1590" s="174"/>
      <c r="N1590" s="174"/>
      <c r="O1590" s="116"/>
      <c r="P1590" s="174"/>
      <c r="Q1590" s="116"/>
      <c r="R1590" s="116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ht="15.0" customHeight="1">
      <c r="A1591" s="262"/>
      <c r="B1591" s="117"/>
      <c r="C1591" s="116"/>
      <c r="D1591" s="118"/>
      <c r="E1591" s="175"/>
      <c r="F1591" s="262"/>
      <c r="G1591" s="28"/>
      <c r="H1591" s="118"/>
      <c r="I1591" s="29"/>
      <c r="J1591" s="29"/>
      <c r="K1591" s="116"/>
      <c r="L1591" s="116"/>
      <c r="M1591" s="174"/>
      <c r="N1591" s="174"/>
      <c r="O1591" s="116"/>
      <c r="P1591" s="174"/>
      <c r="Q1591" s="116"/>
      <c r="R1591" s="116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</row>
    <row r="1592" ht="15.0" customHeight="1">
      <c r="A1592" s="262"/>
      <c r="B1592" s="115"/>
      <c r="C1592" s="116"/>
      <c r="D1592" s="116"/>
      <c r="E1592" s="175"/>
      <c r="F1592" s="262"/>
      <c r="G1592" s="29"/>
      <c r="H1592" s="118"/>
      <c r="I1592" s="29"/>
      <c r="J1592" s="29"/>
      <c r="K1592" s="116"/>
      <c r="L1592" s="116"/>
      <c r="M1592" s="174"/>
      <c r="N1592" s="174"/>
      <c r="O1592" s="116"/>
      <c r="P1592" s="174"/>
      <c r="Q1592" s="116"/>
      <c r="R1592" s="116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</row>
    <row r="1593" ht="15.0" customHeight="1">
      <c r="A1593" s="262"/>
      <c r="B1593" s="115"/>
      <c r="C1593" s="116"/>
      <c r="D1593" s="116"/>
      <c r="E1593" s="175"/>
      <c r="F1593" s="262"/>
      <c r="G1593" s="29"/>
      <c r="H1593" s="118"/>
      <c r="I1593" s="29"/>
      <c r="J1593" s="29"/>
      <c r="K1593" s="116"/>
      <c r="L1593" s="116"/>
      <c r="M1593" s="174"/>
      <c r="N1593" s="174"/>
      <c r="O1593" s="116"/>
      <c r="P1593" s="174"/>
      <c r="Q1593" s="116"/>
      <c r="R1593" s="116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</row>
    <row r="1594" ht="15.0" customHeight="1">
      <c r="A1594" s="262"/>
      <c r="B1594" s="115"/>
      <c r="C1594" s="116"/>
      <c r="D1594" s="118"/>
      <c r="E1594" s="175"/>
      <c r="F1594" s="262"/>
      <c r="G1594" s="61"/>
      <c r="H1594" s="118"/>
      <c r="I1594" s="29"/>
      <c r="J1594" s="29"/>
      <c r="K1594" s="116"/>
      <c r="L1594" s="116"/>
      <c r="M1594" s="174"/>
      <c r="N1594" s="174"/>
      <c r="O1594" s="116"/>
      <c r="P1594" s="174"/>
      <c r="Q1594" s="116"/>
      <c r="R1594" s="116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</row>
    <row r="1595" ht="15.0" customHeight="1">
      <c r="A1595" s="262"/>
      <c r="B1595" s="117"/>
      <c r="C1595" s="116"/>
      <c r="D1595" s="116"/>
      <c r="E1595" s="175"/>
      <c r="F1595" s="262"/>
      <c r="G1595" s="61"/>
      <c r="H1595" s="118"/>
      <c r="I1595" s="29"/>
      <c r="J1595" s="29"/>
      <c r="K1595" s="116"/>
      <c r="L1595" s="116"/>
      <c r="M1595" s="174"/>
      <c r="N1595" s="174"/>
      <c r="O1595" s="116"/>
      <c r="P1595" s="174"/>
      <c r="Q1595" s="116"/>
      <c r="R1595" s="116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</row>
    <row r="1596" ht="15.0" customHeight="1">
      <c r="A1596" s="262"/>
      <c r="B1596" s="117"/>
      <c r="C1596" s="116"/>
      <c r="D1596" s="116"/>
      <c r="E1596" s="175"/>
      <c r="F1596" s="262"/>
      <c r="G1596" s="28"/>
      <c r="H1596" s="118"/>
      <c r="I1596" s="29"/>
      <c r="J1596" s="29"/>
      <c r="K1596" s="116"/>
      <c r="L1596" s="116"/>
      <c r="M1596" s="174"/>
      <c r="N1596" s="174"/>
      <c r="O1596" s="116"/>
      <c r="P1596" s="174"/>
      <c r="Q1596" s="116"/>
      <c r="R1596" s="116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</row>
    <row r="1597" ht="15.0" customHeight="1">
      <c r="A1597" s="262"/>
      <c r="B1597" s="115"/>
      <c r="C1597" s="116"/>
      <c r="D1597" s="116"/>
      <c r="E1597" s="175"/>
      <c r="F1597" s="262"/>
      <c r="G1597" s="61"/>
      <c r="H1597" s="118"/>
      <c r="I1597" s="29"/>
      <c r="J1597" s="29"/>
      <c r="K1597" s="116"/>
      <c r="L1597" s="116"/>
      <c r="M1597" s="174"/>
      <c r="N1597" s="28"/>
      <c r="O1597" s="116"/>
      <c r="P1597" s="174"/>
      <c r="Q1597" s="116"/>
      <c r="R1597" s="116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</row>
    <row r="1598" ht="15.0" customHeight="1">
      <c r="A1598" s="262"/>
      <c r="B1598" s="117"/>
      <c r="C1598" s="116"/>
      <c r="D1598" s="116"/>
      <c r="E1598" s="175"/>
      <c r="F1598" s="262"/>
      <c r="G1598" s="61"/>
      <c r="H1598" s="118"/>
      <c r="I1598" s="29"/>
      <c r="J1598" s="29"/>
      <c r="K1598" s="116"/>
      <c r="L1598" s="116"/>
      <c r="M1598" s="174"/>
      <c r="N1598" s="174"/>
      <c r="O1598" s="116"/>
      <c r="P1598" s="174"/>
      <c r="Q1598" s="116"/>
      <c r="R1598" s="116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</row>
    <row r="1599" ht="15.0" customHeight="1">
      <c r="A1599" s="262"/>
      <c r="B1599" s="115"/>
      <c r="C1599" s="116"/>
      <c r="D1599" s="116"/>
      <c r="E1599" s="175"/>
      <c r="F1599" s="262"/>
      <c r="G1599" s="61"/>
      <c r="H1599" s="118"/>
      <c r="I1599" s="29"/>
      <c r="J1599" s="29"/>
      <c r="K1599" s="116"/>
      <c r="L1599" s="116"/>
      <c r="M1599" s="174"/>
      <c r="N1599" s="174"/>
      <c r="O1599" s="116"/>
      <c r="P1599" s="174"/>
      <c r="Q1599" s="116"/>
      <c r="R1599" s="116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</row>
    <row r="1600" ht="15.0" customHeight="1">
      <c r="A1600" s="262"/>
      <c r="B1600" s="117"/>
      <c r="C1600" s="116"/>
      <c r="D1600" s="116"/>
      <c r="E1600" s="175"/>
      <c r="F1600" s="262"/>
      <c r="G1600" s="61"/>
      <c r="H1600" s="118"/>
      <c r="I1600" s="29"/>
      <c r="J1600" s="29"/>
      <c r="K1600" s="116"/>
      <c r="L1600" s="118"/>
      <c r="M1600" s="174"/>
      <c r="N1600" s="174"/>
      <c r="O1600" s="116"/>
      <c r="P1600" s="174"/>
      <c r="Q1600" s="116"/>
      <c r="R1600" s="116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</row>
    <row r="1601" ht="15.0" customHeight="1">
      <c r="A1601" s="262"/>
      <c r="B1601" s="115"/>
      <c r="C1601" s="116"/>
      <c r="D1601" s="116"/>
      <c r="E1601" s="175"/>
      <c r="F1601" s="262"/>
      <c r="G1601" s="61"/>
      <c r="H1601" s="118"/>
      <c r="I1601" s="29"/>
      <c r="J1601" s="29"/>
      <c r="K1601" s="116"/>
      <c r="L1601" s="118"/>
      <c r="M1601" s="174"/>
      <c r="N1601" s="174"/>
      <c r="O1601" s="116"/>
      <c r="P1601" s="174"/>
      <c r="Q1601" s="116"/>
      <c r="R1601" s="116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</row>
    <row r="1602" ht="15.0" customHeight="1">
      <c r="A1602" s="262"/>
      <c r="B1602" s="115"/>
      <c r="C1602" s="116"/>
      <c r="D1602" s="116"/>
      <c r="E1602" s="175"/>
      <c r="F1602" s="262"/>
      <c r="G1602" s="61"/>
      <c r="H1602" s="118"/>
      <c r="I1602" s="29"/>
      <c r="J1602" s="29"/>
      <c r="K1602" s="116"/>
      <c r="L1602" s="118"/>
      <c r="M1602" s="174"/>
      <c r="N1602" s="174"/>
      <c r="O1602" s="116"/>
      <c r="P1602" s="174"/>
      <c r="Q1602" s="116"/>
      <c r="R1602" s="116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</row>
    <row r="1603" ht="15.0" customHeight="1">
      <c r="A1603" s="262"/>
      <c r="B1603" s="115"/>
      <c r="C1603" s="116"/>
      <c r="D1603" s="116"/>
      <c r="E1603" s="175"/>
      <c r="F1603" s="262"/>
      <c r="G1603" s="61"/>
      <c r="H1603" s="118"/>
      <c r="I1603" s="29"/>
      <c r="J1603" s="29"/>
      <c r="K1603" s="116"/>
      <c r="L1603" s="118"/>
      <c r="M1603" s="174"/>
      <c r="N1603" s="174"/>
      <c r="O1603" s="116"/>
      <c r="P1603" s="174"/>
      <c r="Q1603" s="116"/>
      <c r="R1603" s="116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</row>
    <row r="1604" ht="15.0" customHeight="1">
      <c r="A1604" s="262"/>
      <c r="B1604" s="115"/>
      <c r="C1604" s="116"/>
      <c r="D1604" s="116"/>
      <c r="E1604" s="175"/>
      <c r="F1604" s="262"/>
      <c r="G1604" s="61"/>
      <c r="H1604" s="118"/>
      <c r="I1604" s="29"/>
      <c r="J1604" s="29"/>
      <c r="K1604" s="116"/>
      <c r="L1604" s="116"/>
      <c r="M1604" s="174"/>
      <c r="N1604" s="174"/>
      <c r="O1604" s="116"/>
      <c r="P1604" s="174"/>
      <c r="Q1604" s="116"/>
      <c r="R1604" s="116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</row>
    <row r="1605" ht="15.0" customHeight="1">
      <c r="A1605" s="262"/>
      <c r="B1605" s="115"/>
      <c r="C1605" s="116"/>
      <c r="D1605" s="116"/>
      <c r="E1605" s="175"/>
      <c r="F1605" s="262"/>
      <c r="G1605" s="61"/>
      <c r="H1605" s="118"/>
      <c r="I1605" s="29"/>
      <c r="J1605" s="29"/>
      <c r="K1605" s="116"/>
      <c r="L1605" s="116"/>
      <c r="M1605" s="174"/>
      <c r="N1605" s="174"/>
      <c r="O1605" s="116"/>
      <c r="P1605" s="174"/>
      <c r="Q1605" s="116"/>
      <c r="R1605" s="116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</row>
    <row r="1606" ht="15.0" customHeight="1">
      <c r="A1606" s="262"/>
      <c r="B1606" s="117"/>
      <c r="C1606" s="116"/>
      <c r="D1606" s="116"/>
      <c r="E1606" s="175"/>
      <c r="F1606" s="262"/>
      <c r="G1606" s="61"/>
      <c r="H1606" s="118"/>
      <c r="I1606" s="29"/>
      <c r="J1606" s="29"/>
      <c r="K1606" s="116"/>
      <c r="L1606" s="116"/>
      <c r="M1606" s="174"/>
      <c r="N1606" s="174"/>
      <c r="O1606" s="116"/>
      <c r="P1606" s="174"/>
      <c r="Q1606" s="116"/>
      <c r="R1606" s="116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</row>
    <row r="1607" ht="15.0" customHeight="1">
      <c r="A1607" s="262"/>
      <c r="B1607" s="117"/>
      <c r="C1607" s="116"/>
      <c r="D1607" s="116"/>
      <c r="E1607" s="175"/>
      <c r="F1607" s="262"/>
      <c r="G1607" s="61"/>
      <c r="H1607" s="118"/>
      <c r="I1607" s="29"/>
      <c r="J1607" s="29"/>
      <c r="K1607" s="116"/>
      <c r="L1607" s="118"/>
      <c r="M1607" s="174"/>
      <c r="N1607" s="174"/>
      <c r="O1607" s="116"/>
      <c r="P1607" s="174"/>
      <c r="Q1607" s="116"/>
      <c r="R1607" s="116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</row>
    <row r="1608" ht="15.0" customHeight="1">
      <c r="A1608" s="262"/>
      <c r="B1608" s="115"/>
      <c r="C1608" s="116"/>
      <c r="D1608" s="116"/>
      <c r="E1608" s="175"/>
      <c r="F1608" s="262"/>
      <c r="G1608" s="29"/>
      <c r="H1608" s="118"/>
      <c r="I1608" s="29"/>
      <c r="J1608" s="29"/>
      <c r="K1608" s="116"/>
      <c r="L1608" s="118"/>
      <c r="M1608" s="174"/>
      <c r="N1608" s="174"/>
      <c r="O1608" s="116"/>
      <c r="P1608" s="174"/>
      <c r="Q1608" s="116"/>
      <c r="R1608" s="116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</row>
    <row r="1609" ht="15.0" customHeight="1">
      <c r="A1609" s="262"/>
      <c r="B1609" s="115"/>
      <c r="C1609" s="116"/>
      <c r="D1609" s="116"/>
      <c r="E1609" s="175"/>
      <c r="F1609" s="262"/>
      <c r="G1609" s="28"/>
      <c r="H1609" s="118"/>
      <c r="I1609" s="29"/>
      <c r="J1609" s="29"/>
      <c r="K1609" s="116"/>
      <c r="L1609" s="118"/>
      <c r="M1609" s="174"/>
      <c r="N1609" s="174"/>
      <c r="O1609" s="116"/>
      <c r="P1609" s="174"/>
      <c r="Q1609" s="116"/>
      <c r="R1609" s="116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</row>
    <row r="1610" ht="15.0" customHeight="1">
      <c r="A1610" s="262"/>
      <c r="B1610" s="115"/>
      <c r="C1610" s="116"/>
      <c r="D1610" s="116"/>
      <c r="E1610" s="175"/>
      <c r="F1610" s="262"/>
      <c r="G1610" s="28"/>
      <c r="H1610" s="118"/>
      <c r="I1610" s="29"/>
      <c r="J1610" s="29"/>
      <c r="K1610" s="116"/>
      <c r="L1610" s="118"/>
      <c r="M1610" s="174"/>
      <c r="N1610" s="174"/>
      <c r="O1610" s="116"/>
      <c r="P1610" s="174"/>
      <c r="Q1610" s="116"/>
      <c r="R1610" s="116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</row>
    <row r="1611" ht="15.0" customHeight="1">
      <c r="A1611" s="262"/>
      <c r="B1611" s="115"/>
      <c r="C1611" s="116"/>
      <c r="D1611" s="116"/>
      <c r="E1611" s="175"/>
      <c r="F1611" s="262"/>
      <c r="G1611" s="28"/>
      <c r="H1611" s="118"/>
      <c r="I1611" s="29"/>
      <c r="J1611" s="29"/>
      <c r="K1611" s="116"/>
      <c r="L1611" s="116"/>
      <c r="M1611" s="174"/>
      <c r="N1611" s="174"/>
      <c r="O1611" s="116"/>
      <c r="P1611" s="174"/>
      <c r="Q1611" s="116"/>
      <c r="R1611" s="116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</row>
    <row r="1612" ht="15.0" customHeight="1">
      <c r="A1612" s="262"/>
      <c r="B1612" s="115"/>
      <c r="C1612" s="116"/>
      <c r="D1612" s="116"/>
      <c r="E1612" s="175"/>
      <c r="F1612" s="262"/>
      <c r="G1612" s="28"/>
      <c r="H1612" s="118"/>
      <c r="I1612" s="29"/>
      <c r="J1612" s="29"/>
      <c r="K1612" s="116"/>
      <c r="L1612" s="116"/>
      <c r="M1612" s="174"/>
      <c r="N1612" s="174"/>
      <c r="O1612" s="116"/>
      <c r="P1612" s="174"/>
      <c r="Q1612" s="116"/>
      <c r="R1612" s="116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</row>
    <row r="1613" ht="15.0" customHeight="1">
      <c r="A1613" s="262"/>
      <c r="B1613" s="115"/>
      <c r="C1613" s="116"/>
      <c r="D1613" s="116"/>
      <c r="E1613" s="175"/>
      <c r="F1613" s="262"/>
      <c r="G1613" s="28"/>
      <c r="H1613" s="118"/>
      <c r="I1613" s="29"/>
      <c r="J1613" s="29"/>
      <c r="K1613" s="116"/>
      <c r="L1613" s="116"/>
      <c r="M1613" s="174"/>
      <c r="N1613" s="174"/>
      <c r="O1613" s="116"/>
      <c r="P1613" s="174"/>
      <c r="Q1613" s="116"/>
      <c r="R1613" s="116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</row>
    <row r="1614" ht="15.0" customHeight="1">
      <c r="A1614" s="262"/>
      <c r="B1614" s="117"/>
      <c r="C1614" s="116"/>
      <c r="D1614" s="116"/>
      <c r="E1614" s="175"/>
      <c r="F1614" s="262"/>
      <c r="G1614" s="28"/>
      <c r="H1614" s="118"/>
      <c r="I1614" s="29"/>
      <c r="J1614" s="29"/>
      <c r="K1614" s="116"/>
      <c r="L1614" s="118"/>
      <c r="M1614" s="174"/>
      <c r="N1614" s="174"/>
      <c r="O1614" s="116"/>
      <c r="P1614" s="174"/>
      <c r="Q1614" s="116"/>
      <c r="R1614" s="116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</row>
    <row r="1615" ht="15.0" customHeight="1">
      <c r="A1615" s="262"/>
      <c r="B1615" s="115"/>
      <c r="C1615" s="116"/>
      <c r="D1615" s="116"/>
      <c r="E1615" s="175"/>
      <c r="F1615" s="262"/>
      <c r="G1615" s="28"/>
      <c r="H1615" s="118"/>
      <c r="I1615" s="29"/>
      <c r="J1615" s="29"/>
      <c r="K1615" s="116"/>
      <c r="L1615" s="118"/>
      <c r="M1615" s="174"/>
      <c r="N1615" s="174"/>
      <c r="O1615" s="116"/>
      <c r="P1615" s="174"/>
      <c r="Q1615" s="116"/>
      <c r="R1615" s="116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</row>
    <row r="1616" ht="15.0" customHeight="1">
      <c r="A1616" s="262"/>
      <c r="B1616" s="115"/>
      <c r="C1616" s="116"/>
      <c r="D1616" s="118"/>
      <c r="E1616" s="175"/>
      <c r="F1616" s="262"/>
      <c r="G1616" s="28"/>
      <c r="H1616" s="118"/>
      <c r="I1616" s="29"/>
      <c r="J1616" s="29"/>
      <c r="K1616" s="116"/>
      <c r="L1616" s="118"/>
      <c r="M1616" s="174"/>
      <c r="N1616" s="174"/>
      <c r="O1616" s="116"/>
      <c r="P1616" s="174"/>
      <c r="Q1616" s="116"/>
      <c r="R1616" s="116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</row>
    <row r="1617" ht="15.0" customHeight="1">
      <c r="A1617" s="262"/>
      <c r="B1617" s="115"/>
      <c r="C1617" s="116"/>
      <c r="D1617" s="116"/>
      <c r="E1617" s="175"/>
      <c r="F1617" s="262"/>
      <c r="G1617" s="28"/>
      <c r="H1617" s="118"/>
      <c r="I1617" s="29"/>
      <c r="J1617" s="29"/>
      <c r="K1617" s="116"/>
      <c r="L1617" s="118"/>
      <c r="M1617" s="174"/>
      <c r="N1617" s="174"/>
      <c r="O1617" s="116"/>
      <c r="P1617" s="174"/>
      <c r="Q1617" s="116"/>
      <c r="R1617" s="116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</row>
    <row r="1618" ht="15.0" customHeight="1">
      <c r="A1618" s="262"/>
      <c r="B1618" s="115"/>
      <c r="C1618" s="116"/>
      <c r="D1618" s="118"/>
      <c r="E1618" s="175"/>
      <c r="F1618" s="262"/>
      <c r="G1618" s="28"/>
      <c r="H1618" s="118"/>
      <c r="I1618" s="29"/>
      <c r="J1618" s="29"/>
      <c r="K1618" s="116"/>
      <c r="L1618" s="116"/>
      <c r="M1618" s="174"/>
      <c r="N1618" s="174"/>
      <c r="O1618" s="174"/>
      <c r="P1618" s="261">
        <f>SUM(N1608:N1618)</f>
        <v>0</v>
      </c>
      <c r="Q1618" s="116"/>
      <c r="R1618" s="116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</row>
    <row r="1619" ht="15.0" customHeight="1">
      <c r="A1619" s="262"/>
      <c r="B1619" s="115"/>
      <c r="C1619" s="116"/>
      <c r="D1619" s="116"/>
      <c r="E1619" s="175"/>
      <c r="F1619" s="262"/>
      <c r="G1619" s="28"/>
      <c r="H1619" s="118"/>
      <c r="I1619" s="29"/>
      <c r="J1619" s="29"/>
      <c r="K1619" s="116"/>
      <c r="L1619" s="174"/>
      <c r="M1619" s="174"/>
      <c r="N1619" s="174"/>
      <c r="O1619" s="116"/>
      <c r="P1619" s="174"/>
      <c r="Q1619" s="116"/>
      <c r="R1619" s="116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</row>
    <row r="1620" ht="15.0" customHeight="1">
      <c r="A1620" s="262"/>
      <c r="B1620" s="115"/>
      <c r="C1620" s="116"/>
      <c r="D1620" s="116"/>
      <c r="E1620" s="175"/>
      <c r="F1620" s="262"/>
      <c r="G1620" s="28"/>
      <c r="H1620" s="118"/>
      <c r="I1620" s="29"/>
      <c r="J1620" s="29"/>
      <c r="K1620" s="116"/>
      <c r="L1620" s="174"/>
      <c r="M1620" s="174"/>
      <c r="N1620" s="174"/>
      <c r="O1620" s="116"/>
      <c r="P1620" s="174"/>
      <c r="Q1620" s="116"/>
      <c r="R1620" s="116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</row>
    <row r="1621" ht="15.0" customHeight="1">
      <c r="A1621" s="262"/>
      <c r="B1621" s="115"/>
      <c r="C1621" s="116"/>
      <c r="D1621" s="116"/>
      <c r="E1621" s="175"/>
      <c r="F1621" s="262"/>
      <c r="G1621" s="28"/>
      <c r="H1621" s="118"/>
      <c r="I1621" s="29"/>
      <c r="J1621" s="29"/>
      <c r="K1621" s="116"/>
      <c r="L1621" s="116"/>
      <c r="M1621" s="407"/>
      <c r="N1621" s="174"/>
      <c r="O1621" s="116"/>
      <c r="P1621" s="174"/>
      <c r="Q1621" s="116"/>
      <c r="R1621" s="116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</row>
    <row r="1622" ht="15.0" customHeight="1">
      <c r="A1622" s="262"/>
      <c r="B1622" s="117"/>
      <c r="C1622" s="116"/>
      <c r="D1622" s="116"/>
      <c r="E1622" s="175"/>
      <c r="F1622" s="262"/>
      <c r="G1622" s="28"/>
      <c r="H1622" s="118"/>
      <c r="I1622" s="29"/>
      <c r="J1622" s="29"/>
      <c r="K1622" s="116"/>
      <c r="L1622" s="116"/>
      <c r="M1622" s="174"/>
      <c r="N1622" s="174"/>
      <c r="O1622" s="116"/>
      <c r="P1622" s="174"/>
      <c r="Q1622" s="116"/>
      <c r="R1622" s="116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</row>
    <row r="1623" ht="15.0" customHeight="1">
      <c r="A1623" s="262"/>
      <c r="B1623" s="118"/>
      <c r="C1623" s="118"/>
      <c r="D1623" s="265"/>
      <c r="E1623" s="175"/>
      <c r="F1623" s="262"/>
      <c r="G1623" s="28"/>
      <c r="H1623" s="118"/>
      <c r="I1623" s="29"/>
      <c r="J1623" s="29"/>
      <c r="K1623" s="116"/>
      <c r="L1623" s="116"/>
      <c r="M1623" s="174"/>
      <c r="N1623" s="174"/>
      <c r="O1623" s="116"/>
      <c r="P1623" s="174"/>
      <c r="Q1623" s="116"/>
      <c r="R1623" s="116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</row>
    <row r="1624" ht="15.0" customHeight="1">
      <c r="A1624" s="262"/>
      <c r="B1624" s="115"/>
      <c r="C1624" s="116"/>
      <c r="D1624" s="116"/>
      <c r="E1624" s="175"/>
      <c r="F1624" s="262"/>
      <c r="G1624" s="61"/>
      <c r="H1624" s="118"/>
      <c r="I1624" s="29"/>
      <c r="J1624" s="29"/>
      <c r="K1624" s="116"/>
      <c r="L1624" s="174"/>
      <c r="M1624" s="174"/>
      <c r="N1624" s="174"/>
      <c r="O1624" s="116"/>
      <c r="P1624" s="174"/>
      <c r="Q1624" s="116"/>
      <c r="R1624" s="116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</row>
    <row r="1625" ht="15.0" customHeight="1">
      <c r="A1625" s="262"/>
      <c r="B1625" s="115"/>
      <c r="C1625" s="116"/>
      <c r="D1625" s="116"/>
      <c r="E1625" s="175"/>
      <c r="F1625" s="262"/>
      <c r="G1625" s="61"/>
      <c r="H1625" s="118"/>
      <c r="I1625" s="29"/>
      <c r="J1625" s="29"/>
      <c r="K1625" s="116"/>
      <c r="L1625" s="174"/>
      <c r="M1625" s="174"/>
      <c r="N1625" s="174"/>
      <c r="O1625" s="116"/>
      <c r="P1625" s="174"/>
      <c r="Q1625" s="116"/>
      <c r="R1625" s="116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</row>
    <row r="1626" ht="15.0" customHeight="1">
      <c r="A1626" s="262"/>
      <c r="B1626" s="115"/>
      <c r="C1626" s="118"/>
      <c r="D1626" s="118"/>
      <c r="E1626" s="175"/>
      <c r="F1626" s="262"/>
      <c r="G1626" s="61"/>
      <c r="H1626" s="118"/>
      <c r="I1626" s="29"/>
      <c r="J1626" s="29"/>
      <c r="K1626" s="116"/>
      <c r="L1626" s="174"/>
      <c r="M1626" s="174"/>
      <c r="N1626" s="174"/>
      <c r="O1626" s="116"/>
      <c r="P1626" s="174"/>
      <c r="Q1626" s="116"/>
      <c r="R1626" s="116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</row>
    <row r="1627" ht="15.0" customHeight="1">
      <c r="A1627" s="262"/>
      <c r="B1627" s="115"/>
      <c r="C1627" s="116"/>
      <c r="D1627" s="116"/>
      <c r="E1627" s="175"/>
      <c r="F1627" s="262"/>
      <c r="G1627" s="61"/>
      <c r="H1627" s="118"/>
      <c r="I1627" s="29"/>
      <c r="J1627" s="29"/>
      <c r="K1627" s="116"/>
      <c r="L1627" s="174"/>
      <c r="M1627" s="174"/>
      <c r="N1627" s="174"/>
      <c r="O1627" s="116"/>
      <c r="P1627" s="174"/>
      <c r="Q1627" s="116"/>
      <c r="R1627" s="116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</row>
    <row r="1628" ht="15.0" customHeight="1">
      <c r="A1628" s="262"/>
      <c r="B1628" s="117"/>
      <c r="C1628" s="116"/>
      <c r="D1628" s="116"/>
      <c r="E1628" s="175"/>
      <c r="F1628" s="262"/>
      <c r="G1628" s="61"/>
      <c r="H1628" s="118"/>
      <c r="I1628" s="29"/>
      <c r="J1628" s="29"/>
      <c r="K1628" s="116"/>
      <c r="L1628" s="174"/>
      <c r="M1628" s="174"/>
      <c r="N1628" s="174"/>
      <c r="O1628" s="116"/>
      <c r="P1628" s="174"/>
      <c r="Q1628" s="116"/>
      <c r="R1628" s="116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</row>
    <row r="1629" ht="15.0" customHeight="1">
      <c r="A1629" s="262"/>
      <c r="B1629" s="115"/>
      <c r="C1629" s="118"/>
      <c r="D1629" s="118"/>
      <c r="E1629" s="175"/>
      <c r="F1629" s="262"/>
      <c r="G1629" s="28"/>
      <c r="H1629" s="118"/>
      <c r="I1629" s="29"/>
      <c r="J1629" s="29"/>
      <c r="K1629" s="116"/>
      <c r="L1629" s="174"/>
      <c r="M1629" s="174"/>
      <c r="N1629" s="174"/>
      <c r="O1629" s="116"/>
      <c r="P1629" s="174"/>
      <c r="Q1629" s="116"/>
      <c r="R1629" s="116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</row>
    <row r="1630" ht="15.0" customHeight="1">
      <c r="A1630" s="262"/>
      <c r="B1630" s="115"/>
      <c r="C1630" s="116"/>
      <c r="D1630" s="116"/>
      <c r="E1630" s="175"/>
      <c r="F1630" s="262"/>
      <c r="G1630" s="28"/>
      <c r="H1630" s="118"/>
      <c r="I1630" s="29"/>
      <c r="J1630" s="29"/>
      <c r="K1630" s="116"/>
      <c r="L1630" s="174"/>
      <c r="M1630" s="174"/>
      <c r="N1630" s="174"/>
      <c r="O1630" s="116"/>
      <c r="P1630" s="174"/>
      <c r="Q1630" s="116"/>
      <c r="R1630" s="116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</row>
    <row r="1631" ht="15.0" customHeight="1">
      <c r="A1631" s="262"/>
      <c r="B1631" s="117"/>
      <c r="C1631" s="116"/>
      <c r="D1631" s="116"/>
      <c r="E1631" s="175"/>
      <c r="F1631" s="262"/>
      <c r="G1631" s="28"/>
      <c r="H1631" s="118"/>
      <c r="I1631" s="29"/>
      <c r="J1631" s="29"/>
      <c r="K1631" s="116"/>
      <c r="L1631" s="116"/>
      <c r="M1631" s="174"/>
      <c r="N1631" s="174"/>
      <c r="O1631" s="116"/>
      <c r="P1631" s="174"/>
      <c r="Q1631" s="116"/>
      <c r="R1631" s="116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</row>
    <row r="1632" ht="15.0" customHeight="1">
      <c r="A1632" s="262"/>
      <c r="B1632" s="115"/>
      <c r="C1632" s="116"/>
      <c r="D1632" s="175"/>
      <c r="E1632" s="175"/>
      <c r="F1632" s="262"/>
      <c r="G1632" s="61"/>
      <c r="H1632" s="118"/>
      <c r="I1632" s="29"/>
      <c r="J1632" s="29"/>
      <c r="K1632" s="116"/>
      <c r="L1632" s="116"/>
      <c r="M1632" s="174"/>
      <c r="N1632" s="174"/>
      <c r="O1632" s="116"/>
      <c r="P1632" s="174"/>
      <c r="Q1632" s="116"/>
      <c r="R1632" s="116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</row>
    <row r="1633" ht="15.0" customHeight="1">
      <c r="A1633" s="262"/>
      <c r="B1633" s="117"/>
      <c r="C1633" s="118"/>
      <c r="D1633" s="118"/>
      <c r="E1633" s="175"/>
      <c r="F1633" s="262"/>
      <c r="G1633" s="61"/>
      <c r="H1633" s="118"/>
      <c r="I1633" s="29"/>
      <c r="J1633" s="29"/>
      <c r="K1633" s="116"/>
      <c r="L1633" s="174"/>
      <c r="M1633" s="174"/>
      <c r="N1633" s="174"/>
      <c r="O1633" s="116"/>
      <c r="P1633" s="174"/>
      <c r="Q1633" s="116"/>
      <c r="R1633" s="116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</row>
    <row r="1634" ht="15.0" customHeight="1">
      <c r="A1634" s="262"/>
      <c r="B1634" s="115"/>
      <c r="C1634" s="116"/>
      <c r="D1634" s="116"/>
      <c r="E1634" s="175"/>
      <c r="F1634" s="262"/>
      <c r="G1634" s="61"/>
      <c r="H1634" s="118"/>
      <c r="I1634" s="29"/>
      <c r="J1634" s="29"/>
      <c r="K1634" s="116"/>
      <c r="L1634" s="174"/>
      <c r="M1634" s="174"/>
      <c r="N1634" s="174"/>
      <c r="O1634" s="116"/>
      <c r="P1634" s="174"/>
      <c r="Q1634" s="116"/>
      <c r="R1634" s="116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</row>
    <row r="1635" ht="15.0" customHeight="1">
      <c r="A1635" s="262"/>
      <c r="B1635" s="117"/>
      <c r="C1635" s="116"/>
      <c r="D1635" s="118"/>
      <c r="E1635" s="175"/>
      <c r="F1635" s="262"/>
      <c r="G1635" s="61"/>
      <c r="H1635" s="118"/>
      <c r="I1635" s="29"/>
      <c r="J1635" s="29"/>
      <c r="K1635" s="116"/>
      <c r="L1635" s="174"/>
      <c r="M1635" s="174"/>
      <c r="N1635" s="174"/>
      <c r="O1635" s="116"/>
      <c r="P1635" s="174"/>
      <c r="Q1635" s="116"/>
      <c r="R1635" s="116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</row>
    <row r="1636" ht="15.0" customHeight="1">
      <c r="A1636" s="262"/>
      <c r="B1636" s="117"/>
      <c r="C1636" s="116"/>
      <c r="D1636" s="118"/>
      <c r="E1636" s="175"/>
      <c r="F1636" s="262"/>
      <c r="G1636" s="61"/>
      <c r="H1636" s="118"/>
      <c r="I1636" s="29"/>
      <c r="J1636" s="29"/>
      <c r="K1636" s="116"/>
      <c r="L1636" s="174"/>
      <c r="M1636" s="174"/>
      <c r="N1636" s="174"/>
      <c r="O1636" s="116"/>
      <c r="P1636" s="174"/>
      <c r="Q1636" s="116"/>
      <c r="R1636" s="116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</row>
    <row r="1637" ht="15.0" customHeight="1">
      <c r="A1637" s="262"/>
      <c r="B1637" s="115"/>
      <c r="C1637" s="116"/>
      <c r="D1637" s="175"/>
      <c r="E1637" s="175"/>
      <c r="F1637" s="262"/>
      <c r="G1637" s="29"/>
      <c r="H1637" s="118"/>
      <c r="I1637" s="29"/>
      <c r="J1637" s="29"/>
      <c r="K1637" s="116"/>
      <c r="L1637" s="174"/>
      <c r="M1637" s="174"/>
      <c r="N1637" s="174"/>
      <c r="O1637" s="116"/>
      <c r="P1637" s="174"/>
      <c r="Q1637" s="116"/>
      <c r="R1637" s="116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</row>
    <row r="1638" ht="15.0" customHeight="1">
      <c r="A1638" s="262"/>
      <c r="B1638" s="115"/>
      <c r="C1638" s="116"/>
      <c r="D1638" s="118"/>
      <c r="E1638" s="175"/>
      <c r="F1638" s="262"/>
      <c r="G1638" s="61"/>
      <c r="H1638" s="118"/>
      <c r="I1638" s="29"/>
      <c r="J1638" s="29"/>
      <c r="K1638" s="116"/>
      <c r="L1638" s="116"/>
      <c r="M1638" s="174"/>
      <c r="N1638" s="174"/>
      <c r="O1638" s="116"/>
      <c r="P1638" s="174"/>
      <c r="Q1638" s="116"/>
      <c r="R1638" s="116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</row>
    <row r="1639" ht="15.0" customHeight="1">
      <c r="A1639" s="262"/>
      <c r="B1639" s="115"/>
      <c r="C1639" s="116"/>
      <c r="D1639" s="116"/>
      <c r="E1639" s="175"/>
      <c r="F1639" s="262"/>
      <c r="G1639" s="61"/>
      <c r="H1639" s="118"/>
      <c r="I1639" s="29"/>
      <c r="J1639" s="29"/>
      <c r="K1639" s="116"/>
      <c r="L1639" s="116"/>
      <c r="M1639" s="174"/>
      <c r="N1639" s="174"/>
      <c r="O1639" s="116"/>
      <c r="P1639" s="174"/>
      <c r="Q1639" s="116"/>
      <c r="R1639" s="116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</row>
    <row r="1640" ht="15.0" customHeight="1">
      <c r="A1640" s="262"/>
      <c r="B1640" s="117"/>
      <c r="C1640" s="116"/>
      <c r="D1640" s="116"/>
      <c r="E1640" s="175"/>
      <c r="F1640" s="262"/>
      <c r="G1640" s="61"/>
      <c r="H1640" s="118"/>
      <c r="I1640" s="29"/>
      <c r="J1640" s="29"/>
      <c r="K1640" s="116"/>
      <c r="L1640" s="174"/>
      <c r="M1640" s="174"/>
      <c r="N1640" s="174"/>
      <c r="O1640" s="116"/>
      <c r="P1640" s="174"/>
      <c r="Q1640" s="116"/>
      <c r="R1640" s="116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</row>
    <row r="1641" ht="15.0" customHeight="1">
      <c r="A1641" s="262"/>
      <c r="B1641" s="115"/>
      <c r="C1641" s="116"/>
      <c r="D1641" s="116"/>
      <c r="E1641" s="175"/>
      <c r="F1641" s="262"/>
      <c r="G1641" s="61"/>
      <c r="H1641" s="118"/>
      <c r="I1641" s="29"/>
      <c r="J1641" s="29"/>
      <c r="K1641" s="116"/>
      <c r="L1641" s="174"/>
      <c r="M1641" s="174"/>
      <c r="N1641" s="174"/>
      <c r="O1641" s="116"/>
      <c r="P1641" s="174"/>
      <c r="Q1641" s="116"/>
      <c r="R1641" s="116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</row>
    <row r="1642" ht="15.0" customHeight="1">
      <c r="A1642" s="262"/>
      <c r="B1642" s="115"/>
      <c r="C1642" s="116"/>
      <c r="D1642" s="116"/>
      <c r="E1642" s="175"/>
      <c r="F1642" s="262"/>
      <c r="G1642" s="61"/>
      <c r="H1642" s="118"/>
      <c r="I1642" s="29"/>
      <c r="J1642" s="29"/>
      <c r="K1642" s="116"/>
      <c r="L1642" s="174"/>
      <c r="M1642" s="174"/>
      <c r="N1642" s="174"/>
      <c r="O1642" s="116"/>
      <c r="P1642" s="174"/>
      <c r="Q1642" s="116"/>
      <c r="R1642" s="116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</row>
    <row r="1643" ht="15.0" customHeight="1">
      <c r="A1643" s="262"/>
      <c r="B1643" s="115"/>
      <c r="C1643" s="116"/>
      <c r="D1643" s="116"/>
      <c r="E1643" s="175"/>
      <c r="F1643" s="262"/>
      <c r="G1643" s="61"/>
      <c r="H1643" s="118"/>
      <c r="I1643" s="29"/>
      <c r="J1643" s="29"/>
      <c r="K1643" s="116"/>
      <c r="L1643" s="174"/>
      <c r="M1643" s="174"/>
      <c r="N1643" s="174"/>
      <c r="O1643" s="116"/>
      <c r="P1643" s="174"/>
      <c r="Q1643" s="116"/>
      <c r="R1643" s="116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</row>
    <row r="1644" ht="15.0" customHeight="1">
      <c r="A1644" s="262"/>
      <c r="B1644" s="115"/>
      <c r="C1644" s="116"/>
      <c r="D1644" s="116"/>
      <c r="E1644" s="175"/>
      <c r="F1644" s="262"/>
      <c r="G1644" s="61"/>
      <c r="H1644" s="118"/>
      <c r="I1644" s="29"/>
      <c r="J1644" s="29"/>
      <c r="K1644" s="116"/>
      <c r="L1644" s="174"/>
      <c r="M1644" s="174"/>
      <c r="N1644" s="174"/>
      <c r="O1644" s="116"/>
      <c r="P1644" s="174"/>
      <c r="Q1644" s="116"/>
      <c r="R1644" s="116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</row>
    <row r="1645" ht="15.0" customHeight="1">
      <c r="A1645" s="262"/>
      <c r="B1645" s="115"/>
      <c r="C1645" s="116"/>
      <c r="D1645" s="116"/>
      <c r="E1645" s="175"/>
      <c r="F1645" s="262"/>
      <c r="G1645" s="61"/>
      <c r="H1645" s="118"/>
      <c r="I1645" s="29"/>
      <c r="J1645" s="29"/>
      <c r="K1645" s="116"/>
      <c r="L1645" s="174"/>
      <c r="M1645" s="174"/>
      <c r="N1645" s="174"/>
      <c r="O1645" s="116"/>
      <c r="P1645" s="174"/>
      <c r="Q1645" s="116"/>
      <c r="R1645" s="116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</row>
    <row r="1646" ht="15.0" customHeight="1">
      <c r="A1646" s="262"/>
      <c r="B1646" s="117"/>
      <c r="C1646" s="116"/>
      <c r="D1646" s="118"/>
      <c r="E1646" s="175"/>
      <c r="F1646" s="262"/>
      <c r="G1646" s="61"/>
      <c r="H1646" s="118"/>
      <c r="I1646" s="29"/>
      <c r="J1646" s="29"/>
      <c r="K1646" s="116"/>
      <c r="L1646" s="174"/>
      <c r="M1646" s="174"/>
      <c r="N1646" s="174"/>
      <c r="O1646" s="116"/>
      <c r="P1646" s="174"/>
      <c r="Q1646" s="116"/>
      <c r="R1646" s="116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</row>
    <row r="1647" ht="15.0" customHeight="1">
      <c r="A1647" s="262"/>
      <c r="B1647" s="117"/>
      <c r="C1647" s="116"/>
      <c r="D1647" s="118"/>
      <c r="E1647" s="175"/>
      <c r="F1647" s="262"/>
      <c r="G1647" s="61"/>
      <c r="H1647" s="118"/>
      <c r="I1647" s="29"/>
      <c r="J1647" s="29"/>
      <c r="K1647" s="116"/>
      <c r="L1647" s="174"/>
      <c r="M1647" s="174"/>
      <c r="N1647" s="174"/>
      <c r="O1647" s="116"/>
      <c r="P1647" s="174"/>
      <c r="Q1647" s="116"/>
      <c r="R1647" s="116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</row>
    <row r="1648" ht="15.0" customHeight="1">
      <c r="A1648" s="262"/>
      <c r="B1648" s="117"/>
      <c r="C1648" s="116"/>
      <c r="D1648" s="118"/>
      <c r="E1648" s="175"/>
      <c r="F1648" s="262"/>
      <c r="G1648" s="61"/>
      <c r="H1648" s="118"/>
      <c r="I1648" s="29"/>
      <c r="J1648" s="29"/>
      <c r="K1648" s="116"/>
      <c r="L1648" s="174"/>
      <c r="M1648" s="174"/>
      <c r="N1648" s="174"/>
      <c r="O1648" s="116"/>
      <c r="P1648" s="174"/>
      <c r="Q1648" s="116"/>
      <c r="R1648" s="116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</row>
    <row r="1649" ht="15.0" customHeight="1">
      <c r="A1649" s="262"/>
      <c r="B1649" s="115"/>
      <c r="C1649" s="116"/>
      <c r="D1649" s="116"/>
      <c r="E1649" s="175"/>
      <c r="F1649" s="262"/>
      <c r="G1649" s="28"/>
      <c r="H1649" s="118"/>
      <c r="I1649" s="29"/>
      <c r="J1649" s="29"/>
      <c r="K1649" s="116"/>
      <c r="L1649" s="174"/>
      <c r="M1649" s="174"/>
      <c r="N1649" s="174"/>
      <c r="O1649" s="116"/>
      <c r="P1649" s="174"/>
      <c r="Q1649" s="116"/>
      <c r="R1649" s="116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</row>
    <row r="1650" ht="15.0" customHeight="1">
      <c r="A1650" s="262"/>
      <c r="B1650" s="117"/>
      <c r="C1650" s="116"/>
      <c r="D1650" s="116"/>
      <c r="E1650" s="175"/>
      <c r="F1650" s="262"/>
      <c r="G1650" s="28"/>
      <c r="H1650" s="118"/>
      <c r="I1650" s="29"/>
      <c r="J1650" s="29"/>
      <c r="K1650" s="116"/>
      <c r="L1650" s="174"/>
      <c r="M1650" s="174"/>
      <c r="N1650" s="174"/>
      <c r="O1650" s="116"/>
      <c r="P1650" s="174"/>
      <c r="Q1650" s="116"/>
      <c r="R1650" s="116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</row>
    <row r="1651" ht="15.0" customHeight="1">
      <c r="A1651" s="262"/>
      <c r="B1651" s="115"/>
      <c r="C1651" s="116"/>
      <c r="D1651" s="116"/>
      <c r="E1651" s="175"/>
      <c r="F1651" s="262"/>
      <c r="G1651" s="28"/>
      <c r="H1651" s="118"/>
      <c r="I1651" s="29"/>
      <c r="J1651" s="29"/>
      <c r="K1651" s="116"/>
      <c r="L1651" s="174"/>
      <c r="M1651" s="174"/>
      <c r="N1651" s="174"/>
      <c r="O1651" s="116"/>
      <c r="P1651" s="174"/>
      <c r="Q1651" s="116"/>
      <c r="R1651" s="116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</row>
    <row r="1652" ht="15.0" customHeight="1">
      <c r="A1652" s="262"/>
      <c r="B1652" s="115"/>
      <c r="C1652" s="116"/>
      <c r="D1652" s="116"/>
      <c r="E1652" s="175"/>
      <c r="F1652" s="262"/>
      <c r="G1652" s="28"/>
      <c r="H1652" s="118"/>
      <c r="I1652" s="29"/>
      <c r="J1652" s="29"/>
      <c r="K1652" s="116"/>
      <c r="L1652" s="174"/>
      <c r="M1652" s="174"/>
      <c r="N1652" s="174"/>
      <c r="O1652" s="116"/>
      <c r="P1652" s="174"/>
      <c r="Q1652" s="116"/>
      <c r="R1652" s="116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</row>
    <row r="1653" ht="15.0" customHeight="1">
      <c r="A1653" s="262"/>
      <c r="B1653" s="117"/>
      <c r="C1653" s="116"/>
      <c r="D1653" s="116"/>
      <c r="E1653" s="175"/>
      <c r="F1653" s="262"/>
      <c r="G1653" s="61"/>
      <c r="H1653" s="118"/>
      <c r="I1653" s="29"/>
      <c r="J1653" s="29"/>
      <c r="K1653" s="116"/>
      <c r="L1653" s="174"/>
      <c r="M1653" s="174"/>
      <c r="N1653" s="174"/>
      <c r="O1653" s="116"/>
      <c r="P1653" s="174"/>
      <c r="Q1653" s="116"/>
      <c r="R1653" s="116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</row>
    <row r="1654" ht="15.0" customHeight="1">
      <c r="A1654" s="262"/>
      <c r="B1654" s="117"/>
      <c r="C1654" s="116"/>
      <c r="D1654" s="116"/>
      <c r="E1654" s="175"/>
      <c r="F1654" s="262"/>
      <c r="G1654" s="61"/>
      <c r="H1654" s="118"/>
      <c r="I1654" s="29"/>
      <c r="J1654" s="29"/>
      <c r="K1654" s="116"/>
      <c r="L1654" s="174"/>
      <c r="M1654" s="174"/>
      <c r="N1654" s="174"/>
      <c r="O1654" s="116"/>
      <c r="P1654" s="174"/>
      <c r="Q1654" s="116"/>
      <c r="R1654" s="116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</row>
    <row r="1655" ht="15.0" customHeight="1">
      <c r="A1655" s="262"/>
      <c r="B1655" s="115"/>
      <c r="C1655" s="118"/>
      <c r="D1655" s="118"/>
      <c r="E1655" s="175"/>
      <c r="F1655" s="262"/>
      <c r="G1655" s="61"/>
      <c r="H1655" s="118"/>
      <c r="I1655" s="29"/>
      <c r="J1655" s="29"/>
      <c r="K1655" s="116"/>
      <c r="L1655" s="174"/>
      <c r="M1655" s="174"/>
      <c r="N1655" s="174"/>
      <c r="O1655" s="116"/>
      <c r="P1655" s="174"/>
      <c r="Q1655" s="116"/>
      <c r="R1655" s="116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</row>
    <row r="1656" ht="15.0" customHeight="1">
      <c r="A1656" s="262"/>
      <c r="B1656" s="115"/>
      <c r="C1656" s="118"/>
      <c r="D1656" s="118"/>
      <c r="E1656" s="175"/>
      <c r="F1656" s="262"/>
      <c r="G1656" s="61"/>
      <c r="H1656" s="118"/>
      <c r="I1656" s="29"/>
      <c r="J1656" s="29"/>
      <c r="K1656" s="116"/>
      <c r="L1656" s="174"/>
      <c r="M1656" s="174"/>
      <c r="N1656" s="174"/>
      <c r="O1656" s="116"/>
      <c r="P1656" s="174"/>
      <c r="Q1656" s="116"/>
      <c r="R1656" s="116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</row>
    <row r="1657" ht="15.0" customHeight="1">
      <c r="A1657" s="262"/>
      <c r="B1657" s="117"/>
      <c r="C1657" s="116"/>
      <c r="D1657" s="116"/>
      <c r="E1657" s="175"/>
      <c r="F1657" s="262"/>
      <c r="G1657" s="61"/>
      <c r="H1657" s="118"/>
      <c r="I1657" s="29"/>
      <c r="J1657" s="29"/>
      <c r="K1657" s="116"/>
      <c r="L1657" s="174"/>
      <c r="M1657" s="174"/>
      <c r="N1657" s="174"/>
      <c r="O1657" s="116"/>
      <c r="P1657" s="174"/>
      <c r="Q1657" s="116"/>
      <c r="R1657" s="116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</row>
    <row r="1658" ht="15.0" customHeight="1">
      <c r="A1658" s="262"/>
      <c r="B1658" s="115"/>
      <c r="C1658" s="116"/>
      <c r="D1658" s="116"/>
      <c r="E1658" s="175"/>
      <c r="F1658" s="262"/>
      <c r="G1658" s="61"/>
      <c r="H1658" s="118"/>
      <c r="I1658" s="29"/>
      <c r="J1658" s="29"/>
      <c r="K1658" s="116"/>
      <c r="L1658" s="174"/>
      <c r="M1658" s="174"/>
      <c r="N1658" s="174"/>
      <c r="O1658" s="116"/>
      <c r="P1658" s="174"/>
      <c r="Q1658" s="116"/>
      <c r="R1658" s="116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</row>
    <row r="1659" ht="15.0" customHeight="1">
      <c r="A1659" s="262"/>
      <c r="B1659" s="115"/>
      <c r="C1659" s="118"/>
      <c r="D1659" s="118"/>
      <c r="E1659" s="175"/>
      <c r="F1659" s="262"/>
      <c r="G1659" s="29"/>
      <c r="H1659" s="118"/>
      <c r="I1659" s="29"/>
      <c r="J1659" s="29"/>
      <c r="K1659" s="116"/>
      <c r="L1659" s="174"/>
      <c r="M1659" s="174"/>
      <c r="N1659" s="174"/>
      <c r="O1659" s="116"/>
      <c r="P1659" s="174"/>
      <c r="Q1659" s="116"/>
      <c r="R1659" s="116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</row>
    <row r="1660" ht="15.0" customHeight="1">
      <c r="A1660" s="262"/>
      <c r="B1660" s="115"/>
      <c r="C1660" s="116"/>
      <c r="D1660" s="116"/>
      <c r="E1660" s="175"/>
      <c r="F1660" s="262"/>
      <c r="G1660" s="29"/>
      <c r="H1660" s="118"/>
      <c r="I1660" s="29"/>
      <c r="J1660" s="29"/>
      <c r="K1660" s="116"/>
      <c r="L1660" s="174"/>
      <c r="M1660" s="174"/>
      <c r="N1660" s="174"/>
      <c r="O1660" s="116"/>
      <c r="P1660" s="174"/>
      <c r="Q1660" s="116"/>
      <c r="R1660" s="116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</row>
    <row r="1661" ht="15.0" customHeight="1">
      <c r="A1661" s="262"/>
      <c r="B1661" s="115"/>
      <c r="C1661" s="116"/>
      <c r="D1661" s="116"/>
      <c r="E1661" s="175"/>
      <c r="F1661" s="262"/>
      <c r="G1661" s="28"/>
      <c r="H1661" s="118"/>
      <c r="I1661" s="29"/>
      <c r="J1661" s="29"/>
      <c r="K1661" s="116"/>
      <c r="L1661" s="174"/>
      <c r="M1661" s="174"/>
      <c r="N1661" s="174"/>
      <c r="O1661" s="116"/>
      <c r="P1661" s="174"/>
      <c r="Q1661" s="116"/>
      <c r="R1661" s="116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</row>
    <row r="1662" ht="15.0" customHeight="1">
      <c r="A1662" s="262"/>
      <c r="B1662" s="115"/>
      <c r="C1662" s="116"/>
      <c r="D1662" s="116"/>
      <c r="E1662" s="175"/>
      <c r="F1662" s="262"/>
      <c r="G1662" s="28"/>
      <c r="H1662" s="118"/>
      <c r="I1662" s="29"/>
      <c r="J1662" s="29"/>
      <c r="K1662" s="116"/>
      <c r="L1662" s="174"/>
      <c r="M1662" s="174"/>
      <c r="N1662" s="174"/>
      <c r="O1662" s="116"/>
      <c r="P1662" s="174"/>
      <c r="Q1662" s="116"/>
      <c r="R1662" s="116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</row>
    <row r="1663" ht="15.0" customHeight="1">
      <c r="A1663" s="262"/>
      <c r="B1663" s="117"/>
      <c r="C1663" s="116"/>
      <c r="D1663" s="116"/>
      <c r="E1663" s="175"/>
      <c r="F1663" s="262"/>
      <c r="G1663" s="28"/>
      <c r="H1663" s="118"/>
      <c r="I1663" s="29"/>
      <c r="J1663" s="29"/>
      <c r="K1663" s="116"/>
      <c r="L1663" s="174"/>
      <c r="M1663" s="174"/>
      <c r="N1663" s="174"/>
      <c r="O1663" s="116"/>
      <c r="P1663" s="174"/>
      <c r="Q1663" s="116"/>
      <c r="R1663" s="116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</row>
    <row r="1664" ht="15.0" customHeight="1">
      <c r="A1664" s="262"/>
      <c r="B1664" s="117"/>
      <c r="C1664" s="116"/>
      <c r="D1664" s="116"/>
      <c r="E1664" s="175"/>
      <c r="F1664" s="262"/>
      <c r="G1664" s="28"/>
      <c r="H1664" s="118"/>
      <c r="I1664" s="29"/>
      <c r="J1664" s="29"/>
      <c r="K1664" s="116"/>
      <c r="L1664" s="174"/>
      <c r="M1664" s="174"/>
      <c r="N1664" s="174"/>
      <c r="O1664" s="116"/>
      <c r="P1664" s="174"/>
      <c r="Q1664" s="116"/>
      <c r="R1664" s="116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</row>
    <row r="1665" ht="15.0" customHeight="1">
      <c r="A1665" s="262"/>
      <c r="B1665" s="115"/>
      <c r="C1665" s="116"/>
      <c r="D1665" s="118"/>
      <c r="E1665" s="175"/>
      <c r="F1665" s="262"/>
      <c r="G1665" s="28"/>
      <c r="H1665" s="118"/>
      <c r="I1665" s="29"/>
      <c r="J1665" s="29"/>
      <c r="K1665" s="116"/>
      <c r="L1665" s="174"/>
      <c r="M1665" s="174"/>
      <c r="N1665" s="174"/>
      <c r="O1665" s="116"/>
      <c r="P1665" s="174"/>
      <c r="Q1665" s="116"/>
      <c r="R1665" s="116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</row>
    <row r="1666" ht="15.0" customHeight="1">
      <c r="A1666" s="262"/>
      <c r="B1666" s="115"/>
      <c r="C1666" s="116"/>
      <c r="D1666" s="116"/>
      <c r="E1666" s="175"/>
      <c r="F1666" s="262"/>
      <c r="G1666" s="28"/>
      <c r="H1666" s="118"/>
      <c r="I1666" s="29"/>
      <c r="J1666" s="29"/>
      <c r="K1666" s="116"/>
      <c r="L1666" s="174"/>
      <c r="M1666" s="174"/>
      <c r="N1666" s="174"/>
      <c r="O1666" s="116"/>
      <c r="P1666" s="174"/>
      <c r="Q1666" s="116"/>
      <c r="R1666" s="116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</row>
    <row r="1667" ht="15.0" customHeight="1">
      <c r="A1667" s="262"/>
      <c r="B1667" s="115"/>
      <c r="C1667" s="118"/>
      <c r="D1667" s="118"/>
      <c r="E1667" s="175"/>
      <c r="F1667" s="262"/>
      <c r="G1667" s="28"/>
      <c r="H1667" s="118"/>
      <c r="I1667" s="29"/>
      <c r="J1667" s="29"/>
      <c r="K1667" s="116"/>
      <c r="L1667" s="174"/>
      <c r="M1667" s="174"/>
      <c r="N1667" s="174"/>
      <c r="O1667" s="116"/>
      <c r="P1667" s="174"/>
      <c r="Q1667" s="116"/>
      <c r="R1667" s="116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</row>
    <row r="1668" ht="15.0" customHeight="1">
      <c r="A1668" s="262"/>
      <c r="B1668" s="115"/>
      <c r="C1668" s="116"/>
      <c r="D1668" s="116"/>
      <c r="E1668" s="175"/>
      <c r="F1668" s="262"/>
      <c r="G1668" s="28"/>
      <c r="H1668" s="118"/>
      <c r="I1668" s="29"/>
      <c r="J1668" s="29"/>
      <c r="K1668" s="116"/>
      <c r="L1668" s="174"/>
      <c r="M1668" s="174"/>
      <c r="N1668" s="174"/>
      <c r="O1668" s="116"/>
      <c r="P1668" s="174"/>
      <c r="Q1668" s="116"/>
      <c r="R1668" s="116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</row>
    <row r="1669" ht="15.0" customHeight="1">
      <c r="A1669" s="262"/>
      <c r="B1669" s="115"/>
      <c r="C1669" s="118"/>
      <c r="D1669" s="118"/>
      <c r="E1669" s="175"/>
      <c r="F1669" s="262"/>
      <c r="G1669" s="28"/>
      <c r="H1669" s="118"/>
      <c r="I1669" s="29"/>
      <c r="J1669" s="29"/>
      <c r="K1669" s="116"/>
      <c r="L1669" s="174"/>
      <c r="M1669" s="174"/>
      <c r="N1669" s="174"/>
      <c r="O1669" s="116"/>
      <c r="P1669" s="174"/>
      <c r="Q1669" s="116"/>
      <c r="R1669" s="116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</row>
    <row r="1670" ht="15.0" customHeight="1">
      <c r="A1670" s="262"/>
      <c r="B1670" s="115"/>
      <c r="C1670" s="118"/>
      <c r="D1670" s="118"/>
      <c r="E1670" s="175"/>
      <c r="F1670" s="262"/>
      <c r="G1670" s="29"/>
      <c r="H1670" s="118"/>
      <c r="I1670" s="29"/>
      <c r="J1670" s="29"/>
      <c r="K1670" s="116"/>
      <c r="L1670" s="174"/>
      <c r="M1670" s="174"/>
      <c r="N1670" s="174"/>
      <c r="O1670" s="116"/>
      <c r="P1670" s="174"/>
      <c r="Q1670" s="116"/>
      <c r="R1670" s="116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</row>
    <row r="1671" ht="15.0" customHeight="1">
      <c r="A1671" s="262"/>
      <c r="B1671" s="115"/>
      <c r="C1671" s="118"/>
      <c r="D1671" s="118"/>
      <c r="E1671" s="175"/>
      <c r="F1671" s="262"/>
      <c r="G1671" s="28"/>
      <c r="H1671" s="118"/>
      <c r="I1671" s="29"/>
      <c r="J1671" s="29"/>
      <c r="K1671" s="116"/>
      <c r="L1671" s="174"/>
      <c r="M1671" s="174"/>
      <c r="N1671" s="174"/>
      <c r="O1671" s="116"/>
      <c r="P1671" s="174"/>
      <c r="Q1671" s="116"/>
      <c r="R1671" s="116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</row>
    <row r="1672" ht="15.0" customHeight="1">
      <c r="A1672" s="262"/>
      <c r="B1672" s="115"/>
      <c r="C1672" s="116"/>
      <c r="D1672" s="118"/>
      <c r="E1672" s="175"/>
      <c r="F1672" s="262"/>
      <c r="G1672" s="28"/>
      <c r="H1672" s="118"/>
      <c r="I1672" s="29"/>
      <c r="J1672" s="29"/>
      <c r="K1672" s="116"/>
      <c r="L1672" s="174"/>
      <c r="M1672" s="174"/>
      <c r="N1672" s="174"/>
      <c r="O1672" s="116"/>
      <c r="P1672" s="174"/>
      <c r="Q1672" s="116"/>
      <c r="R1672" s="116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</row>
    <row r="1673" ht="15.0" customHeight="1">
      <c r="A1673" s="262"/>
      <c r="B1673" s="115"/>
      <c r="C1673" s="118"/>
      <c r="D1673" s="118"/>
      <c r="E1673" s="175"/>
      <c r="F1673" s="262"/>
      <c r="G1673" s="28"/>
      <c r="H1673" s="118"/>
      <c r="I1673" s="29"/>
      <c r="J1673" s="29"/>
      <c r="K1673" s="116"/>
      <c r="L1673" s="174"/>
      <c r="M1673" s="174"/>
      <c r="N1673" s="174"/>
      <c r="O1673" s="116"/>
      <c r="P1673" s="174"/>
      <c r="Q1673" s="116"/>
      <c r="R1673" s="116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</row>
    <row r="1674" ht="15.0" customHeight="1">
      <c r="A1674" s="262"/>
      <c r="B1674" s="115"/>
      <c r="C1674" s="116"/>
      <c r="D1674" s="118"/>
      <c r="E1674" s="175"/>
      <c r="F1674" s="262"/>
      <c r="G1674" s="28"/>
      <c r="H1674" s="118"/>
      <c r="I1674" s="29"/>
      <c r="J1674" s="29"/>
      <c r="K1674" s="116"/>
      <c r="L1674" s="174"/>
      <c r="M1674" s="174"/>
      <c r="N1674" s="174"/>
      <c r="O1674" s="116"/>
      <c r="P1674" s="174"/>
      <c r="Q1674" s="116"/>
      <c r="R1674" s="116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</row>
    <row r="1675" ht="15.0" customHeight="1">
      <c r="A1675" s="262"/>
      <c r="B1675" s="115"/>
      <c r="C1675" s="116"/>
      <c r="D1675" s="116"/>
      <c r="E1675" s="175"/>
      <c r="F1675" s="262"/>
      <c r="G1675" s="28"/>
      <c r="H1675" s="118"/>
      <c r="I1675" s="29"/>
      <c r="J1675" s="29"/>
      <c r="K1675" s="116"/>
      <c r="L1675" s="174"/>
      <c r="M1675" s="174"/>
      <c r="N1675" s="174"/>
      <c r="O1675" s="116"/>
      <c r="P1675" s="174"/>
      <c r="Q1675" s="116"/>
      <c r="R1675" s="116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</row>
    <row r="1676" ht="15.0" customHeight="1">
      <c r="A1676" s="262"/>
      <c r="B1676" s="115"/>
      <c r="C1676" s="116"/>
      <c r="D1676" s="116"/>
      <c r="E1676" s="175"/>
      <c r="F1676" s="262"/>
      <c r="G1676" s="28"/>
      <c r="H1676" s="118"/>
      <c r="I1676" s="29"/>
      <c r="J1676" s="29"/>
      <c r="K1676" s="116"/>
      <c r="L1676" s="174"/>
      <c r="M1676" s="174"/>
      <c r="N1676" s="174"/>
      <c r="O1676" s="116"/>
      <c r="P1676" s="174"/>
      <c r="Q1676" s="116"/>
      <c r="R1676" s="116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</row>
    <row r="1677" ht="15.0" customHeight="1">
      <c r="A1677" s="262"/>
      <c r="B1677" s="115"/>
      <c r="C1677" s="116"/>
      <c r="D1677" s="116"/>
      <c r="E1677" s="175"/>
      <c r="F1677" s="262"/>
      <c r="G1677" s="28"/>
      <c r="H1677" s="118"/>
      <c r="I1677" s="29"/>
      <c r="J1677" s="29"/>
      <c r="K1677" s="116"/>
      <c r="L1677" s="174"/>
      <c r="M1677" s="174"/>
      <c r="N1677" s="174"/>
      <c r="O1677" s="116"/>
      <c r="P1677" s="174"/>
      <c r="Q1677" s="116"/>
      <c r="R1677" s="116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</row>
    <row r="1678" ht="15.0" customHeight="1">
      <c r="A1678" s="262"/>
      <c r="B1678" s="115"/>
      <c r="C1678" s="116"/>
      <c r="D1678" s="118"/>
      <c r="E1678" s="175"/>
      <c r="F1678" s="262"/>
      <c r="G1678" s="28"/>
      <c r="H1678" s="118"/>
      <c r="I1678" s="29"/>
      <c r="J1678" s="29"/>
      <c r="K1678" s="116"/>
      <c r="L1678" s="174"/>
      <c r="M1678" s="174"/>
      <c r="N1678" s="174"/>
      <c r="O1678" s="116"/>
      <c r="P1678" s="174"/>
      <c r="Q1678" s="116"/>
      <c r="R1678" s="116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</row>
    <row r="1679" ht="15.0" customHeight="1">
      <c r="A1679" s="262"/>
      <c r="B1679" s="115"/>
      <c r="C1679" s="116"/>
      <c r="D1679" s="118"/>
      <c r="E1679" s="175"/>
      <c r="F1679" s="262"/>
      <c r="G1679" s="28"/>
      <c r="H1679" s="118"/>
      <c r="I1679" s="29"/>
      <c r="J1679" s="29"/>
      <c r="K1679" s="116"/>
      <c r="L1679" s="174"/>
      <c r="M1679" s="174"/>
      <c r="N1679" s="174"/>
      <c r="O1679" s="116"/>
      <c r="P1679" s="174"/>
      <c r="Q1679" s="116"/>
      <c r="R1679" s="116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</row>
    <row r="1680" ht="15.0" customHeight="1">
      <c r="A1680" s="262"/>
      <c r="B1680" s="115"/>
      <c r="C1680" s="116"/>
      <c r="D1680" s="116"/>
      <c r="E1680" s="175"/>
      <c r="F1680" s="262"/>
      <c r="G1680" s="28"/>
      <c r="H1680" s="118"/>
      <c r="I1680" s="29"/>
      <c r="J1680" s="29"/>
      <c r="K1680" s="116"/>
      <c r="L1680" s="174"/>
      <c r="M1680" s="174"/>
      <c r="N1680" s="174"/>
      <c r="O1680" s="116"/>
      <c r="P1680" s="174"/>
      <c r="Q1680" s="116"/>
      <c r="R1680" s="116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</row>
    <row r="1681" ht="15.0" customHeight="1">
      <c r="A1681" s="262"/>
      <c r="B1681" s="115"/>
      <c r="C1681" s="116"/>
      <c r="D1681" s="116"/>
      <c r="E1681" s="175"/>
      <c r="F1681" s="262"/>
      <c r="G1681" s="28"/>
      <c r="H1681" s="118"/>
      <c r="I1681" s="29"/>
      <c r="J1681" s="29"/>
      <c r="K1681" s="116"/>
      <c r="L1681" s="174"/>
      <c r="M1681" s="174"/>
      <c r="N1681" s="174"/>
      <c r="O1681" s="116"/>
      <c r="P1681" s="174"/>
      <c r="Q1681" s="116"/>
      <c r="R1681" s="116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</row>
    <row r="1682" ht="15.0" customHeight="1">
      <c r="A1682" s="262"/>
      <c r="B1682" s="115"/>
      <c r="C1682" s="116"/>
      <c r="D1682" s="116"/>
      <c r="E1682" s="175"/>
      <c r="F1682" s="262"/>
      <c r="G1682" s="28"/>
      <c r="H1682" s="118"/>
      <c r="I1682" s="29"/>
      <c r="J1682" s="29"/>
      <c r="K1682" s="116"/>
      <c r="L1682" s="174"/>
      <c r="M1682" s="174"/>
      <c r="N1682" s="174"/>
      <c r="O1682" s="116"/>
      <c r="P1682" s="174"/>
      <c r="Q1682" s="116"/>
      <c r="R1682" s="116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</row>
    <row r="1683" ht="15.0" customHeight="1">
      <c r="A1683" s="262"/>
      <c r="B1683" s="115"/>
      <c r="C1683" s="116"/>
      <c r="D1683" s="118"/>
      <c r="E1683" s="175"/>
      <c r="F1683" s="262"/>
      <c r="G1683" s="61"/>
      <c r="H1683" s="118"/>
      <c r="I1683" s="29"/>
      <c r="J1683" s="29"/>
      <c r="K1683" s="116"/>
      <c r="L1683" s="174"/>
      <c r="M1683" s="174"/>
      <c r="N1683" s="174"/>
      <c r="O1683" s="116"/>
      <c r="P1683" s="174"/>
      <c r="Q1683" s="116"/>
      <c r="R1683" s="116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</row>
    <row r="1684" ht="15.0" customHeight="1">
      <c r="A1684" s="262"/>
      <c r="B1684" s="117"/>
      <c r="C1684" s="116"/>
      <c r="D1684" s="118"/>
      <c r="E1684" s="175"/>
      <c r="F1684" s="262"/>
      <c r="G1684" s="61"/>
      <c r="H1684" s="118"/>
      <c r="I1684" s="29"/>
      <c r="J1684" s="29"/>
      <c r="K1684" s="116"/>
      <c r="L1684" s="174"/>
      <c r="M1684" s="174"/>
      <c r="N1684" s="174"/>
      <c r="O1684" s="116"/>
      <c r="P1684" s="174"/>
      <c r="Q1684" s="116"/>
      <c r="R1684" s="116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</row>
    <row r="1685" ht="15.0" customHeight="1">
      <c r="A1685" s="262"/>
      <c r="B1685" s="115"/>
      <c r="C1685" s="116"/>
      <c r="D1685" s="116"/>
      <c r="E1685" s="175"/>
      <c r="F1685" s="262"/>
      <c r="G1685" s="28"/>
      <c r="H1685" s="118"/>
      <c r="I1685" s="29"/>
      <c r="J1685" s="29"/>
      <c r="K1685" s="116"/>
      <c r="L1685" s="174"/>
      <c r="M1685" s="174"/>
      <c r="N1685" s="174"/>
      <c r="O1685" s="116"/>
      <c r="P1685" s="174"/>
      <c r="Q1685" s="116"/>
      <c r="R1685" s="116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</row>
    <row r="1686" ht="15.0" customHeight="1">
      <c r="A1686" s="262"/>
      <c r="B1686" s="117"/>
      <c r="C1686" s="116"/>
      <c r="D1686" s="116"/>
      <c r="E1686" s="175"/>
      <c r="F1686" s="262"/>
      <c r="G1686" s="28"/>
      <c r="H1686" s="118"/>
      <c r="I1686" s="29"/>
      <c r="J1686" s="29"/>
      <c r="K1686" s="116"/>
      <c r="L1686" s="174"/>
      <c r="M1686" s="174"/>
      <c r="N1686" s="174"/>
      <c r="O1686" s="116"/>
      <c r="P1686" s="174"/>
      <c r="Q1686" s="116"/>
      <c r="R1686" s="116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</row>
    <row r="1687" ht="15.0" customHeight="1">
      <c r="A1687" s="262"/>
      <c r="B1687" s="115"/>
      <c r="C1687" s="116"/>
      <c r="D1687" s="116"/>
      <c r="E1687" s="175"/>
      <c r="F1687" s="262"/>
      <c r="G1687" s="28"/>
      <c r="H1687" s="118"/>
      <c r="I1687" s="29"/>
      <c r="J1687" s="29"/>
      <c r="K1687" s="116"/>
      <c r="L1687" s="174"/>
      <c r="M1687" s="174"/>
      <c r="N1687" s="174"/>
      <c r="O1687" s="116"/>
      <c r="P1687" s="174"/>
      <c r="Q1687" s="116"/>
      <c r="R1687" s="116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</row>
    <row r="1688" ht="15.0" customHeight="1">
      <c r="A1688" s="262"/>
      <c r="B1688" s="115"/>
      <c r="C1688" s="116"/>
      <c r="D1688" s="118"/>
      <c r="E1688" s="175"/>
      <c r="F1688" s="262"/>
      <c r="G1688" s="28"/>
      <c r="H1688" s="118"/>
      <c r="I1688" s="29"/>
      <c r="J1688" s="29"/>
      <c r="K1688" s="116"/>
      <c r="L1688" s="174"/>
      <c r="M1688" s="174"/>
      <c r="N1688" s="174"/>
      <c r="O1688" s="116"/>
      <c r="P1688" s="174"/>
      <c r="Q1688" s="116"/>
      <c r="R1688" s="116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</row>
    <row r="1689" ht="15.0" customHeight="1">
      <c r="A1689" s="262"/>
      <c r="B1689" s="115"/>
      <c r="C1689" s="116"/>
      <c r="D1689" s="118"/>
      <c r="E1689" s="175"/>
      <c r="F1689" s="262"/>
      <c r="G1689" s="28"/>
      <c r="H1689" s="118"/>
      <c r="I1689" s="29"/>
      <c r="J1689" s="29"/>
      <c r="K1689" s="116"/>
      <c r="L1689" s="174"/>
      <c r="M1689" s="174"/>
      <c r="N1689" s="174"/>
      <c r="O1689" s="116"/>
      <c r="P1689" s="174"/>
      <c r="Q1689" s="116"/>
      <c r="R1689" s="116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</row>
    <row r="1690" ht="15.0" customHeight="1">
      <c r="A1690" s="262"/>
      <c r="B1690" s="115"/>
      <c r="C1690" s="116"/>
      <c r="D1690" s="118"/>
      <c r="E1690" s="175"/>
      <c r="F1690" s="262"/>
      <c r="G1690" s="28"/>
      <c r="H1690" s="118"/>
      <c r="I1690" s="29"/>
      <c r="J1690" s="29"/>
      <c r="K1690" s="116"/>
      <c r="L1690" s="174"/>
      <c r="M1690" s="174"/>
      <c r="N1690" s="174"/>
      <c r="O1690" s="116"/>
      <c r="P1690" s="174"/>
      <c r="Q1690" s="116"/>
      <c r="R1690" s="116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</row>
    <row r="1691" ht="15.0" customHeight="1">
      <c r="A1691" s="262"/>
      <c r="B1691" s="115"/>
      <c r="C1691" s="116"/>
      <c r="D1691" s="116"/>
      <c r="E1691" s="175"/>
      <c r="F1691" s="262"/>
      <c r="G1691" s="28"/>
      <c r="H1691" s="118"/>
      <c r="I1691" s="29"/>
      <c r="J1691" s="29"/>
      <c r="K1691" s="116"/>
      <c r="L1691" s="174"/>
      <c r="M1691" s="174"/>
      <c r="N1691" s="174"/>
      <c r="O1691" s="116"/>
      <c r="P1691" s="174"/>
      <c r="Q1691" s="116"/>
      <c r="R1691" s="116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</row>
    <row r="1692" ht="15.0" customHeight="1">
      <c r="A1692" s="262"/>
      <c r="B1692" s="115"/>
      <c r="C1692" s="116"/>
      <c r="D1692" s="116"/>
      <c r="E1692" s="175"/>
      <c r="F1692" s="262"/>
      <c r="G1692" s="28"/>
      <c r="H1692" s="118"/>
      <c r="I1692" s="29"/>
      <c r="J1692" s="29"/>
      <c r="K1692" s="116"/>
      <c r="L1692" s="174"/>
      <c r="M1692" s="174"/>
      <c r="N1692" s="174"/>
      <c r="O1692" s="116"/>
      <c r="P1692" s="174"/>
      <c r="Q1692" s="116"/>
      <c r="R1692" s="116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</row>
    <row r="1693" ht="15.0" customHeight="1">
      <c r="A1693" s="262"/>
      <c r="B1693" s="115"/>
      <c r="C1693" s="116"/>
      <c r="D1693" s="116"/>
      <c r="E1693" s="175"/>
      <c r="F1693" s="262"/>
      <c r="G1693" s="61"/>
      <c r="H1693" s="118"/>
      <c r="I1693" s="29"/>
      <c r="J1693" s="29"/>
      <c r="K1693" s="116"/>
      <c r="L1693" s="174"/>
      <c r="M1693" s="174"/>
      <c r="N1693" s="174"/>
      <c r="O1693" s="116"/>
      <c r="P1693" s="174"/>
      <c r="Q1693" s="116"/>
      <c r="R1693" s="116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</row>
    <row r="1694" ht="15.0" customHeight="1">
      <c r="A1694" s="262"/>
      <c r="B1694" s="117"/>
      <c r="C1694" s="116"/>
      <c r="D1694" s="116"/>
      <c r="E1694" s="175"/>
      <c r="F1694" s="262"/>
      <c r="G1694" s="61"/>
      <c r="H1694" s="118"/>
      <c r="I1694" s="29"/>
      <c r="J1694" s="29"/>
      <c r="K1694" s="116"/>
      <c r="L1694" s="174"/>
      <c r="M1694" s="174"/>
      <c r="N1694" s="174"/>
      <c r="O1694" s="116"/>
      <c r="P1694" s="174"/>
      <c r="Q1694" s="116"/>
      <c r="R1694" s="116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</row>
    <row r="1695" ht="15.0" customHeight="1">
      <c r="A1695" s="262"/>
      <c r="B1695" s="115"/>
      <c r="C1695" s="116"/>
      <c r="D1695" s="118"/>
      <c r="E1695" s="175"/>
      <c r="F1695" s="262"/>
      <c r="G1695" s="61"/>
      <c r="H1695" s="118"/>
      <c r="I1695" s="29"/>
      <c r="J1695" s="29"/>
      <c r="K1695" s="116"/>
      <c r="L1695" s="174"/>
      <c r="M1695" s="174"/>
      <c r="N1695" s="174"/>
      <c r="O1695" s="116"/>
      <c r="P1695" s="174"/>
      <c r="Q1695" s="116"/>
      <c r="R1695" s="116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</row>
    <row r="1696" ht="15.0" customHeight="1">
      <c r="A1696" s="262"/>
      <c r="B1696" s="117"/>
      <c r="C1696" s="116"/>
      <c r="D1696" s="116"/>
      <c r="E1696" s="175"/>
      <c r="F1696" s="262"/>
      <c r="G1696" s="61"/>
      <c r="H1696" s="118"/>
      <c r="I1696" s="29"/>
      <c r="J1696" s="29"/>
      <c r="K1696" s="116"/>
      <c r="L1696" s="174"/>
      <c r="M1696" s="174"/>
      <c r="N1696" s="174"/>
      <c r="O1696" s="116"/>
      <c r="P1696" s="174"/>
      <c r="Q1696" s="116"/>
      <c r="R1696" s="116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</row>
    <row r="1697" ht="15.0" customHeight="1">
      <c r="A1697" s="262"/>
      <c r="B1697" s="115"/>
      <c r="C1697" s="116"/>
      <c r="D1697" s="116"/>
      <c r="E1697" s="175"/>
      <c r="F1697" s="262"/>
      <c r="G1697" s="29"/>
      <c r="H1697" s="118"/>
      <c r="I1697" s="29"/>
      <c r="J1697" s="29"/>
      <c r="K1697" s="116"/>
      <c r="L1697" s="174"/>
      <c r="M1697" s="174"/>
      <c r="N1697" s="174"/>
      <c r="O1697" s="116"/>
      <c r="P1697" s="174"/>
      <c r="Q1697" s="116"/>
      <c r="R1697" s="116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</row>
    <row r="1698" ht="15.0" customHeight="1">
      <c r="A1698" s="262"/>
      <c r="B1698" s="115"/>
      <c r="C1698" s="116"/>
      <c r="D1698" s="116"/>
      <c r="E1698" s="175"/>
      <c r="F1698" s="262"/>
      <c r="G1698" s="28"/>
      <c r="H1698" s="118"/>
      <c r="I1698" s="29"/>
      <c r="J1698" s="29"/>
      <c r="K1698" s="116"/>
      <c r="L1698" s="174"/>
      <c r="M1698" s="174"/>
      <c r="N1698" s="174"/>
      <c r="O1698" s="116"/>
      <c r="P1698" s="174"/>
      <c r="Q1698" s="116"/>
      <c r="R1698" s="116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</row>
    <row r="1699" ht="15.0" customHeight="1">
      <c r="A1699" s="262"/>
      <c r="B1699" s="115"/>
      <c r="C1699" s="116"/>
      <c r="D1699" s="116"/>
      <c r="E1699" s="175"/>
      <c r="F1699" s="262"/>
      <c r="G1699" s="28"/>
      <c r="H1699" s="118"/>
      <c r="I1699" s="29"/>
      <c r="J1699" s="29"/>
      <c r="K1699" s="116"/>
      <c r="L1699" s="174"/>
      <c r="M1699" s="174"/>
      <c r="N1699" s="174"/>
      <c r="O1699" s="116"/>
      <c r="P1699" s="174"/>
      <c r="Q1699" s="116"/>
      <c r="R1699" s="116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</row>
    <row r="1700" ht="15.0" customHeight="1">
      <c r="A1700" s="262"/>
      <c r="B1700" s="115"/>
      <c r="C1700" s="116"/>
      <c r="D1700" s="118"/>
      <c r="E1700" s="175"/>
      <c r="F1700" s="262"/>
      <c r="G1700" s="29"/>
      <c r="H1700" s="118"/>
      <c r="I1700" s="29"/>
      <c r="J1700" s="29"/>
      <c r="K1700" s="116"/>
      <c r="L1700" s="174"/>
      <c r="M1700" s="174"/>
      <c r="N1700" s="174"/>
      <c r="O1700" s="116"/>
      <c r="P1700" s="174"/>
      <c r="Q1700" s="116"/>
      <c r="R1700" s="116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</row>
    <row r="1701" ht="15.0" customHeight="1">
      <c r="A1701" s="262"/>
      <c r="B1701" s="115"/>
      <c r="C1701" s="116"/>
      <c r="D1701" s="118"/>
      <c r="E1701" s="175"/>
      <c r="F1701" s="262"/>
      <c r="G1701" s="29"/>
      <c r="H1701" s="118"/>
      <c r="I1701" s="29"/>
      <c r="J1701" s="29"/>
      <c r="K1701" s="116"/>
      <c r="L1701" s="174"/>
      <c r="M1701" s="174"/>
      <c r="N1701" s="174"/>
      <c r="O1701" s="116"/>
      <c r="P1701" s="174"/>
      <c r="Q1701" s="116"/>
      <c r="R1701" s="116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</row>
    <row r="1702" ht="15.0" customHeight="1">
      <c r="A1702" s="262"/>
      <c r="B1702" s="115"/>
      <c r="C1702" s="116"/>
      <c r="D1702" s="116"/>
      <c r="E1702" s="175"/>
      <c r="F1702" s="262"/>
      <c r="G1702" s="29"/>
      <c r="H1702" s="118"/>
      <c r="I1702" s="29"/>
      <c r="J1702" s="29"/>
      <c r="K1702" s="116"/>
      <c r="L1702" s="174"/>
      <c r="M1702" s="174"/>
      <c r="N1702" s="174"/>
      <c r="O1702" s="116"/>
      <c r="P1702" s="174"/>
      <c r="Q1702" s="116"/>
      <c r="R1702" s="116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</row>
    <row r="1703" ht="15.0" customHeight="1">
      <c r="A1703" s="262"/>
      <c r="B1703" s="115"/>
      <c r="C1703" s="116"/>
      <c r="D1703" s="118"/>
      <c r="E1703" s="175"/>
      <c r="F1703" s="262"/>
      <c r="G1703" s="61"/>
      <c r="H1703" s="118"/>
      <c r="I1703" s="29"/>
      <c r="J1703" s="29"/>
      <c r="K1703" s="116"/>
      <c r="L1703" s="174"/>
      <c r="M1703" s="174"/>
      <c r="N1703" s="174"/>
      <c r="O1703" s="116"/>
      <c r="P1703" s="174"/>
      <c r="Q1703" s="116"/>
      <c r="R1703" s="116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</row>
    <row r="1704" ht="15.0" customHeight="1">
      <c r="A1704" s="262"/>
      <c r="B1704" s="117"/>
      <c r="C1704" s="116"/>
      <c r="D1704" s="118"/>
      <c r="E1704" s="175"/>
      <c r="F1704" s="262"/>
      <c r="G1704" s="61"/>
      <c r="H1704" s="118"/>
      <c r="I1704" s="29"/>
      <c r="J1704" s="29"/>
      <c r="K1704" s="116"/>
      <c r="L1704" s="174"/>
      <c r="M1704" s="174"/>
      <c r="N1704" s="174"/>
      <c r="O1704" s="116"/>
      <c r="P1704" s="174"/>
      <c r="Q1704" s="116"/>
      <c r="R1704" s="116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</row>
    <row r="1705" ht="15.0" customHeight="1">
      <c r="A1705" s="262"/>
      <c r="B1705" s="115"/>
      <c r="C1705" s="116"/>
      <c r="D1705" s="118"/>
      <c r="E1705" s="175"/>
      <c r="F1705" s="262"/>
      <c r="G1705" s="28"/>
      <c r="H1705" s="118"/>
      <c r="I1705" s="29"/>
      <c r="J1705" s="29"/>
      <c r="K1705" s="116"/>
      <c r="L1705" s="174"/>
      <c r="M1705" s="174"/>
      <c r="N1705" s="174"/>
      <c r="O1705" s="116"/>
      <c r="P1705" s="174"/>
      <c r="Q1705" s="116"/>
      <c r="R1705" s="116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</row>
    <row r="1706" ht="15.0" customHeight="1">
      <c r="A1706" s="262"/>
      <c r="B1706" s="115"/>
      <c r="C1706" s="265"/>
      <c r="D1706" s="118"/>
      <c r="E1706" s="175"/>
      <c r="F1706" s="262"/>
      <c r="G1706" s="28"/>
      <c r="H1706" s="118"/>
      <c r="I1706" s="29"/>
      <c r="J1706" s="29"/>
      <c r="K1706" s="116"/>
      <c r="L1706" s="174"/>
      <c r="M1706" s="174"/>
      <c r="N1706" s="174"/>
      <c r="O1706" s="116"/>
      <c r="P1706" s="174"/>
      <c r="Q1706" s="116"/>
      <c r="R1706" s="116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</row>
    <row r="1707" ht="15.0" customHeight="1">
      <c r="A1707" s="262"/>
      <c r="B1707" s="115"/>
      <c r="C1707" s="265"/>
      <c r="D1707" s="118"/>
      <c r="E1707" s="175"/>
      <c r="F1707" s="262"/>
      <c r="G1707" s="28"/>
      <c r="H1707" s="118"/>
      <c r="I1707" s="29"/>
      <c r="J1707" s="29"/>
      <c r="K1707" s="116"/>
      <c r="L1707" s="174"/>
      <c r="M1707" s="174"/>
      <c r="N1707" s="174"/>
      <c r="O1707" s="116"/>
      <c r="P1707" s="174"/>
      <c r="Q1707" s="116"/>
      <c r="R1707" s="116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</row>
    <row r="1708" ht="15.0" customHeight="1">
      <c r="A1708" s="262"/>
      <c r="B1708" s="117"/>
      <c r="C1708" s="118"/>
      <c r="D1708" s="118"/>
      <c r="E1708" s="175"/>
      <c r="F1708" s="262"/>
      <c r="G1708" s="61"/>
      <c r="H1708" s="118"/>
      <c r="I1708" s="29"/>
      <c r="J1708" s="29"/>
      <c r="K1708" s="116"/>
      <c r="L1708" s="174"/>
      <c r="M1708" s="174"/>
      <c r="N1708" s="174"/>
      <c r="O1708" s="116"/>
      <c r="P1708" s="174"/>
      <c r="Q1708" s="116"/>
      <c r="R1708" s="116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</row>
    <row r="1709" ht="15.0" customHeight="1">
      <c r="A1709" s="262"/>
      <c r="B1709" s="117"/>
      <c r="C1709" s="116"/>
      <c r="D1709" s="118"/>
      <c r="E1709" s="175"/>
      <c r="F1709" s="262"/>
      <c r="G1709" s="61"/>
      <c r="H1709" s="118"/>
      <c r="I1709" s="29"/>
      <c r="J1709" s="29"/>
      <c r="K1709" s="116"/>
      <c r="L1709" s="174"/>
      <c r="M1709" s="174"/>
      <c r="N1709" s="174"/>
      <c r="O1709" s="116"/>
      <c r="P1709" s="174"/>
      <c r="Q1709" s="116"/>
      <c r="R1709" s="116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</row>
    <row r="1710" ht="15.0" customHeight="1">
      <c r="A1710" s="262"/>
      <c r="B1710" s="115"/>
      <c r="C1710" s="116"/>
      <c r="D1710" s="118"/>
      <c r="E1710" s="175"/>
      <c r="F1710" s="270"/>
      <c r="G1710" s="61"/>
      <c r="H1710" s="118"/>
      <c r="I1710" s="29"/>
      <c r="J1710" s="29"/>
      <c r="K1710" s="116"/>
      <c r="L1710" s="174"/>
      <c r="M1710" s="174"/>
      <c r="N1710" s="174"/>
      <c r="O1710" s="116"/>
      <c r="P1710" s="174"/>
      <c r="Q1710" s="116"/>
      <c r="R1710" s="116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</row>
    <row r="1711" ht="15.0" customHeight="1">
      <c r="A1711" s="262"/>
      <c r="B1711" s="117"/>
      <c r="C1711" s="116"/>
      <c r="D1711" s="118"/>
      <c r="E1711" s="175"/>
      <c r="F1711" s="270"/>
      <c r="G1711" s="61"/>
      <c r="H1711" s="118"/>
      <c r="I1711" s="29"/>
      <c r="J1711" s="29"/>
      <c r="K1711" s="116"/>
      <c r="L1711" s="174"/>
      <c r="M1711" s="174"/>
      <c r="N1711" s="174"/>
      <c r="O1711" s="116"/>
      <c r="P1711" s="174"/>
      <c r="Q1711" s="116"/>
      <c r="R1711" s="116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</row>
    <row r="1712" ht="15.0" customHeight="1">
      <c r="A1712" s="262"/>
      <c r="B1712" s="115"/>
      <c r="C1712" s="116"/>
      <c r="D1712" s="116"/>
      <c r="E1712" s="175"/>
      <c r="F1712" s="270"/>
      <c r="G1712" s="28"/>
      <c r="H1712" s="118"/>
      <c r="I1712" s="29"/>
      <c r="J1712" s="29"/>
      <c r="K1712" s="116"/>
      <c r="L1712" s="174"/>
      <c r="M1712" s="174"/>
      <c r="N1712" s="174"/>
      <c r="O1712" s="116"/>
      <c r="P1712" s="174"/>
      <c r="Q1712" s="116"/>
      <c r="R1712" s="116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</row>
    <row r="1713" ht="15.0" customHeight="1">
      <c r="A1713" s="262"/>
      <c r="B1713" s="115"/>
      <c r="C1713" s="116"/>
      <c r="D1713" s="116"/>
      <c r="E1713" s="175"/>
      <c r="F1713" s="270"/>
      <c r="G1713" s="28"/>
      <c r="H1713" s="118"/>
      <c r="I1713" s="29"/>
      <c r="J1713" s="29"/>
      <c r="K1713" s="116"/>
      <c r="L1713" s="174"/>
      <c r="M1713" s="174"/>
      <c r="N1713" s="174"/>
      <c r="O1713" s="116"/>
      <c r="P1713" s="174"/>
      <c r="Q1713" s="116"/>
      <c r="R1713" s="116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</row>
    <row r="1714" ht="15.0" customHeight="1">
      <c r="A1714" s="262"/>
      <c r="B1714" s="115"/>
      <c r="C1714" s="116"/>
      <c r="D1714" s="116"/>
      <c r="E1714" s="175"/>
      <c r="F1714" s="270"/>
      <c r="G1714" s="28"/>
      <c r="H1714" s="118"/>
      <c r="I1714" s="29"/>
      <c r="J1714" s="29"/>
      <c r="K1714" s="116"/>
      <c r="L1714" s="174"/>
      <c r="M1714" s="174"/>
      <c r="N1714" s="174"/>
      <c r="O1714" s="116"/>
      <c r="P1714" s="174"/>
      <c r="Q1714" s="116"/>
      <c r="R1714" s="116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</row>
    <row r="1715" ht="15.0" customHeight="1">
      <c r="A1715" s="262"/>
      <c r="B1715" s="115"/>
      <c r="C1715" s="116"/>
      <c r="D1715" s="118"/>
      <c r="E1715" s="175"/>
      <c r="F1715" s="262"/>
      <c r="G1715" s="28"/>
      <c r="H1715" s="118"/>
      <c r="I1715" s="29"/>
      <c r="J1715" s="29"/>
      <c r="K1715" s="116"/>
      <c r="L1715" s="174"/>
      <c r="M1715" s="174"/>
      <c r="N1715" s="174"/>
      <c r="O1715" s="116"/>
      <c r="P1715" s="174"/>
      <c r="Q1715" s="116"/>
      <c r="R1715" s="116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</row>
    <row r="1716" ht="15.0" customHeight="1">
      <c r="A1716" s="262"/>
      <c r="B1716" s="115"/>
      <c r="C1716" s="116"/>
      <c r="D1716" s="118"/>
      <c r="E1716" s="175"/>
      <c r="F1716" s="270"/>
      <c r="G1716" s="61"/>
      <c r="H1716" s="118"/>
      <c r="I1716" s="29"/>
      <c r="J1716" s="29"/>
      <c r="K1716" s="116"/>
      <c r="L1716" s="174"/>
      <c r="M1716" s="174"/>
      <c r="N1716" s="174"/>
      <c r="O1716" s="116"/>
      <c r="P1716" s="174"/>
      <c r="Q1716" s="116"/>
      <c r="R1716" s="116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</row>
    <row r="1717" ht="15.0" customHeight="1">
      <c r="A1717" s="262"/>
      <c r="B1717" s="117"/>
      <c r="C1717" s="116"/>
      <c r="D1717" s="118"/>
      <c r="E1717" s="175"/>
      <c r="F1717" s="270"/>
      <c r="G1717" s="61"/>
      <c r="H1717" s="118"/>
      <c r="I1717" s="29"/>
      <c r="J1717" s="29"/>
      <c r="K1717" s="116"/>
      <c r="L1717" s="174"/>
      <c r="M1717" s="174"/>
      <c r="N1717" s="174"/>
      <c r="O1717" s="116"/>
      <c r="P1717" s="174"/>
      <c r="Q1717" s="116"/>
      <c r="R1717" s="116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</row>
    <row r="1718" ht="15.0" customHeight="1">
      <c r="A1718" s="262"/>
      <c r="B1718" s="115"/>
      <c r="C1718" s="116"/>
      <c r="D1718" s="116"/>
      <c r="E1718" s="175"/>
      <c r="F1718" s="262"/>
      <c r="G1718" s="29"/>
      <c r="H1718" s="118"/>
      <c r="I1718" s="29"/>
      <c r="J1718" s="29"/>
      <c r="K1718" s="116"/>
      <c r="L1718" s="174"/>
      <c r="M1718" s="174"/>
      <c r="N1718" s="174"/>
      <c r="O1718" s="116"/>
      <c r="P1718" s="174"/>
      <c r="Q1718" s="116"/>
      <c r="R1718" s="116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</row>
    <row r="1719" ht="15.0" customHeight="1">
      <c r="A1719" s="262"/>
      <c r="B1719" s="115"/>
      <c r="C1719" s="116"/>
      <c r="D1719" s="118"/>
      <c r="E1719" s="175"/>
      <c r="F1719" s="262"/>
      <c r="G1719" s="28"/>
      <c r="H1719" s="118"/>
      <c r="I1719" s="29"/>
      <c r="J1719" s="29"/>
      <c r="K1719" s="116"/>
      <c r="L1719" s="174"/>
      <c r="M1719" s="174"/>
      <c r="N1719" s="174"/>
      <c r="O1719" s="116"/>
      <c r="P1719" s="174"/>
      <c r="Q1719" s="116"/>
      <c r="R1719" s="116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</row>
    <row r="1720" ht="15.0" customHeight="1">
      <c r="A1720" s="262"/>
      <c r="B1720" s="115"/>
      <c r="C1720" s="116"/>
      <c r="D1720" s="116"/>
      <c r="E1720" s="175"/>
      <c r="F1720" s="262"/>
      <c r="G1720" s="61"/>
      <c r="H1720" s="118"/>
      <c r="I1720" s="29"/>
      <c r="J1720" s="29"/>
      <c r="K1720" s="116"/>
      <c r="L1720" s="174"/>
      <c r="M1720" s="174"/>
      <c r="N1720" s="174"/>
      <c r="O1720" s="116"/>
      <c r="P1720" s="174"/>
      <c r="Q1720" s="116"/>
      <c r="R1720" s="116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</row>
    <row r="1721" ht="15.0" customHeight="1">
      <c r="A1721" s="262"/>
      <c r="B1721" s="117"/>
      <c r="C1721" s="116"/>
      <c r="D1721" s="118"/>
      <c r="E1721" s="175"/>
      <c r="F1721" s="262"/>
      <c r="G1721" s="61"/>
      <c r="H1721" s="118"/>
      <c r="I1721" s="29"/>
      <c r="J1721" s="29"/>
      <c r="K1721" s="116"/>
      <c r="L1721" s="174"/>
      <c r="M1721" s="174"/>
      <c r="N1721" s="174"/>
      <c r="O1721" s="116"/>
      <c r="P1721" s="174"/>
      <c r="Q1721" s="116"/>
      <c r="R1721" s="116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</row>
    <row r="1722" ht="15.0" customHeight="1">
      <c r="A1722" s="262"/>
      <c r="B1722" s="117"/>
      <c r="C1722" s="116"/>
      <c r="D1722" s="118"/>
      <c r="E1722" s="175"/>
      <c r="F1722" s="262"/>
      <c r="G1722" s="28"/>
      <c r="H1722" s="118"/>
      <c r="I1722" s="29"/>
      <c r="J1722" s="29"/>
      <c r="K1722" s="116"/>
      <c r="L1722" s="174"/>
      <c r="M1722" s="174"/>
      <c r="N1722" s="174"/>
      <c r="O1722" s="116"/>
      <c r="P1722" s="174"/>
      <c r="Q1722" s="116"/>
      <c r="R1722" s="116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</row>
    <row r="1723" ht="15.0" customHeight="1">
      <c r="A1723" s="262"/>
      <c r="B1723" s="115"/>
      <c r="C1723" s="116"/>
      <c r="D1723" s="116"/>
      <c r="E1723" s="175"/>
      <c r="F1723" s="262"/>
      <c r="G1723" s="61"/>
      <c r="H1723" s="118"/>
      <c r="I1723" s="29"/>
      <c r="J1723" s="29"/>
      <c r="K1723" s="116"/>
      <c r="L1723" s="174"/>
      <c r="M1723" s="174"/>
      <c r="N1723" s="174"/>
      <c r="O1723" s="116"/>
      <c r="P1723" s="174"/>
      <c r="Q1723" s="116"/>
      <c r="R1723" s="116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</row>
    <row r="1724" ht="15.0" customHeight="1">
      <c r="A1724" s="262"/>
      <c r="B1724" s="117"/>
      <c r="C1724" s="116"/>
      <c r="D1724" s="116"/>
      <c r="E1724" s="175"/>
      <c r="F1724" s="262"/>
      <c r="G1724" s="61"/>
      <c r="H1724" s="118"/>
      <c r="I1724" s="29"/>
      <c r="J1724" s="29"/>
      <c r="K1724" s="116"/>
      <c r="L1724" s="28"/>
      <c r="M1724" s="174"/>
      <c r="N1724" s="174"/>
      <c r="O1724" s="116"/>
      <c r="P1724" s="174"/>
      <c r="Q1724" s="116"/>
      <c r="R1724" s="116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</row>
    <row r="1725" ht="15.0" customHeight="1">
      <c r="A1725" s="262"/>
      <c r="B1725" s="115"/>
      <c r="C1725" s="116"/>
      <c r="D1725" s="116"/>
      <c r="E1725" s="175"/>
      <c r="F1725" s="262"/>
      <c r="G1725" s="28"/>
      <c r="H1725" s="118"/>
      <c r="I1725" s="29"/>
      <c r="J1725" s="29"/>
      <c r="K1725" s="116"/>
      <c r="L1725" s="174"/>
      <c r="M1725" s="174"/>
      <c r="N1725" s="174"/>
      <c r="O1725" s="116"/>
      <c r="P1725" s="174"/>
      <c r="Q1725" s="116"/>
      <c r="R1725" s="116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</row>
    <row r="1726" ht="15.0" customHeight="1">
      <c r="A1726" s="262"/>
      <c r="B1726" s="115"/>
      <c r="C1726" s="116"/>
      <c r="D1726" s="116"/>
      <c r="E1726" s="175"/>
      <c r="F1726" s="262"/>
      <c r="G1726" s="28"/>
      <c r="H1726" s="118"/>
      <c r="I1726" s="29"/>
      <c r="J1726" s="29"/>
      <c r="K1726" s="34"/>
      <c r="L1726" s="265"/>
      <c r="M1726" s="174"/>
      <c r="N1726" s="174"/>
      <c r="O1726" s="116"/>
      <c r="P1726" s="174"/>
      <c r="Q1726" s="116"/>
      <c r="R1726" s="116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</row>
    <row r="1727" ht="15.0" customHeight="1">
      <c r="A1727" s="262"/>
      <c r="B1727" s="115"/>
      <c r="C1727" s="116"/>
      <c r="D1727" s="116"/>
      <c r="E1727" s="175"/>
      <c r="F1727" s="262"/>
      <c r="G1727" s="28"/>
      <c r="H1727" s="118"/>
      <c r="I1727" s="29"/>
      <c r="J1727" s="29"/>
      <c r="K1727" s="34"/>
      <c r="L1727" s="265"/>
      <c r="M1727" s="174"/>
      <c r="N1727" s="174"/>
      <c r="O1727" s="116"/>
      <c r="P1727" s="174"/>
      <c r="Q1727" s="116"/>
      <c r="R1727" s="116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</row>
    <row r="1728" ht="15.0" customHeight="1">
      <c r="A1728" s="262"/>
      <c r="B1728" s="115"/>
      <c r="C1728" s="118"/>
      <c r="D1728" s="118"/>
      <c r="E1728" s="175"/>
      <c r="F1728" s="262"/>
      <c r="G1728" s="61"/>
      <c r="H1728" s="118"/>
      <c r="I1728" s="29"/>
      <c r="J1728" s="29"/>
      <c r="K1728" s="34"/>
      <c r="L1728" s="265"/>
      <c r="M1728" s="174"/>
      <c r="N1728" s="174"/>
      <c r="O1728" s="116"/>
      <c r="P1728" s="174"/>
      <c r="Q1728" s="116"/>
      <c r="R1728" s="116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</row>
    <row r="1729" ht="15.0" customHeight="1">
      <c r="A1729" s="262"/>
      <c r="B1729" s="117"/>
      <c r="C1729" s="116"/>
      <c r="D1729" s="118"/>
      <c r="E1729" s="175"/>
      <c r="F1729" s="262"/>
      <c r="G1729" s="61"/>
      <c r="H1729" s="118"/>
      <c r="I1729" s="29"/>
      <c r="J1729" s="29"/>
      <c r="K1729" s="34"/>
      <c r="L1729" s="28"/>
      <c r="M1729" s="174"/>
      <c r="N1729" s="174"/>
      <c r="O1729" s="116"/>
      <c r="P1729" s="174"/>
      <c r="Q1729" s="116"/>
      <c r="R1729" s="116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</row>
    <row r="1730" ht="15.0" customHeight="1">
      <c r="A1730" s="262"/>
      <c r="B1730" s="117"/>
      <c r="C1730" s="118"/>
      <c r="D1730" s="118"/>
      <c r="E1730" s="175"/>
      <c r="F1730" s="262"/>
      <c r="G1730" s="61"/>
      <c r="H1730" s="118"/>
      <c r="I1730" s="29"/>
      <c r="J1730" s="29"/>
      <c r="K1730" s="34"/>
      <c r="L1730" s="118"/>
      <c r="M1730" s="174"/>
      <c r="N1730" s="174"/>
      <c r="O1730" s="116"/>
      <c r="P1730" s="174"/>
      <c r="Q1730" s="116"/>
      <c r="R1730" s="116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</row>
    <row r="1731" ht="15.0" customHeight="1">
      <c r="A1731" s="262"/>
      <c r="B1731" s="115"/>
      <c r="C1731" s="118"/>
      <c r="D1731" s="118"/>
      <c r="E1731" s="175"/>
      <c r="F1731" s="262"/>
      <c r="G1731" s="61"/>
      <c r="H1731" s="118"/>
      <c r="I1731" s="29"/>
      <c r="J1731" s="29"/>
      <c r="K1731" s="34"/>
      <c r="L1731" s="118"/>
      <c r="M1731" s="174"/>
      <c r="N1731" s="118"/>
      <c r="O1731" s="116"/>
      <c r="P1731" s="174"/>
      <c r="Q1731" s="116"/>
      <c r="R1731" s="116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</row>
    <row r="1732" ht="15.0" customHeight="1">
      <c r="A1732" s="262"/>
      <c r="B1732" s="115"/>
      <c r="C1732" s="118"/>
      <c r="D1732" s="118"/>
      <c r="E1732" s="175"/>
      <c r="F1732" s="262"/>
      <c r="G1732" s="29"/>
      <c r="H1732" s="118"/>
      <c r="I1732" s="29"/>
      <c r="J1732" s="29"/>
      <c r="K1732" s="116"/>
      <c r="L1732" s="175"/>
      <c r="M1732" s="174"/>
      <c r="N1732" s="174"/>
      <c r="O1732" s="116"/>
      <c r="P1732" s="174"/>
      <c r="Q1732" s="116"/>
      <c r="R1732" s="116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</row>
    <row r="1733" ht="15.0" customHeight="1">
      <c r="A1733" s="262"/>
      <c r="B1733" s="115"/>
      <c r="C1733" s="116"/>
      <c r="D1733" s="116"/>
      <c r="E1733" s="175"/>
      <c r="F1733" s="262"/>
      <c r="G1733" s="29"/>
      <c r="H1733" s="118"/>
      <c r="I1733" s="29"/>
      <c r="J1733" s="29"/>
      <c r="K1733" s="116"/>
      <c r="L1733" s="118"/>
      <c r="M1733" s="174"/>
      <c r="N1733" s="174"/>
      <c r="O1733" s="116"/>
      <c r="P1733" s="174"/>
      <c r="Q1733" s="116"/>
      <c r="R1733" s="116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</row>
    <row r="1734" ht="15.0" customHeight="1">
      <c r="A1734" s="262"/>
      <c r="B1734" s="115"/>
      <c r="C1734" s="116"/>
      <c r="D1734" s="116"/>
      <c r="E1734" s="175"/>
      <c r="F1734" s="262"/>
      <c r="G1734" s="29"/>
      <c r="H1734" s="118"/>
      <c r="I1734" s="29"/>
      <c r="J1734" s="29"/>
      <c r="K1734" s="116"/>
      <c r="L1734" s="174"/>
      <c r="M1734" s="174"/>
      <c r="N1734" s="174"/>
      <c r="O1734" s="116"/>
      <c r="P1734" s="174"/>
      <c r="Q1734" s="116"/>
      <c r="R1734" s="116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</row>
    <row r="1735" ht="15.0" customHeight="1">
      <c r="A1735" s="262"/>
      <c r="B1735" s="115"/>
      <c r="C1735" s="116"/>
      <c r="D1735" s="116"/>
      <c r="E1735" s="175"/>
      <c r="F1735" s="262"/>
      <c r="G1735" s="28"/>
      <c r="H1735" s="118"/>
      <c r="I1735" s="29"/>
      <c r="J1735" s="29"/>
      <c r="K1735" s="116"/>
      <c r="L1735" s="118"/>
      <c r="M1735" s="174"/>
      <c r="N1735" s="174"/>
      <c r="O1735" s="116"/>
      <c r="P1735" s="174"/>
      <c r="Q1735" s="116"/>
      <c r="R1735" s="116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</row>
    <row r="1736" ht="15.0" customHeight="1">
      <c r="A1736" s="262"/>
      <c r="B1736" s="115"/>
      <c r="C1736" s="116"/>
      <c r="D1736" s="116"/>
      <c r="E1736" s="175"/>
      <c r="F1736" s="262"/>
      <c r="G1736" s="28"/>
      <c r="H1736" s="118"/>
      <c r="I1736" s="29"/>
      <c r="J1736" s="29"/>
      <c r="K1736" s="116"/>
      <c r="L1736" s="118"/>
      <c r="M1736" s="174"/>
      <c r="N1736" s="174"/>
      <c r="O1736" s="116"/>
      <c r="P1736" s="174"/>
      <c r="Q1736" s="116"/>
      <c r="R1736" s="116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</row>
    <row r="1737" ht="15.0" customHeight="1">
      <c r="A1737" s="262"/>
      <c r="B1737" s="115"/>
      <c r="C1737" s="116"/>
      <c r="D1737" s="116"/>
      <c r="E1737" s="175"/>
      <c r="F1737" s="262"/>
      <c r="G1737" s="28"/>
      <c r="H1737" s="118"/>
      <c r="I1737" s="29"/>
      <c r="J1737" s="29"/>
      <c r="K1737" s="116"/>
      <c r="L1737" s="175"/>
      <c r="M1737" s="174"/>
      <c r="N1737" s="174"/>
      <c r="O1737" s="116"/>
      <c r="P1737" s="174"/>
      <c r="Q1737" s="116"/>
      <c r="R1737" s="116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</row>
    <row r="1738" ht="15.0" customHeight="1">
      <c r="A1738" s="262"/>
      <c r="B1738" s="115"/>
      <c r="C1738" s="116"/>
      <c r="D1738" s="116"/>
      <c r="E1738" s="175"/>
      <c r="F1738" s="262"/>
      <c r="G1738" s="29"/>
      <c r="H1738" s="118"/>
      <c r="I1738" s="29"/>
      <c r="J1738" s="29"/>
      <c r="K1738" s="116"/>
      <c r="L1738" s="175"/>
      <c r="M1738" s="174"/>
      <c r="N1738" s="174"/>
      <c r="O1738" s="116"/>
      <c r="P1738" s="174"/>
      <c r="Q1738" s="116"/>
      <c r="R1738" s="116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</row>
    <row r="1739" ht="15.0" customHeight="1">
      <c r="A1739" s="262"/>
      <c r="B1739" s="115"/>
      <c r="C1739" s="116"/>
      <c r="D1739" s="116"/>
      <c r="E1739" s="175"/>
      <c r="F1739" s="262"/>
      <c r="G1739" s="29"/>
      <c r="H1739" s="118"/>
      <c r="I1739" s="29"/>
      <c r="J1739" s="29"/>
      <c r="K1739" s="116"/>
      <c r="L1739" s="118"/>
      <c r="M1739" s="174"/>
      <c r="N1739" s="174"/>
      <c r="O1739" s="116"/>
      <c r="P1739" s="174"/>
      <c r="Q1739" s="116"/>
      <c r="R1739" s="116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</row>
    <row r="1740" ht="15.0" customHeight="1">
      <c r="A1740" s="262"/>
      <c r="B1740" s="115"/>
      <c r="C1740" s="116"/>
      <c r="D1740" s="116"/>
      <c r="E1740" s="175"/>
      <c r="F1740" s="262"/>
      <c r="G1740" s="61"/>
      <c r="H1740" s="118"/>
      <c r="I1740" s="29"/>
      <c r="J1740" s="29"/>
      <c r="K1740" s="116"/>
      <c r="L1740" s="265"/>
      <c r="M1740" s="174"/>
      <c r="N1740" s="174"/>
      <c r="O1740" s="116"/>
      <c r="P1740" s="174"/>
      <c r="Q1740" s="116"/>
      <c r="R1740" s="116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</row>
    <row r="1741" ht="15.0" customHeight="1">
      <c r="A1741" s="262"/>
      <c r="B1741" s="115"/>
      <c r="C1741" s="118"/>
      <c r="D1741" s="118"/>
      <c r="E1741" s="175"/>
      <c r="F1741" s="262"/>
      <c r="G1741" s="61"/>
      <c r="H1741" s="118"/>
      <c r="I1741" s="29"/>
      <c r="J1741" s="29"/>
      <c r="K1741" s="116"/>
      <c r="L1741" s="116"/>
      <c r="M1741" s="174"/>
      <c r="N1741" s="174"/>
      <c r="O1741" s="116"/>
      <c r="P1741" s="174"/>
      <c r="Q1741" s="116"/>
      <c r="R1741" s="116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</row>
    <row r="1742" ht="15.0" customHeight="1">
      <c r="A1742" s="262"/>
      <c r="B1742" s="117"/>
      <c r="C1742" s="116"/>
      <c r="D1742" s="116"/>
      <c r="E1742" s="175"/>
      <c r="F1742" s="262"/>
      <c r="G1742" s="61"/>
      <c r="H1742" s="118"/>
      <c r="I1742" s="29"/>
      <c r="J1742" s="29"/>
      <c r="K1742" s="116"/>
      <c r="L1742" s="116"/>
      <c r="M1742" s="174"/>
      <c r="N1742" s="174"/>
      <c r="O1742" s="116"/>
      <c r="P1742" s="174"/>
      <c r="Q1742" s="116"/>
      <c r="R1742" s="116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</row>
    <row r="1743" ht="15.0" customHeight="1">
      <c r="A1743" s="262"/>
      <c r="B1743" s="115"/>
      <c r="C1743" s="116"/>
      <c r="D1743" s="118"/>
      <c r="E1743" s="175"/>
      <c r="F1743" s="262"/>
      <c r="G1743" s="28"/>
      <c r="H1743" s="118"/>
      <c r="I1743" s="29"/>
      <c r="J1743" s="29"/>
      <c r="K1743" s="116"/>
      <c r="L1743" s="118"/>
      <c r="M1743" s="174"/>
      <c r="N1743" s="174"/>
      <c r="O1743" s="116"/>
      <c r="P1743" s="174"/>
      <c r="Q1743" s="116"/>
      <c r="R1743" s="116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</row>
    <row r="1744" ht="15.0" customHeight="1">
      <c r="A1744" s="262"/>
      <c r="B1744" s="115"/>
      <c r="C1744" s="116"/>
      <c r="D1744" s="118"/>
      <c r="E1744" s="175"/>
      <c r="F1744" s="262"/>
      <c r="G1744" s="28"/>
      <c r="H1744" s="118"/>
      <c r="I1744" s="29"/>
      <c r="J1744" s="29"/>
      <c r="K1744" s="116"/>
      <c r="L1744" s="265"/>
      <c r="M1744" s="174"/>
      <c r="N1744" s="174"/>
      <c r="O1744" s="116"/>
      <c r="P1744" s="174"/>
      <c r="Q1744" s="116"/>
      <c r="R1744" s="116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</row>
    <row r="1745" ht="15.0" customHeight="1">
      <c r="A1745" s="262"/>
      <c r="B1745" s="115"/>
      <c r="C1745" s="116"/>
      <c r="D1745" s="118"/>
      <c r="E1745" s="175"/>
      <c r="F1745" s="262"/>
      <c r="G1745" s="61"/>
      <c r="H1745" s="118"/>
      <c r="I1745" s="29"/>
      <c r="J1745" s="29"/>
      <c r="K1745" s="116"/>
      <c r="L1745" s="116"/>
      <c r="M1745" s="174"/>
      <c r="N1745" s="174"/>
      <c r="O1745" s="116"/>
      <c r="P1745" s="174"/>
      <c r="Q1745" s="116"/>
      <c r="R1745" s="116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</row>
    <row r="1746" ht="15.0" customHeight="1">
      <c r="A1746" s="262"/>
      <c r="B1746" s="117"/>
      <c r="C1746" s="116"/>
      <c r="D1746" s="118"/>
      <c r="E1746" s="175"/>
      <c r="F1746" s="262"/>
      <c r="G1746" s="61"/>
      <c r="H1746" s="118"/>
      <c r="I1746" s="29"/>
      <c r="J1746" s="29"/>
      <c r="K1746" s="116"/>
      <c r="L1746" s="116"/>
      <c r="M1746" s="174"/>
      <c r="N1746" s="174"/>
      <c r="O1746" s="116"/>
      <c r="P1746" s="174"/>
      <c r="Q1746" s="116"/>
      <c r="R1746" s="116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</row>
    <row r="1747" ht="15.0" customHeight="1">
      <c r="A1747" s="262"/>
      <c r="B1747" s="117"/>
      <c r="C1747" s="116"/>
      <c r="D1747" s="118"/>
      <c r="E1747" s="175"/>
      <c r="F1747" s="262"/>
      <c r="G1747" s="61"/>
      <c r="H1747" s="118"/>
      <c r="I1747" s="29"/>
      <c r="J1747" s="29"/>
      <c r="K1747" s="116"/>
      <c r="L1747" s="116"/>
      <c r="M1747" s="174"/>
      <c r="N1747" s="174"/>
      <c r="O1747" s="116"/>
      <c r="P1747" s="174"/>
      <c r="Q1747" s="116"/>
      <c r="R1747" s="116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</row>
    <row r="1748" ht="15.0" customHeight="1">
      <c r="A1748" s="262"/>
      <c r="B1748" s="117"/>
      <c r="C1748" s="116"/>
      <c r="D1748" s="118"/>
      <c r="E1748" s="175"/>
      <c r="F1748" s="262"/>
      <c r="G1748" s="61"/>
      <c r="H1748" s="118"/>
      <c r="I1748" s="29"/>
      <c r="J1748" s="29"/>
      <c r="K1748" s="116"/>
      <c r="L1748" s="116"/>
      <c r="M1748" s="174"/>
      <c r="N1748" s="174"/>
      <c r="O1748" s="116"/>
      <c r="P1748" s="174"/>
      <c r="Q1748" s="116"/>
      <c r="R1748" s="116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</row>
    <row r="1749" ht="15.0" customHeight="1">
      <c r="A1749" s="262"/>
      <c r="B1749" s="115"/>
      <c r="C1749" s="116"/>
      <c r="D1749" s="118"/>
      <c r="E1749" s="175"/>
      <c r="F1749" s="262"/>
      <c r="G1749" s="61"/>
      <c r="H1749" s="118"/>
      <c r="I1749" s="29"/>
      <c r="J1749" s="29"/>
      <c r="K1749" s="116"/>
      <c r="L1749" s="28"/>
      <c r="M1749" s="174"/>
      <c r="N1749" s="174"/>
      <c r="O1749" s="116"/>
      <c r="P1749" s="174"/>
      <c r="Q1749" s="116"/>
      <c r="R1749" s="116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</row>
    <row r="1750" ht="15.0" customHeight="1">
      <c r="A1750" s="262"/>
      <c r="B1750" s="117"/>
      <c r="C1750" s="116"/>
      <c r="D1750" s="118"/>
      <c r="E1750" s="175"/>
      <c r="F1750" s="262"/>
      <c r="G1750" s="29"/>
      <c r="H1750" s="118"/>
      <c r="I1750" s="29"/>
      <c r="J1750" s="29"/>
      <c r="K1750" s="116"/>
      <c r="L1750" s="174"/>
      <c r="M1750" s="174"/>
      <c r="N1750" s="174"/>
      <c r="O1750" s="116"/>
      <c r="P1750" s="174"/>
      <c r="Q1750" s="116"/>
      <c r="R1750" s="116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</row>
    <row r="1751" ht="15.0" customHeight="1">
      <c r="A1751" s="262"/>
      <c r="B1751" s="115"/>
      <c r="C1751" s="116"/>
      <c r="D1751" s="118"/>
      <c r="E1751" s="175"/>
      <c r="F1751" s="262"/>
      <c r="G1751" s="29"/>
      <c r="H1751" s="118"/>
      <c r="I1751" s="29"/>
      <c r="J1751" s="29"/>
      <c r="K1751" s="34"/>
      <c r="L1751" s="265"/>
      <c r="M1751" s="174"/>
      <c r="N1751" s="34"/>
      <c r="O1751" s="116"/>
      <c r="P1751" s="174"/>
      <c r="Q1751" s="116"/>
      <c r="R1751" s="116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</row>
    <row r="1752" ht="15.0" customHeight="1">
      <c r="A1752" s="262"/>
      <c r="B1752" s="117"/>
      <c r="C1752" s="116"/>
      <c r="D1752" s="118"/>
      <c r="E1752" s="175"/>
      <c r="F1752" s="262"/>
      <c r="G1752" s="28"/>
      <c r="H1752" s="118"/>
      <c r="I1752" s="29"/>
      <c r="J1752" s="29"/>
      <c r="K1752" s="34"/>
      <c r="L1752" s="265"/>
      <c r="M1752" s="174"/>
      <c r="N1752" s="34"/>
      <c r="O1752" s="116"/>
      <c r="P1752" s="174"/>
      <c r="Q1752" s="116"/>
      <c r="R1752" s="116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</row>
    <row r="1753" ht="15.0" customHeight="1">
      <c r="A1753" s="262"/>
      <c r="B1753" s="115"/>
      <c r="C1753" s="116"/>
      <c r="D1753" s="118"/>
      <c r="E1753" s="175"/>
      <c r="F1753" s="262"/>
      <c r="G1753" s="61"/>
      <c r="H1753" s="118"/>
      <c r="I1753" s="29"/>
      <c r="J1753" s="29"/>
      <c r="K1753" s="34"/>
      <c r="L1753" s="265"/>
      <c r="M1753" s="174"/>
      <c r="N1753" s="174"/>
      <c r="O1753" s="116"/>
      <c r="P1753" s="174"/>
      <c r="Q1753" s="116"/>
      <c r="R1753" s="116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</row>
    <row r="1754" ht="15.0" customHeight="1">
      <c r="A1754" s="262"/>
      <c r="B1754" s="115"/>
      <c r="C1754" s="116"/>
      <c r="D1754" s="118"/>
      <c r="E1754" s="175"/>
      <c r="F1754" s="262"/>
      <c r="G1754" s="61"/>
      <c r="H1754" s="118"/>
      <c r="I1754" s="29"/>
      <c r="J1754" s="29"/>
      <c r="K1754" s="34"/>
      <c r="L1754" s="265"/>
      <c r="M1754" s="174"/>
      <c r="N1754" s="174"/>
      <c r="O1754" s="116"/>
      <c r="P1754" s="174"/>
      <c r="Q1754" s="116"/>
      <c r="R1754" s="116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</row>
    <row r="1755" ht="15.0" customHeight="1">
      <c r="A1755" s="262"/>
      <c r="B1755" s="117"/>
      <c r="C1755" s="116"/>
      <c r="D1755" s="118"/>
      <c r="E1755" s="175"/>
      <c r="F1755" s="262"/>
      <c r="G1755" s="61"/>
      <c r="H1755" s="118"/>
      <c r="I1755" s="29"/>
      <c r="J1755" s="29"/>
      <c r="K1755" s="34"/>
      <c r="L1755" s="118"/>
      <c r="M1755" s="174"/>
      <c r="N1755" s="28"/>
      <c r="O1755" s="116"/>
      <c r="P1755" s="174"/>
      <c r="Q1755" s="116"/>
      <c r="R1755" s="116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</row>
    <row r="1756" ht="15.0" customHeight="1">
      <c r="A1756" s="262"/>
      <c r="B1756" s="115"/>
      <c r="C1756" s="116"/>
      <c r="D1756" s="116"/>
      <c r="E1756" s="175"/>
      <c r="F1756" s="262"/>
      <c r="G1756" s="29"/>
      <c r="H1756" s="118"/>
      <c r="I1756" s="29"/>
      <c r="J1756" s="29"/>
      <c r="K1756" s="34"/>
      <c r="L1756" s="174"/>
      <c r="M1756" s="174"/>
      <c r="N1756" s="28"/>
      <c r="O1756" s="116"/>
      <c r="P1756" s="174"/>
      <c r="Q1756" s="116"/>
      <c r="R1756" s="116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</row>
    <row r="1757" ht="15.0" customHeight="1">
      <c r="A1757" s="262"/>
      <c r="B1757" s="115"/>
      <c r="C1757" s="116"/>
      <c r="D1757" s="116"/>
      <c r="E1757" s="175"/>
      <c r="F1757" s="262"/>
      <c r="G1757" s="29"/>
      <c r="H1757" s="118"/>
      <c r="I1757" s="29"/>
      <c r="J1757" s="29"/>
      <c r="K1757" s="116"/>
      <c r="L1757" s="116"/>
      <c r="M1757" s="174"/>
      <c r="N1757" s="174"/>
      <c r="O1757" s="116"/>
      <c r="P1757" s="174"/>
      <c r="Q1757" s="116"/>
      <c r="R1757" s="116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</row>
    <row r="1758" ht="15.0" customHeight="1">
      <c r="A1758" s="262"/>
      <c r="B1758" s="115"/>
      <c r="C1758" s="116"/>
      <c r="D1758" s="116"/>
      <c r="E1758" s="175"/>
      <c r="F1758" s="262"/>
      <c r="G1758" s="28"/>
      <c r="H1758" s="118"/>
      <c r="I1758" s="29"/>
      <c r="J1758" s="29"/>
      <c r="K1758" s="116"/>
      <c r="L1758" s="116"/>
      <c r="M1758" s="174"/>
      <c r="N1758" s="174"/>
      <c r="O1758" s="116"/>
      <c r="P1758" s="174"/>
      <c r="Q1758" s="116"/>
      <c r="R1758" s="116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</row>
    <row r="1759" ht="15.0" customHeight="1">
      <c r="A1759" s="262"/>
      <c r="B1759" s="115"/>
      <c r="C1759" s="116"/>
      <c r="D1759" s="116"/>
      <c r="E1759" s="175"/>
      <c r="F1759" s="262"/>
      <c r="G1759" s="61"/>
      <c r="H1759" s="118"/>
      <c r="I1759" s="29"/>
      <c r="J1759" s="29"/>
      <c r="K1759" s="116"/>
      <c r="L1759" s="175"/>
      <c r="M1759" s="174"/>
      <c r="N1759" s="174"/>
      <c r="O1759" s="116"/>
      <c r="P1759" s="174"/>
      <c r="Q1759" s="116"/>
      <c r="R1759" s="116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</row>
    <row r="1760" ht="15.0" customHeight="1">
      <c r="A1760" s="262"/>
      <c r="B1760" s="117"/>
      <c r="C1760" s="116"/>
      <c r="D1760" s="116"/>
      <c r="E1760" s="175"/>
      <c r="F1760" s="262"/>
      <c r="G1760" s="61"/>
      <c r="H1760" s="118"/>
      <c r="I1760" s="29"/>
      <c r="J1760" s="29"/>
      <c r="K1760" s="116"/>
      <c r="L1760" s="175"/>
      <c r="M1760" s="174"/>
      <c r="N1760" s="174"/>
      <c r="O1760" s="116"/>
      <c r="P1760" s="174"/>
      <c r="Q1760" s="116"/>
      <c r="R1760" s="116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</row>
    <row r="1761" ht="15.0" customHeight="1">
      <c r="A1761" s="262"/>
      <c r="B1761" s="117"/>
      <c r="C1761" s="116"/>
      <c r="D1761" s="116"/>
      <c r="E1761" s="175"/>
      <c r="F1761" s="262"/>
      <c r="G1761" s="29"/>
      <c r="H1761" s="118"/>
      <c r="I1761" s="29"/>
      <c r="J1761" s="29"/>
      <c r="K1761" s="116"/>
      <c r="L1761" s="116"/>
      <c r="M1761" s="174"/>
      <c r="N1761" s="174"/>
      <c r="O1761" s="116"/>
      <c r="P1761" s="174"/>
      <c r="Q1761" s="116"/>
      <c r="R1761" s="116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</row>
    <row r="1762" ht="15.0" customHeight="1">
      <c r="A1762" s="262"/>
      <c r="B1762" s="117"/>
      <c r="C1762" s="116"/>
      <c r="D1762" s="264"/>
      <c r="E1762" s="175"/>
      <c r="F1762" s="262"/>
      <c r="G1762" s="28"/>
      <c r="H1762" s="118"/>
      <c r="I1762" s="29"/>
      <c r="J1762" s="29"/>
      <c r="K1762" s="116"/>
      <c r="L1762" s="116"/>
      <c r="M1762" s="174"/>
      <c r="N1762" s="174"/>
      <c r="O1762" s="116"/>
      <c r="P1762" s="174"/>
      <c r="Q1762" s="116"/>
      <c r="R1762" s="116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</row>
    <row r="1763" ht="15.0" customHeight="1">
      <c r="A1763" s="262"/>
      <c r="B1763" s="117"/>
      <c r="C1763" s="118"/>
      <c r="D1763" s="118"/>
      <c r="E1763" s="175"/>
      <c r="F1763" s="262"/>
      <c r="G1763" s="28"/>
      <c r="H1763" s="118"/>
      <c r="I1763" s="29"/>
      <c r="J1763" s="29"/>
      <c r="K1763" s="116"/>
      <c r="L1763" s="116"/>
      <c r="M1763" s="174"/>
      <c r="N1763" s="174"/>
      <c r="O1763" s="116"/>
      <c r="P1763" s="174"/>
      <c r="Q1763" s="116"/>
      <c r="R1763" s="116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</row>
    <row r="1764" ht="15.0" customHeight="1">
      <c r="A1764" s="262"/>
      <c r="B1764" s="115"/>
      <c r="C1764" s="116"/>
      <c r="D1764" s="118"/>
      <c r="E1764" s="175"/>
      <c r="F1764" s="262"/>
      <c r="G1764" s="28"/>
      <c r="H1764" s="118"/>
      <c r="I1764" s="29"/>
      <c r="J1764" s="29"/>
      <c r="K1764" s="116"/>
      <c r="L1764" s="116"/>
      <c r="M1764" s="174"/>
      <c r="N1764" s="174"/>
      <c r="O1764" s="116"/>
      <c r="P1764" s="174"/>
      <c r="Q1764" s="116"/>
      <c r="R1764" s="116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</row>
    <row r="1765" ht="15.0" customHeight="1">
      <c r="A1765" s="262"/>
      <c r="B1765" s="115"/>
      <c r="C1765" s="116"/>
      <c r="D1765" s="118"/>
      <c r="E1765" s="175"/>
      <c r="F1765" s="262"/>
      <c r="G1765" s="28"/>
      <c r="H1765" s="118"/>
      <c r="I1765" s="29"/>
      <c r="J1765" s="29"/>
      <c r="K1765" s="116"/>
      <c r="L1765" s="116"/>
      <c r="M1765" s="174"/>
      <c r="N1765" s="174"/>
      <c r="O1765" s="116"/>
      <c r="P1765" s="174"/>
      <c r="Q1765" s="116"/>
      <c r="R1765" s="116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</row>
    <row r="1766" ht="15.0" customHeight="1">
      <c r="A1766" s="262"/>
      <c r="B1766" s="115"/>
      <c r="C1766" s="116"/>
      <c r="D1766" s="264"/>
      <c r="E1766" s="175"/>
      <c r="F1766" s="262"/>
      <c r="G1766" s="61"/>
      <c r="H1766" s="118"/>
      <c r="I1766" s="29"/>
      <c r="J1766" s="29"/>
      <c r="K1766" s="116"/>
      <c r="L1766" s="116"/>
      <c r="M1766" s="174"/>
      <c r="N1766" s="174"/>
      <c r="O1766" s="116"/>
      <c r="P1766" s="174"/>
      <c r="Q1766" s="116"/>
      <c r="R1766" s="116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</row>
    <row r="1767" ht="15.0" customHeight="1">
      <c r="A1767" s="262"/>
      <c r="B1767" s="117"/>
      <c r="C1767" s="118"/>
      <c r="D1767" s="118"/>
      <c r="E1767" s="175"/>
      <c r="F1767" s="262"/>
      <c r="G1767" s="61"/>
      <c r="H1767" s="118"/>
      <c r="I1767" s="29"/>
      <c r="J1767" s="29"/>
      <c r="K1767" s="116"/>
      <c r="L1767" s="116"/>
      <c r="M1767" s="174"/>
      <c r="N1767" s="28"/>
      <c r="O1767" s="116"/>
      <c r="P1767" s="174"/>
      <c r="Q1767" s="116"/>
      <c r="R1767" s="116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</row>
    <row r="1768" ht="15.0" customHeight="1">
      <c r="A1768" s="262"/>
      <c r="B1768" s="115"/>
      <c r="C1768" s="116"/>
      <c r="D1768" s="116"/>
      <c r="E1768" s="175"/>
      <c r="F1768" s="262"/>
      <c r="G1768" s="61"/>
      <c r="H1768" s="118"/>
      <c r="I1768" s="29"/>
      <c r="J1768" s="29"/>
      <c r="K1768" s="116"/>
      <c r="L1768" s="116"/>
      <c r="M1768" s="174"/>
      <c r="N1768" s="174"/>
      <c r="O1768" s="116"/>
      <c r="P1768" s="174"/>
      <c r="Q1768" s="116"/>
      <c r="R1768" s="116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</row>
    <row r="1769" ht="15.0" customHeight="1">
      <c r="A1769" s="262"/>
      <c r="B1769" s="117"/>
      <c r="C1769" s="116"/>
      <c r="D1769" s="118"/>
      <c r="E1769" s="175"/>
      <c r="F1769" s="262"/>
      <c r="G1769" s="29"/>
      <c r="H1769" s="118"/>
      <c r="I1769" s="29"/>
      <c r="J1769" s="29"/>
      <c r="K1769" s="116"/>
      <c r="L1769" s="116"/>
      <c r="M1769" s="174"/>
      <c r="N1769" s="174"/>
      <c r="O1769" s="116"/>
      <c r="P1769" s="174"/>
      <c r="Q1769" s="116"/>
      <c r="R1769" s="116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</row>
    <row r="1770" ht="15.0" customHeight="1">
      <c r="A1770" s="262"/>
      <c r="B1770" s="115"/>
      <c r="C1770" s="116"/>
      <c r="D1770" s="118"/>
      <c r="E1770" s="175"/>
      <c r="F1770" s="262"/>
      <c r="G1770" s="29"/>
      <c r="H1770" s="118"/>
      <c r="I1770" s="29"/>
      <c r="J1770" s="29"/>
      <c r="K1770" s="116"/>
      <c r="L1770" s="116"/>
      <c r="M1770" s="174"/>
      <c r="N1770" s="174"/>
      <c r="O1770" s="116"/>
      <c r="P1770" s="174"/>
      <c r="Q1770" s="116"/>
      <c r="R1770" s="116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</row>
    <row r="1771" ht="15.0" customHeight="1">
      <c r="A1771" s="262"/>
      <c r="B1771" s="115"/>
      <c r="C1771" s="116"/>
      <c r="D1771" s="116"/>
      <c r="E1771" s="175"/>
      <c r="F1771" s="262"/>
      <c r="G1771" s="29"/>
      <c r="H1771" s="118"/>
      <c r="I1771" s="29"/>
      <c r="J1771" s="29"/>
      <c r="K1771" s="116"/>
      <c r="L1771" s="118"/>
      <c r="M1771" s="174"/>
      <c r="N1771" s="174"/>
      <c r="O1771" s="116"/>
      <c r="P1771" s="174"/>
      <c r="Q1771" s="116"/>
      <c r="R1771" s="116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</row>
    <row r="1772" ht="15.0" customHeight="1">
      <c r="A1772" s="262"/>
      <c r="B1772" s="115"/>
      <c r="C1772" s="116"/>
      <c r="D1772" s="118"/>
      <c r="E1772" s="175"/>
      <c r="F1772" s="262"/>
      <c r="G1772" s="29"/>
      <c r="H1772" s="118"/>
      <c r="I1772" s="29"/>
      <c r="J1772" s="29"/>
      <c r="K1772" s="116"/>
      <c r="L1772" s="118"/>
      <c r="M1772" s="174"/>
      <c r="N1772" s="174"/>
      <c r="O1772" s="116"/>
      <c r="P1772" s="174"/>
      <c r="Q1772" s="116"/>
      <c r="R1772" s="116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</row>
    <row r="1773" ht="15.0" customHeight="1">
      <c r="A1773" s="262"/>
      <c r="B1773" s="115"/>
      <c r="C1773" s="116"/>
      <c r="D1773" s="118"/>
      <c r="E1773" s="175"/>
      <c r="F1773" s="262"/>
      <c r="G1773" s="29"/>
      <c r="H1773" s="118"/>
      <c r="I1773" s="29"/>
      <c r="J1773" s="29"/>
      <c r="K1773" s="116"/>
      <c r="L1773" s="118"/>
      <c r="M1773" s="174"/>
      <c r="N1773" s="174"/>
      <c r="O1773" s="116"/>
      <c r="P1773" s="174"/>
      <c r="Q1773" s="116"/>
      <c r="R1773" s="116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</row>
    <row r="1774" ht="15.0" customHeight="1">
      <c r="A1774" s="262"/>
      <c r="B1774" s="115"/>
      <c r="C1774" s="116"/>
      <c r="D1774" s="118"/>
      <c r="E1774" s="175"/>
      <c r="F1774" s="262"/>
      <c r="G1774" s="29"/>
      <c r="H1774" s="118"/>
      <c r="I1774" s="29"/>
      <c r="J1774" s="29"/>
      <c r="K1774" s="116"/>
      <c r="L1774" s="118"/>
      <c r="M1774" s="174"/>
      <c r="N1774" s="174"/>
      <c r="O1774" s="116"/>
      <c r="P1774" s="174"/>
      <c r="Q1774" s="116"/>
      <c r="R1774" s="116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</row>
    <row r="1775" ht="15.0" customHeight="1">
      <c r="A1775" s="262"/>
      <c r="B1775" s="115"/>
      <c r="C1775" s="116"/>
      <c r="D1775" s="118"/>
      <c r="E1775" s="175"/>
      <c r="F1775" s="262"/>
      <c r="G1775" s="29"/>
      <c r="H1775" s="118"/>
      <c r="I1775" s="29"/>
      <c r="J1775" s="29"/>
      <c r="K1775" s="116"/>
      <c r="L1775" s="118"/>
      <c r="M1775" s="174"/>
      <c r="N1775" s="174"/>
      <c r="O1775" s="116"/>
      <c r="P1775" s="174"/>
      <c r="Q1775" s="116"/>
      <c r="R1775" s="116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</row>
    <row r="1776" ht="15.0" customHeight="1">
      <c r="A1776" s="262"/>
      <c r="B1776" s="115"/>
      <c r="C1776" s="116"/>
      <c r="D1776" s="118"/>
      <c r="E1776" s="175"/>
      <c r="F1776" s="262"/>
      <c r="G1776" s="29"/>
      <c r="H1776" s="118"/>
      <c r="I1776" s="29"/>
      <c r="J1776" s="29"/>
      <c r="K1776" s="116"/>
      <c r="L1776" s="118"/>
      <c r="M1776" s="174"/>
      <c r="N1776" s="174"/>
      <c r="O1776" s="116"/>
      <c r="P1776" s="174"/>
      <c r="Q1776" s="116"/>
      <c r="R1776" s="116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</row>
    <row r="1777" ht="15.0" customHeight="1">
      <c r="A1777" s="262"/>
      <c r="B1777" s="115"/>
      <c r="C1777" s="116"/>
      <c r="D1777" s="118"/>
      <c r="E1777" s="175"/>
      <c r="F1777" s="262"/>
      <c r="G1777" s="29"/>
      <c r="H1777" s="118"/>
      <c r="I1777" s="29"/>
      <c r="J1777" s="29"/>
      <c r="K1777" s="116"/>
      <c r="L1777" s="116"/>
      <c r="M1777" s="174"/>
      <c r="N1777" s="174"/>
      <c r="O1777" s="116"/>
      <c r="P1777" s="174"/>
      <c r="Q1777" s="116"/>
      <c r="R1777" s="116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</row>
    <row r="1778" ht="15.0" customHeight="1">
      <c r="A1778" s="262"/>
      <c r="B1778" s="115"/>
      <c r="C1778" s="116"/>
      <c r="D1778" s="118"/>
      <c r="E1778" s="175"/>
      <c r="F1778" s="262"/>
      <c r="G1778" s="29"/>
      <c r="H1778" s="118"/>
      <c r="I1778" s="29"/>
      <c r="J1778" s="29"/>
      <c r="K1778" s="116"/>
      <c r="L1778" s="265"/>
      <c r="M1778" s="174"/>
      <c r="N1778" s="174"/>
      <c r="O1778" s="116"/>
      <c r="P1778" s="174"/>
      <c r="Q1778" s="116"/>
      <c r="R1778" s="116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</row>
    <row r="1779" ht="15.0" customHeight="1">
      <c r="A1779" s="262"/>
      <c r="B1779" s="115"/>
      <c r="C1779" s="116"/>
      <c r="D1779" s="118"/>
      <c r="E1779" s="175"/>
      <c r="F1779" s="262"/>
      <c r="G1779" s="29"/>
      <c r="H1779" s="118"/>
      <c r="I1779" s="29"/>
      <c r="J1779" s="29"/>
      <c r="K1779" s="116"/>
      <c r="L1779" s="116"/>
      <c r="M1779" s="174"/>
      <c r="N1779" s="174"/>
      <c r="O1779" s="116"/>
      <c r="P1779" s="174"/>
      <c r="Q1779" s="116"/>
      <c r="R1779" s="116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</row>
    <row r="1780" ht="15.0" customHeight="1">
      <c r="A1780" s="262"/>
      <c r="B1780" s="115"/>
      <c r="C1780" s="116"/>
      <c r="D1780" s="116"/>
      <c r="E1780" s="175"/>
      <c r="F1780" s="262"/>
      <c r="G1780" s="28"/>
      <c r="H1780" s="118"/>
      <c r="I1780" s="29"/>
      <c r="J1780" s="29"/>
      <c r="K1780" s="116"/>
      <c r="L1780" s="116"/>
      <c r="M1780" s="174"/>
      <c r="N1780" s="174"/>
      <c r="O1780" s="116"/>
      <c r="P1780" s="174"/>
      <c r="Q1780" s="116"/>
      <c r="R1780" s="116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</row>
    <row r="1781" ht="15.0" customHeight="1">
      <c r="A1781" s="262"/>
      <c r="B1781" s="117"/>
      <c r="C1781" s="116"/>
      <c r="D1781" s="116"/>
      <c r="E1781" s="175"/>
      <c r="F1781" s="262"/>
      <c r="G1781" s="61"/>
      <c r="H1781" s="118"/>
      <c r="I1781" s="29"/>
      <c r="J1781" s="29"/>
      <c r="K1781" s="116"/>
      <c r="L1781" s="118"/>
      <c r="M1781" s="174"/>
      <c r="N1781" s="174"/>
      <c r="O1781" s="116"/>
      <c r="P1781" s="174"/>
      <c r="Q1781" s="116"/>
      <c r="R1781" s="116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</row>
    <row r="1782" ht="15.0" customHeight="1">
      <c r="A1782" s="262"/>
      <c r="B1782" s="117"/>
      <c r="C1782" s="116"/>
      <c r="D1782" s="118"/>
      <c r="E1782" s="175"/>
      <c r="F1782" s="262"/>
      <c r="G1782" s="28"/>
      <c r="H1782" s="118"/>
      <c r="I1782" s="29"/>
      <c r="J1782" s="29"/>
      <c r="K1782" s="116"/>
      <c r="L1782" s="118"/>
      <c r="M1782" s="174"/>
      <c r="N1782" s="174"/>
      <c r="O1782" s="116"/>
      <c r="P1782" s="174"/>
      <c r="Q1782" s="116"/>
      <c r="R1782" s="116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</row>
    <row r="1783" ht="15.0" customHeight="1">
      <c r="A1783" s="262"/>
      <c r="B1783" s="117"/>
      <c r="C1783" s="116"/>
      <c r="D1783" s="116"/>
      <c r="E1783" s="175"/>
      <c r="F1783" s="262"/>
      <c r="G1783" s="61"/>
      <c r="H1783" s="118"/>
      <c r="I1783" s="29"/>
      <c r="J1783" s="29"/>
      <c r="K1783" s="116"/>
      <c r="L1783" s="116"/>
      <c r="M1783" s="174"/>
      <c r="N1783" s="174"/>
      <c r="O1783" s="116"/>
      <c r="P1783" s="174"/>
      <c r="Q1783" s="116"/>
      <c r="R1783" s="116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</row>
    <row r="1784" ht="15.0" customHeight="1">
      <c r="A1784" s="262"/>
      <c r="B1784" s="117"/>
      <c r="C1784" s="116"/>
      <c r="D1784" s="116"/>
      <c r="E1784" s="175"/>
      <c r="F1784" s="262"/>
      <c r="G1784" s="28"/>
      <c r="H1784" s="118"/>
      <c r="I1784" s="29"/>
      <c r="J1784" s="29"/>
      <c r="K1784" s="116"/>
      <c r="L1784" s="118"/>
      <c r="M1784" s="174"/>
      <c r="N1784" s="174"/>
      <c r="O1784" s="116"/>
      <c r="P1784" s="174"/>
      <c r="Q1784" s="116"/>
      <c r="R1784" s="116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</row>
    <row r="1785" ht="15.0" customHeight="1">
      <c r="A1785" s="262"/>
      <c r="B1785" s="117"/>
      <c r="C1785" s="116"/>
      <c r="D1785" s="116"/>
      <c r="E1785" s="175"/>
      <c r="F1785" s="262"/>
      <c r="G1785" s="28"/>
      <c r="H1785" s="118"/>
      <c r="I1785" s="29"/>
      <c r="J1785" s="29"/>
      <c r="K1785" s="116"/>
      <c r="L1785" s="118"/>
      <c r="M1785" s="174"/>
      <c r="N1785" s="174"/>
      <c r="O1785" s="116"/>
      <c r="P1785" s="174"/>
      <c r="Q1785" s="116"/>
      <c r="R1785" s="116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</row>
    <row r="1786" ht="15.0" customHeight="1">
      <c r="A1786" s="262"/>
      <c r="B1786" s="117"/>
      <c r="C1786" s="116"/>
      <c r="D1786" s="116"/>
      <c r="E1786" s="175"/>
      <c r="F1786" s="262"/>
      <c r="G1786" s="28"/>
      <c r="H1786" s="118"/>
      <c r="I1786" s="29"/>
      <c r="J1786" s="29"/>
      <c r="K1786" s="116"/>
      <c r="L1786" s="116"/>
      <c r="M1786" s="174"/>
      <c r="N1786" s="174"/>
      <c r="O1786" s="116"/>
      <c r="P1786" s="174"/>
      <c r="Q1786" s="116"/>
      <c r="R1786" s="116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</row>
    <row r="1787" ht="15.0" customHeight="1">
      <c r="A1787" s="262"/>
      <c r="B1787" s="115"/>
      <c r="C1787" s="116"/>
      <c r="D1787" s="116"/>
      <c r="E1787" s="175"/>
      <c r="F1787" s="262"/>
      <c r="G1787" s="28"/>
      <c r="H1787" s="118"/>
      <c r="I1787" s="29"/>
      <c r="J1787" s="29"/>
      <c r="K1787" s="116"/>
      <c r="L1787" s="118"/>
      <c r="M1787" s="174"/>
      <c r="N1787" s="174"/>
      <c r="O1787" s="116"/>
      <c r="P1787" s="174"/>
      <c r="Q1787" s="116"/>
      <c r="R1787" s="116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</row>
    <row r="1788" ht="15.0" customHeight="1">
      <c r="A1788" s="262"/>
      <c r="B1788" s="117"/>
      <c r="C1788" s="116"/>
      <c r="D1788" s="116"/>
      <c r="E1788" s="175"/>
      <c r="F1788" s="262"/>
      <c r="G1788" s="28"/>
      <c r="H1788" s="118"/>
      <c r="I1788" s="29"/>
      <c r="J1788" s="29"/>
      <c r="K1788" s="116"/>
      <c r="L1788" s="264"/>
      <c r="M1788" s="174"/>
      <c r="N1788" s="28"/>
      <c r="O1788" s="116"/>
      <c r="P1788" s="174"/>
      <c r="Q1788" s="116"/>
      <c r="R1788" s="116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</row>
    <row r="1789" ht="15.0" customHeight="1">
      <c r="A1789" s="262"/>
      <c r="B1789" s="117"/>
      <c r="C1789" s="116"/>
      <c r="D1789" s="116"/>
      <c r="E1789" s="175"/>
      <c r="F1789" s="262"/>
      <c r="G1789" s="29"/>
      <c r="H1789" s="118"/>
      <c r="I1789" s="29"/>
      <c r="J1789" s="29"/>
      <c r="K1789" s="116"/>
      <c r="L1789" s="174"/>
      <c r="M1789" s="174"/>
      <c r="N1789" s="174"/>
      <c r="O1789" s="116"/>
      <c r="P1789" s="174"/>
      <c r="Q1789" s="116"/>
      <c r="R1789" s="116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</row>
    <row r="1790" ht="15.0" customHeight="1">
      <c r="A1790" s="262"/>
      <c r="B1790" s="118"/>
      <c r="C1790" s="118"/>
      <c r="D1790" s="265"/>
      <c r="E1790" s="175"/>
      <c r="F1790" s="262"/>
      <c r="G1790" s="29"/>
      <c r="H1790" s="118"/>
      <c r="I1790" s="29"/>
      <c r="J1790" s="29"/>
      <c r="K1790" s="116"/>
      <c r="L1790" s="174"/>
      <c r="M1790" s="174"/>
      <c r="N1790" s="174"/>
      <c r="O1790" s="116"/>
      <c r="P1790" s="174"/>
      <c r="Q1790" s="116"/>
      <c r="R1790" s="116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</row>
    <row r="1791" ht="15.0" customHeight="1">
      <c r="A1791" s="262"/>
      <c r="B1791" s="115"/>
      <c r="C1791" s="116"/>
      <c r="D1791" s="116"/>
      <c r="E1791" s="175"/>
      <c r="F1791" s="262"/>
      <c r="G1791" s="29"/>
      <c r="H1791" s="118"/>
      <c r="I1791" s="29"/>
      <c r="J1791" s="29"/>
      <c r="K1791" s="116"/>
      <c r="L1791" s="116"/>
      <c r="M1791" s="407"/>
      <c r="N1791" s="174"/>
      <c r="O1791" s="116"/>
      <c r="P1791" s="174"/>
      <c r="Q1791" s="116"/>
      <c r="R1791" s="116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</row>
    <row r="1792" ht="15.0" customHeight="1">
      <c r="A1792" s="262"/>
      <c r="B1792" s="115"/>
      <c r="C1792" s="116"/>
      <c r="D1792" s="116"/>
      <c r="E1792" s="175"/>
      <c r="F1792" s="262"/>
      <c r="G1792" s="29"/>
      <c r="H1792" s="118"/>
      <c r="I1792" s="29"/>
      <c r="J1792" s="29"/>
      <c r="K1792" s="116"/>
      <c r="L1792" s="116"/>
      <c r="M1792" s="174"/>
      <c r="N1792" s="174"/>
      <c r="O1792" s="116"/>
      <c r="P1792" s="174"/>
      <c r="Q1792" s="116"/>
      <c r="R1792" s="116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</row>
    <row r="1793" ht="15.0" customHeight="1">
      <c r="A1793" s="262"/>
      <c r="B1793" s="115"/>
      <c r="C1793" s="116"/>
      <c r="D1793" s="116"/>
      <c r="E1793" s="175"/>
      <c r="F1793" s="262"/>
      <c r="G1793" s="29"/>
      <c r="H1793" s="118"/>
      <c r="I1793" s="29"/>
      <c r="J1793" s="29"/>
      <c r="K1793" s="116"/>
      <c r="L1793" s="116"/>
      <c r="M1793" s="174"/>
      <c r="N1793" s="174"/>
      <c r="O1793" s="116"/>
      <c r="P1793" s="174"/>
      <c r="Q1793" s="116"/>
      <c r="R1793" s="116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</row>
    <row r="1794" ht="15.0" customHeight="1">
      <c r="A1794" s="262"/>
      <c r="B1794" s="115"/>
      <c r="C1794" s="116"/>
      <c r="D1794" s="116"/>
      <c r="E1794" s="175"/>
      <c r="F1794" s="262"/>
      <c r="G1794" s="62"/>
      <c r="H1794" s="118"/>
      <c r="I1794" s="29"/>
      <c r="J1794" s="29"/>
      <c r="K1794" s="116"/>
      <c r="L1794" s="174"/>
      <c r="M1794" s="174"/>
      <c r="N1794" s="174"/>
      <c r="O1794" s="116"/>
      <c r="P1794" s="174"/>
      <c r="Q1794" s="116"/>
      <c r="R1794" s="116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</row>
    <row r="1795" ht="15.0" customHeight="1">
      <c r="A1795" s="262"/>
      <c r="B1795" s="115"/>
      <c r="C1795" s="116"/>
      <c r="D1795" s="116"/>
      <c r="E1795" s="175"/>
      <c r="F1795" s="262"/>
      <c r="G1795" s="62"/>
      <c r="H1795" s="118"/>
      <c r="I1795" s="29"/>
      <c r="J1795" s="29"/>
      <c r="K1795" s="116"/>
      <c r="L1795" s="174"/>
      <c r="M1795" s="174"/>
      <c r="N1795" s="174"/>
      <c r="O1795" s="116"/>
      <c r="P1795" s="174"/>
      <c r="Q1795" s="116"/>
      <c r="R1795" s="116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</row>
    <row r="1796" ht="15.0" customHeight="1">
      <c r="A1796" s="262"/>
      <c r="B1796" s="115"/>
      <c r="C1796" s="116"/>
      <c r="D1796" s="116"/>
      <c r="E1796" s="175"/>
      <c r="F1796" s="262"/>
      <c r="G1796" s="62"/>
      <c r="H1796" s="118"/>
      <c r="I1796" s="29"/>
      <c r="J1796" s="29"/>
      <c r="K1796" s="116"/>
      <c r="L1796" s="174"/>
      <c r="M1796" s="174"/>
      <c r="N1796" s="174"/>
      <c r="O1796" s="116"/>
      <c r="P1796" s="174"/>
      <c r="Q1796" s="116"/>
      <c r="R1796" s="116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</row>
    <row r="1797" ht="15.0" customHeight="1">
      <c r="A1797" s="262"/>
      <c r="B1797" s="115"/>
      <c r="C1797" s="116"/>
      <c r="D1797" s="116"/>
      <c r="E1797" s="175"/>
      <c r="F1797" s="262"/>
      <c r="G1797" s="28"/>
      <c r="H1797" s="118"/>
      <c r="I1797" s="29"/>
      <c r="J1797" s="29"/>
      <c r="K1797" s="116"/>
      <c r="L1797" s="174"/>
      <c r="M1797" s="174"/>
      <c r="N1797" s="174"/>
      <c r="O1797" s="116"/>
      <c r="P1797" s="174"/>
      <c r="Q1797" s="116"/>
      <c r="R1797" s="116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</row>
    <row r="1798" ht="15.0" customHeight="1">
      <c r="A1798" s="262"/>
      <c r="B1798" s="115"/>
      <c r="C1798" s="116"/>
      <c r="D1798" s="116"/>
      <c r="E1798" s="175"/>
      <c r="F1798" s="262"/>
      <c r="G1798" s="28"/>
      <c r="H1798" s="118"/>
      <c r="I1798" s="29"/>
      <c r="J1798" s="29"/>
      <c r="K1798" s="116"/>
      <c r="L1798" s="116"/>
      <c r="M1798" s="174"/>
      <c r="N1798" s="174"/>
      <c r="O1798" s="116"/>
      <c r="P1798" s="174"/>
      <c r="Q1798" s="116"/>
      <c r="R1798" s="116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</row>
    <row r="1799" ht="15.0" customHeight="1">
      <c r="A1799" s="262"/>
      <c r="B1799" s="115"/>
      <c r="C1799" s="116"/>
      <c r="D1799" s="116"/>
      <c r="E1799" s="175"/>
      <c r="F1799" s="262"/>
      <c r="G1799" s="28"/>
      <c r="H1799" s="118"/>
      <c r="I1799" s="29"/>
      <c r="J1799" s="29"/>
      <c r="K1799" s="116"/>
      <c r="L1799" s="116"/>
      <c r="M1799" s="174"/>
      <c r="N1799" s="174"/>
      <c r="O1799" s="116"/>
      <c r="P1799" s="174"/>
      <c r="Q1799" s="116"/>
      <c r="R1799" s="116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</row>
    <row r="1800" ht="15.0" customHeight="1">
      <c r="A1800" s="262"/>
      <c r="B1800" s="115"/>
      <c r="C1800" s="118"/>
      <c r="D1800" s="118"/>
      <c r="E1800" s="175"/>
      <c r="F1800" s="262"/>
      <c r="G1800" s="62"/>
      <c r="H1800" s="118"/>
      <c r="I1800" s="29"/>
      <c r="J1800" s="29"/>
      <c r="K1800" s="116"/>
      <c r="L1800" s="174"/>
      <c r="M1800" s="174"/>
      <c r="N1800" s="174"/>
      <c r="O1800" s="116"/>
      <c r="P1800" s="174"/>
      <c r="Q1800" s="116"/>
      <c r="R1800" s="116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</row>
    <row r="1801" ht="15.0" customHeight="1">
      <c r="A1801" s="262"/>
      <c r="B1801" s="115"/>
      <c r="C1801" s="116"/>
      <c r="D1801" s="116"/>
      <c r="E1801" s="175"/>
      <c r="F1801" s="262"/>
      <c r="G1801" s="62"/>
      <c r="H1801" s="118"/>
      <c r="I1801" s="29"/>
      <c r="J1801" s="29"/>
      <c r="K1801" s="116"/>
      <c r="L1801" s="174"/>
      <c r="M1801" s="174"/>
      <c r="N1801" s="174"/>
      <c r="O1801" s="116"/>
      <c r="P1801" s="174"/>
      <c r="Q1801" s="116"/>
      <c r="R1801" s="116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</row>
    <row r="1802" ht="15.0" customHeight="1">
      <c r="A1802" s="262"/>
      <c r="B1802" s="118"/>
      <c r="C1802" s="118"/>
      <c r="D1802" s="265"/>
      <c r="E1802" s="175"/>
      <c r="F1802" s="262"/>
      <c r="G1802" s="29"/>
      <c r="H1802" s="118"/>
      <c r="I1802" s="29"/>
      <c r="J1802" s="29"/>
      <c r="K1802" s="116"/>
      <c r="L1802" s="174"/>
      <c r="M1802" s="174"/>
      <c r="N1802" s="174"/>
      <c r="O1802" s="116"/>
      <c r="P1802" s="174"/>
      <c r="Q1802" s="116"/>
      <c r="R1802" s="116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</row>
    <row r="1803" ht="15.0" customHeight="1">
      <c r="A1803" s="262"/>
      <c r="B1803" s="118"/>
      <c r="C1803" s="118"/>
      <c r="D1803" s="265"/>
      <c r="E1803" s="175"/>
      <c r="F1803" s="262"/>
      <c r="G1803" s="29"/>
      <c r="H1803" s="118"/>
      <c r="I1803" s="29"/>
      <c r="J1803" s="29"/>
      <c r="K1803" s="116"/>
      <c r="L1803" s="174"/>
      <c r="M1803" s="174"/>
      <c r="N1803" s="174"/>
      <c r="O1803" s="116"/>
      <c r="P1803" s="174"/>
      <c r="Q1803" s="116"/>
      <c r="R1803" s="116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</row>
    <row r="1804" ht="15.0" customHeight="1">
      <c r="A1804" s="262"/>
      <c r="B1804" s="118"/>
      <c r="C1804" s="118"/>
      <c r="D1804" s="265"/>
      <c r="E1804" s="175"/>
      <c r="F1804" s="262"/>
      <c r="G1804" s="29"/>
      <c r="H1804" s="118"/>
      <c r="I1804" s="29"/>
      <c r="J1804" s="29"/>
      <c r="K1804" s="116"/>
      <c r="L1804" s="174"/>
      <c r="M1804" s="174"/>
      <c r="N1804" s="174"/>
      <c r="O1804" s="116"/>
      <c r="P1804" s="174"/>
      <c r="Q1804" s="116"/>
      <c r="R1804" s="116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</row>
    <row r="1805" ht="15.0" customHeight="1">
      <c r="A1805" s="262"/>
      <c r="B1805" s="118"/>
      <c r="C1805" s="118"/>
      <c r="D1805" s="265"/>
      <c r="E1805" s="175"/>
      <c r="F1805" s="262"/>
      <c r="G1805" s="29"/>
      <c r="H1805" s="118"/>
      <c r="I1805" s="29"/>
      <c r="J1805" s="29"/>
      <c r="K1805" s="116"/>
      <c r="L1805" s="174"/>
      <c r="M1805" s="174"/>
      <c r="N1805" s="174"/>
      <c r="O1805" s="116"/>
      <c r="P1805" s="174"/>
      <c r="Q1805" s="116"/>
      <c r="R1805" s="116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</row>
    <row r="1806" ht="15.0" customHeight="1">
      <c r="A1806" s="262"/>
      <c r="B1806" s="118"/>
      <c r="C1806" s="118"/>
      <c r="D1806" s="265"/>
      <c r="E1806" s="175"/>
      <c r="F1806" s="262"/>
      <c r="G1806" s="29"/>
      <c r="H1806" s="118"/>
      <c r="I1806" s="29"/>
      <c r="J1806" s="29"/>
      <c r="K1806" s="116"/>
      <c r="L1806" s="174"/>
      <c r="M1806" s="174"/>
      <c r="N1806" s="174"/>
      <c r="O1806" s="116"/>
      <c r="P1806" s="174"/>
      <c r="Q1806" s="116"/>
      <c r="R1806" s="116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</row>
    <row r="1807" ht="15.0" customHeight="1">
      <c r="A1807" s="262"/>
      <c r="B1807" s="118"/>
      <c r="C1807" s="116"/>
      <c r="D1807" s="265"/>
      <c r="E1807" s="175"/>
      <c r="F1807" s="262"/>
      <c r="G1807" s="29"/>
      <c r="H1807" s="118"/>
      <c r="I1807" s="29"/>
      <c r="J1807" s="29"/>
      <c r="K1807" s="116"/>
      <c r="L1807" s="174"/>
      <c r="M1807" s="174"/>
      <c r="N1807" s="174"/>
      <c r="O1807" s="116"/>
      <c r="P1807" s="174"/>
      <c r="Q1807" s="116"/>
      <c r="R1807" s="116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</row>
    <row r="1808" ht="15.0" customHeight="1">
      <c r="A1808" s="262"/>
      <c r="B1808" s="115"/>
      <c r="C1808" s="116"/>
      <c r="D1808" s="175"/>
      <c r="E1808" s="175"/>
      <c r="F1808" s="262"/>
      <c r="G1808" s="62"/>
      <c r="H1808" s="118"/>
      <c r="I1808" s="29"/>
      <c r="J1808" s="29"/>
      <c r="K1808" s="116"/>
      <c r="L1808" s="174"/>
      <c r="M1808" s="174"/>
      <c r="N1808" s="174"/>
      <c r="O1808" s="116"/>
      <c r="P1808" s="174"/>
      <c r="Q1808" s="116"/>
      <c r="R1808" s="116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</row>
    <row r="1809" ht="15.0" customHeight="1">
      <c r="A1809" s="262"/>
      <c r="B1809" s="115"/>
      <c r="C1809" s="116"/>
      <c r="D1809" s="116"/>
      <c r="E1809" s="175"/>
      <c r="F1809" s="262"/>
      <c r="G1809" s="62"/>
      <c r="H1809" s="118"/>
      <c r="I1809" s="29"/>
      <c r="J1809" s="29"/>
      <c r="K1809" s="116"/>
      <c r="L1809" s="174"/>
      <c r="M1809" s="174"/>
      <c r="N1809" s="174"/>
      <c r="O1809" s="116"/>
      <c r="P1809" s="174"/>
      <c r="Q1809" s="116"/>
      <c r="R1809" s="116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</row>
    <row r="1810" ht="15.0" customHeight="1">
      <c r="A1810" s="262"/>
      <c r="B1810" s="115"/>
      <c r="C1810" s="116"/>
      <c r="D1810" s="116"/>
      <c r="E1810" s="175"/>
      <c r="F1810" s="262"/>
      <c r="G1810" s="29"/>
      <c r="H1810" s="118"/>
      <c r="I1810" s="29"/>
      <c r="J1810" s="29"/>
      <c r="K1810" s="116"/>
      <c r="L1810" s="174"/>
      <c r="M1810" s="174"/>
      <c r="N1810" s="174"/>
      <c r="O1810" s="116"/>
      <c r="P1810" s="174"/>
      <c r="Q1810" s="116"/>
      <c r="R1810" s="116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</row>
    <row r="1811" ht="15.0" customHeight="1">
      <c r="A1811" s="262"/>
      <c r="B1811" s="115"/>
      <c r="C1811" s="116"/>
      <c r="D1811" s="116"/>
      <c r="E1811" s="175"/>
      <c r="F1811" s="262"/>
      <c r="G1811" s="29"/>
      <c r="H1811" s="118"/>
      <c r="I1811" s="29"/>
      <c r="J1811" s="29"/>
      <c r="K1811" s="116"/>
      <c r="L1811" s="174"/>
      <c r="M1811" s="174"/>
      <c r="N1811" s="174"/>
      <c r="O1811" s="116"/>
      <c r="P1811" s="174"/>
      <c r="Q1811" s="116"/>
      <c r="R1811" s="116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</row>
    <row r="1812" ht="15.0" customHeight="1">
      <c r="A1812" s="262"/>
      <c r="B1812" s="115"/>
      <c r="C1812" s="116"/>
      <c r="D1812" s="116"/>
      <c r="E1812" s="175"/>
      <c r="F1812" s="262"/>
      <c r="G1812" s="29"/>
      <c r="H1812" s="118"/>
      <c r="I1812" s="29"/>
      <c r="J1812" s="29"/>
      <c r="K1812" s="116"/>
      <c r="L1812" s="174"/>
      <c r="M1812" s="174"/>
      <c r="N1812" s="174"/>
      <c r="O1812" s="116"/>
      <c r="P1812" s="174"/>
      <c r="Q1812" s="116"/>
      <c r="R1812" s="116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</row>
    <row r="1813" ht="15.0" customHeight="1">
      <c r="A1813" s="262"/>
      <c r="B1813" s="117"/>
      <c r="C1813" s="116"/>
      <c r="D1813" s="118"/>
      <c r="E1813" s="175"/>
      <c r="F1813" s="262"/>
      <c r="G1813" s="29"/>
      <c r="H1813" s="118"/>
      <c r="I1813" s="29"/>
      <c r="J1813" s="29"/>
      <c r="K1813" s="116"/>
      <c r="L1813" s="174"/>
      <c r="M1813" s="174"/>
      <c r="N1813" s="174"/>
      <c r="O1813" s="116"/>
      <c r="P1813" s="174"/>
      <c r="Q1813" s="116"/>
      <c r="R1813" s="116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</row>
    <row r="1814" ht="15.0" customHeight="1">
      <c r="A1814" s="262"/>
      <c r="B1814" s="117"/>
      <c r="C1814" s="116"/>
      <c r="D1814" s="118"/>
      <c r="E1814" s="175"/>
      <c r="F1814" s="262"/>
      <c r="G1814" s="29"/>
      <c r="H1814" s="118"/>
      <c r="I1814" s="29"/>
      <c r="J1814" s="29"/>
      <c r="K1814" s="116"/>
      <c r="L1814" s="174"/>
      <c r="M1814" s="174"/>
      <c r="N1814" s="174"/>
      <c r="O1814" s="116"/>
      <c r="P1814" s="174"/>
      <c r="Q1814" s="116"/>
      <c r="R1814" s="116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</row>
    <row r="1815" ht="15.0" customHeight="1">
      <c r="A1815" s="262"/>
      <c r="B1815" s="117"/>
      <c r="C1815" s="116"/>
      <c r="D1815" s="118"/>
      <c r="E1815" s="175"/>
      <c r="F1815" s="262"/>
      <c r="G1815" s="29"/>
      <c r="H1815" s="118"/>
      <c r="I1815" s="29"/>
      <c r="J1815" s="29"/>
      <c r="K1815" s="116"/>
      <c r="L1815" s="174"/>
      <c r="M1815" s="174"/>
      <c r="N1815" s="174"/>
      <c r="O1815" s="116"/>
      <c r="P1815" s="174"/>
      <c r="Q1815" s="116"/>
      <c r="R1815" s="116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</row>
    <row r="1816" ht="15.0" customHeight="1">
      <c r="A1816" s="262"/>
      <c r="B1816" s="115"/>
      <c r="C1816" s="116"/>
      <c r="D1816" s="116"/>
      <c r="E1816" s="175"/>
      <c r="F1816" s="262"/>
      <c r="G1816" s="29"/>
      <c r="H1816" s="118"/>
      <c r="I1816" s="29"/>
      <c r="J1816" s="29"/>
      <c r="K1816" s="116"/>
      <c r="L1816" s="174"/>
      <c r="M1816" s="174"/>
      <c r="N1816" s="174"/>
      <c r="O1816" s="116"/>
      <c r="P1816" s="174"/>
      <c r="Q1816" s="116"/>
      <c r="R1816" s="116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</row>
    <row r="1817" ht="15.0" customHeight="1">
      <c r="A1817" s="262"/>
      <c r="B1817" s="115"/>
      <c r="C1817" s="116"/>
      <c r="D1817" s="116"/>
      <c r="E1817" s="175"/>
      <c r="F1817" s="262"/>
      <c r="G1817" s="62"/>
      <c r="H1817" s="118"/>
      <c r="I1817" s="29"/>
      <c r="J1817" s="29"/>
      <c r="K1817" s="116"/>
      <c r="L1817" s="174"/>
      <c r="M1817" s="174"/>
      <c r="N1817" s="174"/>
      <c r="O1817" s="116"/>
      <c r="P1817" s="174"/>
      <c r="Q1817" s="116"/>
      <c r="R1817" s="116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</row>
    <row r="1818" ht="15.0" customHeight="1">
      <c r="A1818" s="262"/>
      <c r="B1818" s="115"/>
      <c r="C1818" s="116"/>
      <c r="D1818" s="116"/>
      <c r="E1818" s="175"/>
      <c r="F1818" s="262"/>
      <c r="G1818" s="62"/>
      <c r="H1818" s="118"/>
      <c r="I1818" s="29"/>
      <c r="J1818" s="29"/>
      <c r="K1818" s="116"/>
      <c r="L1818" s="174"/>
      <c r="M1818" s="174"/>
      <c r="N1818" s="174"/>
      <c r="O1818" s="116"/>
      <c r="P1818" s="174"/>
      <c r="Q1818" s="116"/>
      <c r="R1818" s="116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</row>
    <row r="1819" ht="15.0" customHeight="1">
      <c r="A1819" s="262"/>
      <c r="B1819" s="115"/>
      <c r="C1819" s="116"/>
      <c r="D1819" s="118"/>
      <c r="E1819" s="175"/>
      <c r="F1819" s="262"/>
      <c r="G1819" s="62"/>
      <c r="H1819" s="118"/>
      <c r="I1819" s="29"/>
      <c r="J1819" s="29"/>
      <c r="K1819" s="116"/>
      <c r="L1819" s="174"/>
      <c r="M1819" s="174"/>
      <c r="N1819" s="174"/>
      <c r="O1819" s="116"/>
      <c r="P1819" s="174"/>
      <c r="Q1819" s="116"/>
      <c r="R1819" s="116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</row>
    <row r="1820" ht="15.0" customHeight="1">
      <c r="A1820" s="262"/>
      <c r="B1820" s="115"/>
      <c r="C1820" s="116"/>
      <c r="D1820" s="116"/>
      <c r="E1820" s="175"/>
      <c r="F1820" s="262"/>
      <c r="G1820" s="62"/>
      <c r="H1820" s="118"/>
      <c r="I1820" s="29"/>
      <c r="J1820" s="29"/>
      <c r="K1820" s="116"/>
      <c r="L1820" s="174"/>
      <c r="M1820" s="174"/>
      <c r="N1820" s="174"/>
      <c r="O1820" s="116"/>
      <c r="P1820" s="174"/>
      <c r="Q1820" s="116"/>
      <c r="R1820" s="116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</row>
    <row r="1821" ht="15.0" customHeight="1">
      <c r="A1821" s="262"/>
      <c r="B1821" s="115"/>
      <c r="C1821" s="116"/>
      <c r="D1821" s="116"/>
      <c r="E1821" s="175"/>
      <c r="F1821" s="262"/>
      <c r="G1821" s="62"/>
      <c r="H1821" s="118"/>
      <c r="I1821" s="29"/>
      <c r="J1821" s="29"/>
      <c r="K1821" s="116"/>
      <c r="L1821" s="174"/>
      <c r="M1821" s="174"/>
      <c r="N1821" s="174"/>
      <c r="O1821" s="116"/>
      <c r="P1821" s="174"/>
      <c r="Q1821" s="116"/>
      <c r="R1821" s="116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</row>
    <row r="1822" ht="15.0" customHeight="1">
      <c r="A1822" s="262"/>
      <c r="B1822" s="115"/>
      <c r="C1822" s="116"/>
      <c r="D1822" s="116"/>
      <c r="E1822" s="175"/>
      <c r="F1822" s="262"/>
      <c r="G1822" s="62"/>
      <c r="H1822" s="118"/>
      <c r="I1822" s="29"/>
      <c r="J1822" s="29"/>
      <c r="K1822" s="116"/>
      <c r="L1822" s="174"/>
      <c r="M1822" s="174"/>
      <c r="N1822" s="174"/>
      <c r="O1822" s="116"/>
      <c r="P1822" s="174"/>
      <c r="Q1822" s="116"/>
      <c r="R1822" s="116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</row>
    <row r="1823" ht="15.0" customHeight="1">
      <c r="A1823" s="262"/>
      <c r="B1823" s="117"/>
      <c r="C1823" s="116"/>
      <c r="D1823" s="116"/>
      <c r="E1823" s="175"/>
      <c r="F1823" s="262"/>
      <c r="G1823" s="62"/>
      <c r="H1823" s="118"/>
      <c r="I1823" s="29"/>
      <c r="J1823" s="29"/>
      <c r="K1823" s="116"/>
      <c r="L1823" s="174"/>
      <c r="M1823" s="174"/>
      <c r="N1823" s="174"/>
      <c r="O1823" s="116"/>
      <c r="P1823" s="174"/>
      <c r="Q1823" s="116"/>
      <c r="R1823" s="116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</row>
    <row r="1824" ht="15.0" customHeight="1">
      <c r="A1824" s="262"/>
      <c r="B1824" s="117"/>
      <c r="C1824" s="116"/>
      <c r="D1824" s="116"/>
      <c r="E1824" s="175"/>
      <c r="F1824" s="262"/>
      <c r="G1824" s="62"/>
      <c r="H1824" s="118"/>
      <c r="I1824" s="29"/>
      <c r="J1824" s="29"/>
      <c r="K1824" s="116"/>
      <c r="L1824" s="174"/>
      <c r="M1824" s="174"/>
      <c r="N1824" s="174"/>
      <c r="O1824" s="116"/>
      <c r="P1824" s="174"/>
      <c r="Q1824" s="116"/>
      <c r="R1824" s="116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</row>
    <row r="1825" ht="15.0" customHeight="1">
      <c r="A1825" s="262"/>
      <c r="B1825" s="115"/>
      <c r="C1825" s="116"/>
      <c r="D1825" s="116"/>
      <c r="E1825" s="175"/>
      <c r="F1825" s="262"/>
      <c r="G1825" s="62"/>
      <c r="H1825" s="118"/>
      <c r="I1825" s="29"/>
      <c r="J1825" s="29"/>
      <c r="K1825" s="116"/>
      <c r="L1825" s="174"/>
      <c r="M1825" s="174"/>
      <c r="N1825" s="174"/>
      <c r="O1825" s="116"/>
      <c r="P1825" s="174"/>
      <c r="Q1825" s="116"/>
      <c r="R1825" s="116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</row>
    <row r="1826" ht="15.0" customHeight="1">
      <c r="A1826" s="262"/>
      <c r="B1826" s="115"/>
      <c r="C1826" s="116"/>
      <c r="D1826" s="116"/>
      <c r="E1826" s="175"/>
      <c r="F1826" s="262"/>
      <c r="G1826" s="62"/>
      <c r="H1826" s="118"/>
      <c r="I1826" s="29"/>
      <c r="J1826" s="29"/>
      <c r="K1826" s="116"/>
      <c r="L1826" s="174"/>
      <c r="M1826" s="174"/>
      <c r="N1826" s="174"/>
      <c r="O1826" s="116"/>
      <c r="P1826" s="174"/>
      <c r="Q1826" s="116"/>
      <c r="R1826" s="116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</row>
    <row r="1827" ht="15.0" customHeight="1">
      <c r="A1827" s="262"/>
      <c r="B1827" s="115"/>
      <c r="C1827" s="118"/>
      <c r="D1827" s="118"/>
      <c r="E1827" s="175"/>
      <c r="F1827" s="262"/>
      <c r="G1827" s="62"/>
      <c r="H1827" s="118"/>
      <c r="I1827" s="29"/>
      <c r="J1827" s="29"/>
      <c r="K1827" s="116"/>
      <c r="L1827" s="174"/>
      <c r="M1827" s="174"/>
      <c r="N1827" s="174"/>
      <c r="O1827" s="116"/>
      <c r="P1827" s="174"/>
      <c r="Q1827" s="116"/>
      <c r="R1827" s="116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</row>
    <row r="1828" ht="15.0" customHeight="1">
      <c r="A1828" s="262"/>
      <c r="B1828" s="115"/>
      <c r="C1828" s="118"/>
      <c r="D1828" s="118"/>
      <c r="E1828" s="175"/>
      <c r="F1828" s="262"/>
      <c r="G1828" s="29"/>
      <c r="H1828" s="118"/>
      <c r="I1828" s="29"/>
      <c r="J1828" s="29"/>
      <c r="K1828" s="116"/>
      <c r="L1828" s="174"/>
      <c r="M1828" s="174"/>
      <c r="N1828" s="174"/>
      <c r="O1828" s="116"/>
      <c r="P1828" s="174"/>
      <c r="Q1828" s="116"/>
      <c r="R1828" s="116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</row>
    <row r="1829" ht="15.0" customHeight="1">
      <c r="A1829" s="262"/>
      <c r="B1829" s="115"/>
      <c r="C1829" s="118"/>
      <c r="D1829" s="118"/>
      <c r="E1829" s="175"/>
      <c r="F1829" s="262"/>
      <c r="G1829" s="29"/>
      <c r="H1829" s="118"/>
      <c r="I1829" s="29"/>
      <c r="J1829" s="29"/>
      <c r="K1829" s="116"/>
      <c r="L1829" s="174"/>
      <c r="M1829" s="174"/>
      <c r="N1829" s="174"/>
      <c r="O1829" s="116"/>
      <c r="P1829" s="174"/>
      <c r="Q1829" s="116"/>
      <c r="R1829" s="116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</row>
    <row r="1830" ht="15.0" customHeight="1">
      <c r="A1830" s="262"/>
      <c r="B1830" s="115"/>
      <c r="C1830" s="116"/>
      <c r="D1830" s="116"/>
      <c r="E1830" s="175"/>
      <c r="F1830" s="262"/>
      <c r="G1830" s="29"/>
      <c r="H1830" s="118"/>
      <c r="I1830" s="29"/>
      <c r="J1830" s="29"/>
      <c r="K1830" s="116"/>
      <c r="L1830" s="174"/>
      <c r="M1830" s="174"/>
      <c r="N1830" s="174"/>
      <c r="O1830" s="116"/>
      <c r="P1830" s="174"/>
      <c r="Q1830" s="116"/>
      <c r="R1830" s="116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</row>
    <row r="1831" ht="15.0" customHeight="1">
      <c r="A1831" s="262"/>
      <c r="B1831" s="115"/>
      <c r="C1831" s="116"/>
      <c r="D1831" s="116"/>
      <c r="E1831" s="175"/>
      <c r="F1831" s="262"/>
      <c r="G1831" s="29"/>
      <c r="H1831" s="118"/>
      <c r="I1831" s="29"/>
      <c r="J1831" s="29"/>
      <c r="K1831" s="116"/>
      <c r="L1831" s="174"/>
      <c r="M1831" s="174"/>
      <c r="N1831" s="174"/>
      <c r="O1831" s="116"/>
      <c r="P1831" s="174"/>
      <c r="Q1831" s="116"/>
      <c r="R1831" s="116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</row>
    <row r="1832" ht="15.0" customHeight="1">
      <c r="A1832" s="262"/>
      <c r="B1832" s="115"/>
      <c r="C1832" s="116"/>
      <c r="D1832" s="116"/>
      <c r="E1832" s="175"/>
      <c r="F1832" s="262"/>
      <c r="G1832" s="29"/>
      <c r="H1832" s="118"/>
      <c r="I1832" s="29"/>
      <c r="J1832" s="29"/>
      <c r="K1832" s="116"/>
      <c r="L1832" s="174"/>
      <c r="M1832" s="174"/>
      <c r="N1832" s="174"/>
      <c r="O1832" s="116"/>
      <c r="P1832" s="174"/>
      <c r="Q1832" s="116"/>
      <c r="R1832" s="116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</row>
    <row r="1833" ht="15.0" customHeight="1">
      <c r="A1833" s="262"/>
      <c r="B1833" s="115"/>
      <c r="C1833" s="116"/>
      <c r="D1833" s="116"/>
      <c r="E1833" s="175"/>
      <c r="F1833" s="262"/>
      <c r="G1833" s="62"/>
      <c r="H1833" s="118"/>
      <c r="I1833" s="29"/>
      <c r="J1833" s="29"/>
      <c r="K1833" s="116"/>
      <c r="L1833" s="174"/>
      <c r="M1833" s="174"/>
      <c r="N1833" s="174"/>
      <c r="O1833" s="116"/>
      <c r="P1833" s="174"/>
      <c r="Q1833" s="116"/>
      <c r="R1833" s="116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</row>
    <row r="1834" ht="15.0" customHeight="1">
      <c r="A1834" s="262"/>
      <c r="B1834" s="115"/>
      <c r="C1834" s="116"/>
      <c r="D1834" s="116"/>
      <c r="E1834" s="175"/>
      <c r="F1834" s="262"/>
      <c r="G1834" s="62"/>
      <c r="H1834" s="118"/>
      <c r="I1834" s="29"/>
      <c r="J1834" s="29"/>
      <c r="K1834" s="116"/>
      <c r="L1834" s="174"/>
      <c r="M1834" s="174"/>
      <c r="N1834" s="174"/>
      <c r="O1834" s="116"/>
      <c r="P1834" s="174"/>
      <c r="Q1834" s="116"/>
      <c r="R1834" s="116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</row>
    <row r="1835" ht="15.0" customHeight="1">
      <c r="A1835" s="262"/>
      <c r="B1835" s="115"/>
      <c r="C1835" s="116"/>
      <c r="D1835" s="116"/>
      <c r="E1835" s="175"/>
      <c r="F1835" s="262"/>
      <c r="G1835" s="62"/>
      <c r="H1835" s="118"/>
      <c r="I1835" s="29"/>
      <c r="J1835" s="29"/>
      <c r="K1835" s="116"/>
      <c r="L1835" s="174"/>
      <c r="M1835" s="174"/>
      <c r="N1835" s="174"/>
      <c r="O1835" s="116"/>
      <c r="P1835" s="174"/>
      <c r="Q1835" s="116"/>
      <c r="R1835" s="116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</row>
    <row r="1836" ht="15.0" customHeight="1">
      <c r="A1836" s="262"/>
      <c r="B1836" s="115"/>
      <c r="C1836" s="118"/>
      <c r="D1836" s="118"/>
      <c r="E1836" s="175"/>
      <c r="F1836" s="262"/>
      <c r="G1836" s="28"/>
      <c r="H1836" s="118"/>
      <c r="I1836" s="29"/>
      <c r="J1836" s="29"/>
      <c r="K1836" s="116"/>
      <c r="L1836" s="174"/>
      <c r="M1836" s="174"/>
      <c r="N1836" s="174"/>
      <c r="O1836" s="116"/>
      <c r="P1836" s="174"/>
      <c r="Q1836" s="116"/>
      <c r="R1836" s="116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</row>
    <row r="1837" ht="15.0" customHeight="1">
      <c r="A1837" s="262"/>
      <c r="B1837" s="115"/>
      <c r="C1837" s="116"/>
      <c r="D1837" s="116"/>
      <c r="E1837" s="175"/>
      <c r="F1837" s="262"/>
      <c r="G1837" s="28"/>
      <c r="H1837" s="118"/>
      <c r="I1837" s="29"/>
      <c r="J1837" s="29"/>
      <c r="K1837" s="116"/>
      <c r="L1837" s="174"/>
      <c r="M1837" s="174"/>
      <c r="N1837" s="174"/>
      <c r="O1837" s="116"/>
      <c r="P1837" s="174"/>
      <c r="Q1837" s="116"/>
      <c r="R1837" s="116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</row>
    <row r="1838" ht="15.0" customHeight="1">
      <c r="A1838" s="262"/>
      <c r="B1838" s="115"/>
      <c r="C1838" s="118"/>
      <c r="D1838" s="118"/>
      <c r="E1838" s="175"/>
      <c r="F1838" s="262"/>
      <c r="G1838" s="28"/>
      <c r="H1838" s="118"/>
      <c r="I1838" s="29"/>
      <c r="J1838" s="29"/>
      <c r="K1838" s="116"/>
      <c r="L1838" s="174"/>
      <c r="M1838" s="174"/>
      <c r="N1838" s="174"/>
      <c r="O1838" s="116"/>
      <c r="P1838" s="174"/>
      <c r="Q1838" s="116"/>
      <c r="R1838" s="116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</row>
    <row r="1839" ht="15.0" customHeight="1">
      <c r="A1839" s="262"/>
      <c r="B1839" s="115"/>
      <c r="C1839" s="118"/>
      <c r="D1839" s="118"/>
      <c r="E1839" s="175"/>
      <c r="F1839" s="262"/>
      <c r="G1839" s="28"/>
      <c r="H1839" s="118"/>
      <c r="I1839" s="29"/>
      <c r="J1839" s="29"/>
      <c r="K1839" s="116"/>
      <c r="L1839" s="174"/>
      <c r="M1839" s="174"/>
      <c r="N1839" s="174"/>
      <c r="O1839" s="116"/>
      <c r="P1839" s="174"/>
      <c r="Q1839" s="116"/>
      <c r="R1839" s="116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</row>
    <row r="1840" ht="15.0" customHeight="1">
      <c r="A1840" s="262"/>
      <c r="B1840" s="115"/>
      <c r="C1840" s="118"/>
      <c r="D1840" s="118"/>
      <c r="E1840" s="175"/>
      <c r="F1840" s="262"/>
      <c r="G1840" s="28"/>
      <c r="H1840" s="118"/>
      <c r="I1840" s="29"/>
      <c r="J1840" s="29"/>
      <c r="K1840" s="116"/>
      <c r="L1840" s="174"/>
      <c r="M1840" s="174"/>
      <c r="N1840" s="174"/>
      <c r="O1840" s="116"/>
      <c r="P1840" s="174"/>
      <c r="Q1840" s="116"/>
      <c r="R1840" s="116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</row>
    <row r="1841" ht="15.0" customHeight="1">
      <c r="A1841" s="262"/>
      <c r="B1841" s="115"/>
      <c r="C1841" s="118"/>
      <c r="D1841" s="118"/>
      <c r="E1841" s="175"/>
      <c r="F1841" s="262"/>
      <c r="G1841" s="28"/>
      <c r="H1841" s="118"/>
      <c r="I1841" s="29"/>
      <c r="J1841" s="29"/>
      <c r="K1841" s="116"/>
      <c r="L1841" s="174"/>
      <c r="M1841" s="174"/>
      <c r="N1841" s="174"/>
      <c r="O1841" s="116"/>
      <c r="P1841" s="174"/>
      <c r="Q1841" s="116"/>
      <c r="R1841" s="116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</row>
    <row r="1842" ht="15.0" customHeight="1">
      <c r="A1842" s="262"/>
      <c r="B1842" s="115"/>
      <c r="C1842" s="118"/>
      <c r="D1842" s="118"/>
      <c r="E1842" s="175"/>
      <c r="F1842" s="262"/>
      <c r="G1842" s="28"/>
      <c r="H1842" s="118"/>
      <c r="I1842" s="29"/>
      <c r="J1842" s="29"/>
      <c r="K1842" s="116"/>
      <c r="L1842" s="174"/>
      <c r="M1842" s="174"/>
      <c r="N1842" s="174"/>
      <c r="O1842" s="116"/>
      <c r="P1842" s="174"/>
      <c r="Q1842" s="116"/>
      <c r="R1842" s="116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</row>
    <row r="1843" ht="15.0" customHeight="1">
      <c r="A1843" s="262"/>
      <c r="B1843" s="115"/>
      <c r="C1843" s="116"/>
      <c r="D1843" s="116"/>
      <c r="E1843" s="175"/>
      <c r="F1843" s="262"/>
      <c r="G1843" s="28"/>
      <c r="H1843" s="118"/>
      <c r="I1843" s="29"/>
      <c r="J1843" s="29"/>
      <c r="K1843" s="116"/>
      <c r="L1843" s="174"/>
      <c r="M1843" s="174"/>
      <c r="N1843" s="174"/>
      <c r="O1843" s="116"/>
      <c r="P1843" s="174"/>
      <c r="Q1843" s="116"/>
      <c r="R1843" s="116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</row>
    <row r="1844" ht="15.0" customHeight="1">
      <c r="A1844" s="262"/>
      <c r="B1844" s="117"/>
      <c r="C1844" s="116"/>
      <c r="D1844" s="116"/>
      <c r="E1844" s="175"/>
      <c r="F1844" s="262"/>
      <c r="G1844" s="28"/>
      <c r="H1844" s="118"/>
      <c r="I1844" s="29"/>
      <c r="J1844" s="29"/>
      <c r="K1844" s="116"/>
      <c r="L1844" s="174"/>
      <c r="M1844" s="174"/>
      <c r="N1844" s="174"/>
      <c r="O1844" s="116"/>
      <c r="P1844" s="174"/>
      <c r="Q1844" s="116"/>
      <c r="R1844" s="116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</row>
    <row r="1845" ht="15.0" customHeight="1">
      <c r="A1845" s="262"/>
      <c r="B1845" s="115"/>
      <c r="C1845" s="116"/>
      <c r="D1845" s="116"/>
      <c r="E1845" s="175"/>
      <c r="F1845" s="262"/>
      <c r="G1845" s="28"/>
      <c r="H1845" s="118"/>
      <c r="I1845" s="29"/>
      <c r="J1845" s="29"/>
      <c r="K1845" s="116"/>
      <c r="L1845" s="174"/>
      <c r="M1845" s="174"/>
      <c r="N1845" s="174"/>
      <c r="O1845" s="116"/>
      <c r="P1845" s="174"/>
      <c r="Q1845" s="116"/>
      <c r="R1845" s="116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</row>
    <row r="1846" ht="15.0" customHeight="1">
      <c r="A1846" s="262"/>
      <c r="B1846" s="115"/>
      <c r="C1846" s="118"/>
      <c r="D1846" s="118"/>
      <c r="E1846" s="175"/>
      <c r="F1846" s="262"/>
      <c r="G1846" s="28"/>
      <c r="H1846" s="118"/>
      <c r="I1846" s="29"/>
      <c r="J1846" s="29"/>
      <c r="K1846" s="116"/>
      <c r="L1846" s="174"/>
      <c r="M1846" s="174"/>
      <c r="N1846" s="174"/>
      <c r="O1846" s="116"/>
      <c r="P1846" s="174"/>
      <c r="Q1846" s="116"/>
      <c r="R1846" s="116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</row>
    <row r="1847" ht="15.0" customHeight="1">
      <c r="A1847" s="262"/>
      <c r="B1847" s="115"/>
      <c r="C1847" s="116"/>
      <c r="D1847" s="116"/>
      <c r="E1847" s="175"/>
      <c r="F1847" s="262"/>
      <c r="G1847" s="28"/>
      <c r="H1847" s="118"/>
      <c r="I1847" s="29"/>
      <c r="J1847" s="29"/>
      <c r="K1847" s="116"/>
      <c r="L1847" s="174"/>
      <c r="M1847" s="174"/>
      <c r="N1847" s="174"/>
      <c r="O1847" s="116"/>
      <c r="P1847" s="174"/>
      <c r="Q1847" s="116"/>
      <c r="R1847" s="116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</row>
    <row r="1848" ht="15.0" customHeight="1">
      <c r="A1848" s="262"/>
      <c r="B1848" s="115"/>
      <c r="C1848" s="118"/>
      <c r="D1848" s="118"/>
      <c r="E1848" s="175"/>
      <c r="F1848" s="262"/>
      <c r="G1848" s="28"/>
      <c r="H1848" s="118"/>
      <c r="I1848" s="29"/>
      <c r="J1848" s="29"/>
      <c r="K1848" s="116"/>
      <c r="L1848" s="174"/>
      <c r="M1848" s="174"/>
      <c r="N1848" s="174"/>
      <c r="O1848" s="116"/>
      <c r="P1848" s="174"/>
      <c r="Q1848" s="116"/>
      <c r="R1848" s="116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</row>
    <row r="1849" ht="15.0" customHeight="1">
      <c r="A1849" s="262"/>
      <c r="B1849" s="115"/>
      <c r="C1849" s="118"/>
      <c r="D1849" s="118"/>
      <c r="E1849" s="175"/>
      <c r="F1849" s="262"/>
      <c r="G1849" s="28"/>
      <c r="H1849" s="118"/>
      <c r="I1849" s="29"/>
      <c r="J1849" s="29"/>
      <c r="K1849" s="116"/>
      <c r="L1849" s="174"/>
      <c r="M1849" s="174"/>
      <c r="N1849" s="174"/>
      <c r="O1849" s="116"/>
      <c r="P1849" s="174"/>
      <c r="Q1849" s="116"/>
      <c r="R1849" s="116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</row>
    <row r="1850" ht="15.0" customHeight="1">
      <c r="A1850" s="262"/>
      <c r="B1850" s="115"/>
      <c r="C1850" s="118"/>
      <c r="D1850" s="118"/>
      <c r="E1850" s="175"/>
      <c r="F1850" s="262"/>
      <c r="G1850" s="28"/>
      <c r="H1850" s="118"/>
      <c r="I1850" s="29"/>
      <c r="J1850" s="29"/>
      <c r="K1850" s="116"/>
      <c r="L1850" s="174"/>
      <c r="M1850" s="174"/>
      <c r="N1850" s="174"/>
      <c r="O1850" s="116"/>
      <c r="P1850" s="174"/>
      <c r="Q1850" s="116"/>
      <c r="R1850" s="116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</row>
    <row r="1851" ht="15.0" customHeight="1">
      <c r="A1851" s="262"/>
      <c r="B1851" s="115"/>
      <c r="C1851" s="116"/>
      <c r="D1851" s="116"/>
      <c r="E1851" s="175"/>
      <c r="F1851" s="262"/>
      <c r="G1851" s="28"/>
      <c r="H1851" s="118"/>
      <c r="I1851" s="29"/>
      <c r="J1851" s="29"/>
      <c r="K1851" s="116"/>
      <c r="L1851" s="174"/>
      <c r="M1851" s="174"/>
      <c r="N1851" s="174"/>
      <c r="O1851" s="116"/>
      <c r="P1851" s="174"/>
      <c r="Q1851" s="116"/>
      <c r="R1851" s="116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</row>
    <row r="1852" ht="15.0" customHeight="1">
      <c r="A1852" s="262"/>
      <c r="B1852" s="115"/>
      <c r="C1852" s="118"/>
      <c r="D1852" s="118"/>
      <c r="E1852" s="175"/>
      <c r="F1852" s="262"/>
      <c r="G1852" s="28"/>
      <c r="H1852" s="118"/>
      <c r="I1852" s="29"/>
      <c r="J1852" s="29"/>
      <c r="K1852" s="116"/>
      <c r="L1852" s="174"/>
      <c r="M1852" s="174"/>
      <c r="N1852" s="174"/>
      <c r="O1852" s="116"/>
      <c r="P1852" s="174"/>
      <c r="Q1852" s="116"/>
      <c r="R1852" s="116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</row>
    <row r="1853" ht="15.0" customHeight="1">
      <c r="A1853" s="262"/>
      <c r="B1853" s="115"/>
      <c r="C1853" s="116"/>
      <c r="D1853" s="118"/>
      <c r="E1853" s="175"/>
      <c r="F1853" s="262"/>
      <c r="G1853" s="28"/>
      <c r="H1853" s="118"/>
      <c r="I1853" s="29"/>
      <c r="J1853" s="29"/>
      <c r="K1853" s="116"/>
      <c r="L1853" s="174"/>
      <c r="M1853" s="174"/>
      <c r="N1853" s="174"/>
      <c r="O1853" s="116"/>
      <c r="P1853" s="174"/>
      <c r="Q1853" s="116"/>
      <c r="R1853" s="116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</row>
    <row r="1854" ht="15.0" customHeight="1">
      <c r="A1854" s="262"/>
      <c r="B1854" s="115"/>
      <c r="C1854" s="116"/>
      <c r="D1854" s="116"/>
      <c r="E1854" s="175"/>
      <c r="F1854" s="262"/>
      <c r="G1854" s="62"/>
      <c r="H1854" s="118"/>
      <c r="I1854" s="29"/>
      <c r="J1854" s="29"/>
      <c r="K1854" s="116"/>
      <c r="L1854" s="174"/>
      <c r="M1854" s="174"/>
      <c r="N1854" s="174"/>
      <c r="O1854" s="116"/>
      <c r="P1854" s="174"/>
      <c r="Q1854" s="116"/>
      <c r="R1854" s="116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</row>
    <row r="1855" ht="15.0" customHeight="1">
      <c r="A1855" s="262"/>
      <c r="B1855" s="115"/>
      <c r="C1855" s="116"/>
      <c r="D1855" s="116"/>
      <c r="E1855" s="175"/>
      <c r="F1855" s="262"/>
      <c r="G1855" s="62"/>
      <c r="H1855" s="118"/>
      <c r="I1855" s="29"/>
      <c r="J1855" s="29"/>
      <c r="K1855" s="116"/>
      <c r="L1855" s="174"/>
      <c r="M1855" s="174"/>
      <c r="N1855" s="174"/>
      <c r="O1855" s="116"/>
      <c r="P1855" s="174"/>
      <c r="Q1855" s="116"/>
      <c r="R1855" s="116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</row>
    <row r="1856" ht="15.0" customHeight="1">
      <c r="A1856" s="262"/>
      <c r="B1856" s="115"/>
      <c r="C1856" s="116"/>
      <c r="D1856" s="116"/>
      <c r="E1856" s="175"/>
      <c r="F1856" s="262"/>
      <c r="G1856" s="28"/>
      <c r="H1856" s="118"/>
      <c r="I1856" s="29"/>
      <c r="J1856" s="29"/>
      <c r="K1856" s="116"/>
      <c r="L1856" s="174"/>
      <c r="M1856" s="174"/>
      <c r="N1856" s="174"/>
      <c r="O1856" s="116"/>
      <c r="P1856" s="174"/>
      <c r="Q1856" s="116"/>
      <c r="R1856" s="116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</row>
    <row r="1857" ht="15.0" customHeight="1">
      <c r="A1857" s="262"/>
      <c r="B1857" s="115"/>
      <c r="C1857" s="116"/>
      <c r="D1857" s="116"/>
      <c r="E1857" s="175"/>
      <c r="F1857" s="262"/>
      <c r="G1857" s="28"/>
      <c r="H1857" s="118"/>
      <c r="I1857" s="29"/>
      <c r="J1857" s="29"/>
      <c r="K1857" s="116"/>
      <c r="L1857" s="174"/>
      <c r="M1857" s="174"/>
      <c r="N1857" s="174"/>
      <c r="O1857" s="116"/>
      <c r="P1857" s="174"/>
      <c r="Q1857" s="116"/>
      <c r="R1857" s="116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</row>
    <row r="1858" ht="15.0" customHeight="1">
      <c r="A1858" s="262"/>
      <c r="B1858" s="115"/>
      <c r="C1858" s="116"/>
      <c r="D1858" s="116"/>
      <c r="E1858" s="175"/>
      <c r="F1858" s="262"/>
      <c r="G1858" s="29"/>
      <c r="H1858" s="118"/>
      <c r="I1858" s="29"/>
      <c r="J1858" s="29"/>
      <c r="K1858" s="116"/>
      <c r="L1858" s="174"/>
      <c r="M1858" s="174"/>
      <c r="N1858" s="174"/>
      <c r="O1858" s="116"/>
      <c r="P1858" s="174"/>
      <c r="Q1858" s="116"/>
      <c r="R1858" s="116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</row>
    <row r="1859" ht="15.0" customHeight="1">
      <c r="A1859" s="262"/>
      <c r="B1859" s="115"/>
      <c r="C1859" s="116"/>
      <c r="D1859" s="116"/>
      <c r="E1859" s="175"/>
      <c r="F1859" s="262"/>
      <c r="G1859" s="62"/>
      <c r="H1859" s="118"/>
      <c r="I1859" s="29"/>
      <c r="J1859" s="29"/>
      <c r="K1859" s="116"/>
      <c r="L1859" s="174"/>
      <c r="M1859" s="174"/>
      <c r="N1859" s="174"/>
      <c r="O1859" s="116"/>
      <c r="P1859" s="174"/>
      <c r="Q1859" s="116"/>
      <c r="R1859" s="116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</row>
    <row r="1860" ht="15.0" customHeight="1">
      <c r="A1860" s="262"/>
      <c r="B1860" s="115"/>
      <c r="C1860" s="116"/>
      <c r="D1860" s="116"/>
      <c r="E1860" s="175"/>
      <c r="F1860" s="262"/>
      <c r="G1860" s="62"/>
      <c r="H1860" s="118"/>
      <c r="I1860" s="29"/>
      <c r="J1860" s="29"/>
      <c r="K1860" s="116"/>
      <c r="L1860" s="174"/>
      <c r="M1860" s="174"/>
      <c r="N1860" s="174"/>
      <c r="O1860" s="116"/>
      <c r="P1860" s="174"/>
      <c r="Q1860" s="116"/>
      <c r="R1860" s="116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</row>
    <row r="1861" ht="15.0" customHeight="1">
      <c r="A1861" s="262"/>
      <c r="B1861" s="115"/>
      <c r="C1861" s="116"/>
      <c r="D1861" s="116"/>
      <c r="E1861" s="175"/>
      <c r="F1861" s="262"/>
      <c r="G1861" s="29"/>
      <c r="H1861" s="118"/>
      <c r="I1861" s="29"/>
      <c r="J1861" s="29"/>
      <c r="K1861" s="116"/>
      <c r="L1861" s="174"/>
      <c r="M1861" s="174"/>
      <c r="N1861" s="174"/>
      <c r="O1861" s="116"/>
      <c r="P1861" s="174"/>
      <c r="Q1861" s="116"/>
      <c r="R1861" s="116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</row>
    <row r="1862" ht="15.0" customHeight="1">
      <c r="A1862" s="262"/>
      <c r="B1862" s="117"/>
      <c r="C1862" s="116"/>
      <c r="D1862" s="116"/>
      <c r="E1862" s="175"/>
      <c r="F1862" s="262"/>
      <c r="G1862" s="29"/>
      <c r="H1862" s="118"/>
      <c r="I1862" s="29"/>
      <c r="J1862" s="29"/>
      <c r="K1862" s="116"/>
      <c r="L1862" s="174"/>
      <c r="M1862" s="174"/>
      <c r="N1862" s="174"/>
      <c r="O1862" s="116"/>
      <c r="P1862" s="174"/>
      <c r="Q1862" s="116"/>
      <c r="R1862" s="116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</row>
    <row r="1863" ht="15.0" customHeight="1">
      <c r="A1863" s="262"/>
      <c r="B1863" s="115"/>
      <c r="C1863" s="116"/>
      <c r="D1863" s="116"/>
      <c r="E1863" s="175"/>
      <c r="F1863" s="262"/>
      <c r="G1863" s="29"/>
      <c r="H1863" s="118"/>
      <c r="I1863" s="29"/>
      <c r="J1863" s="29"/>
      <c r="K1863" s="116"/>
      <c r="L1863" s="174"/>
      <c r="M1863" s="174"/>
      <c r="N1863" s="174"/>
      <c r="O1863" s="116"/>
      <c r="P1863" s="174"/>
      <c r="Q1863" s="116"/>
      <c r="R1863" s="116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</row>
    <row r="1864" ht="15.0" customHeight="1">
      <c r="A1864" s="262"/>
      <c r="B1864" s="115"/>
      <c r="C1864" s="116"/>
      <c r="D1864" s="118"/>
      <c r="E1864" s="175"/>
      <c r="F1864" s="262"/>
      <c r="G1864" s="29"/>
      <c r="H1864" s="118"/>
      <c r="I1864" s="29"/>
      <c r="J1864" s="29"/>
      <c r="K1864" s="116"/>
      <c r="L1864" s="174"/>
      <c r="M1864" s="174"/>
      <c r="N1864" s="174"/>
      <c r="O1864" s="116"/>
      <c r="P1864" s="174"/>
      <c r="Q1864" s="116"/>
      <c r="R1864" s="116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</row>
    <row r="1865" ht="15.0" customHeight="1">
      <c r="A1865" s="262"/>
      <c r="B1865" s="115"/>
      <c r="C1865" s="116"/>
      <c r="D1865" s="118"/>
      <c r="E1865" s="175"/>
      <c r="F1865" s="262"/>
      <c r="G1865" s="29"/>
      <c r="H1865" s="118"/>
      <c r="I1865" s="29"/>
      <c r="J1865" s="29"/>
      <c r="K1865" s="116"/>
      <c r="L1865" s="174"/>
      <c r="M1865" s="174"/>
      <c r="N1865" s="174"/>
      <c r="O1865" s="116"/>
      <c r="P1865" s="174"/>
      <c r="Q1865" s="116"/>
      <c r="R1865" s="116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</row>
    <row r="1866" ht="15.0" customHeight="1">
      <c r="A1866" s="262"/>
      <c r="B1866" s="115"/>
      <c r="C1866" s="116"/>
      <c r="D1866" s="118"/>
      <c r="E1866" s="175"/>
      <c r="F1866" s="262"/>
      <c r="G1866" s="29"/>
      <c r="H1866" s="118"/>
      <c r="I1866" s="29"/>
      <c r="J1866" s="29"/>
      <c r="K1866" s="116"/>
      <c r="L1866" s="174"/>
      <c r="M1866" s="174"/>
      <c r="N1866" s="174"/>
      <c r="O1866" s="116"/>
      <c r="P1866" s="174"/>
      <c r="Q1866" s="116"/>
      <c r="R1866" s="116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</row>
    <row r="1867" ht="15.0" customHeight="1">
      <c r="A1867" s="262"/>
      <c r="B1867" s="115"/>
      <c r="C1867" s="116"/>
      <c r="D1867" s="116"/>
      <c r="E1867" s="175"/>
      <c r="F1867" s="262"/>
      <c r="G1867" s="29"/>
      <c r="H1867" s="118"/>
      <c r="I1867" s="29"/>
      <c r="J1867" s="29"/>
      <c r="K1867" s="116"/>
      <c r="L1867" s="174"/>
      <c r="M1867" s="174"/>
      <c r="N1867" s="174"/>
      <c r="O1867" s="116"/>
      <c r="P1867" s="174"/>
      <c r="Q1867" s="116"/>
      <c r="R1867" s="116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</row>
    <row r="1868" ht="15.0" customHeight="1">
      <c r="A1868" s="262"/>
      <c r="B1868" s="115"/>
      <c r="C1868" s="116"/>
      <c r="D1868" s="116"/>
      <c r="E1868" s="175"/>
      <c r="F1868" s="262"/>
      <c r="G1868" s="29"/>
      <c r="H1868" s="118"/>
      <c r="I1868" s="29"/>
      <c r="J1868" s="29"/>
      <c r="K1868" s="116"/>
      <c r="L1868" s="174"/>
      <c r="M1868" s="174"/>
      <c r="N1868" s="174"/>
      <c r="O1868" s="116"/>
      <c r="P1868" s="174"/>
      <c r="Q1868" s="116"/>
      <c r="R1868" s="116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</row>
    <row r="1869" ht="15.0" customHeight="1">
      <c r="A1869" s="262"/>
      <c r="B1869" s="115"/>
      <c r="C1869" s="116"/>
      <c r="D1869" s="116"/>
      <c r="E1869" s="175"/>
      <c r="F1869" s="262"/>
      <c r="G1869" s="28"/>
      <c r="H1869" s="118"/>
      <c r="I1869" s="29"/>
      <c r="J1869" s="29"/>
      <c r="K1869" s="116"/>
      <c r="L1869" s="174"/>
      <c r="M1869" s="174"/>
      <c r="N1869" s="174"/>
      <c r="O1869" s="116"/>
      <c r="P1869" s="174"/>
      <c r="Q1869" s="116"/>
      <c r="R1869" s="116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</row>
    <row r="1870" ht="15.0" customHeight="1">
      <c r="A1870" s="262"/>
      <c r="B1870" s="115"/>
      <c r="C1870" s="116"/>
      <c r="D1870" s="118"/>
      <c r="E1870" s="175"/>
      <c r="F1870" s="262"/>
      <c r="G1870" s="28"/>
      <c r="H1870" s="118"/>
      <c r="I1870" s="29"/>
      <c r="J1870" s="29"/>
      <c r="K1870" s="116"/>
      <c r="L1870" s="174"/>
      <c r="M1870" s="174"/>
      <c r="N1870" s="174"/>
      <c r="O1870" s="116"/>
      <c r="P1870" s="174"/>
      <c r="Q1870" s="116"/>
      <c r="R1870" s="116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</row>
    <row r="1871" ht="15.0" customHeight="1">
      <c r="A1871" s="262"/>
      <c r="B1871" s="115"/>
      <c r="C1871" s="116"/>
      <c r="D1871" s="116"/>
      <c r="E1871" s="175"/>
      <c r="F1871" s="262"/>
      <c r="G1871" s="62"/>
      <c r="H1871" s="118"/>
      <c r="I1871" s="29"/>
      <c r="J1871" s="29"/>
      <c r="K1871" s="116"/>
      <c r="L1871" s="174"/>
      <c r="M1871" s="174"/>
      <c r="N1871" s="174"/>
      <c r="O1871" s="116"/>
      <c r="P1871" s="174"/>
      <c r="Q1871" s="116"/>
      <c r="R1871" s="116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</row>
    <row r="1872" ht="15.0" customHeight="1">
      <c r="A1872" s="262"/>
      <c r="B1872" s="115"/>
      <c r="C1872" s="116"/>
      <c r="D1872" s="116"/>
      <c r="E1872" s="175"/>
      <c r="F1872" s="262"/>
      <c r="G1872" s="62"/>
      <c r="H1872" s="118"/>
      <c r="I1872" s="29"/>
      <c r="J1872" s="29"/>
      <c r="K1872" s="116"/>
      <c r="L1872" s="174"/>
      <c r="M1872" s="174"/>
      <c r="N1872" s="174"/>
      <c r="O1872" s="116"/>
      <c r="P1872" s="174"/>
      <c r="Q1872" s="116"/>
      <c r="R1872" s="116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</row>
    <row r="1873" ht="15.0" customHeight="1">
      <c r="A1873" s="262"/>
      <c r="B1873" s="115"/>
      <c r="C1873" s="116"/>
      <c r="D1873" s="118"/>
      <c r="E1873" s="175"/>
      <c r="F1873" s="262"/>
      <c r="G1873" s="62"/>
      <c r="H1873" s="118"/>
      <c r="I1873" s="29"/>
      <c r="J1873" s="29"/>
      <c r="K1873" s="116"/>
      <c r="L1873" s="174"/>
      <c r="M1873" s="174"/>
      <c r="N1873" s="174"/>
      <c r="O1873" s="116"/>
      <c r="P1873" s="174"/>
      <c r="Q1873" s="116"/>
      <c r="R1873" s="116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</row>
    <row r="1874" ht="15.0" customHeight="1">
      <c r="A1874" s="262"/>
      <c r="B1874" s="115"/>
      <c r="C1874" s="116"/>
      <c r="D1874" s="116"/>
      <c r="E1874" s="175"/>
      <c r="F1874" s="262"/>
      <c r="G1874" s="62"/>
      <c r="H1874" s="118"/>
      <c r="I1874" s="29"/>
      <c r="J1874" s="29"/>
      <c r="K1874" s="116"/>
      <c r="L1874" s="174"/>
      <c r="M1874" s="174"/>
      <c r="N1874" s="174"/>
      <c r="O1874" s="116"/>
      <c r="P1874" s="174"/>
      <c r="Q1874" s="116"/>
      <c r="R1874" s="116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</row>
    <row r="1875" ht="15.0" customHeight="1">
      <c r="A1875" s="262"/>
      <c r="B1875" s="115"/>
      <c r="C1875" s="116"/>
      <c r="D1875" s="118"/>
      <c r="E1875" s="175"/>
      <c r="F1875" s="262"/>
      <c r="G1875" s="29"/>
      <c r="H1875" s="118"/>
      <c r="I1875" s="29"/>
      <c r="J1875" s="29"/>
      <c r="K1875" s="116"/>
      <c r="L1875" s="174"/>
      <c r="M1875" s="174"/>
      <c r="N1875" s="174"/>
      <c r="O1875" s="116"/>
      <c r="P1875" s="174"/>
      <c r="Q1875" s="116"/>
      <c r="R1875" s="116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</row>
    <row r="1876" ht="15.0" customHeight="1">
      <c r="A1876" s="262"/>
      <c r="B1876" s="115"/>
      <c r="C1876" s="116"/>
      <c r="D1876" s="116"/>
      <c r="E1876" s="175"/>
      <c r="F1876" s="262"/>
      <c r="G1876" s="28"/>
      <c r="H1876" s="118"/>
      <c r="I1876" s="29"/>
      <c r="J1876" s="29"/>
      <c r="K1876" s="116"/>
      <c r="L1876" s="174"/>
      <c r="M1876" s="174"/>
      <c r="N1876" s="174"/>
      <c r="O1876" s="116"/>
      <c r="P1876" s="174"/>
      <c r="Q1876" s="116"/>
      <c r="R1876" s="116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</row>
    <row r="1877" ht="15.0" customHeight="1">
      <c r="A1877" s="262"/>
      <c r="B1877" s="115"/>
      <c r="C1877" s="116"/>
      <c r="D1877" s="116"/>
      <c r="E1877" s="175"/>
      <c r="F1877" s="262"/>
      <c r="G1877" s="28"/>
      <c r="H1877" s="118"/>
      <c r="I1877" s="29"/>
      <c r="J1877" s="29"/>
      <c r="K1877" s="116"/>
      <c r="L1877" s="174"/>
      <c r="M1877" s="174"/>
      <c r="N1877" s="174"/>
      <c r="O1877" s="116"/>
      <c r="P1877" s="174"/>
      <c r="Q1877" s="116"/>
      <c r="R1877" s="116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</row>
    <row r="1878" ht="15.0" customHeight="1">
      <c r="A1878" s="262"/>
      <c r="B1878" s="115"/>
      <c r="C1878" s="116"/>
      <c r="D1878" s="116"/>
      <c r="E1878" s="175"/>
      <c r="F1878" s="262"/>
      <c r="G1878" s="28"/>
      <c r="H1878" s="118"/>
      <c r="I1878" s="29"/>
      <c r="J1878" s="29"/>
      <c r="K1878" s="116"/>
      <c r="L1878" s="174"/>
      <c r="M1878" s="174"/>
      <c r="N1878" s="174"/>
      <c r="O1878" s="116"/>
      <c r="P1878" s="174"/>
      <c r="Q1878" s="116"/>
      <c r="R1878" s="116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</row>
    <row r="1879" ht="15.0" customHeight="1">
      <c r="A1879" s="262"/>
      <c r="B1879" s="115"/>
      <c r="C1879" s="116"/>
      <c r="D1879" s="116"/>
      <c r="E1879" s="175"/>
      <c r="F1879" s="262"/>
      <c r="G1879" s="28"/>
      <c r="H1879" s="118"/>
      <c r="I1879" s="29"/>
      <c r="J1879" s="29"/>
      <c r="K1879" s="116"/>
      <c r="L1879" s="174"/>
      <c r="M1879" s="174"/>
      <c r="N1879" s="174"/>
      <c r="O1879" s="116"/>
      <c r="P1879" s="174"/>
      <c r="Q1879" s="116"/>
      <c r="R1879" s="116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</row>
    <row r="1880" ht="15.0" customHeight="1">
      <c r="A1880" s="262"/>
      <c r="B1880" s="115"/>
      <c r="C1880" s="116"/>
      <c r="D1880" s="118"/>
      <c r="E1880" s="175"/>
      <c r="F1880" s="262"/>
      <c r="G1880" s="28"/>
      <c r="H1880" s="118"/>
      <c r="I1880" s="29"/>
      <c r="J1880" s="29"/>
      <c r="K1880" s="116"/>
      <c r="L1880" s="174"/>
      <c r="M1880" s="174"/>
      <c r="N1880" s="174"/>
      <c r="O1880" s="116"/>
      <c r="P1880" s="174"/>
      <c r="Q1880" s="116"/>
      <c r="R1880" s="116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</row>
    <row r="1881" ht="15.0" customHeight="1">
      <c r="A1881" s="262"/>
      <c r="B1881" s="115"/>
      <c r="C1881" s="116"/>
      <c r="D1881" s="116"/>
      <c r="E1881" s="175"/>
      <c r="F1881" s="262"/>
      <c r="G1881" s="28"/>
      <c r="H1881" s="118"/>
      <c r="I1881" s="29"/>
      <c r="J1881" s="29"/>
      <c r="K1881" s="116"/>
      <c r="L1881" s="174"/>
      <c r="M1881" s="174"/>
      <c r="N1881" s="174"/>
      <c r="O1881" s="116"/>
      <c r="P1881" s="174"/>
      <c r="Q1881" s="116"/>
      <c r="R1881" s="116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</row>
    <row r="1882" ht="15.0" customHeight="1">
      <c r="A1882" s="262"/>
      <c r="B1882" s="115"/>
      <c r="C1882" s="116"/>
      <c r="D1882" s="118"/>
      <c r="E1882" s="175"/>
      <c r="F1882" s="262"/>
      <c r="G1882" s="28"/>
      <c r="H1882" s="118"/>
      <c r="I1882" s="29"/>
      <c r="J1882" s="29"/>
      <c r="K1882" s="116"/>
      <c r="L1882" s="174"/>
      <c r="M1882" s="174"/>
      <c r="N1882" s="174"/>
      <c r="O1882" s="116"/>
      <c r="P1882" s="174"/>
      <c r="Q1882" s="116"/>
      <c r="R1882" s="116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</row>
    <row r="1883" ht="15.0" customHeight="1">
      <c r="A1883" s="262"/>
      <c r="B1883" s="115"/>
      <c r="C1883" s="116"/>
      <c r="D1883" s="118"/>
      <c r="E1883" s="175"/>
      <c r="F1883" s="262"/>
      <c r="G1883" s="62"/>
      <c r="H1883" s="118"/>
      <c r="I1883" s="29"/>
      <c r="J1883" s="29"/>
      <c r="K1883" s="116"/>
      <c r="L1883" s="174"/>
      <c r="M1883" s="174"/>
      <c r="N1883" s="174"/>
      <c r="O1883" s="116"/>
      <c r="P1883" s="174"/>
      <c r="Q1883" s="116"/>
      <c r="R1883" s="116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</row>
    <row r="1884" ht="15.0" customHeight="1">
      <c r="A1884" s="262"/>
      <c r="B1884" s="115"/>
      <c r="C1884" s="265"/>
      <c r="D1884" s="118"/>
      <c r="E1884" s="175"/>
      <c r="F1884" s="262"/>
      <c r="G1884" s="62"/>
      <c r="H1884" s="118"/>
      <c r="I1884" s="29"/>
      <c r="J1884" s="29"/>
      <c r="K1884" s="116"/>
      <c r="L1884" s="174"/>
      <c r="M1884" s="174"/>
      <c r="N1884" s="174"/>
      <c r="O1884" s="116"/>
      <c r="P1884" s="174"/>
      <c r="Q1884" s="116"/>
      <c r="R1884" s="116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</row>
    <row r="1885" ht="15.0" customHeight="1">
      <c r="A1885" s="262"/>
      <c r="B1885" s="115"/>
      <c r="C1885" s="265"/>
      <c r="D1885" s="118"/>
      <c r="E1885" s="175"/>
      <c r="F1885" s="262"/>
      <c r="G1885" s="62"/>
      <c r="H1885" s="118"/>
      <c r="I1885" s="29"/>
      <c r="J1885" s="29"/>
      <c r="K1885" s="116"/>
      <c r="L1885" s="174"/>
      <c r="M1885" s="174"/>
      <c r="N1885" s="174"/>
      <c r="O1885" s="116"/>
      <c r="P1885" s="174"/>
      <c r="Q1885" s="116"/>
      <c r="R1885" s="116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</row>
    <row r="1886" ht="15.0" customHeight="1">
      <c r="A1886" s="262"/>
      <c r="B1886" s="115"/>
      <c r="C1886" s="118"/>
      <c r="D1886" s="118"/>
      <c r="E1886" s="175"/>
      <c r="F1886" s="262"/>
      <c r="G1886" s="62"/>
      <c r="H1886" s="118"/>
      <c r="I1886" s="29"/>
      <c r="J1886" s="29"/>
      <c r="K1886" s="116"/>
      <c r="L1886" s="174"/>
      <c r="M1886" s="174"/>
      <c r="N1886" s="174"/>
      <c r="O1886" s="116"/>
      <c r="P1886" s="174"/>
      <c r="Q1886" s="116"/>
      <c r="R1886" s="116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</row>
    <row r="1887" ht="15.0" customHeight="1">
      <c r="A1887" s="262"/>
      <c r="B1887" s="115"/>
      <c r="C1887" s="116"/>
      <c r="D1887" s="118"/>
      <c r="E1887" s="175"/>
      <c r="F1887" s="262"/>
      <c r="G1887" s="62"/>
      <c r="H1887" s="118"/>
      <c r="I1887" s="29"/>
      <c r="J1887" s="29"/>
      <c r="K1887" s="116"/>
      <c r="L1887" s="174"/>
      <c r="M1887" s="174"/>
      <c r="N1887" s="174"/>
      <c r="O1887" s="116"/>
      <c r="P1887" s="174"/>
      <c r="Q1887" s="116"/>
      <c r="R1887" s="116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</row>
    <row r="1888" ht="15.0" customHeight="1">
      <c r="A1888" s="262"/>
      <c r="B1888" s="115"/>
      <c r="C1888" s="116"/>
      <c r="D1888" s="118"/>
      <c r="E1888" s="175"/>
      <c r="F1888" s="270"/>
      <c r="G1888" s="62"/>
      <c r="H1888" s="118"/>
      <c r="I1888" s="29"/>
      <c r="J1888" s="29"/>
      <c r="K1888" s="116"/>
      <c r="L1888" s="174"/>
      <c r="M1888" s="174"/>
      <c r="N1888" s="174"/>
      <c r="O1888" s="116"/>
      <c r="P1888" s="174"/>
      <c r="Q1888" s="116"/>
      <c r="R1888" s="116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</row>
    <row r="1889" ht="15.0" customHeight="1">
      <c r="A1889" s="262"/>
      <c r="B1889" s="117"/>
      <c r="C1889" s="116"/>
      <c r="D1889" s="118"/>
      <c r="E1889" s="175"/>
      <c r="F1889" s="270"/>
      <c r="G1889" s="29"/>
      <c r="H1889" s="118"/>
      <c r="I1889" s="29"/>
      <c r="J1889" s="29"/>
      <c r="K1889" s="116"/>
      <c r="L1889" s="174"/>
      <c r="M1889" s="174"/>
      <c r="N1889" s="174"/>
      <c r="O1889" s="116"/>
      <c r="P1889" s="174"/>
      <c r="Q1889" s="116"/>
      <c r="R1889" s="116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</row>
    <row r="1890" ht="15.0" customHeight="1">
      <c r="A1890" s="262"/>
      <c r="B1890" s="117"/>
      <c r="C1890" s="116"/>
      <c r="D1890" s="118"/>
      <c r="E1890" s="175"/>
      <c r="F1890" s="270"/>
      <c r="G1890" s="28"/>
      <c r="H1890" s="118"/>
      <c r="I1890" s="29"/>
      <c r="J1890" s="29"/>
      <c r="K1890" s="116"/>
      <c r="L1890" s="174"/>
      <c r="M1890" s="174"/>
      <c r="N1890" s="174"/>
      <c r="O1890" s="116"/>
      <c r="P1890" s="174"/>
      <c r="Q1890" s="116"/>
      <c r="R1890" s="116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</row>
    <row r="1891" ht="15.0" customHeight="1">
      <c r="A1891" s="262"/>
      <c r="B1891" s="115"/>
      <c r="C1891" s="116"/>
      <c r="D1891" s="116"/>
      <c r="E1891" s="175"/>
      <c r="F1891" s="270"/>
      <c r="G1891" s="28"/>
      <c r="H1891" s="118"/>
      <c r="I1891" s="29"/>
      <c r="J1891" s="29"/>
      <c r="K1891" s="116"/>
      <c r="L1891" s="174"/>
      <c r="M1891" s="174"/>
      <c r="N1891" s="174"/>
      <c r="O1891" s="116"/>
      <c r="P1891" s="174"/>
      <c r="Q1891" s="116"/>
      <c r="R1891" s="116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</row>
    <row r="1892" ht="15.0" customHeight="1">
      <c r="A1892" s="262"/>
      <c r="B1892" s="115"/>
      <c r="C1892" s="116"/>
      <c r="D1892" s="116"/>
      <c r="E1892" s="175"/>
      <c r="F1892" s="270"/>
      <c r="G1892" s="28"/>
      <c r="H1892" s="118"/>
      <c r="I1892" s="29"/>
      <c r="J1892" s="29"/>
      <c r="K1892" s="116"/>
      <c r="L1892" s="174"/>
      <c r="M1892" s="174"/>
      <c r="N1892" s="174"/>
      <c r="O1892" s="116"/>
      <c r="P1892" s="174"/>
      <c r="Q1892" s="116"/>
      <c r="R1892" s="116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</row>
    <row r="1893" ht="15.0" customHeight="1">
      <c r="A1893" s="262"/>
      <c r="B1893" s="115"/>
      <c r="C1893" s="116"/>
      <c r="D1893" s="116"/>
      <c r="E1893" s="175"/>
      <c r="F1893" s="270"/>
      <c r="G1893" s="28"/>
      <c r="H1893" s="118"/>
      <c r="I1893" s="29"/>
      <c r="J1893" s="29"/>
      <c r="K1893" s="116"/>
      <c r="L1893" s="174"/>
      <c r="M1893" s="174"/>
      <c r="N1893" s="174"/>
      <c r="O1893" s="116"/>
      <c r="P1893" s="174"/>
      <c r="Q1893" s="116"/>
      <c r="R1893" s="116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</row>
    <row r="1894" ht="15.0" customHeight="1">
      <c r="A1894" s="262"/>
      <c r="B1894" s="115"/>
      <c r="C1894" s="116"/>
      <c r="D1894" s="118"/>
      <c r="E1894" s="175"/>
      <c r="F1894" s="270"/>
      <c r="G1894" s="28"/>
      <c r="H1894" s="118"/>
      <c r="I1894" s="29"/>
      <c r="J1894" s="29"/>
      <c r="K1894" s="116"/>
      <c r="L1894" s="174"/>
      <c r="M1894" s="174"/>
      <c r="N1894" s="174"/>
      <c r="O1894" s="116"/>
      <c r="P1894" s="174"/>
      <c r="Q1894" s="116"/>
      <c r="R1894" s="116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</row>
    <row r="1895" ht="15.0" customHeight="1">
      <c r="A1895" s="262"/>
      <c r="B1895" s="115"/>
      <c r="C1895" s="116"/>
      <c r="D1895" s="118"/>
      <c r="E1895" s="175"/>
      <c r="F1895" s="270"/>
      <c r="G1895" s="28"/>
      <c r="H1895" s="118"/>
      <c r="I1895" s="29"/>
      <c r="J1895" s="29"/>
      <c r="K1895" s="116"/>
      <c r="L1895" s="174"/>
      <c r="M1895" s="174"/>
      <c r="N1895" s="174"/>
      <c r="O1895" s="116"/>
      <c r="P1895" s="174"/>
      <c r="Q1895" s="116"/>
      <c r="R1895" s="116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</row>
    <row r="1896" ht="15.0" customHeight="1">
      <c r="A1896" s="262"/>
      <c r="B1896" s="115"/>
      <c r="C1896" s="116"/>
      <c r="D1896" s="118"/>
      <c r="E1896" s="175"/>
      <c r="F1896" s="262"/>
      <c r="G1896" s="28"/>
      <c r="H1896" s="118"/>
      <c r="I1896" s="29"/>
      <c r="J1896" s="29"/>
      <c r="K1896" s="116"/>
      <c r="L1896" s="174"/>
      <c r="M1896" s="174"/>
      <c r="N1896" s="174"/>
      <c r="O1896" s="116"/>
      <c r="P1896" s="174"/>
      <c r="Q1896" s="116"/>
      <c r="R1896" s="116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</row>
    <row r="1897" ht="15.0" customHeight="1">
      <c r="A1897" s="262"/>
      <c r="B1897" s="115"/>
      <c r="C1897" s="116"/>
      <c r="D1897" s="118"/>
      <c r="E1897" s="175"/>
      <c r="F1897" s="262"/>
      <c r="G1897" s="28"/>
      <c r="H1897" s="118"/>
      <c r="I1897" s="29"/>
      <c r="J1897" s="29"/>
      <c r="K1897" s="116"/>
      <c r="L1897" s="174"/>
      <c r="M1897" s="174"/>
      <c r="N1897" s="174"/>
      <c r="O1897" s="116"/>
      <c r="P1897" s="174"/>
      <c r="Q1897" s="116"/>
      <c r="R1897" s="116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</row>
    <row r="1898" ht="15.0" customHeight="1">
      <c r="A1898" s="262"/>
      <c r="B1898" s="115"/>
      <c r="C1898" s="116"/>
      <c r="D1898" s="118"/>
      <c r="E1898" s="175"/>
      <c r="F1898" s="262"/>
      <c r="G1898" s="28"/>
      <c r="H1898" s="118"/>
      <c r="I1898" s="29"/>
      <c r="J1898" s="29"/>
      <c r="K1898" s="116"/>
      <c r="L1898" s="174"/>
      <c r="M1898" s="174"/>
      <c r="N1898" s="174"/>
      <c r="O1898" s="116"/>
      <c r="P1898" s="174"/>
      <c r="Q1898" s="116"/>
      <c r="R1898" s="116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</row>
    <row r="1899" ht="15.0" customHeight="1">
      <c r="A1899" s="262"/>
      <c r="B1899" s="117"/>
      <c r="C1899" s="116"/>
      <c r="D1899" s="118"/>
      <c r="E1899" s="175"/>
      <c r="F1899" s="262"/>
      <c r="G1899" s="28"/>
      <c r="H1899" s="118"/>
      <c r="I1899" s="29"/>
      <c r="J1899" s="29"/>
      <c r="K1899" s="116"/>
      <c r="L1899" s="174"/>
      <c r="M1899" s="174"/>
      <c r="N1899" s="174"/>
      <c r="O1899" s="116"/>
      <c r="P1899" s="174"/>
      <c r="Q1899" s="116"/>
      <c r="R1899" s="116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</row>
    <row r="1900" ht="15.0" customHeight="1">
      <c r="A1900" s="262"/>
      <c r="B1900" s="115"/>
      <c r="C1900" s="116"/>
      <c r="D1900" s="116"/>
      <c r="E1900" s="175"/>
      <c r="F1900" s="262"/>
      <c r="G1900" s="28"/>
      <c r="H1900" s="118"/>
      <c r="I1900" s="29"/>
      <c r="J1900" s="29"/>
      <c r="K1900" s="116"/>
      <c r="L1900" s="174"/>
      <c r="M1900" s="174"/>
      <c r="N1900" s="174"/>
      <c r="O1900" s="116"/>
      <c r="P1900" s="174"/>
      <c r="Q1900" s="116"/>
      <c r="R1900" s="116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</row>
    <row r="1901" ht="15.0" customHeight="1">
      <c r="A1901" s="262"/>
      <c r="B1901" s="115"/>
      <c r="C1901" s="116"/>
      <c r="D1901" s="118"/>
      <c r="E1901" s="175"/>
      <c r="F1901" s="262"/>
      <c r="G1901" s="28"/>
      <c r="H1901" s="118"/>
      <c r="I1901" s="29"/>
      <c r="J1901" s="29"/>
      <c r="K1901" s="116"/>
      <c r="L1901" s="174"/>
      <c r="M1901" s="174"/>
      <c r="N1901" s="174"/>
      <c r="O1901" s="116"/>
      <c r="P1901" s="174"/>
      <c r="Q1901" s="116"/>
      <c r="R1901" s="116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</row>
    <row r="1902" ht="15.0" customHeight="1">
      <c r="A1902" s="262"/>
      <c r="B1902" s="115"/>
      <c r="C1902" s="116"/>
      <c r="D1902" s="118"/>
      <c r="E1902" s="175"/>
      <c r="F1902" s="262"/>
      <c r="G1902" s="28"/>
      <c r="H1902" s="118"/>
      <c r="I1902" s="29"/>
      <c r="J1902" s="29"/>
      <c r="K1902" s="116"/>
      <c r="L1902" s="174"/>
      <c r="M1902" s="174"/>
      <c r="N1902" s="174"/>
      <c r="O1902" s="116"/>
      <c r="P1902" s="174"/>
      <c r="Q1902" s="116"/>
      <c r="R1902" s="116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</row>
    <row r="1903" ht="15.0" customHeight="1">
      <c r="A1903" s="262"/>
      <c r="B1903" s="115"/>
      <c r="C1903" s="116"/>
      <c r="D1903" s="116"/>
      <c r="E1903" s="175"/>
      <c r="F1903" s="262"/>
      <c r="G1903" s="28"/>
      <c r="H1903" s="118"/>
      <c r="I1903" s="29"/>
      <c r="J1903" s="29"/>
      <c r="K1903" s="116"/>
      <c r="L1903" s="174"/>
      <c r="M1903" s="174"/>
      <c r="N1903" s="174"/>
      <c r="O1903" s="116"/>
      <c r="P1903" s="174"/>
      <c r="Q1903" s="116"/>
      <c r="R1903" s="116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</row>
    <row r="1904" ht="15.0" customHeight="1">
      <c r="A1904" s="262"/>
      <c r="B1904" s="117"/>
      <c r="C1904" s="116"/>
      <c r="D1904" s="118"/>
      <c r="E1904" s="175"/>
      <c r="F1904" s="262"/>
      <c r="G1904" s="28"/>
      <c r="H1904" s="118"/>
      <c r="I1904" s="29"/>
      <c r="J1904" s="29"/>
      <c r="K1904" s="116"/>
      <c r="L1904" s="174"/>
      <c r="M1904" s="174"/>
      <c r="N1904" s="174"/>
      <c r="O1904" s="116"/>
      <c r="P1904" s="174"/>
      <c r="Q1904" s="116"/>
      <c r="R1904" s="116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</row>
    <row r="1905" ht="15.0" customHeight="1">
      <c r="A1905" s="262"/>
      <c r="B1905" s="117"/>
      <c r="C1905" s="116"/>
      <c r="D1905" s="118"/>
      <c r="E1905" s="175"/>
      <c r="F1905" s="262"/>
      <c r="G1905" s="28"/>
      <c r="H1905" s="118"/>
      <c r="I1905" s="29"/>
      <c r="J1905" s="29"/>
      <c r="K1905" s="116"/>
      <c r="L1905" s="174"/>
      <c r="M1905" s="174"/>
      <c r="N1905" s="174"/>
      <c r="O1905" s="116"/>
      <c r="P1905" s="174"/>
      <c r="Q1905" s="116"/>
      <c r="R1905" s="116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</row>
    <row r="1906" ht="15.0" customHeight="1">
      <c r="A1906" s="262"/>
      <c r="B1906" s="115"/>
      <c r="C1906" s="116"/>
      <c r="D1906" s="116"/>
      <c r="E1906" s="175"/>
      <c r="F1906" s="262"/>
      <c r="G1906" s="62"/>
      <c r="H1906" s="118"/>
      <c r="I1906" s="29"/>
      <c r="J1906" s="29"/>
      <c r="K1906" s="116"/>
      <c r="L1906" s="174"/>
      <c r="M1906" s="174"/>
      <c r="N1906" s="174"/>
      <c r="O1906" s="116"/>
      <c r="P1906" s="174"/>
      <c r="Q1906" s="116"/>
      <c r="R1906" s="116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</row>
    <row r="1907" ht="15.0" customHeight="1">
      <c r="A1907" s="262"/>
      <c r="B1907" s="115"/>
      <c r="C1907" s="116"/>
      <c r="D1907" s="116"/>
      <c r="E1907" s="175"/>
      <c r="F1907" s="262"/>
      <c r="G1907" s="62"/>
      <c r="H1907" s="118"/>
      <c r="I1907" s="29"/>
      <c r="J1907" s="29"/>
      <c r="K1907" s="116"/>
      <c r="L1907" s="174"/>
      <c r="M1907" s="174"/>
      <c r="N1907" s="174"/>
      <c r="O1907" s="116"/>
      <c r="P1907" s="174"/>
      <c r="Q1907" s="116"/>
      <c r="R1907" s="116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</row>
    <row r="1908" ht="15.0" customHeight="1">
      <c r="A1908" s="262"/>
      <c r="B1908" s="115"/>
      <c r="C1908" s="116"/>
      <c r="D1908" s="116"/>
      <c r="E1908" s="175"/>
      <c r="F1908" s="262"/>
      <c r="G1908" s="29"/>
      <c r="H1908" s="118"/>
      <c r="I1908" s="29"/>
      <c r="J1908" s="29"/>
      <c r="K1908" s="116"/>
      <c r="L1908" s="174"/>
      <c r="M1908" s="174"/>
      <c r="N1908" s="174"/>
      <c r="O1908" s="116"/>
      <c r="P1908" s="174"/>
      <c r="Q1908" s="116"/>
      <c r="R1908" s="116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</row>
    <row r="1909" ht="15.0" customHeight="1">
      <c r="A1909" s="262"/>
      <c r="B1909" s="115"/>
      <c r="C1909" s="116"/>
      <c r="D1909" s="116"/>
      <c r="E1909" s="175"/>
      <c r="F1909" s="262"/>
      <c r="G1909" s="29"/>
      <c r="H1909" s="118"/>
      <c r="I1909" s="29"/>
      <c r="J1909" s="29"/>
      <c r="K1909" s="116"/>
      <c r="L1909" s="174"/>
      <c r="M1909" s="174"/>
      <c r="N1909" s="174"/>
      <c r="O1909" s="116"/>
      <c r="P1909" s="174"/>
      <c r="Q1909" s="116"/>
      <c r="R1909" s="116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</row>
    <row r="1910" ht="15.0" customHeight="1">
      <c r="A1910" s="262"/>
      <c r="B1910" s="117"/>
      <c r="C1910" s="116"/>
      <c r="D1910" s="118"/>
      <c r="E1910" s="175"/>
      <c r="F1910" s="262"/>
      <c r="G1910" s="29"/>
      <c r="H1910" s="118"/>
      <c r="I1910" s="29"/>
      <c r="J1910" s="29"/>
      <c r="K1910" s="116"/>
      <c r="L1910" s="174"/>
      <c r="M1910" s="174"/>
      <c r="N1910" s="174"/>
      <c r="O1910" s="116"/>
      <c r="P1910" s="174"/>
      <c r="Q1910" s="116"/>
      <c r="R1910" s="116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</row>
    <row r="1911" ht="15.0" customHeight="1">
      <c r="A1911" s="262"/>
      <c r="B1911" s="117"/>
      <c r="C1911" s="116"/>
      <c r="D1911" s="118"/>
      <c r="E1911" s="175"/>
      <c r="F1911" s="262"/>
      <c r="G1911" s="29"/>
      <c r="H1911" s="118"/>
      <c r="I1911" s="29"/>
      <c r="J1911" s="29"/>
      <c r="K1911" s="116"/>
      <c r="L1911" s="174"/>
      <c r="M1911" s="174"/>
      <c r="N1911" s="174"/>
      <c r="O1911" s="116"/>
      <c r="P1911" s="174"/>
      <c r="Q1911" s="116"/>
      <c r="R1911" s="116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</row>
    <row r="1912" ht="15.0" customHeight="1">
      <c r="A1912" s="262"/>
      <c r="B1912" s="117"/>
      <c r="C1912" s="118"/>
      <c r="D1912" s="118"/>
      <c r="E1912" s="175"/>
      <c r="F1912" s="262"/>
      <c r="G1912" s="29"/>
      <c r="H1912" s="118"/>
      <c r="I1912" s="29"/>
      <c r="J1912" s="29"/>
      <c r="K1912" s="116"/>
      <c r="L1912" s="174"/>
      <c r="M1912" s="174"/>
      <c r="N1912" s="174"/>
      <c r="O1912" s="116"/>
      <c r="P1912" s="174"/>
      <c r="Q1912" s="116"/>
      <c r="R1912" s="116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</row>
    <row r="1913" ht="15.0" customHeight="1">
      <c r="A1913" s="262"/>
      <c r="B1913" s="115"/>
      <c r="C1913" s="118"/>
      <c r="D1913" s="118"/>
      <c r="E1913" s="175"/>
      <c r="F1913" s="262"/>
      <c r="G1913" s="29"/>
      <c r="H1913" s="118"/>
      <c r="I1913" s="29"/>
      <c r="J1913" s="29"/>
      <c r="K1913" s="116"/>
      <c r="L1913" s="174"/>
      <c r="M1913" s="174"/>
      <c r="N1913" s="174"/>
      <c r="O1913" s="116"/>
      <c r="P1913" s="174"/>
      <c r="Q1913" s="116"/>
      <c r="R1913" s="116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</row>
    <row r="1914" ht="15.0" customHeight="1">
      <c r="A1914" s="262"/>
      <c r="B1914" s="117"/>
      <c r="C1914" s="116"/>
      <c r="D1914" s="118"/>
      <c r="E1914" s="175"/>
      <c r="F1914" s="262"/>
      <c r="G1914" s="28"/>
      <c r="H1914" s="118"/>
      <c r="I1914" s="29"/>
      <c r="J1914" s="29"/>
      <c r="K1914" s="116"/>
      <c r="L1914" s="28"/>
      <c r="M1914" s="174"/>
      <c r="N1914" s="174"/>
      <c r="O1914" s="116"/>
      <c r="P1914" s="174"/>
      <c r="Q1914" s="116"/>
      <c r="R1914" s="116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</row>
    <row r="1915" ht="15.0" customHeight="1">
      <c r="A1915" s="262"/>
      <c r="B1915" s="115"/>
      <c r="C1915" s="116"/>
      <c r="D1915" s="118"/>
      <c r="E1915" s="175"/>
      <c r="F1915" s="262"/>
      <c r="G1915" s="62"/>
      <c r="H1915" s="118"/>
      <c r="I1915" s="29"/>
      <c r="J1915" s="29"/>
      <c r="K1915" s="116"/>
      <c r="L1915" s="174"/>
      <c r="M1915" s="174"/>
      <c r="N1915" s="174"/>
      <c r="O1915" s="116"/>
      <c r="P1915" s="174"/>
      <c r="Q1915" s="116"/>
      <c r="R1915" s="116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</row>
    <row r="1916" ht="15.0" customHeight="1">
      <c r="A1916" s="262"/>
      <c r="B1916" s="115"/>
      <c r="C1916" s="118"/>
      <c r="D1916" s="118"/>
      <c r="E1916" s="175"/>
      <c r="F1916" s="262"/>
      <c r="G1916" s="62"/>
      <c r="H1916" s="118"/>
      <c r="I1916" s="29"/>
      <c r="J1916" s="29"/>
      <c r="K1916" s="34"/>
      <c r="L1916" s="265"/>
      <c r="M1916" s="174"/>
      <c r="N1916" s="174"/>
      <c r="O1916" s="116"/>
      <c r="P1916" s="174"/>
      <c r="Q1916" s="116"/>
      <c r="R1916" s="116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</row>
    <row r="1917" ht="15.0" customHeight="1">
      <c r="A1917" s="262"/>
      <c r="B1917" s="115"/>
      <c r="C1917" s="118"/>
      <c r="D1917" s="118"/>
      <c r="E1917" s="175"/>
      <c r="F1917" s="262"/>
      <c r="G1917" s="28"/>
      <c r="H1917" s="118"/>
      <c r="I1917" s="29"/>
      <c r="J1917" s="29"/>
      <c r="K1917" s="34"/>
      <c r="L1917" s="265"/>
      <c r="M1917" s="174"/>
      <c r="N1917" s="174"/>
      <c r="O1917" s="116"/>
      <c r="P1917" s="174"/>
      <c r="Q1917" s="116"/>
      <c r="R1917" s="116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</row>
    <row r="1918" ht="15.0" customHeight="1">
      <c r="A1918" s="262"/>
      <c r="B1918" s="115"/>
      <c r="C1918" s="116"/>
      <c r="D1918" s="116"/>
      <c r="E1918" s="175"/>
      <c r="F1918" s="262"/>
      <c r="G1918" s="62"/>
      <c r="H1918" s="118"/>
      <c r="I1918" s="29"/>
      <c r="J1918" s="29"/>
      <c r="K1918" s="34"/>
      <c r="L1918" s="265"/>
      <c r="M1918" s="174"/>
      <c r="N1918" s="174"/>
      <c r="O1918" s="116"/>
      <c r="P1918" s="174"/>
      <c r="Q1918" s="116"/>
      <c r="R1918" s="116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</row>
    <row r="1919" ht="15.0" customHeight="1">
      <c r="A1919" s="262"/>
      <c r="B1919" s="115"/>
      <c r="C1919" s="116"/>
      <c r="D1919" s="116"/>
      <c r="E1919" s="175"/>
      <c r="F1919" s="262"/>
      <c r="G1919" s="62"/>
      <c r="H1919" s="118"/>
      <c r="I1919" s="29"/>
      <c r="J1919" s="29"/>
      <c r="K1919" s="116"/>
      <c r="L1919" s="28"/>
      <c r="M1919" s="174"/>
      <c r="N1919" s="174"/>
      <c r="O1919" s="116"/>
      <c r="P1919" s="174"/>
      <c r="Q1919" s="116"/>
      <c r="R1919" s="116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</row>
    <row r="1920" ht="15.0" customHeight="1">
      <c r="A1920" s="262"/>
      <c r="B1920" s="115"/>
      <c r="C1920" s="118"/>
      <c r="D1920" s="118"/>
      <c r="E1920" s="175"/>
      <c r="F1920" s="262"/>
      <c r="G1920" s="62"/>
      <c r="H1920" s="118"/>
      <c r="I1920" s="29"/>
      <c r="J1920" s="29"/>
      <c r="K1920" s="116"/>
      <c r="L1920" s="174"/>
      <c r="M1920" s="174"/>
      <c r="N1920" s="174"/>
      <c r="O1920" s="116"/>
      <c r="P1920" s="174"/>
      <c r="Q1920" s="116"/>
      <c r="R1920" s="116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</row>
    <row r="1921" ht="15.0" customHeight="1">
      <c r="A1921" s="262"/>
      <c r="B1921" s="115"/>
      <c r="C1921" s="116"/>
      <c r="D1921" s="116"/>
      <c r="E1921" s="175"/>
      <c r="F1921" s="262"/>
      <c r="G1921" s="62"/>
      <c r="H1921" s="118"/>
      <c r="I1921" s="29"/>
      <c r="J1921" s="29"/>
      <c r="K1921" s="34"/>
      <c r="L1921" s="265"/>
      <c r="M1921" s="174"/>
      <c r="N1921" s="174"/>
      <c r="O1921" s="116"/>
      <c r="P1921" s="174"/>
      <c r="Q1921" s="116"/>
      <c r="R1921" s="116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</row>
    <row r="1922" ht="15.0" customHeight="1">
      <c r="A1922" s="262"/>
      <c r="B1922" s="115"/>
      <c r="C1922" s="116"/>
      <c r="D1922" s="116"/>
      <c r="E1922" s="175"/>
      <c r="F1922" s="262"/>
      <c r="G1922" s="62"/>
      <c r="H1922" s="118"/>
      <c r="I1922" s="29"/>
      <c r="J1922" s="29"/>
      <c r="K1922" s="34"/>
      <c r="L1922" s="265"/>
      <c r="M1922" s="174"/>
      <c r="N1922" s="174"/>
      <c r="O1922" s="116"/>
      <c r="P1922" s="174"/>
      <c r="Q1922" s="116"/>
      <c r="R1922" s="116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</row>
    <row r="1923" ht="15.0" customHeight="1">
      <c r="A1923" s="262"/>
      <c r="B1923" s="115"/>
      <c r="C1923" s="116"/>
      <c r="D1923" s="116"/>
      <c r="E1923" s="175"/>
      <c r="F1923" s="262"/>
      <c r="G1923" s="29"/>
      <c r="H1923" s="118"/>
      <c r="I1923" s="29"/>
      <c r="J1923" s="29"/>
      <c r="K1923" s="34"/>
      <c r="L1923" s="265"/>
      <c r="M1923" s="174"/>
      <c r="N1923" s="174"/>
      <c r="O1923" s="116"/>
      <c r="P1923" s="174"/>
      <c r="Q1923" s="116"/>
      <c r="R1923" s="116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</row>
    <row r="1924" ht="15.0" customHeight="1">
      <c r="A1924" s="262"/>
      <c r="B1924" s="115"/>
      <c r="C1924" s="116"/>
      <c r="D1924" s="116"/>
      <c r="E1924" s="175"/>
      <c r="F1924" s="262"/>
      <c r="G1924" s="28"/>
      <c r="H1924" s="118"/>
      <c r="I1924" s="29"/>
      <c r="J1924" s="29"/>
      <c r="K1924" s="34"/>
      <c r="L1924" s="28"/>
      <c r="M1924" s="174"/>
      <c r="N1924" s="174"/>
      <c r="O1924" s="116"/>
      <c r="P1924" s="174"/>
      <c r="Q1924" s="116"/>
      <c r="R1924" s="116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</row>
    <row r="1925" ht="15.0" customHeight="1">
      <c r="A1925" s="262"/>
      <c r="B1925" s="115"/>
      <c r="C1925" s="116"/>
      <c r="D1925" s="116"/>
      <c r="E1925" s="175"/>
      <c r="F1925" s="262"/>
      <c r="G1925" s="28"/>
      <c r="H1925" s="118"/>
      <c r="I1925" s="29"/>
      <c r="J1925" s="29"/>
      <c r="K1925" s="34"/>
      <c r="L1925" s="118"/>
      <c r="M1925" s="174"/>
      <c r="N1925" s="28"/>
      <c r="O1925" s="116"/>
      <c r="P1925" s="174"/>
      <c r="Q1925" s="116"/>
      <c r="R1925" s="116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</row>
    <row r="1926" ht="15.0" customHeight="1">
      <c r="A1926" s="262"/>
      <c r="B1926" s="115"/>
      <c r="C1926" s="116"/>
      <c r="D1926" s="118"/>
      <c r="E1926" s="175"/>
      <c r="F1926" s="262"/>
      <c r="G1926" s="62"/>
      <c r="H1926" s="118"/>
      <c r="I1926" s="29"/>
      <c r="J1926" s="29"/>
      <c r="K1926" s="34"/>
      <c r="L1926" s="118"/>
      <c r="M1926" s="174"/>
      <c r="N1926" s="28"/>
      <c r="O1926" s="116"/>
      <c r="P1926" s="174"/>
      <c r="Q1926" s="116"/>
      <c r="R1926" s="116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</row>
    <row r="1927" ht="15.0" customHeight="1">
      <c r="A1927" s="262"/>
      <c r="B1927" s="115"/>
      <c r="C1927" s="116"/>
      <c r="D1927" s="118"/>
      <c r="E1927" s="175"/>
      <c r="F1927" s="262"/>
      <c r="G1927" s="62"/>
      <c r="H1927" s="118"/>
      <c r="I1927" s="29"/>
      <c r="J1927" s="29"/>
      <c r="K1927" s="116"/>
      <c r="L1927" s="116"/>
      <c r="M1927" s="174"/>
      <c r="N1927" s="174"/>
      <c r="O1927" s="116"/>
      <c r="P1927" s="174"/>
      <c r="Q1927" s="116"/>
      <c r="R1927" s="116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</row>
    <row r="1928" ht="15.0" customHeight="1">
      <c r="A1928" s="262"/>
      <c r="B1928" s="115"/>
      <c r="C1928" s="116"/>
      <c r="D1928" s="118"/>
      <c r="E1928" s="175"/>
      <c r="F1928" s="262"/>
      <c r="G1928" s="28"/>
      <c r="H1928" s="118"/>
      <c r="I1928" s="29"/>
      <c r="J1928" s="29"/>
      <c r="K1928" s="116"/>
      <c r="L1928" s="116"/>
      <c r="M1928" s="174"/>
      <c r="N1928" s="174"/>
      <c r="O1928" s="116"/>
      <c r="P1928" s="174"/>
      <c r="Q1928" s="116"/>
      <c r="R1928" s="116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</row>
    <row r="1929" ht="15.0" customHeight="1">
      <c r="A1929" s="262"/>
      <c r="B1929" s="115"/>
      <c r="C1929" s="116"/>
      <c r="D1929" s="118"/>
      <c r="E1929" s="175"/>
      <c r="F1929" s="262"/>
      <c r="G1929" s="28"/>
      <c r="H1929" s="118"/>
      <c r="I1929" s="29"/>
      <c r="J1929" s="29"/>
      <c r="K1929" s="116"/>
      <c r="L1929" s="118"/>
      <c r="M1929" s="174"/>
      <c r="N1929" s="174"/>
      <c r="O1929" s="116"/>
      <c r="P1929" s="174"/>
      <c r="Q1929" s="116"/>
      <c r="R1929" s="116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</row>
    <row r="1930" ht="15.0" customHeight="1">
      <c r="A1930" s="262"/>
      <c r="B1930" s="115"/>
      <c r="C1930" s="116"/>
      <c r="D1930" s="118"/>
      <c r="E1930" s="175"/>
      <c r="F1930" s="262"/>
      <c r="G1930" s="62"/>
      <c r="H1930" s="118"/>
      <c r="I1930" s="29"/>
      <c r="J1930" s="29"/>
      <c r="K1930" s="116"/>
      <c r="L1930" s="118"/>
      <c r="M1930" s="174"/>
      <c r="N1930" s="174"/>
      <c r="O1930" s="116"/>
      <c r="P1930" s="174"/>
      <c r="Q1930" s="116"/>
      <c r="R1930" s="116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</row>
    <row r="1931" ht="15.0" customHeight="1">
      <c r="A1931" s="262"/>
      <c r="B1931" s="115"/>
      <c r="C1931" s="116"/>
      <c r="D1931" s="118"/>
      <c r="E1931" s="175"/>
      <c r="F1931" s="262"/>
      <c r="G1931" s="62"/>
      <c r="H1931" s="118"/>
      <c r="I1931" s="29"/>
      <c r="J1931" s="29"/>
      <c r="K1931" s="116"/>
      <c r="L1931" s="116"/>
      <c r="M1931" s="174"/>
      <c r="N1931" s="174"/>
      <c r="O1931" s="116"/>
      <c r="P1931" s="174"/>
      <c r="Q1931" s="116"/>
      <c r="R1931" s="116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</row>
    <row r="1932" ht="15.0" customHeight="1">
      <c r="A1932" s="262"/>
      <c r="B1932" s="115"/>
      <c r="C1932" s="116"/>
      <c r="D1932" s="118"/>
      <c r="E1932" s="175"/>
      <c r="F1932" s="262"/>
      <c r="G1932" s="62"/>
      <c r="H1932" s="118"/>
      <c r="I1932" s="29"/>
      <c r="J1932" s="29"/>
      <c r="K1932" s="116"/>
      <c r="L1932" s="118"/>
      <c r="M1932" s="174"/>
      <c r="N1932" s="174"/>
      <c r="O1932" s="116"/>
      <c r="P1932" s="174"/>
      <c r="Q1932" s="116"/>
      <c r="R1932" s="116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</row>
    <row r="1933" ht="15.0" customHeight="1">
      <c r="A1933" s="262"/>
      <c r="B1933" s="115"/>
      <c r="C1933" s="116"/>
      <c r="D1933" s="118"/>
      <c r="E1933" s="175"/>
      <c r="F1933" s="262"/>
      <c r="G1933" s="29"/>
      <c r="H1933" s="118"/>
      <c r="I1933" s="29"/>
      <c r="J1933" s="29"/>
      <c r="K1933" s="116"/>
      <c r="L1933" s="116"/>
      <c r="M1933" s="174"/>
      <c r="N1933" s="174"/>
      <c r="O1933" s="116"/>
      <c r="P1933" s="174"/>
      <c r="Q1933" s="116"/>
      <c r="R1933" s="116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</row>
    <row r="1934" ht="15.0" customHeight="1">
      <c r="A1934" s="262"/>
      <c r="B1934" s="117"/>
      <c r="C1934" s="116"/>
      <c r="D1934" s="118"/>
      <c r="E1934" s="175"/>
      <c r="F1934" s="262"/>
      <c r="G1934" s="28"/>
      <c r="H1934" s="118"/>
      <c r="I1934" s="29"/>
      <c r="J1934" s="29"/>
      <c r="K1934" s="116"/>
      <c r="L1934" s="175"/>
      <c r="M1934" s="174"/>
      <c r="N1934" s="174"/>
      <c r="O1934" s="116"/>
      <c r="P1934" s="174"/>
      <c r="Q1934" s="116"/>
      <c r="R1934" s="116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</row>
    <row r="1935" ht="15.0" customHeight="1">
      <c r="A1935" s="262"/>
      <c r="B1935" s="115"/>
      <c r="C1935" s="116"/>
      <c r="D1935" s="118"/>
      <c r="E1935" s="175"/>
      <c r="F1935" s="262"/>
      <c r="G1935" s="62"/>
      <c r="H1935" s="118"/>
      <c r="I1935" s="29"/>
      <c r="J1935" s="29"/>
      <c r="K1935" s="116"/>
      <c r="L1935" s="116"/>
      <c r="M1935" s="174"/>
      <c r="N1935" s="174"/>
      <c r="O1935" s="116"/>
      <c r="P1935" s="174"/>
      <c r="Q1935" s="116"/>
      <c r="R1935" s="116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</row>
    <row r="1936" ht="15.0" customHeight="1">
      <c r="A1936" s="262"/>
      <c r="B1936" s="115"/>
      <c r="C1936" s="116"/>
      <c r="D1936" s="118"/>
      <c r="E1936" s="175"/>
      <c r="F1936" s="262"/>
      <c r="G1936" s="62"/>
      <c r="H1936" s="118"/>
      <c r="I1936" s="29"/>
      <c r="J1936" s="29"/>
      <c r="K1936" s="116"/>
      <c r="L1936" s="118"/>
      <c r="M1936" s="174"/>
      <c r="N1936" s="174"/>
      <c r="O1936" s="116"/>
      <c r="P1936" s="174"/>
      <c r="Q1936" s="116"/>
      <c r="R1936" s="116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</row>
    <row r="1937" ht="15.0" customHeight="1">
      <c r="A1937" s="262"/>
      <c r="B1937" s="115"/>
      <c r="C1937" s="116"/>
      <c r="D1937" s="118"/>
      <c r="E1937" s="175"/>
      <c r="F1937" s="262"/>
      <c r="G1937" s="62"/>
      <c r="H1937" s="118"/>
      <c r="I1937" s="29"/>
      <c r="J1937" s="29"/>
      <c r="K1937" s="116"/>
      <c r="L1937" s="116"/>
      <c r="M1937" s="174"/>
      <c r="N1937" s="28"/>
      <c r="O1937" s="116"/>
      <c r="P1937" s="174"/>
      <c r="Q1937" s="116"/>
      <c r="R1937" s="116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</row>
    <row r="1938" ht="15.0" customHeight="1">
      <c r="A1938" s="262"/>
      <c r="B1938" s="115"/>
      <c r="C1938" s="116"/>
      <c r="D1938" s="116"/>
      <c r="E1938" s="175"/>
      <c r="F1938" s="262"/>
      <c r="G1938" s="62"/>
      <c r="H1938" s="118"/>
      <c r="I1938" s="29"/>
      <c r="J1938" s="29"/>
      <c r="K1938" s="116"/>
      <c r="L1938" s="116"/>
      <c r="M1938" s="174"/>
      <c r="N1938" s="174"/>
      <c r="O1938" s="116"/>
      <c r="P1938" s="174"/>
      <c r="Q1938" s="116"/>
      <c r="R1938" s="116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</row>
    <row r="1939" ht="15.0" customHeight="1">
      <c r="A1939" s="262"/>
      <c r="B1939" s="115"/>
      <c r="C1939" s="116"/>
      <c r="D1939" s="116"/>
      <c r="E1939" s="175"/>
      <c r="F1939" s="262"/>
      <c r="G1939" s="29"/>
      <c r="H1939" s="118"/>
      <c r="I1939" s="29"/>
      <c r="J1939" s="29"/>
      <c r="K1939" s="116"/>
      <c r="L1939" s="118"/>
      <c r="M1939" s="174"/>
      <c r="N1939" s="174"/>
      <c r="O1939" s="116"/>
      <c r="P1939" s="174"/>
      <c r="Q1939" s="116"/>
      <c r="R1939" s="116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</row>
    <row r="1940" ht="15.0" customHeight="1">
      <c r="A1940" s="262"/>
      <c r="B1940" s="115"/>
      <c r="C1940" s="116"/>
      <c r="D1940" s="116"/>
      <c r="E1940" s="175"/>
      <c r="F1940" s="262"/>
      <c r="G1940" s="29"/>
      <c r="H1940" s="118"/>
      <c r="I1940" s="29"/>
      <c r="J1940" s="29"/>
      <c r="K1940" s="116"/>
      <c r="L1940" s="116"/>
      <c r="M1940" s="174"/>
      <c r="N1940" s="174"/>
      <c r="O1940" s="116"/>
      <c r="P1940" s="174"/>
      <c r="Q1940" s="116"/>
      <c r="R1940" s="116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</row>
    <row r="1941" ht="15.0" customHeight="1">
      <c r="A1941" s="262"/>
      <c r="B1941" s="117"/>
      <c r="C1941" s="116"/>
      <c r="D1941" s="116"/>
      <c r="E1941" s="175"/>
      <c r="F1941" s="262"/>
      <c r="G1941" s="29"/>
      <c r="H1941" s="118"/>
      <c r="I1941" s="29"/>
      <c r="J1941" s="29"/>
      <c r="K1941" s="116"/>
      <c r="L1941" s="116"/>
      <c r="M1941" s="174"/>
      <c r="N1941" s="174"/>
      <c r="O1941" s="116"/>
      <c r="P1941" s="174"/>
      <c r="Q1941" s="116"/>
      <c r="R1941" s="116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</row>
    <row r="1942" ht="15.0" customHeight="1">
      <c r="A1942" s="262"/>
      <c r="B1942" s="117"/>
      <c r="C1942" s="116"/>
      <c r="D1942" s="118"/>
      <c r="E1942" s="175"/>
      <c r="F1942" s="262"/>
      <c r="G1942" s="28"/>
      <c r="H1942" s="118"/>
      <c r="I1942" s="29"/>
      <c r="J1942" s="29"/>
      <c r="K1942" s="116"/>
      <c r="L1942" s="118"/>
      <c r="M1942" s="174"/>
      <c r="N1942" s="174"/>
      <c r="O1942" s="116"/>
      <c r="P1942" s="174"/>
      <c r="Q1942" s="116"/>
      <c r="R1942" s="116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</row>
    <row r="1943" ht="15.0" customHeight="1">
      <c r="A1943" s="262"/>
      <c r="B1943" s="115"/>
      <c r="C1943" s="116"/>
      <c r="D1943" s="116"/>
      <c r="E1943" s="175"/>
      <c r="F1943" s="262"/>
      <c r="G1943" s="28"/>
      <c r="H1943" s="118"/>
      <c r="I1943" s="29"/>
      <c r="J1943" s="29"/>
      <c r="K1943" s="116"/>
      <c r="L1943" s="118"/>
      <c r="M1943" s="174"/>
      <c r="N1943" s="174"/>
      <c r="O1943" s="116"/>
      <c r="P1943" s="174"/>
      <c r="Q1943" s="116"/>
      <c r="R1943" s="116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</row>
    <row r="1944" ht="15.0" customHeight="1">
      <c r="A1944" s="262"/>
      <c r="B1944" s="115"/>
      <c r="C1944" s="116"/>
      <c r="D1944" s="116"/>
      <c r="E1944" s="175"/>
      <c r="F1944" s="262"/>
      <c r="G1944" s="62"/>
      <c r="H1944" s="118"/>
      <c r="I1944" s="29"/>
      <c r="J1944" s="29"/>
      <c r="K1944" s="116"/>
      <c r="L1944" s="116"/>
      <c r="M1944" s="174"/>
      <c r="N1944" s="174"/>
      <c r="O1944" s="116"/>
      <c r="P1944" s="174"/>
      <c r="Q1944" s="116"/>
      <c r="R1944" s="116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</row>
    <row r="1945" ht="15.0" customHeight="1">
      <c r="A1945" s="262"/>
      <c r="B1945" s="117"/>
      <c r="C1945" s="116"/>
      <c r="D1945" s="264"/>
      <c r="E1945" s="175"/>
      <c r="F1945" s="262"/>
      <c r="G1945" s="28"/>
      <c r="H1945" s="118"/>
      <c r="I1945" s="29"/>
      <c r="J1945" s="29"/>
      <c r="K1945" s="116"/>
      <c r="L1945" s="118"/>
      <c r="M1945" s="174"/>
      <c r="N1945" s="174"/>
      <c r="O1945" s="116"/>
      <c r="P1945" s="174"/>
      <c r="Q1945" s="116"/>
      <c r="R1945" s="116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</row>
    <row r="1946" ht="15.0" customHeight="1">
      <c r="A1946" s="262"/>
      <c r="B1946" s="117"/>
      <c r="C1946" s="118"/>
      <c r="D1946" s="118"/>
      <c r="E1946" s="175"/>
      <c r="F1946" s="262"/>
      <c r="G1946" s="28"/>
      <c r="H1946" s="118"/>
      <c r="I1946" s="29"/>
      <c r="J1946" s="29"/>
      <c r="K1946" s="116"/>
      <c r="L1946" s="118"/>
      <c r="M1946" s="174"/>
      <c r="N1946" s="174"/>
      <c r="O1946" s="116"/>
      <c r="P1946" s="174"/>
      <c r="Q1946" s="116"/>
      <c r="R1946" s="116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</row>
    <row r="1947" ht="15.0" customHeight="1">
      <c r="A1947" s="262"/>
      <c r="B1947" s="115"/>
      <c r="C1947" s="116"/>
      <c r="D1947" s="118"/>
      <c r="E1947" s="175"/>
      <c r="F1947" s="262"/>
      <c r="G1947" s="62"/>
      <c r="H1947" s="118"/>
      <c r="I1947" s="29"/>
      <c r="J1947" s="29"/>
      <c r="K1947" s="116"/>
      <c r="L1947" s="116"/>
      <c r="M1947" s="174"/>
      <c r="N1947" s="174"/>
      <c r="O1947" s="116"/>
      <c r="P1947" s="174"/>
      <c r="Q1947" s="116"/>
      <c r="R1947" s="116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</row>
    <row r="1948" ht="15.0" customHeight="1">
      <c r="A1948" s="262"/>
      <c r="B1948" s="115"/>
      <c r="C1948" s="116"/>
      <c r="D1948" s="264"/>
      <c r="E1948" s="175"/>
      <c r="F1948" s="262"/>
      <c r="G1948" s="29"/>
      <c r="H1948" s="118"/>
      <c r="I1948" s="29"/>
      <c r="J1948" s="29"/>
      <c r="K1948" s="116"/>
      <c r="L1948" s="116"/>
      <c r="M1948" s="174"/>
      <c r="N1948" s="174"/>
      <c r="O1948" s="116"/>
      <c r="P1948" s="174"/>
      <c r="Q1948" s="116"/>
      <c r="R1948" s="116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</row>
    <row r="1949" ht="15.0" customHeight="1">
      <c r="A1949" s="262"/>
      <c r="B1949" s="115"/>
      <c r="C1949" s="118"/>
      <c r="D1949" s="118"/>
      <c r="E1949" s="175"/>
      <c r="F1949" s="262"/>
      <c r="G1949" s="29"/>
      <c r="H1949" s="118"/>
      <c r="I1949" s="29"/>
      <c r="J1949" s="29"/>
      <c r="K1949" s="116"/>
      <c r="L1949" s="116"/>
      <c r="M1949" s="174"/>
      <c r="N1949" s="174"/>
      <c r="O1949" s="116"/>
      <c r="P1949" s="174"/>
      <c r="Q1949" s="116"/>
      <c r="R1949" s="116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</row>
    <row r="1950" ht="15.0" customHeight="1">
      <c r="A1950" s="262"/>
      <c r="B1950" s="115"/>
      <c r="C1950" s="118"/>
      <c r="D1950" s="118"/>
      <c r="E1950" s="175"/>
      <c r="F1950" s="262"/>
      <c r="G1950" s="29"/>
      <c r="H1950" s="118"/>
      <c r="I1950" s="29"/>
      <c r="J1950" s="29"/>
      <c r="K1950" s="116"/>
      <c r="L1950" s="118"/>
      <c r="M1950" s="174"/>
      <c r="N1950" s="174"/>
      <c r="O1950" s="116"/>
      <c r="P1950" s="174"/>
      <c r="Q1950" s="116"/>
      <c r="R1950" s="116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</row>
    <row r="1951" ht="15.0" customHeight="1">
      <c r="A1951" s="262"/>
      <c r="B1951" s="115"/>
      <c r="C1951" s="118"/>
      <c r="D1951" s="118"/>
      <c r="E1951" s="175"/>
      <c r="F1951" s="262"/>
      <c r="G1951" s="29"/>
      <c r="H1951" s="118"/>
      <c r="I1951" s="29"/>
      <c r="J1951" s="29"/>
      <c r="K1951" s="116"/>
      <c r="L1951" s="118"/>
      <c r="M1951" s="174"/>
      <c r="N1951" s="174"/>
      <c r="O1951" s="116"/>
      <c r="P1951" s="174"/>
      <c r="Q1951" s="116"/>
      <c r="R1951" s="116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</row>
    <row r="1952" ht="15.0" customHeight="1">
      <c r="A1952" s="262"/>
      <c r="B1952" s="115"/>
      <c r="C1952" s="118"/>
      <c r="D1952" s="118"/>
      <c r="E1952" s="175"/>
      <c r="F1952" s="262"/>
      <c r="G1952" s="29"/>
      <c r="H1952" s="118"/>
      <c r="I1952" s="29"/>
      <c r="J1952" s="29"/>
      <c r="K1952" s="116"/>
      <c r="L1952" s="118"/>
      <c r="M1952" s="174"/>
      <c r="N1952" s="174"/>
      <c r="O1952" s="116"/>
      <c r="P1952" s="174"/>
      <c r="Q1952" s="116"/>
      <c r="R1952" s="116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</row>
    <row r="1953" ht="15.0" customHeight="1">
      <c r="A1953" s="262"/>
      <c r="B1953" s="115"/>
      <c r="C1953" s="118"/>
      <c r="D1953" s="118"/>
      <c r="E1953" s="175"/>
      <c r="F1953" s="262"/>
      <c r="G1953" s="29"/>
      <c r="H1953" s="118"/>
      <c r="I1953" s="29"/>
      <c r="J1953" s="29"/>
      <c r="K1953" s="116"/>
      <c r="L1953" s="116"/>
      <c r="M1953" s="174"/>
      <c r="N1953" s="174"/>
      <c r="O1953" s="116"/>
      <c r="P1953" s="174"/>
      <c r="Q1953" s="116"/>
      <c r="R1953" s="116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</row>
    <row r="1954" ht="15.0" customHeight="1">
      <c r="A1954" s="262"/>
      <c r="B1954" s="116"/>
      <c r="C1954" s="116"/>
      <c r="D1954" s="116"/>
      <c r="E1954" s="175"/>
      <c r="F1954" s="262"/>
      <c r="G1954" s="29"/>
      <c r="H1954" s="118"/>
      <c r="I1954" s="29"/>
      <c r="J1954" s="29"/>
      <c r="K1954" s="116"/>
      <c r="L1954" s="116"/>
      <c r="M1954" s="174"/>
      <c r="N1954" s="174"/>
      <c r="O1954" s="116"/>
      <c r="P1954" s="174"/>
      <c r="Q1954" s="116"/>
      <c r="R1954" s="116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</row>
    <row r="1955" ht="15.0" customHeight="1">
      <c r="A1955" s="262"/>
      <c r="B1955" s="117"/>
      <c r="C1955" s="116"/>
      <c r="D1955" s="118"/>
      <c r="E1955" s="175"/>
      <c r="F1955" s="262"/>
      <c r="G1955" s="29"/>
      <c r="H1955" s="118"/>
      <c r="I1955" s="29"/>
      <c r="J1955" s="29"/>
      <c r="K1955" s="116"/>
      <c r="L1955" s="118"/>
      <c r="M1955" s="174"/>
      <c r="N1955" s="174"/>
      <c r="O1955" s="116"/>
      <c r="P1955" s="174"/>
      <c r="Q1955" s="116"/>
      <c r="R1955" s="116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</row>
    <row r="1956" ht="15.0" customHeight="1">
      <c r="A1956" s="262"/>
      <c r="B1956" s="117"/>
      <c r="C1956" s="116"/>
      <c r="D1956" s="118"/>
      <c r="E1956" s="175"/>
      <c r="F1956" s="262"/>
      <c r="G1956" s="29"/>
      <c r="H1956" s="118"/>
      <c r="I1956" s="29"/>
      <c r="J1956" s="29"/>
      <c r="K1956" s="116"/>
      <c r="L1956" s="118"/>
      <c r="M1956" s="174"/>
      <c r="N1956" s="174"/>
      <c r="O1956" s="116"/>
      <c r="P1956" s="174"/>
      <c r="Q1956" s="116"/>
      <c r="R1956" s="116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</row>
    <row r="1957" ht="15.0" customHeight="1">
      <c r="A1957" s="262"/>
      <c r="B1957" s="115"/>
      <c r="C1957" s="116"/>
      <c r="D1957" s="118"/>
      <c r="E1957" s="175"/>
      <c r="F1957" s="262"/>
      <c r="G1957" s="62"/>
      <c r="H1957" s="118"/>
      <c r="I1957" s="29"/>
      <c r="J1957" s="29"/>
      <c r="K1957" s="116"/>
      <c r="L1957" s="118"/>
      <c r="M1957" s="174"/>
      <c r="N1957" s="174"/>
      <c r="O1957" s="116"/>
      <c r="P1957" s="174"/>
      <c r="Q1957" s="116"/>
      <c r="R1957" s="116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</row>
    <row r="1958" ht="15.0" customHeight="1">
      <c r="A1958" s="262"/>
      <c r="B1958" s="115"/>
      <c r="C1958" s="116"/>
      <c r="D1958" s="116"/>
      <c r="E1958" s="175"/>
      <c r="F1958" s="262"/>
      <c r="G1958" s="62"/>
      <c r="H1958" s="118"/>
      <c r="I1958" s="29"/>
      <c r="J1958" s="29"/>
      <c r="K1958" s="116"/>
      <c r="L1958" s="116"/>
      <c r="M1958" s="174"/>
      <c r="N1958" s="174"/>
      <c r="O1958" s="174"/>
      <c r="P1958" s="261">
        <f>SUM(N1948:N1958)</f>
        <v>0</v>
      </c>
      <c r="Q1958" s="116"/>
      <c r="R1958" s="116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</row>
    <row r="1959" ht="15.0" customHeight="1">
      <c r="A1959" s="262"/>
      <c r="B1959" s="115"/>
      <c r="C1959" s="116"/>
      <c r="D1959" s="118"/>
      <c r="E1959" s="175"/>
      <c r="F1959" s="262"/>
      <c r="G1959" s="62"/>
      <c r="H1959" s="118"/>
      <c r="I1959" s="29"/>
      <c r="J1959" s="29"/>
      <c r="K1959" s="116"/>
      <c r="L1959" s="174"/>
      <c r="M1959" s="174"/>
      <c r="N1959" s="174"/>
      <c r="O1959" s="116"/>
      <c r="P1959" s="174"/>
      <c r="Q1959" s="116"/>
      <c r="R1959" s="116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</row>
    <row r="1960" ht="15.0" customHeight="1">
      <c r="A1960" s="262"/>
      <c r="B1960" s="115"/>
      <c r="C1960" s="116"/>
      <c r="D1960" s="118"/>
      <c r="E1960" s="175"/>
      <c r="F1960" s="262"/>
      <c r="G1960" s="62"/>
      <c r="H1960" s="118"/>
      <c r="I1960" s="29"/>
      <c r="J1960" s="29"/>
      <c r="K1960" s="116"/>
      <c r="L1960" s="174"/>
      <c r="M1960" s="174"/>
      <c r="N1960" s="28"/>
      <c r="O1960" s="116"/>
      <c r="P1960" s="174"/>
      <c r="Q1960" s="116"/>
      <c r="R1960" s="116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</row>
    <row r="1961" ht="15.0" customHeight="1">
      <c r="A1961" s="262"/>
      <c r="B1961" s="115"/>
      <c r="C1961" s="116"/>
      <c r="D1961" s="116"/>
      <c r="E1961" s="175"/>
      <c r="F1961" s="262"/>
      <c r="G1961" s="29"/>
      <c r="H1961" s="118"/>
      <c r="I1961" s="29"/>
      <c r="J1961" s="29"/>
      <c r="K1961" s="116"/>
      <c r="L1961" s="116"/>
      <c r="M1961" s="407"/>
      <c r="N1961" s="174"/>
      <c r="O1961" s="116"/>
      <c r="P1961" s="174"/>
      <c r="Q1961" s="116"/>
      <c r="R1961" s="116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</row>
    <row r="1962" ht="15.0" customHeight="1">
      <c r="A1962" s="262"/>
      <c r="B1962" s="115"/>
      <c r="C1962" s="116"/>
      <c r="D1962" s="116"/>
      <c r="E1962" s="175"/>
      <c r="F1962" s="262"/>
      <c r="G1962" s="29"/>
      <c r="H1962" s="118"/>
      <c r="I1962" s="29"/>
      <c r="J1962" s="29"/>
      <c r="K1962" s="116"/>
      <c r="L1962" s="118"/>
      <c r="M1962" s="174"/>
      <c r="N1962" s="174"/>
      <c r="O1962" s="116"/>
      <c r="P1962" s="174"/>
      <c r="Q1962" s="116"/>
      <c r="R1962" s="116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</row>
    <row r="1963" ht="15.0" customHeight="1">
      <c r="A1963" s="262"/>
      <c r="B1963" s="115"/>
      <c r="C1963" s="116"/>
      <c r="D1963" s="116"/>
      <c r="E1963" s="175"/>
      <c r="F1963" s="262"/>
      <c r="G1963" s="29"/>
      <c r="H1963" s="118"/>
      <c r="I1963" s="29"/>
      <c r="J1963" s="29"/>
      <c r="K1963" s="116"/>
      <c r="L1963" s="116"/>
      <c r="M1963" s="174"/>
      <c r="N1963" s="174"/>
      <c r="O1963" s="116"/>
      <c r="P1963" s="174"/>
      <c r="Q1963" s="116"/>
      <c r="R1963" s="116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</row>
    <row r="1964" ht="15.0" customHeight="1">
      <c r="A1964" s="262"/>
      <c r="B1964" s="115"/>
      <c r="C1964" s="116"/>
      <c r="D1964" s="116"/>
      <c r="E1964" s="175"/>
      <c r="F1964" s="262"/>
      <c r="G1964" s="29"/>
      <c r="H1964" s="118"/>
      <c r="I1964" s="29"/>
      <c r="J1964" s="29"/>
      <c r="K1964" s="116"/>
      <c r="L1964" s="174"/>
      <c r="M1964" s="174"/>
      <c r="N1964" s="174"/>
      <c r="O1964" s="116"/>
      <c r="P1964" s="174"/>
      <c r="Q1964" s="116"/>
      <c r="R1964" s="116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</row>
    <row r="1965" ht="15.0" customHeight="1">
      <c r="A1965" s="262"/>
      <c r="B1965" s="115"/>
      <c r="C1965" s="116"/>
      <c r="D1965" s="116"/>
      <c r="E1965" s="175"/>
      <c r="F1965" s="262"/>
      <c r="G1965" s="29"/>
      <c r="H1965" s="118"/>
      <c r="I1965" s="29"/>
      <c r="J1965" s="29"/>
      <c r="K1965" s="116"/>
      <c r="L1965" s="174"/>
      <c r="M1965" s="174"/>
      <c r="N1965" s="174"/>
      <c r="O1965" s="116"/>
      <c r="P1965" s="174"/>
      <c r="Q1965" s="116"/>
      <c r="R1965" s="116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</row>
    <row r="1966" ht="15.0" customHeight="1">
      <c r="A1966" s="262"/>
      <c r="B1966" s="115"/>
      <c r="C1966" s="116"/>
      <c r="D1966" s="118"/>
      <c r="E1966" s="175"/>
      <c r="F1966" s="262"/>
      <c r="G1966" s="62"/>
      <c r="H1966" s="118"/>
      <c r="I1966" s="29"/>
      <c r="J1966" s="29"/>
      <c r="K1966" s="116"/>
      <c r="L1966" s="265"/>
      <c r="M1966" s="174"/>
      <c r="N1966" s="174"/>
      <c r="O1966" s="116"/>
      <c r="P1966" s="174"/>
      <c r="Q1966" s="116"/>
      <c r="R1966" s="116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</row>
    <row r="1967" ht="15.0" customHeight="1">
      <c r="A1967" s="262"/>
      <c r="B1967" s="115"/>
      <c r="C1967" s="116"/>
      <c r="D1967" s="118"/>
      <c r="E1967" s="175"/>
      <c r="F1967" s="262"/>
      <c r="G1967" s="62"/>
      <c r="H1967" s="118"/>
      <c r="I1967" s="29"/>
      <c r="J1967" s="29"/>
      <c r="K1967" s="116"/>
      <c r="L1967" s="116"/>
      <c r="M1967" s="174"/>
      <c r="N1967" s="174"/>
      <c r="O1967" s="116"/>
      <c r="P1967" s="174"/>
      <c r="Q1967" s="116"/>
      <c r="R1967" s="116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</row>
    <row r="1968" ht="15.0" customHeight="1">
      <c r="A1968" s="262"/>
      <c r="B1968" s="115"/>
      <c r="C1968" s="116"/>
      <c r="D1968" s="118"/>
      <c r="E1968" s="175"/>
      <c r="F1968" s="262"/>
      <c r="G1968" s="62"/>
      <c r="H1968" s="118"/>
      <c r="I1968" s="29"/>
      <c r="J1968" s="29"/>
      <c r="K1968" s="116"/>
      <c r="L1968" s="265"/>
      <c r="M1968" s="174"/>
      <c r="N1968" s="174"/>
      <c r="O1968" s="116"/>
      <c r="P1968" s="174"/>
      <c r="Q1968" s="116"/>
      <c r="R1968" s="116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</row>
    <row r="1969" ht="15.0" customHeight="1">
      <c r="A1969" s="262"/>
      <c r="B1969" s="115"/>
      <c r="C1969" s="116"/>
      <c r="D1969" s="118"/>
      <c r="E1969" s="175"/>
      <c r="F1969" s="262"/>
      <c r="G1969" s="28"/>
      <c r="H1969" s="118"/>
      <c r="I1969" s="29"/>
      <c r="J1969" s="29"/>
      <c r="K1969" s="116"/>
      <c r="L1969" s="265"/>
      <c r="M1969" s="174"/>
      <c r="N1969" s="174"/>
      <c r="O1969" s="116"/>
      <c r="P1969" s="174"/>
      <c r="Q1969" s="116"/>
      <c r="R1969" s="116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</row>
    <row r="1970" ht="15.0" customHeight="1">
      <c r="A1970" s="262"/>
      <c r="B1970" s="115"/>
      <c r="C1970" s="116"/>
      <c r="D1970" s="118"/>
      <c r="E1970" s="175"/>
      <c r="F1970" s="262"/>
      <c r="G1970" s="28"/>
      <c r="H1970" s="118"/>
      <c r="I1970" s="29"/>
      <c r="J1970" s="29"/>
      <c r="K1970" s="116"/>
      <c r="L1970" s="265"/>
      <c r="M1970" s="174"/>
      <c r="N1970" s="174"/>
      <c r="O1970" s="116"/>
      <c r="P1970" s="174"/>
      <c r="Q1970" s="116"/>
      <c r="R1970" s="116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</row>
    <row r="1971" ht="15.0" customHeight="1">
      <c r="A1971" s="262"/>
      <c r="B1971" s="115"/>
      <c r="C1971" s="116"/>
      <c r="D1971" s="118"/>
      <c r="E1971" s="175"/>
      <c r="F1971" s="262"/>
      <c r="G1971" s="28"/>
      <c r="H1971" s="118"/>
      <c r="I1971" s="29"/>
      <c r="J1971" s="29"/>
      <c r="K1971" s="116"/>
      <c r="L1971" s="265"/>
      <c r="M1971" s="174"/>
      <c r="N1971" s="174"/>
      <c r="O1971" s="116"/>
      <c r="P1971" s="174"/>
      <c r="Q1971" s="116"/>
      <c r="R1971" s="116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</row>
    <row r="1972" ht="15.0" customHeight="1">
      <c r="A1972" s="262"/>
      <c r="B1972" s="115"/>
      <c r="C1972" s="116"/>
      <c r="D1972" s="118"/>
      <c r="E1972" s="175"/>
      <c r="F1972" s="262"/>
      <c r="G1972" s="28"/>
      <c r="H1972" s="118"/>
      <c r="I1972" s="29"/>
      <c r="J1972" s="29"/>
      <c r="K1972" s="116"/>
      <c r="L1972" s="174"/>
      <c r="M1972" s="174"/>
      <c r="N1972" s="174"/>
      <c r="O1972" s="116"/>
      <c r="P1972" s="174"/>
      <c r="Q1972" s="116"/>
      <c r="R1972" s="116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</row>
    <row r="1973" ht="15.0" customHeight="1">
      <c r="A1973" s="262"/>
      <c r="B1973" s="115"/>
      <c r="C1973" s="116"/>
      <c r="D1973" s="264"/>
      <c r="E1973" s="175"/>
      <c r="F1973" s="262"/>
      <c r="G1973" s="28"/>
      <c r="H1973" s="118"/>
      <c r="I1973" s="29"/>
      <c r="J1973" s="29"/>
      <c r="K1973" s="116"/>
      <c r="L1973" s="174"/>
      <c r="M1973" s="174"/>
      <c r="N1973" s="174"/>
      <c r="O1973" s="116"/>
      <c r="P1973" s="174"/>
      <c r="Q1973" s="116"/>
      <c r="R1973" s="116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</row>
    <row r="1974" ht="15.0" customHeight="1">
      <c r="A1974" s="262"/>
      <c r="B1974" s="115"/>
      <c r="C1974" s="116"/>
      <c r="D1974" s="264"/>
      <c r="E1974" s="175"/>
      <c r="F1974" s="262"/>
      <c r="G1974" s="62"/>
      <c r="H1974" s="118"/>
      <c r="I1974" s="29"/>
      <c r="J1974" s="29"/>
      <c r="K1974" s="116"/>
      <c r="L1974" s="116"/>
      <c r="M1974" s="407"/>
      <c r="N1974" s="174"/>
      <c r="O1974" s="116"/>
      <c r="P1974" s="174"/>
      <c r="Q1974" s="116"/>
      <c r="R1974" s="116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</row>
    <row r="1975" ht="15.0" customHeight="1">
      <c r="A1975" s="262"/>
      <c r="B1975" s="115"/>
      <c r="C1975" s="116"/>
      <c r="D1975" s="116"/>
      <c r="E1975" s="175"/>
      <c r="F1975" s="262"/>
      <c r="G1975" s="29"/>
      <c r="H1975" s="118"/>
      <c r="I1975" s="29"/>
      <c r="J1975" s="29"/>
      <c r="K1975" s="116"/>
      <c r="L1975" s="174"/>
      <c r="M1975" s="174"/>
      <c r="N1975" s="174"/>
      <c r="O1975" s="116"/>
      <c r="P1975" s="174"/>
      <c r="Q1975" s="116"/>
      <c r="R1975" s="116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</row>
    <row r="1976" ht="15.0" customHeight="1">
      <c r="A1976" s="262"/>
      <c r="B1976" s="118"/>
      <c r="C1976" s="118"/>
      <c r="D1976" s="265"/>
      <c r="E1976" s="175"/>
      <c r="F1976" s="262"/>
      <c r="G1976" s="28"/>
      <c r="H1976" s="118"/>
      <c r="I1976" s="29"/>
      <c r="J1976" s="29"/>
      <c r="K1976" s="116"/>
      <c r="L1976" s="116"/>
      <c r="M1976" s="174"/>
      <c r="N1976" s="174"/>
      <c r="O1976" s="116"/>
      <c r="P1976" s="174"/>
      <c r="Q1976" s="116"/>
      <c r="R1976" s="116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</row>
    <row r="1977" ht="15.75" customHeight="1">
      <c r="A1977" s="262"/>
      <c r="B1977" s="118"/>
      <c r="C1977" s="118"/>
      <c r="D1977" s="265"/>
      <c r="E1977" s="118"/>
      <c r="F1977" s="262"/>
      <c r="G1977" s="29"/>
      <c r="H1977" s="118"/>
      <c r="I1977" s="29"/>
      <c r="J1977" s="29"/>
      <c r="K1977" s="116"/>
      <c r="L1977" s="174"/>
      <c r="M1977" s="174"/>
      <c r="N1977" s="174"/>
      <c r="O1977" s="116"/>
      <c r="P1977" s="174"/>
      <c r="Q1977" s="116"/>
      <c r="R1977" s="116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</row>
    <row r="1978" ht="15.75" customHeight="1">
      <c r="A1978" s="262"/>
      <c r="B1978" s="118"/>
      <c r="C1978" s="118"/>
      <c r="D1978" s="265"/>
      <c r="E1978" s="118"/>
      <c r="F1978" s="262"/>
      <c r="G1978" s="29"/>
      <c r="H1978" s="118"/>
      <c r="I1978" s="29"/>
      <c r="J1978" s="29"/>
      <c r="K1978" s="116"/>
      <c r="L1978" s="174"/>
      <c r="M1978" s="174"/>
      <c r="N1978" s="174"/>
      <c r="O1978" s="116"/>
      <c r="P1978" s="174"/>
      <c r="Q1978" s="116"/>
      <c r="R1978" s="116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</row>
    <row r="1979" ht="15.75" customHeight="1">
      <c r="A1979" s="262"/>
      <c r="B1979" s="118"/>
      <c r="C1979" s="118"/>
      <c r="D1979" s="265"/>
      <c r="E1979" s="118"/>
      <c r="F1979" s="262"/>
      <c r="G1979" s="29"/>
      <c r="H1979" s="118"/>
      <c r="I1979" s="29"/>
      <c r="J1979" s="29"/>
      <c r="K1979" s="116"/>
      <c r="L1979" s="174"/>
      <c r="M1979" s="174"/>
      <c r="N1979" s="174"/>
      <c r="O1979" s="116"/>
      <c r="P1979" s="174"/>
      <c r="Q1979" s="116"/>
      <c r="R1979" s="116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</row>
    <row r="1980" ht="15.75" customHeight="1">
      <c r="A1980" s="262"/>
      <c r="B1980" s="118"/>
      <c r="C1980" s="118"/>
      <c r="D1980" s="265"/>
      <c r="E1980" s="118"/>
      <c r="F1980" s="262"/>
      <c r="G1980" s="29"/>
      <c r="H1980" s="118"/>
      <c r="I1980" s="29"/>
      <c r="J1980" s="29"/>
      <c r="K1980" s="116"/>
      <c r="L1980" s="174"/>
      <c r="M1980" s="174"/>
      <c r="N1980" s="174"/>
      <c r="O1980" s="116"/>
      <c r="P1980" s="174"/>
      <c r="Q1980" s="116"/>
      <c r="R1980" s="116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</row>
    <row r="1981" ht="15.75" customHeight="1">
      <c r="A1981" s="262"/>
      <c r="B1981" s="118"/>
      <c r="C1981" s="118"/>
      <c r="D1981" s="265"/>
      <c r="E1981" s="118"/>
      <c r="F1981" s="262"/>
      <c r="G1981" s="29"/>
      <c r="H1981" s="118"/>
      <c r="I1981" s="29"/>
      <c r="J1981" s="29"/>
      <c r="K1981" s="116"/>
      <c r="L1981" s="174"/>
      <c r="M1981" s="174"/>
      <c r="N1981" s="174"/>
      <c r="O1981" s="116"/>
      <c r="P1981" s="174"/>
      <c r="Q1981" s="116"/>
      <c r="R1981" s="116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</row>
    <row r="1982" ht="15.75" customHeight="1">
      <c r="A1982" s="262"/>
      <c r="B1982" s="118"/>
      <c r="C1982" s="118"/>
      <c r="D1982" s="265"/>
      <c r="E1982" s="118"/>
      <c r="F1982" s="262"/>
      <c r="G1982" s="29"/>
      <c r="H1982" s="118"/>
      <c r="I1982" s="29"/>
      <c r="J1982" s="29"/>
      <c r="K1982" s="116"/>
      <c r="L1982" s="174"/>
      <c r="M1982" s="174"/>
      <c r="N1982" s="174"/>
      <c r="O1982" s="116"/>
      <c r="P1982" s="174"/>
      <c r="Q1982" s="116"/>
      <c r="R1982" s="116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</row>
    <row r="1983" ht="15.75" customHeight="1">
      <c r="A1983" s="262"/>
      <c r="B1983" s="118"/>
      <c r="C1983" s="118"/>
      <c r="D1983" s="265"/>
      <c r="E1983" s="118"/>
      <c r="F1983" s="262"/>
      <c r="G1983" s="29"/>
      <c r="H1983" s="118"/>
      <c r="I1983" s="29"/>
      <c r="J1983" s="29"/>
      <c r="K1983" s="116"/>
      <c r="L1983" s="174"/>
      <c r="M1983" s="174"/>
      <c r="N1983" s="174"/>
      <c r="O1983" s="116"/>
      <c r="P1983" s="174"/>
      <c r="Q1983" s="116"/>
      <c r="R1983" s="116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</row>
    <row r="1984" ht="15.75" customHeight="1">
      <c r="A1984" s="262"/>
      <c r="B1984" s="118"/>
      <c r="C1984" s="118"/>
      <c r="D1984" s="265"/>
      <c r="E1984" s="118"/>
      <c r="F1984" s="262"/>
      <c r="G1984" s="29"/>
      <c r="H1984" s="118"/>
      <c r="I1984" s="29"/>
      <c r="J1984" s="29"/>
      <c r="K1984" s="116"/>
      <c r="L1984" s="174"/>
      <c r="M1984" s="174"/>
      <c r="N1984" s="174"/>
      <c r="O1984" s="116"/>
      <c r="P1984" s="174"/>
      <c r="Q1984" s="116"/>
      <c r="R1984" s="116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</row>
    <row r="1985" ht="15.75" customHeight="1">
      <c r="A1985" s="262"/>
      <c r="B1985" s="118"/>
      <c r="C1985" s="118"/>
      <c r="D1985" s="265"/>
      <c r="E1985" s="118"/>
      <c r="F1985" s="262"/>
      <c r="G1985" s="29"/>
      <c r="H1985" s="118"/>
      <c r="I1985" s="29"/>
      <c r="J1985" s="29"/>
      <c r="K1985" s="116"/>
      <c r="L1985" s="174"/>
      <c r="M1985" s="174"/>
      <c r="N1985" s="174"/>
      <c r="O1985" s="116"/>
      <c r="P1985" s="174"/>
      <c r="Q1985" s="116"/>
      <c r="R1985" s="116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</row>
    <row r="1986" ht="15.75" customHeight="1">
      <c r="A1986" s="262"/>
      <c r="B1986" s="118"/>
      <c r="C1986" s="118"/>
      <c r="D1986" s="265"/>
      <c r="E1986" s="118"/>
      <c r="F1986" s="262"/>
      <c r="G1986" s="29"/>
      <c r="H1986" s="118"/>
      <c r="I1986" s="29"/>
      <c r="J1986" s="29"/>
      <c r="K1986" s="116"/>
      <c r="L1986" s="174"/>
      <c r="M1986" s="174"/>
      <c r="N1986" s="174"/>
      <c r="O1986" s="116"/>
      <c r="P1986" s="174"/>
      <c r="Q1986" s="116"/>
      <c r="R1986" s="116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</row>
    <row r="1987" ht="15.75" customHeight="1">
      <c r="A1987" s="262"/>
      <c r="B1987" s="118"/>
      <c r="C1987" s="118"/>
      <c r="D1987" s="265"/>
      <c r="E1987" s="118"/>
      <c r="F1987" s="262"/>
      <c r="G1987" s="29"/>
      <c r="H1987" s="118"/>
      <c r="I1987" s="29"/>
      <c r="J1987" s="29"/>
      <c r="K1987" s="116"/>
      <c r="L1987" s="174"/>
      <c r="M1987" s="174"/>
      <c r="N1987" s="174"/>
      <c r="O1987" s="116"/>
      <c r="P1987" s="174"/>
      <c r="Q1987" s="116"/>
      <c r="R1987" s="116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</row>
    <row r="1988" ht="15.75" customHeight="1">
      <c r="A1988" s="262"/>
      <c r="B1988" s="118"/>
      <c r="C1988" s="118"/>
      <c r="D1988" s="265"/>
      <c r="E1988" s="118"/>
      <c r="F1988" s="262"/>
      <c r="G1988" s="29"/>
      <c r="H1988" s="118"/>
      <c r="I1988" s="29"/>
      <c r="J1988" s="29"/>
      <c r="K1988" s="116"/>
      <c r="L1988" s="174"/>
      <c r="M1988" s="174"/>
      <c r="N1988" s="174"/>
      <c r="O1988" s="116"/>
      <c r="P1988" s="174"/>
      <c r="Q1988" s="116"/>
      <c r="R1988" s="116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</row>
    <row r="1989" ht="15.75" customHeight="1">
      <c r="A1989" s="262"/>
      <c r="B1989" s="118"/>
      <c r="C1989" s="118"/>
      <c r="D1989" s="265"/>
      <c r="E1989" s="118"/>
      <c r="F1989" s="262"/>
      <c r="G1989" s="29"/>
      <c r="H1989" s="118"/>
      <c r="I1989" s="29"/>
      <c r="J1989" s="29"/>
      <c r="K1989" s="116"/>
      <c r="L1989" s="174"/>
      <c r="M1989" s="174"/>
      <c r="N1989" s="174"/>
      <c r="O1989" s="116"/>
      <c r="P1989" s="174"/>
      <c r="Q1989" s="116"/>
      <c r="R1989" s="116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</row>
    <row r="1990" ht="15.75" customHeight="1">
      <c r="A1990" s="262"/>
      <c r="B1990" s="118"/>
      <c r="C1990" s="118"/>
      <c r="D1990" s="265"/>
      <c r="E1990" s="118"/>
      <c r="F1990" s="262"/>
      <c r="G1990" s="29"/>
      <c r="H1990" s="118"/>
      <c r="I1990" s="29"/>
      <c r="J1990" s="29"/>
      <c r="K1990" s="116"/>
      <c r="L1990" s="174"/>
      <c r="M1990" s="174"/>
      <c r="N1990" s="174"/>
      <c r="O1990" s="116"/>
      <c r="P1990" s="174"/>
      <c r="Q1990" s="116"/>
      <c r="R1990" s="116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</row>
    <row r="1991" ht="15.75" customHeight="1">
      <c r="A1991" s="262"/>
      <c r="B1991" s="118"/>
      <c r="C1991" s="118"/>
      <c r="D1991" s="265"/>
      <c r="E1991" s="118"/>
      <c r="F1991" s="262"/>
      <c r="G1991" s="29"/>
      <c r="H1991" s="118"/>
      <c r="I1991" s="29"/>
      <c r="J1991" s="29"/>
      <c r="K1991" s="116"/>
      <c r="L1991" s="174"/>
      <c r="M1991" s="174"/>
      <c r="N1991" s="174"/>
      <c r="O1991" s="116"/>
      <c r="P1991" s="174"/>
      <c r="Q1991" s="116"/>
      <c r="R1991" s="116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</row>
    <row r="1992" ht="15.75" customHeight="1">
      <c r="A1992" s="262"/>
      <c r="B1992" s="118"/>
      <c r="C1992" s="118"/>
      <c r="D1992" s="265"/>
      <c r="E1992" s="118"/>
      <c r="F1992" s="262"/>
      <c r="G1992" s="29"/>
      <c r="H1992" s="118"/>
      <c r="I1992" s="29"/>
      <c r="J1992" s="29"/>
      <c r="K1992" s="116"/>
      <c r="L1992" s="174"/>
      <c r="M1992" s="174"/>
      <c r="N1992" s="174"/>
      <c r="O1992" s="116"/>
      <c r="P1992" s="174"/>
      <c r="Q1992" s="116"/>
      <c r="R1992" s="116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</row>
    <row r="1993" ht="15.75" customHeight="1">
      <c r="A1993" s="262"/>
      <c r="B1993" s="118"/>
      <c r="C1993" s="118"/>
      <c r="D1993" s="265"/>
      <c r="E1993" s="118"/>
      <c r="F1993" s="262"/>
      <c r="G1993" s="29"/>
      <c r="H1993" s="118"/>
      <c r="I1993" s="29"/>
      <c r="J1993" s="29"/>
      <c r="K1993" s="116"/>
      <c r="L1993" s="174"/>
      <c r="M1993" s="174"/>
      <c r="N1993" s="174"/>
      <c r="O1993" s="116"/>
      <c r="P1993" s="174"/>
      <c r="Q1993" s="116"/>
      <c r="R1993" s="116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</row>
    <row r="1994" ht="15.75" customHeight="1">
      <c r="A1994" s="262"/>
      <c r="B1994" s="118"/>
      <c r="C1994" s="118"/>
      <c r="D1994" s="265"/>
      <c r="E1994" s="118"/>
      <c r="F1994" s="262"/>
      <c r="G1994" s="29"/>
      <c r="H1994" s="118"/>
      <c r="I1994" s="29"/>
      <c r="J1994" s="29"/>
      <c r="K1994" s="116"/>
      <c r="L1994" s="174"/>
      <c r="M1994" s="174"/>
      <c r="N1994" s="174"/>
      <c r="O1994" s="116"/>
      <c r="P1994" s="174"/>
      <c r="Q1994" s="116"/>
      <c r="R1994" s="116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</row>
    <row r="1995" ht="15.75" customHeight="1">
      <c r="A1995" s="262"/>
      <c r="B1995" s="118"/>
      <c r="C1995" s="118"/>
      <c r="D1995" s="265"/>
      <c r="E1995" s="118"/>
      <c r="F1995" s="262"/>
      <c r="G1995" s="29"/>
      <c r="H1995" s="118"/>
      <c r="I1995" s="29"/>
      <c r="J1995" s="29"/>
      <c r="K1995" s="116"/>
      <c r="L1995" s="174"/>
      <c r="M1995" s="174"/>
      <c r="N1995" s="174"/>
      <c r="O1995" s="116"/>
      <c r="P1995" s="174"/>
      <c r="Q1995" s="116"/>
      <c r="R1995" s="116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</row>
    <row r="1996" ht="15.75" customHeight="1">
      <c r="A1996" s="262"/>
      <c r="B1996" s="118"/>
      <c r="C1996" s="118"/>
      <c r="D1996" s="265"/>
      <c r="E1996" s="118"/>
      <c r="F1996" s="262"/>
      <c r="G1996" s="29"/>
      <c r="H1996" s="118"/>
      <c r="I1996" s="29"/>
      <c r="J1996" s="29"/>
      <c r="K1996" s="116"/>
      <c r="L1996" s="174"/>
      <c r="M1996" s="174"/>
      <c r="N1996" s="174"/>
      <c r="O1996" s="116"/>
      <c r="P1996" s="174"/>
      <c r="Q1996" s="116"/>
      <c r="R1996" s="116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</row>
    <row r="1997" ht="15.75" customHeight="1">
      <c r="A1997" s="262"/>
      <c r="B1997" s="118"/>
      <c r="C1997" s="118"/>
      <c r="D1997" s="265"/>
      <c r="E1997" s="118"/>
      <c r="F1997" s="262"/>
      <c r="G1997" s="29"/>
      <c r="H1997" s="118"/>
      <c r="I1997" s="29"/>
      <c r="J1997" s="29"/>
      <c r="K1997" s="116"/>
      <c r="L1997" s="174"/>
      <c r="M1997" s="174"/>
      <c r="N1997" s="174"/>
      <c r="O1997" s="116"/>
      <c r="P1997" s="174"/>
      <c r="Q1997" s="116"/>
      <c r="R1997" s="116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</row>
    <row r="1998" ht="15.75" customHeight="1">
      <c r="A1998" s="262"/>
      <c r="B1998" s="118"/>
      <c r="C1998" s="118"/>
      <c r="D1998" s="265"/>
      <c r="E1998" s="118"/>
      <c r="F1998" s="262"/>
      <c r="G1998" s="29"/>
      <c r="H1998" s="118"/>
      <c r="I1998" s="29"/>
      <c r="J1998" s="29"/>
      <c r="K1998" s="116"/>
      <c r="L1998" s="174"/>
      <c r="M1998" s="174"/>
      <c r="N1998" s="174"/>
      <c r="O1998" s="116"/>
      <c r="P1998" s="174"/>
      <c r="Q1998" s="116"/>
      <c r="R1998" s="116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</row>
    <row r="1999" ht="15.75" customHeight="1">
      <c r="A1999" s="262"/>
      <c r="B1999" s="118"/>
      <c r="C1999" s="118"/>
      <c r="D1999" s="265"/>
      <c r="E1999" s="118"/>
      <c r="F1999" s="262"/>
      <c r="G1999" s="29"/>
      <c r="H1999" s="118"/>
      <c r="I1999" s="29"/>
      <c r="J1999" s="29"/>
      <c r="K1999" s="116"/>
      <c r="L1999" s="174"/>
      <c r="M1999" s="174"/>
      <c r="N1999" s="174"/>
      <c r="O1999" s="116"/>
      <c r="P1999" s="174"/>
      <c r="Q1999" s="116"/>
      <c r="R1999" s="116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</row>
    <row r="2000" ht="15.75" customHeight="1">
      <c r="A2000" s="262"/>
      <c r="B2000" s="118"/>
      <c r="C2000" s="118"/>
      <c r="D2000" s="265"/>
      <c r="E2000" s="118"/>
      <c r="F2000" s="262"/>
      <c r="G2000" s="29"/>
      <c r="H2000" s="118"/>
      <c r="I2000" s="29"/>
      <c r="J2000" s="29"/>
      <c r="K2000" s="116"/>
      <c r="L2000" s="174"/>
      <c r="M2000" s="174"/>
      <c r="N2000" s="174"/>
      <c r="O2000" s="116"/>
      <c r="P2000" s="174"/>
      <c r="Q2000" s="116"/>
      <c r="R2000" s="116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</row>
    <row r="2001" ht="15.75" customHeight="1">
      <c r="A2001" s="262"/>
      <c r="B2001" s="118"/>
      <c r="C2001" s="118"/>
      <c r="D2001" s="265"/>
      <c r="E2001" s="118"/>
      <c r="F2001" s="262"/>
      <c r="G2001" s="29"/>
      <c r="H2001" s="118"/>
      <c r="I2001" s="29"/>
      <c r="J2001" s="29"/>
      <c r="K2001" s="116"/>
      <c r="L2001" s="174"/>
      <c r="M2001" s="174"/>
      <c r="N2001" s="174"/>
      <c r="O2001" s="116"/>
      <c r="P2001" s="174"/>
      <c r="Q2001" s="116"/>
      <c r="R2001" s="116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</row>
    <row r="2002" ht="15.75" customHeight="1">
      <c r="A2002" s="262"/>
      <c r="B2002" s="118"/>
      <c r="C2002" s="118"/>
      <c r="D2002" s="265"/>
      <c r="E2002" s="118"/>
      <c r="F2002" s="262"/>
      <c r="G2002" s="29"/>
      <c r="H2002" s="118"/>
      <c r="I2002" s="29"/>
      <c r="J2002" s="29"/>
      <c r="K2002" s="116"/>
      <c r="L2002" s="174"/>
      <c r="M2002" s="174"/>
      <c r="N2002" s="174"/>
      <c r="O2002" s="116"/>
      <c r="P2002" s="174"/>
      <c r="Q2002" s="116"/>
      <c r="R2002" s="116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</row>
    <row r="2003" ht="15.75" customHeight="1">
      <c r="A2003" s="262"/>
      <c r="B2003" s="118"/>
      <c r="C2003" s="118"/>
      <c r="D2003" s="265"/>
      <c r="E2003" s="118"/>
      <c r="F2003" s="262"/>
      <c r="G2003" s="29"/>
      <c r="H2003" s="118"/>
      <c r="I2003" s="29"/>
      <c r="J2003" s="29"/>
      <c r="K2003" s="116"/>
      <c r="L2003" s="174"/>
      <c r="M2003" s="174"/>
      <c r="N2003" s="174"/>
      <c r="O2003" s="116"/>
      <c r="P2003" s="174"/>
      <c r="Q2003" s="116"/>
      <c r="R2003" s="116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</row>
    <row r="2004" ht="15.75" customHeight="1">
      <c r="A2004" s="262"/>
      <c r="B2004" s="118"/>
      <c r="C2004" s="118"/>
      <c r="D2004" s="265"/>
      <c r="E2004" s="118"/>
      <c r="F2004" s="262"/>
      <c r="G2004" s="29"/>
      <c r="H2004" s="118"/>
      <c r="I2004" s="29"/>
      <c r="J2004" s="29"/>
      <c r="K2004" s="116"/>
      <c r="L2004" s="174"/>
      <c r="M2004" s="174"/>
      <c r="N2004" s="174"/>
      <c r="O2004" s="116"/>
      <c r="P2004" s="174"/>
      <c r="Q2004" s="116"/>
      <c r="R2004" s="116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</row>
    <row r="2005" ht="15.75" customHeight="1">
      <c r="A2005" s="262"/>
      <c r="B2005" s="118"/>
      <c r="C2005" s="118"/>
      <c r="D2005" s="265"/>
      <c r="E2005" s="118"/>
      <c r="F2005" s="262"/>
      <c r="G2005" s="29"/>
      <c r="H2005" s="118"/>
      <c r="I2005" s="29"/>
      <c r="J2005" s="29"/>
      <c r="K2005" s="116"/>
      <c r="L2005" s="174"/>
      <c r="M2005" s="174"/>
      <c r="N2005" s="174"/>
      <c r="O2005" s="116"/>
      <c r="P2005" s="174"/>
      <c r="Q2005" s="116"/>
      <c r="R2005" s="116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</row>
    <row r="2006" ht="15.75" customHeight="1">
      <c r="A2006" s="262"/>
      <c r="B2006" s="118"/>
      <c r="C2006" s="118"/>
      <c r="D2006" s="265"/>
      <c r="E2006" s="118"/>
      <c r="F2006" s="262"/>
      <c r="G2006" s="29"/>
      <c r="H2006" s="118"/>
      <c r="I2006" s="29"/>
      <c r="J2006" s="29"/>
      <c r="K2006" s="116"/>
      <c r="L2006" s="174"/>
      <c r="M2006" s="174"/>
      <c r="N2006" s="174"/>
      <c r="O2006" s="116"/>
      <c r="P2006" s="174"/>
      <c r="Q2006" s="116"/>
      <c r="R2006" s="116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</row>
    <row r="2007" ht="15.75" customHeight="1">
      <c r="A2007" s="262"/>
      <c r="B2007" s="118"/>
      <c r="C2007" s="118"/>
      <c r="D2007" s="265"/>
      <c r="E2007" s="118"/>
      <c r="F2007" s="262"/>
      <c r="G2007" s="29"/>
      <c r="H2007" s="118"/>
      <c r="I2007" s="29"/>
      <c r="J2007" s="29"/>
      <c r="K2007" s="116"/>
      <c r="L2007" s="174"/>
      <c r="M2007" s="174"/>
      <c r="N2007" s="174"/>
      <c r="O2007" s="116"/>
      <c r="P2007" s="174"/>
      <c r="Q2007" s="116"/>
      <c r="R2007" s="116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</row>
    <row r="2008" ht="15.75" customHeight="1">
      <c r="A2008" s="262"/>
      <c r="B2008" s="118"/>
      <c r="C2008" s="118"/>
      <c r="D2008" s="265"/>
      <c r="E2008" s="118"/>
      <c r="F2008" s="262"/>
      <c r="G2008" s="29"/>
      <c r="H2008" s="118"/>
      <c r="I2008" s="29"/>
      <c r="J2008" s="29"/>
      <c r="K2008" s="116"/>
      <c r="L2008" s="174"/>
      <c r="M2008" s="174"/>
      <c r="N2008" s="174"/>
      <c r="O2008" s="116"/>
      <c r="P2008" s="174"/>
      <c r="Q2008" s="116"/>
      <c r="R2008" s="116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</row>
    <row r="2009" ht="15.75" customHeight="1">
      <c r="A2009" s="262"/>
      <c r="B2009" s="118"/>
      <c r="C2009" s="118"/>
      <c r="D2009" s="265"/>
      <c r="E2009" s="118"/>
      <c r="F2009" s="262"/>
      <c r="G2009" s="29"/>
      <c r="H2009" s="118"/>
      <c r="I2009" s="29"/>
      <c r="J2009" s="29"/>
      <c r="K2009" s="116"/>
      <c r="L2009" s="174"/>
      <c r="M2009" s="174"/>
      <c r="N2009" s="174"/>
      <c r="O2009" s="116"/>
      <c r="P2009" s="174"/>
      <c r="Q2009" s="116"/>
      <c r="R2009" s="116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</row>
    <row r="2010" ht="15.75" customHeight="1">
      <c r="A2010" s="262"/>
      <c r="B2010" s="118"/>
      <c r="C2010" s="118"/>
      <c r="D2010" s="265"/>
      <c r="E2010" s="118"/>
      <c r="F2010" s="262"/>
      <c r="G2010" s="29"/>
      <c r="H2010" s="118"/>
      <c r="I2010" s="29"/>
      <c r="J2010" s="29"/>
      <c r="K2010" s="116"/>
      <c r="L2010" s="174"/>
      <c r="M2010" s="174"/>
      <c r="N2010" s="174"/>
      <c r="O2010" s="116"/>
      <c r="P2010" s="174"/>
      <c r="Q2010" s="116"/>
      <c r="R2010" s="116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</row>
    <row r="2011" ht="15.75" customHeight="1">
      <c r="A2011" s="262"/>
      <c r="B2011" s="118"/>
      <c r="C2011" s="118"/>
      <c r="D2011" s="265"/>
      <c r="E2011" s="118"/>
      <c r="F2011" s="262"/>
      <c r="G2011" s="29"/>
      <c r="H2011" s="118"/>
      <c r="I2011" s="29"/>
      <c r="J2011" s="29"/>
      <c r="K2011" s="116"/>
      <c r="L2011" s="174"/>
      <c r="M2011" s="174"/>
      <c r="N2011" s="174"/>
      <c r="O2011" s="116"/>
      <c r="P2011" s="174"/>
      <c r="Q2011" s="116"/>
      <c r="R2011" s="116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</row>
    <row r="2012" ht="15.75" customHeight="1">
      <c r="A2012" s="262"/>
      <c r="B2012" s="118"/>
      <c r="C2012" s="118"/>
      <c r="D2012" s="265"/>
      <c r="E2012" s="118"/>
      <c r="F2012" s="262"/>
      <c r="G2012" s="29"/>
      <c r="H2012" s="118"/>
      <c r="I2012" s="29"/>
      <c r="J2012" s="29"/>
      <c r="K2012" s="116"/>
      <c r="L2012" s="174"/>
      <c r="M2012" s="174"/>
      <c r="N2012" s="174"/>
      <c r="O2012" s="116"/>
      <c r="P2012" s="174"/>
      <c r="Q2012" s="116"/>
      <c r="R2012" s="116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</row>
    <row r="2013" ht="15.75" customHeight="1">
      <c r="A2013" s="262"/>
      <c r="B2013" s="118"/>
      <c r="C2013" s="118"/>
      <c r="D2013" s="265"/>
      <c r="E2013" s="118"/>
      <c r="F2013" s="262"/>
      <c r="G2013" s="29"/>
      <c r="H2013" s="118"/>
      <c r="I2013" s="29"/>
      <c r="J2013" s="29"/>
      <c r="K2013" s="116"/>
      <c r="L2013" s="174"/>
      <c r="M2013" s="174"/>
      <c r="N2013" s="174"/>
      <c r="O2013" s="116"/>
      <c r="P2013" s="174"/>
      <c r="Q2013" s="116"/>
      <c r="R2013" s="116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</row>
    <row r="2014" ht="15.75" customHeight="1">
      <c r="A2014" s="262"/>
      <c r="B2014" s="118"/>
      <c r="C2014" s="118"/>
      <c r="D2014" s="265"/>
      <c r="E2014" s="118"/>
      <c r="F2014" s="262"/>
      <c r="G2014" s="29"/>
      <c r="H2014" s="118"/>
      <c r="I2014" s="29"/>
      <c r="J2014" s="29"/>
      <c r="K2014" s="116"/>
      <c r="L2014" s="174"/>
      <c r="M2014" s="174"/>
      <c r="N2014" s="174"/>
      <c r="O2014" s="116"/>
      <c r="P2014" s="174"/>
      <c r="Q2014" s="116"/>
      <c r="R2014" s="116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</row>
    <row r="2015" ht="15.75" customHeight="1">
      <c r="A2015" s="262"/>
      <c r="B2015" s="118"/>
      <c r="C2015" s="118"/>
      <c r="D2015" s="265"/>
      <c r="E2015" s="118"/>
      <c r="F2015" s="262"/>
      <c r="G2015" s="29"/>
      <c r="H2015" s="118"/>
      <c r="I2015" s="29"/>
      <c r="J2015" s="29"/>
      <c r="K2015" s="116"/>
      <c r="L2015" s="174"/>
      <c r="M2015" s="174"/>
      <c r="N2015" s="174"/>
      <c r="O2015" s="116"/>
      <c r="P2015" s="174"/>
      <c r="Q2015" s="116"/>
      <c r="R2015" s="116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</row>
    <row r="2016" ht="15.75" customHeight="1">
      <c r="A2016" s="262"/>
      <c r="B2016" s="118"/>
      <c r="C2016" s="118"/>
      <c r="D2016" s="265"/>
      <c r="E2016" s="118"/>
      <c r="F2016" s="262"/>
      <c r="G2016" s="29"/>
      <c r="H2016" s="118"/>
      <c r="I2016" s="29"/>
      <c r="J2016" s="29"/>
      <c r="K2016" s="116"/>
      <c r="L2016" s="174"/>
      <c r="M2016" s="174"/>
      <c r="N2016" s="174"/>
      <c r="O2016" s="116"/>
      <c r="P2016" s="174"/>
      <c r="Q2016" s="116"/>
      <c r="R2016" s="116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</row>
    <row r="2017" ht="15.75" customHeight="1">
      <c r="A2017" s="262"/>
      <c r="B2017" s="118"/>
      <c r="C2017" s="118"/>
      <c r="D2017" s="265"/>
      <c r="E2017" s="118"/>
      <c r="F2017" s="262"/>
      <c r="G2017" s="29"/>
      <c r="H2017" s="118"/>
      <c r="I2017" s="29"/>
      <c r="J2017" s="29"/>
      <c r="K2017" s="116"/>
      <c r="L2017" s="174"/>
      <c r="M2017" s="174"/>
      <c r="N2017" s="174"/>
      <c r="O2017" s="116"/>
      <c r="P2017" s="174"/>
      <c r="Q2017" s="116"/>
      <c r="R2017" s="116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</row>
    <row r="2018" ht="15.75" customHeight="1">
      <c r="A2018" s="262"/>
      <c r="B2018" s="118"/>
      <c r="C2018" s="118"/>
      <c r="D2018" s="265"/>
      <c r="E2018" s="118"/>
      <c r="F2018" s="262"/>
      <c r="G2018" s="29"/>
      <c r="H2018" s="118"/>
      <c r="I2018" s="29"/>
      <c r="J2018" s="29"/>
      <c r="K2018" s="116"/>
      <c r="L2018" s="174"/>
      <c r="M2018" s="174"/>
      <c r="N2018" s="174"/>
      <c r="O2018" s="116"/>
      <c r="P2018" s="174"/>
      <c r="Q2018" s="116"/>
      <c r="R2018" s="116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</row>
    <row r="2019" ht="15.75" customHeight="1">
      <c r="A2019" s="262"/>
      <c r="B2019" s="118"/>
      <c r="C2019" s="118"/>
      <c r="D2019" s="265"/>
      <c r="E2019" s="118"/>
      <c r="F2019" s="262"/>
      <c r="G2019" s="29"/>
      <c r="H2019" s="118"/>
      <c r="I2019" s="29"/>
      <c r="J2019" s="29"/>
      <c r="K2019" s="116"/>
      <c r="L2019" s="174"/>
      <c r="M2019" s="174"/>
      <c r="N2019" s="174"/>
      <c r="O2019" s="116"/>
      <c r="P2019" s="174"/>
      <c r="Q2019" s="116"/>
      <c r="R2019" s="116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</row>
    <row r="2020" ht="15.75" customHeight="1">
      <c r="A2020" s="262"/>
      <c r="B2020" s="118"/>
      <c r="C2020" s="118"/>
      <c r="D2020" s="265"/>
      <c r="E2020" s="118"/>
      <c r="F2020" s="262"/>
      <c r="G2020" s="29"/>
      <c r="H2020" s="118"/>
      <c r="I2020" s="29"/>
      <c r="J2020" s="29"/>
      <c r="K2020" s="116"/>
      <c r="L2020" s="174"/>
      <c r="M2020" s="174"/>
      <c r="N2020" s="174"/>
      <c r="O2020" s="116"/>
      <c r="P2020" s="174"/>
      <c r="Q2020" s="116"/>
      <c r="R2020" s="116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</row>
    <row r="2021" ht="15.75" customHeight="1">
      <c r="A2021" s="262"/>
      <c r="B2021" s="118"/>
      <c r="C2021" s="118"/>
      <c r="D2021" s="265"/>
      <c r="E2021" s="118"/>
      <c r="F2021" s="262"/>
      <c r="G2021" s="29"/>
      <c r="H2021" s="118"/>
      <c r="I2021" s="29"/>
      <c r="J2021" s="29"/>
      <c r="K2021" s="116"/>
      <c r="L2021" s="174"/>
      <c r="M2021" s="174"/>
      <c r="N2021" s="174"/>
      <c r="O2021" s="116"/>
      <c r="P2021" s="174"/>
      <c r="Q2021" s="116"/>
      <c r="R2021" s="116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</row>
    <row r="2022" ht="15.75" customHeight="1">
      <c r="A2022" s="262"/>
      <c r="B2022" s="118"/>
      <c r="C2022" s="118"/>
      <c r="D2022" s="265"/>
      <c r="E2022" s="118"/>
      <c r="F2022" s="262"/>
      <c r="G2022" s="29"/>
      <c r="H2022" s="118"/>
      <c r="I2022" s="29"/>
      <c r="J2022" s="29"/>
      <c r="K2022" s="116"/>
      <c r="L2022" s="174"/>
      <c r="M2022" s="174"/>
      <c r="N2022" s="174"/>
      <c r="O2022" s="116"/>
      <c r="P2022" s="174"/>
      <c r="Q2022" s="116"/>
      <c r="R2022" s="116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</row>
    <row r="2023" ht="15.75" customHeight="1">
      <c r="A2023" s="262"/>
      <c r="B2023" s="118"/>
      <c r="C2023" s="118"/>
      <c r="D2023" s="265"/>
      <c r="E2023" s="118"/>
      <c r="F2023" s="262"/>
      <c r="G2023" s="29"/>
      <c r="H2023" s="118"/>
      <c r="I2023" s="29"/>
      <c r="J2023" s="29"/>
      <c r="K2023" s="116"/>
      <c r="L2023" s="174"/>
      <c r="M2023" s="174"/>
      <c r="N2023" s="174"/>
      <c r="O2023" s="116"/>
      <c r="P2023" s="174"/>
      <c r="Q2023" s="116"/>
      <c r="R2023" s="116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</row>
    <row r="2024" ht="15.75" customHeight="1">
      <c r="A2024" s="262"/>
      <c r="B2024" s="118"/>
      <c r="C2024" s="118"/>
      <c r="D2024" s="265"/>
      <c r="E2024" s="118"/>
      <c r="F2024" s="262"/>
      <c r="G2024" s="29"/>
      <c r="H2024" s="118"/>
      <c r="I2024" s="29"/>
      <c r="J2024" s="29"/>
      <c r="K2024" s="116"/>
      <c r="L2024" s="174"/>
      <c r="M2024" s="174"/>
      <c r="N2024" s="174"/>
      <c r="O2024" s="116"/>
      <c r="P2024" s="174"/>
      <c r="Q2024" s="116"/>
      <c r="R2024" s="116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</row>
    <row r="2025" ht="15.75" customHeight="1">
      <c r="A2025" s="262"/>
      <c r="B2025" s="118"/>
      <c r="C2025" s="118"/>
      <c r="D2025" s="265"/>
      <c r="E2025" s="118"/>
      <c r="F2025" s="262"/>
      <c r="G2025" s="29"/>
      <c r="H2025" s="118"/>
      <c r="I2025" s="29"/>
      <c r="J2025" s="29"/>
      <c r="K2025" s="116"/>
      <c r="L2025" s="174"/>
      <c r="M2025" s="174"/>
      <c r="N2025" s="174"/>
      <c r="O2025" s="116"/>
      <c r="P2025" s="174"/>
      <c r="Q2025" s="116"/>
      <c r="R2025" s="116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</row>
    <row r="2026" ht="15.75" customHeight="1">
      <c r="A2026" s="262"/>
      <c r="B2026" s="118"/>
      <c r="C2026" s="118"/>
      <c r="D2026" s="265"/>
      <c r="E2026" s="118"/>
      <c r="F2026" s="262"/>
      <c r="G2026" s="29"/>
      <c r="H2026" s="118"/>
      <c r="I2026" s="29"/>
      <c r="J2026" s="29"/>
      <c r="K2026" s="116"/>
      <c r="L2026" s="174"/>
      <c r="M2026" s="174"/>
      <c r="N2026" s="174"/>
      <c r="O2026" s="116"/>
      <c r="P2026" s="174"/>
      <c r="Q2026" s="116"/>
      <c r="R2026" s="116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</row>
    <row r="2027" ht="15.75" customHeight="1">
      <c r="A2027" s="262"/>
      <c r="B2027" s="118"/>
      <c r="C2027" s="118"/>
      <c r="D2027" s="265"/>
      <c r="E2027" s="118"/>
      <c r="F2027" s="262"/>
      <c r="G2027" s="29"/>
      <c r="H2027" s="118"/>
      <c r="I2027" s="29"/>
      <c r="J2027" s="29"/>
      <c r="K2027" s="116"/>
      <c r="L2027" s="174"/>
      <c r="M2027" s="174"/>
      <c r="N2027" s="174"/>
      <c r="O2027" s="116"/>
      <c r="P2027" s="174"/>
      <c r="Q2027" s="116"/>
      <c r="R2027" s="116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</row>
    <row r="2028" ht="15.75" customHeight="1">
      <c r="A2028" s="262"/>
      <c r="B2028" s="118"/>
      <c r="C2028" s="118"/>
      <c r="D2028" s="265"/>
      <c r="E2028" s="118"/>
      <c r="F2028" s="262"/>
      <c r="G2028" s="29"/>
      <c r="H2028" s="118"/>
      <c r="I2028" s="29"/>
      <c r="J2028" s="29"/>
      <c r="K2028" s="116"/>
      <c r="L2028" s="174"/>
      <c r="M2028" s="174"/>
      <c r="N2028" s="174"/>
      <c r="O2028" s="116"/>
      <c r="P2028" s="174"/>
      <c r="Q2028" s="116"/>
      <c r="R2028" s="116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</row>
    <row r="2029" ht="15.75" customHeight="1">
      <c r="A2029" s="262"/>
      <c r="B2029" s="118"/>
      <c r="C2029" s="118"/>
      <c r="D2029" s="265"/>
      <c r="E2029" s="118"/>
      <c r="F2029" s="262"/>
      <c r="G2029" s="29"/>
      <c r="H2029" s="118"/>
      <c r="I2029" s="29"/>
      <c r="J2029" s="29"/>
      <c r="K2029" s="116"/>
      <c r="L2029" s="174"/>
      <c r="M2029" s="174"/>
      <c r="N2029" s="174"/>
      <c r="O2029" s="116"/>
      <c r="P2029" s="174"/>
      <c r="Q2029" s="116"/>
      <c r="R2029" s="116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</row>
    <row r="2030" ht="15.75" customHeight="1">
      <c r="A2030" s="262"/>
      <c r="B2030" s="118"/>
      <c r="C2030" s="118"/>
      <c r="D2030" s="265"/>
      <c r="E2030" s="118"/>
      <c r="F2030" s="262"/>
      <c r="G2030" s="29"/>
      <c r="H2030" s="118"/>
      <c r="I2030" s="29"/>
      <c r="J2030" s="29"/>
      <c r="K2030" s="116"/>
      <c r="L2030" s="174"/>
      <c r="M2030" s="174"/>
      <c r="N2030" s="174"/>
      <c r="O2030" s="116"/>
      <c r="P2030" s="174"/>
      <c r="Q2030" s="116"/>
      <c r="R2030" s="116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</row>
    <row r="2031" ht="15.75" customHeight="1">
      <c r="A2031" s="262"/>
      <c r="B2031" s="118"/>
      <c r="C2031" s="118"/>
      <c r="D2031" s="265"/>
      <c r="E2031" s="118"/>
      <c r="F2031" s="262"/>
      <c r="G2031" s="29"/>
      <c r="H2031" s="118"/>
      <c r="I2031" s="29"/>
      <c r="J2031" s="29"/>
      <c r="K2031" s="116"/>
      <c r="L2031" s="174"/>
      <c r="M2031" s="174"/>
      <c r="N2031" s="174"/>
      <c r="O2031" s="116"/>
      <c r="P2031" s="174"/>
      <c r="Q2031" s="116"/>
      <c r="R2031" s="116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</row>
    <row r="2032" ht="15.75" customHeight="1">
      <c r="A2032" s="262"/>
      <c r="B2032" s="118"/>
      <c r="C2032" s="118"/>
      <c r="D2032" s="265"/>
      <c r="E2032" s="118"/>
      <c r="F2032" s="262"/>
      <c r="G2032" s="29"/>
      <c r="H2032" s="118"/>
      <c r="I2032" s="29"/>
      <c r="J2032" s="29"/>
      <c r="K2032" s="116"/>
      <c r="L2032" s="174"/>
      <c r="M2032" s="174"/>
      <c r="N2032" s="174"/>
      <c r="O2032" s="116"/>
      <c r="P2032" s="174"/>
      <c r="Q2032" s="116"/>
      <c r="R2032" s="116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</row>
    <row r="2033" ht="15.75" customHeight="1">
      <c r="A2033" s="262"/>
      <c r="B2033" s="118"/>
      <c r="C2033" s="118"/>
      <c r="D2033" s="265"/>
      <c r="E2033" s="118"/>
      <c r="F2033" s="262"/>
      <c r="G2033" s="29"/>
      <c r="H2033" s="118"/>
      <c r="I2033" s="29"/>
      <c r="J2033" s="29"/>
      <c r="K2033" s="116"/>
      <c r="L2033" s="174"/>
      <c r="M2033" s="174"/>
      <c r="N2033" s="174"/>
      <c r="O2033" s="116"/>
      <c r="P2033" s="174"/>
      <c r="Q2033" s="116"/>
      <c r="R2033" s="116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</row>
    <row r="2034" ht="15.75" customHeight="1">
      <c r="A2034" s="262"/>
      <c r="B2034" s="118"/>
      <c r="C2034" s="118"/>
      <c r="D2034" s="265"/>
      <c r="E2034" s="118"/>
      <c r="F2034" s="262"/>
      <c r="G2034" s="29"/>
      <c r="H2034" s="118"/>
      <c r="I2034" s="29"/>
      <c r="J2034" s="29"/>
      <c r="K2034" s="116"/>
      <c r="L2034" s="174"/>
      <c r="M2034" s="174"/>
      <c r="N2034" s="174"/>
      <c r="O2034" s="116"/>
      <c r="P2034" s="174"/>
      <c r="Q2034" s="116"/>
      <c r="R2034" s="116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</row>
    <row r="2035" ht="15.75" customHeight="1">
      <c r="A2035" s="262"/>
      <c r="B2035" s="118"/>
      <c r="C2035" s="118"/>
      <c r="D2035" s="265"/>
      <c r="E2035" s="118"/>
      <c r="F2035" s="262"/>
      <c r="G2035" s="29"/>
      <c r="H2035" s="118"/>
      <c r="I2035" s="29"/>
      <c r="J2035" s="29"/>
      <c r="K2035" s="116"/>
      <c r="L2035" s="174"/>
      <c r="M2035" s="174"/>
      <c r="N2035" s="174"/>
      <c r="O2035" s="116"/>
      <c r="P2035" s="174"/>
      <c r="Q2035" s="116"/>
      <c r="R2035" s="116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</row>
    <row r="2036" ht="15.0" customHeight="1">
      <c r="A2036" s="262"/>
      <c r="B2036" s="118"/>
      <c r="C2036" s="118"/>
      <c r="D2036" s="265"/>
      <c r="E2036" s="118"/>
      <c r="F2036" s="262"/>
      <c r="G2036" s="29"/>
      <c r="H2036" s="118"/>
      <c r="I2036" s="29"/>
      <c r="J2036" s="29"/>
      <c r="K2036" s="116"/>
      <c r="L2036" s="28"/>
      <c r="M2036" s="174"/>
      <c r="N2036" s="174"/>
      <c r="O2036" s="116"/>
      <c r="P2036" s="174"/>
      <c r="Q2036" s="116"/>
      <c r="R2036" s="116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</row>
    <row r="2037" ht="15.75" customHeight="1">
      <c r="A2037" s="262"/>
      <c r="B2037" s="118"/>
      <c r="C2037" s="118"/>
      <c r="D2037" s="265"/>
      <c r="E2037" s="118"/>
      <c r="F2037" s="262"/>
      <c r="G2037" s="29"/>
      <c r="H2037" s="118"/>
      <c r="I2037" s="29"/>
      <c r="J2037" s="29"/>
      <c r="K2037" s="116"/>
      <c r="L2037" s="174"/>
      <c r="M2037" s="174"/>
      <c r="N2037" s="174"/>
      <c r="O2037" s="116"/>
      <c r="P2037" s="174"/>
      <c r="Q2037" s="116"/>
      <c r="R2037" s="116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</row>
    <row r="2038" ht="15.0" customHeight="1">
      <c r="A2038" s="262"/>
      <c r="B2038" s="118"/>
      <c r="C2038" s="118"/>
      <c r="D2038" s="265"/>
      <c r="E2038" s="118"/>
      <c r="F2038" s="262"/>
      <c r="G2038" s="29"/>
      <c r="H2038" s="118"/>
      <c r="I2038" s="29"/>
      <c r="J2038" s="29"/>
      <c r="K2038" s="34"/>
      <c r="L2038" s="265"/>
      <c r="M2038" s="174"/>
      <c r="N2038" s="174"/>
      <c r="O2038" s="116"/>
      <c r="P2038" s="174"/>
      <c r="Q2038" s="116"/>
      <c r="R2038" s="116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</row>
    <row r="2039" ht="15.0" customHeight="1">
      <c r="A2039" s="262"/>
      <c r="B2039" s="118"/>
      <c r="C2039" s="118"/>
      <c r="D2039" s="265"/>
      <c r="E2039" s="118"/>
      <c r="F2039" s="262"/>
      <c r="G2039" s="29"/>
      <c r="H2039" s="118"/>
      <c r="I2039" s="29"/>
      <c r="J2039" s="29"/>
      <c r="K2039" s="34"/>
      <c r="L2039" s="265"/>
      <c r="M2039" s="174"/>
      <c r="N2039" s="174"/>
      <c r="O2039" s="116"/>
      <c r="P2039" s="174"/>
      <c r="Q2039" s="116"/>
      <c r="R2039" s="116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</row>
    <row r="2040" ht="15.0" customHeight="1">
      <c r="A2040" s="262"/>
      <c r="B2040" s="118"/>
      <c r="C2040" s="118"/>
      <c r="D2040" s="265"/>
      <c r="E2040" s="118"/>
      <c r="F2040" s="262"/>
      <c r="G2040" s="29"/>
      <c r="H2040" s="118"/>
      <c r="I2040" s="29"/>
      <c r="J2040" s="29"/>
      <c r="K2040" s="34"/>
      <c r="L2040" s="265"/>
      <c r="M2040" s="174"/>
      <c r="N2040" s="174"/>
      <c r="O2040" s="116"/>
      <c r="P2040" s="174"/>
      <c r="Q2040" s="116"/>
      <c r="R2040" s="116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</row>
    <row r="2041" ht="15.0" customHeight="1">
      <c r="A2041" s="262"/>
      <c r="B2041" s="118"/>
      <c r="C2041" s="118"/>
      <c r="D2041" s="265"/>
      <c r="E2041" s="118"/>
      <c r="F2041" s="262"/>
      <c r="G2041" s="29"/>
      <c r="H2041" s="118"/>
      <c r="I2041" s="29"/>
      <c r="J2041" s="29"/>
      <c r="K2041" s="34"/>
      <c r="L2041" s="28"/>
      <c r="M2041" s="174"/>
      <c r="N2041" s="174"/>
      <c r="O2041" s="116"/>
      <c r="P2041" s="174"/>
      <c r="Q2041" s="116"/>
      <c r="R2041" s="116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</row>
    <row r="2042" ht="15.0" customHeight="1">
      <c r="A2042" s="262"/>
      <c r="B2042" s="118"/>
      <c r="C2042" s="118"/>
      <c r="D2042" s="265"/>
      <c r="E2042" s="118"/>
      <c r="F2042" s="262"/>
      <c r="G2042" s="29"/>
      <c r="H2042" s="118"/>
      <c r="I2042" s="29"/>
      <c r="J2042" s="29"/>
      <c r="K2042" s="34"/>
      <c r="L2042" s="118"/>
      <c r="M2042" s="174"/>
      <c r="N2042" s="174"/>
      <c r="O2042" s="116"/>
      <c r="P2042" s="174"/>
      <c r="Q2042" s="116"/>
      <c r="R2042" s="116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</row>
    <row r="2043" ht="15.0" customHeight="1">
      <c r="A2043" s="262"/>
      <c r="B2043" s="118"/>
      <c r="C2043" s="118"/>
      <c r="D2043" s="265"/>
      <c r="E2043" s="118"/>
      <c r="F2043" s="262"/>
      <c r="G2043" s="29"/>
      <c r="H2043" s="118"/>
      <c r="I2043" s="29"/>
      <c r="J2043" s="29"/>
      <c r="K2043" s="34"/>
      <c r="L2043" s="118"/>
      <c r="M2043" s="174"/>
      <c r="N2043" s="118"/>
      <c r="O2043" s="116"/>
      <c r="P2043" s="174"/>
      <c r="Q2043" s="116"/>
      <c r="R2043" s="116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</row>
    <row r="2044" ht="15.0" customHeight="1">
      <c r="A2044" s="262"/>
      <c r="B2044" s="118"/>
      <c r="C2044" s="118"/>
      <c r="D2044" s="265"/>
      <c r="E2044" s="118"/>
      <c r="F2044" s="262"/>
      <c r="G2044" s="29"/>
      <c r="H2044" s="118"/>
      <c r="I2044" s="29"/>
      <c r="J2044" s="29"/>
      <c r="K2044" s="116"/>
      <c r="L2044" s="175"/>
      <c r="M2044" s="174"/>
      <c r="N2044" s="174"/>
      <c r="O2044" s="116"/>
      <c r="P2044" s="174"/>
      <c r="Q2044" s="116"/>
      <c r="R2044" s="116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</row>
    <row r="2045" ht="15.0" customHeight="1">
      <c r="A2045" s="262"/>
      <c r="B2045" s="118"/>
      <c r="C2045" s="118"/>
      <c r="D2045" s="265"/>
      <c r="E2045" s="118"/>
      <c r="F2045" s="262"/>
      <c r="G2045" s="29"/>
      <c r="H2045" s="118"/>
      <c r="I2045" s="29"/>
      <c r="J2045" s="29"/>
      <c r="K2045" s="116"/>
      <c r="L2045" s="118"/>
      <c r="M2045" s="174"/>
      <c r="N2045" s="174"/>
      <c r="O2045" s="116"/>
      <c r="P2045" s="174"/>
      <c r="Q2045" s="116"/>
      <c r="R2045" s="116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</row>
    <row r="2046" ht="15.0" customHeight="1">
      <c r="A2046" s="262"/>
      <c r="B2046" s="118"/>
      <c r="C2046" s="118"/>
      <c r="D2046" s="265"/>
      <c r="E2046" s="118"/>
      <c r="F2046" s="262"/>
      <c r="G2046" s="29"/>
      <c r="H2046" s="118"/>
      <c r="I2046" s="29"/>
      <c r="J2046" s="29"/>
      <c r="K2046" s="116"/>
      <c r="L2046" s="175"/>
      <c r="M2046" s="174"/>
      <c r="N2046" s="174"/>
      <c r="O2046" s="116"/>
      <c r="P2046" s="174"/>
      <c r="Q2046" s="116"/>
      <c r="R2046" s="116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</row>
    <row r="2047" ht="15.0" customHeight="1">
      <c r="A2047" s="262"/>
      <c r="B2047" s="118"/>
      <c r="C2047" s="118"/>
      <c r="D2047" s="265"/>
      <c r="E2047" s="118"/>
      <c r="F2047" s="262"/>
      <c r="G2047" s="29"/>
      <c r="H2047" s="118"/>
      <c r="I2047" s="29"/>
      <c r="J2047" s="29"/>
      <c r="K2047" s="116"/>
      <c r="L2047" s="118"/>
      <c r="M2047" s="174"/>
      <c r="N2047" s="174"/>
      <c r="O2047" s="116"/>
      <c r="P2047" s="174"/>
      <c r="Q2047" s="116"/>
      <c r="R2047" s="116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</row>
    <row r="2048" ht="15.0" customHeight="1">
      <c r="A2048" s="262"/>
      <c r="B2048" s="118"/>
      <c r="C2048" s="118"/>
      <c r="D2048" s="265"/>
      <c r="E2048" s="118"/>
      <c r="F2048" s="262"/>
      <c r="G2048" s="29"/>
      <c r="H2048" s="118"/>
      <c r="I2048" s="29"/>
      <c r="J2048" s="29"/>
      <c r="K2048" s="116"/>
      <c r="L2048" s="118"/>
      <c r="M2048" s="174"/>
      <c r="N2048" s="174"/>
      <c r="O2048" s="116"/>
      <c r="P2048" s="174"/>
      <c r="Q2048" s="116"/>
      <c r="R2048" s="116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</row>
    <row r="2049" ht="15.0" customHeight="1">
      <c r="A2049" s="262"/>
      <c r="B2049" s="118"/>
      <c r="C2049" s="118"/>
      <c r="D2049" s="265"/>
      <c r="E2049" s="118"/>
      <c r="F2049" s="262"/>
      <c r="G2049" s="29"/>
      <c r="H2049" s="118"/>
      <c r="I2049" s="29"/>
      <c r="J2049" s="29"/>
      <c r="K2049" s="116"/>
      <c r="L2049" s="175"/>
      <c r="M2049" s="174"/>
      <c r="N2049" s="174"/>
      <c r="O2049" s="116"/>
      <c r="P2049" s="174"/>
      <c r="Q2049" s="116"/>
      <c r="R2049" s="116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</row>
    <row r="2050" ht="15.0" customHeight="1">
      <c r="A2050" s="262"/>
      <c r="B2050" s="118"/>
      <c r="C2050" s="118"/>
      <c r="D2050" s="265"/>
      <c r="E2050" s="118"/>
      <c r="F2050" s="262"/>
      <c r="G2050" s="29"/>
      <c r="H2050" s="118"/>
      <c r="I2050" s="29"/>
      <c r="J2050" s="29"/>
      <c r="K2050" s="116"/>
      <c r="L2050" s="118"/>
      <c r="M2050" s="174"/>
      <c r="N2050" s="174"/>
      <c r="O2050" s="116"/>
      <c r="P2050" s="174"/>
      <c r="Q2050" s="116"/>
      <c r="R2050" s="116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</row>
    <row r="2051" ht="15.0" customHeight="1">
      <c r="A2051" s="262"/>
      <c r="B2051" s="118"/>
      <c r="C2051" s="118"/>
      <c r="D2051" s="265"/>
      <c r="E2051" s="118"/>
      <c r="F2051" s="262"/>
      <c r="G2051" s="29"/>
      <c r="H2051" s="118"/>
      <c r="I2051" s="29"/>
      <c r="J2051" s="29"/>
      <c r="K2051" s="116"/>
      <c r="L2051" s="175"/>
      <c r="M2051" s="174"/>
      <c r="N2051" s="174"/>
      <c r="O2051" s="116"/>
      <c r="P2051" s="174"/>
      <c r="Q2051" s="116"/>
      <c r="R2051" s="116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</row>
    <row r="2052" ht="15.0" customHeight="1">
      <c r="A2052" s="262"/>
      <c r="B2052" s="118"/>
      <c r="C2052" s="118"/>
      <c r="D2052" s="265"/>
      <c r="E2052" s="118"/>
      <c r="F2052" s="262"/>
      <c r="G2052" s="29"/>
      <c r="H2052" s="118"/>
      <c r="I2052" s="29"/>
      <c r="J2052" s="29"/>
      <c r="K2052" s="116"/>
      <c r="L2052" s="175"/>
      <c r="M2052" s="174"/>
      <c r="N2052" s="174"/>
      <c r="O2052" s="116"/>
      <c r="P2052" s="174"/>
      <c r="Q2052" s="116"/>
      <c r="R2052" s="116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</row>
    <row r="2053" ht="15.0" customHeight="1">
      <c r="A2053" s="262"/>
      <c r="B2053" s="118"/>
      <c r="C2053" s="118"/>
      <c r="D2053" s="265"/>
      <c r="E2053" s="118"/>
      <c r="F2053" s="262"/>
      <c r="G2053" s="29"/>
      <c r="H2053" s="118"/>
      <c r="I2053" s="29"/>
      <c r="J2053" s="29"/>
      <c r="K2053" s="116"/>
      <c r="L2053" s="116"/>
      <c r="M2053" s="174"/>
      <c r="N2053" s="174"/>
      <c r="O2053" s="116"/>
      <c r="P2053" s="174"/>
      <c r="Q2053" s="116"/>
      <c r="R2053" s="116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</row>
    <row r="2054" ht="15.0" customHeight="1">
      <c r="A2054" s="262"/>
      <c r="B2054" s="118"/>
      <c r="C2054" s="118"/>
      <c r="D2054" s="265"/>
      <c r="E2054" s="118"/>
      <c r="F2054" s="262"/>
      <c r="G2054" s="29"/>
      <c r="H2054" s="118"/>
      <c r="I2054" s="29"/>
      <c r="J2054" s="29"/>
      <c r="K2054" s="116"/>
      <c r="L2054" s="116"/>
      <c r="M2054" s="174"/>
      <c r="N2054" s="174"/>
      <c r="O2054" s="116"/>
      <c r="P2054" s="174"/>
      <c r="Q2054" s="116"/>
      <c r="R2054" s="116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</row>
    <row r="2055" ht="15.0" customHeight="1">
      <c r="A2055" s="262"/>
      <c r="B2055" s="118"/>
      <c r="C2055" s="118"/>
      <c r="D2055" s="265"/>
      <c r="E2055" s="118"/>
      <c r="F2055" s="262"/>
      <c r="G2055" s="29"/>
      <c r="H2055" s="118"/>
      <c r="I2055" s="29"/>
      <c r="J2055" s="29"/>
      <c r="K2055" s="116"/>
      <c r="L2055" s="118"/>
      <c r="M2055" s="174"/>
      <c r="N2055" s="174"/>
      <c r="O2055" s="116"/>
      <c r="P2055" s="174"/>
      <c r="Q2055" s="116"/>
      <c r="R2055" s="116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</row>
    <row r="2056" ht="15.0" customHeight="1">
      <c r="A2056" s="262"/>
      <c r="B2056" s="118"/>
      <c r="C2056" s="118"/>
      <c r="D2056" s="265"/>
      <c r="E2056" s="118"/>
      <c r="F2056" s="262"/>
      <c r="G2056" s="29"/>
      <c r="H2056" s="118"/>
      <c r="I2056" s="29"/>
      <c r="J2056" s="29"/>
      <c r="K2056" s="116"/>
      <c r="L2056" s="118"/>
      <c r="M2056" s="174"/>
      <c r="N2056" s="174"/>
      <c r="O2056" s="116"/>
      <c r="P2056" s="174"/>
      <c r="Q2056" s="116"/>
      <c r="R2056" s="116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</row>
    <row r="2057" ht="15.0" customHeight="1">
      <c r="A2057" s="262"/>
      <c r="B2057" s="118"/>
      <c r="C2057" s="118"/>
      <c r="D2057" s="265"/>
      <c r="E2057" s="118"/>
      <c r="F2057" s="262"/>
      <c r="G2057" s="29"/>
      <c r="H2057" s="118"/>
      <c r="I2057" s="29"/>
      <c r="J2057" s="29"/>
      <c r="K2057" s="116"/>
      <c r="L2057" s="118"/>
      <c r="M2057" s="174"/>
      <c r="N2057" s="174"/>
      <c r="O2057" s="116"/>
      <c r="P2057" s="174"/>
      <c r="Q2057" s="116"/>
      <c r="R2057" s="116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</row>
    <row r="2058" ht="15.0" customHeight="1">
      <c r="A2058" s="262"/>
      <c r="B2058" s="118"/>
      <c r="C2058" s="118"/>
      <c r="D2058" s="265"/>
      <c r="E2058" s="118"/>
      <c r="F2058" s="262"/>
      <c r="G2058" s="29"/>
      <c r="H2058" s="118"/>
      <c r="I2058" s="29"/>
      <c r="J2058" s="29"/>
      <c r="K2058" s="116"/>
      <c r="L2058" s="118"/>
      <c r="M2058" s="174"/>
      <c r="N2058" s="174"/>
      <c r="O2058" s="116"/>
      <c r="P2058" s="174"/>
      <c r="Q2058" s="116"/>
      <c r="R2058" s="116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</row>
    <row r="2059" ht="15.0" customHeight="1">
      <c r="A2059" s="262"/>
      <c r="B2059" s="118"/>
      <c r="C2059" s="118"/>
      <c r="D2059" s="265"/>
      <c r="E2059" s="118"/>
      <c r="F2059" s="262"/>
      <c r="G2059" s="29"/>
      <c r="H2059" s="118"/>
      <c r="I2059" s="29"/>
      <c r="J2059" s="29"/>
      <c r="K2059" s="116"/>
      <c r="L2059" s="118"/>
      <c r="M2059" s="174"/>
      <c r="N2059" s="174"/>
      <c r="O2059" s="116"/>
      <c r="P2059" s="174"/>
      <c r="Q2059" s="116"/>
      <c r="R2059" s="116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</row>
    <row r="2060" ht="15.0" customHeight="1">
      <c r="A2060" s="262"/>
      <c r="B2060" s="118"/>
      <c r="C2060" s="118"/>
      <c r="D2060" s="265"/>
      <c r="E2060" s="118"/>
      <c r="F2060" s="262"/>
      <c r="G2060" s="29"/>
      <c r="H2060" s="118"/>
      <c r="I2060" s="29"/>
      <c r="J2060" s="29"/>
      <c r="K2060" s="116"/>
      <c r="L2060" s="118"/>
      <c r="M2060" s="174"/>
      <c r="N2060" s="174"/>
      <c r="O2060" s="116"/>
      <c r="P2060" s="174"/>
      <c r="Q2060" s="116"/>
      <c r="R2060" s="116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</row>
    <row r="2061" ht="15.0" customHeight="1">
      <c r="A2061" s="262"/>
      <c r="B2061" s="118"/>
      <c r="C2061" s="118"/>
      <c r="D2061" s="265"/>
      <c r="E2061" s="118"/>
      <c r="F2061" s="262"/>
      <c r="G2061" s="29"/>
      <c r="H2061" s="118"/>
      <c r="I2061" s="29"/>
      <c r="J2061" s="29"/>
      <c r="K2061" s="116"/>
      <c r="L2061" s="116"/>
      <c r="M2061" s="174"/>
      <c r="N2061" s="174"/>
      <c r="O2061" s="116"/>
      <c r="P2061" s="174"/>
      <c r="Q2061" s="116"/>
      <c r="R2061" s="116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</row>
    <row r="2062" ht="15.0" customHeight="1">
      <c r="A2062" s="262"/>
      <c r="B2062" s="118"/>
      <c r="C2062" s="118"/>
      <c r="D2062" s="265"/>
      <c r="E2062" s="118"/>
      <c r="F2062" s="262"/>
      <c r="G2062" s="29"/>
      <c r="H2062" s="118"/>
      <c r="I2062" s="29"/>
      <c r="J2062" s="29"/>
      <c r="K2062" s="116"/>
      <c r="L2062" s="116"/>
      <c r="M2062" s="174"/>
      <c r="N2062" s="174"/>
      <c r="O2062" s="116"/>
      <c r="P2062" s="174"/>
      <c r="Q2062" s="116"/>
      <c r="R2062" s="116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</row>
    <row r="2063" ht="15.0" customHeight="1">
      <c r="A2063" s="262"/>
      <c r="B2063" s="118"/>
      <c r="C2063" s="118"/>
      <c r="D2063" s="265"/>
      <c r="E2063" s="118"/>
      <c r="F2063" s="262"/>
      <c r="G2063" s="29"/>
      <c r="H2063" s="118"/>
      <c r="I2063" s="29"/>
      <c r="J2063" s="29"/>
      <c r="K2063" s="116"/>
      <c r="L2063" s="116"/>
      <c r="M2063" s="174"/>
      <c r="N2063" s="174"/>
      <c r="O2063" s="116"/>
      <c r="P2063" s="174"/>
      <c r="Q2063" s="116"/>
      <c r="R2063" s="116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</row>
    <row r="2064" ht="15.0" customHeight="1">
      <c r="A2064" s="262"/>
      <c r="B2064" s="118"/>
      <c r="C2064" s="118"/>
      <c r="D2064" s="265"/>
      <c r="E2064" s="118"/>
      <c r="F2064" s="262"/>
      <c r="G2064" s="29"/>
      <c r="H2064" s="118"/>
      <c r="I2064" s="29"/>
      <c r="J2064" s="29"/>
      <c r="K2064" s="116"/>
      <c r="L2064" s="116"/>
      <c r="M2064" s="174"/>
      <c r="N2064" s="174"/>
      <c r="O2064" s="116"/>
      <c r="P2064" s="174"/>
      <c r="Q2064" s="116"/>
      <c r="R2064" s="116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</row>
    <row r="2065" ht="15.0" customHeight="1">
      <c r="A2065" s="262"/>
      <c r="B2065" s="118"/>
      <c r="C2065" s="118"/>
      <c r="D2065" s="265"/>
      <c r="E2065" s="118"/>
      <c r="F2065" s="262"/>
      <c r="G2065" s="29"/>
      <c r="H2065" s="118"/>
      <c r="I2065" s="29"/>
      <c r="J2065" s="29"/>
      <c r="K2065" s="116"/>
      <c r="L2065" s="265"/>
      <c r="M2065" s="174"/>
      <c r="N2065" s="174"/>
      <c r="O2065" s="116"/>
      <c r="P2065" s="174"/>
      <c r="Q2065" s="116"/>
      <c r="R2065" s="116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</row>
    <row r="2066" ht="15.0" customHeight="1">
      <c r="A2066" s="262"/>
      <c r="B2066" s="118"/>
      <c r="C2066" s="118"/>
      <c r="D2066" s="265"/>
      <c r="E2066" s="118"/>
      <c r="F2066" s="262"/>
      <c r="G2066" s="29"/>
      <c r="H2066" s="118"/>
      <c r="I2066" s="29"/>
      <c r="J2066" s="29"/>
      <c r="K2066" s="116"/>
      <c r="L2066" s="116"/>
      <c r="M2066" s="174"/>
      <c r="N2066" s="174"/>
      <c r="O2066" s="116"/>
      <c r="P2066" s="174"/>
      <c r="Q2066" s="116"/>
      <c r="R2066" s="116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</row>
    <row r="2067" ht="15.0" customHeight="1">
      <c r="A2067" s="262"/>
      <c r="B2067" s="118"/>
      <c r="C2067" s="118"/>
      <c r="D2067" s="265"/>
      <c r="E2067" s="118"/>
      <c r="F2067" s="262"/>
      <c r="G2067" s="29"/>
      <c r="H2067" s="118"/>
      <c r="I2067" s="29"/>
      <c r="J2067" s="29"/>
      <c r="K2067" s="116"/>
      <c r="L2067" s="116"/>
      <c r="M2067" s="174"/>
      <c r="N2067" s="174"/>
      <c r="O2067" s="116"/>
      <c r="P2067" s="174"/>
      <c r="Q2067" s="116"/>
      <c r="R2067" s="116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</row>
    <row r="2068" ht="15.0" customHeight="1">
      <c r="A2068" s="262"/>
      <c r="B2068" s="118"/>
      <c r="C2068" s="118"/>
      <c r="D2068" s="265"/>
      <c r="E2068" s="118"/>
      <c r="F2068" s="262"/>
      <c r="G2068" s="29"/>
      <c r="H2068" s="118"/>
      <c r="I2068" s="29"/>
      <c r="J2068" s="29"/>
      <c r="K2068" s="116"/>
      <c r="L2068" s="265"/>
      <c r="M2068" s="174"/>
      <c r="N2068" s="174"/>
      <c r="O2068" s="116"/>
      <c r="P2068" s="174"/>
      <c r="Q2068" s="116"/>
      <c r="R2068" s="116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</row>
    <row r="2069" ht="15.0" customHeight="1">
      <c r="A2069" s="262"/>
      <c r="B2069" s="118"/>
      <c r="C2069" s="118"/>
      <c r="D2069" s="265"/>
      <c r="E2069" s="118"/>
      <c r="F2069" s="262"/>
      <c r="G2069" s="29"/>
      <c r="H2069" s="118"/>
      <c r="I2069" s="29"/>
      <c r="J2069" s="29"/>
      <c r="K2069" s="116"/>
      <c r="L2069" s="116"/>
      <c r="M2069" s="174"/>
      <c r="N2069" s="174"/>
      <c r="O2069" s="116"/>
      <c r="P2069" s="174"/>
      <c r="Q2069" s="116"/>
      <c r="R2069" s="116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</row>
    <row r="2070" ht="15.0" customHeight="1">
      <c r="A2070" s="262"/>
      <c r="B2070" s="118"/>
      <c r="C2070" s="118"/>
      <c r="D2070" s="265"/>
      <c r="E2070" s="118"/>
      <c r="F2070" s="262"/>
      <c r="G2070" s="29"/>
      <c r="H2070" s="118"/>
      <c r="I2070" s="29"/>
      <c r="J2070" s="29"/>
      <c r="K2070" s="116"/>
      <c r="L2070" s="116"/>
      <c r="M2070" s="174"/>
      <c r="N2070" s="174"/>
      <c r="O2070" s="116"/>
      <c r="P2070" s="174"/>
      <c r="Q2070" s="116"/>
      <c r="R2070" s="116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</row>
    <row r="2071" ht="15.0" customHeight="1">
      <c r="A2071" s="262"/>
      <c r="B2071" s="118"/>
      <c r="C2071" s="118"/>
      <c r="D2071" s="265"/>
      <c r="E2071" s="118"/>
      <c r="F2071" s="262"/>
      <c r="G2071" s="29"/>
      <c r="H2071" s="118"/>
      <c r="I2071" s="29"/>
      <c r="J2071" s="29"/>
      <c r="K2071" s="116"/>
      <c r="L2071" s="118"/>
      <c r="M2071" s="174"/>
      <c r="N2071" s="174"/>
      <c r="O2071" s="116"/>
      <c r="P2071" s="174"/>
      <c r="Q2071" s="116"/>
      <c r="R2071" s="116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</row>
    <row r="2072" ht="15.0" customHeight="1">
      <c r="A2072" s="262"/>
      <c r="B2072" s="118"/>
      <c r="C2072" s="118"/>
      <c r="D2072" s="265"/>
      <c r="E2072" s="118"/>
      <c r="F2072" s="262"/>
      <c r="G2072" s="29"/>
      <c r="H2072" s="118"/>
      <c r="I2072" s="29"/>
      <c r="J2072" s="29"/>
      <c r="K2072" s="116"/>
      <c r="L2072" s="118"/>
      <c r="M2072" s="174"/>
      <c r="N2072" s="174"/>
      <c r="O2072" s="116"/>
      <c r="P2072" s="174"/>
      <c r="Q2072" s="116"/>
      <c r="R2072" s="116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</row>
    <row r="2073" ht="15.0" customHeight="1">
      <c r="A2073" s="262"/>
      <c r="B2073" s="118"/>
      <c r="C2073" s="118"/>
      <c r="D2073" s="265"/>
      <c r="E2073" s="118"/>
      <c r="F2073" s="262"/>
      <c r="G2073" s="29"/>
      <c r="H2073" s="118"/>
      <c r="I2073" s="29"/>
      <c r="J2073" s="29"/>
      <c r="K2073" s="116"/>
      <c r="L2073" s="118"/>
      <c r="M2073" s="174"/>
      <c r="N2073" s="174"/>
      <c r="O2073" s="116"/>
      <c r="P2073" s="174"/>
      <c r="Q2073" s="116"/>
      <c r="R2073" s="116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</row>
    <row r="2074" ht="15.0" customHeight="1">
      <c r="A2074" s="262"/>
      <c r="B2074" s="118"/>
      <c r="C2074" s="118"/>
      <c r="D2074" s="265"/>
      <c r="E2074" s="118"/>
      <c r="F2074" s="262"/>
      <c r="G2074" s="29"/>
      <c r="H2074" s="118"/>
      <c r="I2074" s="29"/>
      <c r="J2074" s="29"/>
      <c r="K2074" s="116"/>
      <c r="L2074" s="264"/>
      <c r="M2074" s="174"/>
      <c r="N2074" s="174"/>
      <c r="O2074" s="116"/>
      <c r="P2074" s="174"/>
      <c r="Q2074" s="116"/>
      <c r="R2074" s="116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</row>
    <row r="2075" ht="15.0" customHeight="1">
      <c r="A2075" s="262"/>
      <c r="B2075" s="118"/>
      <c r="C2075" s="118"/>
      <c r="D2075" s="265"/>
      <c r="E2075" s="118"/>
      <c r="F2075" s="262"/>
      <c r="G2075" s="29"/>
      <c r="H2075" s="118"/>
      <c r="I2075" s="29"/>
      <c r="J2075" s="29"/>
      <c r="K2075" s="116"/>
      <c r="L2075" s="264"/>
      <c r="M2075" s="174"/>
      <c r="N2075" s="174"/>
      <c r="O2075" s="116"/>
      <c r="P2075" s="174"/>
      <c r="Q2075" s="116"/>
      <c r="R2075" s="116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</row>
    <row r="2076" ht="15.75" customHeight="1">
      <c r="A2076" s="262"/>
      <c r="B2076" s="118"/>
      <c r="C2076" s="118"/>
      <c r="D2076" s="265"/>
      <c r="E2076" s="118"/>
      <c r="F2076" s="262"/>
      <c r="G2076" s="29"/>
      <c r="H2076" s="118"/>
      <c r="I2076" s="29"/>
      <c r="J2076" s="29"/>
      <c r="K2076" s="116"/>
      <c r="L2076" s="174"/>
      <c r="M2076" s="174"/>
      <c r="N2076" s="174"/>
      <c r="O2076" s="116"/>
      <c r="P2076" s="174"/>
      <c r="Q2076" s="116"/>
      <c r="R2076" s="116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</row>
    <row r="2077" ht="15.75" customHeight="1">
      <c r="A2077" s="262"/>
      <c r="B2077" s="118"/>
      <c r="C2077" s="118"/>
      <c r="D2077" s="265"/>
      <c r="E2077" s="118"/>
      <c r="F2077" s="262"/>
      <c r="G2077" s="29"/>
      <c r="H2077" s="118"/>
      <c r="I2077" s="29"/>
      <c r="J2077" s="29"/>
      <c r="K2077" s="116"/>
      <c r="L2077" s="174"/>
      <c r="M2077" s="174"/>
      <c r="N2077" s="174"/>
      <c r="O2077" s="116"/>
      <c r="P2077" s="174"/>
      <c r="Q2077" s="116"/>
      <c r="R2077" s="116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</row>
    <row r="2078" ht="15.0" customHeight="1">
      <c r="A2078" s="262"/>
      <c r="B2078" s="118"/>
      <c r="C2078" s="118"/>
      <c r="D2078" s="265"/>
      <c r="E2078" s="118"/>
      <c r="F2078" s="262"/>
      <c r="G2078" s="29"/>
      <c r="H2078" s="118"/>
      <c r="I2078" s="29"/>
      <c r="J2078" s="29"/>
      <c r="K2078" s="116"/>
      <c r="L2078" s="116"/>
      <c r="M2078" s="407"/>
      <c r="N2078" s="174"/>
      <c r="O2078" s="116"/>
      <c r="P2078" s="174"/>
      <c r="Q2078" s="116"/>
      <c r="R2078" s="116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</row>
    <row r="2079" ht="15.0" customHeight="1">
      <c r="A2079" s="262"/>
      <c r="B2079" s="118"/>
      <c r="C2079" s="118"/>
      <c r="D2079" s="265"/>
      <c r="E2079" s="118"/>
      <c r="F2079" s="262"/>
      <c r="G2079" s="29"/>
      <c r="H2079" s="118"/>
      <c r="I2079" s="29"/>
      <c r="J2079" s="29"/>
      <c r="K2079" s="116"/>
      <c r="L2079" s="116"/>
      <c r="M2079" s="174"/>
      <c r="N2079" s="174"/>
      <c r="O2079" s="116"/>
      <c r="P2079" s="174"/>
      <c r="Q2079" s="116"/>
      <c r="R2079" s="116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</row>
    <row r="2080" ht="15.0" customHeight="1">
      <c r="A2080" s="262"/>
      <c r="B2080" s="118"/>
      <c r="C2080" s="118"/>
      <c r="D2080" s="265"/>
      <c r="E2080" s="118"/>
      <c r="F2080" s="262"/>
      <c r="G2080" s="29"/>
      <c r="H2080" s="118"/>
      <c r="I2080" s="29"/>
      <c r="J2080" s="29"/>
      <c r="K2080" s="116"/>
      <c r="L2080" s="116"/>
      <c r="M2080" s="174"/>
      <c r="N2080" s="174"/>
      <c r="O2080" s="116"/>
      <c r="P2080" s="174"/>
      <c r="Q2080" s="116"/>
      <c r="R2080" s="116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</row>
    <row r="2081" ht="15.75" customHeight="1">
      <c r="A2081" s="262"/>
      <c r="B2081" s="118"/>
      <c r="C2081" s="118"/>
      <c r="D2081" s="265"/>
      <c r="E2081" s="118"/>
      <c r="F2081" s="262"/>
      <c r="G2081" s="29"/>
      <c r="H2081" s="118"/>
      <c r="I2081" s="29"/>
      <c r="J2081" s="29"/>
      <c r="K2081" s="116"/>
      <c r="L2081" s="174"/>
      <c r="M2081" s="174"/>
      <c r="N2081" s="174"/>
      <c r="O2081" s="116"/>
      <c r="P2081" s="174"/>
      <c r="Q2081" s="116"/>
      <c r="R2081" s="116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</row>
    <row r="2082" ht="15.75" customHeight="1">
      <c r="A2082" s="262"/>
      <c r="B2082" s="118"/>
      <c r="C2082" s="118"/>
      <c r="D2082" s="265"/>
      <c r="E2082" s="118"/>
      <c r="F2082" s="262"/>
      <c r="G2082" s="29"/>
      <c r="H2082" s="118"/>
      <c r="I2082" s="29"/>
      <c r="J2082" s="29"/>
      <c r="K2082" s="116"/>
      <c r="L2082" s="174"/>
      <c r="M2082" s="174"/>
      <c r="N2082" s="174"/>
      <c r="O2082" s="116"/>
      <c r="P2082" s="174"/>
      <c r="Q2082" s="116"/>
      <c r="R2082" s="116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</row>
    <row r="2083" ht="15.0" customHeight="1">
      <c r="A2083" s="262"/>
      <c r="B2083" s="118"/>
      <c r="C2083" s="118"/>
      <c r="D2083" s="265"/>
      <c r="E2083" s="118"/>
      <c r="F2083" s="262"/>
      <c r="G2083" s="29"/>
      <c r="H2083" s="118"/>
      <c r="I2083" s="29"/>
      <c r="J2083" s="29"/>
      <c r="K2083" s="116"/>
      <c r="L2083" s="116"/>
      <c r="M2083" s="174"/>
      <c r="N2083" s="174"/>
      <c r="O2083" s="116"/>
      <c r="P2083" s="174"/>
      <c r="Q2083" s="116"/>
      <c r="R2083" s="116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</row>
    <row r="2084" ht="15.0" customHeight="1">
      <c r="A2084" s="262"/>
      <c r="B2084" s="118"/>
      <c r="C2084" s="118"/>
      <c r="D2084" s="265"/>
      <c r="E2084" s="118"/>
      <c r="F2084" s="262"/>
      <c r="G2084" s="29"/>
      <c r="H2084" s="118"/>
      <c r="I2084" s="29"/>
      <c r="J2084" s="29"/>
      <c r="K2084" s="116"/>
      <c r="L2084" s="116"/>
      <c r="M2084" s="174"/>
      <c r="N2084" s="174"/>
      <c r="O2084" s="116"/>
      <c r="P2084" s="174"/>
      <c r="Q2084" s="116"/>
      <c r="R2084" s="116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</row>
    <row r="2085" ht="15.0" customHeight="1">
      <c r="A2085" s="262"/>
      <c r="B2085" s="118"/>
      <c r="C2085" s="118"/>
      <c r="D2085" s="265"/>
      <c r="E2085" s="118"/>
      <c r="F2085" s="262"/>
      <c r="G2085" s="29"/>
      <c r="H2085" s="118"/>
      <c r="I2085" s="29"/>
      <c r="J2085" s="29"/>
      <c r="K2085" s="116"/>
      <c r="L2085" s="265"/>
      <c r="M2085" s="174"/>
      <c r="N2085" s="174"/>
      <c r="O2085" s="116"/>
      <c r="P2085" s="174"/>
      <c r="Q2085" s="116"/>
      <c r="R2085" s="116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</row>
    <row r="2086" ht="15.0" customHeight="1">
      <c r="A2086" s="262"/>
      <c r="B2086" s="118"/>
      <c r="C2086" s="118"/>
      <c r="D2086" s="265"/>
      <c r="E2086" s="118"/>
      <c r="F2086" s="262"/>
      <c r="G2086" s="29"/>
      <c r="H2086" s="118"/>
      <c r="I2086" s="29"/>
      <c r="J2086" s="29"/>
      <c r="K2086" s="116"/>
      <c r="L2086" s="116"/>
      <c r="M2086" s="174"/>
      <c r="N2086" s="174"/>
      <c r="O2086" s="116"/>
      <c r="P2086" s="174"/>
      <c r="Q2086" s="116"/>
      <c r="R2086" s="116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</row>
    <row r="2087" ht="15.0" customHeight="1">
      <c r="A2087" s="262"/>
      <c r="B2087" s="118"/>
      <c r="C2087" s="118"/>
      <c r="D2087" s="265"/>
      <c r="E2087" s="118"/>
      <c r="F2087" s="262"/>
      <c r="G2087" s="29"/>
      <c r="H2087" s="118"/>
      <c r="I2087" s="29"/>
      <c r="J2087" s="29"/>
      <c r="K2087" s="116"/>
      <c r="L2087" s="265"/>
      <c r="M2087" s="174"/>
      <c r="N2087" s="174"/>
      <c r="O2087" s="116"/>
      <c r="P2087" s="174"/>
      <c r="Q2087" s="116"/>
      <c r="R2087" s="116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</row>
    <row r="2088" ht="15.0" customHeight="1">
      <c r="A2088" s="262"/>
      <c r="B2088" s="118"/>
      <c r="C2088" s="118"/>
      <c r="D2088" s="265"/>
      <c r="E2088" s="118"/>
      <c r="F2088" s="262"/>
      <c r="G2088" s="29"/>
      <c r="H2088" s="118"/>
      <c r="I2088" s="29"/>
      <c r="J2088" s="29"/>
      <c r="K2088" s="116"/>
      <c r="L2088" s="265"/>
      <c r="M2088" s="174"/>
      <c r="N2088" s="174"/>
      <c r="O2088" s="116"/>
      <c r="P2088" s="174"/>
      <c r="Q2088" s="116"/>
      <c r="R2088" s="116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</row>
    <row r="2089" ht="15.0" customHeight="1">
      <c r="A2089" s="262"/>
      <c r="B2089" s="118"/>
      <c r="C2089" s="118"/>
      <c r="D2089" s="265"/>
      <c r="E2089" s="118"/>
      <c r="F2089" s="262"/>
      <c r="G2089" s="29"/>
      <c r="H2089" s="118"/>
      <c r="I2089" s="29"/>
      <c r="J2089" s="29"/>
      <c r="K2089" s="116"/>
      <c r="L2089" s="118"/>
      <c r="M2089" s="174"/>
      <c r="N2089" s="174"/>
      <c r="O2089" s="116"/>
      <c r="P2089" s="174"/>
      <c r="Q2089" s="116"/>
      <c r="R2089" s="116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</row>
    <row r="2090" ht="15.0" customHeight="1">
      <c r="A2090" s="262"/>
      <c r="B2090" s="118"/>
      <c r="C2090" s="118"/>
      <c r="D2090" s="265"/>
      <c r="E2090" s="118"/>
      <c r="F2090" s="262"/>
      <c r="G2090" s="29"/>
      <c r="H2090" s="118"/>
      <c r="I2090" s="29"/>
      <c r="J2090" s="29"/>
      <c r="K2090" s="116"/>
      <c r="L2090" s="118"/>
      <c r="M2090" s="174"/>
      <c r="N2090" s="174"/>
      <c r="O2090" s="116"/>
      <c r="P2090" s="174"/>
      <c r="Q2090" s="116"/>
      <c r="R2090" s="116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</row>
    <row r="2091" ht="15.0" customHeight="1">
      <c r="A2091" s="262"/>
      <c r="B2091" s="118"/>
      <c r="C2091" s="118"/>
      <c r="D2091" s="265"/>
      <c r="E2091" s="118"/>
      <c r="F2091" s="262"/>
      <c r="G2091" s="29"/>
      <c r="H2091" s="118"/>
      <c r="I2091" s="29"/>
      <c r="J2091" s="29"/>
      <c r="K2091" s="116"/>
      <c r="L2091" s="265"/>
      <c r="M2091" s="174"/>
      <c r="N2091" s="174"/>
      <c r="O2091" s="116"/>
      <c r="P2091" s="174"/>
      <c r="Q2091" s="116"/>
      <c r="R2091" s="116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</row>
    <row r="2092" ht="15.0" customHeight="1">
      <c r="A2092" s="262"/>
      <c r="B2092" s="118"/>
      <c r="C2092" s="118"/>
      <c r="D2092" s="265"/>
      <c r="E2092" s="118"/>
      <c r="F2092" s="262"/>
      <c r="G2092" s="29"/>
      <c r="H2092" s="118"/>
      <c r="I2092" s="29"/>
      <c r="J2092" s="29"/>
      <c r="K2092" s="116"/>
      <c r="L2092" s="118"/>
      <c r="M2092" s="174"/>
      <c r="N2092" s="174"/>
      <c r="O2092" s="116"/>
      <c r="P2092" s="174"/>
      <c r="Q2092" s="116"/>
      <c r="R2092" s="116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</row>
    <row r="2093" ht="15.0" customHeight="1">
      <c r="A2093" s="262"/>
      <c r="B2093" s="118"/>
      <c r="C2093" s="118"/>
      <c r="D2093" s="265"/>
      <c r="E2093" s="118"/>
      <c r="F2093" s="262"/>
      <c r="G2093" s="29"/>
      <c r="H2093" s="118"/>
      <c r="I2093" s="29"/>
      <c r="J2093" s="29"/>
      <c r="K2093" s="116"/>
      <c r="L2093" s="118"/>
      <c r="M2093" s="174"/>
      <c r="N2093" s="174"/>
      <c r="O2093" s="116"/>
      <c r="P2093" s="174"/>
      <c r="Q2093" s="116"/>
      <c r="R2093" s="116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</row>
    <row r="2094" ht="15.0" customHeight="1">
      <c r="A2094" s="262"/>
      <c r="B2094" s="118"/>
      <c r="C2094" s="118"/>
      <c r="D2094" s="265"/>
      <c r="E2094" s="118"/>
      <c r="F2094" s="262"/>
      <c r="G2094" s="29"/>
      <c r="H2094" s="118"/>
      <c r="I2094" s="29"/>
      <c r="J2094" s="29"/>
      <c r="K2094" s="116"/>
      <c r="L2094" s="265"/>
      <c r="M2094" s="174"/>
      <c r="N2094" s="174"/>
      <c r="O2094" s="116"/>
      <c r="P2094" s="174"/>
      <c r="Q2094" s="116"/>
      <c r="R2094" s="116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</row>
    <row r="2095" ht="15.0" customHeight="1">
      <c r="A2095" s="262"/>
      <c r="B2095" s="118"/>
      <c r="C2095" s="118"/>
      <c r="D2095" s="265"/>
      <c r="E2095" s="118"/>
      <c r="F2095" s="262"/>
      <c r="G2095" s="29"/>
      <c r="H2095" s="118"/>
      <c r="I2095" s="29"/>
      <c r="J2095" s="29"/>
      <c r="K2095" s="116"/>
      <c r="L2095" s="265"/>
      <c r="M2095" s="174"/>
      <c r="N2095" s="174"/>
      <c r="O2095" s="116"/>
      <c r="P2095" s="174"/>
      <c r="Q2095" s="116"/>
      <c r="R2095" s="116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</row>
    <row r="2096" ht="15.0" customHeight="1">
      <c r="A2096" s="262"/>
      <c r="B2096" s="118"/>
      <c r="C2096" s="118"/>
      <c r="D2096" s="265"/>
      <c r="E2096" s="118"/>
      <c r="F2096" s="262"/>
      <c r="G2096" s="29"/>
      <c r="H2096" s="118"/>
      <c r="I2096" s="29"/>
      <c r="J2096" s="29"/>
      <c r="K2096" s="116"/>
      <c r="L2096" s="265"/>
      <c r="M2096" s="174"/>
      <c r="N2096" s="174"/>
      <c r="O2096" s="116"/>
      <c r="P2096" s="174"/>
      <c r="Q2096" s="116"/>
      <c r="R2096" s="116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</row>
    <row r="2097" ht="15.75" customHeight="1">
      <c r="A2097" s="262"/>
      <c r="B2097" s="118"/>
      <c r="C2097" s="118"/>
      <c r="D2097" s="265"/>
      <c r="E2097" s="118"/>
      <c r="F2097" s="262"/>
      <c r="G2097" s="29"/>
      <c r="H2097" s="118"/>
      <c r="I2097" s="29"/>
      <c r="J2097" s="29"/>
      <c r="K2097" s="116"/>
      <c r="L2097" s="174"/>
      <c r="M2097" s="174"/>
      <c r="N2097" s="174"/>
      <c r="O2097" s="116"/>
      <c r="P2097" s="174"/>
      <c r="Q2097" s="116"/>
      <c r="R2097" s="116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</row>
    <row r="2098" ht="15.75" customHeight="1">
      <c r="A2098" s="262"/>
      <c r="B2098" s="118"/>
      <c r="C2098" s="118"/>
      <c r="D2098" s="265"/>
      <c r="E2098" s="118"/>
      <c r="F2098" s="262"/>
      <c r="G2098" s="29"/>
      <c r="H2098" s="118"/>
      <c r="I2098" s="29"/>
      <c r="J2098" s="29"/>
      <c r="K2098" s="116"/>
      <c r="L2098" s="174"/>
      <c r="M2098" s="174"/>
      <c r="N2098" s="174"/>
      <c r="O2098" s="116"/>
      <c r="P2098" s="174"/>
      <c r="Q2098" s="116"/>
      <c r="R2098" s="116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</row>
    <row r="2099" ht="15.0" customHeight="1">
      <c r="A2099" s="262"/>
      <c r="B2099" s="118"/>
      <c r="C2099" s="118"/>
      <c r="D2099" s="265"/>
      <c r="E2099" s="118"/>
      <c r="F2099" s="262"/>
      <c r="G2099" s="29"/>
      <c r="H2099" s="118"/>
      <c r="I2099" s="29"/>
      <c r="J2099" s="29"/>
      <c r="K2099" s="116"/>
      <c r="L2099" s="116"/>
      <c r="M2099" s="407"/>
      <c r="N2099" s="174"/>
      <c r="O2099" s="116"/>
      <c r="P2099" s="174"/>
      <c r="Q2099" s="116"/>
      <c r="R2099" s="116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</row>
    <row r="2100" ht="15.0" customHeight="1">
      <c r="A2100" s="262"/>
      <c r="B2100" s="118"/>
      <c r="C2100" s="118"/>
      <c r="D2100" s="265"/>
      <c r="E2100" s="118"/>
      <c r="F2100" s="262"/>
      <c r="G2100" s="29"/>
      <c r="H2100" s="118"/>
      <c r="I2100" s="29"/>
      <c r="J2100" s="29"/>
      <c r="K2100" s="116"/>
      <c r="L2100" s="116"/>
      <c r="M2100" s="174"/>
      <c r="N2100" s="174"/>
      <c r="O2100" s="116"/>
      <c r="P2100" s="174"/>
      <c r="Q2100" s="116"/>
      <c r="R2100" s="116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</row>
    <row r="2101" ht="15.0" customHeight="1">
      <c r="A2101" s="262"/>
      <c r="B2101" s="118"/>
      <c r="C2101" s="118"/>
      <c r="D2101" s="265"/>
      <c r="E2101" s="118"/>
      <c r="F2101" s="262"/>
      <c r="G2101" s="29"/>
      <c r="H2101" s="118"/>
      <c r="I2101" s="29"/>
      <c r="J2101" s="29"/>
      <c r="K2101" s="116"/>
      <c r="L2101" s="116"/>
      <c r="M2101" s="174"/>
      <c r="N2101" s="174"/>
      <c r="O2101" s="116"/>
      <c r="P2101" s="174"/>
      <c r="Q2101" s="116"/>
      <c r="R2101" s="116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</row>
    <row r="2102" ht="15.75" customHeight="1">
      <c r="A2102" s="262"/>
      <c r="B2102" s="118"/>
      <c r="C2102" s="118"/>
      <c r="D2102" s="265"/>
      <c r="E2102" s="118"/>
      <c r="F2102" s="262"/>
      <c r="G2102" s="29"/>
      <c r="H2102" s="118"/>
      <c r="I2102" s="29"/>
      <c r="J2102" s="29"/>
      <c r="K2102" s="116"/>
      <c r="L2102" s="174"/>
      <c r="M2102" s="174"/>
      <c r="N2102" s="174"/>
      <c r="O2102" s="116"/>
      <c r="P2102" s="174"/>
      <c r="Q2102" s="116"/>
      <c r="R2102" s="116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</row>
    <row r="2103" ht="15.75" customHeight="1">
      <c r="A2103" s="262"/>
      <c r="B2103" s="118"/>
      <c r="C2103" s="118"/>
      <c r="D2103" s="265"/>
      <c r="E2103" s="118"/>
      <c r="F2103" s="262"/>
      <c r="G2103" s="29"/>
      <c r="H2103" s="118"/>
      <c r="I2103" s="29"/>
      <c r="J2103" s="29"/>
      <c r="K2103" s="116"/>
      <c r="L2103" s="174"/>
      <c r="M2103" s="174"/>
      <c r="N2103" s="174"/>
      <c r="O2103" s="116"/>
      <c r="P2103" s="174"/>
      <c r="Q2103" s="116"/>
      <c r="R2103" s="116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</row>
    <row r="2104" ht="15.75" customHeight="1">
      <c r="A2104" s="262"/>
      <c r="B2104" s="118"/>
      <c r="C2104" s="118"/>
      <c r="D2104" s="265"/>
      <c r="E2104" s="118"/>
      <c r="F2104" s="262"/>
      <c r="G2104" s="29"/>
      <c r="H2104" s="118"/>
      <c r="I2104" s="29"/>
      <c r="J2104" s="29"/>
      <c r="K2104" s="116"/>
      <c r="L2104" s="174"/>
      <c r="M2104" s="174"/>
      <c r="N2104" s="174"/>
      <c r="O2104" s="116"/>
      <c r="P2104" s="174"/>
      <c r="Q2104" s="116"/>
      <c r="R2104" s="116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</row>
    <row r="2105" ht="15.75" customHeight="1">
      <c r="A2105" s="262"/>
      <c r="B2105" s="118"/>
      <c r="C2105" s="118"/>
      <c r="D2105" s="265"/>
      <c r="E2105" s="118"/>
      <c r="F2105" s="262"/>
      <c r="G2105" s="29"/>
      <c r="H2105" s="118"/>
      <c r="I2105" s="29"/>
      <c r="J2105" s="29"/>
      <c r="K2105" s="116"/>
      <c r="L2105" s="174"/>
      <c r="M2105" s="174"/>
      <c r="N2105" s="174"/>
      <c r="O2105" s="116"/>
      <c r="P2105" s="174"/>
      <c r="Q2105" s="116"/>
      <c r="R2105" s="116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</row>
    <row r="2106" ht="15.75" customHeight="1">
      <c r="A2106" s="262"/>
      <c r="B2106" s="118"/>
      <c r="C2106" s="118"/>
      <c r="D2106" s="265"/>
      <c r="E2106" s="118"/>
      <c r="F2106" s="262"/>
      <c r="G2106" s="29"/>
      <c r="H2106" s="118"/>
      <c r="I2106" s="29"/>
      <c r="J2106" s="29"/>
      <c r="K2106" s="116"/>
      <c r="L2106" s="174"/>
      <c r="M2106" s="174"/>
      <c r="N2106" s="174"/>
      <c r="O2106" s="116"/>
      <c r="P2106" s="174"/>
      <c r="Q2106" s="116"/>
      <c r="R2106" s="116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</row>
    <row r="2107" ht="15.75" customHeight="1">
      <c r="A2107" s="262"/>
      <c r="B2107" s="118"/>
      <c r="C2107" s="118"/>
      <c r="D2107" s="265"/>
      <c r="E2107" s="118"/>
      <c r="F2107" s="262"/>
      <c r="G2107" s="29"/>
      <c r="H2107" s="118"/>
      <c r="I2107" s="29"/>
      <c r="J2107" s="29"/>
      <c r="K2107" s="116"/>
      <c r="L2107" s="174"/>
      <c r="M2107" s="174"/>
      <c r="N2107" s="174"/>
      <c r="O2107" s="116"/>
      <c r="P2107" s="174"/>
      <c r="Q2107" s="116"/>
      <c r="R2107" s="116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</row>
    <row r="2108" ht="15.75" customHeight="1">
      <c r="A2108" s="262"/>
      <c r="B2108" s="118"/>
      <c r="C2108" s="118"/>
      <c r="D2108" s="265"/>
      <c r="E2108" s="118"/>
      <c r="F2108" s="262"/>
      <c r="G2108" s="29"/>
      <c r="H2108" s="118"/>
      <c r="I2108" s="29"/>
      <c r="J2108" s="29"/>
      <c r="K2108" s="116"/>
      <c r="L2108" s="174"/>
      <c r="M2108" s="174"/>
      <c r="N2108" s="174"/>
      <c r="O2108" s="116"/>
      <c r="P2108" s="174"/>
      <c r="Q2108" s="116"/>
      <c r="R2108" s="116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</row>
    <row r="2109" ht="15.75" customHeight="1">
      <c r="A2109" s="262"/>
      <c r="B2109" s="118"/>
      <c r="C2109" s="118"/>
      <c r="D2109" s="265"/>
      <c r="E2109" s="118"/>
      <c r="F2109" s="262"/>
      <c r="G2109" s="29"/>
      <c r="H2109" s="118"/>
      <c r="I2109" s="29"/>
      <c r="J2109" s="29"/>
      <c r="K2109" s="116"/>
      <c r="L2109" s="174"/>
      <c r="M2109" s="174"/>
      <c r="N2109" s="174"/>
      <c r="O2109" s="116"/>
      <c r="P2109" s="174"/>
      <c r="Q2109" s="116"/>
      <c r="R2109" s="116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</row>
    <row r="2110" ht="15.75" customHeight="1">
      <c r="A2110" s="262"/>
      <c r="B2110" s="118"/>
      <c r="C2110" s="118"/>
      <c r="D2110" s="265"/>
      <c r="E2110" s="118"/>
      <c r="F2110" s="262"/>
      <c r="G2110" s="29"/>
      <c r="H2110" s="118"/>
      <c r="I2110" s="29"/>
      <c r="J2110" s="29"/>
      <c r="K2110" s="116"/>
      <c r="L2110" s="174"/>
      <c r="M2110" s="174"/>
      <c r="N2110" s="174"/>
      <c r="O2110" s="116"/>
      <c r="P2110" s="174"/>
      <c r="Q2110" s="116"/>
      <c r="R2110" s="116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</row>
    <row r="2111" ht="15.75" customHeight="1">
      <c r="A2111" s="262"/>
      <c r="B2111" s="118"/>
      <c r="C2111" s="118"/>
      <c r="D2111" s="265"/>
      <c r="E2111" s="118"/>
      <c r="F2111" s="262"/>
      <c r="G2111" s="29"/>
      <c r="H2111" s="118"/>
      <c r="I2111" s="29"/>
      <c r="J2111" s="29"/>
      <c r="K2111" s="116"/>
      <c r="L2111" s="174"/>
      <c r="M2111" s="174"/>
      <c r="N2111" s="174"/>
      <c r="O2111" s="116"/>
      <c r="P2111" s="174"/>
      <c r="Q2111" s="116"/>
      <c r="R2111" s="116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</row>
    <row r="2112" ht="15.75" customHeight="1">
      <c r="A2112" s="262"/>
      <c r="B2112" s="118"/>
      <c r="C2112" s="118"/>
      <c r="D2112" s="265"/>
      <c r="E2112" s="118"/>
      <c r="F2112" s="262"/>
      <c r="G2112" s="29"/>
      <c r="H2112" s="118"/>
      <c r="I2112" s="29"/>
      <c r="J2112" s="29"/>
      <c r="K2112" s="116"/>
      <c r="L2112" s="174"/>
      <c r="M2112" s="174"/>
      <c r="N2112" s="174"/>
      <c r="O2112" s="116"/>
      <c r="P2112" s="174"/>
      <c r="Q2112" s="116"/>
      <c r="R2112" s="116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</row>
    <row r="2113" ht="15.75" customHeight="1">
      <c r="A2113" s="262"/>
      <c r="B2113" s="118"/>
      <c r="C2113" s="118"/>
      <c r="D2113" s="265"/>
      <c r="E2113" s="118"/>
      <c r="F2113" s="262"/>
      <c r="G2113" s="29"/>
      <c r="H2113" s="118"/>
      <c r="I2113" s="29"/>
      <c r="J2113" s="29"/>
      <c r="K2113" s="116"/>
      <c r="L2113" s="174"/>
      <c r="M2113" s="174"/>
      <c r="N2113" s="174"/>
      <c r="O2113" s="116"/>
      <c r="P2113" s="174"/>
      <c r="Q2113" s="116"/>
      <c r="R2113" s="116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</row>
    <row r="2114" ht="15.75" customHeight="1">
      <c r="A2114" s="262"/>
      <c r="B2114" s="118"/>
      <c r="C2114" s="118"/>
      <c r="D2114" s="265"/>
      <c r="E2114" s="118"/>
      <c r="F2114" s="262"/>
      <c r="G2114" s="29"/>
      <c r="H2114" s="118"/>
      <c r="I2114" s="29"/>
      <c r="J2114" s="29"/>
      <c r="K2114" s="116"/>
      <c r="L2114" s="174"/>
      <c r="M2114" s="174"/>
      <c r="N2114" s="174"/>
      <c r="O2114" s="116"/>
      <c r="P2114" s="174"/>
      <c r="Q2114" s="116"/>
      <c r="R2114" s="116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</row>
    <row r="2115" ht="15.75" customHeight="1">
      <c r="A2115" s="262"/>
      <c r="B2115" s="118"/>
      <c r="C2115" s="118"/>
      <c r="D2115" s="265"/>
      <c r="E2115" s="118"/>
      <c r="F2115" s="262"/>
      <c r="G2115" s="29"/>
      <c r="H2115" s="118"/>
      <c r="I2115" s="29"/>
      <c r="J2115" s="29"/>
      <c r="K2115" s="116"/>
      <c r="L2115" s="174"/>
      <c r="M2115" s="174"/>
      <c r="N2115" s="174"/>
      <c r="O2115" s="116"/>
      <c r="P2115" s="174"/>
      <c r="Q2115" s="116"/>
      <c r="R2115" s="116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</row>
    <row r="2116" ht="15.75" customHeight="1">
      <c r="A2116" s="262"/>
      <c r="B2116" s="118"/>
      <c r="C2116" s="118"/>
      <c r="D2116" s="265"/>
      <c r="E2116" s="118"/>
      <c r="F2116" s="262"/>
      <c r="G2116" s="29"/>
      <c r="H2116" s="118"/>
      <c r="I2116" s="29"/>
      <c r="J2116" s="29"/>
      <c r="K2116" s="116"/>
      <c r="L2116" s="174"/>
      <c r="M2116" s="174"/>
      <c r="N2116" s="174"/>
      <c r="O2116" s="116"/>
      <c r="P2116" s="174"/>
      <c r="Q2116" s="116"/>
      <c r="R2116" s="116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</row>
    <row r="2117" ht="15.75" customHeight="1">
      <c r="A2117" s="262"/>
      <c r="B2117" s="118"/>
      <c r="C2117" s="118"/>
      <c r="D2117" s="265"/>
      <c r="E2117" s="118"/>
      <c r="F2117" s="262"/>
      <c r="G2117" s="29"/>
      <c r="H2117" s="118"/>
      <c r="I2117" s="29"/>
      <c r="J2117" s="29"/>
      <c r="K2117" s="116"/>
      <c r="L2117" s="174"/>
      <c r="M2117" s="174"/>
      <c r="N2117" s="174"/>
      <c r="O2117" s="116"/>
      <c r="P2117" s="174"/>
      <c r="Q2117" s="116"/>
      <c r="R2117" s="116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</row>
    <row r="2118" ht="15.75" customHeight="1">
      <c r="A2118" s="262"/>
      <c r="B2118" s="118"/>
      <c r="C2118" s="118"/>
      <c r="D2118" s="265"/>
      <c r="E2118" s="118"/>
      <c r="F2118" s="262"/>
      <c r="G2118" s="29"/>
      <c r="H2118" s="118"/>
      <c r="I2118" s="29"/>
      <c r="J2118" s="29"/>
      <c r="K2118" s="116"/>
      <c r="L2118" s="174"/>
      <c r="M2118" s="174"/>
      <c r="N2118" s="174"/>
      <c r="O2118" s="116"/>
      <c r="P2118" s="174"/>
      <c r="Q2118" s="116"/>
      <c r="R2118" s="116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</row>
    <row r="2119" ht="15.75" customHeight="1">
      <c r="A2119" s="262"/>
      <c r="B2119" s="118"/>
      <c r="C2119" s="118"/>
      <c r="D2119" s="265"/>
      <c r="E2119" s="118"/>
      <c r="F2119" s="262"/>
      <c r="G2119" s="29"/>
      <c r="H2119" s="118"/>
      <c r="I2119" s="29"/>
      <c r="J2119" s="29"/>
      <c r="K2119" s="116"/>
      <c r="L2119" s="174"/>
      <c r="M2119" s="174"/>
      <c r="N2119" s="174"/>
      <c r="O2119" s="116"/>
      <c r="P2119" s="174"/>
      <c r="Q2119" s="116"/>
      <c r="R2119" s="116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</row>
    <row r="2120" ht="15.75" customHeight="1">
      <c r="A2120" s="262"/>
      <c r="B2120" s="118"/>
      <c r="C2120" s="118"/>
      <c r="D2120" s="265"/>
      <c r="E2120" s="118"/>
      <c r="F2120" s="262"/>
      <c r="G2120" s="29"/>
      <c r="H2120" s="118"/>
      <c r="I2120" s="29"/>
      <c r="J2120" s="29"/>
      <c r="K2120" s="116"/>
      <c r="L2120" s="174"/>
      <c r="M2120" s="174"/>
      <c r="N2120" s="174"/>
      <c r="O2120" s="116"/>
      <c r="P2120" s="174"/>
      <c r="Q2120" s="116"/>
      <c r="R2120" s="116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</row>
    <row r="2121" ht="15.75" customHeight="1">
      <c r="A2121" s="262"/>
      <c r="B2121" s="118"/>
      <c r="C2121" s="118"/>
      <c r="D2121" s="265"/>
      <c r="E2121" s="118"/>
      <c r="F2121" s="262"/>
      <c r="G2121" s="29"/>
      <c r="H2121" s="118"/>
      <c r="I2121" s="29"/>
      <c r="J2121" s="29"/>
      <c r="K2121" s="116"/>
      <c r="L2121" s="174"/>
      <c r="M2121" s="174"/>
      <c r="N2121" s="174"/>
      <c r="O2121" s="116"/>
      <c r="P2121" s="174"/>
      <c r="Q2121" s="116"/>
      <c r="R2121" s="116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</row>
    <row r="2122" ht="15.75" customHeight="1">
      <c r="A2122" s="262"/>
      <c r="B2122" s="118"/>
      <c r="C2122" s="118"/>
      <c r="D2122" s="265"/>
      <c r="E2122" s="118"/>
      <c r="F2122" s="262"/>
      <c r="G2122" s="29"/>
      <c r="H2122" s="118"/>
      <c r="I2122" s="29"/>
      <c r="J2122" s="29"/>
      <c r="K2122" s="116"/>
      <c r="L2122" s="174"/>
      <c r="M2122" s="174"/>
      <c r="N2122" s="174"/>
      <c r="O2122" s="116"/>
      <c r="P2122" s="174"/>
      <c r="Q2122" s="116"/>
      <c r="R2122" s="116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</row>
    <row r="2123" ht="15.75" customHeight="1">
      <c r="A2123" s="262"/>
      <c r="B2123" s="118"/>
      <c r="C2123" s="118"/>
      <c r="D2123" s="265"/>
      <c r="E2123" s="118"/>
      <c r="F2123" s="262"/>
      <c r="G2123" s="29"/>
      <c r="H2123" s="118"/>
      <c r="I2123" s="29"/>
      <c r="J2123" s="29"/>
      <c r="K2123" s="116"/>
      <c r="L2123" s="174"/>
      <c r="M2123" s="174"/>
      <c r="N2123" s="174"/>
      <c r="O2123" s="116"/>
      <c r="P2123" s="174"/>
      <c r="Q2123" s="116"/>
      <c r="R2123" s="116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</row>
    <row r="2124" ht="15.75" customHeight="1">
      <c r="A2124" s="262"/>
      <c r="B2124" s="118"/>
      <c r="C2124" s="118"/>
      <c r="D2124" s="265"/>
      <c r="E2124" s="118"/>
      <c r="F2124" s="262"/>
      <c r="G2124" s="29"/>
      <c r="H2124" s="118"/>
      <c r="I2124" s="29"/>
      <c r="J2124" s="29"/>
      <c r="K2124" s="116"/>
      <c r="L2124" s="174"/>
      <c r="M2124" s="174"/>
      <c r="N2124" s="174"/>
      <c r="O2124" s="116"/>
      <c r="P2124" s="174"/>
      <c r="Q2124" s="116"/>
      <c r="R2124" s="116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</row>
    <row r="2125" ht="15.75" customHeight="1">
      <c r="A2125" s="262"/>
      <c r="B2125" s="118"/>
      <c r="C2125" s="118"/>
      <c r="D2125" s="265"/>
      <c r="E2125" s="118"/>
      <c r="F2125" s="262"/>
      <c r="G2125" s="29"/>
      <c r="H2125" s="118"/>
      <c r="I2125" s="29"/>
      <c r="J2125" s="29"/>
      <c r="K2125" s="116"/>
      <c r="L2125" s="174"/>
      <c r="M2125" s="174"/>
      <c r="N2125" s="174"/>
      <c r="O2125" s="116"/>
      <c r="P2125" s="174"/>
      <c r="Q2125" s="116"/>
      <c r="R2125" s="116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</row>
    <row r="2126" ht="15.75" customHeight="1">
      <c r="A2126" s="262"/>
      <c r="B2126" s="118"/>
      <c r="C2126" s="118"/>
      <c r="D2126" s="265"/>
      <c r="E2126" s="118"/>
      <c r="F2126" s="262"/>
      <c r="G2126" s="29"/>
      <c r="H2126" s="118"/>
      <c r="I2126" s="29"/>
      <c r="J2126" s="29"/>
      <c r="K2126" s="116"/>
      <c r="L2126" s="174"/>
      <c r="M2126" s="174"/>
      <c r="N2126" s="174"/>
      <c r="O2126" s="116"/>
      <c r="P2126" s="174"/>
      <c r="Q2126" s="116"/>
      <c r="R2126" s="116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</row>
    <row r="2127" ht="15.75" customHeight="1">
      <c r="A2127" s="262"/>
      <c r="B2127" s="118"/>
      <c r="C2127" s="118"/>
      <c r="D2127" s="265"/>
      <c r="E2127" s="118"/>
      <c r="F2127" s="262"/>
      <c r="G2127" s="29"/>
      <c r="H2127" s="118"/>
      <c r="I2127" s="29"/>
      <c r="J2127" s="29"/>
      <c r="K2127" s="116"/>
      <c r="L2127" s="174"/>
      <c r="M2127" s="174"/>
      <c r="N2127" s="174"/>
      <c r="O2127" s="116"/>
      <c r="P2127" s="174"/>
      <c r="Q2127" s="116"/>
      <c r="R2127" s="116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</row>
    <row r="2128" ht="15.75" customHeight="1">
      <c r="A2128" s="262"/>
      <c r="B2128" s="118"/>
      <c r="C2128" s="118"/>
      <c r="D2128" s="265"/>
      <c r="E2128" s="118"/>
      <c r="F2128" s="262"/>
      <c r="G2128" s="29"/>
      <c r="H2128" s="118"/>
      <c r="I2128" s="29"/>
      <c r="J2128" s="29"/>
      <c r="K2128" s="116"/>
      <c r="L2128" s="174"/>
      <c r="M2128" s="174"/>
      <c r="N2128" s="174"/>
      <c r="O2128" s="116"/>
      <c r="P2128" s="174"/>
      <c r="Q2128" s="116"/>
      <c r="R2128" s="116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</row>
    <row r="2129" ht="15.75" customHeight="1">
      <c r="A2129" s="262"/>
      <c r="B2129" s="118"/>
      <c r="C2129" s="118"/>
      <c r="D2129" s="265"/>
      <c r="E2129" s="118"/>
      <c r="F2129" s="262"/>
      <c r="G2129" s="29"/>
      <c r="H2129" s="118"/>
      <c r="I2129" s="29"/>
      <c r="J2129" s="29"/>
      <c r="K2129" s="116"/>
      <c r="L2129" s="174"/>
      <c r="M2129" s="174"/>
      <c r="N2129" s="174"/>
      <c r="O2129" s="116"/>
      <c r="P2129" s="174"/>
      <c r="Q2129" s="116"/>
      <c r="R2129" s="116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</row>
    <row r="2130" ht="15.75" customHeight="1">
      <c r="A2130" s="262"/>
      <c r="B2130" s="118"/>
      <c r="C2130" s="118"/>
      <c r="D2130" s="265"/>
      <c r="E2130" s="118"/>
      <c r="F2130" s="262"/>
      <c r="G2130" s="29"/>
      <c r="H2130" s="118"/>
      <c r="I2130" s="29"/>
      <c r="J2130" s="29"/>
      <c r="K2130" s="116"/>
      <c r="L2130" s="174"/>
      <c r="M2130" s="174"/>
      <c r="N2130" s="174"/>
      <c r="O2130" s="116"/>
      <c r="P2130" s="174"/>
      <c r="Q2130" s="116"/>
      <c r="R2130" s="116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</row>
    <row r="2131" ht="15.75" customHeight="1">
      <c r="A2131" s="262"/>
      <c r="B2131" s="118"/>
      <c r="C2131" s="118"/>
      <c r="D2131" s="265"/>
      <c r="E2131" s="118"/>
      <c r="F2131" s="262"/>
      <c r="G2131" s="29"/>
      <c r="H2131" s="118"/>
      <c r="I2131" s="29"/>
      <c r="J2131" s="29"/>
      <c r="K2131" s="116"/>
      <c r="L2131" s="174"/>
      <c r="M2131" s="174"/>
      <c r="N2131" s="174"/>
      <c r="O2131" s="116"/>
      <c r="P2131" s="174"/>
      <c r="Q2131" s="116"/>
      <c r="R2131" s="116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</row>
    <row r="2132" ht="15.75" customHeight="1">
      <c r="A2132" s="262"/>
      <c r="B2132" s="118"/>
      <c r="C2132" s="118"/>
      <c r="D2132" s="265"/>
      <c r="E2132" s="118"/>
      <c r="F2132" s="262"/>
      <c r="G2132" s="29"/>
      <c r="H2132" s="118"/>
      <c r="I2132" s="29"/>
      <c r="J2132" s="29"/>
      <c r="K2132" s="116"/>
      <c r="L2132" s="174"/>
      <c r="M2132" s="174"/>
      <c r="N2132" s="174"/>
      <c r="O2132" s="116"/>
      <c r="P2132" s="174"/>
      <c r="Q2132" s="116"/>
      <c r="R2132" s="116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</row>
    <row r="2133" ht="15.75" customHeight="1">
      <c r="A2133" s="262"/>
      <c r="B2133" s="118"/>
      <c r="C2133" s="118"/>
      <c r="D2133" s="265"/>
      <c r="E2133" s="118"/>
      <c r="F2133" s="262"/>
      <c r="G2133" s="29"/>
      <c r="H2133" s="118"/>
      <c r="I2133" s="29"/>
      <c r="J2133" s="29"/>
      <c r="K2133" s="116"/>
      <c r="L2133" s="174"/>
      <c r="M2133" s="174"/>
      <c r="N2133" s="174"/>
      <c r="O2133" s="116"/>
      <c r="P2133" s="174"/>
      <c r="Q2133" s="116"/>
      <c r="R2133" s="116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</row>
    <row r="2134" ht="15.75" customHeight="1">
      <c r="A2134" s="262"/>
      <c r="B2134" s="118"/>
      <c r="C2134" s="118"/>
      <c r="D2134" s="265"/>
      <c r="E2134" s="118"/>
      <c r="F2134" s="262"/>
      <c r="G2134" s="29"/>
      <c r="H2134" s="118"/>
      <c r="I2134" s="29"/>
      <c r="J2134" s="29"/>
      <c r="K2134" s="116"/>
      <c r="L2134" s="174"/>
      <c r="M2134" s="174"/>
      <c r="N2134" s="174"/>
      <c r="O2134" s="116"/>
      <c r="P2134" s="174"/>
      <c r="Q2134" s="116"/>
      <c r="R2134" s="116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</row>
    <row r="2135" ht="15.75" customHeight="1">
      <c r="A2135" s="262"/>
      <c r="B2135" s="118"/>
      <c r="C2135" s="118"/>
      <c r="D2135" s="265"/>
      <c r="E2135" s="118"/>
      <c r="F2135" s="262"/>
      <c r="G2135" s="29"/>
      <c r="H2135" s="118"/>
      <c r="I2135" s="29"/>
      <c r="J2135" s="29"/>
      <c r="K2135" s="116"/>
      <c r="L2135" s="174"/>
      <c r="M2135" s="174"/>
      <c r="N2135" s="174"/>
      <c r="O2135" s="116"/>
      <c r="P2135" s="174"/>
      <c r="Q2135" s="116"/>
      <c r="R2135" s="116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</row>
    <row r="2136" ht="15.75" customHeight="1">
      <c r="A2136" s="262"/>
      <c r="B2136" s="118"/>
      <c r="C2136" s="118"/>
      <c r="D2136" s="265"/>
      <c r="E2136" s="118"/>
      <c r="F2136" s="262"/>
      <c r="G2136" s="29"/>
      <c r="H2136" s="118"/>
      <c r="I2136" s="29"/>
      <c r="J2136" s="29"/>
      <c r="K2136" s="116"/>
      <c r="L2136" s="174"/>
      <c r="M2136" s="174"/>
      <c r="N2136" s="174"/>
      <c r="O2136" s="116"/>
      <c r="P2136" s="174"/>
      <c r="Q2136" s="116"/>
      <c r="R2136" s="116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</row>
    <row r="2137" ht="15.75" customHeight="1">
      <c r="A2137" s="262"/>
      <c r="B2137" s="118"/>
      <c r="C2137" s="118"/>
      <c r="D2137" s="265"/>
      <c r="E2137" s="118"/>
      <c r="F2137" s="262"/>
      <c r="G2137" s="29"/>
      <c r="H2137" s="118"/>
      <c r="I2137" s="29"/>
      <c r="J2137" s="29"/>
      <c r="K2137" s="116"/>
      <c r="L2137" s="174"/>
      <c r="M2137" s="174"/>
      <c r="N2137" s="174"/>
      <c r="O2137" s="116"/>
      <c r="P2137" s="174"/>
      <c r="Q2137" s="116"/>
      <c r="R2137" s="116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</row>
    <row r="2138" ht="15.75" customHeight="1">
      <c r="A2138" s="262"/>
      <c r="B2138" s="118"/>
      <c r="C2138" s="118"/>
      <c r="D2138" s="265"/>
      <c r="E2138" s="118"/>
      <c r="F2138" s="262"/>
      <c r="G2138" s="29"/>
      <c r="H2138" s="118"/>
      <c r="I2138" s="29"/>
      <c r="J2138" s="29"/>
      <c r="K2138" s="116"/>
      <c r="L2138" s="174"/>
      <c r="M2138" s="174"/>
      <c r="N2138" s="174"/>
      <c r="O2138" s="116"/>
      <c r="P2138" s="174"/>
      <c r="Q2138" s="116"/>
      <c r="R2138" s="116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</row>
    <row r="2139" ht="15.75" customHeight="1">
      <c r="A2139" s="262"/>
      <c r="B2139" s="118"/>
      <c r="C2139" s="118"/>
      <c r="D2139" s="265"/>
      <c r="E2139" s="118"/>
      <c r="F2139" s="262"/>
      <c r="G2139" s="29"/>
      <c r="H2139" s="118"/>
      <c r="I2139" s="29"/>
      <c r="J2139" s="29"/>
      <c r="K2139" s="116"/>
      <c r="L2139" s="174"/>
      <c r="M2139" s="174"/>
      <c r="N2139" s="174"/>
      <c r="O2139" s="116"/>
      <c r="P2139" s="174"/>
      <c r="Q2139" s="116"/>
      <c r="R2139" s="116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</row>
    <row r="2140" ht="15.75" customHeight="1">
      <c r="A2140" s="262"/>
      <c r="B2140" s="118"/>
      <c r="C2140" s="118"/>
      <c r="D2140" s="265"/>
      <c r="E2140" s="118"/>
      <c r="F2140" s="262"/>
      <c r="G2140" s="29"/>
      <c r="H2140" s="118"/>
      <c r="I2140" s="29"/>
      <c r="J2140" s="29"/>
      <c r="K2140" s="116"/>
      <c r="L2140" s="174"/>
      <c r="M2140" s="174"/>
      <c r="N2140" s="174"/>
      <c r="O2140" s="116"/>
      <c r="P2140" s="174"/>
      <c r="Q2140" s="116"/>
      <c r="R2140" s="116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</row>
    <row r="2141" ht="15.75" customHeight="1">
      <c r="A2141" s="262"/>
      <c r="B2141" s="118"/>
      <c r="C2141" s="118"/>
      <c r="D2141" s="265"/>
      <c r="E2141" s="118"/>
      <c r="F2141" s="262"/>
      <c r="G2141" s="29"/>
      <c r="H2141" s="118"/>
      <c r="I2141" s="29"/>
      <c r="J2141" s="29"/>
      <c r="K2141" s="116"/>
      <c r="L2141" s="174"/>
      <c r="M2141" s="174"/>
      <c r="N2141" s="174"/>
      <c r="O2141" s="116"/>
      <c r="P2141" s="174"/>
      <c r="Q2141" s="116"/>
      <c r="R2141" s="116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</row>
    <row r="2142" ht="15.75" customHeight="1">
      <c r="A2142" s="262"/>
      <c r="B2142" s="118"/>
      <c r="C2142" s="118"/>
      <c r="D2142" s="265"/>
      <c r="E2142" s="118"/>
      <c r="F2142" s="262"/>
      <c r="G2142" s="29"/>
      <c r="H2142" s="118"/>
      <c r="I2142" s="29"/>
      <c r="J2142" s="29"/>
      <c r="K2142" s="116"/>
      <c r="L2142" s="174"/>
      <c r="M2142" s="174"/>
      <c r="N2142" s="174"/>
      <c r="O2142" s="116"/>
      <c r="P2142" s="174"/>
      <c r="Q2142" s="116"/>
      <c r="R2142" s="116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</row>
    <row r="2143" ht="15.75" customHeight="1">
      <c r="A2143" s="262"/>
      <c r="B2143" s="118"/>
      <c r="C2143" s="118"/>
      <c r="D2143" s="265"/>
      <c r="E2143" s="118"/>
      <c r="F2143" s="262"/>
      <c r="G2143" s="29"/>
      <c r="H2143" s="118"/>
      <c r="I2143" s="29"/>
      <c r="J2143" s="29"/>
      <c r="K2143" s="116"/>
      <c r="L2143" s="174"/>
      <c r="M2143" s="174"/>
      <c r="N2143" s="174"/>
      <c r="O2143" s="116"/>
      <c r="P2143" s="174"/>
      <c r="Q2143" s="116"/>
      <c r="R2143" s="116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</row>
    <row r="2144" ht="15.75" customHeight="1">
      <c r="A2144" s="262"/>
      <c r="B2144" s="118"/>
      <c r="C2144" s="118"/>
      <c r="D2144" s="265"/>
      <c r="E2144" s="118"/>
      <c r="F2144" s="262"/>
      <c r="G2144" s="29"/>
      <c r="H2144" s="118"/>
      <c r="I2144" s="29"/>
      <c r="J2144" s="29"/>
      <c r="K2144" s="116"/>
      <c r="L2144" s="174"/>
      <c r="M2144" s="174"/>
      <c r="N2144" s="174"/>
      <c r="O2144" s="116"/>
      <c r="P2144" s="174"/>
      <c r="Q2144" s="116"/>
      <c r="R2144" s="116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</row>
    <row r="2145" ht="15.75" customHeight="1">
      <c r="A2145" s="262"/>
      <c r="B2145" s="118"/>
      <c r="C2145" s="118"/>
      <c r="D2145" s="265"/>
      <c r="E2145" s="118"/>
      <c r="F2145" s="262"/>
      <c r="G2145" s="29"/>
      <c r="H2145" s="118"/>
      <c r="I2145" s="29"/>
      <c r="J2145" s="29"/>
      <c r="K2145" s="116"/>
      <c r="L2145" s="174"/>
      <c r="M2145" s="174"/>
      <c r="N2145" s="174"/>
      <c r="O2145" s="116"/>
      <c r="P2145" s="174"/>
      <c r="Q2145" s="116"/>
      <c r="R2145" s="116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</row>
    <row r="2146" ht="15.0" customHeight="1">
      <c r="A2146" s="262"/>
      <c r="B2146" s="118"/>
      <c r="C2146" s="118"/>
      <c r="D2146" s="265"/>
      <c r="E2146" s="118"/>
      <c r="F2146" s="262"/>
      <c r="G2146" s="29"/>
      <c r="H2146" s="118"/>
      <c r="I2146" s="29"/>
      <c r="J2146" s="29"/>
      <c r="K2146" s="116"/>
      <c r="L2146" s="28"/>
      <c r="M2146" s="174"/>
      <c r="N2146" s="174"/>
      <c r="O2146" s="116"/>
      <c r="P2146" s="174"/>
      <c r="Q2146" s="116"/>
      <c r="R2146" s="116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</row>
    <row r="2147" ht="15.75" customHeight="1">
      <c r="A2147" s="262"/>
      <c r="B2147" s="118"/>
      <c r="C2147" s="118"/>
      <c r="D2147" s="265"/>
      <c r="E2147" s="118"/>
      <c r="F2147" s="262"/>
      <c r="G2147" s="29"/>
      <c r="H2147" s="118"/>
      <c r="I2147" s="29"/>
      <c r="J2147" s="29"/>
      <c r="K2147" s="116"/>
      <c r="L2147" s="174"/>
      <c r="M2147" s="174"/>
      <c r="N2147" s="174"/>
      <c r="O2147" s="116"/>
      <c r="P2147" s="174"/>
      <c r="Q2147" s="116"/>
      <c r="R2147" s="116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</row>
    <row r="2148" ht="15.0" customHeight="1">
      <c r="A2148" s="262"/>
      <c r="B2148" s="118"/>
      <c r="C2148" s="118"/>
      <c r="D2148" s="265"/>
      <c r="E2148" s="118"/>
      <c r="F2148" s="262"/>
      <c r="G2148" s="29"/>
      <c r="H2148" s="118"/>
      <c r="I2148" s="29"/>
      <c r="J2148" s="29"/>
      <c r="K2148" s="34"/>
      <c r="L2148" s="265"/>
      <c r="M2148" s="174"/>
      <c r="N2148" s="174"/>
      <c r="O2148" s="116"/>
      <c r="P2148" s="174"/>
      <c r="Q2148" s="116"/>
      <c r="R2148" s="116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</row>
    <row r="2149" ht="15.0" customHeight="1">
      <c r="A2149" s="262"/>
      <c r="B2149" s="118"/>
      <c r="C2149" s="118"/>
      <c r="D2149" s="265"/>
      <c r="E2149" s="118"/>
      <c r="F2149" s="262"/>
      <c r="G2149" s="29"/>
      <c r="H2149" s="118"/>
      <c r="I2149" s="29"/>
      <c r="J2149" s="29"/>
      <c r="K2149" s="34"/>
      <c r="L2149" s="265"/>
      <c r="M2149" s="174"/>
      <c r="N2149" s="174"/>
      <c r="O2149" s="116"/>
      <c r="P2149" s="174"/>
      <c r="Q2149" s="116"/>
      <c r="R2149" s="116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</row>
    <row r="2150" ht="15.0" customHeight="1">
      <c r="A2150" s="262"/>
      <c r="B2150" s="118"/>
      <c r="C2150" s="118"/>
      <c r="D2150" s="265"/>
      <c r="E2150" s="118"/>
      <c r="F2150" s="262"/>
      <c r="G2150" s="29"/>
      <c r="H2150" s="118"/>
      <c r="I2150" s="29"/>
      <c r="J2150" s="29"/>
      <c r="K2150" s="34"/>
      <c r="L2150" s="265"/>
      <c r="M2150" s="174"/>
      <c r="N2150" s="174"/>
      <c r="O2150" s="116"/>
      <c r="P2150" s="174"/>
      <c r="Q2150" s="116"/>
      <c r="R2150" s="116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</row>
    <row r="2151" ht="15.0" customHeight="1">
      <c r="A2151" s="262"/>
      <c r="B2151" s="118"/>
      <c r="C2151" s="118"/>
      <c r="D2151" s="265"/>
      <c r="E2151" s="118"/>
      <c r="F2151" s="262"/>
      <c r="G2151" s="29"/>
      <c r="H2151" s="118"/>
      <c r="I2151" s="29"/>
      <c r="J2151" s="29"/>
      <c r="K2151" s="34"/>
      <c r="L2151" s="28"/>
      <c r="M2151" s="174"/>
      <c r="N2151" s="174"/>
      <c r="O2151" s="116"/>
      <c r="P2151" s="174"/>
      <c r="Q2151" s="116"/>
      <c r="R2151" s="116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</row>
    <row r="2152" ht="15.0" customHeight="1">
      <c r="A2152" s="262"/>
      <c r="B2152" s="118"/>
      <c r="C2152" s="118"/>
      <c r="D2152" s="265"/>
      <c r="E2152" s="118"/>
      <c r="F2152" s="262"/>
      <c r="G2152" s="29"/>
      <c r="H2152" s="118"/>
      <c r="I2152" s="29"/>
      <c r="J2152" s="29"/>
      <c r="K2152" s="34"/>
      <c r="L2152" s="118"/>
      <c r="M2152" s="174"/>
      <c r="N2152" s="174"/>
      <c r="O2152" s="116"/>
      <c r="P2152" s="174"/>
      <c r="Q2152" s="116"/>
      <c r="R2152" s="116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</row>
    <row r="2153" ht="15.0" customHeight="1">
      <c r="A2153" s="262"/>
      <c r="B2153" s="118"/>
      <c r="C2153" s="118"/>
      <c r="D2153" s="265"/>
      <c r="E2153" s="118"/>
      <c r="F2153" s="262"/>
      <c r="G2153" s="29"/>
      <c r="H2153" s="118"/>
      <c r="I2153" s="29"/>
      <c r="J2153" s="29"/>
      <c r="K2153" s="34"/>
      <c r="L2153" s="118"/>
      <c r="M2153" s="174"/>
      <c r="N2153" s="118"/>
      <c r="O2153" s="116"/>
      <c r="P2153" s="174"/>
      <c r="Q2153" s="116"/>
      <c r="R2153" s="116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</row>
    <row r="2154" ht="15.0" customHeight="1">
      <c r="A2154" s="262"/>
      <c r="B2154" s="118"/>
      <c r="C2154" s="118"/>
      <c r="D2154" s="265"/>
      <c r="E2154" s="118"/>
      <c r="F2154" s="262"/>
      <c r="G2154" s="29"/>
      <c r="H2154" s="118"/>
      <c r="I2154" s="29"/>
      <c r="J2154" s="29"/>
      <c r="K2154" s="116"/>
      <c r="L2154" s="175"/>
      <c r="M2154" s="174"/>
      <c r="N2154" s="174"/>
      <c r="O2154" s="116"/>
      <c r="P2154" s="174"/>
      <c r="Q2154" s="116"/>
      <c r="R2154" s="116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</row>
    <row r="2155" ht="15.0" customHeight="1">
      <c r="A2155" s="262"/>
      <c r="B2155" s="118"/>
      <c r="C2155" s="118"/>
      <c r="D2155" s="265"/>
      <c r="E2155" s="118"/>
      <c r="F2155" s="262"/>
      <c r="G2155" s="29"/>
      <c r="H2155" s="118"/>
      <c r="I2155" s="29"/>
      <c r="J2155" s="29"/>
      <c r="K2155" s="116"/>
      <c r="L2155" s="175"/>
      <c r="M2155" s="174"/>
      <c r="N2155" s="174"/>
      <c r="O2155" s="116"/>
      <c r="P2155" s="174"/>
      <c r="Q2155" s="116"/>
      <c r="R2155" s="116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</row>
    <row r="2156" ht="15.0" customHeight="1">
      <c r="A2156" s="262"/>
      <c r="B2156" s="118"/>
      <c r="C2156" s="118"/>
      <c r="D2156" s="265"/>
      <c r="E2156" s="118"/>
      <c r="F2156" s="262"/>
      <c r="G2156" s="29"/>
      <c r="H2156" s="118"/>
      <c r="I2156" s="29"/>
      <c r="J2156" s="29"/>
      <c r="K2156" s="116"/>
      <c r="L2156" s="175"/>
      <c r="M2156" s="174"/>
      <c r="N2156" s="174"/>
      <c r="O2156" s="116"/>
      <c r="P2156" s="174"/>
      <c r="Q2156" s="116"/>
      <c r="R2156" s="116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</row>
    <row r="2157" ht="15.0" customHeight="1">
      <c r="A2157" s="262"/>
      <c r="B2157" s="118"/>
      <c r="C2157" s="118"/>
      <c r="D2157" s="265"/>
      <c r="E2157" s="118"/>
      <c r="F2157" s="262"/>
      <c r="G2157" s="29"/>
      <c r="H2157" s="118"/>
      <c r="I2157" s="29"/>
      <c r="J2157" s="29"/>
      <c r="K2157" s="116"/>
      <c r="L2157" s="118"/>
      <c r="M2157" s="174"/>
      <c r="N2157" s="174"/>
      <c r="O2157" s="116"/>
      <c r="P2157" s="174"/>
      <c r="Q2157" s="116"/>
      <c r="R2157" s="116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</row>
    <row r="2158" ht="15.0" customHeight="1">
      <c r="A2158" s="262"/>
      <c r="B2158" s="118"/>
      <c r="C2158" s="118"/>
      <c r="D2158" s="265"/>
      <c r="E2158" s="118"/>
      <c r="F2158" s="262"/>
      <c r="G2158" s="29"/>
      <c r="H2158" s="118"/>
      <c r="I2158" s="29"/>
      <c r="J2158" s="29"/>
      <c r="K2158" s="116"/>
      <c r="L2158" s="175"/>
      <c r="M2158" s="174"/>
      <c r="N2158" s="174"/>
      <c r="O2158" s="116"/>
      <c r="P2158" s="174"/>
      <c r="Q2158" s="116"/>
      <c r="R2158" s="116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</row>
  </sheetData>
  <mergeCells count="2">
    <mergeCell ref="A2:D2"/>
    <mergeCell ref="F663:F670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0.71"/>
    <col customWidth="1" min="3" max="6" width="15.71"/>
    <col customWidth="1" min="7" max="7" width="6.71"/>
    <col customWidth="1" min="8" max="8" width="3.71"/>
    <col customWidth="1" min="9" max="9" width="8.71"/>
    <col customWidth="1" min="10" max="10" width="13.71"/>
    <col customWidth="1" min="11" max="11" width="4.71"/>
    <col customWidth="1" min="12" max="12" width="12.57"/>
    <col customWidth="1" min="13" max="13" width="4.71"/>
    <col customWidth="1" min="14" max="14" width="12.57"/>
    <col customWidth="1" min="15" max="15" width="4.71"/>
    <col customWidth="1" min="16" max="16" width="13.71"/>
    <col customWidth="1" min="17" max="17" width="4.71"/>
    <col customWidth="1" min="18" max="18" width="10.71"/>
    <col customWidth="1" min="19" max="36" width="9.14"/>
  </cols>
  <sheetData>
    <row r="1" ht="15.0" customHeight="1">
      <c r="A1" s="255" t="s">
        <v>2256</v>
      </c>
      <c r="B1" s="257" t="s">
        <v>2257</v>
      </c>
      <c r="C1" s="257" t="s">
        <v>2258</v>
      </c>
      <c r="D1" s="258" t="s">
        <v>2259</v>
      </c>
      <c r="E1" s="257" t="s">
        <v>2260</v>
      </c>
      <c r="F1" s="255" t="s">
        <v>2261</v>
      </c>
      <c r="G1" s="257" t="s">
        <v>2262</v>
      </c>
      <c r="H1" s="415"/>
      <c r="I1" s="211"/>
      <c r="J1" s="211"/>
      <c r="K1" s="116"/>
      <c r="L1" s="34"/>
      <c r="M1" s="28"/>
      <c r="N1" s="34"/>
      <c r="O1" s="28"/>
      <c r="P1" s="184"/>
      <c r="Q1" s="28"/>
      <c r="R1" s="3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.0" customHeight="1">
      <c r="A2" s="29" t="s">
        <v>2267</v>
      </c>
      <c r="B2" s="29"/>
      <c r="C2" s="29"/>
      <c r="D2" s="29"/>
      <c r="E2" s="175">
        <v>-3.5878873E7</v>
      </c>
      <c r="F2" s="262"/>
      <c r="G2" s="29"/>
      <c r="H2" s="118"/>
      <c r="I2" s="2"/>
      <c r="J2" s="118"/>
      <c r="K2" s="116"/>
      <c r="L2" s="174"/>
      <c r="M2" s="174"/>
      <c r="N2" s="174"/>
      <c r="O2" s="116"/>
      <c r="P2" s="174"/>
      <c r="Q2" s="116"/>
      <c r="R2" s="11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.0" customHeight="1">
      <c r="A3" s="262">
        <v>45658.0</v>
      </c>
      <c r="B3" s="115" t="s">
        <v>2378</v>
      </c>
      <c r="C3" s="118"/>
      <c r="D3" s="175">
        <v>500.0</v>
      </c>
      <c r="E3" s="175">
        <f t="shared" ref="E3:E1976" si="1">E2+C3-D3</f>
        <v>-35879373</v>
      </c>
      <c r="F3" s="262"/>
      <c r="G3" s="260" t="s">
        <v>2266</v>
      </c>
      <c r="H3" s="118"/>
      <c r="I3" s="29"/>
      <c r="J3" s="29"/>
      <c r="K3" s="116"/>
      <c r="L3" s="174"/>
      <c r="M3" s="174"/>
      <c r="N3" s="174"/>
      <c r="O3" s="116"/>
      <c r="P3" s="174"/>
      <c r="Q3" s="116"/>
      <c r="R3" s="11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5.0" customHeight="1">
      <c r="A4" s="262"/>
      <c r="B4" s="115" t="s">
        <v>2846</v>
      </c>
      <c r="C4" s="118">
        <v>96700.0</v>
      </c>
      <c r="D4" s="175"/>
      <c r="E4" s="175">
        <f t="shared" si="1"/>
        <v>-35782673</v>
      </c>
      <c r="F4" s="262"/>
      <c r="G4" s="29" t="s">
        <v>2263</v>
      </c>
      <c r="H4" s="118"/>
      <c r="I4" s="29"/>
      <c r="J4" s="29"/>
      <c r="K4" s="116"/>
      <c r="L4" s="174"/>
      <c r="M4" s="174"/>
      <c r="N4" s="174"/>
      <c r="O4" s="116"/>
      <c r="P4" s="174"/>
      <c r="Q4" s="116"/>
      <c r="R4" s="11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5.0" customHeight="1">
      <c r="A5" s="262"/>
      <c r="B5" s="115" t="s">
        <v>2279</v>
      </c>
      <c r="C5" s="118"/>
      <c r="D5" s="118">
        <v>1.0E7</v>
      </c>
      <c r="E5" s="175">
        <f t="shared" si="1"/>
        <v>-45782673</v>
      </c>
      <c r="F5" s="262"/>
      <c r="G5" s="29" t="s">
        <v>2263</v>
      </c>
      <c r="H5" s="118"/>
      <c r="I5" s="29"/>
      <c r="J5" s="29"/>
      <c r="K5" s="116"/>
      <c r="L5" s="174"/>
      <c r="M5" s="174"/>
      <c r="N5" s="174"/>
      <c r="O5" s="116"/>
      <c r="P5" s="174"/>
      <c r="Q5" s="116"/>
      <c r="R5" s="1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5.0" customHeight="1">
      <c r="A6" s="262">
        <v>45659.0</v>
      </c>
      <c r="B6" s="115" t="s">
        <v>2847</v>
      </c>
      <c r="C6" s="118">
        <v>3100000.0</v>
      </c>
      <c r="D6" s="175"/>
      <c r="E6" s="175">
        <f t="shared" si="1"/>
        <v>-42682673</v>
      </c>
      <c r="F6" s="262"/>
      <c r="G6" s="29" t="s">
        <v>2263</v>
      </c>
      <c r="H6" s="118"/>
      <c r="I6" s="29"/>
      <c r="J6" s="29"/>
      <c r="K6" s="116"/>
      <c r="L6" s="174"/>
      <c r="M6" s="174"/>
      <c r="N6" s="174"/>
      <c r="O6" s="116"/>
      <c r="P6" s="174"/>
      <c r="Q6" s="116"/>
      <c r="R6" s="11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5.0" customHeight="1">
      <c r="A7" s="262"/>
      <c r="B7" s="115" t="s">
        <v>2391</v>
      </c>
      <c r="C7" s="118"/>
      <c r="D7" s="118">
        <v>3052350.0</v>
      </c>
      <c r="E7" s="175">
        <f t="shared" si="1"/>
        <v>-45735023</v>
      </c>
      <c r="F7" s="262"/>
      <c r="G7" s="29" t="s">
        <v>2263</v>
      </c>
      <c r="H7" s="118"/>
      <c r="I7" s="29"/>
      <c r="J7" s="29"/>
      <c r="K7" s="116"/>
      <c r="L7" s="174"/>
      <c r="M7" s="174"/>
      <c r="N7" s="174"/>
      <c r="O7" s="116"/>
      <c r="P7" s="174"/>
      <c r="Q7" s="116"/>
      <c r="R7" s="11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5.0" customHeight="1">
      <c r="A8" s="262">
        <v>45660.0</v>
      </c>
      <c r="B8" s="115" t="s">
        <v>2848</v>
      </c>
      <c r="C8" s="118">
        <v>386800.0</v>
      </c>
      <c r="D8" s="118"/>
      <c r="E8" s="175">
        <f t="shared" si="1"/>
        <v>-45348223</v>
      </c>
      <c r="F8" s="262"/>
      <c r="G8" s="29" t="s">
        <v>2263</v>
      </c>
      <c r="H8" s="118"/>
      <c r="I8" s="29"/>
      <c r="J8" s="29"/>
      <c r="K8" s="116"/>
      <c r="L8" s="174"/>
      <c r="M8" s="174"/>
      <c r="N8" s="174"/>
      <c r="O8" s="116"/>
      <c r="P8" s="174"/>
      <c r="Q8" s="116"/>
      <c r="R8" s="11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5.0" customHeight="1">
      <c r="A9" s="262"/>
      <c r="B9" s="115" t="s">
        <v>2849</v>
      </c>
      <c r="C9" s="118">
        <v>193400.0</v>
      </c>
      <c r="D9" s="175"/>
      <c r="E9" s="175">
        <f t="shared" si="1"/>
        <v>-45154823</v>
      </c>
      <c r="F9" s="262"/>
      <c r="G9" s="29" t="s">
        <v>2263</v>
      </c>
      <c r="H9" s="118"/>
      <c r="I9" s="29"/>
      <c r="J9" s="29"/>
      <c r="K9" s="116"/>
      <c r="L9" s="174"/>
      <c r="M9" s="174"/>
      <c r="N9" s="174"/>
      <c r="O9" s="116"/>
      <c r="P9" s="174"/>
      <c r="Q9" s="116"/>
      <c r="R9" s="11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5.0" customHeight="1">
      <c r="A10" s="262"/>
      <c r="B10" s="115" t="s">
        <v>2279</v>
      </c>
      <c r="C10" s="118">
        <v>4900000.0</v>
      </c>
      <c r="D10" s="175"/>
      <c r="E10" s="175">
        <f t="shared" si="1"/>
        <v>-40254823</v>
      </c>
      <c r="F10" s="262"/>
      <c r="G10" s="29" t="s">
        <v>2263</v>
      </c>
      <c r="H10" s="118"/>
      <c r="I10" s="29"/>
      <c r="J10" s="29"/>
      <c r="K10" s="116"/>
      <c r="L10" s="174"/>
      <c r="M10" s="174"/>
      <c r="N10" s="174"/>
      <c r="O10" s="116"/>
      <c r="P10" s="174"/>
      <c r="Q10" s="116"/>
      <c r="R10" s="11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15.0" customHeight="1">
      <c r="A11" s="262">
        <v>45661.0</v>
      </c>
      <c r="B11" s="115" t="s">
        <v>2279</v>
      </c>
      <c r="C11" s="118">
        <v>3000000.0</v>
      </c>
      <c r="D11" s="118"/>
      <c r="E11" s="175">
        <f t="shared" si="1"/>
        <v>-37254823</v>
      </c>
      <c r="F11" s="262"/>
      <c r="G11" s="29" t="s">
        <v>2263</v>
      </c>
      <c r="H11" s="118"/>
      <c r="I11" s="29"/>
      <c r="J11" s="29"/>
      <c r="K11" s="116"/>
      <c r="L11" s="174"/>
      <c r="M11" s="174"/>
      <c r="N11" s="174"/>
      <c r="O11" s="116"/>
      <c r="P11" s="174"/>
      <c r="Q11" s="116"/>
      <c r="R11" s="11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15.0" customHeight="1">
      <c r="A12" s="262">
        <v>45662.0</v>
      </c>
      <c r="B12" s="115" t="s">
        <v>2378</v>
      </c>
      <c r="C12" s="118"/>
      <c r="D12" s="174">
        <v>500.0</v>
      </c>
      <c r="E12" s="175">
        <f t="shared" si="1"/>
        <v>-37255323</v>
      </c>
      <c r="F12" s="262"/>
      <c r="G12" s="259" t="s">
        <v>717</v>
      </c>
      <c r="H12" s="118"/>
      <c r="I12" s="29"/>
      <c r="J12" s="29"/>
      <c r="K12" s="116"/>
      <c r="L12" s="174"/>
      <c r="M12" s="174"/>
      <c r="N12" s="174"/>
      <c r="O12" s="116"/>
      <c r="P12" s="174"/>
      <c r="Q12" s="116"/>
      <c r="R12" s="11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15.0" customHeight="1">
      <c r="A13" s="262">
        <v>45663.0</v>
      </c>
      <c r="B13" s="115" t="s">
        <v>2850</v>
      </c>
      <c r="C13" s="118">
        <v>4.881817E7</v>
      </c>
      <c r="D13" s="175"/>
      <c r="E13" s="175">
        <f t="shared" si="1"/>
        <v>11562847</v>
      </c>
      <c r="F13" s="262" t="s">
        <v>2851</v>
      </c>
      <c r="G13" s="99" t="s">
        <v>2265</v>
      </c>
      <c r="H13" s="118"/>
      <c r="I13" s="29"/>
      <c r="J13" s="29"/>
      <c r="K13" s="116"/>
      <c r="L13" s="174"/>
      <c r="M13" s="174"/>
      <c r="N13" s="174"/>
      <c r="O13" s="116"/>
      <c r="P13" s="174"/>
      <c r="Q13" s="116"/>
      <c r="R13" s="11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15.0" customHeight="1">
      <c r="A14" s="262"/>
      <c r="B14" s="117" t="s">
        <v>2279</v>
      </c>
      <c r="C14" s="116"/>
      <c r="D14" s="116">
        <v>1.5E7</v>
      </c>
      <c r="E14" s="175">
        <f t="shared" si="1"/>
        <v>-3437153</v>
      </c>
      <c r="F14" s="262"/>
      <c r="G14" s="99" t="s">
        <v>2265</v>
      </c>
      <c r="H14" s="118"/>
      <c r="I14" s="29"/>
      <c r="J14" s="29"/>
      <c r="K14" s="116"/>
      <c r="L14" s="174"/>
      <c r="M14" s="174"/>
      <c r="N14" s="174"/>
      <c r="O14" s="116"/>
      <c r="P14" s="174"/>
      <c r="Q14" s="116"/>
      <c r="R14" s="11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5.0" customHeight="1">
      <c r="A15" s="262"/>
      <c r="B15" s="115" t="s">
        <v>2852</v>
      </c>
      <c r="C15" s="118"/>
      <c r="D15" s="118">
        <v>15400.0</v>
      </c>
      <c r="E15" s="175">
        <f t="shared" si="1"/>
        <v>-3452553</v>
      </c>
      <c r="F15" s="262"/>
      <c r="G15" s="99" t="s">
        <v>2265</v>
      </c>
      <c r="H15" s="118"/>
      <c r="I15" s="29"/>
      <c r="J15" s="29"/>
      <c r="K15" s="116"/>
      <c r="L15" s="174"/>
      <c r="M15" s="174"/>
      <c r="N15" s="174"/>
      <c r="O15" s="116"/>
      <c r="P15" s="174"/>
      <c r="Q15" s="116"/>
      <c r="R15" s="11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5.0" customHeight="1">
      <c r="A16" s="262">
        <v>45665.0</v>
      </c>
      <c r="B16" s="115" t="s">
        <v>2853</v>
      </c>
      <c r="C16" s="118">
        <v>2.0E8</v>
      </c>
      <c r="D16" s="265"/>
      <c r="E16" s="175">
        <f t="shared" si="1"/>
        <v>196547447</v>
      </c>
      <c r="F16" s="262" t="s">
        <v>2854</v>
      </c>
      <c r="G16" s="416" t="s">
        <v>2264</v>
      </c>
      <c r="H16" s="118"/>
      <c r="I16" s="29"/>
      <c r="J16" s="29"/>
      <c r="K16" s="116"/>
      <c r="L16" s="174"/>
      <c r="M16" s="174"/>
      <c r="N16" s="174"/>
      <c r="O16" s="116"/>
      <c r="P16" s="174"/>
      <c r="Q16" s="116"/>
      <c r="R16" s="11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5.0" customHeight="1">
      <c r="A17" s="262"/>
      <c r="B17" s="115" t="s">
        <v>2280</v>
      </c>
      <c r="C17" s="265"/>
      <c r="D17" s="265">
        <v>75000.0</v>
      </c>
      <c r="E17" s="175">
        <f t="shared" si="1"/>
        <v>196472447</v>
      </c>
      <c r="F17" s="262" t="s">
        <v>2855</v>
      </c>
      <c r="G17" s="416" t="s">
        <v>2264</v>
      </c>
      <c r="H17" s="118"/>
      <c r="I17" s="29"/>
      <c r="J17" s="29"/>
      <c r="K17" s="116"/>
      <c r="L17" s="174"/>
      <c r="M17" s="174"/>
      <c r="N17" s="174"/>
      <c r="O17" s="116"/>
      <c r="P17" s="174"/>
      <c r="Q17" s="116"/>
      <c r="R17" s="11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5.0" customHeight="1">
      <c r="A18" s="262"/>
      <c r="B18" s="115" t="s">
        <v>2856</v>
      </c>
      <c r="C18" s="265"/>
      <c r="D18" s="265">
        <v>190490.0</v>
      </c>
      <c r="E18" s="175">
        <f t="shared" si="1"/>
        <v>196281957</v>
      </c>
      <c r="F18" s="262" t="s">
        <v>2857</v>
      </c>
      <c r="G18" s="416" t="s">
        <v>2264</v>
      </c>
      <c r="H18" s="118"/>
      <c r="I18" s="29"/>
      <c r="J18" s="29"/>
      <c r="K18" s="116"/>
      <c r="L18" s="174"/>
      <c r="M18" s="174"/>
      <c r="N18" s="174"/>
      <c r="O18" s="116"/>
      <c r="P18" s="174"/>
      <c r="Q18" s="116"/>
      <c r="R18" s="11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5.0" customHeight="1">
      <c r="A19" s="262"/>
      <c r="B19" s="115" t="s">
        <v>2378</v>
      </c>
      <c r="C19" s="265"/>
      <c r="D19" s="265">
        <v>500.0</v>
      </c>
      <c r="E19" s="175">
        <f t="shared" si="1"/>
        <v>196281457</v>
      </c>
      <c r="F19" s="262"/>
      <c r="G19" s="416" t="s">
        <v>2264</v>
      </c>
      <c r="H19" s="118"/>
      <c r="I19" s="29"/>
      <c r="J19" s="29"/>
      <c r="K19" s="116"/>
      <c r="L19" s="174"/>
      <c r="M19" s="174"/>
      <c r="N19" s="174"/>
      <c r="O19" s="116"/>
      <c r="P19" s="174"/>
      <c r="Q19" s="116"/>
      <c r="R19" s="11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5.0" customHeight="1">
      <c r="A20" s="262"/>
      <c r="B20" s="115" t="s">
        <v>2858</v>
      </c>
      <c r="C20" s="118"/>
      <c r="D20" s="118">
        <v>1.2635678E8</v>
      </c>
      <c r="E20" s="175">
        <f t="shared" si="1"/>
        <v>69924677</v>
      </c>
      <c r="F20" s="262">
        <v>45665.0</v>
      </c>
      <c r="G20" s="29" t="s">
        <v>2263</v>
      </c>
      <c r="H20" s="118"/>
      <c r="I20" s="29"/>
      <c r="J20" s="29"/>
      <c r="K20" s="116"/>
      <c r="L20" s="174"/>
      <c r="M20" s="174"/>
      <c r="N20" s="174"/>
      <c r="O20" s="116"/>
      <c r="P20" s="174"/>
      <c r="Q20" s="116"/>
      <c r="R20" s="11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5.0" customHeight="1">
      <c r="A21" s="262"/>
      <c r="B21" s="115" t="s">
        <v>2859</v>
      </c>
      <c r="C21" s="118"/>
      <c r="D21" s="118">
        <v>4.2853664E7</v>
      </c>
      <c r="E21" s="175">
        <f t="shared" si="1"/>
        <v>27071013</v>
      </c>
      <c r="F21" s="262" t="s">
        <v>2860</v>
      </c>
      <c r="G21" s="29" t="s">
        <v>2263</v>
      </c>
      <c r="H21" s="118"/>
      <c r="I21" s="29"/>
      <c r="J21" s="29"/>
      <c r="K21" s="116"/>
      <c r="L21" s="174"/>
      <c r="M21" s="174"/>
      <c r="N21" s="174"/>
      <c r="O21" s="116"/>
      <c r="P21" s="174"/>
      <c r="Q21" s="116"/>
      <c r="R21" s="1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5.0" customHeight="1">
      <c r="A22" s="262"/>
      <c r="B22" s="115" t="s">
        <v>2859</v>
      </c>
      <c r="C22" s="118"/>
      <c r="D22" s="118">
        <v>2255456.0</v>
      </c>
      <c r="E22" s="175">
        <f t="shared" si="1"/>
        <v>24815557</v>
      </c>
      <c r="G22" s="29" t="s">
        <v>2263</v>
      </c>
      <c r="H22" s="118"/>
      <c r="I22" s="29"/>
      <c r="J22" s="29"/>
      <c r="K22" s="116"/>
      <c r="L22" s="174"/>
      <c r="M22" s="174"/>
      <c r="N22" s="174"/>
      <c r="O22" s="116"/>
      <c r="P22" s="174"/>
      <c r="Q22" s="116"/>
      <c r="R22" s="11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5.0" customHeight="1">
      <c r="A23" s="262">
        <v>45666.0</v>
      </c>
      <c r="B23" s="115" t="s">
        <v>2861</v>
      </c>
      <c r="C23" s="175">
        <v>2255456.0</v>
      </c>
      <c r="D23" s="175"/>
      <c r="E23" s="175">
        <f t="shared" si="1"/>
        <v>27071013</v>
      </c>
      <c r="F23" s="262"/>
      <c r="G23" s="29" t="s">
        <v>2263</v>
      </c>
      <c r="H23" s="118"/>
      <c r="I23" s="29"/>
      <c r="J23" s="29"/>
      <c r="K23" s="116"/>
      <c r="L23" s="174"/>
      <c r="M23" s="174"/>
      <c r="N23" s="174"/>
      <c r="O23" s="116"/>
      <c r="P23" s="174"/>
      <c r="Q23" s="116"/>
      <c r="R23" s="11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5.0" customHeight="1">
      <c r="A24" s="262"/>
      <c r="B24" s="117" t="s">
        <v>864</v>
      </c>
      <c r="C24" s="116">
        <v>825000.0</v>
      </c>
      <c r="D24" s="116"/>
      <c r="E24" s="175">
        <f t="shared" si="1"/>
        <v>27896013</v>
      </c>
      <c r="F24" s="262">
        <v>45657.0</v>
      </c>
      <c r="G24" s="29" t="s">
        <v>2263</v>
      </c>
      <c r="H24" s="118"/>
      <c r="I24" s="29"/>
      <c r="J24" s="29"/>
      <c r="K24" s="116"/>
      <c r="L24" s="174"/>
      <c r="M24" s="174"/>
      <c r="N24" s="174"/>
      <c r="O24" s="116"/>
      <c r="P24" s="174"/>
      <c r="Q24" s="116"/>
      <c r="R24" s="11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5.0" customHeight="1">
      <c r="A25" s="262">
        <v>45667.0</v>
      </c>
      <c r="B25" s="115" t="s">
        <v>2862</v>
      </c>
      <c r="C25" s="116">
        <v>1.4179005E7</v>
      </c>
      <c r="D25" s="118"/>
      <c r="E25" s="175">
        <f t="shared" si="1"/>
        <v>42075018</v>
      </c>
      <c r="F25" s="262">
        <v>45664.0</v>
      </c>
      <c r="G25" s="260" t="s">
        <v>2266</v>
      </c>
      <c r="H25" s="118"/>
      <c r="I25" s="29"/>
      <c r="J25" s="29"/>
      <c r="K25" s="116"/>
      <c r="L25" s="174"/>
      <c r="M25" s="174"/>
      <c r="N25" s="174"/>
      <c r="O25" s="116"/>
      <c r="P25" s="174"/>
      <c r="Q25" s="116"/>
      <c r="R25" s="11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5.0" customHeight="1">
      <c r="A26" s="262"/>
      <c r="B26" s="115" t="s">
        <v>2863</v>
      </c>
      <c r="C26" s="116">
        <v>6180350.0</v>
      </c>
      <c r="D26" s="116"/>
      <c r="E26" s="175">
        <f t="shared" si="1"/>
        <v>48255368</v>
      </c>
      <c r="F26" s="262">
        <v>46022.0</v>
      </c>
      <c r="G26" s="260" t="s">
        <v>2266</v>
      </c>
      <c r="H26" s="118"/>
      <c r="I26" s="29"/>
      <c r="J26" s="29"/>
      <c r="K26" s="116"/>
      <c r="L26" s="174"/>
      <c r="M26" s="174"/>
      <c r="N26" s="174"/>
      <c r="O26" s="116"/>
      <c r="P26" s="174"/>
      <c r="Q26" s="116"/>
      <c r="R26" s="11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5.0" customHeight="1">
      <c r="A27" s="262"/>
      <c r="B27" s="115" t="s">
        <v>2864</v>
      </c>
      <c r="C27" s="116"/>
      <c r="D27" s="118">
        <v>3.31089E7</v>
      </c>
      <c r="E27" s="175">
        <f t="shared" si="1"/>
        <v>15146468</v>
      </c>
      <c r="F27" s="262"/>
      <c r="G27" s="260" t="s">
        <v>2266</v>
      </c>
      <c r="H27" s="118"/>
      <c r="I27" s="29"/>
      <c r="J27" s="29"/>
      <c r="K27" s="116"/>
      <c r="L27" s="174"/>
      <c r="M27" s="174"/>
      <c r="N27" s="174"/>
      <c r="O27" s="116"/>
      <c r="P27" s="174"/>
      <c r="Q27" s="116"/>
      <c r="R27" s="11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5.0" customHeight="1">
      <c r="A28" s="262"/>
      <c r="B28" s="115" t="s">
        <v>825</v>
      </c>
      <c r="C28" s="116">
        <v>1.87022E7</v>
      </c>
      <c r="D28" s="118"/>
      <c r="E28" s="175">
        <f t="shared" si="1"/>
        <v>33848668</v>
      </c>
      <c r="F28" s="262">
        <v>46022.0</v>
      </c>
      <c r="G28" s="29" t="s">
        <v>2263</v>
      </c>
      <c r="H28" s="118"/>
      <c r="I28" s="29"/>
      <c r="J28" s="29"/>
      <c r="K28" s="116"/>
      <c r="L28" s="174"/>
      <c r="M28" s="174"/>
      <c r="N28" s="174"/>
      <c r="O28" s="116"/>
      <c r="P28" s="174"/>
      <c r="Q28" s="116"/>
      <c r="R28" s="11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5.0" customHeight="1">
      <c r="A29" s="262"/>
      <c r="B29" s="115" t="s">
        <v>826</v>
      </c>
      <c r="C29" s="116">
        <v>8157600.0</v>
      </c>
      <c r="D29" s="116"/>
      <c r="E29" s="175">
        <f t="shared" si="1"/>
        <v>42006268</v>
      </c>
      <c r="F29" s="262">
        <v>46022.0</v>
      </c>
      <c r="G29" s="29" t="s">
        <v>2263</v>
      </c>
      <c r="H29" s="118"/>
      <c r="I29" s="29"/>
      <c r="J29" s="29"/>
      <c r="K29" s="116"/>
      <c r="L29" s="174"/>
      <c r="M29" s="174"/>
      <c r="N29" s="174"/>
      <c r="O29" s="116"/>
      <c r="P29" s="174"/>
      <c r="Q29" s="116"/>
      <c r="R29" s="11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5.0" customHeight="1">
      <c r="A30" s="262"/>
      <c r="B30" s="115" t="s">
        <v>824</v>
      </c>
      <c r="C30" s="116">
        <v>2508000.0</v>
      </c>
      <c r="D30" s="116"/>
      <c r="E30" s="175">
        <f t="shared" si="1"/>
        <v>44514268</v>
      </c>
      <c r="F30" s="262">
        <v>46022.0</v>
      </c>
      <c r="G30" s="29" t="s">
        <v>2263</v>
      </c>
      <c r="H30" s="118"/>
      <c r="I30" s="29"/>
      <c r="J30" s="29"/>
      <c r="K30" s="116"/>
      <c r="L30" s="174"/>
      <c r="M30" s="174"/>
      <c r="N30" s="174"/>
      <c r="O30" s="116"/>
      <c r="P30" s="174"/>
      <c r="Q30" s="116"/>
      <c r="R30" s="11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5.0" customHeight="1">
      <c r="A31" s="262"/>
      <c r="B31" s="117" t="s">
        <v>830</v>
      </c>
      <c r="C31" s="116">
        <v>1.91367E7</v>
      </c>
      <c r="D31" s="116"/>
      <c r="E31" s="175">
        <f t="shared" si="1"/>
        <v>63650968</v>
      </c>
      <c r="F31" s="262">
        <v>46022.0</v>
      </c>
      <c r="G31" s="29" t="s">
        <v>2263</v>
      </c>
      <c r="H31" s="118"/>
      <c r="I31" s="29"/>
      <c r="J31" s="29"/>
      <c r="K31" s="116"/>
      <c r="L31" s="174"/>
      <c r="M31" s="174"/>
      <c r="N31" s="174"/>
      <c r="O31" s="116"/>
      <c r="P31" s="174"/>
      <c r="Q31" s="116"/>
      <c r="R31" s="11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5.0" customHeight="1">
      <c r="A32" s="262"/>
      <c r="B32" s="115" t="s">
        <v>822</v>
      </c>
      <c r="C32" s="116">
        <v>2.013825E7</v>
      </c>
      <c r="D32" s="118"/>
      <c r="E32" s="175">
        <f t="shared" si="1"/>
        <v>83789218</v>
      </c>
      <c r="F32" s="262">
        <v>46022.0</v>
      </c>
      <c r="G32" s="29" t="s">
        <v>2263</v>
      </c>
      <c r="H32" s="118"/>
      <c r="I32" s="29"/>
      <c r="J32" s="29"/>
      <c r="K32" s="116"/>
      <c r="L32" s="174"/>
      <c r="M32" s="174"/>
      <c r="N32" s="174"/>
      <c r="O32" s="116"/>
      <c r="P32" s="174"/>
      <c r="Q32" s="116"/>
      <c r="R32" s="11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5.0" customHeight="1">
      <c r="A33" s="262"/>
      <c r="B33" s="115" t="s">
        <v>2865</v>
      </c>
      <c r="C33" s="116">
        <v>1084600.0</v>
      </c>
      <c r="D33" s="118"/>
      <c r="E33" s="175">
        <f t="shared" si="1"/>
        <v>84873818</v>
      </c>
      <c r="F33" s="262">
        <v>46022.0</v>
      </c>
      <c r="G33" s="29" t="s">
        <v>2263</v>
      </c>
      <c r="H33" s="118"/>
      <c r="I33" s="29"/>
      <c r="J33" s="29"/>
      <c r="K33" s="116"/>
      <c r="L33" s="174"/>
      <c r="M33" s="174"/>
      <c r="N33" s="174"/>
      <c r="O33" s="116"/>
      <c r="P33" s="174"/>
      <c r="Q33" s="116"/>
      <c r="R33" s="11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5.0" customHeight="1">
      <c r="A34" s="262"/>
      <c r="B34" s="115" t="s">
        <v>2866</v>
      </c>
      <c r="C34" s="116">
        <v>1039500.0</v>
      </c>
      <c r="D34" s="116"/>
      <c r="E34" s="175">
        <f t="shared" si="1"/>
        <v>85913318</v>
      </c>
      <c r="F34" s="262">
        <v>46022.0</v>
      </c>
      <c r="G34" s="29" t="s">
        <v>2263</v>
      </c>
      <c r="H34" s="118"/>
      <c r="I34" s="29"/>
      <c r="J34" s="29"/>
      <c r="K34" s="116"/>
      <c r="L34" s="174"/>
      <c r="M34" s="174"/>
      <c r="N34" s="174"/>
      <c r="O34" s="116"/>
      <c r="P34" s="174"/>
      <c r="Q34" s="116"/>
      <c r="R34" s="11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5.0" customHeight="1">
      <c r="A35" s="262"/>
      <c r="B35" s="115" t="s">
        <v>2867</v>
      </c>
      <c r="C35" s="116">
        <v>2772000.0</v>
      </c>
      <c r="D35" s="118"/>
      <c r="E35" s="175">
        <f t="shared" si="1"/>
        <v>88685318</v>
      </c>
      <c r="F35" s="262">
        <v>46022.0</v>
      </c>
      <c r="G35" s="29" t="s">
        <v>2263</v>
      </c>
      <c r="H35" s="118"/>
      <c r="I35" s="29"/>
      <c r="J35" s="29"/>
      <c r="K35" s="116"/>
      <c r="L35" s="174"/>
      <c r="M35" s="174"/>
      <c r="N35" s="174"/>
      <c r="O35" s="116"/>
      <c r="P35" s="174"/>
      <c r="Q35" s="116"/>
      <c r="R35" s="11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5.0" customHeight="1">
      <c r="A36" s="262"/>
      <c r="B36" s="115" t="s">
        <v>2868</v>
      </c>
      <c r="C36" s="116">
        <v>1.353825E7</v>
      </c>
      <c r="D36" s="118"/>
      <c r="E36" s="175">
        <f t="shared" si="1"/>
        <v>102223568</v>
      </c>
      <c r="F36" s="262">
        <v>46022.0</v>
      </c>
      <c r="G36" s="29" t="s">
        <v>2263</v>
      </c>
      <c r="H36" s="118"/>
      <c r="I36" s="29"/>
      <c r="J36" s="29"/>
      <c r="K36" s="116"/>
      <c r="L36" s="174"/>
      <c r="M36" s="174"/>
      <c r="N36" s="174"/>
      <c r="O36" s="116"/>
      <c r="P36" s="174"/>
      <c r="Q36" s="116"/>
      <c r="R36" s="11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5.0" customHeight="1">
      <c r="A37" s="262"/>
      <c r="B37" s="117" t="s">
        <v>2869</v>
      </c>
      <c r="C37" s="116">
        <v>3443000.0</v>
      </c>
      <c r="D37" s="118"/>
      <c r="E37" s="175">
        <f t="shared" si="1"/>
        <v>105666568</v>
      </c>
      <c r="F37" s="262">
        <v>46022.0</v>
      </c>
      <c r="G37" s="29" t="s">
        <v>2263</v>
      </c>
      <c r="H37" s="118"/>
      <c r="I37" s="29"/>
      <c r="J37" s="29"/>
      <c r="K37" s="116"/>
      <c r="L37" s="174"/>
      <c r="M37" s="174"/>
      <c r="N37" s="174"/>
      <c r="O37" s="116"/>
      <c r="P37" s="174"/>
      <c r="Q37" s="116"/>
      <c r="R37" s="11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5.0" customHeight="1">
      <c r="A38" s="262"/>
      <c r="B38" s="117" t="s">
        <v>2870</v>
      </c>
      <c r="C38" s="175">
        <v>5610000.0</v>
      </c>
      <c r="D38" s="175"/>
      <c r="E38" s="175">
        <f t="shared" si="1"/>
        <v>111276568</v>
      </c>
      <c r="F38" s="262">
        <v>46022.0</v>
      </c>
      <c r="G38" s="29" t="s">
        <v>2263</v>
      </c>
      <c r="H38" s="118"/>
      <c r="I38" s="29"/>
      <c r="J38" s="29"/>
      <c r="K38" s="116"/>
      <c r="L38" s="174"/>
      <c r="M38" s="174"/>
      <c r="N38" s="174"/>
      <c r="O38" s="116"/>
      <c r="P38" s="174"/>
      <c r="Q38" s="116"/>
      <c r="R38" s="11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5.0" customHeight="1">
      <c r="A39" s="262"/>
      <c r="B39" s="115" t="s">
        <v>2871</v>
      </c>
      <c r="C39" s="118">
        <v>3258750.0</v>
      </c>
      <c r="D39" s="116"/>
      <c r="E39" s="175">
        <f t="shared" si="1"/>
        <v>114535318</v>
      </c>
      <c r="F39" s="262">
        <v>46022.0</v>
      </c>
      <c r="G39" s="29" t="s">
        <v>2263</v>
      </c>
      <c r="H39" s="118"/>
      <c r="I39" s="29"/>
      <c r="J39" s="29"/>
      <c r="K39" s="116"/>
      <c r="L39" s="174"/>
      <c r="M39" s="174"/>
      <c r="N39" s="174"/>
      <c r="O39" s="116"/>
      <c r="P39" s="174"/>
      <c r="Q39" s="116"/>
      <c r="R39" s="11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5.0" customHeight="1">
      <c r="A40" s="262"/>
      <c r="B40" s="115" t="s">
        <v>2872</v>
      </c>
      <c r="C40" s="118">
        <v>2.40064E7</v>
      </c>
      <c r="D40" s="116"/>
      <c r="E40" s="175">
        <f t="shared" si="1"/>
        <v>138541718</v>
      </c>
      <c r="F40" s="262">
        <v>46015.0</v>
      </c>
      <c r="G40" s="29" t="s">
        <v>2263</v>
      </c>
      <c r="H40" s="118"/>
      <c r="I40" s="29"/>
      <c r="J40" s="29"/>
      <c r="K40" s="116"/>
      <c r="L40" s="174"/>
      <c r="M40" s="174"/>
      <c r="N40" s="174"/>
      <c r="O40" s="116"/>
      <c r="P40" s="174"/>
      <c r="Q40" s="116"/>
      <c r="R40" s="11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5.0" customHeight="1">
      <c r="A41" s="262"/>
      <c r="B41" s="117" t="s">
        <v>2873</v>
      </c>
      <c r="C41" s="116">
        <v>3139400.0</v>
      </c>
      <c r="D41" s="118"/>
      <c r="E41" s="175">
        <f t="shared" si="1"/>
        <v>141681118</v>
      </c>
      <c r="F41" s="262">
        <v>46015.0</v>
      </c>
      <c r="G41" s="29" t="s">
        <v>2263</v>
      </c>
      <c r="H41" s="118"/>
      <c r="I41" s="29"/>
      <c r="J41" s="29"/>
      <c r="K41" s="116"/>
      <c r="L41" s="174"/>
      <c r="M41" s="174"/>
      <c r="N41" s="174"/>
      <c r="O41" s="116"/>
      <c r="P41" s="174"/>
      <c r="Q41" s="116"/>
      <c r="R41" s="11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5.0" customHeight="1">
      <c r="A42" s="262"/>
      <c r="B42" s="115" t="s">
        <v>2874</v>
      </c>
      <c r="C42" s="118">
        <v>1.2721359E7</v>
      </c>
      <c r="D42" s="116"/>
      <c r="E42" s="175">
        <f t="shared" si="1"/>
        <v>154402477</v>
      </c>
      <c r="F42" s="262">
        <v>46015.0</v>
      </c>
      <c r="G42" s="29" t="s">
        <v>2263</v>
      </c>
      <c r="H42" s="118"/>
      <c r="I42" s="29"/>
      <c r="J42" s="29"/>
      <c r="K42" s="116"/>
      <c r="L42" s="174"/>
      <c r="M42" s="174"/>
      <c r="N42" s="174"/>
      <c r="O42" s="116"/>
      <c r="P42" s="174"/>
      <c r="Q42" s="116"/>
      <c r="R42" s="11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5.0" customHeight="1">
      <c r="A43" s="262"/>
      <c r="B43" s="115" t="s">
        <v>2875</v>
      </c>
      <c r="C43" s="116">
        <v>1.5686E7</v>
      </c>
      <c r="D43" s="118"/>
      <c r="E43" s="175">
        <f t="shared" si="1"/>
        <v>170088477</v>
      </c>
      <c r="F43" s="262">
        <v>46015.0</v>
      </c>
      <c r="G43" s="29" t="s">
        <v>2263</v>
      </c>
      <c r="H43" s="118"/>
      <c r="I43" s="29"/>
      <c r="J43" s="29"/>
      <c r="K43" s="116"/>
      <c r="L43" s="174"/>
      <c r="M43" s="174"/>
      <c r="N43" s="174"/>
      <c r="O43" s="116"/>
      <c r="P43" s="174"/>
      <c r="Q43" s="116"/>
      <c r="R43" s="1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5.0" customHeight="1">
      <c r="A44" s="262"/>
      <c r="B44" s="115" t="s">
        <v>2876</v>
      </c>
      <c r="C44" s="116">
        <v>5.66181E7</v>
      </c>
      <c r="D44" s="118"/>
      <c r="E44" s="175">
        <f t="shared" si="1"/>
        <v>226706577</v>
      </c>
      <c r="F44" s="262">
        <v>46015.0</v>
      </c>
      <c r="G44" s="29" t="s">
        <v>2263</v>
      </c>
      <c r="H44" s="118"/>
      <c r="I44" s="29"/>
      <c r="J44" s="29"/>
      <c r="K44" s="116"/>
      <c r="L44" s="174"/>
      <c r="M44" s="174"/>
      <c r="N44" s="174"/>
      <c r="O44" s="116"/>
      <c r="P44" s="174"/>
      <c r="Q44" s="116"/>
      <c r="R44" s="11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5.0" customHeight="1">
      <c r="A45" s="262"/>
      <c r="B45" s="115" t="s">
        <v>2877</v>
      </c>
      <c r="C45" s="116">
        <v>7161000.0</v>
      </c>
      <c r="D45" s="118"/>
      <c r="E45" s="175">
        <f t="shared" si="1"/>
        <v>233867577</v>
      </c>
      <c r="F45" s="262">
        <v>46022.0</v>
      </c>
      <c r="G45" s="29" t="s">
        <v>2263</v>
      </c>
      <c r="H45" s="118"/>
      <c r="I45" s="29"/>
      <c r="J45" s="29"/>
      <c r="K45" s="116"/>
      <c r="L45" s="174"/>
      <c r="M45" s="174"/>
      <c r="N45" s="174"/>
      <c r="O45" s="116"/>
      <c r="P45" s="174"/>
      <c r="Q45" s="116"/>
      <c r="R45" s="11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5.0" customHeight="1">
      <c r="A46" s="262"/>
      <c r="B46" s="115" t="s">
        <v>2878</v>
      </c>
      <c r="C46" s="116">
        <v>363000.0</v>
      </c>
      <c r="D46" s="118"/>
      <c r="E46" s="175">
        <f t="shared" si="1"/>
        <v>234230577</v>
      </c>
      <c r="F46" s="262">
        <v>46022.0</v>
      </c>
      <c r="G46" s="29" t="s">
        <v>2263</v>
      </c>
      <c r="H46" s="118"/>
      <c r="I46" s="29"/>
      <c r="J46" s="29"/>
      <c r="K46" s="116"/>
      <c r="L46" s="174"/>
      <c r="M46" s="174"/>
      <c r="N46" s="174"/>
      <c r="O46" s="116"/>
      <c r="P46" s="174"/>
      <c r="Q46" s="116"/>
      <c r="R46" s="11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5.0" customHeight="1">
      <c r="A47" s="262"/>
      <c r="B47" s="115" t="s">
        <v>2879</v>
      </c>
      <c r="C47" s="116">
        <v>376200.0</v>
      </c>
      <c r="D47" s="118"/>
      <c r="E47" s="175">
        <f t="shared" si="1"/>
        <v>234606777</v>
      </c>
      <c r="F47" s="262">
        <v>46022.0</v>
      </c>
      <c r="G47" s="29" t="s">
        <v>2263</v>
      </c>
      <c r="H47" s="118"/>
      <c r="I47" s="29"/>
      <c r="J47" s="29"/>
      <c r="K47" s="116"/>
      <c r="L47" s="174"/>
      <c r="M47" s="174"/>
      <c r="N47" s="174"/>
      <c r="O47" s="116"/>
      <c r="P47" s="174"/>
      <c r="Q47" s="116"/>
      <c r="R47" s="11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5.0" customHeight="1">
      <c r="A48" s="262"/>
      <c r="B48" s="117" t="s">
        <v>2880</v>
      </c>
      <c r="C48" s="116"/>
      <c r="D48" s="118">
        <v>4.1844748E7</v>
      </c>
      <c r="E48" s="175">
        <f t="shared" si="1"/>
        <v>192762029</v>
      </c>
      <c r="F48" s="262"/>
      <c r="G48" s="99" t="s">
        <v>2265</v>
      </c>
      <c r="H48" s="118"/>
      <c r="I48" s="29"/>
      <c r="J48" s="29"/>
      <c r="K48" s="116"/>
      <c r="L48" s="174"/>
      <c r="M48" s="174"/>
      <c r="N48" s="174"/>
      <c r="O48" s="116"/>
      <c r="P48" s="174"/>
      <c r="Q48" s="116"/>
      <c r="R48" s="11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5.0" customHeight="1">
      <c r="A49" s="262"/>
      <c r="B49" s="115" t="s">
        <v>2881</v>
      </c>
      <c r="C49" s="116"/>
      <c r="D49" s="118">
        <v>5000000.0</v>
      </c>
      <c r="E49" s="175">
        <f t="shared" si="1"/>
        <v>187762029</v>
      </c>
      <c r="F49" s="262"/>
      <c r="G49" s="29" t="s">
        <v>2263</v>
      </c>
      <c r="H49" s="118"/>
      <c r="I49" s="29"/>
      <c r="J49" s="29"/>
      <c r="K49" s="116"/>
      <c r="L49" s="174"/>
      <c r="M49" s="174"/>
      <c r="N49" s="174"/>
      <c r="O49" s="116"/>
      <c r="P49" s="174"/>
      <c r="Q49" s="116"/>
      <c r="R49" s="11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5.0" customHeight="1">
      <c r="A50" s="262"/>
      <c r="B50" s="115" t="s">
        <v>2882</v>
      </c>
      <c r="C50" s="116"/>
      <c r="D50" s="118">
        <v>1.8E7</v>
      </c>
      <c r="E50" s="175">
        <f t="shared" si="1"/>
        <v>169762029</v>
      </c>
      <c r="F50" s="262"/>
      <c r="G50" s="29" t="s">
        <v>2263</v>
      </c>
      <c r="H50" s="118"/>
      <c r="I50" s="29"/>
      <c r="J50" s="29"/>
      <c r="K50" s="116"/>
      <c r="L50" s="174"/>
      <c r="M50" s="174"/>
      <c r="N50" s="174"/>
      <c r="O50" s="116"/>
      <c r="P50" s="174"/>
      <c r="Q50" s="116"/>
      <c r="R50" s="11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5.0" customHeight="1">
      <c r="A51" s="262"/>
      <c r="B51" s="115" t="s">
        <v>2883</v>
      </c>
      <c r="C51" s="118"/>
      <c r="D51" s="118">
        <v>2807530.0</v>
      </c>
      <c r="E51" s="175">
        <f t="shared" si="1"/>
        <v>166954499</v>
      </c>
      <c r="F51" s="262"/>
      <c r="G51" s="29" t="s">
        <v>2263</v>
      </c>
      <c r="H51" s="118"/>
      <c r="I51" s="29"/>
      <c r="J51" s="29"/>
      <c r="K51" s="116"/>
      <c r="L51" s="174"/>
      <c r="M51" s="174"/>
      <c r="N51" s="174"/>
      <c r="O51" s="116"/>
      <c r="P51" s="174"/>
      <c r="Q51" s="116"/>
      <c r="R51" s="11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5.0" customHeight="1">
      <c r="A52" s="262"/>
      <c r="B52" s="115" t="s">
        <v>2884</v>
      </c>
      <c r="C52" s="116"/>
      <c r="D52" s="118">
        <v>250000.0</v>
      </c>
      <c r="E52" s="175">
        <f t="shared" si="1"/>
        <v>166704499</v>
      </c>
      <c r="F52" s="262"/>
      <c r="G52" s="29" t="s">
        <v>2263</v>
      </c>
      <c r="H52" s="118"/>
      <c r="I52" s="29"/>
      <c r="J52" s="29"/>
      <c r="K52" s="116"/>
      <c r="L52" s="174"/>
      <c r="M52" s="174"/>
      <c r="N52" s="174"/>
      <c r="O52" s="116"/>
      <c r="P52" s="174"/>
      <c r="Q52" s="116"/>
      <c r="R52" s="11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5.0" customHeight="1">
      <c r="A53" s="262"/>
      <c r="B53" s="117" t="s">
        <v>2885</v>
      </c>
      <c r="C53" s="116"/>
      <c r="D53" s="118">
        <v>5166500.0</v>
      </c>
      <c r="E53" s="175">
        <f t="shared" si="1"/>
        <v>161537999</v>
      </c>
      <c r="F53" s="262"/>
      <c r="G53" s="29" t="s">
        <v>2263</v>
      </c>
      <c r="H53" s="118"/>
      <c r="I53" s="29"/>
      <c r="J53" s="29"/>
      <c r="K53" s="116"/>
      <c r="L53" s="174"/>
      <c r="M53" s="174"/>
      <c r="N53" s="174"/>
      <c r="O53" s="116"/>
      <c r="P53" s="174"/>
      <c r="Q53" s="116"/>
      <c r="R53" s="11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5.0" customHeight="1">
      <c r="A54" s="262"/>
      <c r="B54" s="115" t="s">
        <v>2886</v>
      </c>
      <c r="C54" s="116"/>
      <c r="D54" s="118">
        <v>120120.0</v>
      </c>
      <c r="E54" s="175">
        <f t="shared" si="1"/>
        <v>161417879</v>
      </c>
      <c r="F54" s="262" t="s">
        <v>2887</v>
      </c>
      <c r="G54" s="29" t="s">
        <v>2263</v>
      </c>
      <c r="H54" s="118"/>
      <c r="I54" s="29"/>
      <c r="J54" s="29"/>
      <c r="K54" s="116"/>
      <c r="L54" s="174"/>
      <c r="M54" s="174"/>
      <c r="N54" s="174"/>
      <c r="O54" s="116"/>
      <c r="P54" s="174"/>
      <c r="Q54" s="116"/>
      <c r="R54" s="11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5.0" customHeight="1">
      <c r="A55" s="262"/>
      <c r="B55" s="115" t="s">
        <v>2486</v>
      </c>
      <c r="C55" s="116"/>
      <c r="D55" s="118">
        <v>1.2721359E7</v>
      </c>
      <c r="E55" s="175">
        <f t="shared" si="1"/>
        <v>148696520</v>
      </c>
      <c r="F55" s="262"/>
      <c r="G55" s="29" t="s">
        <v>2263</v>
      </c>
      <c r="H55" s="118"/>
      <c r="I55" s="29"/>
      <c r="J55" s="29"/>
      <c r="K55" s="116"/>
      <c r="L55" s="28" t="s">
        <v>1095</v>
      </c>
      <c r="M55" s="174"/>
      <c r="N55" s="174"/>
      <c r="O55" s="116"/>
      <c r="P55" s="174"/>
      <c r="Q55" s="116"/>
      <c r="R55" s="11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5.0" customHeight="1">
      <c r="A56" s="262"/>
      <c r="B56" s="115" t="s">
        <v>2888</v>
      </c>
      <c r="C56" s="116"/>
      <c r="D56" s="118">
        <v>1.925297E7</v>
      </c>
      <c r="E56" s="175">
        <f t="shared" si="1"/>
        <v>129443550</v>
      </c>
      <c r="F56" s="262"/>
      <c r="G56" s="29" t="s">
        <v>2263</v>
      </c>
      <c r="H56" s="118"/>
      <c r="I56" s="29"/>
      <c r="J56" s="29"/>
      <c r="K56" s="116"/>
      <c r="L56" s="174"/>
      <c r="M56" s="174"/>
      <c r="N56" s="174"/>
      <c r="O56" s="116"/>
      <c r="P56" s="174"/>
      <c r="Q56" s="116"/>
      <c r="R56" s="11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5.0" customHeight="1">
      <c r="A57" s="262"/>
      <c r="B57" s="115" t="s">
        <v>2889</v>
      </c>
      <c r="C57" s="116"/>
      <c r="D57" s="118">
        <v>3994660.0</v>
      </c>
      <c r="E57" s="175">
        <f t="shared" si="1"/>
        <v>125448890</v>
      </c>
      <c r="F57" s="262"/>
      <c r="G57" s="29" t="s">
        <v>2263</v>
      </c>
      <c r="H57" s="118"/>
      <c r="I57" s="29"/>
      <c r="J57" s="29"/>
      <c r="K57" s="34" t="s">
        <v>2890</v>
      </c>
      <c r="L57" s="265">
        <v>7500000.0</v>
      </c>
      <c r="M57" s="174"/>
      <c r="N57" s="174"/>
      <c r="O57" s="116"/>
      <c r="P57" s="174"/>
      <c r="Q57" s="116"/>
      <c r="R57" s="11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5.0" customHeight="1">
      <c r="A58" s="262"/>
      <c r="B58" s="115" t="s">
        <v>2891</v>
      </c>
      <c r="C58" s="116"/>
      <c r="D58" s="118">
        <v>2146460.0</v>
      </c>
      <c r="E58" s="175">
        <f t="shared" si="1"/>
        <v>123302430</v>
      </c>
      <c r="F58" s="262"/>
      <c r="G58" s="29" t="s">
        <v>2263</v>
      </c>
      <c r="H58" s="118"/>
      <c r="I58" s="29"/>
      <c r="J58" s="29"/>
      <c r="K58" s="34" t="s">
        <v>2892</v>
      </c>
      <c r="L58" s="265">
        <v>9703780.0</v>
      </c>
      <c r="M58" s="174"/>
      <c r="N58" s="174"/>
      <c r="O58" s="116"/>
      <c r="P58" s="174"/>
      <c r="Q58" s="116"/>
      <c r="R58" s="11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5.0" customHeight="1">
      <c r="A59" s="262"/>
      <c r="B59" s="115" t="s">
        <v>2893</v>
      </c>
      <c r="C59" s="116"/>
      <c r="D59" s="118">
        <v>146160.0</v>
      </c>
      <c r="E59" s="175">
        <f t="shared" si="1"/>
        <v>123156270</v>
      </c>
      <c r="F59" s="262"/>
      <c r="G59" s="29" t="s">
        <v>2263</v>
      </c>
      <c r="H59" s="118"/>
      <c r="I59" s="29"/>
      <c r="J59" s="29"/>
      <c r="K59" s="34" t="s">
        <v>2325</v>
      </c>
      <c r="L59" s="265">
        <v>4348780.0</v>
      </c>
      <c r="M59" s="174"/>
      <c r="N59" s="174"/>
      <c r="O59" s="116"/>
      <c r="P59" s="174"/>
      <c r="Q59" s="116"/>
      <c r="R59" s="11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5.0" customHeight="1">
      <c r="A60" s="262"/>
      <c r="B60" s="115" t="s">
        <v>2894</v>
      </c>
      <c r="C60" s="118"/>
      <c r="D60" s="118">
        <v>323960.0</v>
      </c>
      <c r="E60" s="175">
        <f t="shared" si="1"/>
        <v>122832310</v>
      </c>
      <c r="F60" s="262"/>
      <c r="G60" s="29" t="s">
        <v>2263</v>
      </c>
      <c r="H60" s="118"/>
      <c r="I60" s="29"/>
      <c r="J60" s="29"/>
      <c r="K60" s="34" t="s">
        <v>2895</v>
      </c>
      <c r="L60" s="28">
        <v>1.210418E7</v>
      </c>
      <c r="M60" s="174"/>
      <c r="N60" s="174"/>
      <c r="O60" s="116"/>
      <c r="P60" s="174"/>
      <c r="Q60" s="116"/>
      <c r="R60" s="11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5.0" customHeight="1">
      <c r="A61" s="262"/>
      <c r="B61" s="115" t="s">
        <v>2896</v>
      </c>
      <c r="C61" s="118"/>
      <c r="D61" s="118">
        <v>594190.0</v>
      </c>
      <c r="E61" s="175">
        <f t="shared" si="1"/>
        <v>122238120</v>
      </c>
      <c r="F61" s="262"/>
      <c r="G61" s="29" t="s">
        <v>2263</v>
      </c>
      <c r="H61" s="118"/>
      <c r="I61" s="29"/>
      <c r="J61" s="29"/>
      <c r="K61" s="34" t="s">
        <v>2897</v>
      </c>
      <c r="L61" s="118">
        <v>2500000.0</v>
      </c>
      <c r="M61" s="174"/>
      <c r="N61" s="174"/>
      <c r="O61" s="116"/>
      <c r="P61" s="174"/>
      <c r="Q61" s="116"/>
      <c r="R61" s="11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5.0" customHeight="1">
      <c r="A62" s="262"/>
      <c r="B62" s="115" t="s">
        <v>2291</v>
      </c>
      <c r="C62" s="116"/>
      <c r="D62" s="118">
        <v>6496320.0</v>
      </c>
      <c r="E62" s="175">
        <f t="shared" si="1"/>
        <v>115741800</v>
      </c>
      <c r="F62" s="262"/>
      <c r="G62" s="29" t="s">
        <v>2263</v>
      </c>
      <c r="H62" s="118"/>
      <c r="I62" s="29"/>
      <c r="J62" s="29"/>
      <c r="K62" s="34" t="s">
        <v>2898</v>
      </c>
      <c r="L62" s="118">
        <v>1.2E7</v>
      </c>
      <c r="M62" s="174"/>
      <c r="N62" s="118"/>
      <c r="O62" s="116"/>
      <c r="P62" s="174"/>
      <c r="Q62" s="116"/>
      <c r="R62" s="11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5.0" customHeight="1">
      <c r="A63" s="262"/>
      <c r="B63" s="117" t="s">
        <v>2405</v>
      </c>
      <c r="C63" s="118"/>
      <c r="D63" s="265">
        <v>878730.0</v>
      </c>
      <c r="E63" s="175">
        <f t="shared" si="1"/>
        <v>114863070</v>
      </c>
      <c r="F63" s="262"/>
      <c r="G63" s="29" t="s">
        <v>2263</v>
      </c>
      <c r="H63" s="118"/>
      <c r="I63" s="29"/>
      <c r="J63" s="29"/>
      <c r="K63" s="116">
        <v>1.0</v>
      </c>
      <c r="L63" s="175">
        <v>7102040.0</v>
      </c>
      <c r="M63" s="174"/>
      <c r="N63" s="174"/>
      <c r="O63" s="116"/>
      <c r="P63" s="174"/>
      <c r="Q63" s="116"/>
      <c r="R63" s="11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5.0" customHeight="1">
      <c r="A64" s="262"/>
      <c r="B64" s="410" t="s">
        <v>2899</v>
      </c>
      <c r="C64" s="116"/>
      <c r="D64" s="116">
        <v>29380.0</v>
      </c>
      <c r="E64" s="175">
        <f t="shared" si="1"/>
        <v>114833690</v>
      </c>
      <c r="F64" s="262"/>
      <c r="G64" s="29" t="s">
        <v>2263</v>
      </c>
      <c r="H64" s="118"/>
      <c r="I64" s="29"/>
      <c r="J64" s="29"/>
      <c r="K64" s="116">
        <v>2.0</v>
      </c>
      <c r="L64" s="118">
        <v>1.046475E7</v>
      </c>
      <c r="M64" s="174"/>
      <c r="N64" s="174"/>
      <c r="O64" s="116"/>
      <c r="P64" s="174"/>
      <c r="Q64" s="116"/>
      <c r="R64" s="11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5.0" customHeight="1">
      <c r="A65" s="262"/>
      <c r="B65" s="115" t="s">
        <v>2900</v>
      </c>
      <c r="C65" s="116"/>
      <c r="D65" s="116">
        <v>739810.0</v>
      </c>
      <c r="E65" s="175">
        <f t="shared" si="1"/>
        <v>114093880</v>
      </c>
      <c r="F65" s="262"/>
      <c r="G65" s="29" t="s">
        <v>2263</v>
      </c>
      <c r="H65" s="118"/>
      <c r="I65" s="29"/>
      <c r="J65" s="29"/>
      <c r="K65" s="116">
        <v>3.0</v>
      </c>
      <c r="L65" s="118">
        <v>9659770.0</v>
      </c>
      <c r="M65" s="174"/>
      <c r="N65" s="174"/>
      <c r="O65" s="116"/>
      <c r="P65" s="174"/>
      <c r="Q65" s="116"/>
      <c r="R65" s="11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5.0" customHeight="1">
      <c r="A66" s="262"/>
      <c r="B66" s="117" t="s">
        <v>2901</v>
      </c>
      <c r="C66" s="116"/>
      <c r="D66" s="116">
        <v>1972680.0</v>
      </c>
      <c r="E66" s="175">
        <f t="shared" si="1"/>
        <v>112121200</v>
      </c>
      <c r="F66" s="262"/>
      <c r="G66" s="29" t="s">
        <v>2263</v>
      </c>
      <c r="H66" s="118"/>
      <c r="I66" s="29"/>
      <c r="J66" s="29"/>
      <c r="K66" s="116">
        <v>4.0</v>
      </c>
      <c r="L66" s="118">
        <v>7738250.0</v>
      </c>
      <c r="M66" s="174"/>
      <c r="N66" s="174"/>
      <c r="O66" s="116"/>
      <c r="P66" s="174"/>
      <c r="Q66" s="116"/>
      <c r="R66" s="11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5.0" customHeight="1">
      <c r="A67" s="262">
        <v>45670.0</v>
      </c>
      <c r="B67" s="117" t="s">
        <v>2302</v>
      </c>
      <c r="C67" s="116"/>
      <c r="D67" s="116">
        <v>7010559.0</v>
      </c>
      <c r="E67" s="175">
        <f t="shared" si="1"/>
        <v>105110641</v>
      </c>
      <c r="F67" s="262"/>
      <c r="G67" s="99" t="s">
        <v>2265</v>
      </c>
      <c r="H67" s="118"/>
      <c r="I67" s="29"/>
      <c r="J67" s="29"/>
      <c r="K67" s="116">
        <v>5.0</v>
      </c>
      <c r="L67" s="118">
        <v>7750070.0</v>
      </c>
      <c r="M67" s="174"/>
      <c r="N67" s="174"/>
      <c r="O67" s="116"/>
      <c r="P67" s="174"/>
      <c r="Q67" s="116"/>
      <c r="R67" s="11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5.0" customHeight="1">
      <c r="A68" s="262"/>
      <c r="B68" s="117" t="s">
        <v>2902</v>
      </c>
      <c r="C68" s="116"/>
      <c r="D68" s="116">
        <v>300000.0</v>
      </c>
      <c r="E68" s="175">
        <f t="shared" si="1"/>
        <v>104810641</v>
      </c>
      <c r="F68" s="262"/>
      <c r="G68" s="29" t="s">
        <v>2263</v>
      </c>
      <c r="H68" s="118"/>
      <c r="I68" s="29"/>
      <c r="J68" s="29"/>
      <c r="K68" s="116">
        <v>6.0</v>
      </c>
      <c r="L68" s="118">
        <v>6549830.0</v>
      </c>
      <c r="M68" s="174"/>
      <c r="N68" s="174"/>
      <c r="O68" s="116"/>
      <c r="P68" s="174"/>
      <c r="Q68" s="116"/>
      <c r="R68" s="11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5.0" customHeight="1">
      <c r="A69" s="262"/>
      <c r="B69" s="117" t="s">
        <v>2300</v>
      </c>
      <c r="C69" s="116"/>
      <c r="D69" s="116">
        <v>27500.0</v>
      </c>
      <c r="E69" s="175">
        <f t="shared" si="1"/>
        <v>104783141</v>
      </c>
      <c r="F69" s="262"/>
      <c r="G69" s="29" t="s">
        <v>2263</v>
      </c>
      <c r="H69" s="118"/>
      <c r="I69" s="29"/>
      <c r="J69" s="29"/>
      <c r="K69" s="116">
        <v>7.0</v>
      </c>
      <c r="L69" s="118">
        <v>6723790.0</v>
      </c>
      <c r="M69" s="174"/>
      <c r="N69" s="174"/>
      <c r="O69" s="116"/>
      <c r="P69" s="174"/>
      <c r="Q69" s="116"/>
      <c r="R69" s="11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5.0" customHeight="1">
      <c r="A70" s="262"/>
      <c r="B70" s="117" t="s">
        <v>2903</v>
      </c>
      <c r="C70" s="116">
        <v>331730.0</v>
      </c>
      <c r="D70" s="116"/>
      <c r="E70" s="175">
        <f t="shared" si="1"/>
        <v>105114871</v>
      </c>
      <c r="F70" s="262"/>
      <c r="G70" s="416" t="s">
        <v>2264</v>
      </c>
      <c r="H70" s="118"/>
      <c r="I70" s="29"/>
      <c r="J70" s="29"/>
      <c r="K70" s="116">
        <v>8.0</v>
      </c>
      <c r="L70" s="118">
        <v>7718900.0</v>
      </c>
      <c r="M70" s="174"/>
      <c r="N70" s="174"/>
      <c r="O70" s="116"/>
      <c r="P70" s="174"/>
      <c r="Q70" s="116"/>
      <c r="R70" s="11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5.0" customHeight="1">
      <c r="A71" s="262">
        <v>45671.0</v>
      </c>
      <c r="B71" s="117" t="s">
        <v>2904</v>
      </c>
      <c r="C71" s="116"/>
      <c r="D71" s="116">
        <v>308800.0</v>
      </c>
      <c r="E71" s="175">
        <f t="shared" si="1"/>
        <v>104806071</v>
      </c>
      <c r="F71" s="262" t="s">
        <v>2887</v>
      </c>
      <c r="G71" s="29" t="s">
        <v>2263</v>
      </c>
      <c r="H71" s="118"/>
      <c r="I71" s="29"/>
      <c r="J71" s="29"/>
      <c r="K71" s="116">
        <v>9.0</v>
      </c>
      <c r="L71" s="118">
        <v>6566190.0</v>
      </c>
      <c r="M71" s="174"/>
      <c r="N71" s="174"/>
      <c r="O71" s="116"/>
      <c r="P71" s="174"/>
      <c r="Q71" s="116"/>
      <c r="R71" s="11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5.0" customHeight="1">
      <c r="A72" s="262"/>
      <c r="B72" s="117" t="s">
        <v>2904</v>
      </c>
      <c r="C72" s="118"/>
      <c r="D72" s="118">
        <v>689200.0</v>
      </c>
      <c r="E72" s="175">
        <f t="shared" si="1"/>
        <v>104116871</v>
      </c>
      <c r="F72" s="262" t="s">
        <v>2887</v>
      </c>
      <c r="G72" s="29" t="s">
        <v>2263</v>
      </c>
      <c r="H72" s="118"/>
      <c r="I72" s="29"/>
      <c r="J72" s="29"/>
      <c r="K72" s="116">
        <v>10.0</v>
      </c>
      <c r="L72" s="116">
        <v>6942340.0</v>
      </c>
      <c r="M72" s="174"/>
      <c r="N72" s="174"/>
      <c r="O72" s="116"/>
      <c r="P72" s="174"/>
      <c r="Q72" s="116"/>
      <c r="R72" s="11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5.0" customHeight="1">
      <c r="A73" s="262"/>
      <c r="B73" s="117" t="s">
        <v>2904</v>
      </c>
      <c r="C73" s="118"/>
      <c r="D73" s="118">
        <v>563200.0</v>
      </c>
      <c r="E73" s="175">
        <f t="shared" si="1"/>
        <v>103553671</v>
      </c>
      <c r="F73" s="262" t="s">
        <v>2887</v>
      </c>
      <c r="G73" s="29" t="s">
        <v>2263</v>
      </c>
      <c r="H73" s="118"/>
      <c r="I73" s="29"/>
      <c r="J73" s="29"/>
      <c r="K73" s="116" t="s">
        <v>2834</v>
      </c>
      <c r="L73" s="116">
        <v>250000.0</v>
      </c>
      <c r="M73" s="174"/>
      <c r="N73" s="174"/>
      <c r="O73" s="116"/>
      <c r="P73" s="174"/>
      <c r="Q73" s="116"/>
      <c r="R73" s="11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5.0" customHeight="1">
      <c r="A74" s="262"/>
      <c r="B74" s="117" t="s">
        <v>2904</v>
      </c>
      <c r="C74" s="116"/>
      <c r="D74" s="116">
        <v>555800.0</v>
      </c>
      <c r="E74" s="175">
        <f t="shared" si="1"/>
        <v>102997871</v>
      </c>
      <c r="F74" s="262" t="s">
        <v>2887</v>
      </c>
      <c r="G74" s="29" t="s">
        <v>2263</v>
      </c>
      <c r="H74" s="118"/>
      <c r="I74" s="29"/>
      <c r="J74" s="29"/>
      <c r="K74" s="116">
        <v>11.0</v>
      </c>
      <c r="L74" s="116">
        <v>5779320.0</v>
      </c>
      <c r="M74" s="174"/>
      <c r="N74" s="174"/>
      <c r="O74" s="116"/>
      <c r="P74" s="174"/>
      <c r="Q74" s="116"/>
      <c r="R74" s="11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5.0" customHeight="1">
      <c r="A75" s="262"/>
      <c r="B75" s="117" t="s">
        <v>2338</v>
      </c>
      <c r="C75" s="116"/>
      <c r="D75" s="116">
        <v>437300.0</v>
      </c>
      <c r="E75" s="175">
        <f t="shared" si="1"/>
        <v>102560571</v>
      </c>
      <c r="F75" s="262"/>
      <c r="G75" s="29" t="s">
        <v>2263</v>
      </c>
      <c r="H75" s="118"/>
      <c r="I75" s="29"/>
      <c r="J75" s="29"/>
      <c r="K75" s="116">
        <v>12.0</v>
      </c>
      <c r="L75" s="116">
        <v>6536690.0</v>
      </c>
      <c r="M75" s="174"/>
      <c r="N75" s="174"/>
      <c r="O75" s="116"/>
      <c r="P75" s="174"/>
      <c r="Q75" s="116"/>
      <c r="R75" s="11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5.0" customHeight="1">
      <c r="A76" s="262"/>
      <c r="B76" s="117" t="s">
        <v>2338</v>
      </c>
      <c r="C76" s="116"/>
      <c r="D76" s="116">
        <v>1460820.0</v>
      </c>
      <c r="E76" s="175">
        <f t="shared" si="1"/>
        <v>101099751</v>
      </c>
      <c r="F76" s="262"/>
      <c r="G76" s="29" t="s">
        <v>2263</v>
      </c>
      <c r="H76" s="118"/>
      <c r="I76" s="29"/>
      <c r="J76" s="29"/>
      <c r="K76" s="116">
        <v>13.0</v>
      </c>
      <c r="L76" s="116">
        <v>7843680.0</v>
      </c>
      <c r="M76" s="174"/>
      <c r="N76" s="174"/>
      <c r="O76" s="116"/>
      <c r="P76" s="174"/>
      <c r="Q76" s="116"/>
      <c r="R76" s="11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5.0" customHeight="1">
      <c r="A77" s="262"/>
      <c r="B77" s="117" t="s">
        <v>2338</v>
      </c>
      <c r="C77" s="116"/>
      <c r="D77" s="116">
        <v>56700.0</v>
      </c>
      <c r="E77" s="175">
        <f t="shared" si="1"/>
        <v>101043051</v>
      </c>
      <c r="F77" s="262"/>
      <c r="G77" s="29" t="s">
        <v>2263</v>
      </c>
      <c r="H77" s="118"/>
      <c r="I77" s="29"/>
      <c r="J77" s="29"/>
      <c r="K77" s="116">
        <v>14.0</v>
      </c>
      <c r="L77" s="118">
        <v>8626900.0</v>
      </c>
      <c r="M77" s="174"/>
      <c r="N77" s="174"/>
      <c r="O77" s="116"/>
      <c r="P77" s="174"/>
      <c r="Q77" s="116"/>
      <c r="R77" s="11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5.0" customHeight="1">
      <c r="A78" s="262"/>
      <c r="B78" s="117" t="s">
        <v>2903</v>
      </c>
      <c r="C78" s="116">
        <v>247600.0</v>
      </c>
      <c r="D78" s="116"/>
      <c r="E78" s="175">
        <f t="shared" si="1"/>
        <v>101290651</v>
      </c>
      <c r="F78" s="262"/>
      <c r="G78" s="416" t="s">
        <v>2264</v>
      </c>
      <c r="H78" s="118"/>
      <c r="I78" s="29"/>
      <c r="J78" s="29"/>
      <c r="K78" s="116">
        <v>15.0</v>
      </c>
      <c r="L78" s="116">
        <v>6798310.0</v>
      </c>
      <c r="M78" s="174"/>
      <c r="N78" s="174"/>
      <c r="O78" s="116"/>
      <c r="P78" s="174"/>
      <c r="Q78" s="116"/>
      <c r="R78" s="11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5.0" customHeight="1">
      <c r="A79" s="262"/>
      <c r="B79" s="117" t="s">
        <v>2905</v>
      </c>
      <c r="C79" s="116"/>
      <c r="D79" s="116">
        <v>193400.0</v>
      </c>
      <c r="E79" s="175">
        <f t="shared" si="1"/>
        <v>101097251</v>
      </c>
      <c r="F79" s="262"/>
      <c r="G79" s="29" t="s">
        <v>2263</v>
      </c>
      <c r="H79" s="118"/>
      <c r="I79" s="29"/>
      <c r="J79" s="29"/>
      <c r="K79" s="116">
        <v>16.0</v>
      </c>
      <c r="L79" s="116">
        <v>6661000.0</v>
      </c>
      <c r="M79" s="174"/>
      <c r="N79" s="174"/>
      <c r="O79" s="116"/>
      <c r="P79" s="174"/>
      <c r="Q79" s="116"/>
      <c r="R79" s="11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5.0" customHeight="1">
      <c r="A80" s="262">
        <v>45672.0</v>
      </c>
      <c r="B80" s="117" t="s">
        <v>2906</v>
      </c>
      <c r="C80" s="118">
        <v>902000.0</v>
      </c>
      <c r="D80" s="118"/>
      <c r="E80" s="175">
        <f t="shared" si="1"/>
        <v>101999251</v>
      </c>
      <c r="F80" s="262">
        <v>45627.0</v>
      </c>
      <c r="G80" s="29" t="s">
        <v>2263</v>
      </c>
      <c r="H80" s="118"/>
      <c r="I80" s="29"/>
      <c r="J80" s="29"/>
      <c r="K80" s="116">
        <v>17.0</v>
      </c>
      <c r="L80" s="116">
        <v>7264550.0</v>
      </c>
      <c r="M80" s="174"/>
      <c r="N80" s="174"/>
      <c r="O80" s="116"/>
      <c r="P80" s="174"/>
      <c r="Q80" s="116"/>
      <c r="R80" s="11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5.0" customHeight="1">
      <c r="A81" s="262"/>
      <c r="B81" s="117" t="s">
        <v>2907</v>
      </c>
      <c r="C81" s="116">
        <v>1716000.0</v>
      </c>
      <c r="D81" s="116"/>
      <c r="E81" s="175">
        <f t="shared" si="1"/>
        <v>103715251</v>
      </c>
      <c r="F81" s="262">
        <v>45657.0</v>
      </c>
      <c r="G81" s="29" t="s">
        <v>2263</v>
      </c>
      <c r="H81" s="118"/>
      <c r="I81" s="29"/>
      <c r="J81" s="29"/>
      <c r="K81" s="116">
        <v>18.0</v>
      </c>
      <c r="L81" s="116">
        <v>5717260.0</v>
      </c>
      <c r="M81" s="174"/>
      <c r="N81" s="174"/>
      <c r="O81" s="116"/>
      <c r="P81" s="174"/>
      <c r="Q81" s="116"/>
      <c r="R81" s="116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</row>
    <row r="82" ht="15.0" customHeight="1">
      <c r="A82" s="262"/>
      <c r="B82" s="117" t="s">
        <v>2908</v>
      </c>
      <c r="C82" s="116">
        <v>1.11111E7</v>
      </c>
      <c r="D82" s="116"/>
      <c r="E82" s="175">
        <f t="shared" si="1"/>
        <v>114826351</v>
      </c>
      <c r="F82" s="262">
        <v>45657.0</v>
      </c>
      <c r="G82" s="29" t="s">
        <v>2263</v>
      </c>
      <c r="H82" s="118"/>
      <c r="I82" s="29"/>
      <c r="J82" s="29"/>
      <c r="K82" s="116">
        <v>19.0</v>
      </c>
      <c r="L82" s="116">
        <v>5895110.0</v>
      </c>
      <c r="M82" s="174"/>
      <c r="N82" s="174"/>
      <c r="O82" s="116"/>
      <c r="P82" s="174"/>
      <c r="Q82" s="116"/>
      <c r="R82" s="116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</row>
    <row r="83" ht="15.0" customHeight="1">
      <c r="A83" s="262"/>
      <c r="B83" s="117" t="s">
        <v>2332</v>
      </c>
      <c r="C83" s="116"/>
      <c r="D83" s="116">
        <v>567400.0</v>
      </c>
      <c r="E83" s="175">
        <f t="shared" si="1"/>
        <v>114258951</v>
      </c>
      <c r="F83" s="262"/>
      <c r="G83" s="29" t="s">
        <v>2263</v>
      </c>
      <c r="H83" s="118"/>
      <c r="I83" s="29"/>
      <c r="J83" s="29"/>
      <c r="K83" s="116">
        <v>20.0</v>
      </c>
      <c r="L83" s="116">
        <v>7348840.0</v>
      </c>
      <c r="M83" s="174"/>
      <c r="N83" s="174"/>
      <c r="O83" s="116"/>
      <c r="P83" s="174"/>
      <c r="Q83" s="116"/>
      <c r="R83" s="116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</row>
    <row r="84" ht="15.0" customHeight="1">
      <c r="A84" s="262"/>
      <c r="B84" s="117" t="s">
        <v>2334</v>
      </c>
      <c r="C84" s="116"/>
      <c r="D84" s="116">
        <v>507100.0</v>
      </c>
      <c r="E84" s="175">
        <f t="shared" si="1"/>
        <v>113751851</v>
      </c>
      <c r="F84" s="262"/>
      <c r="G84" s="29" t="s">
        <v>2263</v>
      </c>
      <c r="H84" s="118"/>
      <c r="I84" s="29"/>
      <c r="J84" s="29"/>
      <c r="K84" s="116">
        <v>21.0</v>
      </c>
      <c r="L84" s="116">
        <v>7541970.0</v>
      </c>
      <c r="M84" s="174"/>
      <c r="N84" s="174"/>
      <c r="O84" s="116"/>
      <c r="P84" s="174"/>
      <c r="Q84" s="116"/>
      <c r="R84" s="116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</row>
    <row r="85" ht="15.0" customHeight="1">
      <c r="A85" s="262"/>
      <c r="B85" s="117" t="s">
        <v>2909</v>
      </c>
      <c r="C85" s="118"/>
      <c r="D85" s="118">
        <v>5828050.0</v>
      </c>
      <c r="E85" s="175">
        <f t="shared" si="1"/>
        <v>107923801</v>
      </c>
      <c r="F85" s="262"/>
      <c r="G85" s="29" t="s">
        <v>2263</v>
      </c>
      <c r="H85" s="118"/>
      <c r="I85" s="29"/>
      <c r="J85" s="29"/>
      <c r="K85" s="116">
        <v>22.0</v>
      </c>
      <c r="L85" s="116">
        <v>7053590.0</v>
      </c>
      <c r="M85" s="174"/>
      <c r="N85" s="174"/>
      <c r="O85" s="116"/>
      <c r="P85" s="174"/>
      <c r="Q85" s="116"/>
      <c r="R85" s="116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</row>
    <row r="86" ht="15.0" customHeight="1">
      <c r="A86" s="262"/>
      <c r="B86" s="117" t="s">
        <v>2336</v>
      </c>
      <c r="C86" s="118"/>
      <c r="D86" s="118">
        <v>1423362.0</v>
      </c>
      <c r="E86" s="175">
        <f t="shared" si="1"/>
        <v>106500439</v>
      </c>
      <c r="F86" s="262"/>
      <c r="G86" s="29" t="s">
        <v>2263</v>
      </c>
      <c r="H86" s="118"/>
      <c r="I86" s="29"/>
      <c r="J86" s="29"/>
      <c r="K86" s="116">
        <v>23.0</v>
      </c>
      <c r="L86" s="116">
        <v>7434930.0</v>
      </c>
      <c r="M86" s="174"/>
      <c r="N86" s="174"/>
      <c r="O86" s="116"/>
      <c r="P86" s="174"/>
      <c r="Q86" s="116"/>
      <c r="R86" s="116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</row>
    <row r="87" ht="15.0" customHeight="1">
      <c r="A87" s="262"/>
      <c r="B87" s="117" t="s">
        <v>2910</v>
      </c>
      <c r="C87" s="118"/>
      <c r="D87" s="118">
        <v>117538.0</v>
      </c>
      <c r="E87" s="175">
        <f t="shared" si="1"/>
        <v>106382901</v>
      </c>
      <c r="F87" s="262"/>
      <c r="G87" s="29" t="s">
        <v>2263</v>
      </c>
      <c r="H87" s="118"/>
      <c r="I87" s="29"/>
      <c r="J87" s="29"/>
      <c r="K87" s="116">
        <v>24.0</v>
      </c>
      <c r="L87" s="116">
        <v>6995580.0</v>
      </c>
      <c r="M87" s="174"/>
      <c r="N87" s="174"/>
      <c r="O87" s="116"/>
      <c r="P87" s="174"/>
      <c r="Q87" s="116"/>
      <c r="R87" s="116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</row>
    <row r="88" ht="15.0" customHeight="1">
      <c r="A88" s="262"/>
      <c r="B88" s="117" t="s">
        <v>2911</v>
      </c>
      <c r="C88" s="265"/>
      <c r="D88" s="265">
        <v>1033600.0</v>
      </c>
      <c r="E88" s="175">
        <f t="shared" si="1"/>
        <v>105349301</v>
      </c>
      <c r="F88" s="262"/>
      <c r="G88" s="29" t="s">
        <v>2263</v>
      </c>
      <c r="H88" s="118"/>
      <c r="I88" s="29"/>
      <c r="J88" s="29"/>
      <c r="K88" s="116">
        <v>25.0</v>
      </c>
      <c r="L88" s="116">
        <v>4923870.0</v>
      </c>
      <c r="M88" s="174"/>
      <c r="N88" s="174"/>
      <c r="O88" s="116"/>
      <c r="P88" s="174"/>
      <c r="Q88" s="116"/>
      <c r="R88" s="116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</row>
    <row r="89" ht="15.0" customHeight="1">
      <c r="A89" s="262"/>
      <c r="B89" s="117" t="s">
        <v>2858</v>
      </c>
      <c r="C89" s="116"/>
      <c r="D89" s="116">
        <v>5.6118736E7</v>
      </c>
      <c r="E89" s="175">
        <f t="shared" si="1"/>
        <v>49230565</v>
      </c>
      <c r="F89" s="413"/>
      <c r="G89" s="29" t="s">
        <v>2263</v>
      </c>
      <c r="H89" s="118"/>
      <c r="I89" s="29"/>
      <c r="J89" s="29"/>
      <c r="K89" s="116">
        <v>26.0</v>
      </c>
      <c r="L89" s="116">
        <v>5651380.0</v>
      </c>
      <c r="M89" s="174"/>
      <c r="N89" s="174"/>
      <c r="O89" s="116"/>
      <c r="P89" s="174"/>
      <c r="Q89" s="116"/>
      <c r="R89" s="116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</row>
    <row r="90" ht="15.0" customHeight="1">
      <c r="A90" s="262"/>
      <c r="B90" s="117" t="s">
        <v>2903</v>
      </c>
      <c r="C90" s="116">
        <v>299044.0</v>
      </c>
      <c r="D90" s="116"/>
      <c r="E90" s="175">
        <f t="shared" si="1"/>
        <v>49529609</v>
      </c>
      <c r="F90" s="413"/>
      <c r="G90" s="416" t="s">
        <v>2264</v>
      </c>
      <c r="H90" s="118"/>
      <c r="I90" s="29"/>
      <c r="J90" s="29"/>
      <c r="K90" s="116">
        <v>27.0</v>
      </c>
      <c r="L90" s="116">
        <v>9898980.0</v>
      </c>
      <c r="M90" s="174"/>
      <c r="N90" s="174"/>
      <c r="O90" s="116"/>
      <c r="P90" s="174"/>
      <c r="Q90" s="116"/>
      <c r="R90" s="116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</row>
    <row r="91" ht="15.0" customHeight="1">
      <c r="A91" s="262"/>
      <c r="B91" s="117" t="s">
        <v>2905</v>
      </c>
      <c r="C91" s="116"/>
      <c r="D91" s="116">
        <v>193400.0</v>
      </c>
      <c r="E91" s="175">
        <f t="shared" si="1"/>
        <v>49336209</v>
      </c>
      <c r="F91" s="412"/>
      <c r="G91" s="29" t="s">
        <v>2263</v>
      </c>
      <c r="H91" s="118"/>
      <c r="I91" s="29"/>
      <c r="J91" s="29"/>
      <c r="K91" s="116">
        <v>28.0</v>
      </c>
      <c r="L91" s="116">
        <v>8005170.0</v>
      </c>
      <c r="M91" s="174"/>
      <c r="N91" s="174"/>
      <c r="O91" s="116"/>
      <c r="P91" s="174"/>
      <c r="Q91" s="116"/>
      <c r="R91" s="116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</row>
    <row r="92" ht="15.0" customHeight="1">
      <c r="A92" s="262">
        <v>45673.0</v>
      </c>
      <c r="B92" s="117" t="s">
        <v>2903</v>
      </c>
      <c r="C92" s="116">
        <v>401284.0</v>
      </c>
      <c r="D92" s="116"/>
      <c r="E92" s="175">
        <f t="shared" si="1"/>
        <v>49737493</v>
      </c>
      <c r="F92" s="262"/>
      <c r="G92" s="416" t="s">
        <v>2264</v>
      </c>
      <c r="H92" s="118"/>
      <c r="I92" s="29"/>
      <c r="J92" s="29"/>
      <c r="K92" s="116">
        <v>29.0</v>
      </c>
      <c r="L92" s="116">
        <v>8243050.0</v>
      </c>
      <c r="M92" s="174"/>
      <c r="N92" s="174"/>
      <c r="O92" s="116"/>
      <c r="P92" s="174"/>
      <c r="Q92" s="116"/>
      <c r="R92" s="116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</row>
    <row r="93" ht="15.0" customHeight="1">
      <c r="A93" s="262"/>
      <c r="B93" s="117" t="s">
        <v>2905</v>
      </c>
      <c r="C93" s="116"/>
      <c r="D93" s="116">
        <v>193400.0</v>
      </c>
      <c r="E93" s="175">
        <f t="shared" si="1"/>
        <v>49544093</v>
      </c>
      <c r="F93" s="262"/>
      <c r="G93" s="29" t="s">
        <v>2263</v>
      </c>
      <c r="H93" s="118"/>
      <c r="I93" s="29"/>
      <c r="J93" s="29"/>
      <c r="K93" s="116">
        <v>30.0</v>
      </c>
      <c r="L93" s="116">
        <v>6866970.0</v>
      </c>
      <c r="M93" s="174"/>
      <c r="N93" s="174"/>
      <c r="O93" s="116"/>
      <c r="P93" s="174"/>
      <c r="Q93" s="116"/>
      <c r="R93" s="116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</row>
    <row r="94" ht="15.0" customHeight="1">
      <c r="A94" s="262">
        <v>45674.0</v>
      </c>
      <c r="B94" s="117" t="s">
        <v>911</v>
      </c>
      <c r="C94" s="118">
        <v>6.613057E7</v>
      </c>
      <c r="D94" s="265"/>
      <c r="E94" s="175">
        <f t="shared" si="1"/>
        <v>115674663</v>
      </c>
      <c r="F94" s="262">
        <v>45657.0</v>
      </c>
      <c r="G94" s="29" t="s">
        <v>2263</v>
      </c>
      <c r="H94" s="118"/>
      <c r="I94" s="29"/>
      <c r="J94" s="29"/>
      <c r="K94" s="116">
        <v>31.0</v>
      </c>
      <c r="L94" s="116">
        <v>8264310.0</v>
      </c>
      <c r="M94" s="174"/>
      <c r="N94" s="174"/>
      <c r="O94" s="116"/>
      <c r="P94" s="174"/>
      <c r="Q94" s="116"/>
      <c r="R94" s="116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</row>
    <row r="95" ht="15.0" customHeight="1">
      <c r="A95" s="262"/>
      <c r="B95" s="410" t="s">
        <v>2912</v>
      </c>
      <c r="C95" s="116">
        <v>2112000.0</v>
      </c>
      <c r="D95" s="116"/>
      <c r="E95" s="175">
        <f t="shared" si="1"/>
        <v>117786663</v>
      </c>
      <c r="F95" s="262">
        <v>45657.0</v>
      </c>
      <c r="G95" s="29" t="s">
        <v>2263</v>
      </c>
      <c r="H95" s="118"/>
      <c r="I95" s="29"/>
      <c r="J95" s="29"/>
      <c r="K95" s="116"/>
      <c r="L95" s="174">
        <f>SUM(L57:L94)</f>
        <v>274974130</v>
      </c>
      <c r="M95" s="174"/>
      <c r="N95" s="174">
        <f>L95-L73-L62-L61-L59-L58-L57-L60</f>
        <v>226567390</v>
      </c>
      <c r="O95" s="116"/>
      <c r="P95" s="174"/>
      <c r="Q95" s="116"/>
      <c r="R95" s="116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</row>
    <row r="96" ht="15.0" customHeight="1">
      <c r="A96" s="262"/>
      <c r="B96" s="115" t="s">
        <v>2913</v>
      </c>
      <c r="C96" s="116">
        <v>466400.0</v>
      </c>
      <c r="D96" s="116"/>
      <c r="E96" s="175">
        <f t="shared" si="1"/>
        <v>118253063</v>
      </c>
      <c r="F96" s="262">
        <v>45657.0</v>
      </c>
      <c r="G96" s="29" t="s">
        <v>2263</v>
      </c>
      <c r="H96" s="118"/>
      <c r="I96" s="29"/>
      <c r="J96" s="29"/>
      <c r="K96" s="116"/>
      <c r="L96" s="174" t="s">
        <v>2837</v>
      </c>
      <c r="M96" s="174"/>
      <c r="N96" s="174"/>
      <c r="O96" s="116"/>
      <c r="P96" s="174"/>
      <c r="Q96" s="116"/>
      <c r="R96" s="116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</row>
    <row r="97" ht="15.0" customHeight="1">
      <c r="A97" s="262"/>
      <c r="B97" s="115" t="s">
        <v>2914</v>
      </c>
      <c r="C97" s="116"/>
      <c r="D97" s="116">
        <v>19000.0</v>
      </c>
      <c r="E97" s="175">
        <f t="shared" si="1"/>
        <v>118234063</v>
      </c>
      <c r="F97" s="262"/>
      <c r="G97" s="29" t="s">
        <v>2263</v>
      </c>
      <c r="H97" s="118"/>
      <c r="I97" s="29"/>
      <c r="J97" s="29"/>
      <c r="K97" s="116" t="s">
        <v>2838</v>
      </c>
      <c r="L97" s="116">
        <f>ROUNDUP((31*110000+112*112000)*0.917,-1)-5000000</f>
        <v>9629820</v>
      </c>
      <c r="M97" s="407"/>
      <c r="N97" s="174">
        <v>0.0</v>
      </c>
      <c r="O97" s="116"/>
      <c r="P97" s="174"/>
      <c r="Q97" s="116"/>
      <c r="R97" s="116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</row>
    <row r="98" ht="15.0" customHeight="1">
      <c r="A98" s="262"/>
      <c r="B98" s="115" t="s">
        <v>2915</v>
      </c>
      <c r="C98" s="116"/>
      <c r="D98" s="116">
        <v>55000.0</v>
      </c>
      <c r="E98" s="175">
        <f t="shared" si="1"/>
        <v>118179063</v>
      </c>
      <c r="F98" s="262"/>
      <c r="G98" s="29" t="s">
        <v>2263</v>
      </c>
      <c r="H98" s="118"/>
      <c r="I98" s="29"/>
      <c r="J98" s="29"/>
      <c r="K98" s="408" t="s">
        <v>2916</v>
      </c>
      <c r="L98" s="408">
        <f>N98+N99</f>
        <v>0</v>
      </c>
      <c r="M98" s="409">
        <v>0.0</v>
      </c>
      <c r="N98" s="409">
        <f>124000*M98*0.9</f>
        <v>0</v>
      </c>
      <c r="O98" s="408"/>
      <c r="P98" s="174"/>
      <c r="Q98" s="116"/>
      <c r="R98" s="116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</row>
    <row r="99" ht="15.0" customHeight="1">
      <c r="A99" s="262"/>
      <c r="B99" s="115" t="s">
        <v>2917</v>
      </c>
      <c r="C99" s="116"/>
      <c r="D99" s="116">
        <v>770000.0</v>
      </c>
      <c r="E99" s="175">
        <f t="shared" si="1"/>
        <v>117409063</v>
      </c>
      <c r="F99" s="262"/>
      <c r="G99" s="29" t="s">
        <v>2263</v>
      </c>
      <c r="H99" s="118"/>
      <c r="I99" s="29"/>
      <c r="J99" s="29"/>
      <c r="K99" s="116" t="s">
        <v>2829</v>
      </c>
      <c r="L99" s="116">
        <v>3000000.0</v>
      </c>
      <c r="M99" s="174"/>
      <c r="N99" s="174"/>
      <c r="O99" s="116"/>
      <c r="P99" s="174"/>
      <c r="Q99" s="116"/>
      <c r="R99" s="116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</row>
    <row r="100" ht="15.0" customHeight="1">
      <c r="A100" s="262"/>
      <c r="B100" s="115" t="s">
        <v>2918</v>
      </c>
      <c r="C100" s="116"/>
      <c r="D100" s="116">
        <v>3000000.0</v>
      </c>
      <c r="E100" s="175">
        <f t="shared" si="1"/>
        <v>114409063</v>
      </c>
      <c r="F100" s="262"/>
      <c r="G100" s="29" t="s">
        <v>2263</v>
      </c>
      <c r="H100" s="118"/>
      <c r="I100" s="29"/>
      <c r="J100" s="29"/>
      <c r="K100" s="116"/>
      <c r="L100" s="174">
        <f>SUM(L97:L99)</f>
        <v>12629820</v>
      </c>
      <c r="M100" s="174"/>
      <c r="N100" s="174"/>
      <c r="O100" s="116"/>
      <c r="P100" s="174"/>
      <c r="Q100" s="116"/>
      <c r="R100" s="116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</row>
    <row r="101" ht="15.0" customHeight="1">
      <c r="A101" s="262"/>
      <c r="B101" s="115" t="s">
        <v>2919</v>
      </c>
      <c r="C101" s="116"/>
      <c r="D101" s="116">
        <v>321200.0</v>
      </c>
      <c r="E101" s="175">
        <f t="shared" si="1"/>
        <v>114087863</v>
      </c>
      <c r="F101" s="262"/>
      <c r="G101" s="29" t="s">
        <v>2263</v>
      </c>
      <c r="H101" s="118"/>
      <c r="I101" s="29"/>
      <c r="J101" s="29"/>
      <c r="K101" s="116" t="s">
        <v>3</v>
      </c>
      <c r="L101" s="174">
        <f>L95+L100</f>
        <v>287603950</v>
      </c>
      <c r="M101" s="174"/>
      <c r="N101" s="174"/>
      <c r="O101" s="116"/>
      <c r="P101" s="174"/>
      <c r="Q101" s="116"/>
      <c r="R101" s="116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</row>
    <row r="102" ht="15.0" customHeight="1">
      <c r="A102" s="262"/>
      <c r="B102" s="117" t="s">
        <v>2903</v>
      </c>
      <c r="C102" s="116">
        <v>422490.0</v>
      </c>
      <c r="D102" s="116"/>
      <c r="E102" s="175">
        <f t="shared" si="1"/>
        <v>114510353</v>
      </c>
      <c r="F102" s="262"/>
      <c r="G102" s="416" t="s">
        <v>2264</v>
      </c>
      <c r="H102" s="118"/>
      <c r="I102" s="29"/>
      <c r="J102" s="29"/>
      <c r="K102" s="116"/>
      <c r="L102" s="116"/>
      <c r="M102" s="174"/>
      <c r="N102" s="174"/>
      <c r="O102" s="116"/>
      <c r="P102" s="174"/>
      <c r="Q102" s="116"/>
      <c r="R102" s="116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</row>
    <row r="103" ht="15.0" customHeight="1">
      <c r="A103" s="262"/>
      <c r="B103" s="117" t="s">
        <v>2905</v>
      </c>
      <c r="C103" s="116"/>
      <c r="D103" s="116">
        <v>193400.0</v>
      </c>
      <c r="E103" s="175">
        <f t="shared" si="1"/>
        <v>114316953</v>
      </c>
      <c r="F103" s="262"/>
      <c r="G103" s="29" t="s">
        <v>2263</v>
      </c>
      <c r="H103" s="118"/>
      <c r="I103" s="29"/>
      <c r="J103" s="29"/>
      <c r="K103" s="116"/>
      <c r="L103" s="116"/>
      <c r="M103" s="174"/>
      <c r="N103" s="174"/>
      <c r="O103" s="116"/>
      <c r="P103" s="174"/>
      <c r="Q103" s="116"/>
      <c r="R103" s="116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</row>
    <row r="104" ht="15.0" customHeight="1">
      <c r="A104" s="262">
        <v>45676.0</v>
      </c>
      <c r="B104" s="117" t="s">
        <v>2905</v>
      </c>
      <c r="C104" s="116"/>
      <c r="D104" s="116">
        <v>96700.0</v>
      </c>
      <c r="E104" s="175">
        <f t="shared" si="1"/>
        <v>114220253</v>
      </c>
      <c r="F104" s="262"/>
      <c r="G104" s="29" t="s">
        <v>2263</v>
      </c>
      <c r="H104" s="118"/>
      <c r="I104" s="29"/>
      <c r="J104" s="29"/>
      <c r="K104" s="116"/>
      <c r="L104" s="116"/>
      <c r="M104" s="174"/>
      <c r="N104" s="174"/>
      <c r="O104" s="116"/>
      <c r="P104" s="174"/>
      <c r="Q104" s="116"/>
      <c r="R104" s="116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</row>
    <row r="105" ht="15.0" customHeight="1">
      <c r="A105" s="262">
        <v>45677.0</v>
      </c>
      <c r="B105" s="115" t="s">
        <v>2920</v>
      </c>
      <c r="C105" s="116">
        <v>2420.0</v>
      </c>
      <c r="D105" s="116"/>
      <c r="E105" s="175">
        <f t="shared" si="1"/>
        <v>114222673</v>
      </c>
      <c r="F105" s="262"/>
      <c r="G105" s="29" t="s">
        <v>2263</v>
      </c>
      <c r="H105" s="118"/>
      <c r="I105" s="29"/>
      <c r="J105" s="29"/>
      <c r="K105" s="116"/>
      <c r="L105" s="116"/>
      <c r="M105" s="174"/>
      <c r="N105" s="174"/>
      <c r="O105" s="116"/>
      <c r="P105" s="174"/>
      <c r="Q105" s="116"/>
      <c r="R105" s="116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</row>
    <row r="106" ht="15.0" customHeight="1">
      <c r="A106" s="262"/>
      <c r="B106" s="115" t="s">
        <v>830</v>
      </c>
      <c r="C106" s="116">
        <v>1.57091E7</v>
      </c>
      <c r="D106" s="116"/>
      <c r="E106" s="175">
        <f t="shared" si="1"/>
        <v>129931773</v>
      </c>
      <c r="F106" s="262">
        <v>45672.0</v>
      </c>
      <c r="G106" s="29" t="s">
        <v>2263</v>
      </c>
      <c r="H106" s="118"/>
      <c r="I106" s="29"/>
      <c r="J106" s="29"/>
      <c r="K106" s="116"/>
      <c r="L106" s="116"/>
      <c r="M106" s="174"/>
      <c r="N106" s="174"/>
      <c r="O106" s="116"/>
      <c r="P106" s="174"/>
      <c r="Q106" s="116"/>
      <c r="R106" s="116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</row>
    <row r="107" ht="15.0" customHeight="1">
      <c r="A107" s="262"/>
      <c r="B107" s="115" t="s">
        <v>823</v>
      </c>
      <c r="C107" s="116">
        <v>1.1670312E7</v>
      </c>
      <c r="D107" s="116"/>
      <c r="E107" s="175">
        <f t="shared" si="1"/>
        <v>141602085</v>
      </c>
      <c r="F107" s="262">
        <v>45672.0</v>
      </c>
      <c r="G107" s="29" t="s">
        <v>2263</v>
      </c>
      <c r="H107" s="118"/>
      <c r="I107" s="29"/>
      <c r="J107" s="29"/>
      <c r="K107" s="116"/>
      <c r="L107" s="116"/>
      <c r="M107" s="174"/>
      <c r="N107" s="174"/>
      <c r="O107" s="116"/>
      <c r="P107" s="174"/>
      <c r="Q107" s="116"/>
      <c r="R107" s="116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</row>
    <row r="108" ht="15.0" customHeight="1">
      <c r="A108" s="262"/>
      <c r="B108" s="115" t="s">
        <v>2903</v>
      </c>
      <c r="C108" s="116">
        <v>411588.0</v>
      </c>
      <c r="D108" s="116"/>
      <c r="E108" s="175">
        <f t="shared" si="1"/>
        <v>142013673</v>
      </c>
      <c r="F108" s="262"/>
      <c r="G108" s="416" t="s">
        <v>2264</v>
      </c>
      <c r="H108" s="118"/>
      <c r="I108" s="29"/>
      <c r="J108" s="29"/>
      <c r="K108" s="116"/>
      <c r="L108" s="116"/>
      <c r="M108" s="174"/>
      <c r="N108" s="174"/>
      <c r="O108" s="116"/>
      <c r="P108" s="174"/>
      <c r="Q108" s="116"/>
      <c r="R108" s="116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</row>
    <row r="109" ht="15.0" customHeight="1">
      <c r="A109" s="262"/>
      <c r="B109" s="115" t="s">
        <v>2905</v>
      </c>
      <c r="C109" s="116"/>
      <c r="D109" s="116">
        <v>290100.0</v>
      </c>
      <c r="E109" s="175">
        <f t="shared" si="1"/>
        <v>141723573</v>
      </c>
      <c r="F109" s="262"/>
      <c r="G109" s="29" t="s">
        <v>2263</v>
      </c>
      <c r="H109" s="118"/>
      <c r="I109" s="29"/>
      <c r="J109" s="29"/>
      <c r="K109" s="116"/>
      <c r="L109" s="116"/>
      <c r="M109" s="174"/>
      <c r="N109" s="174"/>
      <c r="O109" s="116"/>
      <c r="P109" s="174"/>
      <c r="Q109" s="116"/>
      <c r="R109" s="116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</row>
    <row r="110" ht="15.0" customHeight="1">
      <c r="A110" s="262">
        <v>45678.0</v>
      </c>
      <c r="B110" s="115" t="s">
        <v>2903</v>
      </c>
      <c r="C110" s="116">
        <v>540621.0</v>
      </c>
      <c r="D110" s="116"/>
      <c r="E110" s="175">
        <f t="shared" si="1"/>
        <v>142264194</v>
      </c>
      <c r="F110" s="262"/>
      <c r="G110" s="416" t="s">
        <v>2264</v>
      </c>
      <c r="H110" s="118"/>
      <c r="I110" s="29"/>
      <c r="J110" s="29"/>
      <c r="K110" s="116"/>
      <c r="L110" s="116"/>
      <c r="M110" s="174"/>
      <c r="N110" s="174"/>
      <c r="O110" s="116"/>
      <c r="P110" s="174"/>
      <c r="Q110" s="116"/>
      <c r="R110" s="116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</row>
    <row r="111" ht="15.0" customHeight="1">
      <c r="A111" s="262"/>
      <c r="B111" s="115" t="s">
        <v>2905</v>
      </c>
      <c r="C111" s="116"/>
      <c r="D111" s="116">
        <v>193400.0</v>
      </c>
      <c r="E111" s="175">
        <f t="shared" si="1"/>
        <v>142070794</v>
      </c>
      <c r="F111" s="262"/>
      <c r="G111" s="416" t="s">
        <v>2264</v>
      </c>
      <c r="H111" s="118"/>
      <c r="I111" s="29"/>
      <c r="J111" s="29"/>
      <c r="K111" s="116"/>
      <c r="L111" s="116"/>
      <c r="M111" s="174"/>
      <c r="N111" s="174"/>
      <c r="O111" s="116"/>
      <c r="P111" s="174"/>
      <c r="Q111" s="116"/>
      <c r="R111" s="116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</row>
    <row r="112" ht="15.0" customHeight="1">
      <c r="A112" s="262">
        <v>45679.0</v>
      </c>
      <c r="B112" s="115" t="s">
        <v>2921</v>
      </c>
      <c r="C112" s="116">
        <v>3036000.0</v>
      </c>
      <c r="D112" s="116"/>
      <c r="E112" s="175">
        <f t="shared" si="1"/>
        <v>145106794</v>
      </c>
      <c r="F112" s="262">
        <v>45657.0</v>
      </c>
      <c r="G112" s="29" t="s">
        <v>2263</v>
      </c>
      <c r="H112" s="118"/>
      <c r="I112" s="29"/>
      <c r="J112" s="29"/>
      <c r="K112" s="116"/>
      <c r="L112" s="116"/>
      <c r="M112" s="174"/>
      <c r="N112" s="174"/>
      <c r="O112" s="116"/>
      <c r="P112" s="174"/>
      <c r="Q112" s="116"/>
      <c r="R112" s="116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</row>
    <row r="113" ht="15.0" customHeight="1">
      <c r="A113" s="262"/>
      <c r="B113" s="115" t="s">
        <v>2906</v>
      </c>
      <c r="C113" s="116">
        <v>3058000.0</v>
      </c>
      <c r="D113" s="116"/>
      <c r="E113" s="175">
        <f t="shared" si="1"/>
        <v>148164794</v>
      </c>
      <c r="F113" s="262">
        <v>45657.0</v>
      </c>
      <c r="G113" s="29" t="s">
        <v>2263</v>
      </c>
      <c r="H113" s="118"/>
      <c r="I113" s="29"/>
      <c r="J113" s="29"/>
      <c r="K113" s="116"/>
      <c r="L113" s="116"/>
      <c r="M113" s="174"/>
      <c r="N113" s="174"/>
      <c r="O113" s="116"/>
      <c r="P113" s="174"/>
      <c r="Q113" s="116"/>
      <c r="R113" s="116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</row>
    <row r="114" ht="15.0" customHeight="1">
      <c r="A114" s="262"/>
      <c r="B114" s="115" t="s">
        <v>2922</v>
      </c>
      <c r="C114" s="116">
        <v>533500.0</v>
      </c>
      <c r="D114" s="116"/>
      <c r="E114" s="175">
        <f t="shared" si="1"/>
        <v>148698294</v>
      </c>
      <c r="F114" s="262">
        <v>45657.0</v>
      </c>
      <c r="G114" s="29" t="s">
        <v>2263</v>
      </c>
      <c r="H114" s="118"/>
      <c r="I114" s="29"/>
      <c r="J114" s="29"/>
      <c r="K114" s="116"/>
      <c r="L114" s="116"/>
      <c r="M114" s="174"/>
      <c r="N114" s="174"/>
      <c r="O114" s="116"/>
      <c r="P114" s="174"/>
      <c r="Q114" s="116"/>
      <c r="R114" s="116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</row>
    <row r="115" ht="15.0" customHeight="1">
      <c r="A115" s="262"/>
      <c r="B115" s="115" t="s">
        <v>2520</v>
      </c>
      <c r="C115" s="116"/>
      <c r="D115" s="116">
        <v>40500.0</v>
      </c>
      <c r="E115" s="175">
        <f t="shared" si="1"/>
        <v>148657794</v>
      </c>
      <c r="F115" s="262"/>
      <c r="G115" s="29" t="s">
        <v>2263</v>
      </c>
      <c r="H115" s="118"/>
      <c r="I115" s="29"/>
      <c r="J115" s="29"/>
      <c r="K115" s="116"/>
      <c r="L115" s="116"/>
      <c r="M115" s="174"/>
      <c r="N115" s="174"/>
      <c r="O115" s="116"/>
      <c r="P115" s="174"/>
      <c r="Q115" s="116"/>
      <c r="R115" s="116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</row>
    <row r="116" ht="15.0" customHeight="1">
      <c r="A116" s="262"/>
      <c r="B116" s="115" t="s">
        <v>2521</v>
      </c>
      <c r="C116" s="116"/>
      <c r="D116" s="116">
        <v>27000.0</v>
      </c>
      <c r="E116" s="175">
        <f t="shared" si="1"/>
        <v>148630794</v>
      </c>
      <c r="F116" s="262"/>
      <c r="G116" s="29" t="s">
        <v>2263</v>
      </c>
      <c r="H116" s="118"/>
      <c r="I116" s="29"/>
      <c r="J116" s="29"/>
      <c r="K116" s="116"/>
      <c r="L116" s="116"/>
      <c r="M116" s="174"/>
      <c r="N116" s="174"/>
      <c r="O116" s="116"/>
      <c r="P116" s="174"/>
      <c r="Q116" s="116"/>
      <c r="R116" s="116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</row>
    <row r="117" ht="15.0" customHeight="1">
      <c r="A117" s="262"/>
      <c r="B117" s="115" t="s">
        <v>2522</v>
      </c>
      <c r="C117" s="116"/>
      <c r="D117" s="116">
        <v>27000.0</v>
      </c>
      <c r="E117" s="175">
        <f t="shared" si="1"/>
        <v>148603794</v>
      </c>
      <c r="F117" s="262"/>
      <c r="G117" s="29" t="s">
        <v>2263</v>
      </c>
      <c r="H117" s="118"/>
      <c r="I117" s="29"/>
      <c r="J117" s="29"/>
      <c r="K117" s="116"/>
      <c r="L117" s="116"/>
      <c r="M117" s="174"/>
      <c r="N117" s="174"/>
      <c r="O117" s="116"/>
      <c r="P117" s="174"/>
      <c r="Q117" s="116"/>
      <c r="R117" s="116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</row>
    <row r="118" ht="15.0" customHeight="1">
      <c r="A118" s="262"/>
      <c r="B118" s="115" t="s">
        <v>2923</v>
      </c>
      <c r="C118" s="116"/>
      <c r="D118" s="116">
        <v>32000.0</v>
      </c>
      <c r="E118" s="175">
        <f t="shared" si="1"/>
        <v>148571794</v>
      </c>
      <c r="F118" s="262"/>
      <c r="G118" s="29" t="s">
        <v>2263</v>
      </c>
      <c r="H118" s="118"/>
      <c r="I118" s="29"/>
      <c r="J118" s="29"/>
      <c r="K118" s="116"/>
      <c r="L118" s="116"/>
      <c r="M118" s="174"/>
      <c r="N118" s="174"/>
      <c r="O118" s="116"/>
      <c r="P118" s="174"/>
      <c r="Q118" s="116"/>
      <c r="R118" s="116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</row>
    <row r="119" ht="15.0" customHeight="1">
      <c r="A119" s="262"/>
      <c r="B119" s="115" t="s">
        <v>2924</v>
      </c>
      <c r="C119" s="116"/>
      <c r="D119" s="116">
        <v>96320.0</v>
      </c>
      <c r="E119" s="175">
        <f t="shared" si="1"/>
        <v>148475474</v>
      </c>
      <c r="F119" s="262"/>
      <c r="G119" s="29" t="s">
        <v>2263</v>
      </c>
      <c r="H119" s="118"/>
      <c r="I119" s="29"/>
      <c r="J119" s="29"/>
      <c r="K119" s="116"/>
      <c r="L119" s="116"/>
      <c r="M119" s="174"/>
      <c r="N119" s="174"/>
      <c r="O119" s="116"/>
      <c r="P119" s="174"/>
      <c r="Q119" s="116"/>
      <c r="R119" s="116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</row>
    <row r="120" ht="15.0" customHeight="1">
      <c r="A120" s="262"/>
      <c r="B120" s="115" t="s">
        <v>2903</v>
      </c>
      <c r="C120" s="116">
        <v>189933.0</v>
      </c>
      <c r="D120" s="116"/>
      <c r="E120" s="175">
        <f t="shared" si="1"/>
        <v>148665407</v>
      </c>
      <c r="F120" s="262"/>
      <c r="G120" s="416" t="s">
        <v>2264</v>
      </c>
      <c r="H120" s="118"/>
      <c r="I120" s="29"/>
      <c r="J120" s="29"/>
      <c r="K120" s="116"/>
      <c r="L120" s="116"/>
      <c r="M120" s="174"/>
      <c r="N120" s="174"/>
      <c r="O120" s="116"/>
      <c r="P120" s="174"/>
      <c r="Q120" s="116"/>
      <c r="R120" s="116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</row>
    <row r="121" ht="15.0" customHeight="1">
      <c r="A121" s="262"/>
      <c r="B121" s="115" t="s">
        <v>2905</v>
      </c>
      <c r="C121" s="116"/>
      <c r="D121" s="116">
        <v>193400.0</v>
      </c>
      <c r="E121" s="175">
        <f t="shared" si="1"/>
        <v>148472007</v>
      </c>
      <c r="F121" s="262"/>
      <c r="G121" s="416" t="s">
        <v>2264</v>
      </c>
      <c r="H121" s="118"/>
      <c r="I121" s="29"/>
      <c r="J121" s="29"/>
      <c r="K121" s="116"/>
      <c r="L121" s="116"/>
      <c r="M121" s="174"/>
      <c r="N121" s="174"/>
      <c r="O121" s="116"/>
      <c r="P121" s="174"/>
      <c r="Q121" s="116"/>
      <c r="R121" s="116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</row>
    <row r="122" ht="15.0" customHeight="1">
      <c r="A122" s="262"/>
      <c r="B122" s="115" t="s">
        <v>2925</v>
      </c>
      <c r="C122" s="116"/>
      <c r="D122" s="116">
        <v>3300.0</v>
      </c>
      <c r="E122" s="175">
        <f t="shared" si="1"/>
        <v>148468707</v>
      </c>
      <c r="F122" s="262"/>
      <c r="G122" s="29" t="s">
        <v>2263</v>
      </c>
      <c r="H122" s="118"/>
      <c r="I122" s="29"/>
      <c r="J122" s="29"/>
      <c r="K122" s="116"/>
      <c r="L122" s="116"/>
      <c r="M122" s="174"/>
      <c r="N122" s="174"/>
      <c r="O122" s="116"/>
      <c r="P122" s="174"/>
      <c r="Q122" s="116"/>
      <c r="R122" s="116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</row>
    <row r="123" ht="15.0" customHeight="1">
      <c r="A123" s="262">
        <v>45680.0</v>
      </c>
      <c r="B123" s="115" t="s">
        <v>2432</v>
      </c>
      <c r="C123" s="116"/>
      <c r="D123" s="116">
        <v>1546358.0</v>
      </c>
      <c r="E123" s="175">
        <f t="shared" si="1"/>
        <v>146922349</v>
      </c>
      <c r="F123" s="262"/>
      <c r="G123" s="29" t="s">
        <v>2263</v>
      </c>
      <c r="H123" s="118"/>
      <c r="I123" s="29"/>
      <c r="J123" s="29"/>
      <c r="K123" s="116"/>
      <c r="L123" s="116"/>
      <c r="M123" s="174"/>
      <c r="N123" s="174"/>
      <c r="O123" s="116"/>
      <c r="P123" s="174"/>
      <c r="Q123" s="116"/>
      <c r="R123" s="116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</row>
    <row r="124" ht="15.0" customHeight="1">
      <c r="A124" s="262"/>
      <c r="B124" s="115" t="s">
        <v>2903</v>
      </c>
      <c r="C124" s="116">
        <v>342728.0</v>
      </c>
      <c r="D124" s="116"/>
      <c r="E124" s="175">
        <f t="shared" si="1"/>
        <v>147265077</v>
      </c>
      <c r="F124" s="262"/>
      <c r="G124" s="416" t="s">
        <v>2264</v>
      </c>
      <c r="H124" s="118"/>
      <c r="I124" s="29"/>
      <c r="J124" s="29"/>
      <c r="K124" s="116"/>
      <c r="L124" s="116"/>
      <c r="M124" s="174"/>
      <c r="N124" s="174"/>
      <c r="O124" s="116"/>
      <c r="P124" s="174"/>
      <c r="Q124" s="116"/>
      <c r="R124" s="116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</row>
    <row r="125" ht="15.0" customHeight="1">
      <c r="A125" s="262"/>
      <c r="B125" s="115" t="s">
        <v>2905</v>
      </c>
      <c r="C125" s="116"/>
      <c r="D125" s="116">
        <v>290100.0</v>
      </c>
      <c r="E125" s="175">
        <f t="shared" si="1"/>
        <v>146974977</v>
      </c>
      <c r="F125" s="262"/>
      <c r="G125" s="416" t="s">
        <v>2264</v>
      </c>
      <c r="H125" s="118"/>
      <c r="I125" s="29"/>
      <c r="J125" s="29"/>
      <c r="K125" s="116"/>
      <c r="L125" s="116"/>
      <c r="M125" s="174"/>
      <c r="N125" s="174"/>
      <c r="O125" s="116"/>
      <c r="P125" s="174"/>
      <c r="Q125" s="116"/>
      <c r="R125" s="116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</row>
    <row r="126" ht="15.0" customHeight="1">
      <c r="A126" s="262">
        <v>45681.0</v>
      </c>
      <c r="B126" s="115" t="s">
        <v>160</v>
      </c>
      <c r="C126" s="116">
        <v>6127000.0</v>
      </c>
      <c r="D126" s="116"/>
      <c r="E126" s="175">
        <f t="shared" si="1"/>
        <v>153101977</v>
      </c>
      <c r="F126" s="262">
        <v>45657.0</v>
      </c>
      <c r="G126" s="29" t="s">
        <v>2263</v>
      </c>
      <c r="H126" s="118"/>
      <c r="I126" s="29"/>
      <c r="J126" s="29"/>
      <c r="K126" s="116"/>
      <c r="L126" s="116"/>
      <c r="M126" s="174"/>
      <c r="N126" s="174"/>
      <c r="O126" s="116"/>
      <c r="P126" s="174"/>
      <c r="Q126" s="116"/>
      <c r="R126" s="116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</row>
    <row r="127" ht="15.0" customHeight="1">
      <c r="A127" s="262"/>
      <c r="B127" s="115" t="s">
        <v>822</v>
      </c>
      <c r="C127" s="116">
        <v>3.0089125E7</v>
      </c>
      <c r="D127" s="116"/>
      <c r="E127" s="175">
        <f t="shared" si="1"/>
        <v>183191102</v>
      </c>
      <c r="F127" s="262">
        <v>45672.0</v>
      </c>
      <c r="G127" s="29" t="s">
        <v>2263</v>
      </c>
      <c r="H127" s="118"/>
      <c r="I127" s="29"/>
      <c r="J127" s="29"/>
      <c r="K127" s="116"/>
      <c r="L127" s="116"/>
      <c r="M127" s="174"/>
      <c r="N127" s="174"/>
      <c r="O127" s="116"/>
      <c r="P127" s="174"/>
      <c r="Q127" s="116"/>
      <c r="R127" s="116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</row>
    <row r="128" ht="15.0" customHeight="1">
      <c r="A128" s="262"/>
      <c r="B128" s="115" t="s">
        <v>825</v>
      </c>
      <c r="C128" s="116">
        <v>1.71248E7</v>
      </c>
      <c r="D128" s="116"/>
      <c r="E128" s="175">
        <f t="shared" si="1"/>
        <v>200315902</v>
      </c>
      <c r="F128" s="262">
        <v>45672.0</v>
      </c>
      <c r="G128" s="29" t="s">
        <v>2263</v>
      </c>
      <c r="H128" s="118"/>
      <c r="I128" s="29"/>
      <c r="J128" s="29"/>
      <c r="K128" s="116"/>
      <c r="L128" s="116"/>
      <c r="M128" s="174"/>
      <c r="N128" s="174"/>
      <c r="O128" s="116"/>
      <c r="P128" s="174"/>
      <c r="Q128" s="116"/>
      <c r="R128" s="116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</row>
    <row r="129" ht="15.0" customHeight="1">
      <c r="A129" s="262"/>
      <c r="B129" s="115" t="s">
        <v>2926</v>
      </c>
      <c r="C129" s="116">
        <v>3014000.0</v>
      </c>
      <c r="D129" s="116"/>
      <c r="E129" s="175">
        <f t="shared" si="1"/>
        <v>203329902</v>
      </c>
      <c r="F129" s="262">
        <v>45657.0</v>
      </c>
      <c r="G129" s="29" t="s">
        <v>2263</v>
      </c>
      <c r="H129" s="118"/>
      <c r="I129" s="29"/>
      <c r="J129" s="29"/>
      <c r="K129" s="116"/>
      <c r="L129" s="116"/>
      <c r="M129" s="174"/>
      <c r="N129" s="174"/>
      <c r="O129" s="116"/>
      <c r="P129" s="174"/>
      <c r="Q129" s="116"/>
      <c r="R129" s="116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</row>
    <row r="130" ht="15.0" customHeight="1">
      <c r="A130" s="262"/>
      <c r="B130" s="115" t="s">
        <v>2927</v>
      </c>
      <c r="C130" s="116">
        <v>2200000.0</v>
      </c>
      <c r="D130" s="116"/>
      <c r="E130" s="175">
        <f t="shared" si="1"/>
        <v>205529902</v>
      </c>
      <c r="F130" s="262">
        <v>45672.0</v>
      </c>
      <c r="G130" s="29" t="s">
        <v>2263</v>
      </c>
      <c r="H130" s="118"/>
      <c r="I130" s="29"/>
      <c r="J130" s="29"/>
      <c r="K130" s="116"/>
      <c r="L130" s="116"/>
      <c r="M130" s="174"/>
      <c r="N130" s="174"/>
      <c r="O130" s="116"/>
      <c r="P130" s="174"/>
      <c r="Q130" s="116"/>
      <c r="R130" s="116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</row>
    <row r="131" ht="15.0" customHeight="1">
      <c r="A131" s="262"/>
      <c r="B131" s="115" t="s">
        <v>2903</v>
      </c>
      <c r="C131" s="116">
        <v>108004.0</v>
      </c>
      <c r="D131" s="116"/>
      <c r="E131" s="175">
        <f t="shared" si="1"/>
        <v>205637906</v>
      </c>
      <c r="F131" s="262"/>
      <c r="G131" s="416" t="s">
        <v>2264</v>
      </c>
      <c r="H131" s="118"/>
      <c r="I131" s="29"/>
      <c r="J131" s="29"/>
      <c r="K131" s="116"/>
      <c r="L131" s="116"/>
      <c r="M131" s="174"/>
      <c r="N131" s="174"/>
      <c r="O131" s="116"/>
      <c r="P131" s="174"/>
      <c r="Q131" s="116"/>
      <c r="R131" s="116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</row>
    <row r="132" ht="15.0" customHeight="1">
      <c r="A132" s="262"/>
      <c r="B132" s="115" t="s">
        <v>2905</v>
      </c>
      <c r="C132" s="116"/>
      <c r="D132" s="116">
        <v>193400.0</v>
      </c>
      <c r="E132" s="175">
        <f t="shared" si="1"/>
        <v>205444506</v>
      </c>
      <c r="F132" s="262"/>
      <c r="G132" s="416" t="s">
        <v>2264</v>
      </c>
      <c r="H132" s="118"/>
      <c r="I132" s="29"/>
      <c r="J132" s="29"/>
      <c r="K132" s="116"/>
      <c r="L132" s="116"/>
      <c r="M132" s="174"/>
      <c r="N132" s="174"/>
      <c r="O132" s="116"/>
      <c r="P132" s="174"/>
      <c r="Q132" s="116"/>
      <c r="R132" s="116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</row>
    <row r="133" ht="15.0" customHeight="1">
      <c r="A133" s="262"/>
      <c r="B133" s="115" t="s">
        <v>2850</v>
      </c>
      <c r="C133" s="116">
        <v>2.561931E7</v>
      </c>
      <c r="D133" s="116"/>
      <c r="E133" s="175">
        <f t="shared" si="1"/>
        <v>231063816</v>
      </c>
      <c r="F133" s="262"/>
      <c r="G133" s="99" t="s">
        <v>2265</v>
      </c>
      <c r="H133" s="118"/>
      <c r="I133" s="29"/>
      <c r="J133" s="29"/>
      <c r="K133" s="116"/>
      <c r="L133" s="116"/>
      <c r="M133" s="174"/>
      <c r="N133" s="174"/>
      <c r="O133" s="116"/>
      <c r="P133" s="174"/>
      <c r="Q133" s="116"/>
      <c r="R133" s="116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</row>
    <row r="134" ht="15.0" customHeight="1">
      <c r="A134" s="262"/>
      <c r="B134" s="115" t="s">
        <v>2436</v>
      </c>
      <c r="C134" s="116"/>
      <c r="D134" s="116">
        <v>1229280.0</v>
      </c>
      <c r="E134" s="175">
        <f t="shared" si="1"/>
        <v>229834536</v>
      </c>
      <c r="F134" s="262"/>
      <c r="G134" s="99" t="s">
        <v>2265</v>
      </c>
      <c r="H134" s="118"/>
      <c r="I134" s="29"/>
      <c r="J134" s="29"/>
      <c r="K134" s="116"/>
      <c r="L134" s="116"/>
      <c r="M134" s="174"/>
      <c r="N134" s="174"/>
      <c r="O134" s="116"/>
      <c r="P134" s="174"/>
      <c r="Q134" s="116"/>
      <c r="R134" s="116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</row>
    <row r="135" ht="15.0" customHeight="1">
      <c r="A135" s="262">
        <v>45682.0</v>
      </c>
      <c r="B135" s="115" t="s">
        <v>2928</v>
      </c>
      <c r="C135" s="116"/>
      <c r="D135" s="116">
        <v>1600000.0</v>
      </c>
      <c r="E135" s="175">
        <f t="shared" si="1"/>
        <v>228234536</v>
      </c>
      <c r="F135" s="262"/>
      <c r="G135" s="29" t="s">
        <v>2263</v>
      </c>
      <c r="H135" s="118"/>
      <c r="I135" s="29"/>
      <c r="J135" s="29"/>
      <c r="K135" s="116"/>
      <c r="L135" s="116"/>
      <c r="M135" s="174"/>
      <c r="N135" s="174"/>
      <c r="O135" s="116"/>
      <c r="P135" s="174"/>
      <c r="Q135" s="116"/>
      <c r="R135" s="116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</row>
    <row r="136" ht="15.0" customHeight="1">
      <c r="A136" s="262"/>
      <c r="B136" s="115" t="s">
        <v>2903</v>
      </c>
      <c r="C136" s="116">
        <v>12500.0</v>
      </c>
      <c r="D136" s="116"/>
      <c r="E136" s="175">
        <f t="shared" si="1"/>
        <v>228247036</v>
      </c>
      <c r="F136" s="262"/>
      <c r="G136" s="416" t="s">
        <v>2264</v>
      </c>
      <c r="H136" s="118"/>
      <c r="I136" s="29"/>
      <c r="J136" s="29"/>
      <c r="K136" s="116"/>
      <c r="L136" s="116"/>
      <c r="M136" s="174"/>
      <c r="N136" s="174"/>
      <c r="O136" s="116"/>
      <c r="P136" s="174"/>
      <c r="Q136" s="116"/>
      <c r="R136" s="116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</row>
    <row r="137" ht="15.0" customHeight="1">
      <c r="A137" s="262">
        <v>45683.0</v>
      </c>
      <c r="B137" s="115" t="s">
        <v>2929</v>
      </c>
      <c r="C137" s="116"/>
      <c r="D137" s="116">
        <v>950000.0</v>
      </c>
      <c r="E137" s="175">
        <f t="shared" si="1"/>
        <v>227297036</v>
      </c>
      <c r="F137" s="262"/>
      <c r="G137" s="29" t="s">
        <v>2263</v>
      </c>
      <c r="H137" s="118"/>
      <c r="I137" s="29"/>
      <c r="J137" s="29"/>
      <c r="K137" s="116"/>
      <c r="L137" s="116"/>
      <c r="M137" s="174"/>
      <c r="N137" s="174"/>
      <c r="O137" s="116"/>
      <c r="P137" s="174"/>
      <c r="Q137" s="116"/>
      <c r="R137" s="116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</row>
    <row r="138" ht="15.0" customHeight="1">
      <c r="A138" s="262"/>
      <c r="B138" s="115" t="s">
        <v>2930</v>
      </c>
      <c r="C138" s="116"/>
      <c r="D138" s="116">
        <v>600000.0</v>
      </c>
      <c r="E138" s="175">
        <f t="shared" si="1"/>
        <v>226697036</v>
      </c>
      <c r="F138" s="262"/>
      <c r="G138" s="29" t="s">
        <v>2263</v>
      </c>
      <c r="H138" s="118"/>
      <c r="I138" s="29"/>
      <c r="J138" s="29"/>
      <c r="K138" s="116"/>
      <c r="L138" s="116"/>
      <c r="M138" s="174"/>
      <c r="N138" s="174"/>
      <c r="O138" s="116"/>
      <c r="P138" s="174"/>
      <c r="Q138" s="116"/>
      <c r="R138" s="116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</row>
    <row r="139" ht="15.0" customHeight="1">
      <c r="A139" s="262"/>
      <c r="B139" s="115" t="s">
        <v>2930</v>
      </c>
      <c r="C139" s="116"/>
      <c r="D139" s="116">
        <v>600000.0</v>
      </c>
      <c r="E139" s="175">
        <f t="shared" si="1"/>
        <v>226097036</v>
      </c>
      <c r="F139" s="262"/>
      <c r="G139" s="29" t="s">
        <v>2263</v>
      </c>
      <c r="H139" s="118"/>
      <c r="I139" s="29"/>
      <c r="J139" s="29"/>
      <c r="K139" s="116"/>
      <c r="L139" s="116"/>
      <c r="M139" s="174"/>
      <c r="N139" s="174"/>
      <c r="O139" s="116"/>
      <c r="P139" s="174"/>
      <c r="Q139" s="116"/>
      <c r="R139" s="116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</row>
    <row r="140" ht="15.0" customHeight="1">
      <c r="A140" s="262"/>
      <c r="B140" s="115" t="s">
        <v>2931</v>
      </c>
      <c r="C140" s="116"/>
      <c r="D140" s="116">
        <v>200000.0</v>
      </c>
      <c r="E140" s="175">
        <f t="shared" si="1"/>
        <v>225897036</v>
      </c>
      <c r="F140" s="262"/>
      <c r="G140" s="29" t="s">
        <v>2263</v>
      </c>
      <c r="H140" s="118"/>
      <c r="I140" s="29"/>
      <c r="J140" s="29"/>
      <c r="K140" s="116"/>
      <c r="L140" s="116"/>
      <c r="M140" s="174"/>
      <c r="N140" s="174"/>
      <c r="O140" s="116"/>
      <c r="P140" s="174"/>
      <c r="Q140" s="116"/>
      <c r="R140" s="116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</row>
    <row r="141" ht="15.0" customHeight="1">
      <c r="A141" s="262"/>
      <c r="B141" s="115" t="s">
        <v>2932</v>
      </c>
      <c r="C141" s="116"/>
      <c r="D141" s="116">
        <v>300000.0</v>
      </c>
      <c r="E141" s="175">
        <f t="shared" si="1"/>
        <v>225597036</v>
      </c>
      <c r="F141" s="262"/>
      <c r="G141" s="29" t="s">
        <v>2263</v>
      </c>
      <c r="H141" s="118"/>
      <c r="I141" s="29"/>
      <c r="J141" s="29"/>
      <c r="K141" s="116"/>
      <c r="L141" s="116"/>
      <c r="M141" s="174"/>
      <c r="N141" s="174"/>
      <c r="O141" s="116"/>
      <c r="P141" s="174"/>
      <c r="Q141" s="116"/>
      <c r="R141" s="116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</row>
    <row r="142" ht="15.0" customHeight="1">
      <c r="A142" s="262"/>
      <c r="B142" s="115" t="s">
        <v>2933</v>
      </c>
      <c r="C142" s="116"/>
      <c r="D142" s="116">
        <v>500000.0</v>
      </c>
      <c r="E142" s="175">
        <f t="shared" si="1"/>
        <v>225097036</v>
      </c>
      <c r="F142" s="262"/>
      <c r="G142" s="29" t="s">
        <v>2263</v>
      </c>
      <c r="H142" s="118"/>
      <c r="I142" s="29"/>
      <c r="J142" s="29"/>
      <c r="K142" s="116"/>
      <c r="L142" s="116"/>
      <c r="M142" s="174"/>
      <c r="N142" s="174"/>
      <c r="O142" s="116"/>
      <c r="P142" s="174"/>
      <c r="Q142" s="116"/>
      <c r="R142" s="116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</row>
    <row r="143" ht="15.0" customHeight="1">
      <c r="A143" s="262">
        <v>45684.0</v>
      </c>
      <c r="B143" s="117" t="s">
        <v>2444</v>
      </c>
      <c r="C143" s="116"/>
      <c r="D143" s="264">
        <v>303570.0</v>
      </c>
      <c r="E143" s="175">
        <f t="shared" si="1"/>
        <v>224793466</v>
      </c>
      <c r="F143" s="262"/>
      <c r="G143" s="29" t="s">
        <v>2263</v>
      </c>
      <c r="H143" s="118"/>
      <c r="I143" s="29"/>
      <c r="J143" s="29"/>
      <c r="K143" s="116"/>
      <c r="L143" s="174"/>
      <c r="M143" s="174"/>
      <c r="N143" s="174"/>
      <c r="O143" s="116"/>
      <c r="P143" s="174"/>
      <c r="Q143" s="116"/>
      <c r="R143" s="116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</row>
    <row r="144" ht="15.0" customHeight="1">
      <c r="A144" s="262"/>
      <c r="B144" s="117" t="s">
        <v>2445</v>
      </c>
      <c r="C144" s="118"/>
      <c r="D144" s="118">
        <v>660000.0</v>
      </c>
      <c r="E144" s="175">
        <f t="shared" si="1"/>
        <v>224133466</v>
      </c>
      <c r="F144" s="262"/>
      <c r="G144" s="29" t="s">
        <v>2263</v>
      </c>
      <c r="H144" s="118"/>
      <c r="I144" s="29"/>
      <c r="J144" s="29"/>
      <c r="K144" s="116"/>
      <c r="L144" s="174"/>
      <c r="M144" s="174"/>
      <c r="N144" s="174"/>
      <c r="O144" s="116"/>
      <c r="P144" s="174"/>
      <c r="Q144" s="116"/>
      <c r="R144" s="116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</row>
    <row r="145" ht="15.0" customHeight="1">
      <c r="A145" s="262"/>
      <c r="B145" s="115" t="s">
        <v>2934</v>
      </c>
      <c r="C145" s="116"/>
      <c r="D145" s="116">
        <v>549171.0</v>
      </c>
      <c r="E145" s="175">
        <f t="shared" si="1"/>
        <v>223584295</v>
      </c>
      <c r="F145" s="262"/>
      <c r="G145" s="99" t="s">
        <v>2265</v>
      </c>
      <c r="H145" s="118"/>
      <c r="I145" s="29"/>
      <c r="J145" s="29"/>
      <c r="K145" s="116"/>
      <c r="L145" s="174"/>
      <c r="M145" s="174"/>
      <c r="N145" s="174"/>
      <c r="O145" s="116"/>
      <c r="P145" s="174"/>
      <c r="Q145" s="116"/>
      <c r="R145" s="116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</row>
    <row r="146" ht="15.0" customHeight="1">
      <c r="A146" s="262">
        <v>45685.0</v>
      </c>
      <c r="B146" s="115" t="s">
        <v>2935</v>
      </c>
      <c r="C146" s="116">
        <v>50000.0</v>
      </c>
      <c r="D146" s="116"/>
      <c r="E146" s="175">
        <f t="shared" si="1"/>
        <v>223634295</v>
      </c>
      <c r="F146" s="262"/>
      <c r="G146" s="29" t="s">
        <v>2263</v>
      </c>
      <c r="H146" s="118"/>
      <c r="I146" s="29"/>
      <c r="J146" s="29"/>
      <c r="K146" s="116"/>
      <c r="L146" s="174"/>
      <c r="M146" s="174"/>
      <c r="N146" s="174"/>
      <c r="O146" s="116"/>
      <c r="P146" s="174"/>
      <c r="Q146" s="116"/>
      <c r="R146" s="116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</row>
    <row r="147" ht="15.0" customHeight="1">
      <c r="A147" s="262">
        <v>45686.0</v>
      </c>
      <c r="B147" s="115" t="s">
        <v>2936</v>
      </c>
      <c r="C147" s="116"/>
      <c r="D147" s="116">
        <v>50000.0</v>
      </c>
      <c r="E147" s="175">
        <f t="shared" si="1"/>
        <v>223584295</v>
      </c>
      <c r="F147" s="262"/>
      <c r="G147" s="29" t="s">
        <v>2263</v>
      </c>
      <c r="H147" s="118"/>
      <c r="I147" s="29"/>
      <c r="J147" s="29"/>
      <c r="K147" s="116"/>
      <c r="L147" s="174"/>
      <c r="M147" s="174"/>
      <c r="N147" s="174"/>
      <c r="O147" s="116"/>
      <c r="P147" s="174"/>
      <c r="Q147" s="116"/>
      <c r="R147" s="116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</row>
    <row r="148" ht="15.0" customHeight="1">
      <c r="A148" s="262">
        <v>45688.0</v>
      </c>
      <c r="B148" s="115" t="s">
        <v>2463</v>
      </c>
      <c r="C148" s="116">
        <v>4837600.0</v>
      </c>
      <c r="D148" s="116"/>
      <c r="E148" s="175">
        <f t="shared" si="1"/>
        <v>228421895</v>
      </c>
      <c r="F148" s="262">
        <v>45677.0</v>
      </c>
      <c r="G148" s="260" t="s">
        <v>2266</v>
      </c>
      <c r="H148" s="118"/>
      <c r="I148" s="29"/>
      <c r="J148" s="29"/>
      <c r="K148" s="116"/>
      <c r="L148" s="174"/>
      <c r="M148" s="174"/>
      <c r="N148" s="174"/>
      <c r="O148" s="116"/>
      <c r="P148" s="174"/>
      <c r="Q148" s="116"/>
      <c r="R148" s="116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</row>
    <row r="149" ht="15.0" customHeight="1">
      <c r="A149" s="262"/>
      <c r="B149" s="115" t="s">
        <v>2937</v>
      </c>
      <c r="C149" s="116">
        <v>1.1499877E7</v>
      </c>
      <c r="D149" s="116"/>
      <c r="E149" s="175">
        <f t="shared" si="1"/>
        <v>239921772</v>
      </c>
      <c r="F149" s="262">
        <v>45665.0</v>
      </c>
      <c r="G149" s="260" t="s">
        <v>2266</v>
      </c>
      <c r="H149" s="118" t="s">
        <v>2938</v>
      </c>
      <c r="I149" s="29"/>
      <c r="J149" s="29"/>
      <c r="K149" s="116"/>
      <c r="L149" s="174"/>
      <c r="M149" s="174"/>
      <c r="N149" s="174"/>
      <c r="O149" s="116"/>
      <c r="P149" s="174"/>
      <c r="Q149" s="116"/>
      <c r="R149" s="116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</row>
    <row r="150" ht="15.0" customHeight="1">
      <c r="A150" s="262"/>
      <c r="B150" s="115" t="s">
        <v>2378</v>
      </c>
      <c r="C150" s="116"/>
      <c r="D150" s="116">
        <v>500.0</v>
      </c>
      <c r="E150" s="175">
        <f t="shared" si="1"/>
        <v>239921272</v>
      </c>
      <c r="F150" s="262"/>
      <c r="G150" s="260" t="s">
        <v>2266</v>
      </c>
      <c r="H150" s="118"/>
      <c r="I150" s="29"/>
      <c r="J150" s="29"/>
      <c r="K150" s="116"/>
      <c r="L150" s="174"/>
      <c r="M150" s="174"/>
      <c r="N150" s="174"/>
      <c r="O150" s="116"/>
      <c r="P150" s="174"/>
      <c r="Q150" s="116"/>
      <c r="R150" s="116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</row>
    <row r="151" ht="15.0" customHeight="1">
      <c r="A151" s="262"/>
      <c r="B151" s="115" t="s">
        <v>2269</v>
      </c>
      <c r="C151" s="116"/>
      <c r="D151" s="116">
        <v>2296557.0</v>
      </c>
      <c r="E151" s="175">
        <f t="shared" si="1"/>
        <v>237624715</v>
      </c>
      <c r="F151" s="262"/>
      <c r="G151" s="259" t="s">
        <v>717</v>
      </c>
      <c r="H151" s="118"/>
      <c r="I151" s="29"/>
      <c r="J151" s="29"/>
      <c r="K151" s="116"/>
      <c r="L151" s="174"/>
      <c r="M151" s="174"/>
      <c r="N151" s="174"/>
      <c r="O151" s="116"/>
      <c r="P151" s="174"/>
      <c r="Q151" s="116"/>
      <c r="R151" s="116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</row>
    <row r="152" ht="15.0" customHeight="1">
      <c r="A152" s="262"/>
      <c r="B152" s="115" t="s">
        <v>2270</v>
      </c>
      <c r="C152" s="116"/>
      <c r="D152" s="116">
        <v>348117.0</v>
      </c>
      <c r="E152" s="175">
        <f t="shared" si="1"/>
        <v>237276598</v>
      </c>
      <c r="F152" s="262"/>
      <c r="G152" s="259" t="s">
        <v>717</v>
      </c>
      <c r="H152" s="118"/>
      <c r="I152" s="29"/>
      <c r="J152" s="29"/>
      <c r="K152" s="116"/>
      <c r="L152" s="174"/>
      <c r="M152" s="174"/>
      <c r="N152" s="174"/>
      <c r="O152" s="116"/>
      <c r="P152" s="174"/>
      <c r="Q152" s="116"/>
      <c r="R152" s="116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</row>
    <row r="153" ht="15.0" customHeight="1">
      <c r="A153" s="262"/>
      <c r="B153" s="115" t="s">
        <v>2903</v>
      </c>
      <c r="C153" s="116">
        <v>182845.0</v>
      </c>
      <c r="D153" s="116"/>
      <c r="E153" s="175">
        <f t="shared" si="1"/>
        <v>237459443</v>
      </c>
      <c r="F153" s="262"/>
      <c r="G153" s="416" t="s">
        <v>2264</v>
      </c>
      <c r="H153" s="118"/>
      <c r="I153" s="29"/>
      <c r="J153" s="29"/>
      <c r="K153" s="116"/>
      <c r="L153" s="174"/>
      <c r="M153" s="174"/>
      <c r="N153" s="174"/>
      <c r="O153" s="116"/>
      <c r="P153" s="174"/>
      <c r="Q153" s="116"/>
      <c r="R153" s="116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</row>
    <row r="154" ht="15.0" customHeight="1">
      <c r="A154" s="262"/>
      <c r="B154" s="115" t="s">
        <v>2905</v>
      </c>
      <c r="C154" s="116"/>
      <c r="D154" s="116">
        <v>290100.0</v>
      </c>
      <c r="E154" s="175">
        <f t="shared" si="1"/>
        <v>237169343</v>
      </c>
      <c r="F154" s="262"/>
      <c r="G154" s="416" t="s">
        <v>2264</v>
      </c>
      <c r="H154" s="118"/>
      <c r="I154" s="29"/>
      <c r="J154" s="29"/>
      <c r="K154" s="116"/>
      <c r="L154" s="174"/>
      <c r="M154" s="174"/>
      <c r="N154" s="174"/>
      <c r="O154" s="116"/>
      <c r="P154" s="174"/>
      <c r="Q154" s="116"/>
      <c r="R154" s="116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</row>
    <row r="155" ht="15.0" customHeight="1">
      <c r="A155" s="262"/>
      <c r="B155" s="115" t="s">
        <v>2272</v>
      </c>
      <c r="C155" s="116"/>
      <c r="D155" s="116">
        <v>1271503.0</v>
      </c>
      <c r="E155" s="175">
        <f t="shared" si="1"/>
        <v>235897840</v>
      </c>
      <c r="F155" s="262"/>
      <c r="G155" s="99" t="s">
        <v>2265</v>
      </c>
      <c r="H155" s="118"/>
      <c r="I155" s="29"/>
      <c r="J155" s="29"/>
      <c r="K155" s="116"/>
      <c r="L155" s="174"/>
      <c r="M155" s="174"/>
      <c r="N155" s="174"/>
      <c r="O155" s="116"/>
      <c r="P155" s="174"/>
      <c r="Q155" s="116"/>
      <c r="R155" s="116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</row>
    <row r="156" ht="15.0" customHeight="1">
      <c r="A156" s="262"/>
      <c r="B156" s="115" t="s">
        <v>2464</v>
      </c>
      <c r="C156" s="116"/>
      <c r="D156" s="116">
        <v>1445210.0</v>
      </c>
      <c r="E156" s="175">
        <f t="shared" si="1"/>
        <v>234452630</v>
      </c>
      <c r="F156" s="262"/>
      <c r="G156" s="99" t="s">
        <v>2265</v>
      </c>
      <c r="H156" s="118"/>
      <c r="I156" s="29"/>
      <c r="J156" s="29"/>
      <c r="K156" s="116"/>
      <c r="L156" s="174"/>
      <c r="M156" s="174"/>
      <c r="N156" s="174"/>
      <c r="O156" s="116"/>
      <c r="P156" s="174"/>
      <c r="Q156" s="116"/>
      <c r="R156" s="116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</row>
    <row r="157" ht="15.0" customHeight="1">
      <c r="A157" s="262"/>
      <c r="B157" s="115" t="s">
        <v>2939</v>
      </c>
      <c r="C157" s="116"/>
      <c r="D157" s="116">
        <v>3000000.0</v>
      </c>
      <c r="E157" s="175">
        <f t="shared" si="1"/>
        <v>231452630</v>
      </c>
      <c r="F157" s="262"/>
      <c r="G157" s="29" t="s">
        <v>2263</v>
      </c>
      <c r="H157" s="118"/>
      <c r="I157" s="29"/>
      <c r="J157" s="29"/>
      <c r="K157" s="116"/>
      <c r="L157" s="174"/>
      <c r="M157" s="174"/>
      <c r="N157" s="174"/>
      <c r="O157" s="116"/>
      <c r="P157" s="174"/>
      <c r="Q157" s="116"/>
      <c r="R157" s="116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</row>
    <row r="158" ht="15.0" customHeight="1">
      <c r="A158" s="262"/>
      <c r="B158" s="115" t="s">
        <v>2940</v>
      </c>
      <c r="C158" s="116"/>
      <c r="D158" s="116">
        <v>420000.0</v>
      </c>
      <c r="E158" s="175">
        <f t="shared" si="1"/>
        <v>231032630</v>
      </c>
      <c r="F158" s="262"/>
      <c r="G158" s="29" t="s">
        <v>2263</v>
      </c>
      <c r="H158" s="118"/>
      <c r="I158" s="29"/>
      <c r="J158" s="29"/>
      <c r="K158" s="116"/>
      <c r="L158" s="174"/>
      <c r="M158" s="174"/>
      <c r="N158" s="174"/>
      <c r="O158" s="116"/>
      <c r="P158" s="174"/>
      <c r="Q158" s="116"/>
      <c r="R158" s="116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</row>
    <row r="159" ht="15.0" customHeight="1">
      <c r="A159" s="262"/>
      <c r="B159" s="115" t="s">
        <v>2941</v>
      </c>
      <c r="C159" s="116"/>
      <c r="D159" s="116">
        <v>3000000.0</v>
      </c>
      <c r="E159" s="175">
        <f t="shared" si="1"/>
        <v>228032630</v>
      </c>
      <c r="F159" s="262"/>
      <c r="G159" s="29" t="s">
        <v>2263</v>
      </c>
      <c r="H159" s="118"/>
      <c r="I159" s="29"/>
      <c r="J159" s="29"/>
      <c r="K159" s="116"/>
      <c r="L159" s="174"/>
      <c r="M159" s="174"/>
      <c r="N159" s="174"/>
      <c r="O159" s="116"/>
      <c r="P159" s="174"/>
      <c r="Q159" s="116"/>
      <c r="R159" s="116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</row>
    <row r="160" ht="15.0" customHeight="1">
      <c r="A160" s="262"/>
      <c r="B160" s="115" t="s">
        <v>2942</v>
      </c>
      <c r="C160" s="116"/>
      <c r="D160" s="116">
        <v>450000.0</v>
      </c>
      <c r="E160" s="175">
        <f t="shared" si="1"/>
        <v>227582630</v>
      </c>
      <c r="F160" s="262"/>
      <c r="G160" s="29" t="s">
        <v>2263</v>
      </c>
      <c r="H160" s="118"/>
      <c r="I160" s="29"/>
      <c r="J160" s="29"/>
      <c r="K160" s="116"/>
      <c r="L160" s="174"/>
      <c r="M160" s="174"/>
      <c r="N160" s="174"/>
      <c r="O160" s="116"/>
      <c r="P160" s="174"/>
      <c r="Q160" s="116"/>
      <c r="R160" s="116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</row>
    <row r="161" ht="15.0" customHeight="1">
      <c r="A161" s="262"/>
      <c r="B161" s="115" t="s">
        <v>2943</v>
      </c>
      <c r="C161" s="116"/>
      <c r="D161" s="116">
        <v>347000.0</v>
      </c>
      <c r="E161" s="175">
        <f t="shared" si="1"/>
        <v>227235630</v>
      </c>
      <c r="F161" s="262"/>
      <c r="G161" s="29" t="s">
        <v>2263</v>
      </c>
      <c r="H161" s="118"/>
      <c r="I161" s="29"/>
      <c r="J161" s="29"/>
      <c r="K161" s="116"/>
      <c r="L161" s="174"/>
      <c r="M161" s="174"/>
      <c r="N161" s="174"/>
      <c r="O161" s="116"/>
      <c r="P161" s="174"/>
      <c r="Q161" s="116"/>
      <c r="R161" s="116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</row>
    <row r="162" ht="15.0" customHeight="1">
      <c r="A162" s="262"/>
      <c r="B162" s="115" t="s">
        <v>2944</v>
      </c>
      <c r="C162" s="116"/>
      <c r="D162" s="116">
        <v>1520400.0</v>
      </c>
      <c r="E162" s="175">
        <f t="shared" si="1"/>
        <v>225715230</v>
      </c>
      <c r="F162" s="262"/>
      <c r="G162" s="29" t="s">
        <v>2263</v>
      </c>
      <c r="H162" s="118"/>
      <c r="I162" s="29"/>
      <c r="J162" s="29"/>
      <c r="K162" s="116"/>
      <c r="L162" s="174"/>
      <c r="M162" s="174"/>
      <c r="N162" s="174"/>
      <c r="O162" s="116"/>
      <c r="P162" s="174"/>
      <c r="Q162" s="116"/>
      <c r="R162" s="116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</row>
    <row r="163" ht="15.0" customHeight="1">
      <c r="A163" s="262"/>
      <c r="B163" s="115" t="s">
        <v>2346</v>
      </c>
      <c r="C163" s="116"/>
      <c r="D163" s="116">
        <v>23882.0</v>
      </c>
      <c r="E163" s="175">
        <f t="shared" si="1"/>
        <v>225691348</v>
      </c>
      <c r="F163" s="262"/>
      <c r="G163" s="29" t="s">
        <v>2263</v>
      </c>
      <c r="H163" s="118"/>
      <c r="I163" s="29"/>
      <c r="J163" s="29"/>
      <c r="K163" s="116"/>
      <c r="L163" s="174"/>
      <c r="M163" s="174"/>
      <c r="N163" s="174"/>
      <c r="O163" s="116"/>
      <c r="P163" s="174"/>
      <c r="Q163" s="116"/>
      <c r="R163" s="116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</row>
    <row r="164" ht="15.0" customHeight="1">
      <c r="A164" s="262"/>
      <c r="B164" s="115" t="s">
        <v>2462</v>
      </c>
      <c r="C164" s="116"/>
      <c r="D164" s="116">
        <v>275000.0</v>
      </c>
      <c r="E164" s="175">
        <f t="shared" si="1"/>
        <v>225416348</v>
      </c>
      <c r="F164" s="262"/>
      <c r="G164" s="29" t="s">
        <v>2263</v>
      </c>
      <c r="H164" s="118"/>
      <c r="I164" s="29"/>
      <c r="J164" s="29"/>
      <c r="K164" s="116"/>
      <c r="L164" s="174"/>
      <c r="M164" s="174"/>
      <c r="N164" s="174"/>
      <c r="O164" s="116"/>
      <c r="P164" s="174"/>
      <c r="Q164" s="116"/>
      <c r="R164" s="116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</row>
    <row r="165" ht="15.0" customHeight="1">
      <c r="A165" s="262"/>
      <c r="B165" s="115" t="s">
        <v>2945</v>
      </c>
      <c r="C165" s="116"/>
      <c r="D165" s="116">
        <v>1.0414933E7</v>
      </c>
      <c r="E165" s="175">
        <f t="shared" si="1"/>
        <v>215001415</v>
      </c>
      <c r="F165" s="262"/>
      <c r="G165" s="29" t="s">
        <v>2263</v>
      </c>
      <c r="H165" s="118"/>
      <c r="I165" s="29"/>
      <c r="J165" s="29"/>
      <c r="K165" s="116"/>
      <c r="L165" s="174"/>
      <c r="M165" s="174"/>
      <c r="N165" s="174"/>
      <c r="O165" s="116"/>
      <c r="P165" s="174"/>
      <c r="Q165" s="116"/>
      <c r="R165" s="116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</row>
    <row r="166" ht="15.0" customHeight="1">
      <c r="A166" s="262"/>
      <c r="B166" s="115" t="s">
        <v>2946</v>
      </c>
      <c r="C166" s="116"/>
      <c r="D166" s="116">
        <v>2.2656739E8</v>
      </c>
      <c r="E166" s="175">
        <f t="shared" si="1"/>
        <v>-11565975</v>
      </c>
      <c r="F166" s="262"/>
      <c r="G166" s="29" t="s">
        <v>2263</v>
      </c>
      <c r="H166" s="118"/>
      <c r="I166" s="29"/>
      <c r="J166" s="29"/>
      <c r="K166" s="116"/>
      <c r="L166" s="174"/>
      <c r="M166" s="174"/>
      <c r="N166" s="174"/>
      <c r="O166" s="116"/>
      <c r="P166" s="174"/>
      <c r="Q166" s="116"/>
      <c r="R166" s="116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</row>
    <row r="167" ht="15.0" customHeight="1">
      <c r="A167" s="262">
        <v>45689.0</v>
      </c>
      <c r="B167" s="115" t="s">
        <v>2903</v>
      </c>
      <c r="C167" s="116">
        <v>140600.0</v>
      </c>
      <c r="D167" s="116"/>
      <c r="E167" s="175">
        <f t="shared" si="1"/>
        <v>-11425375</v>
      </c>
      <c r="F167" s="262"/>
      <c r="G167" s="416" t="s">
        <v>2264</v>
      </c>
      <c r="H167" s="118"/>
      <c r="I167" s="83"/>
      <c r="J167" s="118"/>
      <c r="K167" s="116"/>
      <c r="L167" s="174"/>
      <c r="M167" s="174"/>
      <c r="N167" s="174"/>
      <c r="O167" s="116"/>
      <c r="P167" s="174"/>
      <c r="Q167" s="116"/>
      <c r="R167" s="116"/>
      <c r="S167" s="116"/>
      <c r="T167" s="116"/>
      <c r="U167" s="116"/>
      <c r="V167" s="116"/>
      <c r="W167" s="116"/>
      <c r="X167" s="11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0" customHeight="1">
      <c r="A168" s="262">
        <v>45691.0</v>
      </c>
      <c r="B168" s="115" t="s">
        <v>2947</v>
      </c>
      <c r="C168" s="118"/>
      <c r="D168" s="118">
        <v>3400000.0</v>
      </c>
      <c r="E168" s="175">
        <f t="shared" si="1"/>
        <v>-14825375</v>
      </c>
      <c r="F168" s="262"/>
      <c r="G168" s="29" t="s">
        <v>2263</v>
      </c>
      <c r="H168" s="118"/>
      <c r="I168" s="29"/>
      <c r="J168" s="29"/>
      <c r="K168" s="116"/>
      <c r="L168" s="174"/>
      <c r="M168" s="174"/>
      <c r="N168" s="174"/>
      <c r="O168" s="116"/>
      <c r="P168" s="174"/>
      <c r="Q168" s="116"/>
      <c r="R168" s="116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</row>
    <row r="169" ht="15.0" customHeight="1">
      <c r="A169" s="262"/>
      <c r="B169" s="115" t="s">
        <v>2948</v>
      </c>
      <c r="C169" s="118"/>
      <c r="D169" s="175">
        <v>3400000.0</v>
      </c>
      <c r="E169" s="175">
        <f t="shared" si="1"/>
        <v>-18225375</v>
      </c>
      <c r="F169" s="262"/>
      <c r="G169" s="29" t="s">
        <v>2263</v>
      </c>
      <c r="H169" s="118"/>
      <c r="I169" s="29"/>
      <c r="J169" s="29"/>
      <c r="K169" s="116"/>
      <c r="L169" s="174"/>
      <c r="M169" s="174"/>
      <c r="N169" s="174"/>
      <c r="O169" s="116"/>
      <c r="P169" s="174"/>
      <c r="Q169" s="116"/>
      <c r="R169" s="116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</row>
    <row r="170" ht="15.0" customHeight="1">
      <c r="A170" s="262"/>
      <c r="B170" s="115" t="s">
        <v>2949</v>
      </c>
      <c r="C170" s="118"/>
      <c r="D170" s="175">
        <v>3400000.0</v>
      </c>
      <c r="E170" s="175">
        <f t="shared" si="1"/>
        <v>-21625375</v>
      </c>
      <c r="F170" s="262"/>
      <c r="G170" s="29" t="s">
        <v>2263</v>
      </c>
      <c r="H170" s="118"/>
      <c r="I170" s="29"/>
      <c r="J170" s="29"/>
      <c r="K170" s="116"/>
      <c r="L170" s="174"/>
      <c r="M170" s="174"/>
      <c r="N170" s="174"/>
      <c r="O170" s="116"/>
      <c r="P170" s="174"/>
      <c r="Q170" s="116"/>
      <c r="R170" s="116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</row>
    <row r="171" ht="15.0" customHeight="1">
      <c r="A171" s="262"/>
      <c r="B171" s="115" t="s">
        <v>2950</v>
      </c>
      <c r="C171" s="118"/>
      <c r="D171" s="118">
        <v>3400000.0</v>
      </c>
      <c r="E171" s="175">
        <f t="shared" si="1"/>
        <v>-25025375</v>
      </c>
      <c r="F171" s="262"/>
      <c r="G171" s="29" t="s">
        <v>2263</v>
      </c>
      <c r="H171" s="118"/>
      <c r="I171" s="29"/>
      <c r="J171" s="29"/>
      <c r="K171" s="116"/>
      <c r="L171" s="174"/>
      <c r="M171" s="174"/>
      <c r="N171" s="174"/>
      <c r="O171" s="116"/>
      <c r="P171" s="174"/>
      <c r="Q171" s="116"/>
      <c r="R171" s="116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</row>
    <row r="172" ht="15.0" customHeight="1">
      <c r="A172" s="262"/>
      <c r="B172" s="115" t="s">
        <v>2951</v>
      </c>
      <c r="C172" s="118"/>
      <c r="D172" s="118">
        <v>600000.0</v>
      </c>
      <c r="E172" s="175">
        <f t="shared" si="1"/>
        <v>-25625375</v>
      </c>
      <c r="F172" s="262"/>
      <c r="G172" s="29" t="s">
        <v>2263</v>
      </c>
      <c r="H172" s="118"/>
      <c r="I172" s="29"/>
      <c r="J172" s="29"/>
      <c r="K172" s="116"/>
      <c r="L172" s="174"/>
      <c r="M172" s="174"/>
      <c r="N172" s="174"/>
      <c r="O172" s="116"/>
      <c r="P172" s="174"/>
      <c r="Q172" s="116"/>
      <c r="R172" s="116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</row>
    <row r="173" ht="15.0" customHeight="1">
      <c r="A173" s="262"/>
      <c r="B173" s="115" t="s">
        <v>2952</v>
      </c>
      <c r="C173" s="118">
        <v>183730.0</v>
      </c>
      <c r="D173" s="118"/>
      <c r="E173" s="175">
        <f t="shared" si="1"/>
        <v>-25441645</v>
      </c>
      <c r="F173" s="262"/>
      <c r="G173" s="29" t="s">
        <v>2263</v>
      </c>
      <c r="H173" s="118"/>
      <c r="I173" s="29"/>
      <c r="J173" s="29"/>
      <c r="K173" s="116"/>
      <c r="L173" s="174"/>
      <c r="M173" s="174"/>
      <c r="N173" s="174"/>
      <c r="O173" s="116"/>
      <c r="P173" s="174"/>
      <c r="Q173" s="116"/>
      <c r="R173" s="116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</row>
    <row r="174" ht="15.0" customHeight="1">
      <c r="A174" s="262"/>
      <c r="B174" s="115" t="s">
        <v>2953</v>
      </c>
      <c r="C174" s="118">
        <v>40620.0</v>
      </c>
      <c r="D174" s="175"/>
      <c r="E174" s="175">
        <f t="shared" si="1"/>
        <v>-25401025</v>
      </c>
      <c r="F174" s="262"/>
      <c r="G174" s="29" t="s">
        <v>2263</v>
      </c>
      <c r="H174" s="118"/>
      <c r="I174" s="29"/>
      <c r="J174" s="29"/>
      <c r="K174" s="116"/>
      <c r="L174" s="174"/>
      <c r="M174" s="174"/>
      <c r="N174" s="174"/>
      <c r="O174" s="116"/>
      <c r="P174" s="174"/>
      <c r="Q174" s="116"/>
      <c r="R174" s="116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</row>
    <row r="175" ht="15.0" customHeight="1">
      <c r="A175" s="262"/>
      <c r="B175" s="115" t="s">
        <v>2903</v>
      </c>
      <c r="C175" s="116">
        <v>1112203.0</v>
      </c>
      <c r="D175" s="116"/>
      <c r="E175" s="175">
        <f t="shared" si="1"/>
        <v>-24288822</v>
      </c>
      <c r="F175" s="262"/>
      <c r="G175" s="416" t="s">
        <v>2264</v>
      </c>
      <c r="H175" s="118"/>
      <c r="I175" s="83"/>
      <c r="J175" s="118"/>
      <c r="K175" s="116"/>
      <c r="L175" s="174"/>
      <c r="M175" s="174"/>
      <c r="N175" s="174"/>
      <c r="O175" s="116"/>
      <c r="P175" s="174"/>
      <c r="Q175" s="116"/>
      <c r="R175" s="116"/>
      <c r="S175" s="116"/>
      <c r="T175" s="116"/>
      <c r="U175" s="116"/>
      <c r="V175" s="116"/>
      <c r="W175" s="116"/>
      <c r="X175" s="11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0" customHeight="1">
      <c r="A176" s="262"/>
      <c r="B176" s="115" t="s">
        <v>2905</v>
      </c>
      <c r="C176" s="116"/>
      <c r="D176" s="116">
        <v>193400.0</v>
      </c>
      <c r="E176" s="175">
        <f t="shared" si="1"/>
        <v>-24482222</v>
      </c>
      <c r="F176" s="262"/>
      <c r="G176" s="416" t="s">
        <v>2264</v>
      </c>
      <c r="H176" s="118"/>
      <c r="I176" s="83"/>
      <c r="J176" s="118"/>
      <c r="K176" s="116"/>
      <c r="L176" s="174"/>
      <c r="M176" s="174"/>
      <c r="N176" s="174"/>
      <c r="O176" s="116"/>
      <c r="P176" s="174"/>
      <c r="Q176" s="116"/>
      <c r="R176" s="116"/>
      <c r="S176" s="116"/>
      <c r="T176" s="116"/>
      <c r="U176" s="116"/>
      <c r="V176" s="116"/>
      <c r="W176" s="116"/>
      <c r="X176" s="11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0" customHeight="1">
      <c r="A177" s="262"/>
      <c r="B177" s="115" t="s">
        <v>2419</v>
      </c>
      <c r="C177" s="116"/>
      <c r="D177" s="116">
        <v>770000.0</v>
      </c>
      <c r="E177" s="175">
        <f t="shared" si="1"/>
        <v>-25252222</v>
      </c>
      <c r="F177" s="262" t="s">
        <v>2954</v>
      </c>
      <c r="G177" s="416" t="s">
        <v>2264</v>
      </c>
      <c r="H177" s="118"/>
      <c r="I177" s="83"/>
      <c r="J177" s="118"/>
      <c r="K177" s="116"/>
      <c r="L177" s="174"/>
      <c r="M177" s="174"/>
      <c r="N177" s="174"/>
      <c r="O177" s="116"/>
      <c r="P177" s="174"/>
      <c r="Q177" s="116"/>
      <c r="R177" s="116"/>
      <c r="S177" s="116"/>
      <c r="T177" s="116"/>
      <c r="U177" s="116"/>
      <c r="V177" s="116"/>
      <c r="W177" s="116"/>
      <c r="X177" s="11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0" customHeight="1">
      <c r="A178" s="262">
        <v>45692.0</v>
      </c>
      <c r="B178" s="115" t="s">
        <v>2903</v>
      </c>
      <c r="C178" s="116">
        <v>319689.0</v>
      </c>
      <c r="D178" s="116"/>
      <c r="E178" s="175">
        <f t="shared" si="1"/>
        <v>-24932533</v>
      </c>
      <c r="F178" s="262"/>
      <c r="G178" s="416" t="s">
        <v>2264</v>
      </c>
      <c r="H178" s="118"/>
      <c r="I178" s="83"/>
      <c r="J178" s="118"/>
      <c r="K178" s="116"/>
      <c r="L178" s="174"/>
      <c r="M178" s="174"/>
      <c r="N178" s="174"/>
      <c r="O178" s="116"/>
      <c r="P178" s="174"/>
      <c r="Q178" s="116"/>
      <c r="R178" s="116"/>
      <c r="S178" s="116"/>
      <c r="T178" s="116"/>
      <c r="U178" s="116"/>
      <c r="V178" s="116"/>
      <c r="W178" s="116"/>
      <c r="X178" s="11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0" customHeight="1">
      <c r="A179" s="262"/>
      <c r="B179" s="115" t="s">
        <v>2905</v>
      </c>
      <c r="C179" s="116"/>
      <c r="D179" s="116">
        <v>193400.0</v>
      </c>
      <c r="E179" s="175">
        <f t="shared" si="1"/>
        <v>-25125933</v>
      </c>
      <c r="F179" s="262"/>
      <c r="G179" s="416" t="s">
        <v>2264</v>
      </c>
      <c r="H179" s="118"/>
      <c r="I179" s="83"/>
      <c r="J179" s="118"/>
      <c r="K179" s="116"/>
      <c r="L179" s="174"/>
      <c r="M179" s="174"/>
      <c r="N179" s="174"/>
      <c r="O179" s="116"/>
      <c r="P179" s="174"/>
      <c r="Q179" s="116"/>
      <c r="R179" s="116"/>
      <c r="S179" s="116"/>
      <c r="T179" s="116"/>
      <c r="U179" s="116"/>
      <c r="V179" s="116"/>
      <c r="W179" s="116"/>
      <c r="X179" s="11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0" customHeight="1">
      <c r="A180" s="262">
        <v>45693.0</v>
      </c>
      <c r="B180" s="115" t="s">
        <v>807</v>
      </c>
      <c r="C180" s="118">
        <v>3206390.0</v>
      </c>
      <c r="D180" s="118"/>
      <c r="E180" s="175">
        <f t="shared" si="1"/>
        <v>-21919543</v>
      </c>
      <c r="F180" s="262">
        <v>45674.0</v>
      </c>
      <c r="G180" s="29" t="s">
        <v>2263</v>
      </c>
      <c r="H180" s="118"/>
      <c r="I180" s="29"/>
      <c r="J180" s="29"/>
      <c r="K180" s="116"/>
      <c r="L180" s="174"/>
      <c r="M180" s="174"/>
      <c r="N180" s="174"/>
      <c r="O180" s="116"/>
      <c r="P180" s="174"/>
      <c r="Q180" s="116"/>
      <c r="R180" s="116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</row>
    <row r="181" ht="15.0" customHeight="1">
      <c r="A181" s="262"/>
      <c r="B181" s="115" t="s">
        <v>2903</v>
      </c>
      <c r="C181" s="116">
        <v>362709.0</v>
      </c>
      <c r="D181" s="116"/>
      <c r="E181" s="175">
        <f t="shared" si="1"/>
        <v>-21556834</v>
      </c>
      <c r="F181" s="262"/>
      <c r="G181" s="416" t="s">
        <v>2264</v>
      </c>
      <c r="H181" s="118"/>
      <c r="I181" s="83"/>
      <c r="J181" s="118"/>
      <c r="K181" s="116"/>
      <c r="L181" s="174"/>
      <c r="M181" s="174"/>
      <c r="N181" s="174"/>
      <c r="O181" s="116"/>
      <c r="P181" s="174"/>
      <c r="Q181" s="116"/>
      <c r="R181" s="116"/>
      <c r="S181" s="116"/>
      <c r="T181" s="116"/>
      <c r="U181" s="116"/>
      <c r="V181" s="116"/>
      <c r="W181" s="116"/>
      <c r="X181" s="116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0" customHeight="1">
      <c r="A182" s="262"/>
      <c r="B182" s="115" t="s">
        <v>2905</v>
      </c>
      <c r="C182" s="116"/>
      <c r="D182" s="116">
        <v>193400.0</v>
      </c>
      <c r="E182" s="175">
        <f t="shared" si="1"/>
        <v>-21750234</v>
      </c>
      <c r="F182" s="262"/>
      <c r="G182" s="416" t="s">
        <v>2264</v>
      </c>
      <c r="H182" s="118"/>
      <c r="I182" s="83"/>
      <c r="J182" s="118"/>
      <c r="K182" s="116"/>
      <c r="L182" s="174"/>
      <c r="M182" s="174"/>
      <c r="N182" s="174"/>
      <c r="O182" s="116"/>
      <c r="P182" s="174"/>
      <c r="Q182" s="116"/>
      <c r="R182" s="116"/>
      <c r="S182" s="116"/>
      <c r="T182" s="116"/>
      <c r="U182" s="116"/>
      <c r="V182" s="116"/>
      <c r="W182" s="116"/>
      <c r="X182" s="116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0" customHeight="1">
      <c r="A183" s="262">
        <v>45694.0</v>
      </c>
      <c r="B183" s="115" t="s">
        <v>1000</v>
      </c>
      <c r="C183" s="118">
        <v>5923500.0</v>
      </c>
      <c r="D183" s="174"/>
      <c r="E183" s="175">
        <f t="shared" si="1"/>
        <v>-15826734</v>
      </c>
      <c r="F183" s="262">
        <v>45688.0</v>
      </c>
      <c r="G183" s="29" t="s">
        <v>2263</v>
      </c>
      <c r="H183" s="118"/>
      <c r="I183" s="29"/>
      <c r="J183" s="29"/>
      <c r="K183" s="116"/>
      <c r="L183" s="174"/>
      <c r="M183" s="174"/>
      <c r="N183" s="174"/>
      <c r="O183" s="116"/>
      <c r="P183" s="174"/>
      <c r="Q183" s="116"/>
      <c r="R183" s="116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</row>
    <row r="184" ht="15.0" customHeight="1">
      <c r="A184" s="262"/>
      <c r="B184" s="115" t="s">
        <v>2955</v>
      </c>
      <c r="C184" s="118"/>
      <c r="D184" s="118">
        <v>2417500.0</v>
      </c>
      <c r="E184" s="175">
        <f t="shared" si="1"/>
        <v>-18244234</v>
      </c>
      <c r="F184" s="262"/>
      <c r="G184" s="29" t="s">
        <v>2263</v>
      </c>
      <c r="H184" s="118"/>
      <c r="I184" s="29"/>
      <c r="J184" s="29"/>
      <c r="K184" s="116"/>
      <c r="L184" s="174"/>
      <c r="M184" s="174"/>
      <c r="N184" s="174"/>
      <c r="O184" s="116"/>
      <c r="P184" s="174"/>
      <c r="Q184" s="116"/>
      <c r="R184" s="116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</row>
    <row r="185" ht="15.0" customHeight="1">
      <c r="A185" s="262"/>
      <c r="B185" s="115" t="s">
        <v>2903</v>
      </c>
      <c r="C185" s="116">
        <v>647447.0</v>
      </c>
      <c r="D185" s="116"/>
      <c r="E185" s="175">
        <f t="shared" si="1"/>
        <v>-17596787</v>
      </c>
      <c r="F185" s="262"/>
      <c r="G185" s="416" t="s">
        <v>2264</v>
      </c>
      <c r="H185" s="118"/>
      <c r="I185" s="83"/>
      <c r="J185" s="118"/>
      <c r="K185" s="116"/>
      <c r="L185" s="174"/>
      <c r="M185" s="174"/>
      <c r="N185" s="174"/>
      <c r="O185" s="116"/>
      <c r="P185" s="174"/>
      <c r="Q185" s="116"/>
      <c r="R185" s="116"/>
      <c r="S185" s="116"/>
      <c r="T185" s="116"/>
      <c r="U185" s="116"/>
      <c r="V185" s="116"/>
      <c r="W185" s="116"/>
      <c r="X185" s="116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0" customHeight="1">
      <c r="A186" s="262"/>
      <c r="B186" s="115" t="s">
        <v>2905</v>
      </c>
      <c r="C186" s="116"/>
      <c r="D186" s="116">
        <v>193400.0</v>
      </c>
      <c r="E186" s="175">
        <f t="shared" si="1"/>
        <v>-17790187</v>
      </c>
      <c r="F186" s="262"/>
      <c r="G186" s="416" t="s">
        <v>2264</v>
      </c>
      <c r="H186" s="118"/>
      <c r="I186" s="83"/>
      <c r="J186" s="118"/>
      <c r="K186" s="116"/>
      <c r="L186" s="174"/>
      <c r="M186" s="174"/>
      <c r="N186" s="174"/>
      <c r="O186" s="116"/>
      <c r="P186" s="174"/>
      <c r="Q186" s="116"/>
      <c r="R186" s="116"/>
      <c r="S186" s="116"/>
      <c r="T186" s="116"/>
      <c r="U186" s="116"/>
      <c r="V186" s="116"/>
      <c r="W186" s="116"/>
      <c r="X186" s="116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0" customHeight="1">
      <c r="A187" s="262">
        <v>45695.0</v>
      </c>
      <c r="B187" s="117" t="s">
        <v>2956</v>
      </c>
      <c r="C187" s="116">
        <v>6875000.0</v>
      </c>
      <c r="D187" s="116"/>
      <c r="E187" s="175">
        <f t="shared" si="1"/>
        <v>-10915187</v>
      </c>
      <c r="F187" s="262"/>
      <c r="G187" s="29" t="s">
        <v>2263</v>
      </c>
      <c r="H187" s="118"/>
      <c r="I187" s="29"/>
      <c r="J187" s="29"/>
      <c r="K187" s="116"/>
      <c r="L187" s="174"/>
      <c r="M187" s="174"/>
      <c r="N187" s="174"/>
      <c r="O187" s="116"/>
      <c r="P187" s="174"/>
      <c r="Q187" s="116"/>
      <c r="R187" s="116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</row>
    <row r="188" ht="15.0" customHeight="1">
      <c r="A188" s="262"/>
      <c r="B188" s="115" t="s">
        <v>2957</v>
      </c>
      <c r="C188" s="118">
        <v>3934700.0</v>
      </c>
      <c r="D188" s="118"/>
      <c r="E188" s="175">
        <f t="shared" si="1"/>
        <v>-6980487</v>
      </c>
      <c r="F188" s="262"/>
      <c r="G188" s="29" t="s">
        <v>2263</v>
      </c>
      <c r="H188" s="118"/>
      <c r="I188" s="29"/>
      <c r="J188" s="29"/>
      <c r="K188" s="116"/>
      <c r="L188" s="174"/>
      <c r="M188" s="174"/>
      <c r="N188" s="174"/>
      <c r="O188" s="116"/>
      <c r="P188" s="174"/>
      <c r="Q188" s="116"/>
      <c r="R188" s="116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</row>
    <row r="189" ht="15.0" customHeight="1">
      <c r="A189" s="262"/>
      <c r="B189" s="115" t="s">
        <v>2871</v>
      </c>
      <c r="C189" s="118">
        <v>3850000.0</v>
      </c>
      <c r="D189" s="118"/>
      <c r="E189" s="175">
        <f t="shared" si="1"/>
        <v>-3130487</v>
      </c>
      <c r="F189" s="262"/>
      <c r="G189" s="29" t="s">
        <v>2263</v>
      </c>
      <c r="H189" s="118"/>
      <c r="I189" s="29"/>
      <c r="J189" s="29"/>
      <c r="K189" s="116"/>
      <c r="L189" s="174"/>
      <c r="M189" s="174"/>
      <c r="N189" s="174"/>
      <c r="O189" s="116"/>
      <c r="P189" s="174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</row>
    <row r="190" ht="15.0" customHeight="1">
      <c r="A190" s="262"/>
      <c r="B190" s="115" t="s">
        <v>2903</v>
      </c>
      <c r="C190" s="116">
        <v>348600.0</v>
      </c>
      <c r="D190" s="116"/>
      <c r="E190" s="175">
        <f t="shared" si="1"/>
        <v>-2781887</v>
      </c>
      <c r="F190" s="262"/>
      <c r="G190" s="416" t="s">
        <v>2264</v>
      </c>
      <c r="H190" s="118"/>
      <c r="I190" s="83"/>
      <c r="J190" s="118"/>
      <c r="K190" s="116"/>
      <c r="L190" s="174"/>
      <c r="M190" s="174"/>
      <c r="N190" s="174"/>
      <c r="O190" s="116"/>
      <c r="P190" s="174"/>
      <c r="Q190" s="116"/>
      <c r="R190" s="116"/>
      <c r="S190" s="116"/>
      <c r="T190" s="116"/>
      <c r="U190" s="116"/>
      <c r="V190" s="116"/>
      <c r="W190" s="116"/>
      <c r="X190" s="116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0" customHeight="1">
      <c r="A191" s="262"/>
      <c r="B191" s="115" t="s">
        <v>2905</v>
      </c>
      <c r="C191" s="116"/>
      <c r="D191" s="116">
        <v>193400.0</v>
      </c>
      <c r="E191" s="175">
        <f t="shared" si="1"/>
        <v>-2975287</v>
      </c>
      <c r="F191" s="262"/>
      <c r="G191" s="416" t="s">
        <v>2264</v>
      </c>
      <c r="H191" s="118"/>
      <c r="I191" s="83"/>
      <c r="J191" s="118"/>
      <c r="K191" s="116"/>
      <c r="L191" s="174"/>
      <c r="M191" s="174"/>
      <c r="N191" s="174"/>
      <c r="O191" s="116"/>
      <c r="P191" s="174"/>
      <c r="Q191" s="116"/>
      <c r="R191" s="116"/>
      <c r="S191" s="116"/>
      <c r="T191" s="116"/>
      <c r="U191" s="116"/>
      <c r="V191" s="116"/>
      <c r="W191" s="116"/>
      <c r="X191" s="116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0" customHeight="1">
      <c r="A192" s="262"/>
      <c r="B192" s="115" t="s">
        <v>2279</v>
      </c>
      <c r="C192" s="116"/>
      <c r="D192" s="116">
        <v>1000000.0</v>
      </c>
      <c r="E192" s="175">
        <f t="shared" si="1"/>
        <v>-3975287</v>
      </c>
      <c r="F192" s="262"/>
      <c r="G192" s="416" t="s">
        <v>2264</v>
      </c>
      <c r="H192" s="118"/>
      <c r="I192" s="83"/>
      <c r="J192" s="118"/>
      <c r="K192" s="116"/>
      <c r="L192" s="174"/>
      <c r="M192" s="174"/>
      <c r="N192" s="174"/>
      <c r="O192" s="116"/>
      <c r="P192" s="174"/>
      <c r="Q192" s="116"/>
      <c r="R192" s="116"/>
      <c r="S192" s="116"/>
      <c r="T192" s="116"/>
      <c r="U192" s="116"/>
      <c r="V192" s="116"/>
      <c r="W192" s="116"/>
      <c r="X192" s="116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0" customHeight="1">
      <c r="A193" s="262">
        <v>45696.0</v>
      </c>
      <c r="B193" s="115" t="s">
        <v>2903</v>
      </c>
      <c r="C193" s="116">
        <v>5100.0</v>
      </c>
      <c r="D193" s="116"/>
      <c r="E193" s="175">
        <f t="shared" si="1"/>
        <v>-3970187</v>
      </c>
      <c r="F193" s="262"/>
      <c r="G193" s="416" t="s">
        <v>2264</v>
      </c>
      <c r="H193" s="118"/>
      <c r="I193" s="83"/>
      <c r="J193" s="118"/>
      <c r="K193" s="116"/>
      <c r="L193" s="174"/>
      <c r="M193" s="174"/>
      <c r="N193" s="174"/>
      <c r="O193" s="116"/>
      <c r="P193" s="174"/>
      <c r="Q193" s="116"/>
      <c r="R193" s="116"/>
      <c r="S193" s="116"/>
      <c r="T193" s="116"/>
      <c r="U193" s="116"/>
      <c r="V193" s="116"/>
      <c r="W193" s="116"/>
      <c r="X193" s="116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0" customHeight="1">
      <c r="A194" s="262">
        <v>45698.0</v>
      </c>
      <c r="B194" s="115" t="s">
        <v>2958</v>
      </c>
      <c r="C194" s="265">
        <v>1244100.0</v>
      </c>
      <c r="D194" s="265"/>
      <c r="E194" s="175">
        <f t="shared" si="1"/>
        <v>-2726087</v>
      </c>
      <c r="F194" s="262">
        <v>45688.0</v>
      </c>
      <c r="G194" s="29" t="s">
        <v>2263</v>
      </c>
      <c r="H194" s="118"/>
      <c r="I194" s="29"/>
      <c r="J194" s="29"/>
      <c r="K194" s="116"/>
      <c r="L194" s="174"/>
      <c r="M194" s="174"/>
      <c r="N194" s="174"/>
      <c r="O194" s="116"/>
      <c r="P194" s="174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</row>
    <row r="195" ht="15.0" customHeight="1">
      <c r="A195" s="262"/>
      <c r="B195" s="115" t="s">
        <v>825</v>
      </c>
      <c r="C195" s="265">
        <v>1.27776E7</v>
      </c>
      <c r="D195" s="265"/>
      <c r="E195" s="175">
        <f t="shared" si="1"/>
        <v>10051513</v>
      </c>
      <c r="F195" s="262">
        <v>45688.0</v>
      </c>
      <c r="G195" s="29" t="s">
        <v>2263</v>
      </c>
      <c r="H195" s="118"/>
      <c r="I195" s="29"/>
      <c r="J195" s="29"/>
      <c r="K195" s="116"/>
      <c r="L195" s="174"/>
      <c r="M195" s="174"/>
      <c r="N195" s="174"/>
      <c r="O195" s="116"/>
      <c r="P195" s="174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</row>
    <row r="196" ht="15.0" customHeight="1">
      <c r="A196" s="262"/>
      <c r="B196" s="115" t="s">
        <v>830</v>
      </c>
      <c r="C196" s="118">
        <v>1.42549E7</v>
      </c>
      <c r="D196" s="118"/>
      <c r="E196" s="175">
        <f t="shared" si="1"/>
        <v>24306413</v>
      </c>
      <c r="F196" s="262">
        <v>45688.0</v>
      </c>
      <c r="G196" s="29" t="s">
        <v>2263</v>
      </c>
      <c r="H196" s="118"/>
      <c r="I196" s="29"/>
      <c r="J196" s="29"/>
      <c r="K196" s="116"/>
      <c r="L196" s="174"/>
      <c r="M196" s="174"/>
      <c r="N196" s="174"/>
      <c r="O196" s="116"/>
      <c r="P196" s="174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</row>
    <row r="197" ht="15.0" customHeight="1">
      <c r="A197" s="262"/>
      <c r="B197" s="115" t="s">
        <v>823</v>
      </c>
      <c r="C197" s="118">
        <v>1.265E7</v>
      </c>
      <c r="D197" s="118"/>
      <c r="E197" s="175">
        <f t="shared" si="1"/>
        <v>36956413</v>
      </c>
      <c r="F197" s="262">
        <v>45688.0</v>
      </c>
      <c r="G197" s="29" t="s">
        <v>2263</v>
      </c>
      <c r="H197" s="118"/>
      <c r="I197" s="29"/>
      <c r="J197" s="29"/>
      <c r="K197" s="116"/>
      <c r="L197" s="174"/>
      <c r="M197" s="174"/>
      <c r="N197" s="174"/>
      <c r="O197" s="116"/>
      <c r="P197" s="174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</row>
    <row r="198" ht="15.0" customHeight="1">
      <c r="A198" s="262"/>
      <c r="B198" s="115" t="s">
        <v>822</v>
      </c>
      <c r="C198" s="118">
        <v>3.1757E7</v>
      </c>
      <c r="D198" s="118"/>
      <c r="E198" s="175">
        <f t="shared" si="1"/>
        <v>68713413</v>
      </c>
      <c r="F198" s="262">
        <v>45688.0</v>
      </c>
      <c r="G198" s="29" t="s">
        <v>2263</v>
      </c>
      <c r="H198" s="118"/>
      <c r="I198" s="29"/>
      <c r="J198" s="29"/>
      <c r="K198" s="116"/>
      <c r="L198" s="174"/>
      <c r="M198" s="174"/>
      <c r="N198" s="174"/>
      <c r="O198" s="116"/>
      <c r="P198" s="174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</row>
    <row r="199" ht="15.0" customHeight="1">
      <c r="A199" s="262"/>
      <c r="B199" s="115" t="s">
        <v>2959</v>
      </c>
      <c r="C199" s="116">
        <v>221100.0</v>
      </c>
      <c r="D199" s="118"/>
      <c r="E199" s="175">
        <f t="shared" si="1"/>
        <v>68934513</v>
      </c>
      <c r="F199" s="262">
        <v>45688.0</v>
      </c>
      <c r="G199" s="29" t="s">
        <v>2263</v>
      </c>
      <c r="H199" s="118"/>
      <c r="I199" s="29"/>
      <c r="J199" s="29"/>
      <c r="K199" s="116"/>
      <c r="L199" s="174"/>
      <c r="M199" s="174"/>
      <c r="N199" s="174"/>
      <c r="O199" s="116"/>
      <c r="P199" s="174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</row>
    <row r="200" ht="15.0" customHeight="1">
      <c r="A200" s="262"/>
      <c r="B200" s="115" t="s">
        <v>2865</v>
      </c>
      <c r="C200" s="175">
        <v>1558700.0</v>
      </c>
      <c r="D200" s="175"/>
      <c r="E200" s="175">
        <f t="shared" si="1"/>
        <v>70493213</v>
      </c>
      <c r="F200" s="262">
        <v>45688.0</v>
      </c>
      <c r="G200" s="29" t="s">
        <v>2263</v>
      </c>
      <c r="H200" s="118"/>
      <c r="I200" s="29"/>
      <c r="J200" s="29"/>
      <c r="K200" s="116"/>
      <c r="L200" s="174"/>
      <c r="M200" s="174"/>
      <c r="N200" s="174"/>
      <c r="O200" s="116"/>
      <c r="P200" s="174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</row>
    <row r="201" ht="15.0" customHeight="1">
      <c r="A201" s="262"/>
      <c r="B201" s="117" t="s">
        <v>2866</v>
      </c>
      <c r="C201" s="116">
        <v>447700.0</v>
      </c>
      <c r="D201" s="116"/>
      <c r="E201" s="175">
        <f t="shared" si="1"/>
        <v>70940913</v>
      </c>
      <c r="F201" s="262">
        <v>45688.0</v>
      </c>
      <c r="G201" s="29" t="s">
        <v>2263</v>
      </c>
      <c r="H201" s="118"/>
      <c r="I201" s="29"/>
      <c r="J201" s="29"/>
      <c r="K201" s="116"/>
      <c r="L201" s="174"/>
      <c r="M201" s="174"/>
      <c r="N201" s="174"/>
      <c r="O201" s="116"/>
      <c r="P201" s="174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</row>
    <row r="202" ht="15.0" customHeight="1">
      <c r="A202" s="262"/>
      <c r="B202" s="115" t="s">
        <v>2867</v>
      </c>
      <c r="C202" s="116">
        <v>2211000.0</v>
      </c>
      <c r="D202" s="118"/>
      <c r="E202" s="175">
        <f t="shared" si="1"/>
        <v>73151913</v>
      </c>
      <c r="F202" s="262">
        <v>45688.0</v>
      </c>
      <c r="G202" s="29" t="s">
        <v>2263</v>
      </c>
      <c r="H202" s="118"/>
      <c r="I202" s="29"/>
      <c r="J202" s="29"/>
      <c r="K202" s="116"/>
      <c r="L202" s="174"/>
      <c r="M202" s="174"/>
      <c r="N202" s="174"/>
      <c r="O202" s="116"/>
      <c r="P202" s="174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</row>
    <row r="203" ht="15.0" customHeight="1">
      <c r="A203" s="262"/>
      <c r="B203" s="115" t="s">
        <v>2960</v>
      </c>
      <c r="C203" s="116">
        <v>275000.0</v>
      </c>
      <c r="D203" s="118"/>
      <c r="E203" s="175">
        <f t="shared" si="1"/>
        <v>73426913</v>
      </c>
      <c r="F203" s="262">
        <v>45688.0</v>
      </c>
      <c r="G203" s="29" t="s">
        <v>2263</v>
      </c>
      <c r="H203" s="118"/>
      <c r="I203" s="29"/>
      <c r="J203" s="29"/>
      <c r="K203" s="116"/>
      <c r="L203" s="174"/>
      <c r="M203" s="174"/>
      <c r="N203" s="174"/>
      <c r="O203" s="116"/>
      <c r="P203" s="174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</row>
    <row r="204" ht="15.0" customHeight="1">
      <c r="A204" s="262"/>
      <c r="B204" s="115" t="s">
        <v>2876</v>
      </c>
      <c r="C204" s="116">
        <v>5.69261E7</v>
      </c>
      <c r="D204" s="118"/>
      <c r="E204" s="175">
        <f t="shared" si="1"/>
        <v>130353013</v>
      </c>
      <c r="F204" s="262">
        <v>45681.0</v>
      </c>
      <c r="G204" s="29" t="s">
        <v>2263</v>
      </c>
      <c r="H204" s="118"/>
      <c r="I204" s="29"/>
      <c r="J204" s="29"/>
      <c r="K204" s="116"/>
      <c r="L204" s="174"/>
      <c r="M204" s="174"/>
      <c r="N204" s="174"/>
      <c r="O204" s="116"/>
      <c r="P204" s="174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</row>
    <row r="205" ht="15.0" customHeight="1">
      <c r="A205" s="262"/>
      <c r="B205" s="115" t="s">
        <v>2873</v>
      </c>
      <c r="C205" s="116">
        <v>2851200.0</v>
      </c>
      <c r="D205" s="118"/>
      <c r="E205" s="175">
        <f t="shared" si="1"/>
        <v>133204213</v>
      </c>
      <c r="F205" s="262">
        <v>45681.0</v>
      </c>
      <c r="G205" s="29" t="s">
        <v>2263</v>
      </c>
      <c r="H205" s="118"/>
      <c r="I205" s="29"/>
      <c r="J205" s="29"/>
      <c r="K205" s="116"/>
      <c r="L205" s="174"/>
      <c r="M205" s="174"/>
      <c r="N205" s="174"/>
      <c r="O205" s="116"/>
      <c r="P205" s="174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</row>
    <row r="206" ht="15.0" customHeight="1">
      <c r="A206" s="262"/>
      <c r="B206" s="115" t="s">
        <v>2872</v>
      </c>
      <c r="C206" s="116">
        <v>2.51966E7</v>
      </c>
      <c r="D206" s="118"/>
      <c r="E206" s="175">
        <f t="shared" si="1"/>
        <v>158400813</v>
      </c>
      <c r="F206" s="262">
        <v>45681.0</v>
      </c>
      <c r="G206" s="29" t="s">
        <v>2263</v>
      </c>
      <c r="H206" s="118"/>
      <c r="I206" s="29"/>
      <c r="J206" s="29"/>
      <c r="K206" s="116"/>
      <c r="L206" s="174"/>
      <c r="M206" s="174"/>
      <c r="N206" s="174"/>
      <c r="O206" s="116"/>
      <c r="P206" s="174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</row>
    <row r="207" ht="15.0" customHeight="1">
      <c r="A207" s="262"/>
      <c r="B207" s="115" t="s">
        <v>2875</v>
      </c>
      <c r="C207" s="116">
        <v>1.37907E7</v>
      </c>
      <c r="D207" s="118"/>
      <c r="E207" s="175">
        <f t="shared" si="1"/>
        <v>172191513</v>
      </c>
      <c r="F207" s="262">
        <v>45681.0</v>
      </c>
      <c r="G207" s="29" t="s">
        <v>2263</v>
      </c>
      <c r="H207" s="118"/>
      <c r="I207" s="29"/>
      <c r="J207" s="29"/>
      <c r="K207" s="116"/>
      <c r="L207" s="174"/>
      <c r="M207" s="174"/>
      <c r="N207" s="174"/>
      <c r="O207" s="116"/>
      <c r="P207" s="174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</row>
    <row r="208" ht="15.0" customHeight="1">
      <c r="A208" s="262"/>
      <c r="B208" s="115" t="s">
        <v>2874</v>
      </c>
      <c r="C208" s="116">
        <v>1.210418E7</v>
      </c>
      <c r="D208" s="118"/>
      <c r="E208" s="175">
        <f t="shared" si="1"/>
        <v>184295693</v>
      </c>
      <c r="F208" s="262">
        <v>45681.0</v>
      </c>
      <c r="G208" s="29" t="s">
        <v>2263</v>
      </c>
      <c r="H208" s="118"/>
      <c r="I208" s="29"/>
      <c r="J208" s="29"/>
      <c r="K208" s="116"/>
      <c r="L208" s="174"/>
      <c r="M208" s="174"/>
      <c r="N208" s="174"/>
      <c r="O208" s="116"/>
      <c r="P208" s="174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</row>
    <row r="209" ht="15.0" customHeight="1">
      <c r="A209" s="262"/>
      <c r="B209" s="115" t="s">
        <v>2903</v>
      </c>
      <c r="C209" s="116">
        <v>457678.0</v>
      </c>
      <c r="D209" s="116"/>
      <c r="E209" s="175">
        <f t="shared" si="1"/>
        <v>184753371</v>
      </c>
      <c r="F209" s="262"/>
      <c r="G209" s="416" t="s">
        <v>2264</v>
      </c>
      <c r="H209" s="118"/>
      <c r="I209" s="29"/>
      <c r="J209" s="29"/>
      <c r="K209" s="116"/>
      <c r="L209" s="174"/>
      <c r="M209" s="174"/>
      <c r="N209" s="174"/>
      <c r="O209" s="116"/>
      <c r="P209" s="174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</row>
    <row r="210" ht="15.0" customHeight="1">
      <c r="A210" s="262"/>
      <c r="B210" s="115" t="s">
        <v>2905</v>
      </c>
      <c r="C210" s="116"/>
      <c r="D210" s="116">
        <v>193400.0</v>
      </c>
      <c r="E210" s="175">
        <f t="shared" si="1"/>
        <v>184559971</v>
      </c>
      <c r="F210" s="262"/>
      <c r="G210" s="416" t="s">
        <v>2264</v>
      </c>
      <c r="H210" s="118"/>
      <c r="I210" s="29"/>
      <c r="J210" s="29"/>
      <c r="K210" s="116"/>
      <c r="L210" s="174"/>
      <c r="M210" s="174"/>
      <c r="N210" s="174"/>
      <c r="O210" s="116"/>
      <c r="P210" s="174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</row>
    <row r="211" ht="15.0" customHeight="1">
      <c r="A211" s="262"/>
      <c r="B211" s="115" t="s">
        <v>2478</v>
      </c>
      <c r="C211" s="116"/>
      <c r="D211" s="116">
        <v>833687.0</v>
      </c>
      <c r="E211" s="175">
        <f t="shared" si="1"/>
        <v>183726284</v>
      </c>
      <c r="F211" s="262"/>
      <c r="G211" s="416" t="s">
        <v>2264</v>
      </c>
      <c r="H211" s="118"/>
      <c r="I211" s="29"/>
      <c r="J211" s="29"/>
      <c r="K211" s="116"/>
      <c r="L211" s="174"/>
      <c r="M211" s="174"/>
      <c r="N211" s="174"/>
      <c r="O211" s="116"/>
      <c r="P211" s="174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</row>
    <row r="212" ht="15.0" customHeight="1">
      <c r="A212" s="262"/>
      <c r="B212" s="115" t="s">
        <v>2961</v>
      </c>
      <c r="C212" s="116"/>
      <c r="D212" s="116">
        <v>1160400.0</v>
      </c>
      <c r="E212" s="175">
        <f t="shared" si="1"/>
        <v>182565884</v>
      </c>
      <c r="F212" s="262"/>
      <c r="G212" s="416" t="s">
        <v>2264</v>
      </c>
      <c r="H212" s="118"/>
      <c r="I212" s="29"/>
      <c r="J212" s="29"/>
      <c r="K212" s="116"/>
      <c r="L212" s="174"/>
      <c r="M212" s="174"/>
      <c r="N212" s="174"/>
      <c r="O212" s="116"/>
      <c r="P212" s="174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</row>
    <row r="213" ht="15.0" customHeight="1">
      <c r="A213" s="262"/>
      <c r="B213" s="115" t="s">
        <v>2962</v>
      </c>
      <c r="C213" s="116">
        <v>8895770.0</v>
      </c>
      <c r="D213" s="118"/>
      <c r="E213" s="175">
        <f t="shared" si="1"/>
        <v>191461654</v>
      </c>
      <c r="F213" s="262">
        <v>45688.0</v>
      </c>
      <c r="G213" s="260" t="s">
        <v>2266</v>
      </c>
      <c r="H213" s="118"/>
      <c r="I213" s="29"/>
      <c r="J213" s="29"/>
      <c r="K213" s="116"/>
      <c r="L213" s="174"/>
      <c r="M213" s="174"/>
      <c r="N213" s="174"/>
      <c r="O213" s="116"/>
      <c r="P213" s="174"/>
      <c r="Q213" s="116"/>
      <c r="R213" s="116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</row>
    <row r="214" ht="15.0" customHeight="1">
      <c r="A214" s="262"/>
      <c r="B214" s="115" t="s">
        <v>2291</v>
      </c>
      <c r="C214" s="116"/>
      <c r="D214" s="118">
        <v>7265320.0</v>
      </c>
      <c r="E214" s="175">
        <f t="shared" si="1"/>
        <v>184196334</v>
      </c>
      <c r="F214" s="262"/>
      <c r="G214" s="260" t="s">
        <v>2266</v>
      </c>
      <c r="H214" s="118"/>
      <c r="I214" s="29"/>
      <c r="J214" s="29"/>
      <c r="K214" s="116"/>
      <c r="L214" s="174"/>
      <c r="M214" s="174"/>
      <c r="N214" s="174"/>
      <c r="O214" s="116"/>
      <c r="P214" s="174"/>
      <c r="Q214" s="116"/>
      <c r="R214" s="116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</row>
    <row r="215" ht="15.0" customHeight="1">
      <c r="A215" s="262"/>
      <c r="B215" s="115" t="s">
        <v>2405</v>
      </c>
      <c r="C215" s="116"/>
      <c r="D215" s="118">
        <v>545690.0</v>
      </c>
      <c r="E215" s="175">
        <f t="shared" si="1"/>
        <v>183650644</v>
      </c>
      <c r="F215" s="262"/>
      <c r="G215" s="260" t="s">
        <v>2266</v>
      </c>
      <c r="H215" s="118"/>
      <c r="I215" s="29"/>
      <c r="J215" s="29"/>
      <c r="K215" s="116"/>
      <c r="L215" s="174"/>
      <c r="M215" s="174"/>
      <c r="N215" s="174"/>
      <c r="O215" s="116"/>
      <c r="P215" s="174"/>
      <c r="Q215" s="116"/>
      <c r="R215" s="116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</row>
    <row r="216" ht="15.0" customHeight="1">
      <c r="A216" s="262"/>
      <c r="B216" s="117" t="s">
        <v>2900</v>
      </c>
      <c r="C216" s="116"/>
      <c r="D216" s="118">
        <v>779820.0</v>
      </c>
      <c r="E216" s="175">
        <f t="shared" si="1"/>
        <v>182870824</v>
      </c>
      <c r="F216" s="262"/>
      <c r="G216" s="260" t="s">
        <v>2266</v>
      </c>
      <c r="H216" s="118"/>
      <c r="I216" s="29"/>
      <c r="J216" s="29"/>
      <c r="K216" s="116"/>
      <c r="L216" s="174"/>
      <c r="M216" s="174"/>
      <c r="N216" s="174"/>
      <c r="O216" s="116"/>
      <c r="P216" s="174"/>
      <c r="Q216" s="116"/>
      <c r="R216" s="116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</row>
    <row r="217" ht="15.0" customHeight="1">
      <c r="A217" s="262"/>
      <c r="B217" s="117" t="s">
        <v>2963</v>
      </c>
      <c r="C217" s="116"/>
      <c r="D217" s="118">
        <v>1.121533E7</v>
      </c>
      <c r="E217" s="175">
        <f t="shared" si="1"/>
        <v>171655494</v>
      </c>
      <c r="F217" s="262"/>
      <c r="G217" s="29" t="s">
        <v>2263</v>
      </c>
      <c r="H217" s="118"/>
      <c r="I217" s="29"/>
      <c r="J217" s="29"/>
      <c r="K217" s="116"/>
      <c r="L217" s="174"/>
      <c r="M217" s="174"/>
      <c r="N217" s="174"/>
      <c r="O217" s="116"/>
      <c r="P217" s="174"/>
      <c r="Q217" s="116"/>
      <c r="R217" s="116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</row>
    <row r="218" ht="15.0" customHeight="1">
      <c r="A218" s="262"/>
      <c r="B218" s="115" t="s">
        <v>2881</v>
      </c>
      <c r="C218" s="116"/>
      <c r="D218" s="118">
        <v>5000000.0</v>
      </c>
      <c r="E218" s="175">
        <f t="shared" si="1"/>
        <v>166655494</v>
      </c>
      <c r="F218" s="262"/>
      <c r="G218" s="29" t="s">
        <v>2263</v>
      </c>
      <c r="H218" s="118"/>
      <c r="I218" s="29"/>
      <c r="J218" s="29"/>
      <c r="K218" s="116"/>
      <c r="L218" s="174"/>
      <c r="M218" s="174"/>
      <c r="N218" s="174"/>
      <c r="O218" s="116"/>
      <c r="P218" s="174"/>
      <c r="Q218" s="116"/>
      <c r="R218" s="116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</row>
    <row r="219" ht="15.0" customHeight="1">
      <c r="A219" s="262"/>
      <c r="B219" s="115" t="s">
        <v>2964</v>
      </c>
      <c r="C219" s="116"/>
      <c r="D219" s="118">
        <v>2.082169E7</v>
      </c>
      <c r="E219" s="175">
        <f t="shared" si="1"/>
        <v>145833804</v>
      </c>
      <c r="F219" s="262"/>
      <c r="G219" s="29" t="s">
        <v>2263</v>
      </c>
      <c r="H219" s="118"/>
      <c r="I219" s="29"/>
      <c r="J219" s="29"/>
      <c r="K219" s="116"/>
      <c r="L219" s="174"/>
      <c r="M219" s="174"/>
      <c r="N219" s="174"/>
      <c r="O219" s="116"/>
      <c r="P219" s="174"/>
      <c r="Q219" s="116"/>
      <c r="R219" s="116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</row>
    <row r="220" ht="15.0" customHeight="1">
      <c r="A220" s="262"/>
      <c r="B220" s="115" t="s">
        <v>2965</v>
      </c>
      <c r="C220" s="118"/>
      <c r="D220" s="118">
        <v>2500000.0</v>
      </c>
      <c r="E220" s="175">
        <f t="shared" si="1"/>
        <v>143333804</v>
      </c>
      <c r="F220" s="262"/>
      <c r="G220" s="29" t="s">
        <v>2263</v>
      </c>
      <c r="H220" s="118"/>
      <c r="I220" s="29"/>
      <c r="J220" s="29"/>
      <c r="K220" s="116"/>
      <c r="L220" s="174"/>
      <c r="M220" s="174"/>
      <c r="N220" s="174"/>
      <c r="O220" s="116"/>
      <c r="P220" s="174"/>
      <c r="Q220" s="116"/>
      <c r="R220" s="116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</row>
    <row r="221" ht="15.0" customHeight="1">
      <c r="A221" s="262"/>
      <c r="B221" s="115" t="s">
        <v>2884</v>
      </c>
      <c r="C221" s="116"/>
      <c r="D221" s="118">
        <v>200000.0</v>
      </c>
      <c r="E221" s="175">
        <f t="shared" si="1"/>
        <v>143133804</v>
      </c>
      <c r="F221" s="262"/>
      <c r="G221" s="29" t="s">
        <v>2263</v>
      </c>
      <c r="H221" s="118"/>
      <c r="I221" s="29"/>
      <c r="J221" s="29"/>
      <c r="K221" s="116"/>
      <c r="L221" s="174"/>
      <c r="M221" s="174"/>
      <c r="N221" s="174"/>
      <c r="O221" s="116"/>
      <c r="P221" s="174"/>
      <c r="Q221" s="116"/>
      <c r="R221" s="116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</row>
    <row r="222" ht="15.0" customHeight="1">
      <c r="A222" s="262"/>
      <c r="B222" s="117" t="s">
        <v>2966</v>
      </c>
      <c r="C222" s="116"/>
      <c r="D222" s="118">
        <v>5166500.0</v>
      </c>
      <c r="E222" s="175">
        <f t="shared" si="1"/>
        <v>137967304</v>
      </c>
      <c r="F222" s="262"/>
      <c r="G222" s="29" t="s">
        <v>2263</v>
      </c>
      <c r="H222" s="118"/>
      <c r="I222" s="29"/>
      <c r="J222" s="29"/>
      <c r="K222" s="116"/>
      <c r="L222" s="174"/>
      <c r="M222" s="174"/>
      <c r="N222" s="174"/>
      <c r="O222" s="116"/>
      <c r="P222" s="174"/>
      <c r="Q222" s="116"/>
      <c r="R222" s="116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</row>
    <row r="223" ht="15.0" customHeight="1">
      <c r="A223" s="262"/>
      <c r="B223" s="117" t="s">
        <v>2279</v>
      </c>
      <c r="C223" s="116"/>
      <c r="D223" s="118">
        <v>2.0E7</v>
      </c>
      <c r="E223" s="175">
        <f t="shared" si="1"/>
        <v>117967304</v>
      </c>
      <c r="F223" s="262"/>
      <c r="G223" s="29" t="s">
        <v>2263</v>
      </c>
      <c r="H223" s="118"/>
      <c r="I223" s="29"/>
      <c r="J223" s="29"/>
      <c r="K223" s="116"/>
      <c r="L223" s="174"/>
      <c r="M223" s="174"/>
      <c r="N223" s="174"/>
      <c r="O223" s="116"/>
      <c r="P223" s="174"/>
      <c r="Q223" s="116"/>
      <c r="R223" s="116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</row>
    <row r="224" ht="15.0" customHeight="1">
      <c r="A224" s="262"/>
      <c r="B224" s="115" t="s">
        <v>2486</v>
      </c>
      <c r="C224" s="116"/>
      <c r="D224" s="118">
        <v>1.210418E7</v>
      </c>
      <c r="E224" s="175">
        <f t="shared" si="1"/>
        <v>105863124</v>
      </c>
      <c r="F224" s="262"/>
      <c r="G224" s="29" t="s">
        <v>2263</v>
      </c>
      <c r="H224" s="118"/>
      <c r="I224" s="29"/>
      <c r="J224" s="29"/>
      <c r="K224" s="116"/>
      <c r="L224" s="174"/>
      <c r="M224" s="174"/>
      <c r="N224" s="174"/>
      <c r="O224" s="116"/>
      <c r="P224" s="174"/>
      <c r="Q224" s="116"/>
      <c r="R224" s="116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</row>
    <row r="225" ht="15.0" customHeight="1">
      <c r="A225" s="262"/>
      <c r="B225" s="115" t="s">
        <v>2858</v>
      </c>
      <c r="C225" s="116"/>
      <c r="D225" s="118">
        <v>3.102E7</v>
      </c>
      <c r="E225" s="175">
        <f t="shared" si="1"/>
        <v>74843124</v>
      </c>
      <c r="F225" s="262"/>
      <c r="G225" s="29" t="s">
        <v>2263</v>
      </c>
      <c r="H225" s="118"/>
      <c r="I225" s="29"/>
      <c r="J225" s="29"/>
      <c r="K225" s="116"/>
      <c r="L225" s="28" t="s">
        <v>1095</v>
      </c>
      <c r="M225" s="174"/>
      <c r="N225" s="174"/>
      <c r="O225" s="116"/>
      <c r="P225" s="174"/>
      <c r="Q225" s="116"/>
      <c r="R225" s="116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</row>
    <row r="226" ht="15.0" customHeight="1">
      <c r="A226" s="262"/>
      <c r="B226" s="115" t="s">
        <v>2967</v>
      </c>
      <c r="C226" s="116"/>
      <c r="D226" s="118">
        <v>6.140302E7</v>
      </c>
      <c r="E226" s="175">
        <f t="shared" si="1"/>
        <v>13440104</v>
      </c>
      <c r="F226" s="262"/>
      <c r="G226" s="29" t="s">
        <v>2263</v>
      </c>
      <c r="H226" s="118"/>
      <c r="I226" s="29"/>
      <c r="J226" s="29"/>
      <c r="K226" s="116"/>
      <c r="L226" s="174"/>
      <c r="M226" s="174"/>
      <c r="N226" s="174"/>
      <c r="O226" s="116"/>
      <c r="P226" s="174"/>
      <c r="Q226" s="116"/>
      <c r="R226" s="116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</row>
    <row r="227" ht="15.0" customHeight="1">
      <c r="A227" s="262"/>
      <c r="B227" s="115" t="s">
        <v>2888</v>
      </c>
      <c r="C227" s="116"/>
      <c r="D227" s="118">
        <v>9629820.0</v>
      </c>
      <c r="E227" s="175">
        <f t="shared" si="1"/>
        <v>3810284</v>
      </c>
      <c r="F227" s="262"/>
      <c r="G227" s="29" t="s">
        <v>2263</v>
      </c>
      <c r="H227" s="118"/>
      <c r="I227" s="29"/>
      <c r="J227" s="29"/>
      <c r="K227" s="34"/>
      <c r="L227" s="265"/>
      <c r="M227" s="174"/>
      <c r="N227" s="174"/>
      <c r="O227" s="116"/>
      <c r="P227" s="174"/>
      <c r="Q227" s="116"/>
      <c r="R227" s="116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</row>
    <row r="228" ht="15.0" customHeight="1">
      <c r="A228" s="262"/>
      <c r="B228" s="115" t="s">
        <v>2968</v>
      </c>
      <c r="C228" s="116"/>
      <c r="D228" s="118">
        <v>3000000.0</v>
      </c>
      <c r="E228" s="175">
        <f t="shared" si="1"/>
        <v>810284</v>
      </c>
      <c r="F228" s="262"/>
      <c r="G228" s="29" t="s">
        <v>2263</v>
      </c>
      <c r="H228" s="118"/>
      <c r="I228" s="29"/>
      <c r="J228" s="29"/>
      <c r="K228" s="34" t="s">
        <v>2969</v>
      </c>
      <c r="L228" s="265">
        <f>1079546+899020</f>
        <v>1978566</v>
      </c>
      <c r="M228" s="174"/>
      <c r="N228" s="174"/>
      <c r="O228" s="116"/>
      <c r="P228" s="174"/>
      <c r="Q228" s="116"/>
      <c r="R228" s="116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</row>
    <row r="229" ht="15.0" customHeight="1">
      <c r="A229" s="262"/>
      <c r="B229" s="117" t="s">
        <v>2970</v>
      </c>
      <c r="C229" s="116"/>
      <c r="D229" s="118">
        <v>2846840.0</v>
      </c>
      <c r="E229" s="175">
        <f t="shared" si="1"/>
        <v>-2036556</v>
      </c>
      <c r="F229" s="262"/>
      <c r="G229" s="29" t="s">
        <v>2263</v>
      </c>
      <c r="H229" s="118"/>
      <c r="I229" s="29"/>
      <c r="J229" s="29"/>
      <c r="K229" s="34" t="s">
        <v>2325</v>
      </c>
      <c r="L229" s="265">
        <v>4348780.0</v>
      </c>
      <c r="M229" s="174"/>
      <c r="N229" s="174"/>
      <c r="O229" s="116"/>
      <c r="P229" s="174"/>
      <c r="Q229" s="116"/>
      <c r="R229" s="116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</row>
    <row r="230" ht="15.0" customHeight="1">
      <c r="A230" s="262"/>
      <c r="B230" s="115" t="s">
        <v>2971</v>
      </c>
      <c r="C230" s="118"/>
      <c r="D230" s="116">
        <v>2164900.0</v>
      </c>
      <c r="E230" s="175">
        <f t="shared" si="1"/>
        <v>-4201456</v>
      </c>
      <c r="F230" s="262"/>
      <c r="G230" s="29" t="s">
        <v>2263</v>
      </c>
      <c r="H230" s="118"/>
      <c r="I230" s="29"/>
      <c r="J230" s="29"/>
      <c r="K230" s="34" t="s">
        <v>2895</v>
      </c>
      <c r="L230" s="28">
        <v>9908360.0</v>
      </c>
      <c r="M230" s="174"/>
      <c r="N230" s="174"/>
      <c r="O230" s="116"/>
      <c r="P230" s="174"/>
      <c r="Q230" s="116"/>
      <c r="R230" s="116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</row>
    <row r="231" ht="15.0" customHeight="1">
      <c r="A231" s="262"/>
      <c r="B231" s="115" t="s">
        <v>2972</v>
      </c>
      <c r="C231" s="116"/>
      <c r="D231" s="118">
        <v>130530.0</v>
      </c>
      <c r="E231" s="175">
        <f t="shared" si="1"/>
        <v>-4331986</v>
      </c>
      <c r="F231" s="262"/>
      <c r="G231" s="29" t="s">
        <v>2263</v>
      </c>
      <c r="H231" s="118"/>
      <c r="I231" s="29"/>
      <c r="J231" s="29"/>
      <c r="K231" s="34" t="s">
        <v>2890</v>
      </c>
      <c r="L231" s="118">
        <v>7500000.0</v>
      </c>
      <c r="M231" s="174"/>
      <c r="N231" s="174"/>
      <c r="O231" s="116"/>
      <c r="P231" s="174"/>
      <c r="Q231" s="116"/>
      <c r="R231" s="116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</row>
    <row r="232" ht="15.0" customHeight="1">
      <c r="A232" s="262"/>
      <c r="B232" s="115" t="s">
        <v>2973</v>
      </c>
      <c r="C232" s="116"/>
      <c r="D232" s="118">
        <v>291160.0</v>
      </c>
      <c r="E232" s="175">
        <f t="shared" si="1"/>
        <v>-4623146</v>
      </c>
      <c r="F232" s="262"/>
      <c r="G232" s="29" t="s">
        <v>2263</v>
      </c>
      <c r="H232" s="118"/>
      <c r="I232" s="29"/>
      <c r="J232" s="29"/>
      <c r="K232" s="34"/>
      <c r="L232" s="118"/>
      <c r="M232" s="174"/>
      <c r="N232" s="118"/>
      <c r="O232" s="116"/>
      <c r="P232" s="174"/>
      <c r="Q232" s="116"/>
      <c r="R232" s="116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</row>
    <row r="233" ht="15.0" customHeight="1">
      <c r="A233" s="262"/>
      <c r="B233" s="115" t="s">
        <v>2974</v>
      </c>
      <c r="C233" s="116"/>
      <c r="D233" s="118">
        <v>335250.0</v>
      </c>
      <c r="E233" s="175">
        <f t="shared" si="1"/>
        <v>-4958396</v>
      </c>
      <c r="F233" s="262"/>
      <c r="G233" s="29" t="s">
        <v>2263</v>
      </c>
      <c r="H233" s="118"/>
      <c r="I233" s="29"/>
      <c r="J233" s="29"/>
      <c r="K233" s="116">
        <v>1.0</v>
      </c>
      <c r="L233" s="175">
        <v>4563480.0</v>
      </c>
      <c r="M233" s="174"/>
      <c r="N233" s="174"/>
      <c r="O233" s="116"/>
      <c r="P233" s="174"/>
      <c r="Q233" s="116"/>
      <c r="R233" s="116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</row>
    <row r="234" ht="15.0" customHeight="1">
      <c r="A234" s="262">
        <v>45699.0</v>
      </c>
      <c r="B234" s="115" t="s">
        <v>2975</v>
      </c>
      <c r="C234" s="116">
        <v>8811000.0</v>
      </c>
      <c r="D234" s="118"/>
      <c r="E234" s="175">
        <f t="shared" si="1"/>
        <v>3852604</v>
      </c>
      <c r="F234" s="262">
        <v>45688.0</v>
      </c>
      <c r="G234" s="29" t="s">
        <v>2263</v>
      </c>
      <c r="H234" s="118"/>
      <c r="I234" s="29"/>
      <c r="J234" s="29"/>
      <c r="K234" s="116">
        <v>2.0</v>
      </c>
      <c r="L234" s="175">
        <v>4368120.0</v>
      </c>
      <c r="M234" s="174"/>
      <c r="N234" s="174"/>
      <c r="O234" s="116"/>
      <c r="P234" s="174"/>
      <c r="Q234" s="116"/>
      <c r="R234" s="116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</row>
    <row r="235" ht="15.0" customHeight="1">
      <c r="A235" s="262"/>
      <c r="B235" s="115" t="s">
        <v>2300</v>
      </c>
      <c r="C235" s="116"/>
      <c r="D235" s="118">
        <v>27500.0</v>
      </c>
      <c r="E235" s="175">
        <f t="shared" si="1"/>
        <v>3825104</v>
      </c>
      <c r="F235" s="262"/>
      <c r="G235" s="29" t="s">
        <v>2263</v>
      </c>
      <c r="H235" s="118"/>
      <c r="I235" s="29"/>
      <c r="J235" s="29"/>
      <c r="K235" s="116">
        <v>3.0</v>
      </c>
      <c r="L235" s="175">
        <v>6177450.0</v>
      </c>
      <c r="M235" s="174"/>
      <c r="N235" s="174"/>
      <c r="O235" s="116"/>
      <c r="P235" s="174"/>
      <c r="Q235" s="116"/>
      <c r="R235" s="116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</row>
    <row r="236" ht="15.0" customHeight="1">
      <c r="A236" s="262"/>
      <c r="B236" s="115" t="s">
        <v>2903</v>
      </c>
      <c r="C236" s="116">
        <v>425244.0</v>
      </c>
      <c r="D236" s="116"/>
      <c r="E236" s="175">
        <f t="shared" si="1"/>
        <v>4250348</v>
      </c>
      <c r="F236" s="262"/>
      <c r="G236" s="416" t="s">
        <v>2264</v>
      </c>
      <c r="H236" s="118"/>
      <c r="I236" s="29"/>
      <c r="J236" s="29"/>
      <c r="K236" s="116">
        <v>4.0</v>
      </c>
      <c r="L236" s="118">
        <v>6583620.0</v>
      </c>
      <c r="M236" s="174"/>
      <c r="N236" s="174"/>
      <c r="O236" s="116"/>
      <c r="P236" s="174"/>
      <c r="Q236" s="116"/>
      <c r="R236" s="116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</row>
    <row r="237" ht="15.0" customHeight="1">
      <c r="A237" s="262"/>
      <c r="B237" s="115" t="s">
        <v>2905</v>
      </c>
      <c r="C237" s="116"/>
      <c r="D237" s="116">
        <v>290100.0</v>
      </c>
      <c r="E237" s="175">
        <f t="shared" si="1"/>
        <v>3960248</v>
      </c>
      <c r="F237" s="262"/>
      <c r="G237" s="416" t="s">
        <v>2264</v>
      </c>
      <c r="H237" s="118"/>
      <c r="I237" s="29"/>
      <c r="J237" s="29"/>
      <c r="K237" s="116">
        <v>5.0</v>
      </c>
      <c r="L237" s="118">
        <v>6351530.0</v>
      </c>
      <c r="M237" s="174"/>
      <c r="N237" s="174"/>
      <c r="O237" s="116"/>
      <c r="P237" s="174"/>
      <c r="Q237" s="116"/>
      <c r="R237" s="116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</row>
    <row r="238" ht="15.0" customHeight="1">
      <c r="A238" s="262">
        <v>45700.0</v>
      </c>
      <c r="B238" s="115" t="s">
        <v>2903</v>
      </c>
      <c r="C238" s="116">
        <v>6526069.0</v>
      </c>
      <c r="D238" s="116"/>
      <c r="E238" s="175">
        <f t="shared" si="1"/>
        <v>10486317</v>
      </c>
      <c r="F238" s="262"/>
      <c r="G238" s="416" t="s">
        <v>2264</v>
      </c>
      <c r="H238" s="118"/>
      <c r="I238" s="29"/>
      <c r="J238" s="29"/>
      <c r="K238" s="116">
        <v>6.0</v>
      </c>
      <c r="L238" s="175">
        <v>6189060.0</v>
      </c>
      <c r="M238" s="174"/>
      <c r="N238" s="174"/>
      <c r="O238" s="116"/>
      <c r="P238" s="174"/>
      <c r="Q238" s="116"/>
      <c r="R238" s="116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</row>
    <row r="239" ht="15.0" customHeight="1">
      <c r="A239" s="262"/>
      <c r="B239" s="115" t="s">
        <v>2905</v>
      </c>
      <c r="C239" s="116"/>
      <c r="D239" s="116">
        <v>290100.0</v>
      </c>
      <c r="E239" s="175">
        <f t="shared" si="1"/>
        <v>10196217</v>
      </c>
      <c r="F239" s="262"/>
      <c r="G239" s="416" t="s">
        <v>2264</v>
      </c>
      <c r="H239" s="118"/>
      <c r="I239" s="29"/>
      <c r="J239" s="29"/>
      <c r="K239" s="116">
        <v>7.0</v>
      </c>
      <c r="L239" s="118">
        <v>7244770.0</v>
      </c>
      <c r="M239" s="174"/>
      <c r="N239" s="174"/>
      <c r="O239" s="116"/>
      <c r="P239" s="174"/>
      <c r="Q239" s="116"/>
      <c r="R239" s="116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</row>
    <row r="240" ht="15.0" customHeight="1">
      <c r="A240" s="262">
        <v>45701.0</v>
      </c>
      <c r="B240" s="115" t="s">
        <v>994</v>
      </c>
      <c r="C240" s="116">
        <v>1925000.0</v>
      </c>
      <c r="D240" s="118"/>
      <c r="E240" s="175">
        <f t="shared" si="1"/>
        <v>12121217</v>
      </c>
      <c r="F240" s="262">
        <v>45688.0</v>
      </c>
      <c r="G240" s="29" t="s">
        <v>2263</v>
      </c>
      <c r="H240" s="118"/>
      <c r="I240" s="29"/>
      <c r="J240" s="29"/>
      <c r="K240" s="116">
        <v>8.0</v>
      </c>
      <c r="L240" s="265">
        <v>4244340.0</v>
      </c>
      <c r="M240" s="174"/>
      <c r="N240" s="174"/>
      <c r="O240" s="116"/>
      <c r="P240" s="174"/>
      <c r="Q240" s="116"/>
      <c r="R240" s="116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</row>
    <row r="241" ht="15.0" customHeight="1">
      <c r="A241" s="262"/>
      <c r="B241" s="115" t="s">
        <v>2976</v>
      </c>
      <c r="C241" s="116"/>
      <c r="D241" s="118">
        <v>300000.0</v>
      </c>
      <c r="E241" s="175">
        <f t="shared" si="1"/>
        <v>11821217</v>
      </c>
      <c r="F241" s="262"/>
      <c r="G241" s="29" t="s">
        <v>2263</v>
      </c>
      <c r="H241" s="118"/>
      <c r="I241" s="29"/>
      <c r="J241" s="29"/>
      <c r="K241" s="116">
        <v>9.0</v>
      </c>
      <c r="L241" s="265">
        <v>4719190.0</v>
      </c>
      <c r="M241" s="174"/>
      <c r="N241" s="174"/>
      <c r="O241" s="116"/>
      <c r="P241" s="174"/>
      <c r="Q241" s="116"/>
      <c r="R241" s="116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</row>
    <row r="242" ht="15.0" customHeight="1">
      <c r="A242" s="262"/>
      <c r="B242" s="115" t="s">
        <v>2903</v>
      </c>
      <c r="C242" s="116">
        <v>458359.0</v>
      </c>
      <c r="D242" s="116"/>
      <c r="E242" s="175">
        <f t="shared" si="1"/>
        <v>12279576</v>
      </c>
      <c r="F242" s="262"/>
      <c r="G242" s="416" t="s">
        <v>2264</v>
      </c>
      <c r="H242" s="118"/>
      <c r="I242" s="29"/>
      <c r="J242" s="29"/>
      <c r="K242" s="116">
        <v>10.0</v>
      </c>
      <c r="L242" s="118">
        <v>6984920.0</v>
      </c>
      <c r="M242" s="174"/>
      <c r="N242" s="174"/>
      <c r="O242" s="116"/>
      <c r="P242" s="174"/>
      <c r="Q242" s="116"/>
      <c r="R242" s="116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</row>
    <row r="243" ht="15.0" customHeight="1">
      <c r="A243" s="262"/>
      <c r="B243" s="115" t="s">
        <v>2905</v>
      </c>
      <c r="C243" s="116"/>
      <c r="D243" s="116">
        <v>386800.0</v>
      </c>
      <c r="E243" s="175">
        <f t="shared" si="1"/>
        <v>11892776</v>
      </c>
      <c r="F243" s="262"/>
      <c r="G243" s="416" t="s">
        <v>2264</v>
      </c>
      <c r="H243" s="118"/>
      <c r="I243" s="29"/>
      <c r="J243" s="29"/>
      <c r="K243" s="116" t="s">
        <v>2834</v>
      </c>
      <c r="L243" s="116">
        <v>200000.0</v>
      </c>
      <c r="M243" s="174"/>
      <c r="N243" s="174"/>
      <c r="O243" s="116"/>
      <c r="P243" s="174"/>
      <c r="Q243" s="116"/>
      <c r="R243" s="116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</row>
    <row r="244" ht="15.0" customHeight="1">
      <c r="A244" s="262">
        <v>45702.0</v>
      </c>
      <c r="B244" s="115" t="s">
        <v>2908</v>
      </c>
      <c r="C244" s="116">
        <v>1.23596E7</v>
      </c>
      <c r="D244" s="118"/>
      <c r="E244" s="175">
        <f t="shared" si="1"/>
        <v>24252376</v>
      </c>
      <c r="F244" s="262">
        <v>45688.0</v>
      </c>
      <c r="G244" s="29" t="s">
        <v>2263</v>
      </c>
      <c r="H244" s="118"/>
      <c r="I244" s="29"/>
      <c r="J244" s="29"/>
      <c r="K244" s="116">
        <v>11.0</v>
      </c>
      <c r="L244" s="118">
        <v>8172430.0</v>
      </c>
      <c r="M244" s="174"/>
      <c r="N244" s="174"/>
      <c r="O244" s="116"/>
      <c r="P244" s="174"/>
      <c r="Q244" s="116"/>
      <c r="R244" s="116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</row>
    <row r="245" ht="15.0" customHeight="1">
      <c r="A245" s="262"/>
      <c r="B245" s="115" t="s">
        <v>662</v>
      </c>
      <c r="C245" s="118">
        <v>3987500.0</v>
      </c>
      <c r="D245" s="118"/>
      <c r="E245" s="175">
        <f t="shared" si="1"/>
        <v>28239876</v>
      </c>
      <c r="F245" s="262">
        <v>45688.0</v>
      </c>
      <c r="G245" s="29" t="s">
        <v>2263</v>
      </c>
      <c r="H245" s="118"/>
      <c r="I245" s="29"/>
      <c r="J245" s="29"/>
      <c r="K245" s="116">
        <v>12.0</v>
      </c>
      <c r="L245" s="118">
        <v>6394060.0</v>
      </c>
      <c r="M245" s="174"/>
      <c r="N245" s="174"/>
      <c r="O245" s="116"/>
      <c r="P245" s="174"/>
      <c r="Q245" s="116"/>
      <c r="R245" s="116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</row>
    <row r="246" ht="15.0" customHeight="1">
      <c r="A246" s="262"/>
      <c r="B246" s="115" t="s">
        <v>2338</v>
      </c>
      <c r="C246" s="118"/>
      <c r="D246" s="118">
        <v>3483411.0</v>
      </c>
      <c r="E246" s="175">
        <f t="shared" si="1"/>
        <v>24756465</v>
      </c>
      <c r="F246" s="262"/>
      <c r="G246" s="29" t="s">
        <v>2263</v>
      </c>
      <c r="H246" s="118"/>
      <c r="I246" s="29"/>
      <c r="J246" s="29"/>
      <c r="K246" s="116">
        <v>13.0</v>
      </c>
      <c r="L246" s="118">
        <v>6577810.0</v>
      </c>
      <c r="M246" s="174"/>
      <c r="N246" s="174"/>
      <c r="O246" s="116"/>
      <c r="P246" s="174"/>
      <c r="Q246" s="116"/>
      <c r="R246" s="116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</row>
    <row r="247" ht="15.0" customHeight="1">
      <c r="A247" s="262"/>
      <c r="B247" s="115" t="s">
        <v>2338</v>
      </c>
      <c r="C247" s="116"/>
      <c r="D247" s="118">
        <v>2258340.0</v>
      </c>
      <c r="E247" s="175">
        <f t="shared" si="1"/>
        <v>22498125</v>
      </c>
      <c r="F247" s="262"/>
      <c r="G247" s="29" t="s">
        <v>2263</v>
      </c>
      <c r="H247" s="118"/>
      <c r="I247" s="29"/>
      <c r="J247" s="29"/>
      <c r="K247" s="116">
        <v>14.0</v>
      </c>
      <c r="L247" s="116">
        <v>7914290.0</v>
      </c>
      <c r="M247" s="174"/>
      <c r="N247" s="174"/>
      <c r="O247" s="116"/>
      <c r="P247" s="174"/>
      <c r="Q247" s="116"/>
      <c r="R247" s="116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</row>
    <row r="248" ht="15.0" customHeight="1">
      <c r="A248" s="262"/>
      <c r="B248" s="117" t="s">
        <v>2338</v>
      </c>
      <c r="C248" s="118"/>
      <c r="D248" s="265">
        <v>9400.0</v>
      </c>
      <c r="E248" s="175">
        <f t="shared" si="1"/>
        <v>22488725</v>
      </c>
      <c r="F248" s="262"/>
      <c r="G248" s="29" t="s">
        <v>2263</v>
      </c>
      <c r="H248" s="118"/>
      <c r="I248" s="29"/>
      <c r="J248" s="29"/>
      <c r="K248" s="116">
        <v>15.0</v>
      </c>
      <c r="L248" s="116">
        <v>5448960.0</v>
      </c>
      <c r="M248" s="174"/>
      <c r="N248" s="174"/>
      <c r="O248" s="116"/>
      <c r="P248" s="174"/>
      <c r="Q248" s="116"/>
      <c r="R248" s="116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</row>
    <row r="249" ht="15.0" customHeight="1">
      <c r="A249" s="262"/>
      <c r="B249" s="115" t="s">
        <v>2903</v>
      </c>
      <c r="C249" s="116">
        <v>463967.0</v>
      </c>
      <c r="D249" s="116"/>
      <c r="E249" s="175">
        <f t="shared" si="1"/>
        <v>22952692</v>
      </c>
      <c r="F249" s="262"/>
      <c r="G249" s="416" t="s">
        <v>2264</v>
      </c>
      <c r="H249" s="118"/>
      <c r="I249" s="29"/>
      <c r="J249" s="29"/>
      <c r="K249" s="116">
        <v>16.0</v>
      </c>
      <c r="L249" s="116">
        <v>5031500.0</v>
      </c>
      <c r="M249" s="174"/>
      <c r="N249" s="174"/>
      <c r="O249" s="116"/>
      <c r="P249" s="174"/>
      <c r="Q249" s="116"/>
      <c r="R249" s="116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</row>
    <row r="250" ht="15.0" customHeight="1">
      <c r="A250" s="262"/>
      <c r="B250" s="115" t="s">
        <v>2977</v>
      </c>
      <c r="C250" s="116"/>
      <c r="D250" s="116">
        <v>40000.0</v>
      </c>
      <c r="E250" s="175">
        <f t="shared" si="1"/>
        <v>22912692</v>
      </c>
      <c r="F250" s="262" t="s">
        <v>2954</v>
      </c>
      <c r="G250" s="416" t="s">
        <v>2264</v>
      </c>
      <c r="H250" s="118"/>
      <c r="I250" s="29"/>
      <c r="J250" s="29"/>
      <c r="K250" s="116">
        <v>17.0</v>
      </c>
      <c r="L250" s="116">
        <v>6244160.0</v>
      </c>
      <c r="M250" s="174"/>
      <c r="N250" s="174"/>
      <c r="O250" s="116"/>
      <c r="P250" s="174"/>
      <c r="Q250" s="116"/>
      <c r="R250" s="116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</row>
    <row r="251" ht="15.0" customHeight="1">
      <c r="A251" s="262"/>
      <c r="B251" s="115" t="s">
        <v>2905</v>
      </c>
      <c r="C251" s="116"/>
      <c r="D251" s="116">
        <v>193400.0</v>
      </c>
      <c r="E251" s="175">
        <f t="shared" si="1"/>
        <v>22719292</v>
      </c>
      <c r="F251" s="262"/>
      <c r="G251" s="416" t="s">
        <v>2264</v>
      </c>
      <c r="H251" s="118"/>
      <c r="I251" s="29"/>
      <c r="J251" s="29"/>
      <c r="K251" s="116">
        <v>18.0</v>
      </c>
      <c r="L251" s="118">
        <v>7060400.0</v>
      </c>
      <c r="M251" s="174"/>
      <c r="N251" s="174"/>
      <c r="O251" s="116"/>
      <c r="P251" s="174"/>
      <c r="Q251" s="116"/>
      <c r="R251" s="116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</row>
    <row r="252" ht="15.0" customHeight="1">
      <c r="A252" s="262">
        <v>45703.0</v>
      </c>
      <c r="B252" s="115" t="s">
        <v>2903</v>
      </c>
      <c r="C252" s="116">
        <v>17300.0</v>
      </c>
      <c r="D252" s="116"/>
      <c r="E252" s="175">
        <f t="shared" si="1"/>
        <v>22736592</v>
      </c>
      <c r="F252" s="262"/>
      <c r="G252" s="416" t="s">
        <v>2264</v>
      </c>
      <c r="H252" s="118"/>
      <c r="I252" s="29"/>
      <c r="J252" s="29"/>
      <c r="K252" s="116">
        <v>19.0</v>
      </c>
      <c r="L252" s="118">
        <v>6602970.0</v>
      </c>
      <c r="M252" s="174"/>
      <c r="N252" s="174"/>
      <c r="O252" s="116"/>
      <c r="P252" s="174"/>
      <c r="Q252" s="116"/>
      <c r="R252" s="116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</row>
    <row r="253" ht="15.0" customHeight="1">
      <c r="A253" s="262">
        <v>45705.0</v>
      </c>
      <c r="B253" s="117" t="s">
        <v>2920</v>
      </c>
      <c r="C253" s="116">
        <v>1600.0</v>
      </c>
      <c r="D253" s="116"/>
      <c r="E253" s="175">
        <f t="shared" si="1"/>
        <v>22738192</v>
      </c>
      <c r="F253" s="262"/>
      <c r="G253" s="29" t="s">
        <v>2263</v>
      </c>
      <c r="H253" s="118"/>
      <c r="I253" s="29"/>
      <c r="J253" s="29"/>
      <c r="K253" s="116">
        <v>20.0</v>
      </c>
      <c r="L253" s="116">
        <v>6343760.0</v>
      </c>
      <c r="M253" s="174"/>
      <c r="N253" s="174"/>
      <c r="O253" s="116"/>
      <c r="P253" s="174"/>
      <c r="Q253" s="116"/>
      <c r="R253" s="116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</row>
    <row r="254" ht="15.0" customHeight="1">
      <c r="A254" s="262"/>
      <c r="B254" s="117" t="s">
        <v>160</v>
      </c>
      <c r="C254" s="116">
        <v>572000.0</v>
      </c>
      <c r="D254" s="116"/>
      <c r="E254" s="175">
        <f t="shared" si="1"/>
        <v>23310192</v>
      </c>
      <c r="F254" s="262">
        <v>45688.0</v>
      </c>
      <c r="G254" s="29" t="s">
        <v>2263</v>
      </c>
      <c r="H254" s="118"/>
      <c r="I254" s="29"/>
      <c r="J254" s="29"/>
      <c r="K254" s="116">
        <v>21.0</v>
      </c>
      <c r="L254" s="116">
        <v>7523590.0</v>
      </c>
      <c r="M254" s="174"/>
      <c r="N254" s="174"/>
      <c r="O254" s="116"/>
      <c r="P254" s="174"/>
      <c r="Q254" s="116"/>
      <c r="R254" s="116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</row>
    <row r="255" ht="15.0" customHeight="1">
      <c r="A255" s="262"/>
      <c r="B255" s="117" t="s">
        <v>2978</v>
      </c>
      <c r="C255" s="116">
        <v>1.4388E7</v>
      </c>
      <c r="D255" s="116"/>
      <c r="E255" s="175">
        <f t="shared" si="1"/>
        <v>37698192</v>
      </c>
      <c r="F255" s="262">
        <v>45698.0</v>
      </c>
      <c r="G255" s="29" t="s">
        <v>2263</v>
      </c>
      <c r="H255" s="118"/>
      <c r="I255" s="29"/>
      <c r="J255" s="29"/>
      <c r="K255" s="116">
        <v>22.0</v>
      </c>
      <c r="L255" s="116">
        <v>5551800.0</v>
      </c>
      <c r="M255" s="174"/>
      <c r="N255" s="174"/>
      <c r="O255" s="116"/>
      <c r="P255" s="174"/>
      <c r="Q255" s="116"/>
      <c r="R255" s="116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</row>
    <row r="256" ht="15.0" customHeight="1">
      <c r="A256" s="262"/>
      <c r="B256" s="117" t="s">
        <v>2979</v>
      </c>
      <c r="C256" s="116">
        <v>6562600.0</v>
      </c>
      <c r="D256" s="116"/>
      <c r="E256" s="175">
        <f t="shared" si="1"/>
        <v>44260792</v>
      </c>
      <c r="F256" s="262">
        <v>45698.0</v>
      </c>
      <c r="G256" s="29" t="s">
        <v>2263</v>
      </c>
      <c r="H256" s="118"/>
      <c r="I256" s="29"/>
      <c r="J256" s="29"/>
      <c r="K256" s="116">
        <v>23.0</v>
      </c>
      <c r="L256" s="116">
        <v>5984070.0</v>
      </c>
      <c r="M256" s="174"/>
      <c r="N256" s="174"/>
      <c r="O256" s="116"/>
      <c r="P256" s="174"/>
      <c r="Q256" s="116"/>
      <c r="R256" s="116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</row>
    <row r="257" ht="15.0" customHeight="1">
      <c r="A257" s="262"/>
      <c r="B257" s="117" t="s">
        <v>2980</v>
      </c>
      <c r="C257" s="116">
        <v>3608000.0</v>
      </c>
      <c r="D257" s="116"/>
      <c r="E257" s="175">
        <f t="shared" si="1"/>
        <v>47868792</v>
      </c>
      <c r="F257" s="262">
        <v>45688.0</v>
      </c>
      <c r="G257" s="29" t="s">
        <v>2263</v>
      </c>
      <c r="H257" s="118"/>
      <c r="I257" s="29"/>
      <c r="J257" s="29"/>
      <c r="K257" s="116">
        <v>24.0</v>
      </c>
      <c r="L257" s="116">
        <v>7346590.0</v>
      </c>
      <c r="M257" s="174"/>
      <c r="N257" s="174"/>
      <c r="O257" s="116"/>
      <c r="P257" s="174"/>
      <c r="Q257" s="116"/>
      <c r="R257" s="116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</row>
    <row r="258" ht="15.0" customHeight="1">
      <c r="A258" s="262"/>
      <c r="B258" s="117" t="s">
        <v>2279</v>
      </c>
      <c r="C258" s="118">
        <v>5.7E7</v>
      </c>
      <c r="D258" s="118"/>
      <c r="E258" s="175">
        <f t="shared" si="1"/>
        <v>104868792</v>
      </c>
      <c r="F258" s="262"/>
      <c r="G258" s="29" t="s">
        <v>2263</v>
      </c>
      <c r="H258" s="118"/>
      <c r="I258" s="29"/>
      <c r="J258" s="29"/>
      <c r="K258" s="116">
        <v>25.0</v>
      </c>
      <c r="L258" s="116">
        <v>6975390.0</v>
      </c>
      <c r="M258" s="174"/>
      <c r="N258" s="174"/>
      <c r="O258" s="116"/>
      <c r="P258" s="174"/>
      <c r="Q258" s="116"/>
      <c r="R258" s="116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</row>
    <row r="259" ht="15.0" customHeight="1">
      <c r="A259" s="262"/>
      <c r="B259" s="117" t="s">
        <v>2332</v>
      </c>
      <c r="C259" s="118"/>
      <c r="D259" s="118">
        <v>567400.0</v>
      </c>
      <c r="E259" s="175">
        <f t="shared" si="1"/>
        <v>104301392</v>
      </c>
      <c r="F259" s="262"/>
      <c r="G259" s="29" t="s">
        <v>2263</v>
      </c>
      <c r="H259" s="118"/>
      <c r="I259" s="29"/>
      <c r="J259" s="29"/>
      <c r="K259" s="116">
        <v>26.0</v>
      </c>
      <c r="L259" s="116">
        <v>7977130.0</v>
      </c>
      <c r="M259" s="174"/>
      <c r="N259" s="174"/>
      <c r="O259" s="116"/>
      <c r="P259" s="174"/>
      <c r="Q259" s="116"/>
      <c r="R259" s="116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</row>
    <row r="260" ht="15.0" customHeight="1">
      <c r="A260" s="262"/>
      <c r="B260" s="117" t="s">
        <v>2334</v>
      </c>
      <c r="C260" s="118"/>
      <c r="D260" s="118">
        <v>507100.0</v>
      </c>
      <c r="E260" s="175">
        <f t="shared" si="1"/>
        <v>103794292</v>
      </c>
      <c r="F260" s="262"/>
      <c r="G260" s="29" t="s">
        <v>2263</v>
      </c>
      <c r="H260" s="118"/>
      <c r="I260" s="29"/>
      <c r="J260" s="29"/>
      <c r="K260" s="116">
        <v>27.0</v>
      </c>
      <c r="L260" s="116">
        <v>8192750.0</v>
      </c>
      <c r="M260" s="174"/>
      <c r="N260" s="174"/>
      <c r="O260" s="116"/>
      <c r="P260" s="174"/>
      <c r="Q260" s="116"/>
      <c r="R260" s="116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</row>
    <row r="261" ht="15.0" customHeight="1">
      <c r="A261" s="262"/>
      <c r="B261" s="117" t="s">
        <v>2981</v>
      </c>
      <c r="C261" s="116"/>
      <c r="D261" s="116">
        <v>5828050.0</v>
      </c>
      <c r="E261" s="175">
        <f t="shared" si="1"/>
        <v>97966242</v>
      </c>
      <c r="F261" s="262"/>
      <c r="G261" s="29" t="s">
        <v>2263</v>
      </c>
      <c r="H261" s="118"/>
      <c r="I261" s="29"/>
      <c r="J261" s="29"/>
      <c r="K261" s="116">
        <v>28.0</v>
      </c>
      <c r="L261" s="116">
        <v>8523500.0</v>
      </c>
      <c r="M261" s="174"/>
      <c r="N261" s="174"/>
      <c r="O261" s="116"/>
      <c r="P261" s="174"/>
      <c r="Q261" s="116"/>
      <c r="R261" s="116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</row>
    <row r="262" ht="15.0" customHeight="1">
      <c r="A262" s="262"/>
      <c r="B262" s="117" t="s">
        <v>2910</v>
      </c>
      <c r="C262" s="116"/>
      <c r="D262" s="116">
        <v>117715.0</v>
      </c>
      <c r="E262" s="175">
        <f t="shared" si="1"/>
        <v>97848527</v>
      </c>
      <c r="F262" s="262"/>
      <c r="G262" s="29" t="s">
        <v>2263</v>
      </c>
      <c r="H262" s="118"/>
      <c r="I262" s="29"/>
      <c r="J262" s="29"/>
      <c r="K262" s="116">
        <v>29.0</v>
      </c>
      <c r="L262" s="118"/>
      <c r="M262" s="174"/>
      <c r="N262" s="174"/>
      <c r="O262" s="116"/>
      <c r="P262" s="174"/>
      <c r="Q262" s="116"/>
      <c r="R262" s="116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</row>
    <row r="263" ht="15.0" customHeight="1">
      <c r="A263" s="262"/>
      <c r="B263" s="117" t="s">
        <v>2982</v>
      </c>
      <c r="C263" s="116"/>
      <c r="D263" s="116">
        <v>1033600.0</v>
      </c>
      <c r="E263" s="175">
        <f t="shared" si="1"/>
        <v>96814927</v>
      </c>
      <c r="F263" s="262"/>
      <c r="G263" s="29" t="s">
        <v>2263</v>
      </c>
      <c r="H263" s="118"/>
      <c r="I263" s="29"/>
      <c r="J263" s="29"/>
      <c r="K263" s="116">
        <v>30.0</v>
      </c>
      <c r="L263" s="118"/>
      <c r="M263" s="174"/>
      <c r="N263" s="174"/>
      <c r="O263" s="116"/>
      <c r="P263" s="174"/>
      <c r="Q263" s="116"/>
      <c r="R263" s="116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</row>
    <row r="264" ht="15.0" customHeight="1">
      <c r="A264" s="262"/>
      <c r="B264" s="117" t="s">
        <v>2336</v>
      </c>
      <c r="C264" s="116"/>
      <c r="D264" s="116">
        <v>1420579.0</v>
      </c>
      <c r="E264" s="175">
        <f t="shared" si="1"/>
        <v>95394348</v>
      </c>
      <c r="F264" s="262"/>
      <c r="G264" s="29" t="s">
        <v>2263</v>
      </c>
      <c r="H264" s="118"/>
      <c r="I264" s="29"/>
      <c r="J264" s="29"/>
      <c r="K264" s="116">
        <v>31.0</v>
      </c>
      <c r="L264" s="264"/>
      <c r="M264" s="174"/>
      <c r="N264" s="174"/>
      <c r="O264" s="116"/>
      <c r="P264" s="174"/>
      <c r="Q264" s="116"/>
      <c r="R264" s="116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</row>
    <row r="265" ht="15.0" customHeight="1">
      <c r="A265" s="262"/>
      <c r="B265" s="117" t="s">
        <v>2858</v>
      </c>
      <c r="C265" s="116"/>
      <c r="D265" s="116">
        <v>6.173464E7</v>
      </c>
      <c r="E265" s="175">
        <f t="shared" si="1"/>
        <v>33659708</v>
      </c>
      <c r="F265" s="262"/>
      <c r="G265" s="29" t="s">
        <v>2263</v>
      </c>
      <c r="H265" s="118"/>
      <c r="I265" s="29"/>
      <c r="J265" s="29"/>
      <c r="K265" s="116"/>
      <c r="L265" s="174">
        <f>SUM(L227:L264)</f>
        <v>205227346</v>
      </c>
      <c r="M265" s="174"/>
      <c r="N265" s="174">
        <f>L265-L243-L232-L231-L229-L228-L227-L230</f>
        <v>181291640</v>
      </c>
      <c r="O265" s="116"/>
      <c r="P265" s="174"/>
      <c r="Q265" s="116"/>
      <c r="R265" s="116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</row>
    <row r="266" ht="15.0" customHeight="1">
      <c r="A266" s="262"/>
      <c r="B266" s="115" t="s">
        <v>2903</v>
      </c>
      <c r="C266" s="116">
        <v>213621.0</v>
      </c>
      <c r="D266" s="116"/>
      <c r="E266" s="175">
        <f t="shared" si="1"/>
        <v>33873329</v>
      </c>
      <c r="F266" s="262"/>
      <c r="G266" s="416" t="s">
        <v>2264</v>
      </c>
      <c r="H266" s="118"/>
      <c r="I266" s="29"/>
      <c r="J266" s="29"/>
      <c r="K266" s="116"/>
      <c r="L266" s="174" t="s">
        <v>2837</v>
      </c>
      <c r="M266" s="174"/>
      <c r="N266" s="174"/>
      <c r="O266" s="116"/>
      <c r="P266" s="174"/>
      <c r="Q266" s="116"/>
      <c r="R266" s="116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</row>
    <row r="267" ht="15.0" customHeight="1">
      <c r="A267" s="262"/>
      <c r="B267" s="115" t="s">
        <v>2905</v>
      </c>
      <c r="C267" s="116"/>
      <c r="D267" s="116">
        <v>193400.0</v>
      </c>
      <c r="E267" s="175">
        <f t="shared" si="1"/>
        <v>33679929</v>
      </c>
      <c r="F267" s="262"/>
      <c r="G267" s="416" t="s">
        <v>2264</v>
      </c>
      <c r="H267" s="118"/>
      <c r="I267" s="29"/>
      <c r="J267" s="29"/>
      <c r="K267" s="116" t="s">
        <v>2838</v>
      </c>
      <c r="L267" s="116">
        <f>ROUNDUP(N267*112000*0.917,-1)-5000000</f>
        <v>5065000</v>
      </c>
      <c r="M267" s="407"/>
      <c r="N267" s="174">
        <v>98.0</v>
      </c>
      <c r="O267" s="116"/>
      <c r="P267" s="174"/>
      <c r="Q267" s="116"/>
      <c r="R267" s="116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</row>
    <row r="268" ht="15.0" customHeight="1">
      <c r="A268" s="262">
        <v>45706.0</v>
      </c>
      <c r="B268" s="115" t="s">
        <v>2903</v>
      </c>
      <c r="C268" s="116">
        <v>412816.0</v>
      </c>
      <c r="D268" s="116"/>
      <c r="E268" s="175">
        <f t="shared" si="1"/>
        <v>34092745</v>
      </c>
      <c r="F268" s="262"/>
      <c r="G268" s="416" t="s">
        <v>2264</v>
      </c>
      <c r="H268" s="118"/>
      <c r="I268" s="29"/>
      <c r="J268" s="29"/>
      <c r="K268" s="408" t="s">
        <v>2916</v>
      </c>
      <c r="L268" s="408">
        <f>N268+N269</f>
        <v>0</v>
      </c>
      <c r="M268" s="409">
        <v>0.0</v>
      </c>
      <c r="N268" s="409">
        <f>124000*M268*0.9</f>
        <v>0</v>
      </c>
      <c r="O268" s="408"/>
      <c r="P268" s="174"/>
      <c r="Q268" s="116"/>
      <c r="R268" s="116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</row>
    <row r="269" ht="15.0" customHeight="1">
      <c r="A269" s="262"/>
      <c r="B269" s="115" t="s">
        <v>2905</v>
      </c>
      <c r="C269" s="116"/>
      <c r="D269" s="116">
        <v>193400.0</v>
      </c>
      <c r="E269" s="175">
        <f t="shared" si="1"/>
        <v>33899345</v>
      </c>
      <c r="F269" s="262"/>
      <c r="G269" s="416" t="s">
        <v>2264</v>
      </c>
      <c r="H269" s="118"/>
      <c r="I269" s="29"/>
      <c r="J269" s="29"/>
      <c r="K269" s="116" t="s">
        <v>2829</v>
      </c>
      <c r="L269" s="116">
        <v>3000000.0</v>
      </c>
      <c r="M269" s="174"/>
      <c r="N269" s="174"/>
      <c r="O269" s="116"/>
      <c r="P269" s="174"/>
      <c r="Q269" s="116"/>
      <c r="R269" s="116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</row>
    <row r="270" ht="15.0" customHeight="1">
      <c r="A270" s="262">
        <v>45707.0</v>
      </c>
      <c r="B270" s="117" t="s">
        <v>2983</v>
      </c>
      <c r="C270" s="116">
        <v>1375000.0</v>
      </c>
      <c r="D270" s="116"/>
      <c r="E270" s="175">
        <f t="shared" si="1"/>
        <v>35274345</v>
      </c>
      <c r="F270" s="262">
        <v>45688.0</v>
      </c>
      <c r="G270" s="29" t="s">
        <v>2263</v>
      </c>
      <c r="H270" s="118"/>
      <c r="I270" s="29"/>
      <c r="J270" s="29"/>
      <c r="K270" s="116"/>
      <c r="L270" s="174">
        <f>SUM(L267:L269)</f>
        <v>8065000</v>
      </c>
      <c r="M270" s="174"/>
      <c r="N270" s="174"/>
      <c r="O270" s="116"/>
      <c r="P270" s="174"/>
      <c r="Q270" s="116"/>
      <c r="R270" s="116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</row>
    <row r="271" ht="15.0" customHeight="1">
      <c r="A271" s="262"/>
      <c r="B271" s="117" t="s">
        <v>2984</v>
      </c>
      <c r="C271" s="116">
        <v>2337500.0</v>
      </c>
      <c r="D271" s="116"/>
      <c r="E271" s="175">
        <f t="shared" si="1"/>
        <v>37611845</v>
      </c>
      <c r="F271" s="262">
        <v>45688.0</v>
      </c>
      <c r="G271" s="29" t="s">
        <v>2263</v>
      </c>
      <c r="H271" s="118"/>
      <c r="I271" s="29"/>
      <c r="J271" s="29"/>
      <c r="K271" s="116" t="s">
        <v>3</v>
      </c>
      <c r="L271" s="174">
        <f>L265+L270</f>
        <v>213292346</v>
      </c>
      <c r="M271" s="174"/>
      <c r="N271" s="174"/>
      <c r="O271" s="116"/>
      <c r="P271" s="174"/>
      <c r="Q271" s="116"/>
      <c r="R271" s="116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</row>
    <row r="272" ht="15.0" customHeight="1">
      <c r="A272" s="262"/>
      <c r="B272" s="117" t="s">
        <v>2985</v>
      </c>
      <c r="C272" s="116">
        <v>3575000.0</v>
      </c>
      <c r="D272" s="116"/>
      <c r="E272" s="175">
        <f t="shared" si="1"/>
        <v>41186845</v>
      </c>
      <c r="F272" s="262">
        <v>45688.0</v>
      </c>
      <c r="G272" s="29" t="s">
        <v>2263</v>
      </c>
      <c r="H272" s="118"/>
      <c r="I272" s="29"/>
      <c r="J272" s="29"/>
      <c r="K272" s="116"/>
      <c r="L272" s="116"/>
      <c r="M272" s="174"/>
      <c r="N272" s="174"/>
      <c r="O272" s="116"/>
      <c r="P272" s="174"/>
      <c r="Q272" s="116"/>
      <c r="R272" s="116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</row>
    <row r="273" ht="15.0" customHeight="1">
      <c r="A273" s="262"/>
      <c r="B273" s="117" t="s">
        <v>2906</v>
      </c>
      <c r="C273" s="116">
        <v>6237000.0</v>
      </c>
      <c r="D273" s="116"/>
      <c r="E273" s="175">
        <f t="shared" si="1"/>
        <v>47423845</v>
      </c>
      <c r="F273" s="262">
        <v>45688.0</v>
      </c>
      <c r="G273" s="29" t="s">
        <v>2263</v>
      </c>
      <c r="H273" s="118"/>
      <c r="I273" s="29"/>
      <c r="J273" s="29"/>
      <c r="K273" s="116"/>
      <c r="L273" s="116"/>
      <c r="M273" s="174"/>
      <c r="N273" s="174"/>
      <c r="O273" s="116"/>
      <c r="P273" s="174"/>
      <c r="Q273" s="116"/>
      <c r="R273" s="116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</row>
    <row r="274" ht="15.0" customHeight="1">
      <c r="A274" s="262"/>
      <c r="B274" s="117" t="s">
        <v>911</v>
      </c>
      <c r="C274" s="118">
        <v>9.930118E7</v>
      </c>
      <c r="D274" s="118"/>
      <c r="E274" s="175">
        <f t="shared" si="1"/>
        <v>146725025</v>
      </c>
      <c r="F274" s="262">
        <v>45688.0</v>
      </c>
      <c r="G274" s="29" t="s">
        <v>2263</v>
      </c>
      <c r="H274" s="118"/>
      <c r="I274" s="29"/>
      <c r="J274" s="29"/>
      <c r="K274" s="116"/>
      <c r="L274" s="116"/>
      <c r="M274" s="174"/>
      <c r="N274" s="174"/>
      <c r="O274" s="116"/>
      <c r="P274" s="174"/>
      <c r="Q274" s="116"/>
      <c r="R274" s="116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</row>
    <row r="275" ht="15.0" customHeight="1">
      <c r="A275" s="262"/>
      <c r="B275" s="117" t="s">
        <v>2279</v>
      </c>
      <c r="C275" s="118">
        <v>3.0E7</v>
      </c>
      <c r="D275" s="118"/>
      <c r="E275" s="175">
        <f t="shared" si="1"/>
        <v>176725025</v>
      </c>
      <c r="F275" s="262"/>
      <c r="G275" s="99" t="s">
        <v>2265</v>
      </c>
      <c r="H275" s="118"/>
      <c r="I275" s="29"/>
      <c r="J275" s="29"/>
      <c r="K275" s="116"/>
      <c r="L275" s="116"/>
      <c r="M275" s="174"/>
      <c r="N275" s="174"/>
      <c r="O275" s="116"/>
      <c r="P275" s="174"/>
      <c r="Q275" s="116"/>
      <c r="R275" s="116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</row>
    <row r="276" ht="15.0" customHeight="1">
      <c r="A276" s="262"/>
      <c r="B276" s="117" t="s">
        <v>2302</v>
      </c>
      <c r="C276" s="118"/>
      <c r="D276" s="118">
        <v>6999310.0</v>
      </c>
      <c r="E276" s="175">
        <f t="shared" si="1"/>
        <v>169725715</v>
      </c>
      <c r="F276" s="262"/>
      <c r="G276" s="99" t="s">
        <v>2265</v>
      </c>
      <c r="H276" s="118"/>
      <c r="I276" s="29"/>
      <c r="J276" s="29"/>
      <c r="K276" s="116"/>
      <c r="L276" s="116"/>
      <c r="M276" s="174"/>
      <c r="N276" s="174"/>
      <c r="O276" s="116"/>
      <c r="P276" s="174"/>
      <c r="Q276" s="116"/>
      <c r="R276" s="116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</row>
    <row r="277" ht="15.0" customHeight="1">
      <c r="A277" s="262"/>
      <c r="B277" s="115" t="s">
        <v>2903</v>
      </c>
      <c r="C277" s="116">
        <v>263731.0</v>
      </c>
      <c r="D277" s="116"/>
      <c r="E277" s="175">
        <f t="shared" si="1"/>
        <v>169989446</v>
      </c>
      <c r="F277" s="262"/>
      <c r="G277" s="416" t="s">
        <v>2264</v>
      </c>
      <c r="H277" s="118"/>
      <c r="I277" s="29"/>
      <c r="J277" s="29"/>
      <c r="K277" s="116"/>
      <c r="L277" s="116"/>
      <c r="M277" s="174"/>
      <c r="N277" s="174"/>
      <c r="O277" s="116"/>
      <c r="P277" s="174"/>
      <c r="Q277" s="116"/>
      <c r="R277" s="116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</row>
    <row r="278" ht="15.0" customHeight="1">
      <c r="A278" s="262"/>
      <c r="B278" s="115" t="s">
        <v>2905</v>
      </c>
      <c r="C278" s="116"/>
      <c r="D278" s="116">
        <v>96700.0</v>
      </c>
      <c r="E278" s="175">
        <f t="shared" si="1"/>
        <v>169892746</v>
      </c>
      <c r="F278" s="262"/>
      <c r="G278" s="416" t="s">
        <v>2264</v>
      </c>
      <c r="H278" s="118"/>
      <c r="I278" s="29"/>
      <c r="J278" s="29"/>
      <c r="K278" s="116"/>
      <c r="L278" s="116"/>
      <c r="M278" s="174"/>
      <c r="N278" s="174"/>
      <c r="O278" s="116"/>
      <c r="P278" s="174"/>
      <c r="Q278" s="116"/>
      <c r="R278" s="116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</row>
    <row r="279" ht="15.0" customHeight="1">
      <c r="A279" s="262">
        <v>45708.0</v>
      </c>
      <c r="B279" s="117" t="s">
        <v>2879</v>
      </c>
      <c r="C279" s="116">
        <v>88000.0</v>
      </c>
      <c r="D279" s="116"/>
      <c r="E279" s="175">
        <f t="shared" si="1"/>
        <v>169980746</v>
      </c>
      <c r="F279" s="262">
        <v>45688.0</v>
      </c>
      <c r="G279" s="29" t="s">
        <v>2263</v>
      </c>
      <c r="H279" s="118"/>
      <c r="I279" s="29"/>
      <c r="J279" s="29"/>
      <c r="K279" s="116"/>
      <c r="L279" s="116"/>
      <c r="M279" s="174"/>
      <c r="N279" s="174"/>
      <c r="O279" s="116"/>
      <c r="P279" s="174"/>
      <c r="Q279" s="116"/>
      <c r="R279" s="116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</row>
    <row r="280" ht="15.0" customHeight="1">
      <c r="A280" s="262"/>
      <c r="B280" s="117" t="s">
        <v>830</v>
      </c>
      <c r="C280" s="118">
        <v>1.43836E7</v>
      </c>
      <c r="D280" s="265"/>
      <c r="E280" s="175">
        <f t="shared" si="1"/>
        <v>184364346</v>
      </c>
      <c r="F280" s="262">
        <v>45703.0</v>
      </c>
      <c r="G280" s="29" t="s">
        <v>2263</v>
      </c>
      <c r="H280" s="118"/>
      <c r="I280" s="29"/>
      <c r="J280" s="29"/>
      <c r="K280" s="116"/>
      <c r="L280" s="116"/>
      <c r="M280" s="174"/>
      <c r="N280" s="174"/>
      <c r="O280" s="116"/>
      <c r="P280" s="174"/>
      <c r="Q280" s="116"/>
      <c r="R280" s="116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</row>
    <row r="281" ht="15.0" customHeight="1">
      <c r="A281" s="262"/>
      <c r="B281" s="410" t="s">
        <v>825</v>
      </c>
      <c r="C281" s="116">
        <v>7840800.0</v>
      </c>
      <c r="D281" s="116"/>
      <c r="E281" s="175">
        <f t="shared" si="1"/>
        <v>192205146</v>
      </c>
      <c r="F281" s="262">
        <v>45703.0</v>
      </c>
      <c r="G281" s="29" t="s">
        <v>2263</v>
      </c>
      <c r="H281" s="118"/>
      <c r="I281" s="29"/>
      <c r="J281" s="29"/>
      <c r="K281" s="116"/>
      <c r="L281" s="116"/>
      <c r="M281" s="174"/>
      <c r="N281" s="174"/>
      <c r="O281" s="116"/>
      <c r="P281" s="174"/>
      <c r="Q281" s="116"/>
      <c r="R281" s="116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</row>
    <row r="282" ht="15.0" customHeight="1">
      <c r="A282" s="262"/>
      <c r="B282" s="115" t="s">
        <v>823</v>
      </c>
      <c r="C282" s="116">
        <v>4812500.0</v>
      </c>
      <c r="D282" s="116"/>
      <c r="E282" s="175">
        <f t="shared" si="1"/>
        <v>197017646</v>
      </c>
      <c r="F282" s="262">
        <v>45703.0</v>
      </c>
      <c r="G282" s="29" t="s">
        <v>2263</v>
      </c>
      <c r="H282" s="118"/>
      <c r="I282" s="29"/>
      <c r="J282" s="29"/>
      <c r="K282" s="116"/>
      <c r="L282" s="116"/>
      <c r="M282" s="174"/>
      <c r="N282" s="174"/>
      <c r="O282" s="116"/>
      <c r="P282" s="174"/>
      <c r="Q282" s="116"/>
      <c r="R282" s="116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</row>
    <row r="283" ht="15.0" customHeight="1">
      <c r="A283" s="262"/>
      <c r="B283" s="115" t="s">
        <v>2986</v>
      </c>
      <c r="C283" s="116">
        <v>337692.0</v>
      </c>
      <c r="D283" s="116"/>
      <c r="E283" s="175">
        <f t="shared" si="1"/>
        <v>197355338</v>
      </c>
      <c r="F283" s="262">
        <v>45706.0</v>
      </c>
      <c r="G283" s="416" t="s">
        <v>2264</v>
      </c>
      <c r="H283" s="118"/>
      <c r="I283" s="29"/>
      <c r="J283" s="29"/>
      <c r="K283" s="116"/>
      <c r="L283" s="116"/>
      <c r="M283" s="174"/>
      <c r="N283" s="174"/>
      <c r="O283" s="116"/>
      <c r="P283" s="174"/>
      <c r="Q283" s="116"/>
      <c r="R283" s="116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</row>
    <row r="284" ht="15.0" customHeight="1">
      <c r="A284" s="262"/>
      <c r="B284" s="115" t="s">
        <v>2903</v>
      </c>
      <c r="C284" s="116">
        <v>508805.0</v>
      </c>
      <c r="D284" s="116"/>
      <c r="E284" s="175">
        <f t="shared" si="1"/>
        <v>197864143</v>
      </c>
      <c r="F284" s="262"/>
      <c r="G284" s="416" t="s">
        <v>2264</v>
      </c>
      <c r="H284" s="118"/>
      <c r="I284" s="29"/>
      <c r="J284" s="29"/>
      <c r="K284" s="116"/>
      <c r="L284" s="116"/>
      <c r="M284" s="174"/>
      <c r="N284" s="174"/>
      <c r="O284" s="116"/>
      <c r="P284" s="174"/>
      <c r="Q284" s="116"/>
      <c r="R284" s="116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</row>
    <row r="285" ht="15.0" customHeight="1">
      <c r="A285" s="262"/>
      <c r="B285" s="115" t="s">
        <v>2905</v>
      </c>
      <c r="C285" s="116"/>
      <c r="D285" s="116">
        <v>290100.0</v>
      </c>
      <c r="E285" s="175">
        <f t="shared" si="1"/>
        <v>197574043</v>
      </c>
      <c r="F285" s="262"/>
      <c r="G285" s="416" t="s">
        <v>2264</v>
      </c>
      <c r="H285" s="118"/>
      <c r="I285" s="29"/>
      <c r="J285" s="29"/>
      <c r="K285" s="116"/>
      <c r="L285" s="116"/>
      <c r="M285" s="174"/>
      <c r="N285" s="174"/>
      <c r="O285" s="116"/>
      <c r="P285" s="174"/>
      <c r="Q285" s="116"/>
      <c r="R285" s="116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</row>
    <row r="286" ht="15.0" customHeight="1">
      <c r="A286" s="262"/>
      <c r="B286" s="115" t="s">
        <v>2987</v>
      </c>
      <c r="C286" s="116"/>
      <c r="D286" s="116">
        <v>200000.0</v>
      </c>
      <c r="E286" s="175">
        <f t="shared" si="1"/>
        <v>197374043</v>
      </c>
      <c r="F286" s="262"/>
      <c r="G286" s="416" t="s">
        <v>2264</v>
      </c>
      <c r="H286" s="118"/>
      <c r="I286" s="29"/>
      <c r="J286" s="29"/>
      <c r="K286" s="116"/>
      <c r="L286" s="116"/>
      <c r="M286" s="174"/>
      <c r="N286" s="174"/>
      <c r="O286" s="116"/>
      <c r="P286" s="174"/>
      <c r="Q286" s="116"/>
      <c r="R286" s="116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</row>
    <row r="287" ht="15.0" customHeight="1">
      <c r="A287" s="262"/>
      <c r="B287" s="115" t="s">
        <v>2279</v>
      </c>
      <c r="C287" s="116"/>
      <c r="D287" s="116">
        <v>3.3E7</v>
      </c>
      <c r="E287" s="175">
        <f t="shared" si="1"/>
        <v>164374043</v>
      </c>
      <c r="F287" s="262"/>
      <c r="G287" s="99" t="s">
        <v>2265</v>
      </c>
      <c r="H287" s="118"/>
      <c r="I287" s="29"/>
      <c r="J287" s="29"/>
      <c r="K287" s="116"/>
      <c r="L287" s="116"/>
      <c r="M287" s="174"/>
      <c r="N287" s="174"/>
      <c r="O287" s="116"/>
      <c r="P287" s="174"/>
      <c r="Q287" s="116"/>
      <c r="R287" s="116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</row>
    <row r="288" ht="15.0" customHeight="1">
      <c r="A288" s="262"/>
      <c r="B288" s="115" t="s">
        <v>2988</v>
      </c>
      <c r="C288" s="116"/>
      <c r="D288" s="116">
        <v>500000.0</v>
      </c>
      <c r="E288" s="175">
        <f t="shared" si="1"/>
        <v>163874043</v>
      </c>
      <c r="F288" s="262"/>
      <c r="G288" s="99" t="s">
        <v>2265</v>
      </c>
      <c r="H288" s="118"/>
      <c r="I288" s="29"/>
      <c r="J288" s="29"/>
      <c r="K288" s="116"/>
      <c r="L288" s="116"/>
      <c r="M288" s="174"/>
      <c r="N288" s="174"/>
      <c r="O288" s="116"/>
      <c r="P288" s="174"/>
      <c r="Q288" s="116"/>
      <c r="R288" s="116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</row>
    <row r="289" ht="15.0" customHeight="1">
      <c r="A289" s="262"/>
      <c r="B289" s="117" t="s">
        <v>2989</v>
      </c>
      <c r="C289" s="116"/>
      <c r="D289" s="116">
        <v>500000.0</v>
      </c>
      <c r="E289" s="175">
        <f t="shared" si="1"/>
        <v>163374043</v>
      </c>
      <c r="F289" s="262"/>
      <c r="G289" s="99" t="s">
        <v>2265</v>
      </c>
      <c r="H289" s="118"/>
      <c r="I289" s="29"/>
      <c r="J289" s="29"/>
      <c r="K289" s="116"/>
      <c r="L289" s="116"/>
      <c r="M289" s="174"/>
      <c r="N289" s="174"/>
      <c r="O289" s="116"/>
      <c r="P289" s="174"/>
      <c r="Q289" s="116"/>
      <c r="R289" s="116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</row>
    <row r="290" ht="15.0" customHeight="1">
      <c r="A290" s="262">
        <v>45709.0</v>
      </c>
      <c r="B290" s="115" t="s">
        <v>2927</v>
      </c>
      <c r="C290" s="116">
        <v>412500.0</v>
      </c>
      <c r="D290" s="116"/>
      <c r="E290" s="175">
        <f t="shared" si="1"/>
        <v>163786543</v>
      </c>
      <c r="F290" s="262">
        <v>45703.0</v>
      </c>
      <c r="G290" s="28" t="s">
        <v>2263</v>
      </c>
      <c r="H290" s="118"/>
      <c r="I290" s="29"/>
      <c r="J290" s="29"/>
      <c r="K290" s="116"/>
      <c r="L290" s="116"/>
      <c r="M290" s="174"/>
      <c r="N290" s="174"/>
      <c r="O290" s="116"/>
      <c r="P290" s="174"/>
      <c r="Q290" s="116"/>
      <c r="R290" s="116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</row>
    <row r="291" ht="15.0" customHeight="1">
      <c r="A291" s="262"/>
      <c r="B291" s="115" t="s">
        <v>2903</v>
      </c>
      <c r="C291" s="116">
        <v>233187.0</v>
      </c>
      <c r="D291" s="116"/>
      <c r="E291" s="175">
        <f t="shared" si="1"/>
        <v>164019730</v>
      </c>
      <c r="F291" s="262"/>
      <c r="G291" s="416" t="s">
        <v>2264</v>
      </c>
      <c r="H291" s="118"/>
      <c r="I291" s="29"/>
      <c r="J291" s="29"/>
      <c r="K291" s="116"/>
      <c r="L291" s="116"/>
      <c r="M291" s="174"/>
      <c r="N291" s="174"/>
      <c r="O291" s="116"/>
      <c r="P291" s="174"/>
      <c r="Q291" s="116"/>
      <c r="R291" s="116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</row>
    <row r="292" ht="15.0" customHeight="1">
      <c r="A292" s="262"/>
      <c r="B292" s="115" t="s">
        <v>2905</v>
      </c>
      <c r="C292" s="116"/>
      <c r="D292" s="116">
        <v>193400.0</v>
      </c>
      <c r="E292" s="175">
        <f t="shared" si="1"/>
        <v>163826330</v>
      </c>
      <c r="F292" s="262"/>
      <c r="G292" s="416" t="s">
        <v>2264</v>
      </c>
      <c r="H292" s="118"/>
      <c r="I292" s="29"/>
      <c r="J292" s="29"/>
      <c r="K292" s="116"/>
      <c r="L292" s="116"/>
      <c r="M292" s="174"/>
      <c r="N292" s="174"/>
      <c r="O292" s="116"/>
      <c r="P292" s="174"/>
      <c r="Q292" s="116"/>
      <c r="R292" s="116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</row>
    <row r="293" ht="15.0" customHeight="1">
      <c r="A293" s="262"/>
      <c r="B293" s="115" t="s">
        <v>2990</v>
      </c>
      <c r="C293" s="116"/>
      <c r="D293" s="116">
        <v>48430.0</v>
      </c>
      <c r="E293" s="175">
        <f t="shared" si="1"/>
        <v>163777900</v>
      </c>
      <c r="F293" s="262"/>
      <c r="G293" s="416" t="s">
        <v>2264</v>
      </c>
      <c r="H293" s="118"/>
      <c r="I293" s="29"/>
      <c r="J293" s="29"/>
      <c r="K293" s="116"/>
      <c r="L293" s="116"/>
      <c r="M293" s="174"/>
      <c r="N293" s="174"/>
      <c r="O293" s="116"/>
      <c r="P293" s="174"/>
      <c r="Q293" s="116"/>
      <c r="R293" s="116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  <c r="AF293" s="174"/>
      <c r="AG293" s="174"/>
      <c r="AH293" s="174"/>
      <c r="AI293" s="174"/>
      <c r="AJ293" s="174"/>
    </row>
    <row r="294" ht="15.0" customHeight="1">
      <c r="A294" s="262">
        <v>45710.0</v>
      </c>
      <c r="B294" s="115" t="s">
        <v>2903</v>
      </c>
      <c r="C294" s="116">
        <v>1800.0</v>
      </c>
      <c r="D294" s="116"/>
      <c r="E294" s="175">
        <f t="shared" si="1"/>
        <v>163779700</v>
      </c>
      <c r="F294" s="262"/>
      <c r="G294" s="416" t="s">
        <v>2264</v>
      </c>
      <c r="H294" s="118"/>
      <c r="I294" s="29"/>
      <c r="J294" s="29"/>
      <c r="K294" s="116"/>
      <c r="L294" s="116"/>
      <c r="M294" s="174"/>
      <c r="N294" s="174"/>
      <c r="O294" s="116"/>
      <c r="P294" s="174"/>
      <c r="Q294" s="116"/>
      <c r="R294" s="116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  <c r="AF294" s="174"/>
      <c r="AG294" s="174"/>
      <c r="AH294" s="174"/>
      <c r="AI294" s="174"/>
      <c r="AJ294" s="174"/>
    </row>
    <row r="295" ht="15.0" customHeight="1">
      <c r="A295" s="262">
        <v>45712.0</v>
      </c>
      <c r="B295" s="115" t="s">
        <v>2432</v>
      </c>
      <c r="C295" s="116"/>
      <c r="D295" s="116">
        <v>2060432.0</v>
      </c>
      <c r="E295" s="175">
        <f t="shared" si="1"/>
        <v>161719268</v>
      </c>
      <c r="F295" s="262"/>
      <c r="G295" s="28" t="s">
        <v>2263</v>
      </c>
      <c r="H295" s="118"/>
      <c r="I295" s="29"/>
      <c r="J295" s="29"/>
      <c r="K295" s="116"/>
      <c r="L295" s="116"/>
      <c r="M295" s="174"/>
      <c r="N295" s="174"/>
      <c r="O295" s="116"/>
      <c r="P295" s="174"/>
      <c r="Q295" s="116"/>
      <c r="R295" s="116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74"/>
      <c r="AG295" s="174"/>
      <c r="AH295" s="174"/>
      <c r="AI295" s="174"/>
      <c r="AJ295" s="174"/>
    </row>
    <row r="296" ht="15.0" customHeight="1">
      <c r="A296" s="262"/>
      <c r="B296" s="115" t="s">
        <v>2858</v>
      </c>
      <c r="C296" s="116"/>
      <c r="D296" s="116">
        <v>2.1164E7</v>
      </c>
      <c r="E296" s="175">
        <f t="shared" si="1"/>
        <v>140555268</v>
      </c>
      <c r="F296" s="262"/>
      <c r="G296" s="28" t="s">
        <v>2263</v>
      </c>
      <c r="H296" s="118"/>
      <c r="I296" s="29"/>
      <c r="J296" s="29"/>
      <c r="K296" s="116"/>
      <c r="L296" s="116"/>
      <c r="M296" s="174"/>
      <c r="N296" s="174"/>
      <c r="O296" s="116"/>
      <c r="P296" s="174"/>
      <c r="Q296" s="116"/>
      <c r="R296" s="116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74"/>
      <c r="AG296" s="174"/>
      <c r="AH296" s="174"/>
      <c r="AI296" s="174"/>
      <c r="AJ296" s="174"/>
    </row>
    <row r="297" ht="15.0" customHeight="1">
      <c r="A297" s="262"/>
      <c r="B297" s="115" t="s">
        <v>2991</v>
      </c>
      <c r="C297" s="116"/>
      <c r="D297" s="116">
        <v>381004.0</v>
      </c>
      <c r="E297" s="175">
        <f t="shared" si="1"/>
        <v>140174264</v>
      </c>
      <c r="F297" s="262"/>
      <c r="G297" s="99" t="s">
        <v>2265</v>
      </c>
      <c r="H297" s="118"/>
      <c r="I297" s="29"/>
      <c r="J297" s="29"/>
      <c r="K297" s="116"/>
      <c r="L297" s="116"/>
      <c r="M297" s="174"/>
      <c r="N297" s="174"/>
      <c r="O297" s="116"/>
      <c r="P297" s="174"/>
      <c r="Q297" s="116"/>
      <c r="R297" s="116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74"/>
      <c r="AG297" s="174"/>
      <c r="AH297" s="174"/>
      <c r="AI297" s="174"/>
      <c r="AJ297" s="174"/>
    </row>
    <row r="298" ht="15.0" customHeight="1">
      <c r="A298" s="262"/>
      <c r="B298" s="115" t="s">
        <v>2992</v>
      </c>
      <c r="C298" s="116"/>
      <c r="D298" s="116">
        <v>2000.0</v>
      </c>
      <c r="E298" s="175">
        <f t="shared" si="1"/>
        <v>140172264</v>
      </c>
      <c r="F298" s="262"/>
      <c r="G298" s="99" t="s">
        <v>2265</v>
      </c>
      <c r="H298" s="118"/>
      <c r="I298" s="29"/>
      <c r="J298" s="29"/>
      <c r="K298" s="116"/>
      <c r="L298" s="116"/>
      <c r="M298" s="174"/>
      <c r="N298" s="174"/>
      <c r="O298" s="116"/>
      <c r="P298" s="174"/>
      <c r="Q298" s="116"/>
      <c r="R298" s="116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  <c r="AF298" s="174"/>
      <c r="AG298" s="174"/>
      <c r="AH298" s="174"/>
      <c r="AI298" s="174"/>
      <c r="AJ298" s="174"/>
    </row>
    <row r="299" ht="15.0" customHeight="1">
      <c r="A299" s="262"/>
      <c r="B299" s="115" t="s">
        <v>2993</v>
      </c>
      <c r="C299" s="116"/>
      <c r="D299" s="116">
        <v>1.0072361E7</v>
      </c>
      <c r="E299" s="175">
        <f t="shared" si="1"/>
        <v>130099903</v>
      </c>
      <c r="F299" s="262"/>
      <c r="G299" s="99" t="s">
        <v>2265</v>
      </c>
      <c r="H299" s="118"/>
      <c r="I299" s="29"/>
      <c r="J299" s="29"/>
      <c r="K299" s="116"/>
      <c r="L299" s="116"/>
      <c r="M299" s="174"/>
      <c r="N299" s="174"/>
      <c r="O299" s="116"/>
      <c r="P299" s="174"/>
      <c r="Q299" s="116"/>
      <c r="R299" s="116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  <c r="AF299" s="174"/>
      <c r="AG299" s="174"/>
      <c r="AH299" s="174"/>
      <c r="AI299" s="174"/>
      <c r="AJ299" s="174"/>
    </row>
    <row r="300" ht="15.0" customHeight="1">
      <c r="A300" s="262"/>
      <c r="B300" s="115" t="s">
        <v>2436</v>
      </c>
      <c r="C300" s="116"/>
      <c r="D300" s="116">
        <v>1157786.0</v>
      </c>
      <c r="E300" s="175">
        <f t="shared" si="1"/>
        <v>128942117</v>
      </c>
      <c r="F300" s="262"/>
      <c r="G300" s="99" t="s">
        <v>2265</v>
      </c>
      <c r="H300" s="118"/>
      <c r="I300" s="29"/>
      <c r="J300" s="29"/>
      <c r="K300" s="116"/>
      <c r="L300" s="116"/>
      <c r="M300" s="174"/>
      <c r="N300" s="174"/>
      <c r="O300" s="116"/>
      <c r="P300" s="174"/>
      <c r="Q300" s="116"/>
      <c r="R300" s="116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74"/>
      <c r="AG300" s="174"/>
      <c r="AH300" s="174"/>
      <c r="AI300" s="174"/>
      <c r="AJ300" s="174"/>
    </row>
    <row r="301" ht="15.0" customHeight="1">
      <c r="A301" s="262"/>
      <c r="B301" s="115" t="s">
        <v>2994</v>
      </c>
      <c r="C301" s="116">
        <v>3200.0</v>
      </c>
      <c r="D301" s="116"/>
      <c r="E301" s="175">
        <f t="shared" si="1"/>
        <v>128945317</v>
      </c>
      <c r="F301" s="262"/>
      <c r="G301" s="416" t="s">
        <v>2264</v>
      </c>
      <c r="H301" s="118"/>
      <c r="I301" s="29"/>
      <c r="J301" s="29"/>
      <c r="K301" s="116"/>
      <c r="L301" s="116"/>
      <c r="M301" s="174"/>
      <c r="N301" s="174"/>
      <c r="O301" s="116"/>
      <c r="P301" s="174"/>
      <c r="Q301" s="116"/>
      <c r="R301" s="116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74"/>
      <c r="AG301" s="174"/>
      <c r="AH301" s="174"/>
      <c r="AI301" s="174"/>
      <c r="AJ301" s="174"/>
    </row>
    <row r="302" ht="15.0" customHeight="1">
      <c r="A302" s="262"/>
      <c r="B302" s="115" t="s">
        <v>2995</v>
      </c>
      <c r="C302" s="116">
        <v>462267.0</v>
      </c>
      <c r="D302" s="116"/>
      <c r="E302" s="175">
        <f t="shared" si="1"/>
        <v>129407584</v>
      </c>
      <c r="F302" s="262"/>
      <c r="G302" s="416" t="s">
        <v>2264</v>
      </c>
      <c r="H302" s="118"/>
      <c r="I302" s="29"/>
      <c r="J302" s="29"/>
      <c r="K302" s="116"/>
      <c r="L302" s="116"/>
      <c r="M302" s="174"/>
      <c r="N302" s="174"/>
      <c r="O302" s="116"/>
      <c r="P302" s="174"/>
      <c r="Q302" s="116"/>
      <c r="R302" s="116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74"/>
      <c r="AG302" s="174"/>
      <c r="AH302" s="174"/>
      <c r="AI302" s="174"/>
      <c r="AJ302" s="174"/>
    </row>
    <row r="303" ht="15.0" customHeight="1">
      <c r="A303" s="262"/>
      <c r="B303" s="115" t="s">
        <v>2905</v>
      </c>
      <c r="C303" s="116"/>
      <c r="D303" s="116">
        <v>193400.0</v>
      </c>
      <c r="E303" s="175">
        <f t="shared" si="1"/>
        <v>129214184</v>
      </c>
      <c r="F303" s="262"/>
      <c r="G303" s="416" t="s">
        <v>2264</v>
      </c>
      <c r="H303" s="118"/>
      <c r="I303" s="29"/>
      <c r="J303" s="29"/>
      <c r="K303" s="116"/>
      <c r="L303" s="116"/>
      <c r="M303" s="174"/>
      <c r="N303" s="174"/>
      <c r="O303" s="116"/>
      <c r="P303" s="174"/>
      <c r="Q303" s="116"/>
      <c r="R303" s="116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  <c r="AF303" s="174"/>
      <c r="AG303" s="174"/>
      <c r="AH303" s="174"/>
      <c r="AI303" s="174"/>
      <c r="AJ303" s="174"/>
    </row>
    <row r="304" ht="15.0" customHeight="1">
      <c r="A304" s="262">
        <v>45713.0</v>
      </c>
      <c r="B304" s="115" t="s">
        <v>2996</v>
      </c>
      <c r="C304" s="116"/>
      <c r="D304" s="116">
        <v>1.65E7</v>
      </c>
      <c r="E304" s="175">
        <f t="shared" si="1"/>
        <v>112714184</v>
      </c>
      <c r="F304" s="262"/>
      <c r="G304" s="28" t="s">
        <v>2263</v>
      </c>
      <c r="H304" s="118"/>
      <c r="I304" s="29"/>
      <c r="J304" s="29"/>
      <c r="K304" s="116"/>
      <c r="L304" s="116"/>
      <c r="M304" s="174"/>
      <c r="N304" s="174"/>
      <c r="O304" s="116"/>
      <c r="P304" s="174"/>
      <c r="Q304" s="116"/>
      <c r="R304" s="116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  <c r="AF304" s="174"/>
      <c r="AG304" s="174"/>
      <c r="AH304" s="174"/>
      <c r="AI304" s="174"/>
      <c r="AJ304" s="174"/>
    </row>
    <row r="305" ht="15.0" customHeight="1">
      <c r="A305" s="262"/>
      <c r="B305" s="115" t="s">
        <v>2346</v>
      </c>
      <c r="C305" s="116"/>
      <c r="D305" s="116">
        <v>23882.0</v>
      </c>
      <c r="E305" s="175">
        <f t="shared" si="1"/>
        <v>112690302</v>
      </c>
      <c r="F305" s="262"/>
      <c r="G305" s="28" t="s">
        <v>2263</v>
      </c>
      <c r="H305" s="118"/>
      <c r="I305" s="29"/>
      <c r="J305" s="29"/>
      <c r="K305" s="116"/>
      <c r="L305" s="116"/>
      <c r="M305" s="174"/>
      <c r="N305" s="174"/>
      <c r="O305" s="116"/>
      <c r="P305" s="174"/>
      <c r="Q305" s="116"/>
      <c r="R305" s="116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</row>
    <row r="306" ht="15.0" customHeight="1">
      <c r="A306" s="262"/>
      <c r="B306" s="115" t="s">
        <v>2997</v>
      </c>
      <c r="C306" s="116"/>
      <c r="D306" s="116">
        <v>1.0410709E7</v>
      </c>
      <c r="E306" s="175">
        <f t="shared" si="1"/>
        <v>102279593</v>
      </c>
      <c r="F306" s="262"/>
      <c r="G306" s="28" t="s">
        <v>2263</v>
      </c>
      <c r="H306" s="118"/>
      <c r="I306" s="29"/>
      <c r="J306" s="29"/>
      <c r="K306" s="116"/>
      <c r="L306" s="116"/>
      <c r="M306" s="174"/>
      <c r="N306" s="174"/>
      <c r="O306" s="116"/>
      <c r="P306" s="174"/>
      <c r="Q306" s="116"/>
      <c r="R306" s="116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74"/>
      <c r="AG306" s="174"/>
      <c r="AH306" s="174"/>
      <c r="AI306" s="174"/>
      <c r="AJ306" s="174"/>
    </row>
    <row r="307" ht="15.0" customHeight="1">
      <c r="A307" s="262"/>
      <c r="B307" s="115" t="s">
        <v>2279</v>
      </c>
      <c r="C307" s="116"/>
      <c r="D307" s="116">
        <v>5000000.0</v>
      </c>
      <c r="E307" s="175">
        <f t="shared" si="1"/>
        <v>97279593</v>
      </c>
      <c r="F307" s="262"/>
      <c r="G307" s="28" t="s">
        <v>2263</v>
      </c>
      <c r="H307" s="118"/>
      <c r="I307" s="29"/>
      <c r="J307" s="29"/>
      <c r="K307" s="116"/>
      <c r="L307" s="116"/>
      <c r="M307" s="174"/>
      <c r="N307" s="174"/>
      <c r="O307" s="116"/>
      <c r="P307" s="174"/>
      <c r="Q307" s="116"/>
      <c r="R307" s="116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74"/>
      <c r="AG307" s="174"/>
      <c r="AH307" s="174"/>
      <c r="AI307" s="174"/>
      <c r="AJ307" s="174"/>
    </row>
    <row r="308" ht="15.0" customHeight="1">
      <c r="A308" s="262"/>
      <c r="B308" s="115" t="s">
        <v>2903</v>
      </c>
      <c r="C308" s="116">
        <v>238956.0</v>
      </c>
      <c r="D308" s="116"/>
      <c r="E308" s="175">
        <f t="shared" si="1"/>
        <v>97518549</v>
      </c>
      <c r="F308" s="262"/>
      <c r="G308" s="416" t="s">
        <v>2264</v>
      </c>
      <c r="H308" s="118"/>
      <c r="I308" s="29"/>
      <c r="J308" s="29"/>
      <c r="K308" s="116"/>
      <c r="L308" s="116"/>
      <c r="M308" s="174"/>
      <c r="N308" s="174"/>
      <c r="O308" s="116"/>
      <c r="P308" s="174"/>
      <c r="Q308" s="116"/>
      <c r="R308" s="116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  <c r="AF308" s="174"/>
      <c r="AG308" s="174"/>
      <c r="AH308" s="174"/>
      <c r="AI308" s="174"/>
      <c r="AJ308" s="174"/>
    </row>
    <row r="309" ht="15.0" customHeight="1">
      <c r="A309" s="262"/>
      <c r="B309" s="115" t="s">
        <v>2905</v>
      </c>
      <c r="C309" s="116"/>
      <c r="D309" s="116">
        <v>193400.0</v>
      </c>
      <c r="E309" s="175">
        <f t="shared" si="1"/>
        <v>97325149</v>
      </c>
      <c r="F309" s="262"/>
      <c r="G309" s="416" t="s">
        <v>2264</v>
      </c>
      <c r="H309" s="118"/>
      <c r="I309" s="29"/>
      <c r="J309" s="29"/>
      <c r="K309" s="116"/>
      <c r="L309" s="116"/>
      <c r="M309" s="174"/>
      <c r="N309" s="174"/>
      <c r="O309" s="116"/>
      <c r="P309" s="174"/>
      <c r="Q309" s="116"/>
      <c r="R309" s="116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  <c r="AF309" s="174"/>
      <c r="AG309" s="174"/>
      <c r="AH309" s="174"/>
      <c r="AI309" s="174"/>
      <c r="AJ309" s="174"/>
    </row>
    <row r="310" ht="15.0" customHeight="1">
      <c r="A310" s="262">
        <v>45714.0</v>
      </c>
      <c r="B310" s="115" t="s">
        <v>2998</v>
      </c>
      <c r="C310" s="116"/>
      <c r="D310" s="116">
        <v>1520400.0</v>
      </c>
      <c r="E310" s="175">
        <f t="shared" si="1"/>
        <v>95804749</v>
      </c>
      <c r="F310" s="262"/>
      <c r="G310" s="28" t="s">
        <v>2263</v>
      </c>
      <c r="H310" s="118"/>
      <c r="I310" s="29"/>
      <c r="J310" s="29"/>
      <c r="K310" s="116"/>
      <c r="L310" s="116"/>
      <c r="M310" s="174"/>
      <c r="N310" s="174"/>
      <c r="O310" s="116"/>
      <c r="P310" s="174"/>
      <c r="Q310" s="116"/>
      <c r="R310" s="116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74"/>
      <c r="AG310" s="174"/>
      <c r="AH310" s="174"/>
      <c r="AI310" s="174"/>
      <c r="AJ310" s="174"/>
    </row>
    <row r="311" ht="15.0" customHeight="1">
      <c r="A311" s="262"/>
      <c r="B311" s="115" t="s">
        <v>2279</v>
      </c>
      <c r="C311" s="116">
        <v>4000000.0</v>
      </c>
      <c r="D311" s="116"/>
      <c r="E311" s="175">
        <f t="shared" si="1"/>
        <v>99804749</v>
      </c>
      <c r="F311" s="262"/>
      <c r="G311" s="28" t="s">
        <v>2263</v>
      </c>
      <c r="H311" s="118"/>
      <c r="I311" s="29"/>
      <c r="J311" s="29"/>
      <c r="K311" s="116"/>
      <c r="L311" s="116"/>
      <c r="M311" s="174"/>
      <c r="N311" s="174"/>
      <c r="O311" s="116"/>
      <c r="P311" s="174"/>
      <c r="Q311" s="116"/>
      <c r="R311" s="116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74"/>
      <c r="AG311" s="174"/>
      <c r="AH311" s="174"/>
      <c r="AI311" s="174"/>
      <c r="AJ311" s="174"/>
    </row>
    <row r="312" ht="15.0" customHeight="1">
      <c r="A312" s="262"/>
      <c r="B312" s="115" t="s">
        <v>2903</v>
      </c>
      <c r="C312" s="116">
        <v>226216.0</v>
      </c>
      <c r="D312" s="116"/>
      <c r="E312" s="175">
        <f t="shared" si="1"/>
        <v>100030965</v>
      </c>
      <c r="F312" s="262"/>
      <c r="G312" s="416" t="s">
        <v>2264</v>
      </c>
      <c r="H312" s="118"/>
      <c r="I312" s="29"/>
      <c r="J312" s="29"/>
      <c r="K312" s="116"/>
      <c r="L312" s="116"/>
      <c r="M312" s="174"/>
      <c r="N312" s="174"/>
      <c r="O312" s="116"/>
      <c r="P312" s="174"/>
      <c r="Q312" s="116"/>
      <c r="R312" s="116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  <c r="AI312" s="174"/>
      <c r="AJ312" s="174"/>
    </row>
    <row r="313" ht="15.0" customHeight="1">
      <c r="A313" s="262"/>
      <c r="B313" s="115" t="s">
        <v>2905</v>
      </c>
      <c r="C313" s="116"/>
      <c r="D313" s="116">
        <v>290100.0</v>
      </c>
      <c r="E313" s="175">
        <f t="shared" si="1"/>
        <v>99740865</v>
      </c>
      <c r="F313" s="262"/>
      <c r="G313" s="416" t="s">
        <v>2264</v>
      </c>
      <c r="H313" s="118"/>
      <c r="I313" s="29"/>
      <c r="J313" s="29"/>
      <c r="K313" s="116"/>
      <c r="L313" s="116"/>
      <c r="M313" s="174"/>
      <c r="N313" s="174"/>
      <c r="O313" s="116"/>
      <c r="P313" s="174"/>
      <c r="Q313" s="116"/>
      <c r="R313" s="116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  <c r="AF313" s="174"/>
      <c r="AG313" s="174"/>
      <c r="AH313" s="174"/>
      <c r="AI313" s="174"/>
      <c r="AJ313" s="174"/>
    </row>
    <row r="314" ht="15.0" customHeight="1">
      <c r="A314" s="262">
        <v>45715.0</v>
      </c>
      <c r="B314" s="115" t="s">
        <v>2279</v>
      </c>
      <c r="C314" s="116">
        <v>2300000.0</v>
      </c>
      <c r="D314" s="116"/>
      <c r="E314" s="175">
        <f t="shared" si="1"/>
        <v>102040865</v>
      </c>
      <c r="F314" s="262"/>
      <c r="G314" s="28" t="s">
        <v>2263</v>
      </c>
      <c r="H314" s="118"/>
      <c r="I314" s="29"/>
      <c r="J314" s="29"/>
      <c r="K314" s="116"/>
      <c r="L314" s="116"/>
      <c r="M314" s="174"/>
      <c r="N314" s="174"/>
      <c r="O314" s="116"/>
      <c r="P314" s="174"/>
      <c r="Q314" s="116"/>
      <c r="R314" s="116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  <c r="AF314" s="174"/>
      <c r="AG314" s="174"/>
      <c r="AH314" s="174"/>
      <c r="AI314" s="174"/>
      <c r="AJ314" s="174"/>
    </row>
    <row r="315" ht="15.0" customHeight="1">
      <c r="A315" s="262"/>
      <c r="B315" s="115" t="s">
        <v>2999</v>
      </c>
      <c r="C315" s="116">
        <v>2660000.0</v>
      </c>
      <c r="D315" s="116"/>
      <c r="E315" s="175">
        <f t="shared" si="1"/>
        <v>104700865</v>
      </c>
      <c r="F315" s="262">
        <v>45714.0</v>
      </c>
      <c r="G315" s="28" t="s">
        <v>2263</v>
      </c>
      <c r="H315" s="118"/>
      <c r="I315" s="29"/>
      <c r="J315" s="29"/>
      <c r="K315" s="116"/>
      <c r="L315" s="116"/>
      <c r="M315" s="174"/>
      <c r="N315" s="174"/>
      <c r="O315" s="116"/>
      <c r="P315" s="174"/>
      <c r="Q315" s="116"/>
      <c r="R315" s="116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  <c r="AG315" s="174"/>
      <c r="AH315" s="174"/>
      <c r="AI315" s="174"/>
      <c r="AJ315" s="174"/>
    </row>
    <row r="316" ht="15.0" customHeight="1">
      <c r="A316" s="262"/>
      <c r="B316" s="117" t="s">
        <v>2444</v>
      </c>
      <c r="C316" s="116"/>
      <c r="D316" s="264">
        <v>314430.0</v>
      </c>
      <c r="E316" s="175">
        <f t="shared" si="1"/>
        <v>104386435</v>
      </c>
      <c r="F316" s="262"/>
      <c r="G316" s="28" t="s">
        <v>2263</v>
      </c>
      <c r="H316" s="118"/>
      <c r="I316" s="29"/>
      <c r="J316" s="29"/>
      <c r="K316" s="116"/>
      <c r="L316" s="116"/>
      <c r="M316" s="174"/>
      <c r="N316" s="174"/>
      <c r="O316" s="116"/>
      <c r="P316" s="174"/>
      <c r="Q316" s="116"/>
      <c r="R316" s="116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  <c r="AF316" s="174"/>
      <c r="AG316" s="174"/>
      <c r="AH316" s="174"/>
      <c r="AI316" s="174"/>
      <c r="AJ316" s="174"/>
    </row>
    <row r="317" ht="15.0" customHeight="1">
      <c r="A317" s="262"/>
      <c r="B317" s="117" t="s">
        <v>2445</v>
      </c>
      <c r="C317" s="118"/>
      <c r="D317" s="118">
        <v>660000.0</v>
      </c>
      <c r="E317" s="175">
        <f t="shared" si="1"/>
        <v>103726435</v>
      </c>
      <c r="F317" s="262"/>
      <c r="G317" s="28" t="s">
        <v>2263</v>
      </c>
      <c r="H317" s="118"/>
      <c r="I317" s="29"/>
      <c r="J317" s="29"/>
      <c r="K317" s="116"/>
      <c r="L317" s="116"/>
      <c r="M317" s="174"/>
      <c r="N317" s="174"/>
      <c r="O317" s="116"/>
      <c r="P317" s="174"/>
      <c r="Q317" s="116"/>
      <c r="R317" s="116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  <c r="AF317" s="174"/>
      <c r="AG317" s="174"/>
      <c r="AH317" s="174"/>
      <c r="AI317" s="174"/>
      <c r="AJ317" s="174"/>
    </row>
    <row r="318" ht="15.0" customHeight="1">
      <c r="A318" s="262"/>
      <c r="B318" s="115" t="s">
        <v>2464</v>
      </c>
      <c r="C318" s="116"/>
      <c r="D318" s="116">
        <v>1222275.0</v>
      </c>
      <c r="E318" s="175">
        <f t="shared" si="1"/>
        <v>102504160</v>
      </c>
      <c r="F318" s="262"/>
      <c r="G318" s="99" t="s">
        <v>2265</v>
      </c>
      <c r="H318" s="118"/>
      <c r="I318" s="29"/>
      <c r="J318" s="29"/>
      <c r="K318" s="116"/>
      <c r="L318" s="116"/>
      <c r="M318" s="174"/>
      <c r="N318" s="174"/>
      <c r="O318" s="116"/>
      <c r="P318" s="174"/>
      <c r="Q318" s="116"/>
      <c r="R318" s="116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  <c r="AF318" s="174"/>
      <c r="AG318" s="174"/>
      <c r="AH318" s="174"/>
      <c r="AI318" s="174"/>
      <c r="AJ318" s="174"/>
    </row>
    <row r="319" ht="15.0" customHeight="1">
      <c r="A319" s="262"/>
      <c r="B319" s="115" t="s">
        <v>2378</v>
      </c>
      <c r="C319" s="116"/>
      <c r="D319" s="116">
        <v>500.0</v>
      </c>
      <c r="E319" s="175">
        <f t="shared" si="1"/>
        <v>102503660</v>
      </c>
      <c r="F319" s="262"/>
      <c r="G319" s="259" t="s">
        <v>717</v>
      </c>
      <c r="H319" s="118"/>
      <c r="I319" s="29"/>
      <c r="J319" s="29"/>
      <c r="K319" s="116"/>
      <c r="L319" s="265"/>
      <c r="M319" s="174"/>
      <c r="N319" s="174"/>
      <c r="O319" s="116"/>
      <c r="P319" s="174"/>
      <c r="Q319" s="116"/>
      <c r="R319" s="116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  <c r="AF319" s="174"/>
      <c r="AG319" s="174"/>
      <c r="AH319" s="174"/>
      <c r="AI319" s="174"/>
      <c r="AJ319" s="174"/>
    </row>
    <row r="320" ht="15.0" customHeight="1">
      <c r="A320" s="262"/>
      <c r="B320" s="115" t="s">
        <v>2903</v>
      </c>
      <c r="C320" s="116">
        <v>247852.0</v>
      </c>
      <c r="D320" s="116"/>
      <c r="E320" s="175">
        <f t="shared" si="1"/>
        <v>102751512</v>
      </c>
      <c r="F320" s="262"/>
      <c r="G320" s="416" t="s">
        <v>2264</v>
      </c>
      <c r="H320" s="118"/>
      <c r="I320" s="29"/>
      <c r="J320" s="29"/>
      <c r="K320" s="116"/>
      <c r="L320" s="28"/>
      <c r="M320" s="174"/>
      <c r="N320" s="174"/>
      <c r="O320" s="116"/>
      <c r="P320" s="174"/>
      <c r="Q320" s="116"/>
      <c r="R320" s="116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  <c r="AF320" s="174"/>
      <c r="AG320" s="174"/>
      <c r="AH320" s="174"/>
      <c r="AI320" s="174"/>
      <c r="AJ320" s="174"/>
    </row>
    <row r="321" ht="15.0" customHeight="1">
      <c r="A321" s="262"/>
      <c r="B321" s="115" t="s">
        <v>2905</v>
      </c>
      <c r="C321" s="116"/>
      <c r="D321" s="116">
        <v>290100.0</v>
      </c>
      <c r="E321" s="175">
        <f t="shared" si="1"/>
        <v>102461412</v>
      </c>
      <c r="F321" s="262"/>
      <c r="G321" s="416" t="s">
        <v>2264</v>
      </c>
      <c r="H321" s="118"/>
      <c r="I321" s="29"/>
      <c r="J321" s="29"/>
      <c r="K321" s="116"/>
      <c r="L321" s="174"/>
      <c r="M321" s="174"/>
      <c r="N321" s="174"/>
      <c r="O321" s="116"/>
      <c r="P321" s="174"/>
      <c r="Q321" s="116"/>
      <c r="R321" s="116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  <c r="AF321" s="174"/>
      <c r="AG321" s="174"/>
      <c r="AH321" s="174"/>
      <c r="AI321" s="174"/>
      <c r="AJ321" s="174"/>
    </row>
    <row r="322" ht="15.0" customHeight="1">
      <c r="A322" s="262">
        <v>45716.0</v>
      </c>
      <c r="B322" s="115" t="s">
        <v>3000</v>
      </c>
      <c r="C322" s="116">
        <v>1.359556E7</v>
      </c>
      <c r="D322" s="116"/>
      <c r="E322" s="175">
        <f t="shared" si="1"/>
        <v>116056972</v>
      </c>
      <c r="F322" s="262">
        <v>45688.0</v>
      </c>
      <c r="G322" s="29" t="s">
        <v>2263</v>
      </c>
      <c r="H322" s="118"/>
      <c r="I322" s="29"/>
      <c r="J322" s="29"/>
      <c r="K322" s="34"/>
      <c r="L322" s="265"/>
      <c r="M322" s="174"/>
      <c r="N322" s="174"/>
      <c r="O322" s="116"/>
      <c r="P322" s="174"/>
      <c r="Q322" s="116"/>
      <c r="R322" s="116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  <c r="AF322" s="174"/>
      <c r="AG322" s="174"/>
      <c r="AH322" s="174"/>
      <c r="AI322" s="174"/>
      <c r="AJ322" s="174"/>
    </row>
    <row r="323" ht="15.0" customHeight="1">
      <c r="A323" s="262"/>
      <c r="B323" s="115" t="s">
        <v>3001</v>
      </c>
      <c r="C323" s="116">
        <v>1.395E7</v>
      </c>
      <c r="D323" s="116"/>
      <c r="E323" s="175">
        <f t="shared" si="1"/>
        <v>130006972</v>
      </c>
      <c r="F323" s="262"/>
      <c r="G323" s="29" t="s">
        <v>2263</v>
      </c>
      <c r="H323" s="118"/>
      <c r="I323" s="29"/>
      <c r="J323" s="29"/>
      <c r="K323" s="34"/>
      <c r="L323" s="265"/>
      <c r="M323" s="174"/>
      <c r="N323" s="174"/>
      <c r="O323" s="116"/>
      <c r="P323" s="174"/>
      <c r="Q323" s="116"/>
      <c r="R323" s="116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  <c r="AF323" s="174"/>
      <c r="AG323" s="174"/>
      <c r="AH323" s="174"/>
      <c r="AI323" s="174"/>
      <c r="AJ323" s="174"/>
    </row>
    <row r="324" ht="15.0" customHeight="1">
      <c r="A324" s="262"/>
      <c r="B324" s="115" t="s">
        <v>2463</v>
      </c>
      <c r="C324" s="116">
        <v>4843630.0</v>
      </c>
      <c r="D324" s="116"/>
      <c r="E324" s="175">
        <f t="shared" si="1"/>
        <v>134850602</v>
      </c>
      <c r="F324" s="262">
        <v>45709.0</v>
      </c>
      <c r="G324" s="260" t="s">
        <v>2266</v>
      </c>
      <c r="H324" s="118"/>
      <c r="I324" s="29"/>
      <c r="J324" s="29"/>
      <c r="K324" s="34"/>
      <c r="L324" s="265"/>
      <c r="M324" s="174"/>
      <c r="N324" s="174"/>
      <c r="O324" s="116"/>
      <c r="P324" s="174"/>
      <c r="Q324" s="116"/>
      <c r="R324" s="116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  <c r="AF324" s="174"/>
      <c r="AG324" s="174"/>
      <c r="AH324" s="174"/>
      <c r="AI324" s="174"/>
      <c r="AJ324" s="174"/>
    </row>
    <row r="325" ht="15.0" customHeight="1">
      <c r="A325" s="262"/>
      <c r="B325" s="115" t="s">
        <v>2279</v>
      </c>
      <c r="C325" s="116"/>
      <c r="D325" s="116">
        <v>1.335E7</v>
      </c>
      <c r="E325" s="175">
        <f t="shared" si="1"/>
        <v>121500602</v>
      </c>
      <c r="F325" s="262"/>
      <c r="G325" s="29" t="s">
        <v>2263</v>
      </c>
      <c r="H325" s="118"/>
      <c r="I325" s="29"/>
      <c r="J325" s="29"/>
      <c r="K325" s="34"/>
      <c r="L325" s="265"/>
      <c r="M325" s="174"/>
      <c r="N325" s="174"/>
      <c r="O325" s="116"/>
      <c r="P325" s="174"/>
      <c r="Q325" s="116"/>
      <c r="R325" s="116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  <c r="AF325" s="174"/>
      <c r="AG325" s="174"/>
      <c r="AH325" s="174"/>
      <c r="AI325" s="174"/>
      <c r="AJ325" s="174"/>
    </row>
    <row r="326" ht="15.0" customHeight="1">
      <c r="A326" s="262"/>
      <c r="B326" s="115" t="s">
        <v>2462</v>
      </c>
      <c r="C326" s="116"/>
      <c r="D326" s="116">
        <v>275000.0</v>
      </c>
      <c r="E326" s="175">
        <f t="shared" si="1"/>
        <v>121225602</v>
      </c>
      <c r="F326" s="262"/>
      <c r="G326" s="29" t="s">
        <v>2263</v>
      </c>
      <c r="H326" s="118"/>
      <c r="I326" s="29"/>
      <c r="J326" s="29"/>
      <c r="K326" s="34"/>
      <c r="L326" s="118"/>
      <c r="M326" s="174"/>
      <c r="N326" s="118"/>
      <c r="O326" s="116"/>
      <c r="P326" s="174"/>
      <c r="Q326" s="116"/>
      <c r="R326" s="116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  <c r="AF326" s="174"/>
      <c r="AG326" s="174"/>
      <c r="AH326" s="174"/>
      <c r="AI326" s="174"/>
      <c r="AJ326" s="174"/>
    </row>
    <row r="327" ht="15.0" customHeight="1">
      <c r="A327" s="262"/>
      <c r="B327" s="115" t="s">
        <v>2903</v>
      </c>
      <c r="C327" s="116">
        <v>331142.0</v>
      </c>
      <c r="D327" s="116"/>
      <c r="E327" s="175">
        <f t="shared" si="1"/>
        <v>121556744</v>
      </c>
      <c r="F327" s="262"/>
      <c r="G327" s="416" t="s">
        <v>2264</v>
      </c>
      <c r="H327" s="118"/>
      <c r="I327" s="29"/>
      <c r="J327" s="29"/>
      <c r="K327" s="116"/>
      <c r="L327" s="175"/>
      <c r="M327" s="174"/>
      <c r="N327" s="174"/>
      <c r="O327" s="116"/>
      <c r="P327" s="174"/>
      <c r="Q327" s="116"/>
      <c r="R327" s="116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  <c r="AF327" s="174"/>
      <c r="AG327" s="174"/>
      <c r="AH327" s="174"/>
      <c r="AI327" s="174"/>
      <c r="AJ327" s="174"/>
    </row>
    <row r="328" ht="15.0" customHeight="1">
      <c r="A328" s="262"/>
      <c r="B328" s="115" t="s">
        <v>2905</v>
      </c>
      <c r="C328" s="116"/>
      <c r="D328" s="116">
        <v>193400.0</v>
      </c>
      <c r="E328" s="175">
        <f t="shared" si="1"/>
        <v>121363344</v>
      </c>
      <c r="F328" s="262"/>
      <c r="G328" s="416" t="s">
        <v>2264</v>
      </c>
      <c r="H328" s="118"/>
      <c r="I328" s="29"/>
      <c r="J328" s="29"/>
      <c r="K328" s="116"/>
      <c r="L328" s="175"/>
      <c r="M328" s="174"/>
      <c r="N328" s="174"/>
      <c r="O328" s="116"/>
      <c r="P328" s="174"/>
      <c r="Q328" s="116"/>
      <c r="R328" s="116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  <c r="AG328" s="174"/>
      <c r="AH328" s="174"/>
      <c r="AI328" s="174"/>
      <c r="AJ328" s="174"/>
    </row>
    <row r="329" ht="15.0" customHeight="1">
      <c r="A329" s="262"/>
      <c r="B329" s="115" t="s">
        <v>3002</v>
      </c>
      <c r="C329" s="116"/>
      <c r="D329" s="116">
        <v>770000.0</v>
      </c>
      <c r="E329" s="175">
        <f t="shared" si="1"/>
        <v>120593344</v>
      </c>
      <c r="F329" s="262"/>
      <c r="G329" s="416" t="s">
        <v>2264</v>
      </c>
      <c r="H329" s="118"/>
      <c r="I329" s="29"/>
      <c r="J329" s="29"/>
      <c r="K329" s="116"/>
      <c r="L329" s="175"/>
      <c r="M329" s="174"/>
      <c r="N329" s="174"/>
      <c r="O329" s="116"/>
      <c r="P329" s="174"/>
      <c r="Q329" s="116"/>
      <c r="R329" s="116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  <c r="AF329" s="174"/>
      <c r="AG329" s="174"/>
      <c r="AH329" s="174"/>
      <c r="AI329" s="174"/>
      <c r="AJ329" s="174"/>
    </row>
    <row r="330" ht="15.0" customHeight="1">
      <c r="A330" s="262"/>
      <c r="B330" s="115" t="s">
        <v>3003</v>
      </c>
      <c r="C330" s="116"/>
      <c r="D330" s="116">
        <v>50000.0</v>
      </c>
      <c r="E330" s="175">
        <f t="shared" si="1"/>
        <v>120543344</v>
      </c>
      <c r="F330" s="262"/>
      <c r="G330" s="416" t="s">
        <v>2264</v>
      </c>
      <c r="H330" s="118"/>
      <c r="I330" s="29"/>
      <c r="J330" s="29"/>
      <c r="K330" s="116"/>
      <c r="L330" s="175"/>
      <c r="M330" s="174"/>
      <c r="N330" s="174"/>
      <c r="O330" s="116"/>
      <c r="P330" s="174"/>
      <c r="Q330" s="116"/>
      <c r="R330" s="116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  <c r="AF330" s="174"/>
      <c r="AG330" s="174"/>
      <c r="AH330" s="174"/>
      <c r="AI330" s="174"/>
      <c r="AJ330" s="174"/>
    </row>
    <row r="331" ht="15.0" customHeight="1">
      <c r="A331" s="262"/>
      <c r="B331" s="115" t="s">
        <v>3004</v>
      </c>
      <c r="C331" s="116"/>
      <c r="D331" s="116">
        <v>2266659.0</v>
      </c>
      <c r="E331" s="175">
        <f t="shared" si="1"/>
        <v>118276685</v>
      </c>
      <c r="F331" s="262"/>
      <c r="G331" s="259" t="s">
        <v>717</v>
      </c>
      <c r="H331" s="118"/>
      <c r="I331" s="29"/>
      <c r="J331" s="29"/>
      <c r="K331" s="116"/>
      <c r="L331" s="174"/>
      <c r="M331" s="174"/>
      <c r="N331" s="174"/>
      <c r="O331" s="116"/>
      <c r="P331" s="174"/>
      <c r="Q331" s="116"/>
      <c r="R331" s="116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  <c r="AF331" s="174"/>
      <c r="AG331" s="174"/>
      <c r="AH331" s="174"/>
      <c r="AI331" s="174"/>
      <c r="AJ331" s="174"/>
    </row>
    <row r="332" ht="15.0" customHeight="1">
      <c r="A332" s="262"/>
      <c r="B332" s="115" t="s">
        <v>3005</v>
      </c>
      <c r="C332" s="116"/>
      <c r="D332" s="116">
        <v>788261.0</v>
      </c>
      <c r="E332" s="175">
        <f t="shared" si="1"/>
        <v>117488424</v>
      </c>
      <c r="F332" s="262"/>
      <c r="G332" s="259" t="s">
        <v>717</v>
      </c>
      <c r="H332" s="118"/>
      <c r="I332" s="29"/>
      <c r="J332" s="29"/>
      <c r="K332" s="116"/>
      <c r="L332" s="175"/>
      <c r="M332" s="174"/>
      <c r="N332" s="174"/>
      <c r="O332" s="116"/>
      <c r="P332" s="174"/>
      <c r="Q332" s="116"/>
      <c r="R332" s="116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  <c r="AF332" s="174"/>
      <c r="AG332" s="174"/>
      <c r="AH332" s="174"/>
      <c r="AI332" s="174"/>
      <c r="AJ332" s="174"/>
    </row>
    <row r="333" ht="15.0" customHeight="1">
      <c r="A333" s="262"/>
      <c r="B333" s="117" t="s">
        <v>2272</v>
      </c>
      <c r="C333" s="116"/>
      <c r="D333" s="264">
        <v>1215828.0</v>
      </c>
      <c r="E333" s="175">
        <f t="shared" si="1"/>
        <v>116272596</v>
      </c>
      <c r="F333" s="262"/>
      <c r="G333" s="99" t="s">
        <v>2265</v>
      </c>
      <c r="H333" s="118"/>
      <c r="I333" s="29"/>
      <c r="J333" s="29"/>
      <c r="K333" s="116"/>
      <c r="L333" s="118"/>
      <c r="M333" s="174"/>
      <c r="N333" s="174"/>
      <c r="O333" s="116"/>
      <c r="P333" s="174"/>
      <c r="Q333" s="116"/>
      <c r="R333" s="116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  <c r="AF333" s="174"/>
      <c r="AG333" s="174"/>
      <c r="AH333" s="174"/>
      <c r="AI333" s="174"/>
      <c r="AJ333" s="174"/>
    </row>
    <row r="334" ht="15.0" customHeight="1">
      <c r="A334" s="262"/>
      <c r="B334" s="117" t="s">
        <v>2845</v>
      </c>
      <c r="C334" s="118"/>
      <c r="D334" s="116">
        <v>1.8129164E8</v>
      </c>
      <c r="E334" s="175">
        <f t="shared" si="1"/>
        <v>-65019044</v>
      </c>
      <c r="F334" s="262"/>
      <c r="G334" s="29" t="s">
        <v>2263</v>
      </c>
      <c r="H334" s="118"/>
      <c r="I334" s="29"/>
      <c r="J334" s="29"/>
      <c r="K334" s="116"/>
      <c r="L334" s="118"/>
      <c r="M334" s="174"/>
      <c r="N334" s="174"/>
      <c r="O334" s="116"/>
      <c r="P334" s="174"/>
      <c r="Q334" s="116"/>
      <c r="R334" s="116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  <c r="AF334" s="174"/>
      <c r="AG334" s="174"/>
      <c r="AH334" s="174"/>
      <c r="AI334" s="174"/>
      <c r="AJ334" s="174"/>
    </row>
    <row r="335" ht="15.0" customHeight="1">
      <c r="A335" s="262">
        <v>45717.0</v>
      </c>
      <c r="B335" s="115" t="s">
        <v>2279</v>
      </c>
      <c r="C335" s="118">
        <v>2.0E7</v>
      </c>
      <c r="D335" s="175"/>
      <c r="E335" s="175">
        <f t="shared" si="1"/>
        <v>-45019044</v>
      </c>
      <c r="F335" s="262"/>
      <c r="G335" s="29" t="s">
        <v>2263</v>
      </c>
      <c r="H335" s="118"/>
      <c r="I335" s="29"/>
      <c r="J335" s="29"/>
      <c r="K335" s="116"/>
      <c r="L335" s="118"/>
      <c r="M335" s="174"/>
      <c r="N335" s="174"/>
      <c r="O335" s="116"/>
      <c r="P335" s="174"/>
      <c r="Q335" s="116"/>
      <c r="R335" s="116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  <c r="AF335" s="174"/>
      <c r="AG335" s="174"/>
      <c r="AH335" s="174"/>
      <c r="AI335" s="174"/>
      <c r="AJ335" s="174"/>
    </row>
    <row r="336" ht="15.0" customHeight="1">
      <c r="A336" s="262"/>
      <c r="B336" s="115" t="s">
        <v>2903</v>
      </c>
      <c r="C336" s="116">
        <v>2700.0</v>
      </c>
      <c r="D336" s="116"/>
      <c r="E336" s="175">
        <f t="shared" si="1"/>
        <v>-45016344</v>
      </c>
      <c r="F336" s="262"/>
      <c r="G336" s="416" t="s">
        <v>2264</v>
      </c>
      <c r="H336" s="118"/>
      <c r="I336" s="29"/>
      <c r="J336" s="29"/>
      <c r="K336" s="116"/>
      <c r="L336" s="118"/>
      <c r="M336" s="174"/>
      <c r="N336" s="174"/>
      <c r="O336" s="116"/>
      <c r="P336" s="174"/>
      <c r="Q336" s="116"/>
      <c r="R336" s="116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  <c r="AF336" s="174"/>
      <c r="AG336" s="174"/>
      <c r="AH336" s="174"/>
      <c r="AI336" s="174"/>
      <c r="AJ336" s="174"/>
    </row>
    <row r="337" ht="15.0" customHeight="1">
      <c r="A337" s="262">
        <v>45719.0</v>
      </c>
      <c r="B337" s="115" t="s">
        <v>2903</v>
      </c>
      <c r="C337" s="116">
        <v>143850.0</v>
      </c>
      <c r="D337" s="116"/>
      <c r="E337" s="175">
        <f t="shared" si="1"/>
        <v>-44872494</v>
      </c>
      <c r="F337" s="262"/>
      <c r="G337" s="416" t="s">
        <v>2264</v>
      </c>
      <c r="H337" s="118"/>
      <c r="I337" s="29"/>
      <c r="J337" s="29"/>
      <c r="K337" s="116"/>
      <c r="L337" s="118"/>
      <c r="M337" s="174"/>
      <c r="N337" s="174"/>
      <c r="O337" s="116"/>
      <c r="P337" s="174"/>
      <c r="Q337" s="116"/>
      <c r="R337" s="116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  <c r="AF337" s="174"/>
      <c r="AG337" s="174"/>
      <c r="AH337" s="174"/>
      <c r="AI337" s="174"/>
      <c r="AJ337" s="174"/>
    </row>
    <row r="338" ht="15.0" customHeight="1">
      <c r="A338" s="262">
        <v>45720.0</v>
      </c>
      <c r="B338" s="115" t="s">
        <v>2378</v>
      </c>
      <c r="C338" s="118"/>
      <c r="D338" s="118">
        <v>500.0</v>
      </c>
      <c r="E338" s="175">
        <f t="shared" si="1"/>
        <v>-44872994</v>
      </c>
      <c r="F338" s="262"/>
      <c r="G338" s="260" t="s">
        <v>2266</v>
      </c>
      <c r="H338" s="118"/>
      <c r="I338" s="29"/>
      <c r="J338" s="29"/>
      <c r="K338" s="116"/>
      <c r="L338" s="118"/>
      <c r="M338" s="174"/>
      <c r="N338" s="174"/>
      <c r="O338" s="116"/>
      <c r="P338" s="174"/>
      <c r="Q338" s="116"/>
      <c r="R338" s="116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  <c r="AF338" s="174"/>
      <c r="AG338" s="174"/>
      <c r="AH338" s="174"/>
      <c r="AI338" s="174"/>
      <c r="AJ338" s="174"/>
    </row>
    <row r="339" ht="15.0" customHeight="1">
      <c r="A339" s="262"/>
      <c r="B339" s="115" t="s">
        <v>2279</v>
      </c>
      <c r="C339" s="118">
        <v>1000000.0</v>
      </c>
      <c r="D339" s="118">
        <v>4000000.0</v>
      </c>
      <c r="E339" s="175">
        <f t="shared" si="1"/>
        <v>-47872994</v>
      </c>
      <c r="F339" s="262"/>
      <c r="G339" s="29" t="s">
        <v>2263</v>
      </c>
      <c r="H339" s="118"/>
      <c r="I339" s="29"/>
      <c r="J339" s="29"/>
      <c r="K339" s="116"/>
      <c r="L339" s="118"/>
      <c r="M339" s="174"/>
      <c r="N339" s="174"/>
      <c r="O339" s="116"/>
      <c r="P339" s="174"/>
      <c r="Q339" s="116"/>
      <c r="R339" s="116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  <c r="AF339" s="174"/>
      <c r="AG339" s="174"/>
      <c r="AH339" s="174"/>
      <c r="AI339" s="174"/>
      <c r="AJ339" s="174"/>
    </row>
    <row r="340" ht="15.0" customHeight="1">
      <c r="A340" s="262"/>
      <c r="B340" s="115" t="s">
        <v>2903</v>
      </c>
      <c r="C340" s="116">
        <v>563959.0</v>
      </c>
      <c r="D340" s="116"/>
      <c r="E340" s="175">
        <f t="shared" si="1"/>
        <v>-47309035</v>
      </c>
      <c r="F340" s="262"/>
      <c r="G340" s="416" t="s">
        <v>2264</v>
      </c>
      <c r="H340" s="118"/>
      <c r="I340" s="29"/>
      <c r="J340" s="29"/>
      <c r="K340" s="116"/>
      <c r="L340" s="118"/>
      <c r="M340" s="174"/>
      <c r="N340" s="174"/>
      <c r="O340" s="116"/>
      <c r="P340" s="174"/>
      <c r="Q340" s="116"/>
      <c r="R340" s="116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  <c r="AF340" s="174"/>
      <c r="AG340" s="174"/>
      <c r="AH340" s="174"/>
      <c r="AI340" s="174"/>
      <c r="AJ340" s="174"/>
    </row>
    <row r="341" ht="15.0" customHeight="1">
      <c r="A341" s="262"/>
      <c r="B341" s="115" t="s">
        <v>2279</v>
      </c>
      <c r="C341" s="116"/>
      <c r="D341" s="116">
        <v>2000000.0</v>
      </c>
      <c r="E341" s="175">
        <f t="shared" si="1"/>
        <v>-49309035</v>
      </c>
      <c r="F341" s="262"/>
      <c r="G341" s="416" t="s">
        <v>2264</v>
      </c>
      <c r="H341" s="118"/>
      <c r="I341" s="29"/>
      <c r="J341" s="29"/>
      <c r="K341" s="116"/>
      <c r="L341" s="118"/>
      <c r="M341" s="174"/>
      <c r="N341" s="174"/>
      <c r="O341" s="116"/>
      <c r="P341" s="174"/>
      <c r="Q341" s="116"/>
      <c r="R341" s="116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  <c r="AF341" s="174"/>
      <c r="AG341" s="174"/>
      <c r="AH341" s="174"/>
      <c r="AI341" s="174"/>
      <c r="AJ341" s="174"/>
    </row>
    <row r="342" ht="15.0" customHeight="1">
      <c r="A342" s="262"/>
      <c r="B342" s="115" t="s">
        <v>2279</v>
      </c>
      <c r="C342" s="118"/>
      <c r="D342" s="175">
        <v>950000.0</v>
      </c>
      <c r="E342" s="175">
        <f t="shared" si="1"/>
        <v>-50259035</v>
      </c>
      <c r="F342" s="262"/>
      <c r="G342" s="99" t="s">
        <v>2265</v>
      </c>
      <c r="H342" s="118"/>
      <c r="I342" s="29"/>
      <c r="J342" s="29"/>
      <c r="K342" s="116"/>
      <c r="L342" s="118"/>
      <c r="M342" s="174"/>
      <c r="N342" s="174"/>
      <c r="O342" s="116"/>
      <c r="P342" s="174"/>
      <c r="Q342" s="116"/>
      <c r="R342" s="116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  <c r="AF342" s="174"/>
      <c r="AG342" s="174"/>
      <c r="AH342" s="174"/>
      <c r="AI342" s="174"/>
      <c r="AJ342" s="174"/>
    </row>
    <row r="343" ht="15.0" customHeight="1">
      <c r="A343" s="262">
        <v>45721.0</v>
      </c>
      <c r="B343" s="115" t="s">
        <v>1000</v>
      </c>
      <c r="C343" s="116">
        <v>4812500.0</v>
      </c>
      <c r="D343" s="116"/>
      <c r="E343" s="175">
        <f t="shared" si="1"/>
        <v>-45446535</v>
      </c>
      <c r="F343" s="262">
        <v>45716.0</v>
      </c>
      <c r="G343" s="29" t="s">
        <v>2263</v>
      </c>
      <c r="H343" s="118"/>
      <c r="I343" s="29"/>
      <c r="J343" s="29"/>
      <c r="K343" s="116"/>
      <c r="L343" s="118"/>
      <c r="M343" s="174"/>
      <c r="N343" s="174"/>
      <c r="O343" s="116"/>
      <c r="P343" s="174"/>
      <c r="Q343" s="116"/>
      <c r="R343" s="116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  <c r="AF343" s="174"/>
      <c r="AG343" s="174"/>
      <c r="AH343" s="174"/>
      <c r="AI343" s="174"/>
      <c r="AJ343" s="174"/>
    </row>
    <row r="344" ht="15.0" customHeight="1">
      <c r="A344" s="262"/>
      <c r="B344" s="115" t="s">
        <v>2903</v>
      </c>
      <c r="C344" s="116">
        <v>368174.0</v>
      </c>
      <c r="D344" s="116"/>
      <c r="E344" s="175">
        <f t="shared" si="1"/>
        <v>-45078361</v>
      </c>
      <c r="F344" s="262"/>
      <c r="G344" s="416" t="s">
        <v>2264</v>
      </c>
      <c r="H344" s="118"/>
      <c r="I344" s="29"/>
      <c r="J344" s="29"/>
      <c r="K344" s="116"/>
      <c r="L344" s="118"/>
      <c r="M344" s="174"/>
      <c r="N344" s="174"/>
      <c r="O344" s="116"/>
      <c r="P344" s="174"/>
      <c r="Q344" s="116"/>
      <c r="R344" s="116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  <c r="AF344" s="174"/>
      <c r="AG344" s="174"/>
      <c r="AH344" s="174"/>
      <c r="AI344" s="174"/>
      <c r="AJ344" s="174"/>
    </row>
    <row r="345" ht="15.0" customHeight="1">
      <c r="A345" s="262">
        <v>45722.0</v>
      </c>
      <c r="B345" s="115" t="s">
        <v>877</v>
      </c>
      <c r="C345" s="118">
        <v>6468000.0</v>
      </c>
      <c r="D345" s="118"/>
      <c r="E345" s="175">
        <f t="shared" si="1"/>
        <v>-38610361</v>
      </c>
      <c r="F345" s="262">
        <v>45716.0</v>
      </c>
      <c r="G345" s="29" t="s">
        <v>2263</v>
      </c>
      <c r="H345" s="118"/>
      <c r="I345" s="29"/>
      <c r="J345" s="29"/>
      <c r="K345" s="116"/>
      <c r="L345" s="118"/>
      <c r="M345" s="174"/>
      <c r="N345" s="174"/>
      <c r="O345" s="116"/>
      <c r="P345" s="174"/>
      <c r="Q345" s="116"/>
      <c r="R345" s="116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  <c r="AF345" s="174"/>
      <c r="AG345" s="174"/>
      <c r="AH345" s="174"/>
      <c r="AI345" s="174"/>
      <c r="AJ345" s="174"/>
    </row>
    <row r="346" ht="15.0" customHeight="1">
      <c r="A346" s="262"/>
      <c r="B346" s="115" t="s">
        <v>2279</v>
      </c>
      <c r="C346" s="118"/>
      <c r="D346" s="118">
        <v>1500000.0</v>
      </c>
      <c r="E346" s="175">
        <f t="shared" si="1"/>
        <v>-40110361</v>
      </c>
      <c r="F346" s="262"/>
      <c r="G346" s="29" t="s">
        <v>2263</v>
      </c>
      <c r="H346" s="118"/>
      <c r="I346" s="29"/>
      <c r="J346" s="29"/>
      <c r="K346" s="116"/>
      <c r="L346" s="118"/>
      <c r="M346" s="174"/>
      <c r="N346" s="174"/>
      <c r="O346" s="116"/>
      <c r="P346" s="174"/>
      <c r="Q346" s="116"/>
      <c r="R346" s="116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  <c r="AF346" s="174"/>
      <c r="AG346" s="174"/>
      <c r="AH346" s="174"/>
      <c r="AI346" s="174"/>
      <c r="AJ346" s="174"/>
    </row>
    <row r="347" ht="15.0" customHeight="1">
      <c r="A347" s="262"/>
      <c r="B347" s="115" t="s">
        <v>2903</v>
      </c>
      <c r="C347" s="116">
        <v>576631.0</v>
      </c>
      <c r="D347" s="116"/>
      <c r="E347" s="175">
        <f t="shared" si="1"/>
        <v>-39533730</v>
      </c>
      <c r="F347" s="262"/>
      <c r="G347" s="416" t="s">
        <v>2264</v>
      </c>
      <c r="H347" s="118"/>
      <c r="I347" s="29"/>
      <c r="J347" s="29"/>
      <c r="K347" s="116"/>
      <c r="L347" s="118"/>
      <c r="M347" s="174"/>
      <c r="N347" s="174"/>
      <c r="O347" s="116"/>
      <c r="P347" s="174"/>
      <c r="Q347" s="116"/>
      <c r="R347" s="116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  <c r="AF347" s="174"/>
      <c r="AG347" s="174"/>
      <c r="AH347" s="174"/>
      <c r="AI347" s="174"/>
      <c r="AJ347" s="174"/>
    </row>
    <row r="348" ht="15.0" customHeight="1">
      <c r="A348" s="262">
        <v>45723.0</v>
      </c>
      <c r="B348" s="115" t="s">
        <v>3006</v>
      </c>
      <c r="C348" s="118">
        <v>4125000.0</v>
      </c>
      <c r="D348" s="118"/>
      <c r="E348" s="175">
        <f t="shared" si="1"/>
        <v>-35408730</v>
      </c>
      <c r="F348" s="262">
        <v>45716.0</v>
      </c>
      <c r="G348" s="28" t="s">
        <v>2263</v>
      </c>
      <c r="H348" s="118"/>
      <c r="I348" s="29"/>
      <c r="J348" s="29"/>
      <c r="K348" s="116"/>
      <c r="L348" s="118"/>
      <c r="M348" s="174"/>
      <c r="N348" s="174"/>
      <c r="O348" s="116"/>
      <c r="P348" s="174"/>
      <c r="Q348" s="116"/>
      <c r="R348" s="116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  <c r="AF348" s="174"/>
      <c r="AG348" s="174"/>
      <c r="AH348" s="174"/>
      <c r="AI348" s="174"/>
      <c r="AJ348" s="174"/>
    </row>
    <row r="349" ht="15.0" customHeight="1">
      <c r="A349" s="262"/>
      <c r="B349" s="115" t="s">
        <v>3007</v>
      </c>
      <c r="C349" s="116">
        <v>957000.0</v>
      </c>
      <c r="D349" s="116"/>
      <c r="E349" s="175">
        <f t="shared" si="1"/>
        <v>-34451730</v>
      </c>
      <c r="F349" s="262">
        <v>45716.0</v>
      </c>
      <c r="G349" s="28" t="s">
        <v>2263</v>
      </c>
      <c r="H349" s="118"/>
      <c r="I349" s="29"/>
      <c r="J349" s="29"/>
      <c r="K349" s="116"/>
      <c r="L349" s="118"/>
      <c r="M349" s="174"/>
      <c r="N349" s="174"/>
      <c r="O349" s="116"/>
      <c r="P349" s="174"/>
      <c r="Q349" s="116"/>
      <c r="R349" s="116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  <c r="AF349" s="174"/>
      <c r="AG349" s="174"/>
      <c r="AH349" s="174"/>
      <c r="AI349" s="174"/>
      <c r="AJ349" s="174"/>
    </row>
    <row r="350" ht="15.0" customHeight="1">
      <c r="A350" s="262"/>
      <c r="B350" s="115" t="s">
        <v>822</v>
      </c>
      <c r="C350" s="116">
        <v>1.5444E7</v>
      </c>
      <c r="D350" s="116"/>
      <c r="E350" s="175">
        <f t="shared" si="1"/>
        <v>-19007730</v>
      </c>
      <c r="F350" s="262">
        <v>45708.0</v>
      </c>
      <c r="G350" s="28" t="s">
        <v>2263</v>
      </c>
      <c r="H350" s="118"/>
      <c r="I350" s="29"/>
      <c r="J350" s="29"/>
      <c r="K350" s="116"/>
      <c r="L350" s="118"/>
      <c r="M350" s="174"/>
      <c r="N350" s="174"/>
      <c r="O350" s="116"/>
      <c r="P350" s="174"/>
      <c r="Q350" s="116"/>
      <c r="R350" s="116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  <c r="AF350" s="174"/>
      <c r="AG350" s="174"/>
      <c r="AH350" s="174"/>
      <c r="AI350" s="174"/>
      <c r="AJ350" s="174"/>
    </row>
    <row r="351" ht="15.0" customHeight="1">
      <c r="A351" s="262"/>
      <c r="B351" s="115" t="s">
        <v>822</v>
      </c>
      <c r="C351" s="118">
        <v>1.782E7</v>
      </c>
      <c r="D351" s="118"/>
      <c r="E351" s="175">
        <f t="shared" si="1"/>
        <v>-1187730</v>
      </c>
      <c r="F351" s="262">
        <v>45716.0</v>
      </c>
      <c r="G351" s="28" t="s">
        <v>2263</v>
      </c>
      <c r="H351" s="118"/>
      <c r="I351" s="29"/>
      <c r="J351" s="29"/>
      <c r="K351" s="116"/>
      <c r="L351" s="118"/>
      <c r="M351" s="174"/>
      <c r="N351" s="174"/>
      <c r="O351" s="116"/>
      <c r="P351" s="174"/>
      <c r="Q351" s="116"/>
      <c r="R351" s="116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  <c r="AF351" s="174"/>
      <c r="AG351" s="174"/>
      <c r="AH351" s="174"/>
      <c r="AI351" s="174"/>
      <c r="AJ351" s="174"/>
    </row>
    <row r="352" ht="15.0" customHeight="1">
      <c r="A352" s="262"/>
      <c r="B352" s="115" t="s">
        <v>3008</v>
      </c>
      <c r="C352" s="118"/>
      <c r="D352" s="174">
        <v>3965200.0</v>
      </c>
      <c r="E352" s="175">
        <f t="shared" si="1"/>
        <v>-5152930</v>
      </c>
      <c r="F352" s="262"/>
      <c r="G352" s="28" t="s">
        <v>2263</v>
      </c>
      <c r="H352" s="118"/>
      <c r="I352" s="29"/>
      <c r="J352" s="29"/>
      <c r="K352" s="116"/>
      <c r="L352" s="118"/>
      <c r="M352" s="174"/>
      <c r="N352" s="174"/>
      <c r="O352" s="116"/>
      <c r="P352" s="174"/>
      <c r="Q352" s="116"/>
      <c r="R352" s="116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  <c r="AF352" s="174"/>
      <c r="AG352" s="174"/>
      <c r="AH352" s="174"/>
      <c r="AI352" s="174"/>
      <c r="AJ352" s="174"/>
    </row>
    <row r="353" ht="15.0" customHeight="1">
      <c r="A353" s="262"/>
      <c r="B353" s="115" t="s">
        <v>2470</v>
      </c>
      <c r="C353" s="118">
        <v>960987.0</v>
      </c>
      <c r="D353" s="118">
        <v>296700.0</v>
      </c>
      <c r="E353" s="175">
        <f t="shared" si="1"/>
        <v>-4488643</v>
      </c>
      <c r="F353" s="262"/>
      <c r="G353" s="416" t="s">
        <v>2264</v>
      </c>
      <c r="H353" s="118"/>
      <c r="I353" s="29"/>
      <c r="J353" s="29"/>
      <c r="K353" s="116"/>
      <c r="L353" s="118"/>
      <c r="M353" s="174"/>
      <c r="N353" s="174"/>
      <c r="O353" s="116"/>
      <c r="P353" s="174"/>
      <c r="Q353" s="116"/>
      <c r="R353" s="116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  <c r="AF353" s="174"/>
      <c r="AG353" s="174"/>
      <c r="AH353" s="174"/>
      <c r="AI353" s="174"/>
      <c r="AJ353" s="174"/>
    </row>
    <row r="354" ht="15.0" customHeight="1">
      <c r="A354" s="262"/>
      <c r="B354" s="115" t="s">
        <v>3009</v>
      </c>
      <c r="C354" s="116"/>
      <c r="D354" s="116">
        <v>2500000.0</v>
      </c>
      <c r="E354" s="175">
        <f t="shared" si="1"/>
        <v>-6988643</v>
      </c>
      <c r="F354" s="262" t="s">
        <v>3010</v>
      </c>
      <c r="G354" s="28" t="s">
        <v>2263</v>
      </c>
      <c r="H354" s="118"/>
      <c r="I354" s="29"/>
      <c r="J354" s="29"/>
      <c r="K354" s="116"/>
      <c r="L354" s="118"/>
      <c r="M354" s="174"/>
      <c r="N354" s="174"/>
      <c r="O354" s="116"/>
      <c r="P354" s="174"/>
      <c r="Q354" s="116"/>
      <c r="R354" s="116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  <c r="AF354" s="174"/>
      <c r="AG354" s="174"/>
      <c r="AH354" s="174"/>
      <c r="AI354" s="174"/>
      <c r="AJ354" s="174"/>
    </row>
    <row r="355" ht="15.0" customHeight="1">
      <c r="A355" s="262"/>
      <c r="B355" s="115" t="s">
        <v>3011</v>
      </c>
      <c r="C355" s="116"/>
      <c r="D355" s="116">
        <v>2500000.0</v>
      </c>
      <c r="E355" s="175">
        <f t="shared" si="1"/>
        <v>-9488643</v>
      </c>
      <c r="F355" s="262" t="s">
        <v>3010</v>
      </c>
      <c r="G355" s="28" t="s">
        <v>2263</v>
      </c>
      <c r="H355" s="118"/>
      <c r="I355" s="29"/>
      <c r="J355" s="29"/>
      <c r="K355" s="116"/>
      <c r="L355" s="116"/>
      <c r="M355" s="174"/>
      <c r="N355" s="174"/>
      <c r="O355" s="116"/>
      <c r="P355" s="174"/>
      <c r="Q355" s="116"/>
      <c r="R355" s="116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  <c r="AF355" s="174"/>
      <c r="AG355" s="174"/>
      <c r="AH355" s="174"/>
      <c r="AI355" s="174"/>
      <c r="AJ355" s="174"/>
    </row>
    <row r="356" ht="15.0" customHeight="1">
      <c r="A356" s="262"/>
      <c r="B356" s="115" t="s">
        <v>3012</v>
      </c>
      <c r="C356" s="118"/>
      <c r="D356" s="175">
        <v>770000.0</v>
      </c>
      <c r="E356" s="175">
        <f t="shared" si="1"/>
        <v>-10258643</v>
      </c>
      <c r="F356" s="262" t="s">
        <v>3013</v>
      </c>
      <c r="G356" s="28" t="s">
        <v>2263</v>
      </c>
      <c r="H356" s="118"/>
      <c r="I356" s="29"/>
      <c r="J356" s="29"/>
      <c r="K356" s="116"/>
      <c r="L356" s="116"/>
      <c r="M356" s="174"/>
      <c r="N356" s="174"/>
      <c r="O356" s="116"/>
      <c r="P356" s="174"/>
      <c r="Q356" s="116"/>
      <c r="R356" s="116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  <c r="AF356" s="174"/>
      <c r="AG356" s="174"/>
      <c r="AH356" s="174"/>
      <c r="AI356" s="174"/>
      <c r="AJ356" s="174"/>
    </row>
    <row r="357" ht="15.0" customHeight="1">
      <c r="A357" s="262"/>
      <c r="B357" s="117" t="s">
        <v>2279</v>
      </c>
      <c r="C357" s="116">
        <v>5000000.0</v>
      </c>
      <c r="D357" s="116"/>
      <c r="E357" s="175">
        <f t="shared" si="1"/>
        <v>-5258643</v>
      </c>
      <c r="F357" s="262"/>
      <c r="G357" s="99" t="s">
        <v>2265</v>
      </c>
      <c r="H357" s="118"/>
      <c r="I357" s="29"/>
      <c r="J357" s="29"/>
      <c r="K357" s="116"/>
      <c r="L357" s="116"/>
      <c r="M357" s="174"/>
      <c r="N357" s="174"/>
      <c r="O357" s="116"/>
      <c r="P357" s="174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</row>
    <row r="358" ht="15.0" customHeight="1">
      <c r="A358" s="262"/>
      <c r="B358" s="115" t="s">
        <v>3014</v>
      </c>
      <c r="C358" s="118"/>
      <c r="D358" s="118">
        <v>400000.0</v>
      </c>
      <c r="E358" s="175">
        <f t="shared" si="1"/>
        <v>-5658643</v>
      </c>
      <c r="F358" s="262" t="s">
        <v>3013</v>
      </c>
      <c r="G358" s="99" t="s">
        <v>2265</v>
      </c>
      <c r="H358" s="118"/>
      <c r="I358" s="29"/>
      <c r="J358" s="29"/>
      <c r="K358" s="116"/>
      <c r="L358" s="116"/>
      <c r="M358" s="174"/>
      <c r="N358" s="174"/>
      <c r="O358" s="116"/>
      <c r="P358" s="174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</row>
    <row r="359" ht="15.0" customHeight="1">
      <c r="A359" s="262"/>
      <c r="B359" s="115" t="s">
        <v>3015</v>
      </c>
      <c r="C359" s="118"/>
      <c r="D359" s="118">
        <v>400000.0</v>
      </c>
      <c r="E359" s="175">
        <f t="shared" si="1"/>
        <v>-6058643</v>
      </c>
      <c r="F359" s="262" t="s">
        <v>3013</v>
      </c>
      <c r="G359" s="99" t="s">
        <v>2265</v>
      </c>
      <c r="H359" s="118"/>
      <c r="I359" s="29"/>
      <c r="J359" s="29"/>
      <c r="K359" s="116"/>
      <c r="L359" s="116"/>
      <c r="M359" s="174"/>
      <c r="N359" s="174"/>
      <c r="O359" s="116"/>
      <c r="P359" s="174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</row>
    <row r="360" ht="15.0" customHeight="1">
      <c r="A360" s="262"/>
      <c r="B360" s="115" t="s">
        <v>3016</v>
      </c>
      <c r="C360" s="116"/>
      <c r="D360" s="116">
        <v>400000.0</v>
      </c>
      <c r="E360" s="175">
        <f t="shared" si="1"/>
        <v>-6458643</v>
      </c>
      <c r="F360" s="262" t="s">
        <v>3013</v>
      </c>
      <c r="G360" s="99" t="s">
        <v>2265</v>
      </c>
      <c r="H360" s="118"/>
      <c r="I360" s="29"/>
      <c r="J360" s="29"/>
      <c r="K360" s="116"/>
      <c r="L360" s="116"/>
      <c r="M360" s="174"/>
      <c r="N360" s="174"/>
      <c r="O360" s="116"/>
      <c r="P360" s="174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</row>
    <row r="361" ht="15.0" customHeight="1">
      <c r="A361" s="262"/>
      <c r="B361" s="115" t="s">
        <v>3017</v>
      </c>
      <c r="C361" s="116"/>
      <c r="D361" s="116">
        <v>400000.0</v>
      </c>
      <c r="E361" s="175">
        <f t="shared" si="1"/>
        <v>-6858643</v>
      </c>
      <c r="F361" s="262" t="s">
        <v>3013</v>
      </c>
      <c r="G361" s="99" t="s">
        <v>2265</v>
      </c>
      <c r="H361" s="118"/>
      <c r="I361" s="29"/>
      <c r="J361" s="29"/>
      <c r="K361" s="116"/>
      <c r="L361" s="116"/>
      <c r="M361" s="174"/>
      <c r="N361" s="174"/>
      <c r="O361" s="116"/>
      <c r="P361" s="174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</row>
    <row r="362" ht="15.0" customHeight="1">
      <c r="A362" s="262"/>
      <c r="B362" s="115" t="s">
        <v>3018</v>
      </c>
      <c r="C362" s="116"/>
      <c r="D362" s="116">
        <v>450000.0</v>
      </c>
      <c r="E362" s="175">
        <f t="shared" si="1"/>
        <v>-7308643</v>
      </c>
      <c r="F362" s="262" t="s">
        <v>3013</v>
      </c>
      <c r="G362" s="99" t="s">
        <v>2265</v>
      </c>
      <c r="H362" s="118"/>
      <c r="I362" s="29"/>
      <c r="J362" s="29"/>
      <c r="K362" s="116"/>
      <c r="L362" s="116"/>
      <c r="M362" s="174"/>
      <c r="N362" s="174"/>
      <c r="O362" s="116"/>
      <c r="P362" s="174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</row>
    <row r="363" ht="15.0" customHeight="1">
      <c r="A363" s="262"/>
      <c r="B363" s="115" t="s">
        <v>3019</v>
      </c>
      <c r="C363" s="118"/>
      <c r="D363" s="118">
        <v>430000.0</v>
      </c>
      <c r="E363" s="175">
        <f t="shared" si="1"/>
        <v>-7738643</v>
      </c>
      <c r="F363" s="262" t="s">
        <v>3013</v>
      </c>
      <c r="G363" s="99" t="s">
        <v>2265</v>
      </c>
      <c r="H363" s="118"/>
      <c r="I363" s="29"/>
      <c r="J363" s="29"/>
      <c r="K363" s="116"/>
      <c r="L363" s="116"/>
      <c r="M363" s="174"/>
      <c r="N363" s="174"/>
      <c r="O363" s="116"/>
      <c r="P363" s="174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</row>
    <row r="364" ht="15.0" customHeight="1">
      <c r="A364" s="262"/>
      <c r="B364" s="115" t="s">
        <v>3020</v>
      </c>
      <c r="C364" s="118"/>
      <c r="D364" s="118">
        <v>430000.0</v>
      </c>
      <c r="E364" s="175">
        <f t="shared" si="1"/>
        <v>-8168643</v>
      </c>
      <c r="F364" s="262" t="s">
        <v>3013</v>
      </c>
      <c r="G364" s="99" t="s">
        <v>2265</v>
      </c>
      <c r="H364" s="118"/>
      <c r="I364" s="29"/>
      <c r="J364" s="29"/>
      <c r="K364" s="116"/>
      <c r="L364" s="116"/>
      <c r="M364" s="174"/>
      <c r="N364" s="174"/>
      <c r="O364" s="116"/>
      <c r="P364" s="174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</row>
    <row r="365" ht="15.0" customHeight="1">
      <c r="A365" s="262"/>
      <c r="B365" s="115" t="s">
        <v>3015</v>
      </c>
      <c r="C365" s="116"/>
      <c r="D365" s="116">
        <v>420000.0</v>
      </c>
      <c r="E365" s="175">
        <f t="shared" si="1"/>
        <v>-8588643</v>
      </c>
      <c r="F365" s="262" t="s">
        <v>3013</v>
      </c>
      <c r="G365" s="99" t="s">
        <v>2265</v>
      </c>
      <c r="H365" s="118"/>
      <c r="I365" s="29"/>
      <c r="J365" s="29"/>
      <c r="K365" s="116"/>
      <c r="L365" s="116"/>
      <c r="M365" s="174"/>
      <c r="N365" s="174"/>
      <c r="O365" s="116"/>
      <c r="P365" s="174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</row>
    <row r="366" ht="15.0" customHeight="1">
      <c r="A366" s="262">
        <v>45724.0</v>
      </c>
      <c r="B366" s="117" t="s">
        <v>2470</v>
      </c>
      <c r="C366" s="265">
        <v>1800.0</v>
      </c>
      <c r="D366" s="265"/>
      <c r="E366" s="175">
        <f t="shared" si="1"/>
        <v>-8586843</v>
      </c>
      <c r="F366" s="262"/>
      <c r="G366" s="416" t="s">
        <v>2264</v>
      </c>
      <c r="H366" s="118"/>
      <c r="I366" s="29"/>
      <c r="J366" s="29"/>
      <c r="K366" s="116"/>
      <c r="L366" s="116"/>
      <c r="M366" s="174"/>
      <c r="N366" s="174"/>
      <c r="O366" s="116"/>
      <c r="P366" s="174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</row>
    <row r="367" ht="15.0" customHeight="1">
      <c r="A367" s="262">
        <v>45726.0</v>
      </c>
      <c r="B367" s="115" t="s">
        <v>3021</v>
      </c>
      <c r="C367" s="118">
        <v>1244100.0</v>
      </c>
      <c r="D367" s="118"/>
      <c r="E367" s="175">
        <f t="shared" si="1"/>
        <v>-7342743</v>
      </c>
      <c r="F367" s="262">
        <v>45716.0</v>
      </c>
      <c r="G367" s="28" t="s">
        <v>2263</v>
      </c>
      <c r="H367" s="118"/>
      <c r="I367" s="29"/>
      <c r="J367" s="29"/>
      <c r="K367" s="116"/>
      <c r="L367" s="116"/>
      <c r="M367" s="174"/>
      <c r="N367" s="174"/>
      <c r="O367" s="116"/>
      <c r="P367" s="174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</row>
    <row r="368" ht="15.0" customHeight="1">
      <c r="A368" s="262"/>
      <c r="B368" s="115" t="s">
        <v>2863</v>
      </c>
      <c r="C368" s="118">
        <v>8895770.0</v>
      </c>
      <c r="D368" s="118"/>
      <c r="E368" s="175">
        <f t="shared" si="1"/>
        <v>1553027</v>
      </c>
      <c r="F368" s="262">
        <v>45716.0</v>
      </c>
      <c r="G368" s="260" t="s">
        <v>2266</v>
      </c>
      <c r="H368" s="118"/>
      <c r="I368" s="29"/>
      <c r="J368" s="29"/>
      <c r="K368" s="116"/>
      <c r="L368" s="116"/>
      <c r="M368" s="174"/>
      <c r="N368" s="174"/>
      <c r="O368" s="116"/>
      <c r="P368" s="174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</row>
    <row r="369" ht="15.0" customHeight="1">
      <c r="A369" s="262"/>
      <c r="B369" s="115" t="s">
        <v>2378</v>
      </c>
      <c r="C369" s="118"/>
      <c r="D369" s="118">
        <v>500.0</v>
      </c>
      <c r="E369" s="175">
        <f t="shared" si="1"/>
        <v>1552527</v>
      </c>
      <c r="F369" s="262"/>
      <c r="G369" s="260" t="s">
        <v>2266</v>
      </c>
      <c r="H369" s="118"/>
      <c r="I369" s="29"/>
      <c r="J369" s="29"/>
      <c r="K369" s="116"/>
      <c r="L369" s="116"/>
      <c r="M369" s="174"/>
      <c r="N369" s="174"/>
      <c r="O369" s="116"/>
      <c r="P369" s="174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</row>
    <row r="370" ht="15.0" customHeight="1">
      <c r="A370" s="262"/>
      <c r="B370" s="115" t="s">
        <v>3022</v>
      </c>
      <c r="C370" s="116">
        <v>5912500.0</v>
      </c>
      <c r="D370" s="118"/>
      <c r="E370" s="175">
        <f t="shared" si="1"/>
        <v>7465027</v>
      </c>
      <c r="F370" s="262">
        <v>45716.0</v>
      </c>
      <c r="G370" s="29" t="s">
        <v>2263</v>
      </c>
      <c r="H370" s="118"/>
      <c r="I370" s="29"/>
      <c r="J370" s="29"/>
      <c r="K370" s="116"/>
      <c r="L370" s="116"/>
      <c r="M370" s="174"/>
      <c r="N370" s="174"/>
      <c r="O370" s="116"/>
      <c r="P370" s="174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</row>
    <row r="371" ht="15.0" customHeight="1">
      <c r="A371" s="262"/>
      <c r="B371" s="115" t="s">
        <v>825</v>
      </c>
      <c r="C371" s="175">
        <v>7260000.0</v>
      </c>
      <c r="D371" s="175"/>
      <c r="E371" s="175">
        <f t="shared" si="1"/>
        <v>14725027</v>
      </c>
      <c r="F371" s="262">
        <v>45716.0</v>
      </c>
      <c r="G371" s="29" t="s">
        <v>2263</v>
      </c>
      <c r="H371" s="118"/>
      <c r="I371" s="29"/>
      <c r="J371" s="29"/>
      <c r="K371" s="116"/>
      <c r="L371" s="116"/>
      <c r="M371" s="174"/>
      <c r="N371" s="174"/>
      <c r="O371" s="116"/>
      <c r="P371" s="174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</row>
    <row r="372" ht="15.0" customHeight="1">
      <c r="A372" s="262"/>
      <c r="B372" s="117" t="s">
        <v>830</v>
      </c>
      <c r="C372" s="116">
        <v>1.23574E7</v>
      </c>
      <c r="D372" s="116"/>
      <c r="E372" s="175">
        <f t="shared" si="1"/>
        <v>27082427</v>
      </c>
      <c r="F372" s="262">
        <v>45716.0</v>
      </c>
      <c r="G372" s="29" t="s">
        <v>2263</v>
      </c>
      <c r="H372" s="118"/>
      <c r="I372" s="29"/>
      <c r="J372" s="29"/>
      <c r="K372" s="116"/>
      <c r="L372" s="116"/>
      <c r="M372" s="174"/>
      <c r="N372" s="174"/>
      <c r="O372" s="116"/>
      <c r="P372" s="174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</row>
    <row r="373" ht="15.0" customHeight="1">
      <c r="A373" s="262"/>
      <c r="B373" s="115" t="s">
        <v>823</v>
      </c>
      <c r="C373" s="116">
        <v>6325000.0</v>
      </c>
      <c r="D373" s="118"/>
      <c r="E373" s="175">
        <f t="shared" si="1"/>
        <v>33407427</v>
      </c>
      <c r="F373" s="262">
        <v>45716.0</v>
      </c>
      <c r="G373" s="29" t="s">
        <v>2263</v>
      </c>
      <c r="H373" s="118"/>
      <c r="I373" s="29"/>
      <c r="J373" s="29"/>
      <c r="K373" s="116"/>
      <c r="L373" s="116"/>
      <c r="M373" s="174"/>
      <c r="N373" s="174"/>
      <c r="O373" s="116"/>
      <c r="P373" s="174"/>
      <c r="Q373" s="116"/>
      <c r="R373" s="116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  <c r="AF373" s="174"/>
      <c r="AG373" s="174"/>
      <c r="AH373" s="174"/>
      <c r="AI373" s="174"/>
      <c r="AJ373" s="174"/>
    </row>
    <row r="374" ht="15.0" customHeight="1">
      <c r="A374" s="262"/>
      <c r="B374" s="115" t="s">
        <v>2866</v>
      </c>
      <c r="C374" s="116">
        <v>728200.0</v>
      </c>
      <c r="D374" s="118"/>
      <c r="E374" s="175">
        <f t="shared" si="1"/>
        <v>34135627</v>
      </c>
      <c r="F374" s="262">
        <v>45716.0</v>
      </c>
      <c r="G374" s="29" t="s">
        <v>2263</v>
      </c>
      <c r="H374" s="118"/>
      <c r="I374" s="29"/>
      <c r="J374" s="29"/>
      <c r="K374" s="116"/>
      <c r="L374" s="116"/>
      <c r="M374" s="174"/>
      <c r="N374" s="174"/>
      <c r="O374" s="116"/>
      <c r="P374" s="174"/>
      <c r="Q374" s="116"/>
      <c r="R374" s="116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  <c r="AF374" s="174"/>
      <c r="AG374" s="174"/>
      <c r="AH374" s="174"/>
      <c r="AI374" s="174"/>
      <c r="AJ374" s="174"/>
    </row>
    <row r="375" ht="15.0" customHeight="1">
      <c r="A375" s="262"/>
      <c r="B375" s="115" t="s">
        <v>2867</v>
      </c>
      <c r="C375" s="116">
        <v>3263700.0</v>
      </c>
      <c r="D375" s="118"/>
      <c r="E375" s="175">
        <f t="shared" si="1"/>
        <v>37399327</v>
      </c>
      <c r="F375" s="262">
        <v>45716.0</v>
      </c>
      <c r="G375" s="29" t="s">
        <v>2263</v>
      </c>
      <c r="H375" s="118"/>
      <c r="I375" s="29"/>
      <c r="J375" s="29"/>
      <c r="K375" s="116"/>
      <c r="L375" s="116"/>
      <c r="M375" s="174"/>
      <c r="N375" s="174"/>
      <c r="O375" s="116"/>
      <c r="P375" s="174"/>
      <c r="Q375" s="116"/>
      <c r="R375" s="116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  <c r="AF375" s="174"/>
      <c r="AG375" s="174"/>
      <c r="AH375" s="174"/>
      <c r="AI375" s="174"/>
      <c r="AJ375" s="174"/>
    </row>
    <row r="376" ht="15.0" customHeight="1">
      <c r="A376" s="262"/>
      <c r="B376" s="115" t="s">
        <v>2960</v>
      </c>
      <c r="C376" s="116">
        <v>137500.0</v>
      </c>
      <c r="D376" s="118"/>
      <c r="E376" s="175">
        <f t="shared" si="1"/>
        <v>37536827</v>
      </c>
      <c r="F376" s="262">
        <v>45716.0</v>
      </c>
      <c r="G376" s="29" t="s">
        <v>2263</v>
      </c>
      <c r="H376" s="118"/>
      <c r="I376" s="29"/>
      <c r="J376" s="29"/>
      <c r="K376" s="116"/>
      <c r="L376" s="116"/>
      <c r="M376" s="174"/>
      <c r="N376" s="174"/>
      <c r="O376" s="116"/>
      <c r="P376" s="174"/>
      <c r="Q376" s="116"/>
      <c r="R376" s="116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  <c r="AF376" s="174"/>
      <c r="AG376" s="174"/>
      <c r="AH376" s="174"/>
      <c r="AI376" s="174"/>
      <c r="AJ376" s="174"/>
    </row>
    <row r="377" ht="15.0" customHeight="1">
      <c r="A377" s="262"/>
      <c r="B377" s="115" t="s">
        <v>2959</v>
      </c>
      <c r="C377" s="116">
        <v>380600.0</v>
      </c>
      <c r="D377" s="118"/>
      <c r="E377" s="175">
        <f t="shared" si="1"/>
        <v>37917427</v>
      </c>
      <c r="F377" s="262">
        <v>45716.0</v>
      </c>
      <c r="G377" s="29" t="s">
        <v>2263</v>
      </c>
      <c r="H377" s="118"/>
      <c r="I377" s="29"/>
      <c r="J377" s="29"/>
      <c r="K377" s="116"/>
      <c r="L377" s="116"/>
      <c r="M377" s="174"/>
      <c r="N377" s="174"/>
      <c r="O377" s="116"/>
      <c r="P377" s="174"/>
      <c r="Q377" s="116"/>
      <c r="R377" s="116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  <c r="AF377" s="174"/>
      <c r="AG377" s="174"/>
      <c r="AH377" s="174"/>
      <c r="AI377" s="174"/>
      <c r="AJ377" s="174"/>
    </row>
    <row r="378" ht="15.0" customHeight="1">
      <c r="A378" s="262"/>
      <c r="B378" s="115" t="s">
        <v>2865</v>
      </c>
      <c r="C378" s="116">
        <v>1421200.0</v>
      </c>
      <c r="D378" s="118"/>
      <c r="E378" s="175">
        <f t="shared" si="1"/>
        <v>39338627</v>
      </c>
      <c r="F378" s="262">
        <v>45716.0</v>
      </c>
      <c r="G378" s="29" t="s">
        <v>2263</v>
      </c>
      <c r="H378" s="118"/>
      <c r="I378" s="29"/>
      <c r="J378" s="29"/>
      <c r="K378" s="116"/>
      <c r="L378" s="116"/>
      <c r="M378" s="174"/>
      <c r="N378" s="174"/>
      <c r="O378" s="116"/>
      <c r="P378" s="174"/>
      <c r="Q378" s="116"/>
      <c r="R378" s="116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  <c r="AF378" s="174"/>
      <c r="AG378" s="174"/>
      <c r="AH378" s="174"/>
      <c r="AI378" s="174"/>
      <c r="AJ378" s="174"/>
    </row>
    <row r="379" ht="15.0" customHeight="1">
      <c r="A379" s="262"/>
      <c r="B379" s="115" t="s">
        <v>2875</v>
      </c>
      <c r="C379" s="116">
        <v>1.14389E7</v>
      </c>
      <c r="D379" s="118"/>
      <c r="E379" s="175">
        <f t="shared" si="1"/>
        <v>50777527</v>
      </c>
      <c r="F379" s="262">
        <v>45712.0</v>
      </c>
      <c r="G379" s="29" t="s">
        <v>2263</v>
      </c>
      <c r="H379" s="118"/>
      <c r="I379" s="29"/>
      <c r="J379" s="29"/>
      <c r="K379" s="116"/>
      <c r="L379" s="116"/>
      <c r="M379" s="174"/>
      <c r="N379" s="174"/>
      <c r="O379" s="116"/>
      <c r="P379" s="174"/>
      <c r="Q379" s="116"/>
      <c r="R379" s="116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  <c r="AF379" s="174"/>
      <c r="AG379" s="174"/>
      <c r="AH379" s="174"/>
      <c r="AI379" s="174"/>
      <c r="AJ379" s="174"/>
    </row>
    <row r="380" ht="15.0" customHeight="1">
      <c r="A380" s="262"/>
      <c r="B380" s="115" t="s">
        <v>2874</v>
      </c>
      <c r="C380" s="116">
        <v>9908360.0</v>
      </c>
      <c r="D380" s="118"/>
      <c r="E380" s="175">
        <f t="shared" si="1"/>
        <v>60685887</v>
      </c>
      <c r="F380" s="262">
        <v>45712.0</v>
      </c>
      <c r="G380" s="29" t="s">
        <v>2263</v>
      </c>
      <c r="H380" s="118"/>
      <c r="I380" s="29"/>
      <c r="J380" s="29"/>
      <c r="K380" s="116"/>
      <c r="L380" s="116"/>
      <c r="M380" s="174"/>
      <c r="N380" s="174"/>
      <c r="O380" s="116"/>
      <c r="P380" s="174"/>
      <c r="Q380" s="116"/>
      <c r="R380" s="116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  <c r="AF380" s="174"/>
      <c r="AG380" s="174"/>
      <c r="AH380" s="174"/>
      <c r="AI380" s="174"/>
      <c r="AJ380" s="174"/>
    </row>
    <row r="381" ht="15.0" customHeight="1">
      <c r="A381" s="262"/>
      <c r="B381" s="115" t="s">
        <v>2872</v>
      </c>
      <c r="C381" s="116">
        <v>2.39811E7</v>
      </c>
      <c r="D381" s="118"/>
      <c r="E381" s="175">
        <f t="shared" si="1"/>
        <v>84666987</v>
      </c>
      <c r="F381" s="262">
        <v>45712.0</v>
      </c>
      <c r="G381" s="29" t="s">
        <v>2263</v>
      </c>
      <c r="H381" s="118"/>
      <c r="I381" s="29"/>
      <c r="J381" s="29"/>
      <c r="K381" s="116"/>
      <c r="L381" s="116"/>
      <c r="M381" s="174"/>
      <c r="N381" s="174"/>
      <c r="O381" s="116"/>
      <c r="P381" s="174"/>
      <c r="Q381" s="116"/>
      <c r="R381" s="116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  <c r="AF381" s="174"/>
      <c r="AG381" s="174"/>
      <c r="AH381" s="174"/>
      <c r="AI381" s="174"/>
      <c r="AJ381" s="174"/>
    </row>
    <row r="382" ht="15.0" customHeight="1">
      <c r="A382" s="262"/>
      <c r="B382" s="115" t="s">
        <v>2873</v>
      </c>
      <c r="C382" s="116">
        <v>3293400.0</v>
      </c>
      <c r="D382" s="118"/>
      <c r="E382" s="175">
        <f t="shared" si="1"/>
        <v>87960387</v>
      </c>
      <c r="F382" s="262">
        <v>45712.0</v>
      </c>
      <c r="G382" s="29" t="s">
        <v>2263</v>
      </c>
      <c r="H382" s="118"/>
      <c r="I382" s="29"/>
      <c r="J382" s="29"/>
      <c r="K382" s="116"/>
      <c r="L382" s="116"/>
      <c r="M382" s="174"/>
      <c r="N382" s="174"/>
      <c r="O382" s="116"/>
      <c r="P382" s="174"/>
      <c r="Q382" s="116"/>
      <c r="R382" s="116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  <c r="AF382" s="174"/>
      <c r="AG382" s="174"/>
      <c r="AH382" s="174"/>
      <c r="AI382" s="174"/>
      <c r="AJ382" s="174"/>
    </row>
    <row r="383" ht="15.0" customHeight="1">
      <c r="A383" s="262"/>
      <c r="B383" s="117" t="s">
        <v>2876</v>
      </c>
      <c r="C383" s="116">
        <v>4.74628E7</v>
      </c>
      <c r="D383" s="118"/>
      <c r="E383" s="175">
        <f t="shared" si="1"/>
        <v>135423187</v>
      </c>
      <c r="F383" s="262">
        <v>45712.0</v>
      </c>
      <c r="G383" s="29" t="s">
        <v>2263</v>
      </c>
      <c r="H383" s="118"/>
      <c r="I383" s="29"/>
      <c r="J383" s="29"/>
      <c r="K383" s="116"/>
      <c r="L383" s="116"/>
      <c r="M383" s="174"/>
      <c r="N383" s="174"/>
      <c r="O383" s="116"/>
      <c r="P383" s="174"/>
      <c r="Q383" s="116"/>
      <c r="R383" s="116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  <c r="AF383" s="174"/>
      <c r="AG383" s="174"/>
      <c r="AH383" s="174"/>
      <c r="AI383" s="174"/>
      <c r="AJ383" s="174"/>
    </row>
    <row r="384" ht="15.0" customHeight="1">
      <c r="A384" s="262"/>
      <c r="B384" s="117" t="s">
        <v>1042</v>
      </c>
      <c r="C384" s="116">
        <v>1056000.0</v>
      </c>
      <c r="D384" s="118"/>
      <c r="E384" s="175">
        <f t="shared" si="1"/>
        <v>136479187</v>
      </c>
      <c r="F384" s="262">
        <v>45723.0</v>
      </c>
      <c r="G384" s="29" t="s">
        <v>2263</v>
      </c>
      <c r="H384" s="118"/>
      <c r="I384" s="29"/>
      <c r="J384" s="29"/>
      <c r="K384" s="116"/>
      <c r="L384" s="118"/>
      <c r="M384" s="174"/>
      <c r="N384" s="174"/>
      <c r="O384" s="116"/>
      <c r="P384" s="174"/>
      <c r="Q384" s="116"/>
      <c r="R384" s="116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  <c r="AF384" s="174"/>
      <c r="AG384" s="174"/>
      <c r="AH384" s="174"/>
      <c r="AI384" s="174"/>
      <c r="AJ384" s="174"/>
    </row>
    <row r="385" ht="15.0" customHeight="1">
      <c r="A385" s="262"/>
      <c r="B385" s="117" t="s">
        <v>2821</v>
      </c>
      <c r="C385" s="116">
        <v>6.09334E7</v>
      </c>
      <c r="D385" s="118"/>
      <c r="E385" s="175">
        <f t="shared" si="1"/>
        <v>197412587</v>
      </c>
      <c r="F385" s="262"/>
      <c r="G385" s="99" t="s">
        <v>2265</v>
      </c>
      <c r="H385" s="118"/>
      <c r="I385" s="29"/>
      <c r="J385" s="29"/>
      <c r="K385" s="116"/>
      <c r="L385" s="116"/>
      <c r="M385" s="174"/>
      <c r="N385" s="174"/>
      <c r="O385" s="116"/>
      <c r="P385" s="174"/>
      <c r="Q385" s="116"/>
      <c r="R385" s="116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  <c r="AF385" s="174"/>
      <c r="AG385" s="174"/>
      <c r="AH385" s="174"/>
      <c r="AI385" s="174"/>
      <c r="AJ385" s="174"/>
    </row>
    <row r="386" ht="15.0" customHeight="1">
      <c r="A386" s="262"/>
      <c r="B386" s="117" t="s">
        <v>2279</v>
      </c>
      <c r="C386" s="116"/>
      <c r="D386" s="118">
        <v>6.1E7</v>
      </c>
      <c r="E386" s="175">
        <f t="shared" si="1"/>
        <v>136412587</v>
      </c>
      <c r="F386" s="262"/>
      <c r="G386" s="99" t="s">
        <v>2265</v>
      </c>
      <c r="H386" s="118"/>
      <c r="I386" s="29"/>
      <c r="J386" s="29"/>
      <c r="K386" s="116"/>
      <c r="L386" s="116"/>
      <c r="M386" s="174"/>
      <c r="N386" s="174"/>
      <c r="O386" s="116"/>
      <c r="P386" s="174"/>
      <c r="Q386" s="116"/>
      <c r="R386" s="116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  <c r="AF386" s="174"/>
      <c r="AG386" s="174"/>
      <c r="AH386" s="174"/>
      <c r="AI386" s="174"/>
      <c r="AJ386" s="174"/>
    </row>
    <row r="387" ht="15.0" customHeight="1">
      <c r="A387" s="262"/>
      <c r="B387" s="117" t="s">
        <v>2963</v>
      </c>
      <c r="C387" s="116"/>
      <c r="D387" s="118">
        <v>1.150328E7</v>
      </c>
      <c r="E387" s="175">
        <f t="shared" si="1"/>
        <v>124909307</v>
      </c>
      <c r="F387" s="262"/>
      <c r="G387" s="99" t="s">
        <v>2265</v>
      </c>
      <c r="H387" s="118"/>
      <c r="I387" s="29"/>
      <c r="J387" s="29"/>
      <c r="K387" s="116"/>
      <c r="L387" s="265"/>
      <c r="M387" s="174"/>
      <c r="N387" s="174"/>
      <c r="O387" s="116"/>
      <c r="P387" s="174"/>
      <c r="Q387" s="116"/>
      <c r="R387" s="116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  <c r="AF387" s="174"/>
      <c r="AG387" s="174"/>
      <c r="AH387" s="174"/>
      <c r="AI387" s="174"/>
      <c r="AJ387" s="174"/>
    </row>
    <row r="388" ht="15.0" customHeight="1">
      <c r="A388" s="262"/>
      <c r="B388" s="115" t="s">
        <v>2881</v>
      </c>
      <c r="C388" s="116"/>
      <c r="D388" s="118">
        <v>5000000.0</v>
      </c>
      <c r="E388" s="175">
        <f t="shared" si="1"/>
        <v>119909307</v>
      </c>
      <c r="F388" s="262"/>
      <c r="G388" s="29" t="s">
        <v>2263</v>
      </c>
      <c r="H388" s="118"/>
      <c r="I388" s="29"/>
      <c r="J388" s="29"/>
      <c r="K388" s="116"/>
      <c r="L388" s="116"/>
      <c r="M388" s="174"/>
      <c r="N388" s="174"/>
      <c r="O388" s="116"/>
      <c r="P388" s="174"/>
      <c r="Q388" s="116"/>
      <c r="R388" s="116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  <c r="AF388" s="174"/>
      <c r="AG388" s="174"/>
      <c r="AH388" s="174"/>
      <c r="AI388" s="174"/>
      <c r="AJ388" s="174"/>
    </row>
    <row r="389" ht="15.0" customHeight="1">
      <c r="A389" s="262"/>
      <c r="B389" s="115" t="s">
        <v>2882</v>
      </c>
      <c r="C389" s="116"/>
      <c r="D389" s="118">
        <v>1.831989E7</v>
      </c>
      <c r="E389" s="175">
        <f t="shared" si="1"/>
        <v>101589417</v>
      </c>
      <c r="F389" s="262"/>
      <c r="G389" s="29" t="s">
        <v>2263</v>
      </c>
      <c r="H389" s="118"/>
      <c r="I389" s="29"/>
      <c r="J389" s="29"/>
      <c r="K389" s="116"/>
      <c r="L389" s="265"/>
      <c r="M389" s="174"/>
      <c r="N389" s="174"/>
      <c r="O389" s="116"/>
      <c r="P389" s="174"/>
      <c r="Q389" s="116"/>
      <c r="R389" s="116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  <c r="AF389" s="174"/>
      <c r="AG389" s="174"/>
      <c r="AH389" s="174"/>
      <c r="AI389" s="174"/>
      <c r="AJ389" s="174"/>
    </row>
    <row r="390" ht="15.0" customHeight="1">
      <c r="A390" s="262"/>
      <c r="B390" s="115" t="s">
        <v>3023</v>
      </c>
      <c r="C390" s="118"/>
      <c r="D390" s="118">
        <v>2400000.0</v>
      </c>
      <c r="E390" s="175">
        <f t="shared" si="1"/>
        <v>99189417</v>
      </c>
      <c r="F390" s="262"/>
      <c r="G390" s="29" t="s">
        <v>2263</v>
      </c>
      <c r="H390" s="118"/>
      <c r="I390" s="29"/>
      <c r="J390" s="29"/>
      <c r="K390" s="116"/>
      <c r="L390" s="116"/>
      <c r="M390" s="174"/>
      <c r="N390" s="174"/>
      <c r="O390" s="116"/>
      <c r="P390" s="174"/>
      <c r="Q390" s="116"/>
      <c r="R390" s="116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  <c r="AF390" s="174"/>
      <c r="AG390" s="174"/>
      <c r="AH390" s="174"/>
      <c r="AI390" s="174"/>
      <c r="AJ390" s="174"/>
    </row>
    <row r="391" ht="15.0" customHeight="1">
      <c r="A391" s="262"/>
      <c r="B391" s="115" t="s">
        <v>2884</v>
      </c>
      <c r="C391" s="116"/>
      <c r="D391" s="118">
        <v>200000.0</v>
      </c>
      <c r="E391" s="175">
        <f t="shared" si="1"/>
        <v>98989417</v>
      </c>
      <c r="F391" s="262"/>
      <c r="G391" s="29" t="s">
        <v>2263</v>
      </c>
      <c r="H391" s="118"/>
      <c r="I391" s="29"/>
      <c r="J391" s="29"/>
      <c r="K391" s="116"/>
      <c r="L391" s="265"/>
      <c r="M391" s="174"/>
      <c r="N391" s="174"/>
      <c r="O391" s="116"/>
      <c r="P391" s="174"/>
      <c r="Q391" s="116"/>
      <c r="R391" s="116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  <c r="AF391" s="174"/>
      <c r="AG391" s="174"/>
      <c r="AH391" s="174"/>
      <c r="AI391" s="174"/>
      <c r="AJ391" s="174"/>
    </row>
    <row r="392" ht="15.0" customHeight="1">
      <c r="A392" s="262"/>
      <c r="B392" s="117" t="s">
        <v>2279</v>
      </c>
      <c r="C392" s="116"/>
      <c r="D392" s="118">
        <f>6000000+33000000</f>
        <v>39000000</v>
      </c>
      <c r="E392" s="175">
        <f t="shared" si="1"/>
        <v>59989417</v>
      </c>
      <c r="F392" s="262"/>
      <c r="G392" s="29" t="s">
        <v>2263</v>
      </c>
      <c r="H392" s="118"/>
      <c r="I392" s="29"/>
      <c r="J392" s="29"/>
      <c r="K392" s="116"/>
      <c r="L392" s="116"/>
      <c r="M392" s="174"/>
      <c r="N392" s="174"/>
      <c r="O392" s="116"/>
      <c r="P392" s="174"/>
      <c r="Q392" s="116"/>
      <c r="R392" s="116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  <c r="AF392" s="174"/>
      <c r="AG392" s="174"/>
      <c r="AH392" s="174"/>
      <c r="AI392" s="174"/>
      <c r="AJ392" s="174"/>
    </row>
    <row r="393" ht="15.0" customHeight="1">
      <c r="A393" s="262"/>
      <c r="B393" s="115" t="s">
        <v>2486</v>
      </c>
      <c r="C393" s="116"/>
      <c r="D393" s="118">
        <v>9908360.0</v>
      </c>
      <c r="E393" s="175">
        <f t="shared" si="1"/>
        <v>50081057</v>
      </c>
      <c r="F393" s="262"/>
      <c r="G393" s="29" t="s">
        <v>2263</v>
      </c>
      <c r="H393" s="118"/>
      <c r="I393" s="29"/>
      <c r="J393" s="29"/>
      <c r="K393" s="116"/>
      <c r="L393" s="265"/>
      <c r="M393" s="174"/>
      <c r="N393" s="174"/>
      <c r="O393" s="116"/>
      <c r="P393" s="174"/>
      <c r="Q393" s="116"/>
      <c r="R393" s="116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  <c r="AF393" s="174"/>
      <c r="AG393" s="174"/>
      <c r="AH393" s="174"/>
      <c r="AI393" s="174"/>
      <c r="AJ393" s="174"/>
    </row>
    <row r="394" ht="15.0" customHeight="1">
      <c r="A394" s="262"/>
      <c r="B394" s="115" t="s">
        <v>2888</v>
      </c>
      <c r="C394" s="116"/>
      <c r="D394" s="118">
        <v>5065000.0</v>
      </c>
      <c r="E394" s="175">
        <f t="shared" si="1"/>
        <v>45016057</v>
      </c>
      <c r="F394" s="262"/>
      <c r="G394" s="29" t="s">
        <v>2263</v>
      </c>
      <c r="H394" s="118"/>
      <c r="I394" s="29"/>
      <c r="J394" s="29"/>
      <c r="K394" s="116"/>
      <c r="L394" s="265"/>
      <c r="M394" s="174"/>
      <c r="N394" s="174"/>
      <c r="O394" s="116"/>
      <c r="P394" s="174"/>
      <c r="Q394" s="116"/>
      <c r="R394" s="116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  <c r="AF394" s="174"/>
      <c r="AG394" s="174"/>
      <c r="AH394" s="174"/>
      <c r="AI394" s="174"/>
      <c r="AJ394" s="174"/>
    </row>
    <row r="395" ht="15.0" customHeight="1">
      <c r="A395" s="262"/>
      <c r="B395" s="115" t="s">
        <v>2968</v>
      </c>
      <c r="C395" s="116"/>
      <c r="D395" s="118">
        <v>3000000.0</v>
      </c>
      <c r="E395" s="175">
        <f t="shared" si="1"/>
        <v>42016057</v>
      </c>
      <c r="F395" s="262"/>
      <c r="G395" s="29" t="s">
        <v>2263</v>
      </c>
      <c r="H395" s="118"/>
      <c r="I395" s="29"/>
      <c r="J395" s="29"/>
      <c r="K395" s="116"/>
      <c r="L395" s="118"/>
      <c r="M395" s="174"/>
      <c r="N395" s="174"/>
      <c r="O395" s="116"/>
      <c r="P395" s="174"/>
      <c r="Q395" s="116"/>
      <c r="R395" s="116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  <c r="AF395" s="174"/>
      <c r="AG395" s="174"/>
      <c r="AH395" s="174"/>
      <c r="AI395" s="174"/>
      <c r="AJ395" s="174"/>
    </row>
    <row r="396" ht="15.0" customHeight="1">
      <c r="A396" s="262"/>
      <c r="B396" s="115" t="s">
        <v>2291</v>
      </c>
      <c r="C396" s="116"/>
      <c r="D396" s="118">
        <v>3076910.0</v>
      </c>
      <c r="E396" s="175">
        <f t="shared" si="1"/>
        <v>38939147</v>
      </c>
      <c r="F396" s="262"/>
      <c r="G396" s="29" t="s">
        <v>2263</v>
      </c>
      <c r="H396" s="118"/>
      <c r="I396" s="29"/>
      <c r="J396" s="29"/>
      <c r="K396" s="116"/>
      <c r="L396" s="265"/>
      <c r="M396" s="174"/>
      <c r="N396" s="174"/>
      <c r="O396" s="116"/>
      <c r="P396" s="174"/>
      <c r="Q396" s="116"/>
      <c r="R396" s="116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  <c r="AF396" s="174"/>
      <c r="AG396" s="174"/>
      <c r="AH396" s="174"/>
      <c r="AI396" s="174"/>
      <c r="AJ396" s="174"/>
    </row>
    <row r="397" ht="15.0" customHeight="1">
      <c r="A397" s="262"/>
      <c r="B397" s="115" t="s">
        <v>2900</v>
      </c>
      <c r="C397" s="116"/>
      <c r="D397" s="118">
        <v>307280.0</v>
      </c>
      <c r="E397" s="175">
        <f t="shared" si="1"/>
        <v>38631867</v>
      </c>
      <c r="F397" s="262"/>
      <c r="G397" s="29" t="s">
        <v>2263</v>
      </c>
      <c r="H397" s="118"/>
      <c r="I397" s="29"/>
      <c r="J397" s="29"/>
      <c r="K397" s="116"/>
      <c r="L397" s="118"/>
      <c r="M397" s="174"/>
      <c r="N397" s="174"/>
      <c r="O397" s="116"/>
      <c r="P397" s="174"/>
      <c r="Q397" s="116"/>
      <c r="R397" s="116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  <c r="AF397" s="174"/>
      <c r="AG397" s="174"/>
      <c r="AH397" s="174"/>
      <c r="AI397" s="174"/>
      <c r="AJ397" s="174"/>
    </row>
    <row r="398" ht="15.0" customHeight="1">
      <c r="A398" s="262"/>
      <c r="B398" s="115" t="s">
        <v>3024</v>
      </c>
      <c r="C398" s="116"/>
      <c r="D398" s="118">
        <v>2868840.0</v>
      </c>
      <c r="E398" s="175">
        <f t="shared" si="1"/>
        <v>35763027</v>
      </c>
      <c r="F398" s="262"/>
      <c r="G398" s="29" t="s">
        <v>2263</v>
      </c>
      <c r="H398" s="118"/>
      <c r="I398" s="29"/>
      <c r="J398" s="29"/>
      <c r="K398" s="116"/>
      <c r="L398" s="265"/>
      <c r="M398" s="174"/>
      <c r="N398" s="174"/>
      <c r="O398" s="116"/>
      <c r="P398" s="174"/>
      <c r="Q398" s="116"/>
      <c r="R398" s="116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  <c r="AF398" s="174"/>
      <c r="AG398" s="174"/>
      <c r="AH398" s="174"/>
      <c r="AI398" s="174"/>
      <c r="AJ398" s="174"/>
    </row>
    <row r="399" ht="15.0" customHeight="1">
      <c r="A399" s="262"/>
      <c r="B399" s="115" t="s">
        <v>3025</v>
      </c>
      <c r="C399" s="116"/>
      <c r="D399" s="118">
        <v>2407900.0</v>
      </c>
      <c r="E399" s="175">
        <f t="shared" si="1"/>
        <v>33355127</v>
      </c>
      <c r="F399" s="262"/>
      <c r="G399" s="29" t="s">
        <v>2263</v>
      </c>
      <c r="H399" s="118"/>
      <c r="I399" s="29"/>
      <c r="J399" s="29"/>
      <c r="K399" s="116"/>
      <c r="L399" s="265"/>
      <c r="M399" s="174"/>
      <c r="N399" s="174"/>
      <c r="O399" s="116"/>
      <c r="P399" s="174"/>
      <c r="Q399" s="116"/>
      <c r="R399" s="116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  <c r="AF399" s="174"/>
      <c r="AG399" s="174"/>
      <c r="AH399" s="174"/>
      <c r="AI399" s="174"/>
      <c r="AJ399" s="174"/>
    </row>
    <row r="400" ht="15.0" customHeight="1">
      <c r="A400" s="262"/>
      <c r="B400" s="115" t="s">
        <v>3026</v>
      </c>
      <c r="C400" s="116"/>
      <c r="D400" s="118">
        <v>148900.0</v>
      </c>
      <c r="E400" s="175">
        <f t="shared" si="1"/>
        <v>33206227</v>
      </c>
      <c r="F400" s="262"/>
      <c r="G400" s="29" t="s">
        <v>2263</v>
      </c>
      <c r="H400" s="118"/>
      <c r="I400" s="29"/>
      <c r="J400" s="29"/>
      <c r="K400" s="116"/>
      <c r="L400" s="118"/>
      <c r="M400" s="174"/>
      <c r="N400" s="174"/>
      <c r="O400" s="116"/>
      <c r="P400" s="174"/>
      <c r="Q400" s="116"/>
      <c r="R400" s="116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  <c r="AF400" s="174"/>
      <c r="AG400" s="174"/>
      <c r="AH400" s="174"/>
      <c r="AI400" s="174"/>
      <c r="AJ400" s="174"/>
    </row>
    <row r="401" ht="15.0" customHeight="1">
      <c r="A401" s="262"/>
      <c r="B401" s="115" t="s">
        <v>3027</v>
      </c>
      <c r="C401" s="116"/>
      <c r="D401" s="118">
        <v>331750.0</v>
      </c>
      <c r="E401" s="175">
        <f t="shared" si="1"/>
        <v>32874477</v>
      </c>
      <c r="F401" s="262"/>
      <c r="G401" s="29" t="s">
        <v>2263</v>
      </c>
      <c r="H401" s="118"/>
      <c r="I401" s="29"/>
      <c r="J401" s="29"/>
      <c r="K401" s="116"/>
      <c r="L401" s="265"/>
      <c r="M401" s="174"/>
      <c r="N401" s="174"/>
      <c r="O401" s="116"/>
      <c r="P401" s="174"/>
      <c r="Q401" s="116"/>
      <c r="R401" s="116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  <c r="AF401" s="174"/>
      <c r="AG401" s="174"/>
      <c r="AH401" s="174"/>
      <c r="AI401" s="174"/>
      <c r="AJ401" s="174"/>
    </row>
    <row r="402" ht="15.0" customHeight="1">
      <c r="A402" s="262"/>
      <c r="B402" s="115" t="s">
        <v>3028</v>
      </c>
      <c r="C402" s="116"/>
      <c r="D402" s="118">
        <v>342240.0</v>
      </c>
      <c r="E402" s="175">
        <f t="shared" si="1"/>
        <v>32532237</v>
      </c>
      <c r="F402" s="262"/>
      <c r="G402" s="29" t="s">
        <v>2263</v>
      </c>
      <c r="H402" s="118"/>
      <c r="I402" s="29"/>
      <c r="J402" s="29"/>
      <c r="K402" s="116"/>
      <c r="L402" s="265"/>
      <c r="M402" s="174"/>
      <c r="N402" s="174"/>
      <c r="O402" s="116"/>
      <c r="P402" s="174"/>
      <c r="Q402" s="116"/>
      <c r="R402" s="116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  <c r="AF402" s="174"/>
      <c r="AG402" s="174"/>
      <c r="AH402" s="174"/>
      <c r="AI402" s="174"/>
      <c r="AJ402" s="174"/>
    </row>
    <row r="403" ht="15.0" customHeight="1">
      <c r="A403" s="262"/>
      <c r="B403" s="115" t="s">
        <v>2478</v>
      </c>
      <c r="C403" s="116"/>
      <c r="D403" s="118">
        <v>753008.0</v>
      </c>
      <c r="E403" s="175">
        <f t="shared" si="1"/>
        <v>31779229</v>
      </c>
      <c r="F403" s="262"/>
      <c r="G403" s="416" t="s">
        <v>2264</v>
      </c>
      <c r="H403" s="118"/>
      <c r="I403" s="29"/>
      <c r="J403" s="29"/>
      <c r="K403" s="116"/>
      <c r="L403" s="265"/>
      <c r="M403" s="174"/>
      <c r="N403" s="174"/>
      <c r="O403" s="116"/>
      <c r="P403" s="174"/>
      <c r="Q403" s="116"/>
      <c r="R403" s="116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  <c r="AF403" s="174"/>
      <c r="AG403" s="174"/>
      <c r="AH403" s="174"/>
      <c r="AI403" s="174"/>
      <c r="AJ403" s="174"/>
    </row>
    <row r="404" ht="15.0" customHeight="1">
      <c r="A404" s="262"/>
      <c r="B404" s="115" t="s">
        <v>2470</v>
      </c>
      <c r="C404" s="116">
        <v>795557.0</v>
      </c>
      <c r="D404" s="118"/>
      <c r="E404" s="175">
        <f t="shared" si="1"/>
        <v>32574786</v>
      </c>
      <c r="F404" s="262"/>
      <c r="G404" s="416" t="s">
        <v>2264</v>
      </c>
      <c r="H404" s="118"/>
      <c r="I404" s="29"/>
      <c r="J404" s="29"/>
      <c r="K404" s="116"/>
      <c r="L404" s="174"/>
      <c r="M404" s="174"/>
      <c r="N404" s="174"/>
      <c r="O404" s="116"/>
      <c r="P404" s="174"/>
      <c r="Q404" s="116"/>
      <c r="R404" s="116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  <c r="AF404" s="174"/>
      <c r="AG404" s="174"/>
      <c r="AH404" s="174"/>
      <c r="AI404" s="174"/>
      <c r="AJ404" s="174"/>
    </row>
    <row r="405" ht="15.0" customHeight="1">
      <c r="A405" s="262"/>
      <c r="B405" s="115" t="s">
        <v>2279</v>
      </c>
      <c r="C405" s="116">
        <v>1500000.0</v>
      </c>
      <c r="D405" s="118"/>
      <c r="E405" s="175">
        <f t="shared" si="1"/>
        <v>34074786</v>
      </c>
      <c r="F405" s="262"/>
      <c r="G405" s="416" t="s">
        <v>2264</v>
      </c>
      <c r="H405" s="118"/>
      <c r="I405" s="29"/>
      <c r="J405" s="29"/>
      <c r="K405" s="116"/>
      <c r="L405" s="174"/>
      <c r="M405" s="174"/>
      <c r="N405" s="174"/>
      <c r="O405" s="116"/>
      <c r="P405" s="174"/>
      <c r="Q405" s="116"/>
      <c r="R405" s="116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  <c r="AF405" s="174"/>
      <c r="AG405" s="174"/>
      <c r="AH405" s="174"/>
      <c r="AI405" s="174"/>
      <c r="AJ405" s="174"/>
    </row>
    <row r="406" ht="15.0" customHeight="1">
      <c r="A406" s="262"/>
      <c r="B406" s="115" t="s">
        <v>2514</v>
      </c>
      <c r="C406" s="116"/>
      <c r="D406" s="118">
        <v>96700.0</v>
      </c>
      <c r="E406" s="175">
        <f t="shared" si="1"/>
        <v>33978086</v>
      </c>
      <c r="F406" s="262" t="s">
        <v>2518</v>
      </c>
      <c r="G406" s="416" t="s">
        <v>2264</v>
      </c>
      <c r="H406" s="118"/>
      <c r="I406" s="29"/>
      <c r="J406" s="29"/>
      <c r="K406" s="116"/>
      <c r="L406" s="116"/>
      <c r="M406" s="407"/>
      <c r="N406" s="174"/>
      <c r="O406" s="116"/>
      <c r="P406" s="174"/>
      <c r="Q406" s="116"/>
      <c r="R406" s="116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  <c r="AF406" s="174"/>
      <c r="AG406" s="174"/>
      <c r="AH406" s="174"/>
      <c r="AI406" s="174"/>
      <c r="AJ406" s="174"/>
    </row>
    <row r="407" ht="15.0" customHeight="1">
      <c r="A407" s="262"/>
      <c r="B407" s="117" t="s">
        <v>3029</v>
      </c>
      <c r="C407" s="265"/>
      <c r="D407" s="265">
        <v>2083720.0</v>
      </c>
      <c r="E407" s="175">
        <f t="shared" si="1"/>
        <v>31894366</v>
      </c>
      <c r="F407" s="262" t="s">
        <v>2518</v>
      </c>
      <c r="G407" s="416" t="s">
        <v>2264</v>
      </c>
      <c r="H407" s="118"/>
      <c r="I407" s="29"/>
      <c r="J407" s="29"/>
      <c r="K407" s="116"/>
      <c r="L407" s="116"/>
      <c r="M407" s="174"/>
      <c r="N407" s="174"/>
      <c r="O407" s="116"/>
      <c r="P407" s="174"/>
      <c r="Q407" s="116"/>
      <c r="R407" s="116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  <c r="AF407" s="174"/>
      <c r="AG407" s="174"/>
      <c r="AH407" s="174"/>
      <c r="AI407" s="174"/>
      <c r="AJ407" s="174"/>
    </row>
    <row r="408" ht="15.0" customHeight="1">
      <c r="A408" s="262">
        <v>45727.0</v>
      </c>
      <c r="B408" s="115" t="s">
        <v>2300</v>
      </c>
      <c r="C408" s="116"/>
      <c r="D408" s="118">
        <v>27500.0</v>
      </c>
      <c r="E408" s="175">
        <f t="shared" si="1"/>
        <v>31866866</v>
      </c>
      <c r="F408" s="262"/>
      <c r="G408" s="29" t="s">
        <v>2263</v>
      </c>
      <c r="H408" s="118"/>
      <c r="I408" s="29"/>
      <c r="J408" s="29"/>
      <c r="K408" s="116"/>
      <c r="L408" s="116"/>
      <c r="M408" s="174"/>
      <c r="N408" s="174"/>
      <c r="O408" s="116"/>
      <c r="P408" s="174"/>
      <c r="Q408" s="116"/>
      <c r="R408" s="116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  <c r="AF408" s="174"/>
      <c r="AG408" s="174"/>
      <c r="AH408" s="174"/>
      <c r="AI408" s="174"/>
      <c r="AJ408" s="174"/>
    </row>
    <row r="409" ht="15.0" customHeight="1">
      <c r="A409" s="262"/>
      <c r="B409" s="115" t="s">
        <v>2470</v>
      </c>
      <c r="C409" s="116">
        <v>487508.0</v>
      </c>
      <c r="D409" s="118"/>
      <c r="E409" s="175">
        <f t="shared" si="1"/>
        <v>32354374</v>
      </c>
      <c r="F409" s="262"/>
      <c r="G409" s="416" t="s">
        <v>2264</v>
      </c>
      <c r="H409" s="118"/>
      <c r="I409" s="29"/>
      <c r="J409" s="29"/>
      <c r="K409" s="116"/>
      <c r="L409" s="174"/>
      <c r="M409" s="174"/>
      <c r="N409" s="174"/>
      <c r="O409" s="116"/>
      <c r="P409" s="174"/>
      <c r="Q409" s="116"/>
      <c r="R409" s="116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  <c r="AF409" s="174"/>
      <c r="AG409" s="174"/>
      <c r="AH409" s="174"/>
      <c r="AI409" s="174"/>
      <c r="AJ409" s="174"/>
    </row>
    <row r="410" ht="15.0" customHeight="1">
      <c r="A410" s="262"/>
      <c r="B410" s="115" t="s">
        <v>2514</v>
      </c>
      <c r="C410" s="116"/>
      <c r="D410" s="118">
        <v>96700.0</v>
      </c>
      <c r="E410" s="175">
        <f t="shared" si="1"/>
        <v>32257674</v>
      </c>
      <c r="F410" s="262"/>
      <c r="G410" s="416" t="s">
        <v>2264</v>
      </c>
      <c r="H410" s="118"/>
      <c r="I410" s="29"/>
      <c r="J410" s="29"/>
      <c r="K410" s="116"/>
      <c r="L410" s="28" t="s">
        <v>1095</v>
      </c>
      <c r="M410" s="174"/>
      <c r="N410" s="174"/>
      <c r="O410" s="116"/>
      <c r="P410" s="174"/>
      <c r="Q410" s="116"/>
      <c r="R410" s="116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  <c r="AF410" s="174"/>
      <c r="AG410" s="174"/>
      <c r="AH410" s="174"/>
      <c r="AI410" s="174"/>
      <c r="AJ410" s="174"/>
    </row>
    <row r="411" ht="15.0" customHeight="1">
      <c r="A411" s="262">
        <v>45728.0</v>
      </c>
      <c r="B411" s="115" t="s">
        <v>2922</v>
      </c>
      <c r="C411" s="116">
        <v>336600.0</v>
      </c>
      <c r="D411" s="118"/>
      <c r="E411" s="175">
        <f t="shared" si="1"/>
        <v>32594274</v>
      </c>
      <c r="F411" s="262">
        <v>45716.0</v>
      </c>
      <c r="G411" s="29" t="s">
        <v>2263</v>
      </c>
      <c r="H411" s="118"/>
      <c r="I411" s="29"/>
      <c r="J411" s="29"/>
      <c r="K411" s="116"/>
      <c r="L411" s="174"/>
      <c r="M411" s="174"/>
      <c r="N411" s="174"/>
      <c r="O411" s="116"/>
      <c r="P411" s="174"/>
      <c r="Q411" s="116"/>
      <c r="R411" s="116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  <c r="AF411" s="174"/>
      <c r="AG411" s="174"/>
      <c r="AH411" s="174"/>
      <c r="AI411" s="174"/>
      <c r="AJ411" s="174"/>
    </row>
    <row r="412" ht="15.0" customHeight="1">
      <c r="A412" s="262"/>
      <c r="B412" s="115" t="s">
        <v>2279</v>
      </c>
      <c r="C412" s="116">
        <v>1.0E7</v>
      </c>
      <c r="D412" s="118">
        <v>8500000.0</v>
      </c>
      <c r="E412" s="175">
        <f t="shared" si="1"/>
        <v>34094274</v>
      </c>
      <c r="F412" s="262"/>
      <c r="G412" s="29" t="s">
        <v>2263</v>
      </c>
      <c r="H412" s="118"/>
      <c r="I412" s="29"/>
      <c r="J412" s="29"/>
      <c r="K412" s="34"/>
      <c r="L412" s="265"/>
      <c r="M412" s="174"/>
      <c r="N412" s="174"/>
      <c r="O412" s="116"/>
      <c r="P412" s="174"/>
      <c r="Q412" s="116"/>
      <c r="R412" s="116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  <c r="AF412" s="174"/>
      <c r="AG412" s="174"/>
      <c r="AH412" s="174"/>
      <c r="AI412" s="174"/>
      <c r="AJ412" s="174"/>
    </row>
    <row r="413" ht="15.0" customHeight="1">
      <c r="A413" s="262"/>
      <c r="B413" s="115" t="s">
        <v>2470</v>
      </c>
      <c r="C413" s="116">
        <v>178959.0</v>
      </c>
      <c r="D413" s="118"/>
      <c r="E413" s="175">
        <f t="shared" si="1"/>
        <v>34273233</v>
      </c>
      <c r="F413" s="262"/>
      <c r="G413" s="416" t="s">
        <v>2264</v>
      </c>
      <c r="H413" s="118"/>
      <c r="I413" s="29"/>
      <c r="J413" s="29"/>
      <c r="K413" s="34" t="s">
        <v>2969</v>
      </c>
      <c r="L413" s="265">
        <f>857610+812064</f>
        <v>1669674</v>
      </c>
      <c r="M413" s="174"/>
      <c r="N413" s="174"/>
      <c r="O413" s="116"/>
      <c r="P413" s="174"/>
      <c r="Q413" s="116"/>
      <c r="R413" s="116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  <c r="AF413" s="174"/>
      <c r="AG413" s="174"/>
      <c r="AH413" s="174"/>
      <c r="AI413" s="174"/>
      <c r="AJ413" s="174"/>
    </row>
    <row r="414" ht="15.0" customHeight="1">
      <c r="A414" s="262"/>
      <c r="B414" s="115" t="s">
        <v>2514</v>
      </c>
      <c r="C414" s="116"/>
      <c r="D414" s="118">
        <v>96700.0</v>
      </c>
      <c r="E414" s="175">
        <f t="shared" si="1"/>
        <v>34176533</v>
      </c>
      <c r="F414" s="262" t="s">
        <v>2518</v>
      </c>
      <c r="G414" s="416" t="s">
        <v>2264</v>
      </c>
      <c r="H414" s="118"/>
      <c r="I414" s="29"/>
      <c r="J414" s="29"/>
      <c r="K414" s="34" t="s">
        <v>2325</v>
      </c>
      <c r="L414" s="265">
        <v>4348780.0</v>
      </c>
      <c r="M414" s="174"/>
      <c r="N414" s="174"/>
      <c r="O414" s="116"/>
      <c r="P414" s="174"/>
      <c r="Q414" s="116"/>
      <c r="R414" s="116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  <c r="AF414" s="174"/>
      <c r="AG414" s="174"/>
      <c r="AH414" s="174"/>
      <c r="AI414" s="174"/>
      <c r="AJ414" s="174"/>
    </row>
    <row r="415" ht="15.0" customHeight="1">
      <c r="A415" s="262">
        <v>45729.0</v>
      </c>
      <c r="B415" s="115" t="s">
        <v>2999</v>
      </c>
      <c r="C415" s="116">
        <v>1794000.0</v>
      </c>
      <c r="D415" s="116"/>
      <c r="E415" s="175">
        <f t="shared" si="1"/>
        <v>35970533</v>
      </c>
      <c r="F415" s="262">
        <v>45727.0</v>
      </c>
      <c r="G415" s="29" t="s">
        <v>2263</v>
      </c>
      <c r="H415" s="118"/>
      <c r="I415" s="29"/>
      <c r="J415" s="29"/>
      <c r="K415" s="34" t="s">
        <v>2895</v>
      </c>
      <c r="L415" s="28">
        <v>1.100627E7</v>
      </c>
      <c r="M415" s="174"/>
      <c r="N415" s="174"/>
      <c r="O415" s="116"/>
      <c r="P415" s="174"/>
      <c r="Q415" s="116"/>
      <c r="R415" s="116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  <c r="AF415" s="174"/>
      <c r="AG415" s="174"/>
      <c r="AH415" s="174"/>
      <c r="AI415" s="174"/>
      <c r="AJ415" s="174"/>
    </row>
    <row r="416" ht="15.0" customHeight="1">
      <c r="A416" s="262"/>
      <c r="B416" s="115" t="s">
        <v>3030</v>
      </c>
      <c r="C416" s="116"/>
      <c r="D416" s="116">
        <v>300000.0</v>
      </c>
      <c r="E416" s="175">
        <f t="shared" si="1"/>
        <v>35670533</v>
      </c>
      <c r="F416" s="262"/>
      <c r="G416" s="29" t="s">
        <v>2263</v>
      </c>
      <c r="H416" s="118"/>
      <c r="I416" s="29"/>
      <c r="J416" s="29"/>
      <c r="K416" s="34" t="s">
        <v>2890</v>
      </c>
      <c r="L416" s="118"/>
      <c r="M416" s="174"/>
      <c r="N416" s="174"/>
      <c r="O416" s="116"/>
      <c r="P416" s="174"/>
      <c r="Q416" s="116"/>
      <c r="R416" s="116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  <c r="AF416" s="174"/>
      <c r="AG416" s="174"/>
      <c r="AH416" s="174"/>
      <c r="AI416" s="174"/>
      <c r="AJ416" s="174"/>
    </row>
    <row r="417" ht="15.0" customHeight="1">
      <c r="A417" s="262"/>
      <c r="B417" s="115" t="s">
        <v>2470</v>
      </c>
      <c r="C417" s="116">
        <v>321957.0</v>
      </c>
      <c r="D417" s="118"/>
      <c r="E417" s="175">
        <f t="shared" si="1"/>
        <v>35992490</v>
      </c>
      <c r="F417" s="262"/>
      <c r="G417" s="416" t="s">
        <v>2264</v>
      </c>
      <c r="H417" s="118"/>
      <c r="I417" s="29"/>
      <c r="J417" s="29"/>
      <c r="K417" s="34"/>
      <c r="L417" s="118"/>
      <c r="M417" s="174"/>
      <c r="N417" s="118"/>
      <c r="O417" s="116"/>
      <c r="P417" s="174"/>
      <c r="Q417" s="116"/>
      <c r="R417" s="116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  <c r="AF417" s="174"/>
      <c r="AG417" s="174"/>
      <c r="AH417" s="174"/>
      <c r="AI417" s="174"/>
      <c r="AJ417" s="174"/>
    </row>
    <row r="418" ht="15.0" customHeight="1">
      <c r="A418" s="262"/>
      <c r="B418" s="115" t="s">
        <v>3031</v>
      </c>
      <c r="C418" s="116"/>
      <c r="D418" s="118">
        <v>300000.0</v>
      </c>
      <c r="E418" s="175">
        <f t="shared" si="1"/>
        <v>35692490</v>
      </c>
      <c r="F418" s="262"/>
      <c r="G418" s="416" t="s">
        <v>2264</v>
      </c>
      <c r="H418" s="118"/>
      <c r="I418" s="29"/>
      <c r="J418" s="29"/>
      <c r="K418" s="116">
        <v>1.0</v>
      </c>
      <c r="L418" s="116">
        <v>6601960.0</v>
      </c>
      <c r="M418" s="174"/>
      <c r="N418" s="174"/>
      <c r="O418" s="116"/>
      <c r="P418" s="174"/>
      <c r="Q418" s="116"/>
      <c r="R418" s="116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  <c r="AF418" s="174"/>
      <c r="AG418" s="174"/>
      <c r="AH418" s="174"/>
      <c r="AI418" s="174"/>
      <c r="AJ418" s="174"/>
    </row>
    <row r="419" ht="15.0" customHeight="1">
      <c r="A419" s="262"/>
      <c r="B419" s="115" t="s">
        <v>2514</v>
      </c>
      <c r="C419" s="116"/>
      <c r="D419" s="118">
        <v>96700.0</v>
      </c>
      <c r="E419" s="175">
        <f t="shared" si="1"/>
        <v>35595790</v>
      </c>
      <c r="F419" s="262" t="s">
        <v>2518</v>
      </c>
      <c r="G419" s="416" t="s">
        <v>2264</v>
      </c>
      <c r="H419" s="118"/>
      <c r="I419" s="29"/>
      <c r="J419" s="29"/>
      <c r="K419" s="116">
        <v>2.0</v>
      </c>
      <c r="L419" s="175">
        <v>6535260.0</v>
      </c>
      <c r="M419" s="174"/>
      <c r="N419" s="174"/>
      <c r="O419" s="116"/>
      <c r="P419" s="174"/>
      <c r="Q419" s="116"/>
      <c r="R419" s="116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  <c r="AF419" s="174"/>
      <c r="AG419" s="174"/>
      <c r="AH419" s="174"/>
      <c r="AI419" s="174"/>
      <c r="AJ419" s="174"/>
    </row>
    <row r="420" ht="15.0" customHeight="1">
      <c r="A420" s="262">
        <v>45730.0</v>
      </c>
      <c r="B420" s="115" t="s">
        <v>911</v>
      </c>
      <c r="C420" s="116">
        <v>8.520314E7</v>
      </c>
      <c r="D420" s="118"/>
      <c r="E420" s="175">
        <f t="shared" si="1"/>
        <v>120798930</v>
      </c>
      <c r="F420" s="262">
        <v>45716.0</v>
      </c>
      <c r="G420" s="29" t="s">
        <v>2263</v>
      </c>
      <c r="H420" s="118"/>
      <c r="I420" s="29"/>
      <c r="J420" s="29"/>
      <c r="K420" s="116">
        <v>3.0</v>
      </c>
      <c r="L420" s="175">
        <v>5464760.0</v>
      </c>
      <c r="M420" s="174"/>
      <c r="N420" s="174"/>
      <c r="O420" s="116"/>
      <c r="P420" s="174"/>
      <c r="Q420" s="116"/>
      <c r="R420" s="116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  <c r="AF420" s="174"/>
      <c r="AG420" s="174"/>
      <c r="AH420" s="174"/>
      <c r="AI420" s="174"/>
      <c r="AJ420" s="174"/>
    </row>
    <row r="421" ht="15.0" customHeight="1">
      <c r="A421" s="262"/>
      <c r="B421" s="115" t="s">
        <v>3032</v>
      </c>
      <c r="C421" s="116">
        <v>1.01893E7</v>
      </c>
      <c r="D421" s="118"/>
      <c r="E421" s="175">
        <f t="shared" si="1"/>
        <v>130988230</v>
      </c>
      <c r="F421" s="262">
        <v>45716.0</v>
      </c>
      <c r="G421" s="29" t="s">
        <v>2263</v>
      </c>
      <c r="H421" s="118"/>
      <c r="I421" s="29"/>
      <c r="J421" s="29"/>
      <c r="K421" s="116">
        <v>4.0</v>
      </c>
      <c r="L421" s="175">
        <v>5657300.0</v>
      </c>
      <c r="M421" s="174"/>
      <c r="N421" s="174"/>
      <c r="O421" s="116"/>
      <c r="P421" s="174"/>
      <c r="Q421" s="116"/>
      <c r="R421" s="116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</row>
    <row r="422" ht="15.0" customHeight="1">
      <c r="A422" s="262"/>
      <c r="B422" s="115" t="s">
        <v>3033</v>
      </c>
      <c r="C422" s="116">
        <v>1650000.0</v>
      </c>
      <c r="D422" s="118"/>
      <c r="E422" s="175">
        <f t="shared" si="1"/>
        <v>132638230</v>
      </c>
      <c r="F422" s="262">
        <v>45716.0</v>
      </c>
      <c r="G422" s="29" t="s">
        <v>2263</v>
      </c>
      <c r="H422" s="118"/>
      <c r="I422" s="29"/>
      <c r="J422" s="29"/>
      <c r="K422" s="116">
        <v>5.0</v>
      </c>
      <c r="L422" s="118">
        <v>3437820.0</v>
      </c>
      <c r="M422" s="174"/>
      <c r="N422" s="174"/>
      <c r="O422" s="116"/>
      <c r="P422" s="174"/>
      <c r="Q422" s="116"/>
      <c r="R422" s="116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</row>
    <row r="423" ht="15.0" customHeight="1">
      <c r="A423" s="262"/>
      <c r="B423" s="115" t="s">
        <v>2338</v>
      </c>
      <c r="C423" s="118"/>
      <c r="D423" s="118">
        <v>590760.0</v>
      </c>
      <c r="E423" s="175">
        <f t="shared" si="1"/>
        <v>132047470</v>
      </c>
      <c r="F423" s="262"/>
      <c r="G423" s="29" t="s">
        <v>2263</v>
      </c>
      <c r="H423" s="118"/>
      <c r="I423" s="29"/>
      <c r="J423" s="29"/>
      <c r="K423" s="116">
        <v>6.0</v>
      </c>
      <c r="L423" s="116">
        <v>1438000.0</v>
      </c>
      <c r="M423" s="174"/>
      <c r="N423" s="174"/>
      <c r="O423" s="116"/>
      <c r="P423" s="174"/>
      <c r="Q423" s="116"/>
      <c r="R423" s="116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</row>
    <row r="424" ht="15.0" customHeight="1">
      <c r="A424" s="262"/>
      <c r="B424" s="115" t="s">
        <v>2338</v>
      </c>
      <c r="C424" s="118"/>
      <c r="D424" s="118">
        <v>2823850.0</v>
      </c>
      <c r="E424" s="175">
        <f t="shared" si="1"/>
        <v>129223620</v>
      </c>
      <c r="F424" s="262"/>
      <c r="G424" s="29" t="s">
        <v>2263</v>
      </c>
      <c r="H424" s="118"/>
      <c r="I424" s="29"/>
      <c r="J424" s="29"/>
      <c r="K424" s="116">
        <v>7.0</v>
      </c>
      <c r="L424" s="116">
        <v>1.343745E7</v>
      </c>
      <c r="M424" s="174"/>
      <c r="N424" s="174"/>
      <c r="O424" s="116"/>
      <c r="P424" s="174"/>
      <c r="Q424" s="116"/>
      <c r="R424" s="116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</row>
    <row r="425" ht="15.0" customHeight="1">
      <c r="A425" s="262"/>
      <c r="B425" s="115" t="s">
        <v>2338</v>
      </c>
      <c r="C425" s="116"/>
      <c r="D425" s="118">
        <v>17900.0</v>
      </c>
      <c r="E425" s="175">
        <f t="shared" si="1"/>
        <v>129205720</v>
      </c>
      <c r="F425" s="262"/>
      <c r="G425" s="29" t="s">
        <v>2263</v>
      </c>
      <c r="H425" s="118"/>
      <c r="I425" s="29"/>
      <c r="J425" s="29"/>
      <c r="K425" s="116">
        <v>8.0</v>
      </c>
      <c r="L425" s="265">
        <v>4087700.0</v>
      </c>
      <c r="M425" s="174"/>
      <c r="N425" s="174"/>
      <c r="O425" s="116"/>
      <c r="P425" s="174"/>
      <c r="Q425" s="116"/>
      <c r="R425" s="116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</row>
    <row r="426" ht="15.0" customHeight="1">
      <c r="A426" s="262"/>
      <c r="B426" s="115" t="s">
        <v>2470</v>
      </c>
      <c r="C426" s="116">
        <v>465092.0</v>
      </c>
      <c r="D426" s="118"/>
      <c r="E426" s="175">
        <f t="shared" si="1"/>
        <v>129670812</v>
      </c>
      <c r="F426" s="262"/>
      <c r="G426" s="416" t="s">
        <v>2264</v>
      </c>
      <c r="H426" s="118"/>
      <c r="I426" s="29"/>
      <c r="J426" s="29"/>
      <c r="K426" s="116">
        <v>9.0</v>
      </c>
      <c r="L426" s="118">
        <v>4633100.0</v>
      </c>
      <c r="M426" s="174"/>
      <c r="N426" s="174"/>
      <c r="O426" s="116"/>
      <c r="P426" s="174"/>
      <c r="Q426" s="116"/>
      <c r="R426" s="116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</row>
    <row r="427" ht="15.0" customHeight="1">
      <c r="A427" s="262"/>
      <c r="B427" s="410" t="s">
        <v>3034</v>
      </c>
      <c r="C427" s="116">
        <v>5.36228E7</v>
      </c>
      <c r="D427" s="116"/>
      <c r="E427" s="175">
        <f t="shared" si="1"/>
        <v>183293612</v>
      </c>
      <c r="F427" s="262" t="s">
        <v>3035</v>
      </c>
      <c r="G427" s="99" t="s">
        <v>2265</v>
      </c>
      <c r="H427" s="118"/>
      <c r="I427" s="29"/>
      <c r="J427" s="29"/>
      <c r="K427" s="116">
        <v>10.0</v>
      </c>
      <c r="L427" s="116">
        <v>5767460.0</v>
      </c>
      <c r="M427" s="174"/>
      <c r="N427" s="174"/>
      <c r="O427" s="116"/>
      <c r="P427" s="174"/>
      <c r="Q427" s="116"/>
      <c r="R427" s="116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</row>
    <row r="428" ht="15.0" customHeight="1">
      <c r="A428" s="262"/>
      <c r="B428" s="410" t="s">
        <v>3036</v>
      </c>
      <c r="C428" s="118"/>
      <c r="D428" s="116">
        <v>5.950406E7</v>
      </c>
      <c r="E428" s="175">
        <f t="shared" si="1"/>
        <v>123789552</v>
      </c>
      <c r="F428" s="262"/>
      <c r="G428" s="99" t="s">
        <v>2265</v>
      </c>
      <c r="H428" s="118"/>
      <c r="I428" s="29"/>
      <c r="J428" s="29"/>
      <c r="K428" s="116" t="s">
        <v>2834</v>
      </c>
      <c r="L428" s="116">
        <v>200000.0</v>
      </c>
      <c r="M428" s="174"/>
      <c r="N428" s="174"/>
      <c r="O428" s="116"/>
      <c r="P428" s="174"/>
      <c r="Q428" s="116"/>
      <c r="R428" s="116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</row>
    <row r="429" ht="15.0" customHeight="1">
      <c r="A429" s="262"/>
      <c r="B429" s="410" t="s">
        <v>3037</v>
      </c>
      <c r="C429" s="118">
        <v>5.63596E7</v>
      </c>
      <c r="D429" s="116"/>
      <c r="E429" s="175">
        <f t="shared" si="1"/>
        <v>180149152</v>
      </c>
      <c r="F429" s="262" t="s">
        <v>3035</v>
      </c>
      <c r="G429" s="99" t="s">
        <v>2265</v>
      </c>
      <c r="H429" s="118"/>
      <c r="I429" s="29"/>
      <c r="J429" s="29"/>
      <c r="K429" s="116">
        <v>11.0</v>
      </c>
      <c r="L429" s="118">
        <v>5742280.0</v>
      </c>
      <c r="M429" s="174"/>
      <c r="N429" s="174"/>
      <c r="O429" s="116"/>
      <c r="P429" s="174"/>
      <c r="Q429" s="116"/>
      <c r="R429" s="116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</row>
    <row r="430" ht="15.0" customHeight="1">
      <c r="A430" s="262"/>
      <c r="B430" s="115" t="s">
        <v>3038</v>
      </c>
      <c r="C430" s="116"/>
      <c r="D430" s="116">
        <v>6.08751E7</v>
      </c>
      <c r="E430" s="175">
        <f t="shared" si="1"/>
        <v>119274052</v>
      </c>
      <c r="F430" s="262"/>
      <c r="G430" s="99" t="s">
        <v>2265</v>
      </c>
      <c r="H430" s="118"/>
      <c r="I430" s="29"/>
      <c r="J430" s="29"/>
      <c r="K430" s="116">
        <v>12.0</v>
      </c>
      <c r="L430" s="116">
        <v>5482140.0</v>
      </c>
      <c r="M430" s="174"/>
      <c r="N430" s="174"/>
      <c r="O430" s="116"/>
      <c r="P430" s="174"/>
      <c r="Q430" s="116"/>
      <c r="R430" s="116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</row>
    <row r="431" ht="15.0" customHeight="1">
      <c r="A431" s="262"/>
      <c r="B431" s="118" t="s">
        <v>3039</v>
      </c>
      <c r="C431" s="118"/>
      <c r="D431" s="116">
        <v>6902821.0</v>
      </c>
      <c r="E431" s="175">
        <f t="shared" si="1"/>
        <v>112371231</v>
      </c>
      <c r="F431" s="262"/>
      <c r="G431" s="99" t="s">
        <v>2265</v>
      </c>
      <c r="H431" s="118"/>
      <c r="I431" s="29"/>
      <c r="J431" s="29"/>
      <c r="K431" s="116">
        <v>13.0</v>
      </c>
      <c r="L431" s="116">
        <v>5809000.0</v>
      </c>
      <c r="M431" s="174"/>
      <c r="N431" s="174"/>
      <c r="O431" s="116"/>
      <c r="P431" s="174"/>
      <c r="Q431" s="116"/>
      <c r="R431" s="116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</row>
    <row r="432" ht="15.0" customHeight="1">
      <c r="A432" s="262">
        <v>45731.0</v>
      </c>
      <c r="B432" s="115" t="s">
        <v>2470</v>
      </c>
      <c r="C432" s="116">
        <v>70353.0</v>
      </c>
      <c r="D432" s="118"/>
      <c r="E432" s="175">
        <f t="shared" si="1"/>
        <v>112441584</v>
      </c>
      <c r="F432" s="262"/>
      <c r="G432" s="416" t="s">
        <v>2264</v>
      </c>
      <c r="H432" s="118"/>
      <c r="I432" s="29"/>
      <c r="J432" s="29"/>
      <c r="K432" s="116">
        <v>14.0</v>
      </c>
      <c r="L432" s="116">
        <v>5582730.0</v>
      </c>
      <c r="M432" s="174"/>
      <c r="N432" s="174"/>
      <c r="O432" s="116"/>
      <c r="P432" s="174"/>
      <c r="Q432" s="116"/>
      <c r="R432" s="116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</row>
    <row r="433" ht="15.0" customHeight="1">
      <c r="A433" s="262">
        <v>45732.0</v>
      </c>
      <c r="B433" s="115" t="s">
        <v>2470</v>
      </c>
      <c r="C433" s="116">
        <v>5000.0</v>
      </c>
      <c r="D433" s="118"/>
      <c r="E433" s="175">
        <f t="shared" si="1"/>
        <v>112446584</v>
      </c>
      <c r="F433" s="262"/>
      <c r="G433" s="416" t="s">
        <v>2264</v>
      </c>
      <c r="H433" s="118"/>
      <c r="I433" s="29"/>
      <c r="J433" s="29"/>
      <c r="K433" s="116">
        <v>15.0</v>
      </c>
      <c r="L433" s="116">
        <v>4429140.0</v>
      </c>
      <c r="M433" s="174"/>
      <c r="N433" s="174"/>
      <c r="O433" s="116"/>
      <c r="P433" s="174"/>
      <c r="Q433" s="116"/>
      <c r="R433" s="116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</row>
    <row r="434" ht="15.0" customHeight="1">
      <c r="A434" s="262">
        <v>45733.0</v>
      </c>
      <c r="B434" s="117" t="s">
        <v>2920</v>
      </c>
      <c r="C434" s="116">
        <v>1608.0</v>
      </c>
      <c r="D434" s="116"/>
      <c r="E434" s="175">
        <f t="shared" si="1"/>
        <v>112448192</v>
      </c>
      <c r="F434" s="262"/>
      <c r="G434" s="29" t="s">
        <v>2263</v>
      </c>
      <c r="H434" s="118"/>
      <c r="I434" s="29"/>
      <c r="J434" s="29"/>
      <c r="K434" s="116">
        <v>16.0</v>
      </c>
      <c r="L434" s="116">
        <v>4821620.0</v>
      </c>
      <c r="M434" s="174"/>
      <c r="N434" s="174"/>
      <c r="O434" s="116"/>
      <c r="P434" s="174"/>
      <c r="Q434" s="116"/>
      <c r="R434" s="116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</row>
    <row r="435" ht="15.0" customHeight="1">
      <c r="A435" s="262"/>
      <c r="B435" s="117" t="s">
        <v>2980</v>
      </c>
      <c r="C435" s="116">
        <v>2475000.0</v>
      </c>
      <c r="D435" s="116"/>
      <c r="E435" s="175">
        <f t="shared" si="1"/>
        <v>114923192</v>
      </c>
      <c r="F435" s="262">
        <v>45716.0</v>
      </c>
      <c r="G435" s="29" t="s">
        <v>2263</v>
      </c>
      <c r="H435" s="118"/>
      <c r="I435" s="29"/>
      <c r="J435" s="29"/>
      <c r="K435" s="116">
        <v>17.0</v>
      </c>
      <c r="L435" s="116">
        <v>5662040.0</v>
      </c>
      <c r="M435" s="174"/>
      <c r="N435" s="174"/>
      <c r="O435" s="116"/>
      <c r="P435" s="174"/>
      <c r="Q435" s="116"/>
      <c r="R435" s="116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</row>
    <row r="436" ht="15.0" customHeight="1">
      <c r="A436" s="262"/>
      <c r="B436" s="117" t="s">
        <v>2858</v>
      </c>
      <c r="C436" s="118"/>
      <c r="D436" s="118">
        <v>2.141293E7</v>
      </c>
      <c r="E436" s="175">
        <f t="shared" si="1"/>
        <v>93510262</v>
      </c>
      <c r="F436" s="262">
        <v>45716.0</v>
      </c>
      <c r="G436" s="29" t="s">
        <v>2263</v>
      </c>
      <c r="H436" s="118"/>
      <c r="I436" s="29"/>
      <c r="J436" s="29"/>
      <c r="K436" s="116">
        <v>18.0</v>
      </c>
      <c r="L436" s="116">
        <v>5755830.0</v>
      </c>
      <c r="M436" s="174"/>
      <c r="N436" s="174"/>
      <c r="O436" s="116"/>
      <c r="P436" s="174"/>
      <c r="Q436" s="116"/>
      <c r="R436" s="116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</row>
    <row r="437" ht="15.0" customHeight="1">
      <c r="A437" s="262"/>
      <c r="B437" s="117" t="s">
        <v>2858</v>
      </c>
      <c r="C437" s="118"/>
      <c r="D437" s="118">
        <v>1.6038E7</v>
      </c>
      <c r="E437" s="175">
        <f t="shared" si="1"/>
        <v>77472262</v>
      </c>
      <c r="F437" s="262">
        <v>45716.0</v>
      </c>
      <c r="G437" s="29" t="s">
        <v>2263</v>
      </c>
      <c r="H437" s="118"/>
      <c r="I437" s="29"/>
      <c r="J437" s="29"/>
      <c r="K437" s="116">
        <v>19.0</v>
      </c>
      <c r="L437" s="118">
        <v>6688060.0</v>
      </c>
      <c r="M437" s="174"/>
      <c r="N437" s="174"/>
      <c r="O437" s="116"/>
      <c r="P437" s="174"/>
      <c r="Q437" s="116"/>
      <c r="R437" s="116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</row>
    <row r="438" ht="15.0" customHeight="1">
      <c r="A438" s="262"/>
      <c r="B438" s="117" t="s">
        <v>2334</v>
      </c>
      <c r="C438" s="118"/>
      <c r="D438" s="118">
        <v>507100.0</v>
      </c>
      <c r="E438" s="175">
        <f t="shared" si="1"/>
        <v>76965162</v>
      </c>
      <c r="F438" s="262"/>
      <c r="G438" s="29" t="s">
        <v>2263</v>
      </c>
      <c r="H438" s="118"/>
      <c r="I438" s="29"/>
      <c r="J438" s="29"/>
      <c r="K438" s="116">
        <v>20.0</v>
      </c>
      <c r="L438" s="118">
        <v>6239340.0</v>
      </c>
      <c r="M438" s="174"/>
      <c r="N438" s="174"/>
      <c r="O438" s="116"/>
      <c r="P438" s="174"/>
      <c r="Q438" s="116"/>
      <c r="R438" s="116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</row>
    <row r="439" ht="15.0" customHeight="1">
      <c r="A439" s="262"/>
      <c r="B439" s="117" t="s">
        <v>2332</v>
      </c>
      <c r="C439" s="116"/>
      <c r="D439" s="116">
        <v>567400.0</v>
      </c>
      <c r="E439" s="175">
        <f t="shared" si="1"/>
        <v>76397762</v>
      </c>
      <c r="F439" s="262"/>
      <c r="G439" s="29" t="s">
        <v>2263</v>
      </c>
      <c r="H439" s="118"/>
      <c r="I439" s="29"/>
      <c r="J439" s="29"/>
      <c r="K439" s="116">
        <v>21.0</v>
      </c>
      <c r="L439" s="118">
        <f>5189150+D461</f>
        <v>7990880</v>
      </c>
      <c r="M439" s="174"/>
      <c r="N439" s="174"/>
      <c r="O439" s="116"/>
      <c r="P439" s="174"/>
      <c r="Q439" s="116"/>
      <c r="R439" s="116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</row>
    <row r="440" ht="15.0" customHeight="1">
      <c r="A440" s="262"/>
      <c r="B440" s="117" t="s">
        <v>3040</v>
      </c>
      <c r="C440" s="116"/>
      <c r="D440" s="116">
        <v>5828050.0</v>
      </c>
      <c r="E440" s="175">
        <f t="shared" si="1"/>
        <v>70569712</v>
      </c>
      <c r="F440" s="262"/>
      <c r="G440" s="29" t="s">
        <v>2263</v>
      </c>
      <c r="H440" s="118"/>
      <c r="I440" s="29"/>
      <c r="J440" s="29"/>
      <c r="K440" s="116">
        <v>22.0</v>
      </c>
      <c r="L440" s="118">
        <v>4153440.0</v>
      </c>
      <c r="M440" s="174"/>
      <c r="N440" s="174"/>
      <c r="O440" s="116"/>
      <c r="P440" s="174"/>
      <c r="Q440" s="116"/>
      <c r="R440" s="116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</row>
    <row r="441" ht="15.0" customHeight="1">
      <c r="A441" s="262"/>
      <c r="B441" s="117" t="s">
        <v>2336</v>
      </c>
      <c r="C441" s="116"/>
      <c r="D441" s="116">
        <v>1397951.0</v>
      </c>
      <c r="E441" s="175">
        <f t="shared" si="1"/>
        <v>69171761</v>
      </c>
      <c r="F441" s="262"/>
      <c r="G441" s="29" t="s">
        <v>2263</v>
      </c>
      <c r="H441" s="118"/>
      <c r="I441" s="29"/>
      <c r="J441" s="29"/>
      <c r="K441" s="116">
        <v>23.0</v>
      </c>
      <c r="L441" s="116">
        <v>4242390.0</v>
      </c>
      <c r="M441" s="174"/>
      <c r="N441" s="174"/>
      <c r="O441" s="116"/>
      <c r="P441" s="174"/>
      <c r="Q441" s="116"/>
      <c r="R441" s="116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</row>
    <row r="442" ht="15.0" customHeight="1">
      <c r="A442" s="262"/>
      <c r="B442" s="117" t="s">
        <v>3041</v>
      </c>
      <c r="C442" s="116">
        <v>8.0</v>
      </c>
      <c r="D442" s="116"/>
      <c r="E442" s="175">
        <f t="shared" si="1"/>
        <v>69171769</v>
      </c>
      <c r="F442" s="262"/>
      <c r="G442" s="99" t="s">
        <v>2265</v>
      </c>
      <c r="H442" s="118"/>
      <c r="I442" s="29"/>
      <c r="J442" s="29"/>
      <c r="K442" s="116">
        <v>24.0</v>
      </c>
      <c r="L442" s="118">
        <v>5839010.0</v>
      </c>
      <c r="M442" s="174"/>
      <c r="N442" s="174"/>
      <c r="O442" s="116"/>
      <c r="P442" s="174"/>
      <c r="Q442" s="116"/>
      <c r="R442" s="116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</row>
    <row r="443" ht="15.0" customHeight="1">
      <c r="A443" s="262"/>
      <c r="B443" s="117" t="s">
        <v>2470</v>
      </c>
      <c r="C443" s="116">
        <v>435760.0</v>
      </c>
      <c r="D443" s="116"/>
      <c r="E443" s="175">
        <f t="shared" si="1"/>
        <v>69607529</v>
      </c>
      <c r="F443" s="262"/>
      <c r="G443" s="416" t="s">
        <v>2264</v>
      </c>
      <c r="H443" s="118"/>
      <c r="I443" s="29"/>
      <c r="J443" s="29"/>
      <c r="K443" s="116">
        <v>25.0</v>
      </c>
      <c r="L443" s="118">
        <v>5457010.0</v>
      </c>
      <c r="M443" s="174"/>
      <c r="N443" s="174"/>
      <c r="O443" s="116"/>
      <c r="P443" s="174"/>
      <c r="Q443" s="116"/>
      <c r="R443" s="116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</row>
    <row r="444" ht="15.0" customHeight="1">
      <c r="A444" s="262"/>
      <c r="B444" s="115" t="s">
        <v>2514</v>
      </c>
      <c r="C444" s="116"/>
      <c r="D444" s="118">
        <v>193400.0</v>
      </c>
      <c r="E444" s="175">
        <f t="shared" si="1"/>
        <v>69414129</v>
      </c>
      <c r="F444" s="262" t="s">
        <v>2518</v>
      </c>
      <c r="G444" s="416" t="s">
        <v>2264</v>
      </c>
      <c r="H444" s="118"/>
      <c r="I444" s="29"/>
      <c r="J444" s="29"/>
      <c r="K444" s="116">
        <v>26.0</v>
      </c>
      <c r="L444" s="118">
        <v>6254860.0</v>
      </c>
      <c r="M444" s="174"/>
      <c r="N444" s="174"/>
      <c r="O444" s="116"/>
      <c r="P444" s="174"/>
      <c r="Q444" s="116"/>
      <c r="R444" s="116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</row>
    <row r="445" ht="15.0" customHeight="1">
      <c r="A445" s="262"/>
      <c r="B445" s="115" t="s">
        <v>3042</v>
      </c>
      <c r="C445" s="116">
        <v>2899743.0</v>
      </c>
      <c r="D445" s="116"/>
      <c r="E445" s="175">
        <f t="shared" si="1"/>
        <v>72313872</v>
      </c>
      <c r="F445" s="262"/>
      <c r="G445" s="260" t="s">
        <v>2266</v>
      </c>
      <c r="H445" s="118"/>
      <c r="I445" s="29"/>
      <c r="J445" s="29"/>
      <c r="K445" s="116">
        <v>27.0</v>
      </c>
      <c r="L445" s="116">
        <v>6063360.0</v>
      </c>
      <c r="M445" s="174"/>
      <c r="N445" s="174"/>
      <c r="O445" s="116"/>
      <c r="P445" s="174"/>
      <c r="Q445" s="116"/>
      <c r="R445" s="116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</row>
    <row r="446" ht="15.0" customHeight="1">
      <c r="A446" s="262">
        <v>45734.0</v>
      </c>
      <c r="B446" s="117" t="s">
        <v>2470</v>
      </c>
      <c r="C446" s="116">
        <v>236542.0</v>
      </c>
      <c r="D446" s="116"/>
      <c r="E446" s="175">
        <f t="shared" si="1"/>
        <v>72550414</v>
      </c>
      <c r="F446" s="262"/>
      <c r="G446" s="416" t="s">
        <v>2264</v>
      </c>
      <c r="H446" s="118"/>
      <c r="I446" s="29"/>
      <c r="J446" s="29"/>
      <c r="K446" s="116">
        <v>28.0</v>
      </c>
      <c r="L446" s="116">
        <v>6424080.0</v>
      </c>
      <c r="M446" s="174"/>
      <c r="N446" s="174"/>
      <c r="O446" s="116"/>
      <c r="P446" s="174"/>
      <c r="Q446" s="116"/>
      <c r="R446" s="116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</row>
    <row r="447" ht="15.0" customHeight="1">
      <c r="A447" s="262"/>
      <c r="B447" s="115" t="s">
        <v>2514</v>
      </c>
      <c r="C447" s="116"/>
      <c r="D447" s="116">
        <v>96700.0</v>
      </c>
      <c r="E447" s="175">
        <f t="shared" si="1"/>
        <v>72453714</v>
      </c>
      <c r="F447" s="262"/>
      <c r="G447" s="416" t="s">
        <v>2264</v>
      </c>
      <c r="H447" s="118"/>
      <c r="I447" s="29"/>
      <c r="J447" s="29"/>
      <c r="K447" s="116">
        <v>29.0</v>
      </c>
      <c r="L447" s="116">
        <v>5048450.0</v>
      </c>
      <c r="M447" s="174"/>
      <c r="N447" s="174"/>
      <c r="O447" s="116"/>
      <c r="P447" s="174"/>
      <c r="Q447" s="116"/>
      <c r="R447" s="116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</row>
    <row r="448" ht="15.0" customHeight="1">
      <c r="A448" s="262">
        <v>45735.0</v>
      </c>
      <c r="B448" s="117" t="s">
        <v>3043</v>
      </c>
      <c r="C448" s="116">
        <v>7837500.0</v>
      </c>
      <c r="D448" s="116"/>
      <c r="E448" s="175">
        <f t="shared" si="1"/>
        <v>80291214</v>
      </c>
      <c r="F448" s="262">
        <v>45716.0</v>
      </c>
      <c r="G448" s="28" t="s">
        <v>2263</v>
      </c>
      <c r="H448" s="118"/>
      <c r="I448" s="29"/>
      <c r="J448" s="29"/>
      <c r="K448" s="116">
        <v>30.0</v>
      </c>
      <c r="L448" s="116">
        <v>4745260.0</v>
      </c>
      <c r="M448" s="174"/>
      <c r="N448" s="174"/>
      <c r="O448" s="116"/>
      <c r="P448" s="174"/>
      <c r="Q448" s="116"/>
      <c r="R448" s="116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</row>
    <row r="449" ht="15.0" customHeight="1">
      <c r="A449" s="262"/>
      <c r="B449" s="117" t="s">
        <v>2906</v>
      </c>
      <c r="C449" s="116">
        <v>1848000.0</v>
      </c>
      <c r="D449" s="116"/>
      <c r="E449" s="175">
        <f t="shared" si="1"/>
        <v>82139214</v>
      </c>
      <c r="F449" s="262">
        <v>45716.0</v>
      </c>
      <c r="G449" s="28" t="s">
        <v>2263</v>
      </c>
      <c r="H449" s="118"/>
      <c r="I449" s="29"/>
      <c r="J449" s="29"/>
      <c r="K449" s="116">
        <v>31.0</v>
      </c>
      <c r="L449" s="116">
        <v>6362180.0</v>
      </c>
      <c r="M449" s="174"/>
      <c r="N449" s="174"/>
      <c r="O449" s="116"/>
      <c r="P449" s="174"/>
      <c r="Q449" s="116"/>
      <c r="R449" s="116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</row>
    <row r="450" ht="15.0" customHeight="1">
      <c r="A450" s="262"/>
      <c r="B450" s="117" t="s">
        <v>2912</v>
      </c>
      <c r="C450" s="116">
        <v>3025000.0</v>
      </c>
      <c r="D450" s="116"/>
      <c r="E450" s="175">
        <f t="shared" si="1"/>
        <v>85164214</v>
      </c>
      <c r="F450" s="262">
        <v>45716.0</v>
      </c>
      <c r="G450" s="28" t="s">
        <v>2263</v>
      </c>
      <c r="H450" s="118"/>
      <c r="I450" s="29"/>
      <c r="J450" s="29"/>
      <c r="K450" s="116"/>
      <c r="L450" s="174">
        <f>SUM(L412:L449)</f>
        <v>193078634</v>
      </c>
      <c r="M450" s="174"/>
      <c r="N450" s="174">
        <f>L450-L428-L417-L416-L414-L413-L412-L415</f>
        <v>175853910</v>
      </c>
      <c r="O450" s="116"/>
      <c r="P450" s="174"/>
      <c r="Q450" s="116"/>
      <c r="R450" s="116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</row>
    <row r="451" ht="15.0" customHeight="1">
      <c r="A451" s="262"/>
      <c r="B451" s="117" t="s">
        <v>2470</v>
      </c>
      <c r="C451" s="116">
        <v>562400.0</v>
      </c>
      <c r="D451" s="116"/>
      <c r="E451" s="175">
        <f t="shared" si="1"/>
        <v>85726614</v>
      </c>
      <c r="F451" s="262"/>
      <c r="G451" s="416" t="s">
        <v>2264</v>
      </c>
      <c r="H451" s="118"/>
      <c r="I451" s="29"/>
      <c r="J451" s="29"/>
      <c r="K451" s="116"/>
      <c r="L451" s="174" t="s">
        <v>2837</v>
      </c>
      <c r="M451" s="174"/>
      <c r="N451" s="174"/>
      <c r="O451" s="116"/>
      <c r="P451" s="174"/>
      <c r="Q451" s="116"/>
      <c r="R451" s="116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</row>
    <row r="452" ht="15.0" customHeight="1">
      <c r="A452" s="262"/>
      <c r="B452" s="115" t="s">
        <v>2514</v>
      </c>
      <c r="C452" s="116"/>
      <c r="D452" s="116">
        <v>96700.0</v>
      </c>
      <c r="E452" s="175">
        <f t="shared" si="1"/>
        <v>85629914</v>
      </c>
      <c r="F452" s="262" t="s">
        <v>2518</v>
      </c>
      <c r="G452" s="416" t="s">
        <v>2264</v>
      </c>
      <c r="H452" s="118"/>
      <c r="I452" s="29"/>
      <c r="J452" s="29"/>
      <c r="K452" s="116" t="s">
        <v>2838</v>
      </c>
      <c r="L452" s="116">
        <f>ROUNDUP(N452*112000*0.917,-1)-5000000</f>
        <v>6913670</v>
      </c>
      <c r="M452" s="407"/>
      <c r="N452" s="174">
        <v>116.0</v>
      </c>
      <c r="O452" s="116"/>
      <c r="P452" s="174"/>
      <c r="Q452" s="116"/>
      <c r="R452" s="116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</row>
    <row r="453" ht="15.0" customHeight="1">
      <c r="A453" s="262">
        <v>45736.0</v>
      </c>
      <c r="B453" s="117" t="s">
        <v>830</v>
      </c>
      <c r="C453" s="118">
        <v>1.43726E7</v>
      </c>
      <c r="D453" s="118"/>
      <c r="E453" s="175">
        <f t="shared" si="1"/>
        <v>100002514</v>
      </c>
      <c r="F453" s="262">
        <v>45731.0</v>
      </c>
      <c r="G453" s="28" t="s">
        <v>2263</v>
      </c>
      <c r="H453" s="118"/>
      <c r="I453" s="29"/>
      <c r="J453" s="29"/>
      <c r="K453" s="408" t="s">
        <v>2916</v>
      </c>
      <c r="L453" s="408">
        <f>N453+N454</f>
        <v>0</v>
      </c>
      <c r="M453" s="409">
        <v>0.0</v>
      </c>
      <c r="N453" s="409">
        <f>124000*M453*0.9</f>
        <v>0</v>
      </c>
      <c r="O453" s="408"/>
      <c r="P453" s="174"/>
      <c r="Q453" s="116"/>
      <c r="R453" s="116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  <c r="AF453" s="174"/>
      <c r="AG453" s="174"/>
      <c r="AH453" s="174"/>
      <c r="AI453" s="174"/>
      <c r="AJ453" s="174"/>
    </row>
    <row r="454" ht="15.0" customHeight="1">
      <c r="A454" s="262"/>
      <c r="B454" s="115" t="s">
        <v>822</v>
      </c>
      <c r="C454" s="116">
        <v>9405000.0</v>
      </c>
      <c r="D454" s="116"/>
      <c r="E454" s="175">
        <f t="shared" si="1"/>
        <v>109407514</v>
      </c>
      <c r="F454" s="262">
        <v>45726.0</v>
      </c>
      <c r="G454" s="28" t="s">
        <v>2263</v>
      </c>
      <c r="H454" s="118"/>
      <c r="I454" s="29"/>
      <c r="J454" s="29"/>
      <c r="K454" s="116" t="s">
        <v>2829</v>
      </c>
      <c r="L454" s="116">
        <v>3500000.0</v>
      </c>
      <c r="M454" s="174"/>
      <c r="N454" s="174"/>
      <c r="O454" s="116"/>
      <c r="P454" s="174"/>
      <c r="Q454" s="116"/>
      <c r="R454" s="116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  <c r="AF454" s="174"/>
      <c r="AG454" s="174"/>
      <c r="AH454" s="174"/>
      <c r="AI454" s="174"/>
      <c r="AJ454" s="174"/>
    </row>
    <row r="455" ht="15.0" customHeight="1">
      <c r="A455" s="262"/>
      <c r="B455" s="115" t="s">
        <v>823</v>
      </c>
      <c r="C455" s="116">
        <v>1.25125E7</v>
      </c>
      <c r="D455" s="116"/>
      <c r="E455" s="175">
        <f t="shared" si="1"/>
        <v>121920014</v>
      </c>
      <c r="F455" s="262">
        <v>45731.0</v>
      </c>
      <c r="G455" s="28" t="s">
        <v>2263</v>
      </c>
      <c r="H455" s="118"/>
      <c r="I455" s="29"/>
      <c r="J455" s="29"/>
      <c r="K455" s="116"/>
      <c r="L455" s="174">
        <f>SUM(L452:L454)</f>
        <v>10413670</v>
      </c>
      <c r="M455" s="174"/>
      <c r="N455" s="174"/>
      <c r="O455" s="116"/>
      <c r="P455" s="174"/>
      <c r="Q455" s="116"/>
      <c r="R455" s="116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  <c r="AF455" s="174"/>
      <c r="AG455" s="174"/>
      <c r="AH455" s="174"/>
      <c r="AI455" s="174"/>
      <c r="AJ455" s="174"/>
    </row>
    <row r="456" ht="15.0" customHeight="1">
      <c r="A456" s="262"/>
      <c r="B456" s="117" t="s">
        <v>2910</v>
      </c>
      <c r="C456" s="118"/>
      <c r="D456" s="118">
        <v>125353.0</v>
      </c>
      <c r="E456" s="175">
        <f t="shared" si="1"/>
        <v>121794661</v>
      </c>
      <c r="F456" s="262"/>
      <c r="G456" s="28" t="s">
        <v>2263</v>
      </c>
      <c r="H456" s="118"/>
      <c r="I456" s="29"/>
      <c r="J456" s="29"/>
      <c r="K456" s="116" t="s">
        <v>3</v>
      </c>
      <c r="L456" s="174">
        <f>L450+L455</f>
        <v>203492304</v>
      </c>
      <c r="M456" s="174"/>
      <c r="N456" s="174"/>
      <c r="O456" s="116"/>
      <c r="P456" s="174"/>
      <c r="Q456" s="116"/>
      <c r="R456" s="116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  <c r="AF456" s="174"/>
      <c r="AG456" s="174"/>
      <c r="AH456" s="174"/>
      <c r="AI456" s="174"/>
      <c r="AJ456" s="174"/>
    </row>
    <row r="457" ht="15.0" customHeight="1">
      <c r="A457" s="262"/>
      <c r="B457" s="117" t="s">
        <v>3044</v>
      </c>
      <c r="C457" s="116"/>
      <c r="D457" s="116">
        <v>1033600.0</v>
      </c>
      <c r="E457" s="175">
        <f t="shared" si="1"/>
        <v>120761061</v>
      </c>
      <c r="F457" s="262"/>
      <c r="G457" s="28" t="s">
        <v>2263</v>
      </c>
      <c r="H457" s="118"/>
      <c r="I457" s="29"/>
      <c r="J457" s="29"/>
      <c r="K457" s="116"/>
      <c r="L457" s="174"/>
      <c r="M457" s="174"/>
      <c r="N457" s="174"/>
      <c r="O457" s="116"/>
      <c r="P457" s="174"/>
      <c r="Q457" s="116"/>
      <c r="R457" s="116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  <c r="AF457" s="174"/>
      <c r="AG457" s="174"/>
      <c r="AH457" s="174"/>
      <c r="AI457" s="174"/>
      <c r="AJ457" s="174"/>
    </row>
    <row r="458" ht="15.0" customHeight="1">
      <c r="A458" s="262"/>
      <c r="B458" s="117" t="s">
        <v>2470</v>
      </c>
      <c r="C458" s="116">
        <v>731049.0</v>
      </c>
      <c r="D458" s="116"/>
      <c r="E458" s="175">
        <f t="shared" si="1"/>
        <v>121492110</v>
      </c>
      <c r="F458" s="262"/>
      <c r="G458" s="416" t="s">
        <v>2264</v>
      </c>
      <c r="H458" s="118"/>
      <c r="I458" s="29"/>
      <c r="J458" s="29"/>
      <c r="K458" s="116"/>
      <c r="L458" s="174"/>
      <c r="M458" s="174"/>
      <c r="N458" s="174"/>
      <c r="O458" s="116"/>
      <c r="P458" s="174"/>
      <c r="Q458" s="116"/>
      <c r="R458" s="116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  <c r="AF458" s="174"/>
      <c r="AG458" s="174"/>
      <c r="AH458" s="174"/>
      <c r="AI458" s="174"/>
      <c r="AJ458" s="174"/>
    </row>
    <row r="459" ht="15.0" customHeight="1">
      <c r="A459" s="262"/>
      <c r="B459" s="115" t="s">
        <v>2514</v>
      </c>
      <c r="C459" s="116"/>
      <c r="D459" s="116">
        <v>96700.0</v>
      </c>
      <c r="E459" s="175">
        <f t="shared" si="1"/>
        <v>121395410</v>
      </c>
      <c r="F459" s="262" t="s">
        <v>2518</v>
      </c>
      <c r="G459" s="416" t="s">
        <v>2264</v>
      </c>
      <c r="H459" s="118"/>
      <c r="I459" s="29"/>
      <c r="J459" s="29"/>
      <c r="K459" s="116"/>
      <c r="L459" s="174"/>
      <c r="M459" s="174"/>
      <c r="N459" s="174"/>
      <c r="O459" s="116"/>
      <c r="P459" s="174"/>
      <c r="Q459" s="116"/>
      <c r="R459" s="116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  <c r="AF459" s="174"/>
      <c r="AG459" s="174"/>
      <c r="AH459" s="174"/>
      <c r="AI459" s="174"/>
      <c r="AJ459" s="174"/>
    </row>
    <row r="460" ht="15.0" customHeight="1">
      <c r="A460" s="262">
        <v>45737.0</v>
      </c>
      <c r="B460" s="115" t="s">
        <v>825</v>
      </c>
      <c r="C460" s="116">
        <v>1.18844E7</v>
      </c>
      <c r="D460" s="116"/>
      <c r="E460" s="175">
        <f t="shared" si="1"/>
        <v>133279810</v>
      </c>
      <c r="F460" s="262">
        <v>45731.0</v>
      </c>
      <c r="G460" s="28" t="s">
        <v>2263</v>
      </c>
      <c r="H460" s="118"/>
      <c r="I460" s="29"/>
      <c r="J460" s="29"/>
      <c r="K460" s="116"/>
      <c r="L460" s="28"/>
      <c r="M460" s="174"/>
      <c r="N460" s="174"/>
      <c r="O460" s="116"/>
      <c r="P460" s="174"/>
      <c r="Q460" s="116"/>
      <c r="R460" s="116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  <c r="AF460" s="174"/>
      <c r="AG460" s="174"/>
      <c r="AH460" s="174"/>
      <c r="AI460" s="174"/>
      <c r="AJ460" s="174"/>
    </row>
    <row r="461" ht="15.0" customHeight="1">
      <c r="A461" s="262"/>
      <c r="B461" s="115" t="s">
        <v>3045</v>
      </c>
      <c r="C461" s="116"/>
      <c r="D461" s="116">
        <v>2801730.0</v>
      </c>
      <c r="E461" s="175">
        <f t="shared" si="1"/>
        <v>130478080</v>
      </c>
      <c r="F461" s="262"/>
      <c r="G461" s="28" t="s">
        <v>2263</v>
      </c>
      <c r="H461" s="118"/>
      <c r="I461" s="29"/>
      <c r="J461" s="29"/>
      <c r="K461" s="116"/>
      <c r="L461" s="174"/>
      <c r="M461" s="174"/>
      <c r="N461" s="174"/>
      <c r="O461" s="116"/>
      <c r="P461" s="174"/>
      <c r="Q461" s="116"/>
      <c r="R461" s="116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  <c r="AF461" s="174"/>
      <c r="AG461" s="174"/>
      <c r="AH461" s="174"/>
      <c r="AI461" s="174"/>
      <c r="AJ461" s="174"/>
    </row>
    <row r="462" ht="15.0" customHeight="1">
      <c r="A462" s="262"/>
      <c r="B462" s="115" t="s">
        <v>2419</v>
      </c>
      <c r="C462" s="116">
        <v>337692.0</v>
      </c>
      <c r="D462" s="116"/>
      <c r="E462" s="175">
        <f t="shared" si="1"/>
        <v>130815772</v>
      </c>
      <c r="F462" s="262">
        <v>45733.0</v>
      </c>
      <c r="G462" s="416" t="s">
        <v>2264</v>
      </c>
      <c r="H462" s="118"/>
      <c r="I462" s="29"/>
      <c r="J462" s="29"/>
      <c r="K462" s="116"/>
      <c r="L462" s="174"/>
      <c r="M462" s="174"/>
      <c r="N462" s="174"/>
      <c r="O462" s="116"/>
      <c r="P462" s="174"/>
      <c r="Q462" s="116"/>
      <c r="R462" s="116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  <c r="AF462" s="174"/>
      <c r="AG462" s="174"/>
      <c r="AH462" s="174"/>
      <c r="AI462" s="174"/>
      <c r="AJ462" s="174"/>
    </row>
    <row r="463" ht="15.0" customHeight="1">
      <c r="A463" s="262"/>
      <c r="B463" s="117" t="s">
        <v>2470</v>
      </c>
      <c r="C463" s="116">
        <v>204240.0</v>
      </c>
      <c r="D463" s="116">
        <v>33000.0</v>
      </c>
      <c r="E463" s="175">
        <f t="shared" si="1"/>
        <v>130987012</v>
      </c>
      <c r="F463" s="262"/>
      <c r="G463" s="416" t="s">
        <v>2264</v>
      </c>
      <c r="H463" s="118"/>
      <c r="I463" s="29"/>
      <c r="J463" s="29"/>
      <c r="K463" s="116"/>
      <c r="L463" s="174"/>
      <c r="M463" s="174"/>
      <c r="N463" s="174"/>
      <c r="O463" s="116"/>
      <c r="P463" s="174"/>
      <c r="Q463" s="116"/>
      <c r="R463" s="116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  <c r="AF463" s="174"/>
      <c r="AG463" s="174"/>
      <c r="AH463" s="174"/>
      <c r="AI463" s="174"/>
      <c r="AJ463" s="174"/>
    </row>
    <row r="464" ht="15.0" customHeight="1">
      <c r="A464" s="262"/>
      <c r="B464" s="115" t="s">
        <v>2514</v>
      </c>
      <c r="C464" s="116"/>
      <c r="D464" s="116">
        <v>96700.0</v>
      </c>
      <c r="E464" s="175">
        <f t="shared" si="1"/>
        <v>130890312</v>
      </c>
      <c r="F464" s="262" t="s">
        <v>2518</v>
      </c>
      <c r="G464" s="416" t="s">
        <v>2264</v>
      </c>
      <c r="H464" s="118"/>
      <c r="I464" s="29"/>
      <c r="J464" s="29"/>
      <c r="K464" s="116"/>
      <c r="L464" s="174"/>
      <c r="M464" s="174"/>
      <c r="N464" s="174"/>
      <c r="O464" s="116"/>
      <c r="P464" s="174"/>
      <c r="Q464" s="116"/>
      <c r="R464" s="116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  <c r="AF464" s="174"/>
      <c r="AG464" s="174"/>
      <c r="AH464" s="174"/>
      <c r="AI464" s="174"/>
      <c r="AJ464" s="174"/>
    </row>
    <row r="465" ht="15.0" customHeight="1">
      <c r="A465" s="262">
        <v>45738.0</v>
      </c>
      <c r="B465" s="117" t="s">
        <v>2470</v>
      </c>
      <c r="C465" s="116">
        <v>600.0</v>
      </c>
      <c r="D465" s="116"/>
      <c r="E465" s="175">
        <f t="shared" si="1"/>
        <v>130890912</v>
      </c>
      <c r="F465" s="262"/>
      <c r="G465" s="416" t="s">
        <v>2264</v>
      </c>
      <c r="H465" s="118"/>
      <c r="I465" s="29"/>
      <c r="J465" s="29"/>
      <c r="K465" s="116"/>
      <c r="L465" s="174"/>
      <c r="M465" s="174"/>
      <c r="N465" s="174"/>
      <c r="O465" s="116"/>
      <c r="P465" s="174"/>
      <c r="Q465" s="116"/>
      <c r="R465" s="116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  <c r="AF465" s="174"/>
      <c r="AG465" s="174"/>
      <c r="AH465" s="174"/>
      <c r="AI465" s="174"/>
      <c r="AJ465" s="174"/>
    </row>
    <row r="466" ht="15.0" customHeight="1">
      <c r="A466" s="262">
        <v>45739.0</v>
      </c>
      <c r="B466" s="117" t="s">
        <v>2470</v>
      </c>
      <c r="C466" s="116">
        <v>1650.0</v>
      </c>
      <c r="D466" s="116"/>
      <c r="E466" s="175">
        <f t="shared" si="1"/>
        <v>130892562</v>
      </c>
      <c r="F466" s="262"/>
      <c r="G466" s="416" t="s">
        <v>2264</v>
      </c>
      <c r="H466" s="118"/>
      <c r="I466" s="29"/>
      <c r="J466" s="29"/>
      <c r="K466" s="116"/>
      <c r="L466" s="174"/>
      <c r="M466" s="174"/>
      <c r="N466" s="174"/>
      <c r="O466" s="116"/>
      <c r="P466" s="174"/>
      <c r="Q466" s="116"/>
      <c r="R466" s="116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  <c r="AF466" s="174"/>
      <c r="AG466" s="174"/>
      <c r="AH466" s="174"/>
      <c r="AI466" s="174"/>
      <c r="AJ466" s="174"/>
    </row>
    <row r="467" ht="15.0" customHeight="1">
      <c r="A467" s="262">
        <v>45740.0</v>
      </c>
      <c r="B467" s="115" t="s">
        <v>2432</v>
      </c>
      <c r="C467" s="116"/>
      <c r="D467" s="116">
        <v>1224135.0</v>
      </c>
      <c r="E467" s="175">
        <f t="shared" si="1"/>
        <v>129668427</v>
      </c>
      <c r="F467" s="262"/>
      <c r="G467" s="28" t="s">
        <v>2263</v>
      </c>
      <c r="H467" s="118"/>
      <c r="I467" s="29"/>
      <c r="J467" s="29"/>
      <c r="K467" s="116"/>
      <c r="L467" s="174"/>
      <c r="M467" s="174"/>
      <c r="N467" s="174"/>
      <c r="O467" s="116"/>
      <c r="P467" s="174"/>
      <c r="Q467" s="116"/>
      <c r="R467" s="116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  <c r="AF467" s="174"/>
      <c r="AG467" s="174"/>
      <c r="AH467" s="174"/>
      <c r="AI467" s="174"/>
      <c r="AJ467" s="174"/>
    </row>
    <row r="468" ht="15.0" customHeight="1">
      <c r="A468" s="262"/>
      <c r="B468" s="115" t="s">
        <v>3046</v>
      </c>
      <c r="C468" s="116">
        <v>275000.0</v>
      </c>
      <c r="D468" s="116"/>
      <c r="E468" s="175">
        <f t="shared" si="1"/>
        <v>129943427</v>
      </c>
      <c r="F468" s="262">
        <v>45716.0</v>
      </c>
      <c r="G468" s="28" t="s">
        <v>2263</v>
      </c>
      <c r="H468" s="118"/>
      <c r="I468" s="29"/>
      <c r="J468" s="29"/>
      <c r="K468" s="116"/>
      <c r="L468" s="174"/>
      <c r="M468" s="174"/>
      <c r="N468" s="174"/>
      <c r="O468" s="116"/>
      <c r="P468" s="174"/>
      <c r="Q468" s="116"/>
      <c r="R468" s="116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  <c r="AF468" s="174"/>
      <c r="AG468" s="174"/>
      <c r="AH468" s="174"/>
      <c r="AI468" s="174"/>
      <c r="AJ468" s="174"/>
    </row>
    <row r="469" ht="15.0" customHeight="1">
      <c r="A469" s="262"/>
      <c r="B469" s="115" t="s">
        <v>3047</v>
      </c>
      <c r="C469" s="116">
        <v>8749400.0</v>
      </c>
      <c r="D469" s="116"/>
      <c r="E469" s="175">
        <f t="shared" si="1"/>
        <v>138692827</v>
      </c>
      <c r="F469" s="262">
        <v>45716.0</v>
      </c>
      <c r="G469" s="28" t="s">
        <v>2263</v>
      </c>
      <c r="H469" s="118"/>
      <c r="I469" s="29"/>
      <c r="J469" s="29"/>
      <c r="K469" s="116"/>
      <c r="L469" s="174"/>
      <c r="M469" s="174"/>
      <c r="N469" s="174"/>
      <c r="O469" s="116"/>
      <c r="P469" s="174"/>
      <c r="Q469" s="116"/>
      <c r="R469" s="116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  <c r="AF469" s="174"/>
      <c r="AG469" s="174"/>
      <c r="AH469" s="174"/>
      <c r="AI469" s="174"/>
      <c r="AJ469" s="174"/>
    </row>
    <row r="470" ht="15.0" customHeight="1">
      <c r="A470" s="262"/>
      <c r="B470" s="117" t="s">
        <v>3048</v>
      </c>
      <c r="C470" s="116">
        <v>217.0</v>
      </c>
      <c r="D470" s="116"/>
      <c r="E470" s="175">
        <f t="shared" si="1"/>
        <v>138693044</v>
      </c>
      <c r="F470" s="262"/>
      <c r="G470" s="259" t="s">
        <v>717</v>
      </c>
      <c r="H470" s="118"/>
      <c r="I470" s="29"/>
      <c r="J470" s="29"/>
      <c r="K470" s="116"/>
      <c r="L470" s="174"/>
      <c r="M470" s="174"/>
      <c r="N470" s="174"/>
      <c r="O470" s="116"/>
      <c r="P470" s="174"/>
      <c r="Q470" s="116"/>
      <c r="R470" s="116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  <c r="AF470" s="174"/>
      <c r="AG470" s="174"/>
      <c r="AH470" s="174"/>
      <c r="AI470" s="174"/>
      <c r="AJ470" s="174"/>
    </row>
    <row r="471" ht="15.0" customHeight="1">
      <c r="A471" s="262"/>
      <c r="B471" s="115" t="s">
        <v>3049</v>
      </c>
      <c r="C471" s="116">
        <v>174.0</v>
      </c>
      <c r="D471" s="116"/>
      <c r="E471" s="175">
        <f t="shared" si="1"/>
        <v>138693218</v>
      </c>
      <c r="F471" s="262"/>
      <c r="G471" s="260" t="s">
        <v>2266</v>
      </c>
      <c r="H471" s="118"/>
      <c r="I471" s="29"/>
      <c r="J471" s="29"/>
      <c r="K471" s="116"/>
      <c r="L471" s="174"/>
      <c r="M471" s="174"/>
      <c r="N471" s="174"/>
      <c r="O471" s="116"/>
      <c r="P471" s="174"/>
      <c r="Q471" s="116"/>
      <c r="R471" s="116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  <c r="AF471" s="174"/>
      <c r="AG471" s="174"/>
      <c r="AH471" s="174"/>
      <c r="AI471" s="174"/>
      <c r="AJ471" s="174"/>
    </row>
    <row r="472" ht="15.0" customHeight="1">
      <c r="A472" s="262"/>
      <c r="B472" s="115" t="s">
        <v>2436</v>
      </c>
      <c r="C472" s="116"/>
      <c r="D472" s="116">
        <v>1040832.0</v>
      </c>
      <c r="E472" s="175">
        <f t="shared" si="1"/>
        <v>137652386</v>
      </c>
      <c r="F472" s="262"/>
      <c r="G472" s="99" t="s">
        <v>2265</v>
      </c>
      <c r="H472" s="118"/>
      <c r="I472" s="29"/>
      <c r="J472" s="29"/>
      <c r="K472" s="116"/>
      <c r="L472" s="174"/>
      <c r="M472" s="174"/>
      <c r="N472" s="174"/>
      <c r="O472" s="116"/>
      <c r="P472" s="174"/>
      <c r="Q472" s="116"/>
      <c r="R472" s="116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  <c r="AF472" s="174"/>
      <c r="AG472" s="174"/>
      <c r="AH472" s="174"/>
      <c r="AI472" s="174"/>
      <c r="AJ472" s="174"/>
    </row>
    <row r="473" ht="15.0" customHeight="1">
      <c r="A473" s="262"/>
      <c r="B473" s="117" t="s">
        <v>2470</v>
      </c>
      <c r="C473" s="116">
        <f>524340-C474</f>
        <v>441197</v>
      </c>
      <c r="D473" s="116"/>
      <c r="E473" s="175">
        <f t="shared" si="1"/>
        <v>138093583</v>
      </c>
      <c r="F473" s="262"/>
      <c r="G473" s="416" t="s">
        <v>2264</v>
      </c>
      <c r="H473" s="118"/>
      <c r="I473" s="29"/>
      <c r="J473" s="29"/>
      <c r="K473" s="116"/>
      <c r="L473" s="174"/>
      <c r="M473" s="174"/>
      <c r="N473" s="174"/>
      <c r="O473" s="116"/>
      <c r="P473" s="174"/>
      <c r="Q473" s="116"/>
      <c r="R473" s="116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  <c r="AF473" s="174"/>
      <c r="AG473" s="174"/>
      <c r="AH473" s="174"/>
      <c r="AI473" s="174"/>
      <c r="AJ473" s="174"/>
    </row>
    <row r="474" ht="15.0" customHeight="1">
      <c r="A474" s="262"/>
      <c r="B474" s="115" t="s">
        <v>2419</v>
      </c>
      <c r="C474" s="116">
        <v>83143.0</v>
      </c>
      <c r="D474" s="116"/>
      <c r="E474" s="175">
        <f t="shared" si="1"/>
        <v>138176726</v>
      </c>
      <c r="F474" s="262">
        <v>45733.0</v>
      </c>
      <c r="G474" s="416" t="s">
        <v>2264</v>
      </c>
      <c r="H474" s="118"/>
      <c r="I474" s="29"/>
      <c r="J474" s="29"/>
      <c r="K474" s="116"/>
      <c r="L474" s="174"/>
      <c r="M474" s="174"/>
      <c r="N474" s="174"/>
      <c r="O474" s="116"/>
      <c r="P474" s="174"/>
      <c r="Q474" s="116"/>
      <c r="R474" s="116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  <c r="AF474" s="174"/>
      <c r="AG474" s="174"/>
      <c r="AH474" s="174"/>
      <c r="AI474" s="174"/>
      <c r="AJ474" s="174"/>
    </row>
    <row r="475" ht="15.0" customHeight="1">
      <c r="A475" s="262"/>
      <c r="B475" s="115" t="s">
        <v>2514</v>
      </c>
      <c r="C475" s="116"/>
      <c r="D475" s="116">
        <v>96700.0</v>
      </c>
      <c r="E475" s="175">
        <f t="shared" si="1"/>
        <v>138080026</v>
      </c>
      <c r="F475" s="262" t="s">
        <v>2518</v>
      </c>
      <c r="G475" s="416" t="s">
        <v>2264</v>
      </c>
      <c r="H475" s="118"/>
      <c r="I475" s="29"/>
      <c r="J475" s="29"/>
      <c r="K475" s="116"/>
      <c r="L475" s="174"/>
      <c r="M475" s="174"/>
      <c r="N475" s="174"/>
      <c r="O475" s="116"/>
      <c r="P475" s="174"/>
      <c r="Q475" s="116"/>
      <c r="R475" s="116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  <c r="AF475" s="174"/>
      <c r="AG475" s="174"/>
      <c r="AH475" s="174"/>
      <c r="AI475" s="174"/>
      <c r="AJ475" s="174"/>
    </row>
    <row r="476" ht="15.0" customHeight="1">
      <c r="A476" s="262"/>
      <c r="B476" s="115" t="s">
        <v>3050</v>
      </c>
      <c r="C476" s="116"/>
      <c r="D476" s="116">
        <v>200000.0</v>
      </c>
      <c r="E476" s="175">
        <f t="shared" si="1"/>
        <v>137880026</v>
      </c>
      <c r="F476" s="262" t="s">
        <v>2518</v>
      </c>
      <c r="G476" s="416" t="s">
        <v>2264</v>
      </c>
      <c r="H476" s="118"/>
      <c r="I476" s="29"/>
      <c r="J476" s="29"/>
      <c r="K476" s="116"/>
      <c r="L476" s="174"/>
      <c r="M476" s="174"/>
      <c r="N476" s="174"/>
      <c r="O476" s="116"/>
      <c r="P476" s="174"/>
      <c r="Q476" s="116"/>
      <c r="R476" s="116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  <c r="AF476" s="174"/>
      <c r="AG476" s="174"/>
      <c r="AH476" s="174"/>
      <c r="AI476" s="174"/>
      <c r="AJ476" s="174"/>
    </row>
    <row r="477" ht="15.0" customHeight="1">
      <c r="A477" s="262">
        <v>45741.0</v>
      </c>
      <c r="B477" s="115" t="s">
        <v>3051</v>
      </c>
      <c r="C477" s="116"/>
      <c r="D477" s="116">
        <v>1.65E7</v>
      </c>
      <c r="E477" s="175">
        <f t="shared" si="1"/>
        <v>121380026</v>
      </c>
      <c r="F477" s="262"/>
      <c r="G477" s="28" t="s">
        <v>2263</v>
      </c>
      <c r="H477" s="118"/>
      <c r="I477" s="29"/>
      <c r="J477" s="29"/>
      <c r="K477" s="116"/>
      <c r="L477" s="174"/>
      <c r="M477" s="174"/>
      <c r="N477" s="174"/>
      <c r="O477" s="116"/>
      <c r="P477" s="174"/>
      <c r="Q477" s="116"/>
      <c r="R477" s="116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  <c r="AF477" s="174"/>
      <c r="AG477" s="174"/>
      <c r="AH477" s="174"/>
      <c r="AI477" s="174"/>
      <c r="AJ477" s="174"/>
    </row>
    <row r="478" ht="15.0" customHeight="1">
      <c r="A478" s="262"/>
      <c r="B478" s="115" t="s">
        <v>2346</v>
      </c>
      <c r="C478" s="116"/>
      <c r="D478" s="116">
        <v>21571.0</v>
      </c>
      <c r="E478" s="175">
        <f t="shared" si="1"/>
        <v>121358455</v>
      </c>
      <c r="F478" s="262"/>
      <c r="G478" s="28" t="s">
        <v>2263</v>
      </c>
      <c r="H478" s="118"/>
      <c r="I478" s="29"/>
      <c r="J478" s="29"/>
      <c r="K478" s="116"/>
      <c r="L478" s="174"/>
      <c r="M478" s="174"/>
      <c r="N478" s="174"/>
      <c r="O478" s="116"/>
      <c r="P478" s="174"/>
      <c r="Q478" s="116"/>
      <c r="R478" s="116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  <c r="AF478" s="174"/>
      <c r="AG478" s="174"/>
      <c r="AH478" s="174"/>
      <c r="AI478" s="174"/>
      <c r="AJ478" s="174"/>
    </row>
    <row r="479" ht="15.0" customHeight="1">
      <c r="A479" s="262"/>
      <c r="B479" s="117" t="s">
        <v>3052</v>
      </c>
      <c r="C479" s="116"/>
      <c r="D479" s="116">
        <v>1.0456891E7</v>
      </c>
      <c r="E479" s="175">
        <f t="shared" si="1"/>
        <v>110901564</v>
      </c>
      <c r="F479" s="262"/>
      <c r="G479" s="28" t="s">
        <v>2263</v>
      </c>
      <c r="H479" s="118"/>
      <c r="I479" s="29"/>
      <c r="J479" s="29"/>
      <c r="K479" s="116"/>
      <c r="L479" s="174"/>
      <c r="M479" s="174"/>
      <c r="N479" s="174"/>
      <c r="O479" s="116"/>
      <c r="P479" s="174"/>
      <c r="Q479" s="116"/>
      <c r="R479" s="116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  <c r="AF479" s="174"/>
      <c r="AG479" s="174"/>
      <c r="AH479" s="174"/>
      <c r="AI479" s="174"/>
      <c r="AJ479" s="174"/>
    </row>
    <row r="480" ht="15.0" customHeight="1">
      <c r="A480" s="262"/>
      <c r="B480" s="117" t="s">
        <v>2470</v>
      </c>
      <c r="C480" s="116">
        <v>373196.0</v>
      </c>
      <c r="D480" s="116"/>
      <c r="E480" s="175">
        <f t="shared" si="1"/>
        <v>111274760</v>
      </c>
      <c r="F480" s="262"/>
      <c r="G480" s="416" t="s">
        <v>2264</v>
      </c>
      <c r="H480" s="118"/>
      <c r="I480" s="29"/>
      <c r="J480" s="29"/>
      <c r="K480" s="116"/>
      <c r="L480" s="174"/>
      <c r="M480" s="174"/>
      <c r="N480" s="174"/>
      <c r="O480" s="116"/>
      <c r="P480" s="174"/>
      <c r="Q480" s="116"/>
      <c r="R480" s="116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  <c r="AF480" s="174"/>
      <c r="AG480" s="174"/>
      <c r="AH480" s="174"/>
      <c r="AI480" s="174"/>
      <c r="AJ480" s="174"/>
    </row>
    <row r="481" ht="15.0" customHeight="1">
      <c r="A481" s="262"/>
      <c r="B481" s="117" t="s">
        <v>2443</v>
      </c>
      <c r="C481" s="116"/>
      <c r="D481" s="116">
        <v>300000.0</v>
      </c>
      <c r="E481" s="175">
        <f t="shared" si="1"/>
        <v>110974760</v>
      </c>
      <c r="F481" s="262"/>
      <c r="G481" s="416" t="s">
        <v>2264</v>
      </c>
      <c r="H481" s="118"/>
      <c r="I481" s="29"/>
      <c r="J481" s="29"/>
      <c r="K481" s="116"/>
      <c r="L481" s="174"/>
      <c r="M481" s="174"/>
      <c r="N481" s="174"/>
      <c r="O481" s="116"/>
      <c r="P481" s="174"/>
      <c r="Q481" s="116"/>
      <c r="R481" s="116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  <c r="AF481" s="174"/>
      <c r="AG481" s="174"/>
      <c r="AH481" s="174"/>
      <c r="AI481" s="174"/>
      <c r="AJ481" s="174"/>
    </row>
    <row r="482" ht="15.0" customHeight="1">
      <c r="A482" s="262"/>
      <c r="B482" s="115" t="s">
        <v>2514</v>
      </c>
      <c r="C482" s="116"/>
      <c r="D482" s="116">
        <v>96700.0</v>
      </c>
      <c r="E482" s="175">
        <f t="shared" si="1"/>
        <v>110878060</v>
      </c>
      <c r="F482" s="262" t="s">
        <v>2518</v>
      </c>
      <c r="G482" s="416" t="s">
        <v>2264</v>
      </c>
      <c r="H482" s="118"/>
      <c r="I482" s="29"/>
      <c r="J482" s="29"/>
      <c r="K482" s="116"/>
      <c r="L482" s="174"/>
      <c r="M482" s="174"/>
      <c r="N482" s="174"/>
      <c r="O482" s="116"/>
      <c r="P482" s="174"/>
      <c r="Q482" s="116"/>
      <c r="R482" s="116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  <c r="AF482" s="174"/>
      <c r="AG482" s="174"/>
      <c r="AH482" s="174"/>
      <c r="AI482" s="174"/>
      <c r="AJ482" s="174"/>
    </row>
    <row r="483" ht="15.0" customHeight="1">
      <c r="A483" s="262">
        <v>45742.0</v>
      </c>
      <c r="B483" s="117" t="s">
        <v>2470</v>
      </c>
      <c r="C483" s="116">
        <v>489786.0</v>
      </c>
      <c r="D483" s="116"/>
      <c r="E483" s="175">
        <f t="shared" si="1"/>
        <v>111367846</v>
      </c>
      <c r="F483" s="262"/>
      <c r="G483" s="416" t="s">
        <v>2264</v>
      </c>
      <c r="H483" s="118"/>
      <c r="I483" s="29"/>
      <c r="J483" s="29"/>
      <c r="K483" s="116"/>
      <c r="L483" s="174"/>
      <c r="M483" s="174"/>
      <c r="N483" s="174"/>
      <c r="O483" s="116"/>
      <c r="P483" s="174"/>
      <c r="Q483" s="116"/>
      <c r="R483" s="116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  <c r="AF483" s="174"/>
      <c r="AG483" s="174"/>
      <c r="AH483" s="174"/>
      <c r="AI483" s="174"/>
      <c r="AJ483" s="174"/>
    </row>
    <row r="484" ht="15.0" customHeight="1">
      <c r="A484" s="262"/>
      <c r="B484" s="115" t="s">
        <v>2514</v>
      </c>
      <c r="C484" s="116"/>
      <c r="D484" s="116">
        <v>96700.0</v>
      </c>
      <c r="E484" s="175">
        <f t="shared" si="1"/>
        <v>111271146</v>
      </c>
      <c r="F484" s="262" t="s">
        <v>2518</v>
      </c>
      <c r="G484" s="416" t="s">
        <v>2264</v>
      </c>
      <c r="H484" s="118"/>
      <c r="I484" s="29"/>
      <c r="J484" s="29"/>
      <c r="K484" s="116"/>
      <c r="L484" s="174"/>
      <c r="M484" s="174"/>
      <c r="N484" s="174"/>
      <c r="O484" s="116"/>
      <c r="P484" s="174"/>
      <c r="Q484" s="116"/>
      <c r="R484" s="116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  <c r="AF484" s="174"/>
      <c r="AG484" s="174"/>
      <c r="AH484" s="174"/>
      <c r="AI484" s="174"/>
      <c r="AJ484" s="174"/>
    </row>
    <row r="485" ht="15.0" customHeight="1">
      <c r="A485" s="262">
        <v>45743.0</v>
      </c>
      <c r="B485" s="117" t="s">
        <v>2444</v>
      </c>
      <c r="C485" s="116"/>
      <c r="D485" s="264">
        <v>314570.0</v>
      </c>
      <c r="E485" s="175">
        <f t="shared" si="1"/>
        <v>110956576</v>
      </c>
      <c r="F485" s="262"/>
      <c r="G485" s="28" t="s">
        <v>2263</v>
      </c>
      <c r="H485" s="118"/>
      <c r="I485" s="29"/>
      <c r="J485" s="29"/>
      <c r="K485" s="116"/>
      <c r="L485" s="174"/>
      <c r="M485" s="174"/>
      <c r="N485" s="174"/>
      <c r="O485" s="116"/>
      <c r="P485" s="174"/>
      <c r="Q485" s="116"/>
      <c r="R485" s="116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  <c r="AF485" s="174"/>
      <c r="AG485" s="174"/>
      <c r="AH485" s="174"/>
      <c r="AI485" s="174"/>
      <c r="AJ485" s="174"/>
    </row>
    <row r="486" ht="15.0" customHeight="1">
      <c r="A486" s="262"/>
      <c r="B486" s="117" t="s">
        <v>2445</v>
      </c>
      <c r="C486" s="118"/>
      <c r="D486" s="118">
        <v>660000.0</v>
      </c>
      <c r="E486" s="175">
        <f t="shared" si="1"/>
        <v>110296576</v>
      </c>
      <c r="F486" s="262"/>
      <c r="G486" s="28" t="s">
        <v>2263</v>
      </c>
      <c r="H486" s="118"/>
      <c r="I486" s="29"/>
      <c r="J486" s="29"/>
      <c r="K486" s="116"/>
      <c r="L486" s="174"/>
      <c r="M486" s="174"/>
      <c r="N486" s="174"/>
      <c r="O486" s="116"/>
      <c r="P486" s="174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</row>
    <row r="487" ht="15.0" customHeight="1">
      <c r="A487" s="262"/>
      <c r="B487" s="117" t="s">
        <v>2470</v>
      </c>
      <c r="C487" s="116">
        <v>315268.0</v>
      </c>
      <c r="D487" s="116"/>
      <c r="E487" s="175">
        <f t="shared" si="1"/>
        <v>110611844</v>
      </c>
      <c r="F487" s="262"/>
      <c r="G487" s="416" t="s">
        <v>2264</v>
      </c>
      <c r="H487" s="118"/>
      <c r="I487" s="29"/>
      <c r="J487" s="29"/>
      <c r="K487" s="116"/>
      <c r="L487" s="174"/>
      <c r="M487" s="174"/>
      <c r="N487" s="174"/>
      <c r="O487" s="116"/>
      <c r="P487" s="174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</row>
    <row r="488" ht="15.0" customHeight="1">
      <c r="A488" s="262"/>
      <c r="B488" s="115" t="s">
        <v>2514</v>
      </c>
      <c r="C488" s="116"/>
      <c r="D488" s="116">
        <v>96700.0</v>
      </c>
      <c r="E488" s="175">
        <f t="shared" si="1"/>
        <v>110515144</v>
      </c>
      <c r="F488" s="262" t="s">
        <v>2518</v>
      </c>
      <c r="G488" s="416" t="s">
        <v>2264</v>
      </c>
      <c r="H488" s="118"/>
      <c r="I488" s="29"/>
      <c r="J488" s="29"/>
      <c r="K488" s="116"/>
      <c r="L488" s="174"/>
      <c r="M488" s="174"/>
      <c r="N488" s="174"/>
      <c r="O488" s="116"/>
      <c r="P488" s="174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</row>
    <row r="489" ht="15.0" customHeight="1">
      <c r="A489" s="262"/>
      <c r="B489" s="115" t="s">
        <v>2464</v>
      </c>
      <c r="C489" s="116"/>
      <c r="D489" s="116">
        <v>644250.0</v>
      </c>
      <c r="E489" s="175">
        <f t="shared" si="1"/>
        <v>109870894</v>
      </c>
      <c r="F489" s="262"/>
      <c r="G489" s="99" t="s">
        <v>2265</v>
      </c>
      <c r="H489" s="118"/>
      <c r="I489" s="29"/>
      <c r="J489" s="29"/>
      <c r="K489" s="116"/>
      <c r="L489" s="174"/>
      <c r="M489" s="174"/>
      <c r="N489" s="174"/>
      <c r="O489" s="116"/>
      <c r="P489" s="174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</row>
    <row r="490" ht="15.0" customHeight="1">
      <c r="A490" s="262">
        <v>45744.0</v>
      </c>
      <c r="B490" s="117" t="s">
        <v>2470</v>
      </c>
      <c r="C490" s="116">
        <v>496002.0</v>
      </c>
      <c r="D490" s="116"/>
      <c r="E490" s="175">
        <f t="shared" si="1"/>
        <v>110366896</v>
      </c>
      <c r="F490" s="262"/>
      <c r="G490" s="416" t="s">
        <v>2264</v>
      </c>
      <c r="H490" s="118"/>
      <c r="I490" s="29"/>
      <c r="J490" s="29"/>
      <c r="K490" s="116"/>
      <c r="L490" s="174"/>
      <c r="M490" s="174"/>
      <c r="N490" s="174"/>
      <c r="O490" s="116"/>
      <c r="P490" s="174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</row>
    <row r="491" ht="15.0" customHeight="1">
      <c r="A491" s="262"/>
      <c r="B491" s="117" t="s">
        <v>2514</v>
      </c>
      <c r="C491" s="116"/>
      <c r="D491" s="116">
        <v>96700.0</v>
      </c>
      <c r="E491" s="175">
        <f t="shared" si="1"/>
        <v>110270196</v>
      </c>
      <c r="F491" s="262" t="s">
        <v>2518</v>
      </c>
      <c r="G491" s="416" t="s">
        <v>2264</v>
      </c>
      <c r="H491" s="118"/>
      <c r="I491" s="29"/>
      <c r="J491" s="29"/>
      <c r="K491" s="116"/>
      <c r="L491" s="174"/>
      <c r="M491" s="174"/>
      <c r="N491" s="174"/>
      <c r="O491" s="116"/>
      <c r="P491" s="174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</row>
    <row r="492" ht="15.0" customHeight="1">
      <c r="A492" s="262"/>
      <c r="B492" s="115" t="s">
        <v>3053</v>
      </c>
      <c r="C492" s="116"/>
      <c r="D492" s="116">
        <v>200000.0</v>
      </c>
      <c r="E492" s="175">
        <f t="shared" si="1"/>
        <v>110070196</v>
      </c>
      <c r="F492" s="262" t="s">
        <v>2518</v>
      </c>
      <c r="G492" s="416" t="s">
        <v>2264</v>
      </c>
      <c r="H492" s="118"/>
      <c r="I492" s="29"/>
      <c r="J492" s="29"/>
      <c r="K492" s="34"/>
      <c r="L492" s="265"/>
      <c r="M492" s="174"/>
      <c r="N492" s="174"/>
      <c r="O492" s="116"/>
      <c r="P492" s="174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</row>
    <row r="493" ht="15.0" customHeight="1">
      <c r="A493" s="35"/>
      <c r="B493" s="115" t="s">
        <v>3054</v>
      </c>
      <c r="C493" s="116"/>
      <c r="D493" s="116">
        <v>3670000.0</v>
      </c>
      <c r="E493" s="175">
        <f t="shared" si="1"/>
        <v>106400196</v>
      </c>
      <c r="F493" s="262"/>
      <c r="G493" s="99" t="s">
        <v>2265</v>
      </c>
      <c r="H493" s="118"/>
      <c r="I493" s="29"/>
      <c r="J493" s="29"/>
      <c r="K493" s="34"/>
      <c r="L493" s="265"/>
      <c r="M493" s="174"/>
      <c r="N493" s="174"/>
      <c r="O493" s="116"/>
      <c r="P493" s="174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</row>
    <row r="494" ht="15.0" customHeight="1">
      <c r="A494" s="28"/>
      <c r="B494" s="115" t="s">
        <v>2272</v>
      </c>
      <c r="C494" s="116"/>
      <c r="D494" s="116">
        <v>1098167.0</v>
      </c>
      <c r="E494" s="175">
        <f t="shared" si="1"/>
        <v>105302029</v>
      </c>
      <c r="F494" s="262"/>
      <c r="G494" s="99" t="s">
        <v>2265</v>
      </c>
      <c r="H494" s="118"/>
      <c r="I494" s="29"/>
      <c r="J494" s="29"/>
      <c r="K494" s="34"/>
      <c r="L494" s="265"/>
      <c r="M494" s="174"/>
      <c r="N494" s="174"/>
      <c r="O494" s="116"/>
      <c r="P494" s="174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</row>
    <row r="495" ht="15.0" customHeight="1">
      <c r="A495" s="262">
        <v>45745.0</v>
      </c>
      <c r="B495" s="117" t="s">
        <v>2378</v>
      </c>
      <c r="C495" s="116"/>
      <c r="D495" s="264">
        <v>500.0</v>
      </c>
      <c r="E495" s="175">
        <f t="shared" si="1"/>
        <v>105301529</v>
      </c>
      <c r="F495" s="262"/>
      <c r="G495" s="260" t="s">
        <v>2266</v>
      </c>
      <c r="H495" s="118"/>
      <c r="I495" s="29"/>
      <c r="J495" s="29"/>
      <c r="K495" s="34"/>
      <c r="L495" s="116"/>
      <c r="M495" s="174"/>
      <c r="N495" s="174"/>
      <c r="O495" s="116"/>
      <c r="P495" s="174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</row>
    <row r="496" ht="15.0" customHeight="1">
      <c r="A496" s="262">
        <v>45747.0</v>
      </c>
      <c r="B496" s="115" t="s">
        <v>2463</v>
      </c>
      <c r="C496" s="116">
        <v>4840660.0</v>
      </c>
      <c r="D496" s="116"/>
      <c r="E496" s="175">
        <f t="shared" si="1"/>
        <v>110142189</v>
      </c>
      <c r="F496" s="262">
        <v>45736.0</v>
      </c>
      <c r="G496" s="260" t="s">
        <v>2266</v>
      </c>
      <c r="H496" s="118"/>
      <c r="I496" s="29"/>
      <c r="J496" s="29"/>
      <c r="K496" s="34"/>
      <c r="L496" s="118"/>
      <c r="M496" s="174"/>
      <c r="N496" s="174"/>
      <c r="O496" s="116"/>
      <c r="P496" s="174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</row>
    <row r="497" ht="15.0" customHeight="1">
      <c r="A497" s="262"/>
      <c r="B497" s="115" t="s">
        <v>2378</v>
      </c>
      <c r="C497" s="116"/>
      <c r="D497" s="116">
        <v>500.0</v>
      </c>
      <c r="E497" s="175">
        <f t="shared" si="1"/>
        <v>110141689</v>
      </c>
      <c r="F497" s="262"/>
      <c r="G497" s="260" t="s">
        <v>2266</v>
      </c>
      <c r="H497" s="118"/>
      <c r="I497" s="29"/>
      <c r="J497" s="29"/>
      <c r="K497" s="116"/>
      <c r="L497" s="175"/>
      <c r="M497" s="174"/>
      <c r="N497" s="174"/>
      <c r="O497" s="116"/>
      <c r="P497" s="174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</row>
    <row r="498" ht="15.0" customHeight="1">
      <c r="A498" s="262"/>
      <c r="B498" s="115" t="s">
        <v>2269</v>
      </c>
      <c r="C498" s="116"/>
      <c r="D498" s="116">
        <v>2252466.0</v>
      </c>
      <c r="E498" s="175">
        <f t="shared" si="1"/>
        <v>107889223</v>
      </c>
      <c r="F498" s="262"/>
      <c r="G498" s="259" t="s">
        <v>717</v>
      </c>
      <c r="H498" s="118"/>
      <c r="I498" s="29"/>
      <c r="J498" s="29"/>
      <c r="K498" s="116"/>
      <c r="L498" s="175"/>
      <c r="M498" s="174"/>
      <c r="N498" s="174"/>
      <c r="O498" s="116"/>
      <c r="P498" s="174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</row>
    <row r="499" ht="15.0" customHeight="1">
      <c r="A499" s="262"/>
      <c r="B499" s="115" t="s">
        <v>2270</v>
      </c>
      <c r="C499" s="116"/>
      <c r="D499" s="116">
        <v>4487380.0</v>
      </c>
      <c r="E499" s="175">
        <f t="shared" si="1"/>
        <v>103401843</v>
      </c>
      <c r="F499" s="262"/>
      <c r="G499" s="259" t="s">
        <v>717</v>
      </c>
      <c r="H499" s="118"/>
      <c r="I499" s="29"/>
      <c r="J499" s="29"/>
      <c r="K499" s="116"/>
      <c r="L499" s="265"/>
      <c r="M499" s="174"/>
      <c r="N499" s="174"/>
      <c r="O499" s="116"/>
      <c r="P499" s="174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</row>
    <row r="500" ht="15.0" customHeight="1">
      <c r="A500" s="262"/>
      <c r="B500" s="117" t="s">
        <v>2470</v>
      </c>
      <c r="C500" s="116">
        <v>1850.0</v>
      </c>
      <c r="D500" s="116"/>
      <c r="E500" s="175">
        <f t="shared" si="1"/>
        <v>103403693</v>
      </c>
      <c r="F500" s="262" t="s">
        <v>3055</v>
      </c>
      <c r="G500" s="416" t="s">
        <v>2264</v>
      </c>
      <c r="H500" s="118"/>
      <c r="I500" s="29"/>
      <c r="J500" s="29"/>
      <c r="K500" s="116"/>
      <c r="L500" s="265"/>
      <c r="M500" s="174"/>
      <c r="N500" s="174"/>
      <c r="O500" s="116"/>
      <c r="P500" s="174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</row>
    <row r="501" ht="15.0" customHeight="1">
      <c r="A501" s="262"/>
      <c r="B501" s="117" t="s">
        <v>2470</v>
      </c>
      <c r="C501" s="116">
        <v>691419.0</v>
      </c>
      <c r="D501" s="116"/>
      <c r="E501" s="175">
        <f t="shared" si="1"/>
        <v>104095112</v>
      </c>
      <c r="F501" s="262"/>
      <c r="G501" s="416" t="s">
        <v>2264</v>
      </c>
      <c r="H501" s="118"/>
      <c r="I501" s="29"/>
      <c r="J501" s="29"/>
      <c r="K501" s="116"/>
      <c r="L501" s="265"/>
      <c r="M501" s="174"/>
      <c r="N501" s="174"/>
      <c r="O501" s="116"/>
      <c r="P501" s="174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</row>
    <row r="502" ht="15.0" customHeight="1">
      <c r="A502" s="262"/>
      <c r="B502" s="117" t="s">
        <v>2514</v>
      </c>
      <c r="C502" s="116"/>
      <c r="D502" s="116">
        <v>96700.0</v>
      </c>
      <c r="E502" s="175">
        <f t="shared" si="1"/>
        <v>103998412</v>
      </c>
      <c r="F502" s="262" t="s">
        <v>2518</v>
      </c>
      <c r="G502" s="416" t="s">
        <v>2264</v>
      </c>
      <c r="H502" s="118"/>
      <c r="I502" s="29"/>
      <c r="J502" s="29"/>
      <c r="K502" s="116"/>
      <c r="L502" s="265"/>
      <c r="M502" s="174"/>
      <c r="N502" s="174"/>
      <c r="O502" s="116"/>
      <c r="P502" s="174"/>
      <c r="Q502" s="116"/>
      <c r="R502" s="116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  <c r="AF502" s="174"/>
      <c r="AG502" s="174"/>
      <c r="AH502" s="174"/>
      <c r="AI502" s="174"/>
      <c r="AJ502" s="174"/>
    </row>
    <row r="503" ht="15.0" customHeight="1">
      <c r="A503" s="262"/>
      <c r="B503" s="115" t="s">
        <v>2419</v>
      </c>
      <c r="C503" s="116"/>
      <c r="D503" s="116">
        <v>770000.0</v>
      </c>
      <c r="E503" s="175">
        <f t="shared" si="1"/>
        <v>103228412</v>
      </c>
      <c r="F503" s="262" t="s">
        <v>2518</v>
      </c>
      <c r="G503" s="416" t="s">
        <v>2264</v>
      </c>
      <c r="H503" s="118"/>
      <c r="I503" s="29"/>
      <c r="J503" s="29"/>
      <c r="K503" s="116"/>
      <c r="L503" s="265"/>
      <c r="M503" s="174"/>
      <c r="N503" s="174"/>
      <c r="O503" s="116"/>
      <c r="P503" s="174"/>
      <c r="Q503" s="116"/>
      <c r="R503" s="116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  <c r="AF503" s="174"/>
      <c r="AG503" s="174"/>
      <c r="AH503" s="174"/>
      <c r="AI503" s="174"/>
      <c r="AJ503" s="174"/>
    </row>
    <row r="504" ht="15.0" customHeight="1">
      <c r="A504" s="262"/>
      <c r="B504" s="115" t="s">
        <v>2279</v>
      </c>
      <c r="C504" s="116"/>
      <c r="D504" s="116">
        <v>500000.0</v>
      </c>
      <c r="E504" s="175">
        <f t="shared" si="1"/>
        <v>102728412</v>
      </c>
      <c r="F504" s="262"/>
      <c r="G504" s="416" t="s">
        <v>2264</v>
      </c>
      <c r="H504" s="118"/>
      <c r="I504" s="29"/>
      <c r="J504" s="29"/>
      <c r="K504" s="116"/>
      <c r="L504" s="34"/>
      <c r="M504" s="174"/>
      <c r="N504" s="174"/>
      <c r="O504" s="116"/>
      <c r="P504" s="174"/>
      <c r="Q504" s="116"/>
      <c r="R504" s="116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  <c r="AF504" s="174"/>
      <c r="AG504" s="174"/>
      <c r="AH504" s="174"/>
      <c r="AI504" s="174"/>
      <c r="AJ504" s="174"/>
    </row>
    <row r="505" ht="15.0" customHeight="1">
      <c r="A505" s="262"/>
      <c r="B505" s="115" t="s">
        <v>3056</v>
      </c>
      <c r="C505" s="116"/>
      <c r="D505" s="116">
        <v>49124.0</v>
      </c>
      <c r="E505" s="175">
        <f t="shared" si="1"/>
        <v>102679288</v>
      </c>
      <c r="F505" s="262"/>
      <c r="G505" s="99" t="s">
        <v>2265</v>
      </c>
      <c r="H505" s="118"/>
      <c r="I505" s="29"/>
      <c r="J505" s="29"/>
      <c r="K505" s="116"/>
      <c r="L505" s="265"/>
      <c r="M505" s="174"/>
      <c r="N505" s="174"/>
      <c r="O505" s="116"/>
      <c r="P505" s="174"/>
      <c r="Q505" s="116"/>
      <c r="R505" s="116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  <c r="AF505" s="174"/>
      <c r="AG505" s="174"/>
      <c r="AH505" s="174"/>
      <c r="AI505" s="174"/>
      <c r="AJ505" s="174"/>
    </row>
    <row r="506" ht="15.0" customHeight="1">
      <c r="A506" s="262"/>
      <c r="B506" s="115" t="s">
        <v>822</v>
      </c>
      <c r="C506" s="116">
        <v>5016000.0</v>
      </c>
      <c r="D506" s="116"/>
      <c r="E506" s="175">
        <f t="shared" si="1"/>
        <v>107695288</v>
      </c>
      <c r="F506" s="262">
        <v>45736.0</v>
      </c>
      <c r="G506" s="28" t="s">
        <v>2263</v>
      </c>
      <c r="H506" s="118"/>
      <c r="I506" s="29"/>
      <c r="J506" s="29"/>
      <c r="K506" s="116"/>
      <c r="L506" s="116"/>
      <c r="M506" s="174"/>
      <c r="N506" s="174"/>
      <c r="O506" s="116"/>
      <c r="P506" s="174"/>
      <c r="Q506" s="116"/>
      <c r="R506" s="116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  <c r="AF506" s="174"/>
      <c r="AG506" s="174"/>
      <c r="AH506" s="174"/>
      <c r="AI506" s="174"/>
      <c r="AJ506" s="174"/>
    </row>
    <row r="507" ht="15.0" customHeight="1">
      <c r="A507" s="262"/>
      <c r="B507" s="115" t="s">
        <v>2279</v>
      </c>
      <c r="C507" s="116">
        <v>3.0E7</v>
      </c>
      <c r="D507" s="116"/>
      <c r="E507" s="175">
        <f t="shared" si="1"/>
        <v>137695288</v>
      </c>
      <c r="F507" s="262"/>
      <c r="G507" s="28" t="s">
        <v>2263</v>
      </c>
      <c r="H507" s="118"/>
      <c r="I507" s="29"/>
      <c r="J507" s="29"/>
      <c r="K507" s="116"/>
      <c r="L507" s="116"/>
      <c r="M507" s="174"/>
      <c r="N507" s="174"/>
      <c r="O507" s="116"/>
      <c r="P507" s="174"/>
      <c r="Q507" s="116"/>
      <c r="R507" s="116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  <c r="AF507" s="174"/>
      <c r="AG507" s="174"/>
      <c r="AH507" s="174"/>
      <c r="AI507" s="174"/>
      <c r="AJ507" s="174"/>
    </row>
    <row r="508" ht="15.0" customHeight="1">
      <c r="A508" s="262"/>
      <c r="B508" s="115" t="s">
        <v>3057</v>
      </c>
      <c r="C508" s="116"/>
      <c r="D508" s="116">
        <v>1520400.0</v>
      </c>
      <c r="E508" s="175">
        <f t="shared" si="1"/>
        <v>136174888</v>
      </c>
      <c r="F508" s="262"/>
      <c r="G508" s="28" t="s">
        <v>2263</v>
      </c>
      <c r="H508" s="118"/>
      <c r="I508" s="29"/>
      <c r="J508" s="29"/>
      <c r="K508" s="116"/>
      <c r="L508" s="116"/>
      <c r="M508" s="174"/>
      <c r="N508" s="174"/>
      <c r="O508" s="116"/>
      <c r="P508" s="174"/>
      <c r="Q508" s="116"/>
      <c r="R508" s="116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  <c r="AF508" s="174"/>
      <c r="AG508" s="174"/>
      <c r="AH508" s="174"/>
      <c r="AI508" s="174"/>
      <c r="AJ508" s="174"/>
    </row>
    <row r="509" ht="15.0" customHeight="1">
      <c r="A509" s="262"/>
      <c r="B509" s="115" t="s">
        <v>2462</v>
      </c>
      <c r="C509" s="116"/>
      <c r="D509" s="116">
        <v>275000.0</v>
      </c>
      <c r="E509" s="175">
        <f t="shared" si="1"/>
        <v>135899888</v>
      </c>
      <c r="F509" s="262"/>
      <c r="G509" s="28" t="s">
        <v>2263</v>
      </c>
      <c r="H509" s="118"/>
      <c r="I509" s="29"/>
      <c r="J509" s="29"/>
      <c r="K509" s="116"/>
      <c r="L509" s="118"/>
      <c r="M509" s="174"/>
      <c r="N509" s="174"/>
      <c r="O509" s="116"/>
      <c r="P509" s="174"/>
      <c r="Q509" s="116"/>
      <c r="R509" s="116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  <c r="AF509" s="174"/>
      <c r="AG509" s="174"/>
      <c r="AH509" s="174"/>
      <c r="AI509" s="174"/>
      <c r="AJ509" s="174"/>
    </row>
    <row r="510" ht="15.0" customHeight="1">
      <c r="A510" s="262"/>
      <c r="B510" s="115" t="s">
        <v>2858</v>
      </c>
      <c r="C510" s="116"/>
      <c r="D510" s="116">
        <v>1.4042688E7</v>
      </c>
      <c r="E510" s="175">
        <f t="shared" si="1"/>
        <v>121857200</v>
      </c>
      <c r="F510" s="262"/>
      <c r="G510" s="28" t="s">
        <v>2263</v>
      </c>
      <c r="H510" s="118"/>
      <c r="I510" s="29"/>
      <c r="J510" s="29"/>
      <c r="K510" s="116"/>
      <c r="L510" s="265"/>
      <c r="M510" s="174"/>
      <c r="N510" s="174"/>
      <c r="O510" s="116"/>
      <c r="P510" s="174"/>
      <c r="Q510" s="116"/>
      <c r="R510" s="116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  <c r="AF510" s="174"/>
      <c r="AG510" s="174"/>
      <c r="AH510" s="174"/>
      <c r="AI510" s="174"/>
      <c r="AJ510" s="174"/>
    </row>
    <row r="511" ht="15.0" customHeight="1">
      <c r="A511" s="262"/>
      <c r="B511" s="115" t="s">
        <v>3058</v>
      </c>
      <c r="C511" s="116"/>
      <c r="D511" s="116">
        <v>1.853489E7</v>
      </c>
      <c r="E511" s="175">
        <f t="shared" si="1"/>
        <v>103322310</v>
      </c>
      <c r="F511" s="262"/>
      <c r="G511" s="28" t="s">
        <v>2263</v>
      </c>
      <c r="H511" s="118"/>
      <c r="I511" s="29"/>
      <c r="J511" s="29"/>
      <c r="K511" s="116"/>
      <c r="L511" s="116"/>
      <c r="M511" s="174"/>
      <c r="N511" s="174"/>
      <c r="O511" s="116"/>
      <c r="P511" s="174"/>
      <c r="Q511" s="116"/>
      <c r="R511" s="116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  <c r="AF511" s="174"/>
      <c r="AG511" s="174"/>
      <c r="AH511" s="174"/>
      <c r="AI511" s="174"/>
      <c r="AJ511" s="174"/>
    </row>
    <row r="512" ht="15.0" customHeight="1">
      <c r="A512" s="262"/>
      <c r="B512" s="117" t="s">
        <v>3059</v>
      </c>
      <c r="C512" s="118"/>
      <c r="D512" s="411">
        <f>175853910-D461</f>
        <v>173052180</v>
      </c>
      <c r="E512" s="175">
        <f t="shared" si="1"/>
        <v>-69729870</v>
      </c>
      <c r="F512" s="412"/>
      <c r="G512" s="28" t="s">
        <v>2263</v>
      </c>
      <c r="H512" s="118"/>
      <c r="I512" s="29"/>
      <c r="J512" s="29"/>
      <c r="K512" s="116"/>
      <c r="L512" s="265"/>
      <c r="M512" s="174"/>
      <c r="N512" s="174"/>
      <c r="O512" s="116"/>
      <c r="P512" s="174"/>
      <c r="Q512" s="116"/>
      <c r="R512" s="116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  <c r="AF512" s="174"/>
      <c r="AG512" s="174"/>
      <c r="AH512" s="174"/>
      <c r="AI512" s="174"/>
      <c r="AJ512" s="174"/>
    </row>
    <row r="513" ht="15.0" customHeight="1">
      <c r="A513" s="262">
        <v>45748.0</v>
      </c>
      <c r="B513" s="115" t="s">
        <v>3060</v>
      </c>
      <c r="C513" s="118">
        <v>5.135986E7</v>
      </c>
      <c r="D513" s="175"/>
      <c r="E513" s="175">
        <f t="shared" si="1"/>
        <v>-18370010</v>
      </c>
      <c r="F513" s="262"/>
      <c r="G513" s="29" t="s">
        <v>2263</v>
      </c>
      <c r="H513" s="118"/>
      <c r="I513" s="29"/>
      <c r="J513" s="29"/>
      <c r="K513" s="116"/>
      <c r="L513" s="265"/>
      <c r="M513" s="174"/>
      <c r="N513" s="174"/>
      <c r="O513" s="116"/>
      <c r="P513" s="174"/>
      <c r="Q513" s="116"/>
      <c r="R513" s="116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  <c r="AF513" s="174"/>
      <c r="AG513" s="174"/>
      <c r="AH513" s="174"/>
      <c r="AI513" s="174"/>
      <c r="AJ513" s="174"/>
    </row>
    <row r="514" ht="15.0" customHeight="1">
      <c r="A514" s="262"/>
      <c r="B514" s="115" t="s">
        <v>2279</v>
      </c>
      <c r="C514" s="116"/>
      <c r="D514" s="116">
        <v>2000000.0</v>
      </c>
      <c r="E514" s="175">
        <f t="shared" si="1"/>
        <v>-20370010</v>
      </c>
      <c r="F514" s="262"/>
      <c r="G514" s="29" t="s">
        <v>2263</v>
      </c>
      <c r="H514" s="118"/>
      <c r="I514" s="29"/>
      <c r="J514" s="29"/>
      <c r="K514" s="116"/>
      <c r="L514" s="265"/>
      <c r="M514" s="174"/>
      <c r="N514" s="174"/>
      <c r="O514" s="116"/>
      <c r="P514" s="174"/>
      <c r="Q514" s="116"/>
      <c r="R514" s="116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  <c r="AF514" s="174"/>
      <c r="AG514" s="174"/>
      <c r="AH514" s="174"/>
      <c r="AI514" s="174"/>
      <c r="AJ514" s="174"/>
    </row>
    <row r="515" ht="15.0" customHeight="1">
      <c r="A515" s="262"/>
      <c r="B515" s="115" t="s">
        <v>2380</v>
      </c>
      <c r="C515" s="118"/>
      <c r="D515" s="175">
        <v>452824.0</v>
      </c>
      <c r="E515" s="175">
        <f t="shared" si="1"/>
        <v>-20822834</v>
      </c>
      <c r="F515" s="262"/>
      <c r="G515" s="99" t="s">
        <v>2265</v>
      </c>
      <c r="H515" s="118"/>
      <c r="I515" s="29"/>
      <c r="J515" s="29"/>
      <c r="K515" s="116"/>
      <c r="L515" s="265"/>
      <c r="M515" s="174"/>
      <c r="N515" s="174"/>
      <c r="O515" s="116"/>
      <c r="P515" s="174"/>
      <c r="Q515" s="116"/>
      <c r="R515" s="116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  <c r="AF515" s="174"/>
      <c r="AG515" s="174"/>
      <c r="AH515" s="174"/>
      <c r="AI515" s="174"/>
      <c r="AJ515" s="174"/>
    </row>
    <row r="516" ht="15.0" customHeight="1">
      <c r="A516" s="262"/>
      <c r="B516" s="115" t="s">
        <v>2470</v>
      </c>
      <c r="C516" s="118">
        <v>558938.0</v>
      </c>
      <c r="D516" s="116"/>
      <c r="E516" s="175">
        <f t="shared" si="1"/>
        <v>-20263896</v>
      </c>
      <c r="F516" s="262"/>
      <c r="G516" s="416" t="s">
        <v>2264</v>
      </c>
      <c r="H516" s="118"/>
      <c r="I516" s="29"/>
      <c r="J516" s="29"/>
      <c r="K516" s="116"/>
      <c r="L516" s="265"/>
      <c r="M516" s="174"/>
      <c r="N516" s="174"/>
      <c r="O516" s="116"/>
      <c r="P516" s="174"/>
      <c r="Q516" s="116"/>
      <c r="R516" s="116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  <c r="AF516" s="174"/>
      <c r="AG516" s="174"/>
      <c r="AH516" s="174"/>
      <c r="AI516" s="174"/>
      <c r="AJ516" s="174"/>
    </row>
    <row r="517" ht="15.0" customHeight="1">
      <c r="A517" s="262">
        <v>45749.0</v>
      </c>
      <c r="B517" s="115" t="s">
        <v>3061</v>
      </c>
      <c r="C517" s="118">
        <v>475240.0</v>
      </c>
      <c r="D517" s="118"/>
      <c r="E517" s="175">
        <f t="shared" si="1"/>
        <v>-19788656</v>
      </c>
      <c r="F517" s="262"/>
      <c r="G517" s="29" t="s">
        <v>2263</v>
      </c>
      <c r="H517" s="118"/>
      <c r="I517" s="29"/>
      <c r="J517" s="29"/>
      <c r="K517" s="116"/>
      <c r="L517" s="175"/>
      <c r="M517" s="174"/>
      <c r="N517" s="174"/>
      <c r="O517" s="116"/>
      <c r="P517" s="174"/>
      <c r="Q517" s="116"/>
      <c r="R517" s="116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  <c r="AF517" s="174"/>
      <c r="AG517" s="174"/>
      <c r="AH517" s="174"/>
      <c r="AI517" s="174"/>
      <c r="AJ517" s="174"/>
    </row>
    <row r="518" ht="15.0" customHeight="1">
      <c r="A518" s="262"/>
      <c r="B518" s="115" t="s">
        <v>3062</v>
      </c>
      <c r="C518" s="116">
        <v>374000.0</v>
      </c>
      <c r="D518" s="116"/>
      <c r="E518" s="175">
        <f t="shared" si="1"/>
        <v>-19414656</v>
      </c>
      <c r="F518" s="262">
        <v>45732.0</v>
      </c>
      <c r="G518" s="29" t="s">
        <v>2263</v>
      </c>
      <c r="H518" s="118"/>
      <c r="I518" s="29"/>
      <c r="J518" s="29"/>
      <c r="K518" s="116"/>
      <c r="L518" s="265"/>
      <c r="M518" s="174"/>
      <c r="N518" s="174"/>
      <c r="O518" s="116"/>
      <c r="P518" s="174"/>
      <c r="Q518" s="116"/>
      <c r="R518" s="116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  <c r="AF518" s="174"/>
      <c r="AG518" s="174"/>
      <c r="AH518" s="174"/>
      <c r="AI518" s="174"/>
      <c r="AJ518" s="174"/>
    </row>
    <row r="519" ht="15.0" customHeight="1">
      <c r="A519" s="262"/>
      <c r="B519" s="115" t="s">
        <v>2470</v>
      </c>
      <c r="C519" s="116">
        <v>706151.0</v>
      </c>
      <c r="D519" s="116"/>
      <c r="E519" s="175">
        <f t="shared" si="1"/>
        <v>-18708505</v>
      </c>
      <c r="F519" s="262"/>
      <c r="G519" s="416" t="s">
        <v>2264</v>
      </c>
      <c r="H519" s="118"/>
      <c r="I519" s="29"/>
      <c r="J519" s="29"/>
      <c r="K519" s="116"/>
      <c r="L519" s="265"/>
      <c r="M519" s="174"/>
      <c r="N519" s="174"/>
      <c r="O519" s="116"/>
      <c r="P519" s="174"/>
      <c r="Q519" s="116"/>
      <c r="R519" s="116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  <c r="AF519" s="174"/>
      <c r="AG519" s="174"/>
      <c r="AH519" s="174"/>
      <c r="AI519" s="174"/>
      <c r="AJ519" s="174"/>
    </row>
    <row r="520" ht="15.0" customHeight="1">
      <c r="A520" s="262"/>
      <c r="B520" s="115" t="s">
        <v>3063</v>
      </c>
      <c r="C520" s="116">
        <v>103470.0</v>
      </c>
      <c r="D520" s="116"/>
      <c r="E520" s="175">
        <f t="shared" si="1"/>
        <v>-18605035</v>
      </c>
      <c r="F520" s="262"/>
      <c r="G520" s="29" t="s">
        <v>2263</v>
      </c>
      <c r="H520" s="118"/>
      <c r="I520" s="29"/>
      <c r="J520" s="29"/>
      <c r="K520" s="116"/>
      <c r="L520" s="265"/>
      <c r="M520" s="174"/>
      <c r="N520" s="174"/>
      <c r="O520" s="116"/>
      <c r="P520" s="174"/>
      <c r="Q520" s="116"/>
      <c r="R520" s="116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  <c r="AF520" s="174"/>
      <c r="AG520" s="174"/>
      <c r="AH520" s="174"/>
      <c r="AI520" s="174"/>
      <c r="AJ520" s="174"/>
    </row>
    <row r="521" ht="15.0" customHeight="1">
      <c r="A521" s="262">
        <v>45750.0</v>
      </c>
      <c r="B521" s="115" t="s">
        <v>3064</v>
      </c>
      <c r="C521" s="118">
        <v>2992000.0</v>
      </c>
      <c r="D521" s="175"/>
      <c r="E521" s="175">
        <f t="shared" si="1"/>
        <v>-15613035</v>
      </c>
      <c r="F521" s="262">
        <v>45747.0</v>
      </c>
      <c r="G521" s="29" t="s">
        <v>2263</v>
      </c>
      <c r="H521" s="118"/>
      <c r="I521" s="29"/>
      <c r="J521" s="29"/>
      <c r="K521" s="116"/>
      <c r="L521" s="265"/>
      <c r="M521" s="174"/>
      <c r="N521" s="174"/>
      <c r="O521" s="116"/>
      <c r="P521" s="174"/>
      <c r="Q521" s="116"/>
      <c r="R521" s="116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  <c r="AF521" s="174"/>
      <c r="AG521" s="174"/>
      <c r="AH521" s="174"/>
      <c r="AI521" s="174"/>
      <c r="AJ521" s="174"/>
    </row>
    <row r="522" ht="15.0" customHeight="1">
      <c r="A522" s="262"/>
      <c r="B522" s="115" t="s">
        <v>3065</v>
      </c>
      <c r="C522" s="118"/>
      <c r="D522" s="175">
        <v>6000000.0</v>
      </c>
      <c r="E522" s="175">
        <f t="shared" si="1"/>
        <v>-21613035</v>
      </c>
      <c r="F522" s="262"/>
      <c r="G522" s="99" t="s">
        <v>2265</v>
      </c>
      <c r="H522" s="118"/>
      <c r="I522" s="29"/>
      <c r="J522" s="29"/>
      <c r="K522" s="116"/>
      <c r="L522" s="265"/>
      <c r="M522" s="174"/>
      <c r="N522" s="174"/>
      <c r="O522" s="116"/>
      <c r="P522" s="174"/>
      <c r="Q522" s="116"/>
      <c r="R522" s="116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  <c r="AF522" s="174"/>
      <c r="AG522" s="174"/>
      <c r="AH522" s="174"/>
      <c r="AI522" s="174"/>
      <c r="AJ522" s="174"/>
    </row>
    <row r="523" ht="15.0" customHeight="1">
      <c r="A523" s="262"/>
      <c r="B523" s="115" t="s">
        <v>2470</v>
      </c>
      <c r="C523" s="116">
        <v>824828.0</v>
      </c>
      <c r="D523" s="116"/>
      <c r="E523" s="175">
        <f t="shared" si="1"/>
        <v>-20788207</v>
      </c>
      <c r="F523" s="262"/>
      <c r="G523" s="416" t="s">
        <v>2264</v>
      </c>
      <c r="H523" s="118"/>
      <c r="I523" s="29"/>
      <c r="J523" s="29"/>
      <c r="K523" s="116"/>
      <c r="L523" s="265"/>
      <c r="M523" s="174"/>
      <c r="N523" s="174"/>
      <c r="O523" s="116"/>
      <c r="P523" s="174"/>
      <c r="Q523" s="116"/>
      <c r="R523" s="116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  <c r="AF523" s="174"/>
      <c r="AG523" s="174"/>
      <c r="AH523" s="174"/>
      <c r="AI523" s="174"/>
      <c r="AJ523" s="174"/>
    </row>
    <row r="524" ht="15.0" customHeight="1">
      <c r="A524" s="262">
        <v>45751.0</v>
      </c>
      <c r="B524" s="115" t="s">
        <v>3066</v>
      </c>
      <c r="C524" s="118">
        <v>382800.0</v>
      </c>
      <c r="D524" s="118"/>
      <c r="E524" s="175">
        <f t="shared" si="1"/>
        <v>-20405407</v>
      </c>
      <c r="F524" s="262">
        <v>45747.0</v>
      </c>
      <c r="G524" s="29" t="s">
        <v>2263</v>
      </c>
      <c r="H524" s="118"/>
      <c r="I524" s="29"/>
      <c r="J524" s="29"/>
      <c r="K524" s="116"/>
      <c r="L524" s="265"/>
      <c r="M524" s="174"/>
      <c r="N524" s="174"/>
      <c r="O524" s="116"/>
      <c r="P524" s="174"/>
      <c r="Q524" s="116"/>
      <c r="R524" s="116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  <c r="AF524" s="174"/>
      <c r="AG524" s="174"/>
      <c r="AH524" s="174"/>
      <c r="AI524" s="174"/>
      <c r="AJ524" s="174"/>
    </row>
    <row r="525" ht="15.0" customHeight="1">
      <c r="A525" s="262"/>
      <c r="B525" s="115" t="s">
        <v>2279</v>
      </c>
      <c r="C525" s="118"/>
      <c r="D525" s="118">
        <v>5700000.0</v>
      </c>
      <c r="E525" s="175">
        <f t="shared" si="1"/>
        <v>-26105407</v>
      </c>
      <c r="F525" s="262"/>
      <c r="G525" s="29" t="s">
        <v>2263</v>
      </c>
      <c r="H525" s="118"/>
      <c r="I525" s="29"/>
      <c r="J525" s="29"/>
      <c r="K525" s="116"/>
      <c r="L525" s="265"/>
      <c r="M525" s="174"/>
      <c r="N525" s="174"/>
      <c r="O525" s="116"/>
      <c r="P525" s="174"/>
      <c r="Q525" s="116"/>
      <c r="R525" s="116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  <c r="AF525" s="174"/>
      <c r="AG525" s="174"/>
      <c r="AH525" s="174"/>
      <c r="AI525" s="174"/>
      <c r="AJ525" s="174"/>
    </row>
    <row r="526" ht="15.0" customHeight="1">
      <c r="A526" s="262"/>
      <c r="B526" s="115" t="s">
        <v>2470</v>
      </c>
      <c r="C526" s="118">
        <v>849992.0</v>
      </c>
      <c r="D526" s="118"/>
      <c r="E526" s="175">
        <f t="shared" si="1"/>
        <v>-25255415</v>
      </c>
      <c r="F526" s="262"/>
      <c r="G526" s="416" t="s">
        <v>2264</v>
      </c>
      <c r="H526" s="118"/>
      <c r="I526" s="29"/>
      <c r="J526" s="29"/>
      <c r="K526" s="116"/>
      <c r="L526" s="265"/>
      <c r="M526" s="174"/>
      <c r="N526" s="174"/>
      <c r="O526" s="116"/>
      <c r="P526" s="174"/>
      <c r="Q526" s="116"/>
      <c r="R526" s="116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  <c r="AG526" s="174"/>
      <c r="AH526" s="174"/>
      <c r="AI526" s="174"/>
      <c r="AJ526" s="174"/>
    </row>
    <row r="527" ht="15.0" customHeight="1">
      <c r="A527" s="262">
        <v>45752.0</v>
      </c>
      <c r="B527" s="115" t="s">
        <v>2470</v>
      </c>
      <c r="C527" s="116">
        <v>66600.0</v>
      </c>
      <c r="D527" s="265"/>
      <c r="E527" s="175">
        <f t="shared" si="1"/>
        <v>-25188815</v>
      </c>
      <c r="F527" s="413"/>
      <c r="G527" s="416" t="s">
        <v>2264</v>
      </c>
      <c r="H527" s="118"/>
      <c r="I527" s="29"/>
      <c r="J527" s="29"/>
      <c r="K527" s="116"/>
      <c r="L527" s="265"/>
      <c r="M527" s="174"/>
      <c r="N527" s="174"/>
      <c r="O527" s="116"/>
      <c r="P527" s="174"/>
      <c r="Q527" s="116"/>
      <c r="R527" s="116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  <c r="AG527" s="174"/>
      <c r="AH527" s="174"/>
      <c r="AI527" s="174"/>
      <c r="AJ527" s="174"/>
    </row>
    <row r="528" ht="15.0" customHeight="1">
      <c r="A528" s="262">
        <v>45754.0</v>
      </c>
      <c r="B528" s="115" t="s">
        <v>3067</v>
      </c>
      <c r="C528" s="116">
        <v>3521650.0</v>
      </c>
      <c r="D528" s="116"/>
      <c r="E528" s="175">
        <f t="shared" si="1"/>
        <v>-21667165</v>
      </c>
      <c r="F528" s="262" t="s">
        <v>3068</v>
      </c>
      <c r="G528" s="29" t="s">
        <v>2263</v>
      </c>
      <c r="H528" s="118"/>
      <c r="I528" s="29"/>
      <c r="J528" s="29"/>
      <c r="K528" s="116"/>
      <c r="L528" s="265"/>
      <c r="M528" s="174"/>
      <c r="N528" s="174"/>
      <c r="O528" s="116"/>
      <c r="P528" s="174"/>
      <c r="Q528" s="116"/>
      <c r="R528" s="116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  <c r="AG528" s="174"/>
      <c r="AH528" s="174"/>
      <c r="AI528" s="174"/>
      <c r="AJ528" s="174"/>
    </row>
    <row r="529" ht="15.0" customHeight="1">
      <c r="A529" s="262"/>
      <c r="B529" s="115" t="s">
        <v>3069</v>
      </c>
      <c r="C529" s="116">
        <v>3410000.0</v>
      </c>
      <c r="D529" s="116"/>
      <c r="E529" s="175">
        <f t="shared" si="1"/>
        <v>-18257165</v>
      </c>
      <c r="F529" s="262" t="s">
        <v>3068</v>
      </c>
      <c r="G529" s="29" t="s">
        <v>2263</v>
      </c>
      <c r="H529" s="118"/>
      <c r="I529" s="29"/>
      <c r="J529" s="29"/>
      <c r="K529" s="116"/>
      <c r="L529" s="265"/>
      <c r="M529" s="174"/>
      <c r="N529" s="174"/>
      <c r="O529" s="116"/>
      <c r="P529" s="174"/>
      <c r="Q529" s="116"/>
      <c r="R529" s="116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  <c r="AF529" s="174"/>
      <c r="AG529" s="174"/>
      <c r="AH529" s="174"/>
      <c r="AI529" s="174"/>
      <c r="AJ529" s="174"/>
    </row>
    <row r="530" ht="15.0" customHeight="1">
      <c r="A530" s="262"/>
      <c r="B530" s="115" t="s">
        <v>2470</v>
      </c>
      <c r="C530" s="118">
        <v>694450.0</v>
      </c>
      <c r="D530" s="118"/>
      <c r="E530" s="175">
        <f t="shared" si="1"/>
        <v>-17562715</v>
      </c>
      <c r="F530" s="262"/>
      <c r="G530" s="416" t="s">
        <v>2264</v>
      </c>
      <c r="H530" s="118"/>
      <c r="I530" s="29"/>
      <c r="J530" s="29"/>
      <c r="K530" s="116"/>
      <c r="L530" s="174"/>
      <c r="M530" s="174"/>
      <c r="N530" s="174"/>
      <c r="O530" s="116"/>
      <c r="P530" s="174"/>
      <c r="Q530" s="116"/>
      <c r="R530" s="116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  <c r="AF530" s="174"/>
      <c r="AG530" s="174"/>
      <c r="AH530" s="174"/>
      <c r="AI530" s="174"/>
      <c r="AJ530" s="174"/>
    </row>
    <row r="531" ht="15.0" customHeight="1">
      <c r="A531" s="262"/>
      <c r="B531" s="115" t="s">
        <v>2279</v>
      </c>
      <c r="C531" s="118"/>
      <c r="D531" s="118">
        <v>7000000.0</v>
      </c>
      <c r="E531" s="175">
        <f t="shared" si="1"/>
        <v>-24562715</v>
      </c>
      <c r="F531" s="262"/>
      <c r="G531" s="416" t="s">
        <v>2264</v>
      </c>
      <c r="H531" s="118"/>
      <c r="I531" s="29"/>
      <c r="J531" s="29"/>
      <c r="K531" s="116"/>
      <c r="L531" s="174"/>
      <c r="M531" s="174"/>
      <c r="N531" s="174"/>
      <c r="O531" s="116"/>
      <c r="P531" s="174"/>
      <c r="Q531" s="116"/>
      <c r="R531" s="116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  <c r="AF531" s="174"/>
      <c r="AG531" s="174"/>
      <c r="AH531" s="174"/>
      <c r="AI531" s="174"/>
      <c r="AJ531" s="174"/>
    </row>
    <row r="532" ht="15.0" customHeight="1">
      <c r="A532" s="262">
        <v>45755.0</v>
      </c>
      <c r="B532" s="115" t="s">
        <v>2385</v>
      </c>
      <c r="C532" s="118">
        <v>4529215.0</v>
      </c>
      <c r="D532" s="118"/>
      <c r="E532" s="175">
        <f t="shared" si="1"/>
        <v>-20033500</v>
      </c>
      <c r="F532" s="262" t="s">
        <v>3068</v>
      </c>
      <c r="G532" s="29" t="s">
        <v>2263</v>
      </c>
      <c r="H532" s="118"/>
      <c r="I532" s="29"/>
      <c r="J532" s="29"/>
      <c r="K532" s="116"/>
      <c r="L532" s="116"/>
      <c r="M532" s="174"/>
      <c r="N532" s="174"/>
      <c r="O532" s="116"/>
      <c r="P532" s="174"/>
      <c r="Q532" s="116"/>
      <c r="R532" s="116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  <c r="AF532" s="174"/>
      <c r="AG532" s="174"/>
      <c r="AH532" s="174"/>
      <c r="AI532" s="174"/>
      <c r="AJ532" s="174"/>
    </row>
    <row r="533" ht="15.0" customHeight="1">
      <c r="A533" s="262"/>
      <c r="B533" s="115" t="s">
        <v>2470</v>
      </c>
      <c r="C533" s="116">
        <v>1348019.0</v>
      </c>
      <c r="D533" s="116"/>
      <c r="E533" s="175">
        <f t="shared" si="1"/>
        <v>-18685481</v>
      </c>
      <c r="F533" s="262"/>
      <c r="G533" s="416" t="s">
        <v>2264</v>
      </c>
      <c r="H533" s="118"/>
      <c r="I533" s="29"/>
      <c r="J533" s="29"/>
      <c r="K533" s="116"/>
      <c r="L533" s="174"/>
      <c r="M533" s="174"/>
      <c r="N533" s="174"/>
      <c r="O533" s="116"/>
      <c r="P533" s="174"/>
      <c r="Q533" s="116"/>
      <c r="R533" s="116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  <c r="AF533" s="174"/>
      <c r="AG533" s="174"/>
      <c r="AH533" s="174"/>
      <c r="AI533" s="174"/>
      <c r="AJ533" s="174"/>
    </row>
    <row r="534" ht="15.0" customHeight="1">
      <c r="A534" s="262"/>
      <c r="B534" s="115" t="s">
        <v>3070</v>
      </c>
      <c r="C534" s="118"/>
      <c r="D534" s="175">
        <v>833685.0</v>
      </c>
      <c r="E534" s="175">
        <f t="shared" si="1"/>
        <v>-19519166</v>
      </c>
      <c r="F534" s="262"/>
      <c r="G534" s="416" t="s">
        <v>2264</v>
      </c>
      <c r="H534" s="118"/>
      <c r="I534" s="29"/>
      <c r="J534" s="29"/>
      <c r="K534" s="116"/>
      <c r="L534" s="116"/>
      <c r="M534" s="174"/>
      <c r="N534" s="174"/>
      <c r="O534" s="116"/>
      <c r="P534" s="174"/>
      <c r="Q534" s="116"/>
      <c r="R534" s="116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  <c r="AF534" s="174"/>
      <c r="AG534" s="174"/>
      <c r="AH534" s="174"/>
      <c r="AI534" s="174"/>
      <c r="AJ534" s="174"/>
    </row>
    <row r="535" ht="15.0" customHeight="1">
      <c r="A535" s="262">
        <v>45756.0</v>
      </c>
      <c r="B535" s="117" t="s">
        <v>2999</v>
      </c>
      <c r="C535" s="116">
        <v>1682000.0</v>
      </c>
      <c r="D535" s="116"/>
      <c r="E535" s="175">
        <f t="shared" si="1"/>
        <v>-17837166</v>
      </c>
      <c r="F535" s="262">
        <v>45754.0</v>
      </c>
      <c r="G535" s="29" t="s">
        <v>2263</v>
      </c>
      <c r="H535" s="118"/>
      <c r="I535" s="29"/>
      <c r="J535" s="29"/>
      <c r="K535" s="116"/>
      <c r="L535" s="174"/>
      <c r="M535" s="174"/>
      <c r="N535" s="174"/>
      <c r="O535" s="116"/>
      <c r="P535" s="174"/>
      <c r="Q535" s="116"/>
      <c r="R535" s="116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  <c r="AF535" s="174"/>
      <c r="AG535" s="174"/>
      <c r="AH535" s="174"/>
      <c r="AI535" s="174"/>
      <c r="AJ535" s="174"/>
    </row>
    <row r="536" ht="15.0" customHeight="1">
      <c r="A536" s="262"/>
      <c r="B536" s="115" t="s">
        <v>2470</v>
      </c>
      <c r="C536" s="118">
        <v>613191.0</v>
      </c>
      <c r="D536" s="118"/>
      <c r="E536" s="175">
        <f t="shared" si="1"/>
        <v>-17223975</v>
      </c>
      <c r="F536" s="262"/>
      <c r="G536" s="416" t="s">
        <v>2264</v>
      </c>
      <c r="H536" s="118"/>
      <c r="I536" s="29"/>
      <c r="J536" s="29"/>
      <c r="K536" s="116"/>
      <c r="L536" s="174"/>
      <c r="M536" s="174"/>
      <c r="N536" s="174"/>
      <c r="O536" s="116"/>
      <c r="P536" s="174"/>
      <c r="Q536" s="116"/>
      <c r="R536" s="116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  <c r="AF536" s="174"/>
      <c r="AG536" s="174"/>
      <c r="AH536" s="174"/>
      <c r="AI536" s="174"/>
      <c r="AJ536" s="174"/>
    </row>
    <row r="537" ht="15.0" customHeight="1">
      <c r="A537" s="262">
        <v>45757.0</v>
      </c>
      <c r="B537" s="115" t="s">
        <v>2958</v>
      </c>
      <c r="C537" s="116">
        <v>669900.0</v>
      </c>
      <c r="D537" s="116"/>
      <c r="E537" s="175">
        <f t="shared" si="1"/>
        <v>-16554075</v>
      </c>
      <c r="F537" s="262">
        <v>45747.0</v>
      </c>
      <c r="G537" s="29" t="s">
        <v>2263</v>
      </c>
      <c r="H537" s="118"/>
      <c r="I537" s="29"/>
      <c r="J537" s="29"/>
      <c r="K537" s="116"/>
      <c r="L537" s="174"/>
      <c r="M537" s="174"/>
      <c r="N537" s="174"/>
      <c r="O537" s="116"/>
      <c r="P537" s="174"/>
      <c r="Q537" s="116"/>
      <c r="R537" s="116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  <c r="AF537" s="174"/>
      <c r="AG537" s="174"/>
      <c r="AH537" s="174"/>
      <c r="AI537" s="174"/>
      <c r="AJ537" s="174"/>
    </row>
    <row r="538" ht="15.0" customHeight="1">
      <c r="A538" s="262"/>
      <c r="B538" s="115" t="s">
        <v>2863</v>
      </c>
      <c r="C538" s="116">
        <v>8895770.0</v>
      </c>
      <c r="D538" s="116"/>
      <c r="E538" s="175">
        <f t="shared" si="1"/>
        <v>-7658305</v>
      </c>
      <c r="F538" s="262">
        <v>45748.0</v>
      </c>
      <c r="G538" s="260" t="s">
        <v>2266</v>
      </c>
      <c r="H538" s="118"/>
      <c r="I538" s="29"/>
      <c r="J538" s="29"/>
      <c r="K538" s="116"/>
      <c r="L538" s="174"/>
      <c r="M538" s="174"/>
      <c r="N538" s="174"/>
      <c r="O538" s="116"/>
      <c r="P538" s="174"/>
      <c r="Q538" s="116"/>
      <c r="R538" s="116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  <c r="AF538" s="174"/>
      <c r="AG538" s="174"/>
      <c r="AH538" s="174"/>
      <c r="AI538" s="174"/>
      <c r="AJ538" s="174"/>
    </row>
    <row r="539" ht="15.0" customHeight="1">
      <c r="A539" s="262"/>
      <c r="B539" s="115" t="s">
        <v>830</v>
      </c>
      <c r="C539" s="116">
        <v>1.47972E7</v>
      </c>
      <c r="D539" s="116"/>
      <c r="E539" s="175">
        <f t="shared" si="1"/>
        <v>7138895</v>
      </c>
      <c r="F539" s="262">
        <v>45747.0</v>
      </c>
      <c r="G539" s="29" t="s">
        <v>2263</v>
      </c>
      <c r="H539" s="118"/>
      <c r="I539" s="29"/>
      <c r="J539" s="29"/>
      <c r="K539" s="116"/>
      <c r="L539" s="174"/>
      <c r="M539" s="174"/>
      <c r="N539" s="174"/>
      <c r="O539" s="116"/>
      <c r="P539" s="174"/>
      <c r="Q539" s="116"/>
      <c r="R539" s="116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  <c r="AF539" s="174"/>
      <c r="AG539" s="174"/>
      <c r="AH539" s="174"/>
      <c r="AI539" s="174"/>
      <c r="AJ539" s="174"/>
    </row>
    <row r="540" ht="15.0" customHeight="1">
      <c r="A540" s="262"/>
      <c r="B540" s="115" t="s">
        <v>3071</v>
      </c>
      <c r="C540" s="118">
        <v>6050000.0</v>
      </c>
      <c r="D540" s="118"/>
      <c r="E540" s="175">
        <f t="shared" si="1"/>
        <v>13188895</v>
      </c>
      <c r="F540" s="262">
        <v>45747.0</v>
      </c>
      <c r="G540" s="29" t="s">
        <v>2263</v>
      </c>
      <c r="H540" s="118"/>
      <c r="I540" s="29"/>
      <c r="J540" s="29"/>
      <c r="K540" s="116"/>
      <c r="L540" s="174"/>
      <c r="M540" s="174"/>
      <c r="N540" s="174"/>
      <c r="O540" s="116"/>
      <c r="P540" s="174"/>
      <c r="Q540" s="116"/>
      <c r="R540" s="116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  <c r="AF540" s="174"/>
      <c r="AG540" s="174"/>
      <c r="AH540" s="174"/>
      <c r="AI540" s="174"/>
      <c r="AJ540" s="174"/>
    </row>
    <row r="541" ht="15.0" customHeight="1">
      <c r="A541" s="262"/>
      <c r="B541" s="115" t="s">
        <v>3072</v>
      </c>
      <c r="C541" s="118">
        <v>4.9104352E7</v>
      </c>
      <c r="D541" s="118"/>
      <c r="E541" s="175">
        <f t="shared" si="1"/>
        <v>62293247</v>
      </c>
      <c r="F541" s="262">
        <v>45747.0</v>
      </c>
      <c r="G541" s="29" t="s">
        <v>2263</v>
      </c>
      <c r="H541" s="118"/>
      <c r="I541" s="29"/>
      <c r="J541" s="29"/>
      <c r="K541" s="116"/>
      <c r="L541" s="28" t="s">
        <v>1095</v>
      </c>
      <c r="M541" s="174"/>
      <c r="N541" s="174"/>
      <c r="O541" s="116"/>
      <c r="P541" s="174"/>
      <c r="Q541" s="116"/>
      <c r="R541" s="116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  <c r="AF541" s="174"/>
      <c r="AG541" s="174"/>
      <c r="AH541" s="174"/>
      <c r="AI541" s="174"/>
      <c r="AJ541" s="174"/>
    </row>
    <row r="542" ht="15.0" customHeight="1">
      <c r="A542" s="262"/>
      <c r="B542" s="115" t="s">
        <v>825</v>
      </c>
      <c r="C542" s="116">
        <v>1.17557E7</v>
      </c>
      <c r="D542" s="116"/>
      <c r="E542" s="175">
        <f t="shared" si="1"/>
        <v>74048947</v>
      </c>
      <c r="F542" s="262">
        <v>45747.0</v>
      </c>
      <c r="G542" s="29" t="s">
        <v>2263</v>
      </c>
      <c r="H542" s="118"/>
      <c r="I542" s="29"/>
      <c r="J542" s="29"/>
      <c r="K542" s="116"/>
      <c r="L542" s="174"/>
      <c r="M542" s="174"/>
      <c r="N542" s="174"/>
      <c r="O542" s="116"/>
      <c r="P542" s="174"/>
      <c r="Q542" s="116"/>
      <c r="R542" s="116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  <c r="AF542" s="174"/>
      <c r="AG542" s="174"/>
      <c r="AH542" s="174"/>
      <c r="AI542" s="174"/>
      <c r="AJ542" s="174"/>
    </row>
    <row r="543" ht="15.0" customHeight="1">
      <c r="A543" s="262"/>
      <c r="B543" s="117" t="s">
        <v>822</v>
      </c>
      <c r="C543" s="116">
        <v>7392000.0</v>
      </c>
      <c r="D543" s="116"/>
      <c r="E543" s="175">
        <f t="shared" si="1"/>
        <v>81440947</v>
      </c>
      <c r="F543" s="262">
        <v>45747.0</v>
      </c>
      <c r="G543" s="29" t="s">
        <v>2263</v>
      </c>
      <c r="H543" s="118"/>
      <c r="I543" s="29"/>
      <c r="J543" s="29"/>
      <c r="K543" s="34"/>
      <c r="L543" s="265"/>
      <c r="M543" s="174"/>
      <c r="N543" s="174"/>
      <c r="O543" s="116"/>
      <c r="P543" s="174"/>
      <c r="Q543" s="116"/>
      <c r="R543" s="116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  <c r="AF543" s="174"/>
      <c r="AG543" s="174"/>
      <c r="AH543" s="174"/>
      <c r="AI543" s="174"/>
      <c r="AJ543" s="174"/>
    </row>
    <row r="544" ht="15.0" customHeight="1">
      <c r="A544" s="262"/>
      <c r="B544" s="117" t="s">
        <v>2959</v>
      </c>
      <c r="C544" s="265">
        <v>536800.0</v>
      </c>
      <c r="D544" s="265"/>
      <c r="E544" s="175">
        <f t="shared" si="1"/>
        <v>81977747</v>
      </c>
      <c r="F544" s="262">
        <v>45747.0</v>
      </c>
      <c r="G544" s="29" t="s">
        <v>2263</v>
      </c>
      <c r="H544" s="118"/>
      <c r="I544" s="29"/>
      <c r="J544" s="29"/>
      <c r="K544" s="34" t="s">
        <v>2969</v>
      </c>
      <c r="L544" s="265">
        <v>770000.0</v>
      </c>
      <c r="M544" s="174"/>
      <c r="N544" s="174"/>
      <c r="O544" s="116"/>
      <c r="P544" s="174"/>
      <c r="Q544" s="116"/>
      <c r="R544" s="116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  <c r="AF544" s="174"/>
      <c r="AG544" s="174"/>
      <c r="AH544" s="174"/>
      <c r="AI544" s="174"/>
      <c r="AJ544" s="174"/>
    </row>
    <row r="545" ht="15.0" customHeight="1">
      <c r="A545" s="262"/>
      <c r="B545" s="117" t="s">
        <v>2865</v>
      </c>
      <c r="C545" s="265">
        <v>838200.0</v>
      </c>
      <c r="D545" s="265"/>
      <c r="E545" s="175">
        <f t="shared" si="1"/>
        <v>82815947</v>
      </c>
      <c r="F545" s="262">
        <v>45747.0</v>
      </c>
      <c r="G545" s="29" t="s">
        <v>2263</v>
      </c>
      <c r="H545" s="118"/>
      <c r="I545" s="29"/>
      <c r="J545" s="29"/>
      <c r="K545" s="34" t="s">
        <v>2325</v>
      </c>
      <c r="L545" s="265">
        <v>4348780.0</v>
      </c>
      <c r="M545" s="174"/>
      <c r="N545" s="174"/>
      <c r="O545" s="116"/>
      <c r="P545" s="174"/>
      <c r="Q545" s="116"/>
      <c r="R545" s="116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  <c r="AF545" s="174"/>
      <c r="AG545" s="174"/>
      <c r="AH545" s="174"/>
      <c r="AI545" s="174"/>
      <c r="AJ545" s="174"/>
    </row>
    <row r="546" ht="15.0" customHeight="1">
      <c r="A546" s="262"/>
      <c r="B546" s="117" t="s">
        <v>2866</v>
      </c>
      <c r="C546" s="118">
        <v>3212000.0</v>
      </c>
      <c r="D546" s="118"/>
      <c r="E546" s="175">
        <f t="shared" si="1"/>
        <v>86027947</v>
      </c>
      <c r="F546" s="262">
        <v>45747.0</v>
      </c>
      <c r="G546" s="29" t="s">
        <v>2263</v>
      </c>
      <c r="H546" s="118"/>
      <c r="I546" s="29"/>
      <c r="J546" s="29"/>
      <c r="K546" s="34" t="s">
        <v>2895</v>
      </c>
      <c r="L546" s="28">
        <v>9908360.0</v>
      </c>
      <c r="M546" s="174"/>
      <c r="N546" s="174"/>
      <c r="O546" s="116"/>
      <c r="P546" s="174"/>
      <c r="Q546" s="116"/>
      <c r="R546" s="116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  <c r="AF546" s="174"/>
      <c r="AG546" s="174"/>
      <c r="AH546" s="174"/>
      <c r="AI546" s="174"/>
      <c r="AJ546" s="174"/>
    </row>
    <row r="547" ht="15.0" customHeight="1">
      <c r="A547" s="262"/>
      <c r="B547" s="115" t="s">
        <v>2867</v>
      </c>
      <c r="C547" s="118">
        <v>2619100.0</v>
      </c>
      <c r="D547" s="118"/>
      <c r="E547" s="175">
        <f t="shared" si="1"/>
        <v>88647047</v>
      </c>
      <c r="F547" s="262">
        <v>45747.0</v>
      </c>
      <c r="G547" s="29" t="s">
        <v>2263</v>
      </c>
      <c r="H547" s="118"/>
      <c r="I547" s="29"/>
      <c r="J547" s="29"/>
      <c r="K547" s="34" t="s">
        <v>2890</v>
      </c>
      <c r="L547" s="118">
        <v>7500000.0</v>
      </c>
      <c r="M547" s="174"/>
      <c r="N547" s="174"/>
      <c r="O547" s="116"/>
      <c r="P547" s="174"/>
      <c r="Q547" s="116"/>
      <c r="R547" s="116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  <c r="AF547" s="174"/>
      <c r="AG547" s="174"/>
      <c r="AH547" s="174"/>
      <c r="AI547" s="174"/>
      <c r="AJ547" s="174"/>
    </row>
    <row r="548" ht="15.0" customHeight="1">
      <c r="A548" s="262"/>
      <c r="B548" s="115" t="s">
        <v>2960</v>
      </c>
      <c r="C548" s="118">
        <v>687500.0</v>
      </c>
      <c r="D548" s="118"/>
      <c r="E548" s="175">
        <f t="shared" si="1"/>
        <v>89334547</v>
      </c>
      <c r="F548" s="262">
        <v>45747.0</v>
      </c>
      <c r="G548" s="29" t="s">
        <v>2263</v>
      </c>
      <c r="H548" s="118"/>
      <c r="I548" s="29"/>
      <c r="J548" s="29"/>
      <c r="K548" s="34"/>
      <c r="L548" s="118"/>
      <c r="M548" s="174"/>
      <c r="N548" s="118"/>
      <c r="O548" s="116"/>
      <c r="P548" s="174"/>
      <c r="Q548" s="116"/>
      <c r="R548" s="116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  <c r="AF548" s="174"/>
      <c r="AG548" s="174"/>
      <c r="AH548" s="174"/>
      <c r="AI548" s="174"/>
      <c r="AJ548" s="174"/>
    </row>
    <row r="549" ht="15.0" customHeight="1">
      <c r="A549" s="262"/>
      <c r="B549" s="115" t="s">
        <v>823</v>
      </c>
      <c r="C549" s="118">
        <v>9900000.0</v>
      </c>
      <c r="D549" s="118"/>
      <c r="E549" s="175">
        <f t="shared" si="1"/>
        <v>99234547</v>
      </c>
      <c r="F549" s="262">
        <v>45747.0</v>
      </c>
      <c r="G549" s="29" t="s">
        <v>2263</v>
      </c>
      <c r="H549" s="118"/>
      <c r="I549" s="29"/>
      <c r="J549" s="29"/>
      <c r="K549" s="116">
        <v>1.0</v>
      </c>
      <c r="L549" s="116">
        <v>5466680.0</v>
      </c>
      <c r="M549" s="174"/>
      <c r="N549" s="174"/>
      <c r="O549" s="116"/>
      <c r="P549" s="174"/>
      <c r="Q549" s="116"/>
      <c r="R549" s="116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  <c r="AF549" s="174"/>
      <c r="AG549" s="174"/>
      <c r="AH549" s="174"/>
      <c r="AI549" s="174"/>
      <c r="AJ549" s="174"/>
    </row>
    <row r="550" ht="15.0" customHeight="1">
      <c r="A550" s="262"/>
      <c r="B550" s="115" t="s">
        <v>3073</v>
      </c>
      <c r="C550" s="116"/>
      <c r="D550" s="118">
        <v>4.9104352E7</v>
      </c>
      <c r="E550" s="175">
        <f t="shared" si="1"/>
        <v>50130195</v>
      </c>
      <c r="F550" s="262"/>
      <c r="G550" s="29" t="s">
        <v>2263</v>
      </c>
      <c r="H550" s="118"/>
      <c r="I550" s="29"/>
      <c r="J550" s="29"/>
      <c r="K550" s="116">
        <v>2.0</v>
      </c>
      <c r="L550" s="116">
        <v>5513110.0</v>
      </c>
      <c r="M550" s="174"/>
      <c r="N550" s="174"/>
      <c r="O550" s="116"/>
      <c r="P550" s="174"/>
      <c r="Q550" s="116"/>
      <c r="R550" s="116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  <c r="AF550" s="174"/>
      <c r="AG550" s="174"/>
      <c r="AH550" s="174"/>
      <c r="AI550" s="174"/>
      <c r="AJ550" s="174"/>
    </row>
    <row r="551" ht="15.0" customHeight="1">
      <c r="A551" s="262"/>
      <c r="B551" s="115" t="s">
        <v>2881</v>
      </c>
      <c r="C551" s="116"/>
      <c r="D551" s="118">
        <v>5000000.0</v>
      </c>
      <c r="E551" s="175">
        <f t="shared" si="1"/>
        <v>45130195</v>
      </c>
      <c r="F551" s="262"/>
      <c r="G551" s="29" t="s">
        <v>2263</v>
      </c>
      <c r="H551" s="118"/>
      <c r="I551" s="29"/>
      <c r="J551" s="29"/>
      <c r="K551" s="116">
        <v>3.0</v>
      </c>
      <c r="L551" s="116">
        <v>6123310.0</v>
      </c>
      <c r="M551" s="174"/>
      <c r="N551" s="174"/>
      <c r="O551" s="116"/>
      <c r="P551" s="174"/>
      <c r="Q551" s="116"/>
      <c r="R551" s="116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  <c r="AF551" s="174"/>
      <c r="AG551" s="174"/>
      <c r="AH551" s="174"/>
      <c r="AI551" s="174"/>
      <c r="AJ551" s="174"/>
    </row>
    <row r="552" ht="15.0" customHeight="1">
      <c r="A552" s="262"/>
      <c r="B552" s="115" t="s">
        <v>2882</v>
      </c>
      <c r="C552" s="116"/>
      <c r="D552" s="118">
        <v>1.86E7</v>
      </c>
      <c r="E552" s="175">
        <f t="shared" si="1"/>
        <v>26530195</v>
      </c>
      <c r="F552" s="262"/>
      <c r="G552" s="29" t="s">
        <v>2263</v>
      </c>
      <c r="H552" s="118"/>
      <c r="I552" s="29"/>
      <c r="J552" s="29"/>
      <c r="K552" s="116">
        <v>4.0</v>
      </c>
      <c r="L552" s="116">
        <v>5244270.0</v>
      </c>
      <c r="M552" s="174"/>
      <c r="N552" s="174"/>
      <c r="O552" s="116"/>
      <c r="P552" s="174"/>
      <c r="Q552" s="116"/>
      <c r="R552" s="116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  <c r="AF552" s="174"/>
      <c r="AG552" s="174"/>
      <c r="AH552" s="174"/>
      <c r="AI552" s="174"/>
      <c r="AJ552" s="174"/>
    </row>
    <row r="553" ht="15.0" customHeight="1">
      <c r="A553" s="262"/>
      <c r="B553" s="115" t="s">
        <v>2963</v>
      </c>
      <c r="C553" s="116"/>
      <c r="D553" s="118">
        <v>1.121533E7</v>
      </c>
      <c r="E553" s="175">
        <f t="shared" si="1"/>
        <v>15314865</v>
      </c>
      <c r="F553" s="262"/>
      <c r="G553" s="99" t="s">
        <v>2265</v>
      </c>
      <c r="H553" s="118"/>
      <c r="I553" s="29"/>
      <c r="J553" s="29"/>
      <c r="K553" s="116">
        <v>5.0</v>
      </c>
      <c r="L553" s="116">
        <v>4792660.0</v>
      </c>
      <c r="M553" s="174"/>
      <c r="N553" s="174"/>
      <c r="O553" s="116"/>
      <c r="P553" s="174"/>
      <c r="Q553" s="116"/>
      <c r="R553" s="116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  <c r="AF553" s="174"/>
      <c r="AG553" s="174"/>
      <c r="AH553" s="174"/>
      <c r="AI553" s="174"/>
      <c r="AJ553" s="174"/>
    </row>
    <row r="554" ht="15.0" customHeight="1">
      <c r="A554" s="262"/>
      <c r="B554" s="117" t="s">
        <v>3074</v>
      </c>
      <c r="C554" s="118"/>
      <c r="D554" s="265">
        <v>6115718.0</v>
      </c>
      <c r="E554" s="175">
        <f t="shared" si="1"/>
        <v>9199147</v>
      </c>
      <c r="F554" s="262" t="s">
        <v>3075</v>
      </c>
      <c r="G554" s="29" t="s">
        <v>2263</v>
      </c>
      <c r="H554" s="118"/>
      <c r="I554" s="29"/>
      <c r="J554" s="29"/>
      <c r="K554" s="116">
        <v>6.0</v>
      </c>
      <c r="L554" s="118">
        <v>4506430.0</v>
      </c>
      <c r="M554" s="174"/>
      <c r="N554" s="174"/>
      <c r="O554" s="116"/>
      <c r="P554" s="174"/>
      <c r="Q554" s="116"/>
      <c r="R554" s="116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  <c r="AF554" s="174"/>
      <c r="AG554" s="174"/>
      <c r="AH554" s="174"/>
      <c r="AI554" s="174"/>
      <c r="AJ554" s="174"/>
    </row>
    <row r="555" ht="15.0" customHeight="1">
      <c r="A555" s="262"/>
      <c r="B555" s="115" t="s">
        <v>2999</v>
      </c>
      <c r="C555" s="116">
        <v>2125999.7</v>
      </c>
      <c r="D555" s="118"/>
      <c r="E555" s="175">
        <f t="shared" si="1"/>
        <v>11325146.7</v>
      </c>
      <c r="F555" s="262">
        <v>45755.0</v>
      </c>
      <c r="G555" s="29" t="s">
        <v>2263</v>
      </c>
      <c r="H555" s="118"/>
      <c r="I555" s="29"/>
      <c r="J555" s="29"/>
      <c r="K555" s="116">
        <v>7.0</v>
      </c>
      <c r="L555" s="174">
        <v>5831260.0</v>
      </c>
      <c r="M555" s="174"/>
      <c r="N555" s="174"/>
      <c r="O555" s="116"/>
      <c r="P555" s="174"/>
      <c r="Q555" s="116"/>
      <c r="R555" s="116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  <c r="AG555" s="174"/>
      <c r="AH555" s="174"/>
      <c r="AI555" s="174"/>
      <c r="AJ555" s="174"/>
    </row>
    <row r="556" ht="15.0" customHeight="1">
      <c r="A556" s="262"/>
      <c r="B556" s="115" t="s">
        <v>3076</v>
      </c>
      <c r="C556" s="116">
        <v>2915000.0</v>
      </c>
      <c r="D556" s="118"/>
      <c r="E556" s="175">
        <f t="shared" si="1"/>
        <v>14240146.7</v>
      </c>
      <c r="F556" s="262">
        <v>45747.0</v>
      </c>
      <c r="G556" s="29" t="s">
        <v>2263</v>
      </c>
      <c r="H556" s="118"/>
      <c r="I556" s="29"/>
      <c r="J556" s="29"/>
      <c r="K556" s="116">
        <v>8.0</v>
      </c>
      <c r="L556" s="116">
        <v>6015960.0</v>
      </c>
      <c r="M556" s="174"/>
      <c r="N556" s="174"/>
      <c r="O556" s="116"/>
      <c r="P556" s="174"/>
      <c r="Q556" s="116"/>
      <c r="R556" s="116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  <c r="AF556" s="174"/>
      <c r="AG556" s="174"/>
      <c r="AH556" s="174"/>
      <c r="AI556" s="174"/>
      <c r="AJ556" s="174"/>
    </row>
    <row r="557" ht="15.0" customHeight="1">
      <c r="A557" s="262"/>
      <c r="B557" s="115" t="s">
        <v>2956</v>
      </c>
      <c r="C557" s="116">
        <v>7150000.0</v>
      </c>
      <c r="D557" s="118"/>
      <c r="E557" s="175">
        <f t="shared" si="1"/>
        <v>21390146.7</v>
      </c>
      <c r="F557" s="262">
        <v>45747.0</v>
      </c>
      <c r="G557" s="29" t="s">
        <v>2263</v>
      </c>
      <c r="H557" s="118"/>
      <c r="I557" s="29"/>
      <c r="J557" s="29"/>
      <c r="K557" s="116">
        <v>9.0</v>
      </c>
      <c r="L557" s="118">
        <v>5956010.0</v>
      </c>
      <c r="M557" s="174"/>
      <c r="N557" s="174"/>
      <c r="O557" s="116"/>
      <c r="P557" s="174"/>
      <c r="Q557" s="116"/>
      <c r="R557" s="116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  <c r="AF557" s="174"/>
      <c r="AG557" s="174"/>
      <c r="AH557" s="174"/>
      <c r="AI557" s="174"/>
      <c r="AJ557" s="174"/>
    </row>
    <row r="558" ht="15.0" customHeight="1">
      <c r="A558" s="262"/>
      <c r="B558" s="115" t="s">
        <v>2873</v>
      </c>
      <c r="C558" s="118">
        <v>2618000.0</v>
      </c>
      <c r="D558" s="118"/>
      <c r="E558" s="175">
        <f t="shared" si="1"/>
        <v>24008146.7</v>
      </c>
      <c r="F558" s="262">
        <v>45740.0</v>
      </c>
      <c r="G558" s="29" t="s">
        <v>2263</v>
      </c>
      <c r="H558" s="118"/>
      <c r="I558" s="29"/>
      <c r="J558" s="29"/>
      <c r="K558" s="116">
        <v>10.0</v>
      </c>
      <c r="L558" s="116">
        <v>6876700.0</v>
      </c>
      <c r="M558" s="174"/>
      <c r="N558" s="174"/>
      <c r="O558" s="116"/>
      <c r="P558" s="174"/>
      <c r="Q558" s="116"/>
      <c r="R558" s="116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  <c r="AF558" s="174"/>
      <c r="AG558" s="174"/>
      <c r="AH558" s="174"/>
      <c r="AI558" s="174"/>
      <c r="AJ558" s="174"/>
    </row>
    <row r="559" ht="15.0" customHeight="1">
      <c r="A559" s="262"/>
      <c r="B559" s="115" t="s">
        <v>2872</v>
      </c>
      <c r="C559" s="118">
        <v>2.29878E7</v>
      </c>
      <c r="D559" s="118"/>
      <c r="E559" s="175">
        <f t="shared" si="1"/>
        <v>46995946.7</v>
      </c>
      <c r="F559" s="262">
        <v>45740.0</v>
      </c>
      <c r="G559" s="29" t="s">
        <v>2263</v>
      </c>
      <c r="H559" s="118"/>
      <c r="I559" s="29"/>
      <c r="J559" s="29"/>
      <c r="K559" s="116" t="s">
        <v>2834</v>
      </c>
      <c r="L559" s="116">
        <v>200000.0</v>
      </c>
      <c r="M559" s="174"/>
      <c r="N559" s="174"/>
      <c r="O559" s="116"/>
      <c r="P559" s="174"/>
      <c r="Q559" s="116"/>
      <c r="R559" s="116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  <c r="AF559" s="174"/>
      <c r="AG559" s="174"/>
      <c r="AH559" s="174"/>
      <c r="AI559" s="174"/>
      <c r="AJ559" s="174"/>
    </row>
    <row r="560" ht="15.0" customHeight="1">
      <c r="A560" s="262"/>
      <c r="B560" s="115" t="s">
        <v>2876</v>
      </c>
      <c r="C560" s="118">
        <v>5.0853E7</v>
      </c>
      <c r="D560" s="118"/>
      <c r="E560" s="175">
        <f t="shared" si="1"/>
        <v>97848946.7</v>
      </c>
      <c r="F560" s="262">
        <v>45740.0</v>
      </c>
      <c r="G560" s="29" t="s">
        <v>2263</v>
      </c>
      <c r="H560" s="118"/>
      <c r="I560" s="29"/>
      <c r="J560" s="29"/>
      <c r="K560" s="116">
        <v>11.0</v>
      </c>
      <c r="L560" s="118">
        <v>5645610.0</v>
      </c>
      <c r="M560" s="174"/>
      <c r="N560" s="174"/>
      <c r="O560" s="116"/>
      <c r="P560" s="174"/>
      <c r="Q560" s="116"/>
      <c r="R560" s="116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  <c r="AF560" s="174"/>
      <c r="AG560" s="174"/>
      <c r="AH560" s="174"/>
      <c r="AI560" s="174"/>
      <c r="AJ560" s="174"/>
    </row>
    <row r="561" ht="15.0" customHeight="1">
      <c r="A561" s="262"/>
      <c r="B561" s="115" t="s">
        <v>2875</v>
      </c>
      <c r="C561" s="118">
        <v>1.08713E7</v>
      </c>
      <c r="D561" s="118"/>
      <c r="E561" s="175">
        <f t="shared" si="1"/>
        <v>108720246.7</v>
      </c>
      <c r="F561" s="262">
        <v>45740.0</v>
      </c>
      <c r="G561" s="29" t="s">
        <v>2263</v>
      </c>
      <c r="H561" s="118"/>
      <c r="I561" s="29"/>
      <c r="J561" s="29"/>
      <c r="K561" s="116">
        <v>12.0</v>
      </c>
      <c r="L561" s="118">
        <v>5290670.0</v>
      </c>
      <c r="M561" s="174"/>
      <c r="N561" s="174"/>
      <c r="O561" s="116"/>
      <c r="P561" s="174"/>
      <c r="Q561" s="116"/>
      <c r="R561" s="116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  <c r="AF561" s="174"/>
      <c r="AG561" s="174"/>
      <c r="AH561" s="174"/>
      <c r="AI561" s="174"/>
      <c r="AJ561" s="174"/>
    </row>
    <row r="562" ht="15.0" customHeight="1">
      <c r="A562" s="262"/>
      <c r="B562" s="115" t="s">
        <v>2874</v>
      </c>
      <c r="C562" s="118">
        <v>1.100627E7</v>
      </c>
      <c r="D562" s="118"/>
      <c r="E562" s="175">
        <f t="shared" si="1"/>
        <v>119726516.7</v>
      </c>
      <c r="F562" s="262">
        <v>45740.0</v>
      </c>
      <c r="G562" s="29" t="s">
        <v>2263</v>
      </c>
      <c r="H562" s="118"/>
      <c r="I562" s="29"/>
      <c r="J562" s="29"/>
      <c r="K562" s="116">
        <v>13.0</v>
      </c>
      <c r="L562" s="116">
        <v>4853610.0</v>
      </c>
      <c r="M562" s="174"/>
      <c r="N562" s="174"/>
      <c r="O562" s="116"/>
      <c r="P562" s="174"/>
      <c r="Q562" s="116"/>
      <c r="R562" s="116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  <c r="AF562" s="174"/>
      <c r="AG562" s="174"/>
      <c r="AH562" s="174"/>
      <c r="AI562" s="174"/>
      <c r="AJ562" s="174"/>
    </row>
    <row r="563" ht="15.0" customHeight="1">
      <c r="A563" s="262"/>
      <c r="B563" s="115" t="s">
        <v>2486</v>
      </c>
      <c r="C563" s="116"/>
      <c r="D563" s="116">
        <v>1.100627E7</v>
      </c>
      <c r="E563" s="175">
        <f t="shared" si="1"/>
        <v>108720246.7</v>
      </c>
      <c r="F563" s="262"/>
      <c r="G563" s="29" t="s">
        <v>2263</v>
      </c>
      <c r="H563" s="118"/>
      <c r="I563" s="29"/>
      <c r="J563" s="29"/>
      <c r="K563" s="116">
        <v>14.0</v>
      </c>
      <c r="L563" s="118">
        <v>5640750.0</v>
      </c>
      <c r="M563" s="174"/>
      <c r="N563" s="174"/>
      <c r="O563" s="116"/>
      <c r="P563" s="174"/>
      <c r="Q563" s="116"/>
      <c r="R563" s="116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  <c r="AF563" s="174"/>
      <c r="AG563" s="174"/>
      <c r="AH563" s="174"/>
      <c r="AI563" s="174"/>
      <c r="AJ563" s="174"/>
    </row>
    <row r="564" ht="15.0" customHeight="1">
      <c r="A564" s="262"/>
      <c r="B564" s="115" t="s">
        <v>2884</v>
      </c>
      <c r="C564" s="116"/>
      <c r="D564" s="118">
        <v>200000.0</v>
      </c>
      <c r="E564" s="175">
        <f t="shared" si="1"/>
        <v>108520246.7</v>
      </c>
      <c r="F564" s="262"/>
      <c r="G564" s="29" t="s">
        <v>2263</v>
      </c>
      <c r="H564" s="118"/>
      <c r="I564" s="29"/>
      <c r="J564" s="29"/>
      <c r="K564" s="116">
        <v>15.0</v>
      </c>
      <c r="L564" s="116">
        <v>5918270.0</v>
      </c>
      <c r="M564" s="174"/>
      <c r="N564" s="174"/>
      <c r="O564" s="116"/>
      <c r="P564" s="174"/>
      <c r="Q564" s="116"/>
      <c r="R564" s="116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  <c r="AF564" s="174"/>
      <c r="AG564" s="174"/>
      <c r="AH564" s="174"/>
      <c r="AI564" s="174"/>
      <c r="AJ564" s="174"/>
    </row>
    <row r="565" ht="15.0" customHeight="1">
      <c r="A565" s="262"/>
      <c r="B565" s="115" t="s">
        <v>2888</v>
      </c>
      <c r="C565" s="116"/>
      <c r="D565" s="118">
        <v>6913670.0</v>
      </c>
      <c r="E565" s="175">
        <f t="shared" si="1"/>
        <v>101606576.7</v>
      </c>
      <c r="F565" s="262"/>
      <c r="G565" s="29" t="s">
        <v>2263</v>
      </c>
      <c r="H565" s="118"/>
      <c r="I565" s="29"/>
      <c r="J565" s="29"/>
      <c r="K565" s="116">
        <v>16.0</v>
      </c>
      <c r="L565" s="116">
        <v>6194850.0</v>
      </c>
      <c r="M565" s="174"/>
      <c r="N565" s="174"/>
      <c r="O565" s="116"/>
      <c r="P565" s="174"/>
      <c r="Q565" s="116"/>
      <c r="R565" s="116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  <c r="AF565" s="174"/>
      <c r="AG565" s="174"/>
      <c r="AH565" s="174"/>
      <c r="AI565" s="174"/>
      <c r="AJ565" s="174"/>
    </row>
    <row r="566" ht="15.0" customHeight="1">
      <c r="A566" s="262"/>
      <c r="B566" s="115" t="s">
        <v>2968</v>
      </c>
      <c r="C566" s="116"/>
      <c r="D566" s="118">
        <v>3500000.0</v>
      </c>
      <c r="E566" s="175">
        <f t="shared" si="1"/>
        <v>98106576.7</v>
      </c>
      <c r="F566" s="262"/>
      <c r="G566" s="29" t="s">
        <v>2263</v>
      </c>
      <c r="H566" s="118"/>
      <c r="I566" s="29"/>
      <c r="J566" s="29"/>
      <c r="K566" s="116">
        <v>17.0</v>
      </c>
      <c r="L566" s="116">
        <v>6094300.0</v>
      </c>
      <c r="M566" s="174"/>
      <c r="N566" s="174"/>
      <c r="O566" s="116"/>
      <c r="P566" s="174"/>
      <c r="Q566" s="116"/>
      <c r="R566" s="116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  <c r="AF566" s="174"/>
      <c r="AG566" s="174"/>
      <c r="AH566" s="174"/>
      <c r="AI566" s="174"/>
      <c r="AJ566" s="174"/>
    </row>
    <row r="567" ht="15.0" customHeight="1">
      <c r="A567" s="262"/>
      <c r="B567" s="115" t="s">
        <v>3077</v>
      </c>
      <c r="C567" s="116"/>
      <c r="D567" s="118">
        <v>2520000.0</v>
      </c>
      <c r="E567" s="175">
        <f t="shared" si="1"/>
        <v>95586576.7</v>
      </c>
      <c r="F567" s="262"/>
      <c r="G567" s="29" t="s">
        <v>2263</v>
      </c>
      <c r="H567" s="118"/>
      <c r="I567" s="29"/>
      <c r="J567" s="29"/>
      <c r="K567" s="116">
        <v>18.0</v>
      </c>
      <c r="L567" s="116">
        <v>5959870.0</v>
      </c>
      <c r="M567" s="174"/>
      <c r="N567" s="174"/>
      <c r="O567" s="116"/>
      <c r="P567" s="174"/>
      <c r="Q567" s="116"/>
      <c r="R567" s="116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  <c r="AF567" s="174"/>
      <c r="AG567" s="174"/>
      <c r="AH567" s="174"/>
      <c r="AI567" s="174"/>
      <c r="AJ567" s="174"/>
    </row>
    <row r="568" ht="15.0" customHeight="1">
      <c r="A568" s="262"/>
      <c r="B568" s="115" t="s">
        <v>2291</v>
      </c>
      <c r="C568" s="116"/>
      <c r="D568" s="118">
        <v>5518350.0</v>
      </c>
      <c r="E568" s="175">
        <f t="shared" si="1"/>
        <v>90068226.7</v>
      </c>
      <c r="F568" s="262"/>
      <c r="G568" s="29" t="s">
        <v>2263</v>
      </c>
      <c r="H568" s="118"/>
      <c r="I568" s="29"/>
      <c r="J568" s="29"/>
      <c r="K568" s="116">
        <v>19.0</v>
      </c>
      <c r="L568" s="118">
        <v>4665960.0</v>
      </c>
      <c r="M568" s="174"/>
      <c r="N568" s="174"/>
      <c r="O568" s="116"/>
      <c r="P568" s="174"/>
      <c r="Q568" s="116"/>
      <c r="R568" s="116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  <c r="AF568" s="174"/>
      <c r="AG568" s="174"/>
      <c r="AH568" s="174"/>
      <c r="AI568" s="174"/>
      <c r="AJ568" s="174"/>
    </row>
    <row r="569" ht="15.0" customHeight="1">
      <c r="A569" s="262"/>
      <c r="B569" s="115" t="s">
        <v>2405</v>
      </c>
      <c r="C569" s="116"/>
      <c r="D569" s="118">
        <v>545690.0</v>
      </c>
      <c r="E569" s="175">
        <f t="shared" si="1"/>
        <v>89522536.7</v>
      </c>
      <c r="F569" s="262"/>
      <c r="G569" s="29" t="s">
        <v>2263</v>
      </c>
      <c r="H569" s="118"/>
      <c r="I569" s="29"/>
      <c r="J569" s="29"/>
      <c r="K569" s="116">
        <v>20.0</v>
      </c>
      <c r="L569" s="118">
        <v>5204630.0</v>
      </c>
      <c r="M569" s="174"/>
      <c r="N569" s="174"/>
      <c r="O569" s="116"/>
      <c r="P569" s="174"/>
      <c r="Q569" s="116"/>
      <c r="R569" s="116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  <c r="AF569" s="174"/>
      <c r="AG569" s="174"/>
      <c r="AH569" s="174"/>
      <c r="AI569" s="174"/>
      <c r="AJ569" s="174"/>
    </row>
    <row r="570" ht="15.0" customHeight="1">
      <c r="A570" s="262"/>
      <c r="B570" s="115" t="s">
        <v>2900</v>
      </c>
      <c r="C570" s="116"/>
      <c r="D570" s="118">
        <v>857220.0</v>
      </c>
      <c r="E570" s="175">
        <f t="shared" si="1"/>
        <v>88665316.7</v>
      </c>
      <c r="F570" s="262"/>
      <c r="G570" s="29" t="s">
        <v>2263</v>
      </c>
      <c r="H570" s="118"/>
      <c r="I570" s="29"/>
      <c r="J570" s="29"/>
      <c r="K570" s="116">
        <v>21.0</v>
      </c>
      <c r="L570" s="116">
        <v>6507210.0</v>
      </c>
      <c r="M570" s="174"/>
      <c r="N570" s="174"/>
      <c r="O570" s="116"/>
      <c r="P570" s="174"/>
      <c r="Q570" s="116"/>
      <c r="R570" s="116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  <c r="AF570" s="174"/>
      <c r="AG570" s="174"/>
      <c r="AH570" s="174"/>
      <c r="AI570" s="174"/>
      <c r="AJ570" s="174"/>
    </row>
    <row r="571" ht="15.0" customHeight="1">
      <c r="A571" s="262"/>
      <c r="B571" s="115" t="s">
        <v>3078</v>
      </c>
      <c r="C571" s="116"/>
      <c r="D571" s="118">
        <v>2665000.0</v>
      </c>
      <c r="E571" s="175">
        <f t="shared" si="1"/>
        <v>86000316.7</v>
      </c>
      <c r="F571" s="262"/>
      <c r="G571" s="29" t="s">
        <v>2263</v>
      </c>
      <c r="H571" s="118"/>
      <c r="I571" s="29"/>
      <c r="J571" s="29"/>
      <c r="K571" s="116">
        <v>22.0</v>
      </c>
      <c r="L571" s="116">
        <v>6650350.0</v>
      </c>
      <c r="M571" s="174"/>
      <c r="N571" s="174"/>
      <c r="O571" s="116"/>
      <c r="P571" s="174"/>
      <c r="Q571" s="116"/>
      <c r="R571" s="116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  <c r="AF571" s="174"/>
      <c r="AG571" s="174"/>
      <c r="AH571" s="174"/>
      <c r="AI571" s="174"/>
      <c r="AJ571" s="174"/>
    </row>
    <row r="572" ht="15.0" customHeight="1">
      <c r="A572" s="262"/>
      <c r="B572" s="115" t="s">
        <v>3079</v>
      </c>
      <c r="C572" s="116"/>
      <c r="D572" s="118">
        <v>2128900.0</v>
      </c>
      <c r="E572" s="175">
        <f t="shared" si="1"/>
        <v>83871416.7</v>
      </c>
      <c r="F572" s="262"/>
      <c r="G572" s="29" t="s">
        <v>2263</v>
      </c>
      <c r="H572" s="118"/>
      <c r="I572" s="29"/>
      <c r="J572" s="29"/>
      <c r="K572" s="116">
        <v>23.0</v>
      </c>
      <c r="L572" s="116">
        <v>6147800.0</v>
      </c>
      <c r="M572" s="174"/>
      <c r="N572" s="174"/>
      <c r="O572" s="116"/>
      <c r="P572" s="174"/>
      <c r="Q572" s="116"/>
      <c r="R572" s="116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  <c r="AF572" s="174"/>
      <c r="AG572" s="174"/>
      <c r="AH572" s="174"/>
      <c r="AI572" s="174"/>
      <c r="AJ572" s="174"/>
    </row>
    <row r="573" ht="15.0" customHeight="1">
      <c r="A573" s="262"/>
      <c r="B573" s="115" t="s">
        <v>3080</v>
      </c>
      <c r="C573" s="116"/>
      <c r="D573" s="118">
        <v>132760.0</v>
      </c>
      <c r="E573" s="175">
        <f t="shared" si="1"/>
        <v>83738656.7</v>
      </c>
      <c r="F573" s="262"/>
      <c r="G573" s="29" t="s">
        <v>2263</v>
      </c>
      <c r="H573" s="118"/>
      <c r="I573" s="29"/>
      <c r="J573" s="29"/>
      <c r="K573" s="116">
        <v>24.0</v>
      </c>
      <c r="L573" s="116">
        <v>6035310.0</v>
      </c>
      <c r="M573" s="174"/>
      <c r="N573" s="174"/>
      <c r="O573" s="116"/>
      <c r="P573" s="174"/>
      <c r="Q573" s="116"/>
      <c r="R573" s="116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  <c r="AF573" s="174"/>
      <c r="AG573" s="174"/>
      <c r="AH573" s="174"/>
      <c r="AI573" s="174"/>
      <c r="AJ573" s="174"/>
    </row>
    <row r="574" ht="15.0" customHeight="1">
      <c r="A574" s="262"/>
      <c r="B574" s="115" t="s">
        <v>3081</v>
      </c>
      <c r="C574" s="116"/>
      <c r="D574" s="118">
        <v>296150.0</v>
      </c>
      <c r="E574" s="175">
        <f t="shared" si="1"/>
        <v>83442506.7</v>
      </c>
      <c r="F574" s="262"/>
      <c r="G574" s="29" t="s">
        <v>2263</v>
      </c>
      <c r="H574" s="118"/>
      <c r="I574" s="29"/>
      <c r="J574" s="29"/>
      <c r="K574" s="116">
        <v>25.0</v>
      </c>
      <c r="L574" s="116">
        <v>6440510.0</v>
      </c>
      <c r="M574" s="174"/>
      <c r="N574" s="174"/>
      <c r="O574" s="116"/>
      <c r="P574" s="174"/>
      <c r="Q574" s="116"/>
      <c r="R574" s="116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  <c r="AF574" s="174"/>
      <c r="AG574" s="174"/>
      <c r="AH574" s="174"/>
      <c r="AI574" s="174"/>
      <c r="AJ574" s="174"/>
    </row>
    <row r="575" ht="15.0" customHeight="1">
      <c r="A575" s="262"/>
      <c r="B575" s="115" t="s">
        <v>3082</v>
      </c>
      <c r="C575" s="116"/>
      <c r="D575" s="118">
        <v>275770.0</v>
      </c>
      <c r="E575" s="175">
        <f t="shared" si="1"/>
        <v>83166736.7</v>
      </c>
      <c r="F575" s="262"/>
      <c r="G575" s="29" t="s">
        <v>2263</v>
      </c>
      <c r="H575" s="118"/>
      <c r="I575" s="29"/>
      <c r="J575" s="29"/>
      <c r="K575" s="116">
        <v>26.0</v>
      </c>
      <c r="L575" s="116">
        <v>5140160.0</v>
      </c>
      <c r="M575" s="174"/>
      <c r="N575" s="174"/>
      <c r="O575" s="116"/>
      <c r="P575" s="174"/>
      <c r="Q575" s="116"/>
      <c r="R575" s="116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  <c r="AF575" s="174"/>
      <c r="AG575" s="174"/>
      <c r="AH575" s="174"/>
      <c r="AI575" s="174"/>
      <c r="AJ575" s="174"/>
    </row>
    <row r="576" ht="15.0" customHeight="1">
      <c r="A576" s="262"/>
      <c r="B576" s="115" t="s">
        <v>1051</v>
      </c>
      <c r="C576" s="116">
        <v>8872600.0</v>
      </c>
      <c r="D576" s="118"/>
      <c r="E576" s="175">
        <f t="shared" si="1"/>
        <v>92039336.7</v>
      </c>
      <c r="F576" s="262">
        <v>45747.0</v>
      </c>
      <c r="G576" s="29" t="s">
        <v>2263</v>
      </c>
      <c r="H576" s="118"/>
      <c r="I576" s="29"/>
      <c r="J576" s="29"/>
      <c r="K576" s="116">
        <v>27.0</v>
      </c>
      <c r="L576" s="116">
        <v>5364250.0</v>
      </c>
      <c r="M576" s="174"/>
      <c r="N576" s="174"/>
      <c r="O576" s="116"/>
      <c r="P576" s="174"/>
      <c r="Q576" s="116"/>
      <c r="R576" s="116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  <c r="AF576" s="174"/>
      <c r="AG576" s="174"/>
      <c r="AH576" s="174"/>
      <c r="AI576" s="174"/>
      <c r="AJ576" s="174"/>
    </row>
    <row r="577" ht="15.0" customHeight="1">
      <c r="A577" s="262"/>
      <c r="B577" s="115" t="s">
        <v>3083</v>
      </c>
      <c r="C577" s="116"/>
      <c r="D577" s="118">
        <v>300000.0</v>
      </c>
      <c r="E577" s="175">
        <f t="shared" si="1"/>
        <v>91739336.7</v>
      </c>
      <c r="F577" s="262"/>
      <c r="G577" s="29" t="s">
        <v>2263</v>
      </c>
      <c r="H577" s="118"/>
      <c r="I577" s="29"/>
      <c r="J577" s="29"/>
      <c r="K577" s="116">
        <v>28.0</v>
      </c>
      <c r="L577" s="116">
        <v>7282750.0</v>
      </c>
      <c r="M577" s="174"/>
      <c r="N577" s="174"/>
      <c r="O577" s="116"/>
      <c r="P577" s="174"/>
      <c r="Q577" s="116"/>
      <c r="R577" s="116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  <c r="AF577" s="174"/>
      <c r="AG577" s="174"/>
      <c r="AH577" s="174"/>
      <c r="AI577" s="174"/>
      <c r="AJ577" s="174"/>
    </row>
    <row r="578" ht="15.0" customHeight="1">
      <c r="A578" s="262"/>
      <c r="B578" s="115" t="s">
        <v>2279</v>
      </c>
      <c r="C578" s="116">
        <v>7000000.0</v>
      </c>
      <c r="D578" s="118"/>
      <c r="E578" s="175">
        <f t="shared" si="1"/>
        <v>98739336.7</v>
      </c>
      <c r="F578" s="262"/>
      <c r="G578" s="416" t="s">
        <v>2264</v>
      </c>
      <c r="H578" s="118"/>
      <c r="I578" s="29"/>
      <c r="J578" s="29"/>
      <c r="K578" s="116">
        <v>29.0</v>
      </c>
      <c r="L578" s="116">
        <v>5655740.0</v>
      </c>
      <c r="M578" s="174"/>
      <c r="N578" s="174"/>
      <c r="O578" s="116"/>
      <c r="P578" s="174"/>
      <c r="Q578" s="116"/>
      <c r="R578" s="116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  <c r="AF578" s="174"/>
      <c r="AG578" s="174"/>
      <c r="AH578" s="174"/>
      <c r="AI578" s="174"/>
      <c r="AJ578" s="174"/>
    </row>
    <row r="579" ht="15.0" customHeight="1">
      <c r="A579" s="262"/>
      <c r="B579" s="115" t="s">
        <v>2470</v>
      </c>
      <c r="C579" s="116">
        <v>308797.0</v>
      </c>
      <c r="D579" s="118"/>
      <c r="E579" s="175">
        <f t="shared" si="1"/>
        <v>99048133.7</v>
      </c>
      <c r="F579" s="262"/>
      <c r="G579" s="416" t="s">
        <v>2264</v>
      </c>
      <c r="H579" s="118"/>
      <c r="I579" s="29"/>
      <c r="J579" s="29"/>
      <c r="K579" s="116">
        <v>30.0</v>
      </c>
      <c r="L579" s="116">
        <v>6169710.0</v>
      </c>
      <c r="M579" s="174"/>
      <c r="N579" s="174"/>
      <c r="O579" s="116"/>
      <c r="P579" s="174"/>
      <c r="Q579" s="116"/>
      <c r="R579" s="116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  <c r="AF579" s="174"/>
      <c r="AG579" s="174"/>
      <c r="AH579" s="174"/>
      <c r="AI579" s="174"/>
      <c r="AJ579" s="174"/>
    </row>
    <row r="580" ht="15.0" customHeight="1">
      <c r="A580" s="262"/>
      <c r="B580" s="115" t="s">
        <v>3084</v>
      </c>
      <c r="C580" s="116"/>
      <c r="D580" s="118">
        <v>5502230.0</v>
      </c>
      <c r="E580" s="175">
        <f t="shared" si="1"/>
        <v>93545903.7</v>
      </c>
      <c r="F580" s="262"/>
      <c r="G580" s="416" t="s">
        <v>2264</v>
      </c>
      <c r="H580" s="118"/>
      <c r="I580" s="29"/>
      <c r="J580" s="29"/>
      <c r="K580" s="116">
        <v>31.0</v>
      </c>
      <c r="L580" s="264"/>
      <c r="M580" s="174"/>
      <c r="N580" s="174"/>
      <c r="O580" s="116"/>
      <c r="P580" s="174"/>
      <c r="Q580" s="116"/>
      <c r="R580" s="116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  <c r="AF580" s="174"/>
      <c r="AG580" s="174"/>
      <c r="AH580" s="174"/>
      <c r="AI580" s="174"/>
      <c r="AJ580" s="174"/>
    </row>
    <row r="581" ht="15.0" customHeight="1">
      <c r="A581" s="262"/>
      <c r="B581" s="115" t="s">
        <v>2858</v>
      </c>
      <c r="C581" s="116"/>
      <c r="D581" s="118">
        <v>3.35687E7</v>
      </c>
      <c r="E581" s="175">
        <f t="shared" si="1"/>
        <v>59977203.7</v>
      </c>
      <c r="F581" s="262" t="s">
        <v>3085</v>
      </c>
      <c r="G581" s="29" t="s">
        <v>2263</v>
      </c>
      <c r="H581" s="118"/>
      <c r="I581" s="29"/>
      <c r="J581" s="29"/>
      <c r="K581" s="116"/>
      <c r="L581" s="174">
        <f>SUM(L543:L580)</f>
        <v>195915840</v>
      </c>
      <c r="M581" s="174"/>
      <c r="N581" s="174">
        <f>L581-L559-L548-L547-L545-L544-L543-L546</f>
        <v>173188700</v>
      </c>
      <c r="O581" s="116"/>
      <c r="P581" s="174"/>
      <c r="Q581" s="116"/>
      <c r="R581" s="116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  <c r="AF581" s="174"/>
      <c r="AG581" s="174"/>
      <c r="AH581" s="174"/>
      <c r="AI581" s="174"/>
      <c r="AJ581" s="174"/>
    </row>
    <row r="582" ht="15.0" customHeight="1">
      <c r="A582" s="262"/>
      <c r="B582" s="117" t="s">
        <v>2279</v>
      </c>
      <c r="C582" s="265">
        <v>2.0E7</v>
      </c>
      <c r="D582" s="265"/>
      <c r="E582" s="175">
        <f t="shared" si="1"/>
        <v>79977203.7</v>
      </c>
      <c r="F582" s="262"/>
      <c r="G582" s="29" t="s">
        <v>2263</v>
      </c>
      <c r="H582" s="118"/>
      <c r="I582" s="29"/>
      <c r="J582" s="29"/>
      <c r="K582" s="116"/>
      <c r="L582" s="174" t="s">
        <v>2837</v>
      </c>
      <c r="M582" s="174"/>
      <c r="N582" s="174"/>
      <c r="O582" s="116"/>
      <c r="P582" s="174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</row>
    <row r="583" ht="15.0" customHeight="1">
      <c r="A583" s="262">
        <v>45758.0</v>
      </c>
      <c r="B583" s="115" t="s">
        <v>3086</v>
      </c>
      <c r="C583" s="116">
        <v>673200.0</v>
      </c>
      <c r="D583" s="118"/>
      <c r="E583" s="175">
        <f t="shared" si="1"/>
        <v>80650403.7</v>
      </c>
      <c r="F583" s="262">
        <v>45747.0</v>
      </c>
      <c r="G583" s="29" t="s">
        <v>2263</v>
      </c>
      <c r="H583" s="118"/>
      <c r="I583" s="29"/>
      <c r="J583" s="29"/>
      <c r="K583" s="116" t="s">
        <v>2838</v>
      </c>
      <c r="L583" s="116">
        <f>ROUNDUP(N583*112000*0.917,-1)-5000000</f>
        <v>11843460</v>
      </c>
      <c r="M583" s="407"/>
      <c r="N583" s="174">
        <v>164.0</v>
      </c>
      <c r="O583" s="116"/>
      <c r="P583" s="174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</row>
    <row r="584" ht="15.0" customHeight="1">
      <c r="A584" s="262"/>
      <c r="B584" s="115" t="s">
        <v>3087</v>
      </c>
      <c r="C584" s="116">
        <v>1082400.0</v>
      </c>
      <c r="D584" s="118"/>
      <c r="E584" s="175">
        <f t="shared" si="1"/>
        <v>81732803.7</v>
      </c>
      <c r="F584" s="262">
        <v>45621.0</v>
      </c>
      <c r="G584" s="29" t="s">
        <v>2263</v>
      </c>
      <c r="H584" s="118"/>
      <c r="I584" s="29"/>
      <c r="J584" s="29"/>
      <c r="K584" s="408" t="s">
        <v>2916</v>
      </c>
      <c r="L584" s="408">
        <f>N584+N585</f>
        <v>0</v>
      </c>
      <c r="M584" s="409">
        <v>0.0</v>
      </c>
      <c r="N584" s="409">
        <f>124000*M584*0.9</f>
        <v>0</v>
      </c>
      <c r="O584" s="408"/>
      <c r="P584" s="174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</row>
    <row r="585" ht="15.0" customHeight="1">
      <c r="A585" s="262"/>
      <c r="B585" s="115" t="s">
        <v>3087</v>
      </c>
      <c r="C585" s="116">
        <v>2444200.0</v>
      </c>
      <c r="D585" s="118"/>
      <c r="E585" s="175">
        <f t="shared" si="1"/>
        <v>84177003.7</v>
      </c>
      <c r="F585" s="262">
        <v>45657.0</v>
      </c>
      <c r="G585" s="29" t="s">
        <v>2263</v>
      </c>
      <c r="H585" s="118"/>
      <c r="I585" s="29"/>
      <c r="J585" s="29"/>
      <c r="K585" s="116" t="s">
        <v>2829</v>
      </c>
      <c r="L585" s="116">
        <v>3000000.0</v>
      </c>
      <c r="M585" s="174"/>
      <c r="N585" s="174"/>
      <c r="O585" s="116"/>
      <c r="P585" s="174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</row>
    <row r="586" ht="15.0" customHeight="1">
      <c r="A586" s="262"/>
      <c r="B586" s="115" t="s">
        <v>2300</v>
      </c>
      <c r="C586" s="116"/>
      <c r="D586" s="118">
        <v>27500.0</v>
      </c>
      <c r="E586" s="175">
        <f t="shared" si="1"/>
        <v>84149503.7</v>
      </c>
      <c r="F586" s="262"/>
      <c r="G586" s="29" t="s">
        <v>2263</v>
      </c>
      <c r="H586" s="118"/>
      <c r="I586" s="29"/>
      <c r="J586" s="29"/>
      <c r="K586" s="116"/>
      <c r="L586" s="174">
        <f>SUM(L583:L585)</f>
        <v>14843460</v>
      </c>
      <c r="M586" s="174"/>
      <c r="N586" s="174"/>
      <c r="O586" s="116"/>
      <c r="P586" s="174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</row>
    <row r="587" ht="15.0" customHeight="1">
      <c r="A587" s="262"/>
      <c r="B587" s="115" t="s">
        <v>2470</v>
      </c>
      <c r="C587" s="116">
        <v>405817.0</v>
      </c>
      <c r="D587" s="118"/>
      <c r="E587" s="175">
        <f t="shared" si="1"/>
        <v>84555320.7</v>
      </c>
      <c r="F587" s="262"/>
      <c r="G587" s="416" t="s">
        <v>2264</v>
      </c>
      <c r="H587" s="118"/>
      <c r="I587" s="29"/>
      <c r="J587" s="29"/>
      <c r="K587" s="116" t="s">
        <v>3</v>
      </c>
      <c r="L587" s="174">
        <f>L581+L586</f>
        <v>210759300</v>
      </c>
      <c r="M587" s="174"/>
      <c r="N587" s="174"/>
      <c r="O587" s="116"/>
      <c r="P587" s="174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</row>
    <row r="588" ht="15.0" customHeight="1">
      <c r="A588" s="262">
        <v>45759.0</v>
      </c>
      <c r="B588" s="115" t="s">
        <v>2470</v>
      </c>
      <c r="C588" s="116">
        <v>600.0</v>
      </c>
      <c r="D588" s="116"/>
      <c r="E588" s="175">
        <f t="shared" si="1"/>
        <v>84555920.7</v>
      </c>
      <c r="F588" s="262"/>
      <c r="G588" s="29"/>
      <c r="H588" s="118"/>
      <c r="I588" s="29"/>
      <c r="J588" s="29"/>
      <c r="K588" s="116"/>
      <c r="L588" s="116"/>
      <c r="M588" s="407"/>
      <c r="N588" s="174"/>
      <c r="O588" s="116"/>
      <c r="P588" s="174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</row>
    <row r="589" ht="15.0" customHeight="1">
      <c r="A589" s="262">
        <v>45761.0</v>
      </c>
      <c r="B589" s="115" t="s">
        <v>3088</v>
      </c>
      <c r="C589" s="116"/>
      <c r="D589" s="116">
        <v>300000.0</v>
      </c>
      <c r="E589" s="175">
        <f t="shared" si="1"/>
        <v>84255920.7</v>
      </c>
      <c r="F589" s="262"/>
      <c r="G589" s="29" t="s">
        <v>2263</v>
      </c>
      <c r="H589" s="118"/>
      <c r="I589" s="29"/>
      <c r="J589" s="29"/>
      <c r="K589" s="116"/>
      <c r="L589" s="116"/>
      <c r="M589" s="407"/>
      <c r="N589" s="174"/>
      <c r="O589" s="116"/>
      <c r="P589" s="174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</row>
    <row r="590" ht="15.0" customHeight="1">
      <c r="A590" s="262"/>
      <c r="B590" s="115" t="s">
        <v>2338</v>
      </c>
      <c r="C590" s="116"/>
      <c r="D590" s="116">
        <v>6712000.0</v>
      </c>
      <c r="E590" s="175">
        <f t="shared" si="1"/>
        <v>77543920.7</v>
      </c>
      <c r="F590" s="262"/>
      <c r="G590" s="29" t="s">
        <v>2263</v>
      </c>
      <c r="H590" s="118"/>
      <c r="I590" s="29"/>
      <c r="J590" s="29"/>
      <c r="K590" s="116"/>
      <c r="L590" s="116"/>
      <c r="M590" s="407"/>
      <c r="N590" s="174"/>
      <c r="O590" s="116"/>
      <c r="P590" s="174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</row>
    <row r="591" ht="15.0" customHeight="1">
      <c r="A591" s="262"/>
      <c r="B591" s="115" t="s">
        <v>2338</v>
      </c>
      <c r="C591" s="116"/>
      <c r="D591" s="118">
        <v>1373650.0</v>
      </c>
      <c r="E591" s="175">
        <f t="shared" si="1"/>
        <v>76170270.7</v>
      </c>
      <c r="F591" s="262"/>
      <c r="G591" s="29" t="s">
        <v>2263</v>
      </c>
      <c r="H591" s="118"/>
      <c r="I591" s="29"/>
      <c r="J591" s="29"/>
      <c r="K591" s="116"/>
      <c r="L591" s="116"/>
      <c r="M591" s="407"/>
      <c r="N591" s="174"/>
      <c r="O591" s="116"/>
      <c r="P591" s="174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</row>
    <row r="592" ht="15.0" customHeight="1">
      <c r="A592" s="262"/>
      <c r="B592" s="115" t="s">
        <v>2338</v>
      </c>
      <c r="C592" s="116"/>
      <c r="D592" s="118">
        <v>39100.0</v>
      </c>
      <c r="E592" s="175">
        <f t="shared" si="1"/>
        <v>76131170.7</v>
      </c>
      <c r="F592" s="262"/>
      <c r="G592" s="29" t="s">
        <v>2263</v>
      </c>
      <c r="H592" s="118"/>
      <c r="I592" s="29"/>
      <c r="J592" s="29"/>
      <c r="K592" s="116"/>
      <c r="L592" s="116"/>
      <c r="M592" s="407"/>
      <c r="N592" s="174"/>
      <c r="O592" s="116"/>
      <c r="P592" s="174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</row>
    <row r="593" ht="15.0" customHeight="1">
      <c r="A593" s="262"/>
      <c r="B593" s="115" t="s">
        <v>2302</v>
      </c>
      <c r="C593" s="116"/>
      <c r="D593" s="118">
        <v>6869704.0</v>
      </c>
      <c r="E593" s="175">
        <f t="shared" si="1"/>
        <v>69261466.7</v>
      </c>
      <c r="F593" s="262"/>
      <c r="G593" s="99" t="s">
        <v>2265</v>
      </c>
      <c r="H593" s="118"/>
      <c r="I593" s="29"/>
      <c r="J593" s="29"/>
      <c r="K593" s="116"/>
      <c r="L593" s="116"/>
      <c r="M593" s="407"/>
      <c r="N593" s="174"/>
      <c r="O593" s="116"/>
      <c r="P593" s="174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</row>
    <row r="594" ht="15.0" customHeight="1">
      <c r="A594" s="262"/>
      <c r="B594" s="115" t="s">
        <v>2470</v>
      </c>
      <c r="C594" s="116">
        <v>426301.0</v>
      </c>
      <c r="D594" s="116"/>
      <c r="E594" s="175">
        <f t="shared" si="1"/>
        <v>69687767.7</v>
      </c>
      <c r="F594" s="262"/>
      <c r="G594" s="416" t="s">
        <v>2264</v>
      </c>
      <c r="H594" s="118"/>
      <c r="I594" s="29"/>
      <c r="J594" s="29"/>
      <c r="K594" s="116"/>
      <c r="L594" s="116"/>
      <c r="M594" s="407"/>
      <c r="N594" s="174"/>
      <c r="O594" s="116"/>
      <c r="P594" s="174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</row>
    <row r="595" ht="15.0" customHeight="1">
      <c r="A595" s="262">
        <v>45762.0</v>
      </c>
      <c r="B595" s="115" t="s">
        <v>2980</v>
      </c>
      <c r="C595" s="116">
        <v>3712500.0</v>
      </c>
      <c r="D595" s="118"/>
      <c r="E595" s="175">
        <f t="shared" si="1"/>
        <v>73400267.7</v>
      </c>
      <c r="F595" s="262">
        <v>45747.0</v>
      </c>
      <c r="G595" s="29" t="s">
        <v>2263</v>
      </c>
      <c r="H595" s="118"/>
      <c r="I595" s="29"/>
      <c r="J595" s="29"/>
      <c r="K595" s="116"/>
      <c r="L595" s="116"/>
      <c r="M595" s="407"/>
      <c r="N595" s="174"/>
      <c r="O595" s="116"/>
      <c r="P595" s="174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</row>
    <row r="596" ht="15.0" customHeight="1">
      <c r="A596" s="262"/>
      <c r="B596" s="115" t="s">
        <v>3089</v>
      </c>
      <c r="C596" s="116">
        <v>9941800.0</v>
      </c>
      <c r="D596" s="118"/>
      <c r="E596" s="175">
        <f t="shared" si="1"/>
        <v>83342067.7</v>
      </c>
      <c r="F596" s="262">
        <v>45747.0</v>
      </c>
      <c r="G596" s="29" t="s">
        <v>2263</v>
      </c>
      <c r="H596" s="118"/>
      <c r="I596" s="29"/>
      <c r="J596" s="29"/>
      <c r="K596" s="116"/>
      <c r="L596" s="116"/>
      <c r="M596" s="407"/>
      <c r="N596" s="174"/>
      <c r="O596" s="116"/>
      <c r="P596" s="174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</row>
    <row r="597" ht="15.0" customHeight="1">
      <c r="A597" s="262"/>
      <c r="B597" s="115" t="s">
        <v>690</v>
      </c>
      <c r="C597" s="118">
        <v>1425904.0</v>
      </c>
      <c r="D597" s="118"/>
      <c r="E597" s="175">
        <f t="shared" si="1"/>
        <v>84767971.7</v>
      </c>
      <c r="F597" s="262">
        <v>45747.0</v>
      </c>
      <c r="G597" s="29" t="s">
        <v>2263</v>
      </c>
      <c r="H597" s="118"/>
      <c r="I597" s="29"/>
      <c r="J597" s="29"/>
      <c r="K597" s="116"/>
      <c r="L597" s="116"/>
      <c r="M597" s="407"/>
      <c r="N597" s="174"/>
      <c r="O597" s="116"/>
      <c r="P597" s="174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</row>
    <row r="598" ht="15.0" customHeight="1">
      <c r="A598" s="262"/>
      <c r="B598" s="115" t="s">
        <v>2332</v>
      </c>
      <c r="C598" s="118"/>
      <c r="D598" s="118">
        <v>567400.0</v>
      </c>
      <c r="E598" s="175">
        <f t="shared" si="1"/>
        <v>84200571.7</v>
      </c>
      <c r="F598" s="262"/>
      <c r="G598" s="29" t="s">
        <v>2263</v>
      </c>
      <c r="H598" s="118"/>
      <c r="I598" s="29"/>
      <c r="J598" s="29"/>
      <c r="K598" s="116"/>
      <c r="L598" s="116"/>
      <c r="M598" s="407"/>
      <c r="N598" s="174"/>
      <c r="O598" s="116"/>
      <c r="P598" s="174"/>
      <c r="Q598" s="116"/>
      <c r="R598" s="116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  <c r="AF598" s="174"/>
      <c r="AG598" s="174"/>
      <c r="AH598" s="174"/>
      <c r="AI598" s="174"/>
      <c r="AJ598" s="174"/>
    </row>
    <row r="599" ht="15.0" customHeight="1">
      <c r="A599" s="262"/>
      <c r="B599" s="115" t="s">
        <v>2334</v>
      </c>
      <c r="C599" s="116"/>
      <c r="D599" s="118">
        <v>507100.0</v>
      </c>
      <c r="E599" s="175">
        <f t="shared" si="1"/>
        <v>83693471.7</v>
      </c>
      <c r="F599" s="262"/>
      <c r="G599" s="29" t="s">
        <v>2263</v>
      </c>
      <c r="H599" s="118"/>
      <c r="I599" s="29"/>
      <c r="J599" s="29"/>
      <c r="K599" s="116"/>
      <c r="L599" s="116"/>
      <c r="M599" s="407"/>
      <c r="N599" s="174"/>
      <c r="O599" s="116"/>
      <c r="P599" s="174"/>
      <c r="Q599" s="116"/>
      <c r="R599" s="116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  <c r="AF599" s="174"/>
      <c r="AG599" s="174"/>
      <c r="AH599" s="174"/>
      <c r="AI599" s="174"/>
      <c r="AJ599" s="174"/>
    </row>
    <row r="600" ht="15.0" customHeight="1">
      <c r="A600" s="262"/>
      <c r="B600" s="115" t="s">
        <v>3090</v>
      </c>
      <c r="C600" s="116"/>
      <c r="D600" s="118">
        <v>5828050.0</v>
      </c>
      <c r="E600" s="175">
        <f t="shared" si="1"/>
        <v>77865421.7</v>
      </c>
      <c r="F600" s="262"/>
      <c r="G600" s="29" t="s">
        <v>2263</v>
      </c>
      <c r="H600" s="118"/>
      <c r="I600" s="29"/>
      <c r="J600" s="29"/>
      <c r="K600" s="116"/>
      <c r="L600" s="116"/>
      <c r="M600" s="407"/>
      <c r="N600" s="174"/>
      <c r="O600" s="116"/>
      <c r="P600" s="174"/>
      <c r="Q600" s="116"/>
      <c r="R600" s="116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  <c r="AF600" s="174"/>
      <c r="AG600" s="174"/>
      <c r="AH600" s="174"/>
      <c r="AI600" s="174"/>
      <c r="AJ600" s="174"/>
    </row>
    <row r="601" ht="15.0" customHeight="1">
      <c r="A601" s="262"/>
      <c r="B601" s="410" t="s">
        <v>2336</v>
      </c>
      <c r="C601" s="116"/>
      <c r="D601" s="116">
        <v>1457473.0</v>
      </c>
      <c r="E601" s="175">
        <f t="shared" si="1"/>
        <v>76407948.7</v>
      </c>
      <c r="F601" s="262"/>
      <c r="G601" s="29" t="s">
        <v>2263</v>
      </c>
      <c r="H601" s="118"/>
      <c r="I601" s="29"/>
      <c r="J601" s="29"/>
      <c r="K601" s="116"/>
      <c r="L601" s="116"/>
      <c r="M601" s="407"/>
      <c r="N601" s="174"/>
      <c r="O601" s="116"/>
      <c r="P601" s="174"/>
      <c r="Q601" s="116"/>
      <c r="R601" s="116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  <c r="AF601" s="174"/>
      <c r="AG601" s="174"/>
      <c r="AH601" s="174"/>
      <c r="AI601" s="174"/>
      <c r="AJ601" s="174"/>
    </row>
    <row r="602" ht="15.0" customHeight="1">
      <c r="A602" s="262"/>
      <c r="B602" s="410" t="s">
        <v>2910</v>
      </c>
      <c r="C602" s="118"/>
      <c r="D602" s="116">
        <v>33407.0</v>
      </c>
      <c r="E602" s="175">
        <f t="shared" si="1"/>
        <v>76374541.7</v>
      </c>
      <c r="F602" s="262"/>
      <c r="G602" s="29" t="s">
        <v>2263</v>
      </c>
      <c r="H602" s="118"/>
      <c r="I602" s="29"/>
      <c r="J602" s="29"/>
      <c r="K602" s="116"/>
      <c r="L602" s="116"/>
      <c r="M602" s="407"/>
      <c r="N602" s="174"/>
      <c r="O602" s="116"/>
      <c r="P602" s="174"/>
      <c r="Q602" s="116"/>
      <c r="R602" s="116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  <c r="AF602" s="174"/>
      <c r="AG602" s="174"/>
      <c r="AH602" s="174"/>
      <c r="AI602" s="174"/>
      <c r="AJ602" s="174"/>
    </row>
    <row r="603" ht="15.0" customHeight="1">
      <c r="A603" s="262"/>
      <c r="B603" s="410" t="s">
        <v>3091</v>
      </c>
      <c r="C603" s="118"/>
      <c r="D603" s="116">
        <v>1033600.0</v>
      </c>
      <c r="E603" s="175">
        <f t="shared" si="1"/>
        <v>75340941.7</v>
      </c>
      <c r="F603" s="262"/>
      <c r="G603" s="29" t="s">
        <v>2263</v>
      </c>
      <c r="H603" s="118"/>
      <c r="I603" s="29"/>
      <c r="J603" s="29"/>
      <c r="K603" s="116"/>
      <c r="L603" s="116"/>
      <c r="M603" s="407"/>
      <c r="N603" s="174"/>
      <c r="O603" s="116"/>
      <c r="P603" s="174"/>
      <c r="Q603" s="116"/>
      <c r="R603" s="116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  <c r="AF603" s="174"/>
      <c r="AG603" s="174"/>
      <c r="AH603" s="174"/>
      <c r="AI603" s="174"/>
      <c r="AJ603" s="174"/>
    </row>
    <row r="604" ht="15.0" customHeight="1">
      <c r="A604" s="262"/>
      <c r="B604" s="115" t="s">
        <v>2470</v>
      </c>
      <c r="C604" s="116">
        <v>501670.0</v>
      </c>
      <c r="D604" s="116"/>
      <c r="E604" s="175">
        <f t="shared" si="1"/>
        <v>75842611.7</v>
      </c>
      <c r="F604" s="262"/>
      <c r="G604" s="416" t="s">
        <v>2264</v>
      </c>
      <c r="H604" s="118"/>
      <c r="I604" s="29"/>
      <c r="J604" s="29"/>
      <c r="K604" s="116"/>
      <c r="L604" s="116"/>
      <c r="M604" s="407"/>
      <c r="N604" s="174"/>
      <c r="O604" s="116"/>
      <c r="P604" s="174"/>
      <c r="Q604" s="116"/>
      <c r="R604" s="116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  <c r="AF604" s="174"/>
      <c r="AG604" s="174"/>
      <c r="AH604" s="174"/>
      <c r="AI604" s="174"/>
      <c r="AJ604" s="174"/>
    </row>
    <row r="605" ht="15.0" customHeight="1">
      <c r="A605" s="35"/>
      <c r="B605" s="115" t="s">
        <v>1023</v>
      </c>
      <c r="C605" s="116">
        <v>403529.0</v>
      </c>
      <c r="D605" s="116"/>
      <c r="E605" s="175">
        <f t="shared" si="1"/>
        <v>76246140.7</v>
      </c>
      <c r="F605" s="262">
        <v>45762.0</v>
      </c>
      <c r="G605" s="416" t="s">
        <v>2264</v>
      </c>
      <c r="H605" s="118"/>
      <c r="I605" s="29"/>
      <c r="J605" s="29"/>
      <c r="K605" s="116"/>
      <c r="L605" s="116"/>
      <c r="M605" s="407"/>
      <c r="N605" s="174"/>
      <c r="O605" s="116"/>
      <c r="P605" s="174"/>
      <c r="Q605" s="116"/>
      <c r="R605" s="116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  <c r="AF605" s="174"/>
      <c r="AG605" s="174"/>
      <c r="AH605" s="174"/>
      <c r="AI605" s="174"/>
      <c r="AJ605" s="174"/>
    </row>
    <row r="606" ht="15.0" customHeight="1">
      <c r="A606" s="262">
        <v>45763.0</v>
      </c>
      <c r="B606" s="118" t="s">
        <v>2470</v>
      </c>
      <c r="C606" s="116">
        <v>350410.0</v>
      </c>
      <c r="D606" s="116"/>
      <c r="E606" s="175">
        <f t="shared" si="1"/>
        <v>76596550.7</v>
      </c>
      <c r="F606" s="262"/>
      <c r="G606" s="416" t="s">
        <v>2264</v>
      </c>
      <c r="H606" s="118"/>
      <c r="I606" s="29"/>
      <c r="J606" s="29"/>
      <c r="K606" s="116"/>
      <c r="L606" s="116"/>
      <c r="M606" s="407"/>
      <c r="N606" s="174"/>
      <c r="O606" s="116"/>
      <c r="P606" s="174"/>
      <c r="Q606" s="116"/>
      <c r="R606" s="116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  <c r="AF606" s="174"/>
      <c r="AG606" s="174"/>
      <c r="AH606" s="174"/>
      <c r="AI606" s="174"/>
      <c r="AJ606" s="174"/>
    </row>
    <row r="607" ht="15.0" customHeight="1">
      <c r="A607" s="262">
        <v>45764.0</v>
      </c>
      <c r="B607" s="115" t="s">
        <v>2279</v>
      </c>
      <c r="C607" s="116"/>
      <c r="D607" s="118">
        <v>1.25E7</v>
      </c>
      <c r="E607" s="175">
        <f t="shared" si="1"/>
        <v>64096550.7</v>
      </c>
      <c r="F607" s="262"/>
      <c r="G607" s="99" t="s">
        <v>2265</v>
      </c>
      <c r="H607" s="118"/>
      <c r="I607" s="29"/>
      <c r="J607" s="29"/>
      <c r="K607" s="116"/>
      <c r="L607" s="116"/>
      <c r="M607" s="407"/>
      <c r="N607" s="174"/>
      <c r="O607" s="116"/>
      <c r="P607" s="174"/>
      <c r="Q607" s="116"/>
      <c r="R607" s="116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  <c r="AF607" s="174"/>
      <c r="AG607" s="174"/>
      <c r="AH607" s="174"/>
      <c r="AI607" s="174"/>
      <c r="AJ607" s="174"/>
    </row>
    <row r="608" ht="15.0" customHeight="1">
      <c r="A608" s="262"/>
      <c r="B608" s="117" t="s">
        <v>2470</v>
      </c>
      <c r="C608" s="116">
        <v>566488.0</v>
      </c>
      <c r="D608" s="116">
        <v>200000.0</v>
      </c>
      <c r="E608" s="175">
        <f t="shared" si="1"/>
        <v>64463038.7</v>
      </c>
      <c r="F608" s="262"/>
      <c r="G608" s="416" t="s">
        <v>2264</v>
      </c>
      <c r="H608" s="118"/>
      <c r="I608" s="29"/>
      <c r="J608" s="29"/>
      <c r="K608" s="116"/>
      <c r="L608" s="116"/>
      <c r="M608" s="407"/>
      <c r="N608" s="174"/>
      <c r="O608" s="116"/>
      <c r="P608" s="174"/>
      <c r="Q608" s="116"/>
      <c r="R608" s="116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  <c r="AF608" s="174"/>
      <c r="AG608" s="174"/>
      <c r="AH608" s="174"/>
      <c r="AI608" s="174"/>
      <c r="AJ608" s="174"/>
    </row>
    <row r="609" ht="15.0" customHeight="1">
      <c r="A609" s="262">
        <v>45765.0</v>
      </c>
      <c r="B609" s="117" t="s">
        <v>3092</v>
      </c>
      <c r="C609" s="116">
        <v>3025000.0</v>
      </c>
      <c r="D609" s="116"/>
      <c r="E609" s="175">
        <f t="shared" si="1"/>
        <v>67488038.7</v>
      </c>
      <c r="F609" s="262">
        <v>45747.0</v>
      </c>
      <c r="G609" s="29" t="s">
        <v>2263</v>
      </c>
      <c r="H609" s="118"/>
      <c r="I609" s="29"/>
      <c r="J609" s="29"/>
      <c r="K609" s="116"/>
      <c r="L609" s="116"/>
      <c r="M609" s="407"/>
      <c r="N609" s="174"/>
      <c r="O609" s="116"/>
      <c r="P609" s="174"/>
      <c r="Q609" s="116"/>
      <c r="R609" s="116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  <c r="AF609" s="174"/>
      <c r="AG609" s="174"/>
      <c r="AH609" s="174"/>
      <c r="AI609" s="174"/>
      <c r="AJ609" s="174"/>
    </row>
    <row r="610" ht="15.0" customHeight="1">
      <c r="A610" s="262"/>
      <c r="B610" s="117" t="s">
        <v>2906</v>
      </c>
      <c r="C610" s="118">
        <v>137500.0</v>
      </c>
      <c r="D610" s="118"/>
      <c r="E610" s="175">
        <f t="shared" si="1"/>
        <v>67625538.7</v>
      </c>
      <c r="F610" s="262">
        <v>45747.0</v>
      </c>
      <c r="G610" s="29" t="s">
        <v>2263</v>
      </c>
      <c r="H610" s="118"/>
      <c r="I610" s="29"/>
      <c r="J610" s="29"/>
      <c r="K610" s="116"/>
      <c r="L610" s="116"/>
      <c r="M610" s="407"/>
      <c r="N610" s="174"/>
      <c r="O610" s="116"/>
      <c r="P610" s="174"/>
      <c r="Q610" s="116"/>
      <c r="R610" s="116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  <c r="AF610" s="174"/>
      <c r="AG610" s="174"/>
      <c r="AH610" s="174"/>
      <c r="AI610" s="174"/>
      <c r="AJ610" s="174"/>
    </row>
    <row r="611" ht="15.0" customHeight="1">
      <c r="A611" s="262"/>
      <c r="B611" s="115" t="s">
        <v>2912</v>
      </c>
      <c r="C611" s="116">
        <v>4374700.0</v>
      </c>
      <c r="D611" s="118"/>
      <c r="E611" s="175">
        <f t="shared" si="1"/>
        <v>72000238.7</v>
      </c>
      <c r="F611" s="262">
        <v>45747.0</v>
      </c>
      <c r="G611" s="29" t="s">
        <v>2263</v>
      </c>
      <c r="H611" s="118"/>
      <c r="I611" s="29"/>
      <c r="J611" s="29"/>
      <c r="K611" s="116"/>
      <c r="L611" s="116"/>
      <c r="M611" s="407"/>
      <c r="N611" s="174"/>
      <c r="O611" s="116"/>
      <c r="P611" s="174"/>
      <c r="Q611" s="116"/>
      <c r="R611" s="116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  <c r="AF611" s="174"/>
      <c r="AG611" s="174"/>
      <c r="AH611" s="174"/>
      <c r="AI611" s="174"/>
      <c r="AJ611" s="174"/>
    </row>
    <row r="612" ht="15.0" customHeight="1">
      <c r="A612" s="262"/>
      <c r="B612" s="117" t="s">
        <v>3093</v>
      </c>
      <c r="C612" s="116">
        <v>1837000.0</v>
      </c>
      <c r="D612" s="116"/>
      <c r="E612" s="175">
        <f t="shared" si="1"/>
        <v>73837238.7</v>
      </c>
      <c r="F612" s="262">
        <v>45722.0</v>
      </c>
      <c r="G612" s="29" t="s">
        <v>2263</v>
      </c>
      <c r="H612" s="118"/>
      <c r="I612" s="29"/>
      <c r="J612" s="29"/>
      <c r="K612" s="116"/>
      <c r="L612" s="116"/>
      <c r="M612" s="407"/>
      <c r="N612" s="174"/>
      <c r="O612" s="116"/>
      <c r="P612" s="174"/>
      <c r="Q612" s="116"/>
      <c r="R612" s="116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  <c r="AF612" s="174"/>
      <c r="AG612" s="174"/>
      <c r="AH612" s="174"/>
      <c r="AI612" s="174"/>
      <c r="AJ612" s="174"/>
    </row>
    <row r="613" ht="15.0" customHeight="1">
      <c r="A613" s="262"/>
      <c r="B613" s="117" t="s">
        <v>2470</v>
      </c>
      <c r="C613" s="116">
        <v>506597.0</v>
      </c>
      <c r="D613" s="116"/>
      <c r="E613" s="175">
        <f t="shared" si="1"/>
        <v>74343835.7</v>
      </c>
      <c r="F613" s="262"/>
      <c r="G613" s="416" t="s">
        <v>2264</v>
      </c>
      <c r="H613" s="118"/>
      <c r="I613" s="29"/>
      <c r="J613" s="29"/>
      <c r="K613" s="116"/>
      <c r="L613" s="116"/>
      <c r="M613" s="407"/>
      <c r="N613" s="174"/>
      <c r="O613" s="116"/>
      <c r="P613" s="174"/>
      <c r="Q613" s="116"/>
      <c r="R613" s="116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  <c r="AF613" s="174"/>
      <c r="AG613" s="174"/>
      <c r="AH613" s="174"/>
      <c r="AI613" s="174"/>
      <c r="AJ613" s="174"/>
    </row>
    <row r="614" ht="15.0" customHeight="1">
      <c r="A614" s="262"/>
      <c r="B614" s="117" t="s">
        <v>3094</v>
      </c>
      <c r="C614" s="116"/>
      <c r="D614" s="116">
        <v>165590.0</v>
      </c>
      <c r="E614" s="175">
        <f t="shared" si="1"/>
        <v>74178245.7</v>
      </c>
      <c r="F614" s="262"/>
      <c r="G614" s="416" t="s">
        <v>2264</v>
      </c>
      <c r="H614" s="118"/>
      <c r="I614" s="29"/>
      <c r="J614" s="29"/>
      <c r="K614" s="116"/>
      <c r="L614" s="116"/>
      <c r="M614" s="407"/>
      <c r="N614" s="174"/>
      <c r="O614" s="116"/>
      <c r="P614" s="174"/>
      <c r="Q614" s="116"/>
      <c r="R614" s="116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  <c r="AF614" s="174"/>
      <c r="AG614" s="174"/>
      <c r="AH614" s="174"/>
      <c r="AI614" s="174"/>
      <c r="AJ614" s="174"/>
    </row>
    <row r="615" ht="15.0" customHeight="1">
      <c r="A615" s="262">
        <v>45768.0</v>
      </c>
      <c r="B615" s="117" t="s">
        <v>2920</v>
      </c>
      <c r="C615" s="118">
        <v>2292.0</v>
      </c>
      <c r="D615" s="118"/>
      <c r="E615" s="175">
        <f t="shared" si="1"/>
        <v>74180537.7</v>
      </c>
      <c r="F615" s="262"/>
      <c r="G615" s="29" t="s">
        <v>2263</v>
      </c>
      <c r="H615" s="118"/>
      <c r="I615" s="29"/>
      <c r="J615" s="29"/>
      <c r="K615" s="116"/>
      <c r="L615" s="116"/>
      <c r="M615" s="407"/>
      <c r="N615" s="174"/>
      <c r="O615" s="116"/>
      <c r="P615" s="174"/>
      <c r="Q615" s="116"/>
      <c r="R615" s="116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  <c r="AF615" s="174"/>
      <c r="AG615" s="174"/>
      <c r="AH615" s="174"/>
      <c r="AI615" s="174"/>
      <c r="AJ615" s="174"/>
    </row>
    <row r="616" ht="15.0" customHeight="1">
      <c r="A616" s="262"/>
      <c r="B616" s="117" t="s">
        <v>822</v>
      </c>
      <c r="C616" s="116">
        <v>4884000.0</v>
      </c>
      <c r="D616" s="116"/>
      <c r="E616" s="175">
        <f t="shared" si="1"/>
        <v>79064537.7</v>
      </c>
      <c r="F616" s="262">
        <v>45757.0</v>
      </c>
      <c r="G616" s="29" t="s">
        <v>2263</v>
      </c>
      <c r="H616" s="118"/>
      <c r="I616" s="29"/>
      <c r="J616" s="29"/>
      <c r="K616" s="116"/>
      <c r="L616" s="116"/>
      <c r="M616" s="407"/>
      <c r="N616" s="174"/>
      <c r="O616" s="116"/>
      <c r="P616" s="174"/>
      <c r="Q616" s="116"/>
      <c r="R616" s="116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  <c r="AF616" s="174"/>
      <c r="AG616" s="174"/>
      <c r="AH616" s="174"/>
      <c r="AI616" s="174"/>
      <c r="AJ616" s="174"/>
    </row>
    <row r="617" ht="15.0" customHeight="1">
      <c r="A617" s="262"/>
      <c r="B617" s="117" t="s">
        <v>823</v>
      </c>
      <c r="C617" s="116">
        <v>8387500.0</v>
      </c>
      <c r="D617" s="116"/>
      <c r="E617" s="175">
        <f t="shared" si="1"/>
        <v>87452037.7</v>
      </c>
      <c r="F617" s="262">
        <v>45762.0</v>
      </c>
      <c r="G617" s="29" t="s">
        <v>2263</v>
      </c>
      <c r="H617" s="118"/>
      <c r="I617" s="29"/>
      <c r="J617" s="29"/>
      <c r="K617" s="116"/>
      <c r="L617" s="116"/>
      <c r="M617" s="407"/>
      <c r="N617" s="174"/>
      <c r="O617" s="116"/>
      <c r="P617" s="174"/>
      <c r="Q617" s="116"/>
      <c r="R617" s="116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  <c r="AF617" s="174"/>
      <c r="AG617" s="174"/>
      <c r="AH617" s="174"/>
      <c r="AI617" s="174"/>
      <c r="AJ617" s="174"/>
    </row>
    <row r="618" ht="15.0" customHeight="1">
      <c r="A618" s="262"/>
      <c r="B618" s="117" t="s">
        <v>2408</v>
      </c>
      <c r="C618" s="116"/>
      <c r="D618" s="116">
        <v>54140.0</v>
      </c>
      <c r="E618" s="175">
        <f t="shared" si="1"/>
        <v>87397897.7</v>
      </c>
      <c r="F618" s="262"/>
      <c r="G618" s="29" t="s">
        <v>2263</v>
      </c>
      <c r="H618" s="118"/>
      <c r="I618" s="29"/>
      <c r="J618" s="29"/>
      <c r="K618" s="116"/>
      <c r="L618" s="116"/>
      <c r="M618" s="407"/>
      <c r="N618" s="174"/>
      <c r="O618" s="116"/>
      <c r="P618" s="174"/>
      <c r="Q618" s="116"/>
      <c r="R618" s="116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  <c r="AF618" s="174"/>
      <c r="AG618" s="174"/>
      <c r="AH618" s="174"/>
      <c r="AI618" s="174"/>
      <c r="AJ618" s="174"/>
    </row>
    <row r="619" ht="15.0" customHeight="1">
      <c r="A619" s="262"/>
      <c r="B619" s="117" t="s">
        <v>2346</v>
      </c>
      <c r="C619" s="116"/>
      <c r="D619" s="116">
        <v>14916.0</v>
      </c>
      <c r="E619" s="175">
        <f t="shared" si="1"/>
        <v>87382981.7</v>
      </c>
      <c r="F619" s="262"/>
      <c r="G619" s="29" t="s">
        <v>2263</v>
      </c>
      <c r="H619" s="118"/>
      <c r="I619" s="29"/>
      <c r="J619" s="29"/>
      <c r="K619" s="116"/>
      <c r="L619" s="116"/>
      <c r="M619" s="174"/>
      <c r="N619" s="174"/>
      <c r="O619" s="116"/>
      <c r="P619" s="174"/>
      <c r="Q619" s="116"/>
      <c r="R619" s="116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  <c r="AF619" s="174"/>
      <c r="AG619" s="174"/>
      <c r="AH619" s="174"/>
      <c r="AI619" s="174"/>
      <c r="AJ619" s="174"/>
    </row>
    <row r="620" ht="15.0" customHeight="1">
      <c r="A620" s="262"/>
      <c r="B620" s="115" t="s">
        <v>3095</v>
      </c>
      <c r="C620" s="116"/>
      <c r="D620" s="118">
        <v>6219370.0</v>
      </c>
      <c r="E620" s="175">
        <f t="shared" si="1"/>
        <v>81163611.7</v>
      </c>
      <c r="F620" s="262"/>
      <c r="G620" s="416" t="s">
        <v>2264</v>
      </c>
      <c r="H620" s="118"/>
      <c r="I620" s="29"/>
      <c r="J620" s="29"/>
      <c r="K620" s="116"/>
      <c r="L620" s="116"/>
      <c r="M620" s="174"/>
      <c r="N620" s="174"/>
      <c r="O620" s="116"/>
      <c r="P620" s="174"/>
      <c r="Q620" s="116"/>
      <c r="R620" s="116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  <c r="AF620" s="174"/>
      <c r="AG620" s="174"/>
      <c r="AH620" s="174"/>
      <c r="AI620" s="174"/>
      <c r="AJ620" s="174"/>
    </row>
    <row r="621" ht="15.0" customHeight="1">
      <c r="A621" s="262">
        <v>45770.0</v>
      </c>
      <c r="B621" s="117" t="s">
        <v>2432</v>
      </c>
      <c r="C621" s="116"/>
      <c r="D621" s="116">
        <v>1557054.0</v>
      </c>
      <c r="E621" s="175">
        <f t="shared" si="1"/>
        <v>79606557.7</v>
      </c>
      <c r="F621" s="262"/>
      <c r="G621" s="29" t="s">
        <v>2263</v>
      </c>
      <c r="H621" s="118"/>
      <c r="I621" s="29"/>
      <c r="J621" s="29"/>
      <c r="K621" s="116"/>
      <c r="L621" s="174"/>
      <c r="M621" s="174"/>
      <c r="N621" s="174"/>
      <c r="O621" s="116"/>
      <c r="P621" s="174"/>
      <c r="Q621" s="116"/>
      <c r="R621" s="116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  <c r="AF621" s="174"/>
      <c r="AG621" s="174"/>
      <c r="AH621" s="174"/>
      <c r="AI621" s="174"/>
      <c r="AJ621" s="174"/>
    </row>
    <row r="622" ht="15.0" customHeight="1">
      <c r="A622" s="262">
        <v>45771.0</v>
      </c>
      <c r="B622" s="117" t="s">
        <v>2436</v>
      </c>
      <c r="C622" s="116"/>
      <c r="D622" s="116">
        <v>1152350.0</v>
      </c>
      <c r="E622" s="175">
        <f t="shared" si="1"/>
        <v>78454207.7</v>
      </c>
      <c r="F622" s="262"/>
      <c r="G622" s="99" t="s">
        <v>2265</v>
      </c>
      <c r="H622" s="118"/>
      <c r="I622" s="29"/>
      <c r="J622" s="29"/>
      <c r="K622" s="116"/>
      <c r="L622" s="174"/>
      <c r="M622" s="174"/>
      <c r="N622" s="174"/>
      <c r="O622" s="116"/>
      <c r="P622" s="174"/>
      <c r="Q622" s="116"/>
      <c r="R622" s="116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  <c r="AF622" s="174"/>
      <c r="AG622" s="174"/>
      <c r="AH622" s="174"/>
      <c r="AI622" s="174"/>
      <c r="AJ622" s="174"/>
    </row>
    <row r="623" ht="15.0" customHeight="1">
      <c r="A623" s="262">
        <v>45772.0</v>
      </c>
      <c r="B623" s="117" t="s">
        <v>2378</v>
      </c>
      <c r="C623" s="116"/>
      <c r="D623" s="116">
        <v>500.0</v>
      </c>
      <c r="E623" s="175">
        <f t="shared" si="1"/>
        <v>78453707.7</v>
      </c>
      <c r="F623" s="262"/>
      <c r="G623" s="260" t="s">
        <v>2266</v>
      </c>
      <c r="H623" s="118"/>
      <c r="I623" s="29"/>
      <c r="J623" s="29"/>
      <c r="K623" s="116"/>
      <c r="L623" s="265"/>
      <c r="M623" s="174"/>
      <c r="N623" s="174"/>
      <c r="O623" s="116"/>
      <c r="P623" s="174"/>
      <c r="Q623" s="116"/>
      <c r="R623" s="116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  <c r="AF623" s="174"/>
      <c r="AG623" s="174"/>
      <c r="AH623" s="174"/>
      <c r="AI623" s="174"/>
      <c r="AJ623" s="174"/>
    </row>
    <row r="624" ht="15.0" customHeight="1">
      <c r="A624" s="262"/>
      <c r="B624" s="117" t="s">
        <v>3096</v>
      </c>
      <c r="C624" s="116"/>
      <c r="D624" s="116">
        <v>8884249.0</v>
      </c>
      <c r="E624" s="175">
        <f t="shared" si="1"/>
        <v>69569458.7</v>
      </c>
      <c r="F624" s="262"/>
      <c r="G624" s="28" t="s">
        <v>2263</v>
      </c>
      <c r="H624" s="118"/>
      <c r="I624" s="29"/>
      <c r="J624" s="29"/>
      <c r="K624" s="116"/>
      <c r="L624" s="265"/>
      <c r="M624" s="174"/>
      <c r="N624" s="174"/>
      <c r="O624" s="116"/>
      <c r="P624" s="174"/>
      <c r="Q624" s="116"/>
      <c r="R624" s="116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  <c r="AF624" s="174"/>
      <c r="AG624" s="174"/>
      <c r="AH624" s="174"/>
      <c r="AI624" s="174"/>
      <c r="AJ624" s="174"/>
    </row>
    <row r="625" ht="15.0" customHeight="1">
      <c r="A625" s="262"/>
      <c r="B625" s="117" t="s">
        <v>2279</v>
      </c>
      <c r="C625" s="116">
        <v>2.0E7</v>
      </c>
      <c r="D625" s="116"/>
      <c r="E625" s="175">
        <f t="shared" si="1"/>
        <v>89569458.7</v>
      </c>
      <c r="F625" s="262"/>
      <c r="G625" s="28" t="s">
        <v>2263</v>
      </c>
      <c r="H625" s="118"/>
      <c r="I625" s="29"/>
      <c r="J625" s="29"/>
      <c r="K625" s="116"/>
      <c r="L625" s="265"/>
      <c r="M625" s="174"/>
      <c r="N625" s="174"/>
      <c r="O625" s="116"/>
      <c r="P625" s="174"/>
      <c r="Q625" s="116"/>
      <c r="R625" s="116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  <c r="AF625" s="174"/>
      <c r="AG625" s="174"/>
      <c r="AH625" s="174"/>
      <c r="AI625" s="174"/>
      <c r="AJ625" s="174"/>
    </row>
    <row r="626" ht="15.0" customHeight="1">
      <c r="A626" s="262">
        <v>45774.0</v>
      </c>
      <c r="B626" s="117" t="s">
        <v>2444</v>
      </c>
      <c r="C626" s="116"/>
      <c r="D626" s="264">
        <v>268270.0</v>
      </c>
      <c r="E626" s="175">
        <f t="shared" si="1"/>
        <v>89301188.7</v>
      </c>
      <c r="F626" s="262"/>
      <c r="G626" s="28" t="s">
        <v>2263</v>
      </c>
      <c r="H626" s="118"/>
      <c r="I626" s="29"/>
      <c r="J626" s="29"/>
      <c r="K626" s="116"/>
      <c r="L626" s="265"/>
      <c r="M626" s="174"/>
      <c r="N626" s="174"/>
      <c r="O626" s="116"/>
      <c r="P626" s="174"/>
      <c r="Q626" s="116"/>
      <c r="R626" s="116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  <c r="AF626" s="174"/>
      <c r="AG626" s="174"/>
      <c r="AH626" s="174"/>
      <c r="AI626" s="174"/>
      <c r="AJ626" s="174"/>
    </row>
    <row r="627" ht="15.0" customHeight="1">
      <c r="A627" s="262"/>
      <c r="B627" s="117" t="s">
        <v>2445</v>
      </c>
      <c r="C627" s="118"/>
      <c r="D627" s="118">
        <v>660000.0</v>
      </c>
      <c r="E627" s="175">
        <f t="shared" si="1"/>
        <v>88641188.7</v>
      </c>
      <c r="F627" s="262"/>
      <c r="G627" s="28" t="s">
        <v>2263</v>
      </c>
      <c r="H627" s="118"/>
      <c r="I627" s="29"/>
      <c r="J627" s="29"/>
      <c r="K627" s="116"/>
      <c r="L627" s="116"/>
      <c r="M627" s="174"/>
      <c r="N627" s="174"/>
      <c r="O627" s="116"/>
      <c r="P627" s="174"/>
      <c r="Q627" s="116"/>
      <c r="R627" s="116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  <c r="AF627" s="174"/>
      <c r="AG627" s="174"/>
      <c r="AH627" s="174"/>
      <c r="AI627" s="174"/>
      <c r="AJ627" s="174"/>
    </row>
    <row r="628" ht="15.0" customHeight="1">
      <c r="A628" s="262"/>
      <c r="B628" s="115" t="s">
        <v>2268</v>
      </c>
      <c r="C628" s="116"/>
      <c r="D628" s="116">
        <v>482354.0</v>
      </c>
      <c r="E628" s="175">
        <f t="shared" si="1"/>
        <v>88158834.7</v>
      </c>
      <c r="F628" s="262"/>
      <c r="G628" s="99" t="s">
        <v>2265</v>
      </c>
      <c r="H628" s="118"/>
      <c r="I628" s="29"/>
      <c r="J628" s="29"/>
      <c r="K628" s="116"/>
      <c r="L628" s="116"/>
      <c r="M628" s="174"/>
      <c r="N628" s="174"/>
      <c r="O628" s="116"/>
      <c r="P628" s="174"/>
      <c r="Q628" s="116"/>
      <c r="R628" s="116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  <c r="AF628" s="174"/>
      <c r="AG628" s="174"/>
      <c r="AH628" s="174"/>
      <c r="AI628" s="174"/>
      <c r="AJ628" s="174"/>
    </row>
    <row r="629" ht="15.0" customHeight="1">
      <c r="A629" s="262">
        <v>45775.0</v>
      </c>
      <c r="B629" s="117" t="s">
        <v>2279</v>
      </c>
      <c r="C629" s="116">
        <v>5000000.0</v>
      </c>
      <c r="D629" s="116"/>
      <c r="E629" s="175">
        <f t="shared" si="1"/>
        <v>93158834.7</v>
      </c>
      <c r="F629" s="262"/>
      <c r="G629" s="28" t="s">
        <v>2263</v>
      </c>
      <c r="H629" s="118"/>
      <c r="I629" s="29"/>
      <c r="J629" s="29"/>
      <c r="K629" s="116"/>
      <c r="L629" s="265"/>
      <c r="M629" s="174"/>
      <c r="N629" s="174"/>
      <c r="O629" s="116"/>
      <c r="P629" s="174"/>
      <c r="Q629" s="116"/>
      <c r="R629" s="116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  <c r="AF629" s="174"/>
      <c r="AG629" s="174"/>
      <c r="AH629" s="174"/>
      <c r="AI629" s="174"/>
      <c r="AJ629" s="174"/>
    </row>
    <row r="630" ht="15.0" customHeight="1">
      <c r="A630" s="262"/>
      <c r="B630" s="117" t="s">
        <v>3097</v>
      </c>
      <c r="C630" s="116"/>
      <c r="D630" s="116">
        <v>1520400.0</v>
      </c>
      <c r="E630" s="175">
        <f t="shared" si="1"/>
        <v>91638434.7</v>
      </c>
      <c r="F630" s="262"/>
      <c r="G630" s="28" t="s">
        <v>2263</v>
      </c>
      <c r="H630" s="118"/>
      <c r="I630" s="29"/>
      <c r="J630" s="29"/>
      <c r="K630" s="116"/>
      <c r="L630" s="265"/>
      <c r="M630" s="174"/>
      <c r="N630" s="174"/>
      <c r="O630" s="116"/>
      <c r="P630" s="174"/>
      <c r="Q630" s="116"/>
      <c r="R630" s="116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  <c r="AF630" s="174"/>
      <c r="AG630" s="174"/>
      <c r="AH630" s="174"/>
      <c r="AI630" s="174"/>
      <c r="AJ630" s="174"/>
    </row>
    <row r="631" ht="15.0" customHeight="1">
      <c r="A631" s="262"/>
      <c r="B631" s="115" t="s">
        <v>2464</v>
      </c>
      <c r="C631" s="116"/>
      <c r="D631" s="116">
        <v>148064.0</v>
      </c>
      <c r="E631" s="175">
        <f t="shared" si="1"/>
        <v>91490370.7</v>
      </c>
      <c r="F631" s="262"/>
      <c r="G631" s="99" t="s">
        <v>2265</v>
      </c>
      <c r="H631" s="118"/>
      <c r="I631" s="29"/>
      <c r="J631" s="29"/>
      <c r="K631" s="116"/>
      <c r="L631" s="265"/>
      <c r="M631" s="174"/>
      <c r="N631" s="174"/>
      <c r="O631" s="116"/>
      <c r="P631" s="174"/>
      <c r="Q631" s="116"/>
      <c r="R631" s="116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  <c r="AF631" s="174"/>
      <c r="AG631" s="174"/>
      <c r="AH631" s="174"/>
      <c r="AI631" s="174"/>
      <c r="AJ631" s="174"/>
    </row>
    <row r="632" ht="15.0" customHeight="1">
      <c r="A632" s="262"/>
      <c r="B632" s="117" t="s">
        <v>2272</v>
      </c>
      <c r="C632" s="118"/>
      <c r="D632" s="118">
        <v>1179374.0</v>
      </c>
      <c r="E632" s="175">
        <f t="shared" si="1"/>
        <v>90310996.7</v>
      </c>
      <c r="F632" s="262"/>
      <c r="G632" s="99" t="s">
        <v>2265</v>
      </c>
      <c r="H632" s="118"/>
      <c r="I632" s="29"/>
      <c r="J632" s="29"/>
      <c r="K632" s="116"/>
      <c r="L632" s="265"/>
      <c r="M632" s="174"/>
      <c r="N632" s="174"/>
      <c r="O632" s="116"/>
      <c r="P632" s="174"/>
      <c r="Q632" s="116"/>
      <c r="R632" s="116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  <c r="AF632" s="174"/>
      <c r="AG632" s="174"/>
      <c r="AH632" s="174"/>
      <c r="AI632" s="174"/>
      <c r="AJ632" s="174"/>
    </row>
    <row r="633" ht="15.0" customHeight="1">
      <c r="A633" s="262">
        <v>45776.0</v>
      </c>
      <c r="B633" s="115" t="s">
        <v>3098</v>
      </c>
      <c r="C633" s="116">
        <v>99610.0</v>
      </c>
      <c r="D633" s="116"/>
      <c r="E633" s="175">
        <f t="shared" si="1"/>
        <v>90410606.7</v>
      </c>
      <c r="F633" s="262"/>
      <c r="G633" s="28" t="s">
        <v>2263</v>
      </c>
      <c r="H633" s="118"/>
      <c r="I633" s="29"/>
      <c r="J633" s="29"/>
      <c r="K633" s="116"/>
      <c r="L633" s="265"/>
      <c r="M633" s="174"/>
      <c r="N633" s="174"/>
      <c r="O633" s="116"/>
      <c r="P633" s="174"/>
      <c r="Q633" s="116"/>
      <c r="R633" s="116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  <c r="AF633" s="174"/>
      <c r="AG633" s="174"/>
      <c r="AH633" s="174"/>
      <c r="AI633" s="174"/>
      <c r="AJ633" s="174"/>
    </row>
    <row r="634" ht="15.0" customHeight="1">
      <c r="A634" s="262"/>
      <c r="B634" s="117" t="s">
        <v>3099</v>
      </c>
      <c r="C634" s="118">
        <v>5000000.0</v>
      </c>
      <c r="D634" s="118"/>
      <c r="E634" s="175">
        <f t="shared" si="1"/>
        <v>95410606.7</v>
      </c>
      <c r="F634" s="262"/>
      <c r="G634" s="28" t="s">
        <v>2263</v>
      </c>
      <c r="H634" s="118"/>
      <c r="I634" s="29"/>
      <c r="J634" s="29"/>
      <c r="K634" s="116"/>
      <c r="L634" s="265"/>
      <c r="M634" s="174"/>
      <c r="N634" s="174"/>
      <c r="O634" s="116"/>
      <c r="P634" s="174"/>
      <c r="Q634" s="116"/>
      <c r="R634" s="116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  <c r="AF634" s="174"/>
      <c r="AG634" s="174"/>
      <c r="AH634" s="174"/>
      <c r="AI634" s="174"/>
      <c r="AJ634" s="174"/>
    </row>
    <row r="635" ht="15.0" customHeight="1">
      <c r="A635" s="262"/>
      <c r="B635" s="117" t="s">
        <v>2269</v>
      </c>
      <c r="C635" s="116"/>
      <c r="D635" s="116">
        <v>760371.0</v>
      </c>
      <c r="E635" s="175">
        <f t="shared" si="1"/>
        <v>94650235.7</v>
      </c>
      <c r="F635" s="262"/>
      <c r="G635" s="259" t="s">
        <v>717</v>
      </c>
      <c r="H635" s="118"/>
      <c r="I635" s="29"/>
      <c r="J635" s="29"/>
      <c r="K635" s="116"/>
      <c r="L635" s="175"/>
      <c r="M635" s="174"/>
      <c r="N635" s="174"/>
      <c r="O635" s="116"/>
      <c r="P635" s="174"/>
      <c r="Q635" s="116"/>
      <c r="R635" s="116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  <c r="AF635" s="174"/>
      <c r="AG635" s="174"/>
      <c r="AH635" s="174"/>
      <c r="AI635" s="174"/>
      <c r="AJ635" s="174"/>
    </row>
    <row r="636" ht="15.0" customHeight="1">
      <c r="A636" s="262">
        <v>45777.0</v>
      </c>
      <c r="B636" s="117" t="s">
        <v>2463</v>
      </c>
      <c r="C636" s="116">
        <v>4844860.0</v>
      </c>
      <c r="D636" s="116"/>
      <c r="E636" s="175">
        <f t="shared" si="1"/>
        <v>99495095.7</v>
      </c>
      <c r="F636" s="262">
        <v>45768.0</v>
      </c>
      <c r="G636" s="260" t="s">
        <v>2266</v>
      </c>
      <c r="H636" s="118"/>
      <c r="I636" s="29"/>
      <c r="J636" s="29"/>
      <c r="K636" s="116"/>
      <c r="L636" s="265"/>
      <c r="M636" s="174"/>
      <c r="N636" s="174"/>
      <c r="O636" s="116"/>
      <c r="P636" s="174"/>
      <c r="Q636" s="116"/>
      <c r="R636" s="116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  <c r="AF636" s="174"/>
      <c r="AG636" s="174"/>
      <c r="AH636" s="174"/>
      <c r="AI636" s="174"/>
      <c r="AJ636" s="174"/>
    </row>
    <row r="637" ht="15.0" customHeight="1">
      <c r="A637" s="262"/>
      <c r="B637" s="115" t="s">
        <v>1057</v>
      </c>
      <c r="C637" s="116">
        <v>7249000.0</v>
      </c>
      <c r="D637" s="116"/>
      <c r="E637" s="175">
        <f t="shared" si="1"/>
        <v>106744095.7</v>
      </c>
      <c r="F637" s="262">
        <v>45767.0</v>
      </c>
      <c r="G637" s="28" t="s">
        <v>2263</v>
      </c>
      <c r="H637" s="118"/>
      <c r="I637" s="29"/>
      <c r="J637" s="29"/>
      <c r="K637" s="116"/>
      <c r="L637" s="265"/>
      <c r="M637" s="174"/>
      <c r="N637" s="174"/>
      <c r="O637" s="116"/>
      <c r="P637" s="174"/>
      <c r="Q637" s="116"/>
      <c r="R637" s="116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  <c r="AF637" s="174"/>
      <c r="AG637" s="174"/>
      <c r="AH637" s="174"/>
      <c r="AI637" s="174"/>
      <c r="AJ637" s="174"/>
    </row>
    <row r="638" ht="15.0" customHeight="1">
      <c r="A638" s="262"/>
      <c r="B638" s="115" t="s">
        <v>2462</v>
      </c>
      <c r="C638" s="116"/>
      <c r="D638" s="116">
        <v>275000.0</v>
      </c>
      <c r="E638" s="175">
        <f t="shared" si="1"/>
        <v>106469095.7</v>
      </c>
      <c r="F638" s="262"/>
      <c r="G638" s="28" t="s">
        <v>2263</v>
      </c>
      <c r="H638" s="118"/>
      <c r="I638" s="29"/>
      <c r="J638" s="29"/>
      <c r="K638" s="116"/>
      <c r="L638" s="265"/>
      <c r="M638" s="174"/>
      <c r="N638" s="174"/>
      <c r="O638" s="116"/>
      <c r="P638" s="174"/>
      <c r="Q638" s="116"/>
      <c r="R638" s="116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  <c r="AF638" s="174"/>
      <c r="AG638" s="174"/>
      <c r="AH638" s="174"/>
      <c r="AI638" s="174"/>
      <c r="AJ638" s="174"/>
    </row>
    <row r="639" ht="15.0" customHeight="1">
      <c r="A639" s="262"/>
      <c r="B639" s="117" t="s">
        <v>2292</v>
      </c>
      <c r="C639" s="116"/>
      <c r="D639" s="116">
        <v>2268330.0</v>
      </c>
      <c r="E639" s="175">
        <f t="shared" si="1"/>
        <v>104200765.7</v>
      </c>
      <c r="F639" s="262"/>
      <c r="G639" s="28" t="s">
        <v>2263</v>
      </c>
      <c r="H639" s="118"/>
      <c r="I639" s="29"/>
      <c r="J639" s="29"/>
      <c r="K639" s="116"/>
      <c r="L639" s="265"/>
      <c r="M639" s="174"/>
      <c r="N639" s="174"/>
      <c r="O639" s="116"/>
      <c r="P639" s="174"/>
      <c r="Q639" s="116"/>
      <c r="R639" s="116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  <c r="AF639" s="174"/>
      <c r="AG639" s="174"/>
      <c r="AH639" s="174"/>
      <c r="AI639" s="174"/>
      <c r="AJ639" s="174"/>
    </row>
    <row r="640" ht="15.0" customHeight="1">
      <c r="A640" s="262"/>
      <c r="B640" s="117" t="s">
        <v>2279</v>
      </c>
      <c r="C640" s="118">
        <v>1500000.0</v>
      </c>
      <c r="D640" s="118"/>
      <c r="E640" s="175">
        <f t="shared" si="1"/>
        <v>105700765.7</v>
      </c>
      <c r="F640" s="262"/>
      <c r="G640" s="259" t="s">
        <v>717</v>
      </c>
      <c r="H640" s="118"/>
      <c r="I640" s="29"/>
      <c r="J640" s="29"/>
      <c r="K640" s="116"/>
      <c r="L640" s="265"/>
      <c r="M640" s="174"/>
      <c r="N640" s="174"/>
      <c r="O640" s="116"/>
      <c r="P640" s="174"/>
      <c r="Q640" s="116"/>
      <c r="R640" s="116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  <c r="AF640" s="174"/>
      <c r="AG640" s="174"/>
      <c r="AH640" s="174"/>
      <c r="AI640" s="174"/>
      <c r="AJ640" s="174"/>
    </row>
    <row r="641" ht="15.0" customHeight="1">
      <c r="A641" s="262"/>
      <c r="B641" s="117" t="s">
        <v>2269</v>
      </c>
      <c r="C641" s="116"/>
      <c r="D641" s="116">
        <v>1497402.0</v>
      </c>
      <c r="E641" s="175">
        <f t="shared" si="1"/>
        <v>104203363.7</v>
      </c>
      <c r="F641" s="262"/>
      <c r="G641" s="259" t="s">
        <v>717</v>
      </c>
      <c r="H641" s="118"/>
      <c r="I641" s="29"/>
      <c r="J641" s="29"/>
      <c r="K641" s="116"/>
      <c r="L641" s="174"/>
      <c r="M641" s="174"/>
      <c r="N641" s="174"/>
      <c r="O641" s="116"/>
      <c r="P641" s="174"/>
      <c r="Q641" s="116"/>
      <c r="R641" s="116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  <c r="AF641" s="174"/>
      <c r="AG641" s="174"/>
      <c r="AH641" s="174"/>
      <c r="AI641" s="174"/>
      <c r="AJ641" s="174"/>
    </row>
    <row r="642" ht="15.0" customHeight="1">
      <c r="A642" s="262"/>
      <c r="B642" s="117" t="s">
        <v>2464</v>
      </c>
      <c r="C642" s="116"/>
      <c r="D642" s="116">
        <v>235666.0</v>
      </c>
      <c r="E642" s="175">
        <f t="shared" si="1"/>
        <v>103967697.7</v>
      </c>
      <c r="F642" s="262"/>
      <c r="G642" s="99" t="s">
        <v>2265</v>
      </c>
      <c r="H642" s="118"/>
      <c r="I642" s="29"/>
      <c r="J642" s="29"/>
      <c r="K642" s="116"/>
      <c r="L642" s="174"/>
      <c r="M642" s="174"/>
      <c r="N642" s="174"/>
      <c r="O642" s="116"/>
      <c r="P642" s="174"/>
      <c r="Q642" s="116"/>
      <c r="R642" s="116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  <c r="AF642" s="174"/>
      <c r="AG642" s="174"/>
      <c r="AH642" s="174"/>
      <c r="AI642" s="174"/>
      <c r="AJ642" s="174"/>
    </row>
    <row r="643" ht="15.0" customHeight="1">
      <c r="A643" s="262"/>
      <c r="B643" s="115" t="s">
        <v>2279</v>
      </c>
      <c r="C643" s="116">
        <v>1.0E7</v>
      </c>
      <c r="D643" s="116"/>
      <c r="E643" s="175">
        <f t="shared" si="1"/>
        <v>113967697.7</v>
      </c>
      <c r="F643" s="262"/>
      <c r="G643" s="28" t="s">
        <v>2263</v>
      </c>
      <c r="H643" s="118"/>
      <c r="I643" s="29"/>
      <c r="J643" s="29"/>
      <c r="K643" s="116"/>
      <c r="L643" s="174"/>
      <c r="M643" s="174"/>
      <c r="N643" s="174"/>
      <c r="O643" s="116"/>
      <c r="P643" s="174"/>
      <c r="Q643" s="116"/>
      <c r="R643" s="116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  <c r="AF643" s="174"/>
      <c r="AG643" s="174"/>
      <c r="AH643" s="174"/>
      <c r="AI643" s="174"/>
      <c r="AJ643" s="174"/>
    </row>
    <row r="644" ht="15.0" customHeight="1">
      <c r="A644" s="262"/>
      <c r="B644" s="117" t="s">
        <v>3100</v>
      </c>
      <c r="C644" s="118"/>
      <c r="D644" s="265">
        <v>1.731887E8</v>
      </c>
      <c r="E644" s="175">
        <f t="shared" si="1"/>
        <v>-59221002.3</v>
      </c>
      <c r="F644" s="262"/>
      <c r="G644" s="28" t="s">
        <v>2263</v>
      </c>
      <c r="H644" s="118"/>
      <c r="I644" s="29"/>
      <c r="J644" s="29"/>
      <c r="K644" s="116"/>
      <c r="L644" s="174"/>
      <c r="M644" s="174"/>
      <c r="N644" s="174"/>
      <c r="O644" s="116"/>
      <c r="P644" s="174"/>
      <c r="Q644" s="116"/>
      <c r="R644" s="116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  <c r="AF644" s="174"/>
      <c r="AG644" s="174"/>
      <c r="AH644" s="174"/>
      <c r="AI644" s="174"/>
      <c r="AJ644" s="174"/>
    </row>
    <row r="645" ht="15.0" customHeight="1">
      <c r="A645" s="262">
        <v>45779.0</v>
      </c>
      <c r="B645" s="115" t="s">
        <v>2378</v>
      </c>
      <c r="C645" s="116"/>
      <c r="D645" s="116">
        <v>500.0</v>
      </c>
      <c r="E645" s="175">
        <f t="shared" si="1"/>
        <v>-59221502.3</v>
      </c>
      <c r="F645" s="262"/>
      <c r="G645" s="260" t="s">
        <v>2266</v>
      </c>
      <c r="H645" s="118"/>
      <c r="I645" s="29"/>
      <c r="J645" s="29"/>
      <c r="K645" s="116"/>
      <c r="L645" s="174"/>
      <c r="M645" s="174"/>
      <c r="N645" s="174"/>
      <c r="O645" s="116"/>
      <c r="P645" s="174"/>
      <c r="Q645" s="116"/>
      <c r="R645" s="116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  <c r="AF645" s="174"/>
      <c r="AG645" s="174"/>
      <c r="AH645" s="174"/>
      <c r="AI645" s="174"/>
      <c r="AJ645" s="174"/>
    </row>
    <row r="646" ht="15.0" customHeight="1">
      <c r="A646" s="262"/>
      <c r="B646" s="115" t="s">
        <v>3101</v>
      </c>
      <c r="C646" s="118">
        <v>3500000.0</v>
      </c>
      <c r="D646" s="175"/>
      <c r="E646" s="175">
        <f t="shared" si="1"/>
        <v>-55721502.3</v>
      </c>
      <c r="F646" s="262"/>
      <c r="G646" s="29" t="s">
        <v>2263</v>
      </c>
      <c r="H646" s="118"/>
      <c r="I646" s="29"/>
      <c r="J646" s="29"/>
      <c r="K646" s="116"/>
      <c r="L646" s="174"/>
      <c r="M646" s="174"/>
      <c r="N646" s="174"/>
      <c r="O646" s="116"/>
      <c r="P646" s="174"/>
      <c r="Q646" s="116"/>
      <c r="R646" s="116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  <c r="AF646" s="174"/>
      <c r="AG646" s="174"/>
      <c r="AH646" s="174"/>
      <c r="AI646" s="174"/>
      <c r="AJ646" s="174"/>
    </row>
    <row r="647" ht="15.0" customHeight="1">
      <c r="A647" s="262"/>
      <c r="B647" s="115" t="s">
        <v>2279</v>
      </c>
      <c r="C647" s="118">
        <v>6000000.0</v>
      </c>
      <c r="D647" s="116"/>
      <c r="E647" s="175">
        <f t="shared" si="1"/>
        <v>-49721502.3</v>
      </c>
      <c r="F647" s="262"/>
      <c r="G647" s="29" t="s">
        <v>2263</v>
      </c>
      <c r="H647" s="118"/>
      <c r="I647" s="29"/>
      <c r="J647" s="29"/>
      <c r="K647" s="116"/>
      <c r="L647" s="174"/>
      <c r="M647" s="174"/>
      <c r="N647" s="174"/>
      <c r="O647" s="116"/>
      <c r="P647" s="174"/>
      <c r="Q647" s="116"/>
      <c r="R647" s="116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  <c r="AF647" s="174"/>
      <c r="AG647" s="174"/>
      <c r="AH647" s="174"/>
      <c r="AI647" s="174"/>
      <c r="AJ647" s="174"/>
    </row>
    <row r="648" ht="15.0" customHeight="1">
      <c r="A648" s="262">
        <v>45780.0</v>
      </c>
      <c r="B648" s="115" t="s">
        <v>2279</v>
      </c>
      <c r="C648" s="118">
        <v>4530000.0</v>
      </c>
      <c r="D648" s="118"/>
      <c r="E648" s="175">
        <f t="shared" si="1"/>
        <v>-45191502.3</v>
      </c>
      <c r="F648" s="262"/>
      <c r="G648" s="29" t="s">
        <v>2263</v>
      </c>
      <c r="H648" s="118"/>
      <c r="I648" s="29"/>
      <c r="J648" s="29"/>
      <c r="K648" s="116"/>
      <c r="L648" s="174"/>
      <c r="M648" s="174"/>
      <c r="N648" s="174"/>
      <c r="O648" s="116"/>
      <c r="P648" s="174"/>
      <c r="Q648" s="116"/>
      <c r="R648" s="116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  <c r="AF648" s="174"/>
      <c r="AG648" s="174"/>
      <c r="AH648" s="174"/>
      <c r="AI648" s="174"/>
      <c r="AJ648" s="174"/>
    </row>
    <row r="649" ht="15.0" customHeight="1">
      <c r="A649" s="262">
        <v>45782.0</v>
      </c>
      <c r="B649" s="115" t="s">
        <v>2279</v>
      </c>
      <c r="C649" s="116">
        <v>2.0E7</v>
      </c>
      <c r="D649" s="116"/>
      <c r="E649" s="175">
        <f t="shared" si="1"/>
        <v>-25191502.3</v>
      </c>
      <c r="F649" s="262"/>
      <c r="G649" s="29" t="s">
        <v>2263</v>
      </c>
      <c r="H649" s="118"/>
      <c r="I649" s="29"/>
      <c r="J649" s="29"/>
      <c r="K649" s="116"/>
      <c r="L649" s="174"/>
      <c r="M649" s="174"/>
      <c r="N649" s="174"/>
      <c r="O649" s="116"/>
      <c r="P649" s="174"/>
      <c r="Q649" s="116"/>
      <c r="R649" s="116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  <c r="AF649" s="174"/>
      <c r="AG649" s="174"/>
      <c r="AH649" s="174"/>
      <c r="AI649" s="174"/>
      <c r="AJ649" s="174"/>
    </row>
    <row r="650" ht="15.0" customHeight="1">
      <c r="A650" s="262">
        <v>45783.0</v>
      </c>
      <c r="B650" s="115" t="s">
        <v>3102</v>
      </c>
      <c r="C650" s="118">
        <v>82400.0</v>
      </c>
      <c r="D650" s="175"/>
      <c r="E650" s="175">
        <f t="shared" si="1"/>
        <v>-25109102.3</v>
      </c>
      <c r="F650" s="262"/>
      <c r="G650" s="29" t="s">
        <v>2263</v>
      </c>
      <c r="H650" s="118"/>
      <c r="I650" s="29"/>
      <c r="J650" s="29"/>
      <c r="K650" s="116"/>
      <c r="L650" s="174"/>
      <c r="M650" s="174"/>
      <c r="N650" s="174"/>
      <c r="O650" s="116"/>
      <c r="P650" s="174"/>
      <c r="Q650" s="116"/>
      <c r="R650" s="116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  <c r="AF650" s="174"/>
      <c r="AG650" s="174"/>
      <c r="AH650" s="174"/>
      <c r="AI650" s="174"/>
      <c r="AJ650" s="174"/>
    </row>
    <row r="651" ht="15.0" customHeight="1">
      <c r="A651" s="262">
        <v>45784.0</v>
      </c>
      <c r="B651" s="115" t="s">
        <v>3103</v>
      </c>
      <c r="C651" s="116">
        <v>7016900.0</v>
      </c>
      <c r="D651" s="116"/>
      <c r="E651" s="175">
        <f t="shared" si="1"/>
        <v>-18092202.3</v>
      </c>
      <c r="F651" s="262">
        <v>45747.0</v>
      </c>
      <c r="G651" s="29" t="s">
        <v>2263</v>
      </c>
      <c r="H651" s="118"/>
      <c r="I651" s="29"/>
      <c r="J651" s="29"/>
      <c r="K651" s="116"/>
      <c r="L651" s="174"/>
      <c r="M651" s="174"/>
      <c r="N651" s="174"/>
      <c r="O651" s="116"/>
      <c r="P651" s="174"/>
      <c r="Q651" s="116"/>
      <c r="R651" s="116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  <c r="AF651" s="174"/>
      <c r="AG651" s="174"/>
      <c r="AH651" s="174"/>
      <c r="AI651" s="174"/>
      <c r="AJ651" s="174"/>
    </row>
    <row r="652" ht="15.0" customHeight="1">
      <c r="A652" s="262">
        <v>45785.0</v>
      </c>
      <c r="B652" s="115" t="s">
        <v>2279</v>
      </c>
      <c r="C652" s="118"/>
      <c r="D652" s="118">
        <v>1000000.0</v>
      </c>
      <c r="E652" s="175">
        <f t="shared" si="1"/>
        <v>-19092202.3</v>
      </c>
      <c r="F652" s="262"/>
      <c r="G652" s="29" t="s">
        <v>2263</v>
      </c>
      <c r="H652" s="118"/>
      <c r="I652" s="29"/>
      <c r="J652" s="29"/>
      <c r="K652" s="116"/>
      <c r="L652" s="174"/>
      <c r="M652" s="174"/>
      <c r="N652" s="174"/>
      <c r="O652" s="116"/>
      <c r="P652" s="174"/>
      <c r="Q652" s="116"/>
      <c r="R652" s="116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  <c r="AF652" s="174"/>
      <c r="AG652" s="174"/>
      <c r="AH652" s="174"/>
      <c r="AI652" s="174"/>
      <c r="AJ652" s="174"/>
    </row>
    <row r="653" ht="15.0" customHeight="1">
      <c r="A653" s="262"/>
      <c r="B653" s="115" t="s">
        <v>3104</v>
      </c>
      <c r="C653" s="118"/>
      <c r="D653" s="118">
        <v>4506616.0</v>
      </c>
      <c r="E653" s="175">
        <f t="shared" si="1"/>
        <v>-23598818.3</v>
      </c>
      <c r="F653" s="262"/>
      <c r="G653" s="29" t="s">
        <v>2263</v>
      </c>
      <c r="H653" s="118"/>
      <c r="I653" s="29"/>
      <c r="J653" s="29"/>
      <c r="K653" s="116"/>
      <c r="L653" s="174"/>
      <c r="M653" s="174"/>
      <c r="N653" s="174"/>
      <c r="O653" s="116"/>
      <c r="P653" s="174"/>
      <c r="Q653" s="116"/>
      <c r="R653" s="116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  <c r="AF653" s="174"/>
      <c r="AG653" s="174"/>
      <c r="AH653" s="174"/>
      <c r="AI653" s="174"/>
      <c r="AJ653" s="174"/>
    </row>
    <row r="654" ht="15.0" customHeight="1">
      <c r="A654" s="262">
        <v>45786.0</v>
      </c>
      <c r="B654" s="115" t="s">
        <v>3105</v>
      </c>
      <c r="C654" s="116">
        <v>4400000.0</v>
      </c>
      <c r="D654" s="116"/>
      <c r="E654" s="175">
        <f t="shared" si="1"/>
        <v>-19198818.3</v>
      </c>
      <c r="F654" s="262">
        <v>45777.0</v>
      </c>
      <c r="G654" s="29" t="s">
        <v>2263</v>
      </c>
      <c r="H654" s="118"/>
      <c r="I654" s="29"/>
      <c r="J654" s="29"/>
      <c r="K654" s="116"/>
      <c r="L654" s="174"/>
      <c r="M654" s="174"/>
      <c r="N654" s="174"/>
      <c r="O654" s="116"/>
      <c r="P654" s="174"/>
      <c r="Q654" s="116"/>
      <c r="R654" s="116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  <c r="AF654" s="174"/>
      <c r="AG654" s="174"/>
      <c r="AH654" s="174"/>
      <c r="AI654" s="174"/>
      <c r="AJ654" s="174"/>
    </row>
    <row r="655" ht="15.0" customHeight="1">
      <c r="A655" s="262"/>
      <c r="B655" s="115" t="s">
        <v>3076</v>
      </c>
      <c r="C655" s="116">
        <v>8525000.0</v>
      </c>
      <c r="D655" s="116"/>
      <c r="E655" s="175">
        <f t="shared" si="1"/>
        <v>-10673818.3</v>
      </c>
      <c r="F655" s="262">
        <v>45777.0</v>
      </c>
      <c r="G655" s="29" t="s">
        <v>2263</v>
      </c>
      <c r="H655" s="118"/>
      <c r="I655" s="29"/>
      <c r="J655" s="29"/>
      <c r="K655" s="116"/>
      <c r="L655" s="174"/>
      <c r="M655" s="174"/>
      <c r="N655" s="174"/>
      <c r="O655" s="116"/>
      <c r="P655" s="174"/>
      <c r="Q655" s="116"/>
      <c r="R655" s="116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  <c r="AF655" s="174"/>
      <c r="AG655" s="174"/>
      <c r="AH655" s="174"/>
      <c r="AI655" s="174"/>
      <c r="AJ655" s="174"/>
    </row>
    <row r="656" ht="15.0" customHeight="1">
      <c r="A656" s="262"/>
      <c r="B656" s="115" t="s">
        <v>3106</v>
      </c>
      <c r="C656" s="116">
        <v>3743300.0</v>
      </c>
      <c r="D656" s="116"/>
      <c r="E656" s="175">
        <f t="shared" si="1"/>
        <v>-6930518.3</v>
      </c>
      <c r="F656" s="262">
        <v>45777.0</v>
      </c>
      <c r="G656" s="29" t="s">
        <v>2263</v>
      </c>
      <c r="H656" s="118"/>
      <c r="I656" s="29"/>
      <c r="J656" s="29"/>
      <c r="K656" s="116"/>
      <c r="L656" s="174"/>
      <c r="M656" s="174"/>
      <c r="N656" s="174"/>
      <c r="O656" s="116"/>
      <c r="P656" s="174"/>
      <c r="Q656" s="116"/>
      <c r="R656" s="116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  <c r="AF656" s="174"/>
      <c r="AG656" s="174"/>
      <c r="AH656" s="174"/>
      <c r="AI656" s="174"/>
      <c r="AJ656" s="174"/>
    </row>
    <row r="657" ht="15.0" customHeight="1">
      <c r="A657" s="262"/>
      <c r="B657" s="115" t="s">
        <v>2871</v>
      </c>
      <c r="C657" s="118">
        <v>137500.0</v>
      </c>
      <c r="D657" s="118"/>
      <c r="E657" s="175">
        <f t="shared" si="1"/>
        <v>-6793018.3</v>
      </c>
      <c r="F657" s="262">
        <v>45777.0</v>
      </c>
      <c r="G657" s="29" t="s">
        <v>2263</v>
      </c>
      <c r="H657" s="118"/>
      <c r="I657" s="29"/>
      <c r="J657" s="29"/>
      <c r="K657" s="116"/>
      <c r="L657" s="116"/>
      <c r="M657" s="174"/>
      <c r="N657" s="174"/>
      <c r="O657" s="116"/>
      <c r="P657" s="174"/>
      <c r="Q657" s="116"/>
      <c r="R657" s="116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  <c r="AF657" s="174"/>
      <c r="AG657" s="174"/>
      <c r="AH657" s="174"/>
      <c r="AI657" s="174"/>
      <c r="AJ657" s="174"/>
    </row>
    <row r="658" ht="15.0" customHeight="1">
      <c r="A658" s="262"/>
      <c r="B658" s="115" t="s">
        <v>2876</v>
      </c>
      <c r="C658" s="116">
        <v>6.51508E7</v>
      </c>
      <c r="D658" s="116"/>
      <c r="E658" s="175">
        <f t="shared" si="1"/>
        <v>58357781.7</v>
      </c>
      <c r="F658" s="262">
        <v>45771.0</v>
      </c>
      <c r="G658" s="29" t="s">
        <v>2263</v>
      </c>
      <c r="H658" s="118"/>
      <c r="I658" s="29"/>
      <c r="J658" s="29"/>
      <c r="K658" s="116"/>
      <c r="L658" s="174"/>
      <c r="M658" s="174"/>
      <c r="N658" s="174"/>
      <c r="O658" s="116"/>
      <c r="P658" s="174"/>
      <c r="Q658" s="116"/>
      <c r="R658" s="116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  <c r="AF658" s="174"/>
      <c r="AG658" s="174"/>
      <c r="AH658" s="174"/>
      <c r="AI658" s="174"/>
      <c r="AJ658" s="174"/>
    </row>
    <row r="659" ht="15.0" customHeight="1">
      <c r="A659" s="262"/>
      <c r="B659" s="115" t="s">
        <v>2872</v>
      </c>
      <c r="C659" s="116">
        <v>2.4123E7</v>
      </c>
      <c r="D659" s="116"/>
      <c r="E659" s="175">
        <f t="shared" si="1"/>
        <v>82480781.7</v>
      </c>
      <c r="F659" s="262">
        <v>45771.0</v>
      </c>
      <c r="G659" s="29" t="s">
        <v>2263</v>
      </c>
      <c r="H659" s="118"/>
      <c r="I659" s="29"/>
      <c r="J659" s="29"/>
      <c r="K659" s="116"/>
      <c r="L659" s="116"/>
      <c r="M659" s="174"/>
      <c r="N659" s="174"/>
      <c r="O659" s="116"/>
      <c r="P659" s="174"/>
      <c r="Q659" s="116"/>
      <c r="R659" s="116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  <c r="AF659" s="174"/>
      <c r="AG659" s="174"/>
      <c r="AH659" s="174"/>
      <c r="AI659" s="174"/>
      <c r="AJ659" s="174"/>
    </row>
    <row r="660" ht="15.0" customHeight="1">
      <c r="A660" s="262"/>
      <c r="B660" s="115" t="s">
        <v>2874</v>
      </c>
      <c r="C660" s="118">
        <v>9908360.0</v>
      </c>
      <c r="D660" s="118"/>
      <c r="E660" s="175">
        <f t="shared" si="1"/>
        <v>92389141.7</v>
      </c>
      <c r="F660" s="262">
        <v>45771.0</v>
      </c>
      <c r="G660" s="29" t="s">
        <v>2263</v>
      </c>
      <c r="H660" s="118"/>
      <c r="I660" s="29"/>
      <c r="J660" s="29"/>
      <c r="K660" s="116"/>
      <c r="L660" s="174"/>
      <c r="M660" s="174"/>
      <c r="N660" s="174"/>
      <c r="O660" s="116"/>
      <c r="P660" s="174"/>
      <c r="Q660" s="116"/>
      <c r="R660" s="116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  <c r="AF660" s="174"/>
      <c r="AG660" s="174"/>
      <c r="AH660" s="174"/>
      <c r="AI660" s="174"/>
      <c r="AJ660" s="174"/>
    </row>
    <row r="661" ht="15.0" customHeight="1">
      <c r="A661" s="262"/>
      <c r="B661" s="115" t="s">
        <v>2875</v>
      </c>
      <c r="C661" s="118">
        <v>1.30218E7</v>
      </c>
      <c r="D661" s="118"/>
      <c r="E661" s="175">
        <f t="shared" si="1"/>
        <v>105410941.7</v>
      </c>
      <c r="F661" s="262">
        <v>45771.0</v>
      </c>
      <c r="G661" s="29" t="s">
        <v>2263</v>
      </c>
      <c r="H661" s="118"/>
      <c r="I661" s="29"/>
      <c r="J661" s="29"/>
      <c r="K661" s="116"/>
      <c r="L661" s="174"/>
      <c r="M661" s="174"/>
      <c r="N661" s="174"/>
      <c r="O661" s="116"/>
      <c r="P661" s="174"/>
      <c r="Q661" s="116"/>
      <c r="R661" s="116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  <c r="AF661" s="174"/>
      <c r="AG661" s="174"/>
      <c r="AH661" s="174"/>
      <c r="AI661" s="174"/>
      <c r="AJ661" s="174"/>
    </row>
    <row r="662" ht="15.0" customHeight="1">
      <c r="A662" s="262"/>
      <c r="B662" s="115" t="s">
        <v>2873</v>
      </c>
      <c r="C662" s="174">
        <v>2301200.0</v>
      </c>
      <c r="D662" s="174"/>
      <c r="E662" s="175">
        <f t="shared" si="1"/>
        <v>107712141.7</v>
      </c>
      <c r="F662" s="262">
        <v>45771.0</v>
      </c>
      <c r="G662" s="29" t="s">
        <v>2263</v>
      </c>
      <c r="H662" s="118"/>
      <c r="I662" s="29"/>
      <c r="J662" s="29"/>
      <c r="K662" s="116"/>
      <c r="L662" s="174"/>
      <c r="M662" s="174"/>
      <c r="N662" s="174"/>
      <c r="O662" s="116"/>
      <c r="P662" s="174"/>
      <c r="Q662" s="116"/>
      <c r="R662" s="116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  <c r="AF662" s="174"/>
      <c r="AG662" s="174"/>
      <c r="AH662" s="174"/>
      <c r="AI662" s="174"/>
      <c r="AJ662" s="174"/>
    </row>
    <row r="663" ht="15.0" customHeight="1">
      <c r="A663" s="262"/>
      <c r="B663" s="417" t="s">
        <v>3107</v>
      </c>
      <c r="C663" s="118"/>
      <c r="D663" s="118">
        <v>770000.0</v>
      </c>
      <c r="E663" s="175">
        <f t="shared" si="1"/>
        <v>106942141.7</v>
      </c>
      <c r="F663" s="262" t="s">
        <v>2318</v>
      </c>
      <c r="G663" s="29" t="s">
        <v>2263</v>
      </c>
      <c r="H663" s="118"/>
      <c r="I663" s="29"/>
      <c r="J663" s="29"/>
      <c r="K663" s="116"/>
      <c r="L663" s="174"/>
      <c r="M663" s="174"/>
      <c r="N663" s="174"/>
      <c r="O663" s="116"/>
      <c r="P663" s="174"/>
      <c r="Q663" s="116"/>
      <c r="R663" s="116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  <c r="AF663" s="174"/>
      <c r="AG663" s="174"/>
      <c r="AH663" s="174"/>
      <c r="AI663" s="174"/>
      <c r="AJ663" s="174"/>
    </row>
    <row r="664" ht="15.0" customHeight="1">
      <c r="A664" s="262"/>
      <c r="B664" s="417" t="s">
        <v>2317</v>
      </c>
      <c r="C664" s="116"/>
      <c r="D664" s="116">
        <v>430000.0</v>
      </c>
      <c r="E664" s="175">
        <f t="shared" si="1"/>
        <v>106512141.7</v>
      </c>
      <c r="G664" s="29" t="s">
        <v>2263</v>
      </c>
      <c r="H664" s="118"/>
      <c r="I664" s="29"/>
      <c r="J664" s="29"/>
      <c r="K664" s="116"/>
      <c r="L664" s="174"/>
      <c r="M664" s="174"/>
      <c r="N664" s="174"/>
      <c r="O664" s="116"/>
      <c r="P664" s="174"/>
      <c r="Q664" s="116"/>
      <c r="R664" s="116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  <c r="AF664" s="174"/>
      <c r="AG664" s="174"/>
      <c r="AH664" s="174"/>
      <c r="AI664" s="174"/>
      <c r="AJ664" s="174"/>
    </row>
    <row r="665" ht="15.0" customHeight="1">
      <c r="A665" s="262"/>
      <c r="B665" s="417" t="s">
        <v>2320</v>
      </c>
      <c r="C665" s="118"/>
      <c r="D665" s="175">
        <v>400000.0</v>
      </c>
      <c r="E665" s="175">
        <f t="shared" si="1"/>
        <v>106112141.7</v>
      </c>
      <c r="G665" s="29" t="s">
        <v>2263</v>
      </c>
      <c r="H665" s="118"/>
      <c r="I665" s="29"/>
      <c r="J665" s="29"/>
      <c r="K665" s="116"/>
      <c r="L665" s="174"/>
      <c r="M665" s="174"/>
      <c r="N665" s="174"/>
      <c r="O665" s="116"/>
      <c r="P665" s="174"/>
      <c r="Q665" s="116"/>
      <c r="R665" s="116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  <c r="AF665" s="174"/>
      <c r="AG665" s="174"/>
      <c r="AH665" s="174"/>
      <c r="AI665" s="174"/>
      <c r="AJ665" s="174"/>
    </row>
    <row r="666" ht="15.0" customHeight="1">
      <c r="A666" s="262"/>
      <c r="B666" s="417" t="s">
        <v>2322</v>
      </c>
      <c r="C666" s="116"/>
      <c r="D666" s="116">
        <v>400000.0</v>
      </c>
      <c r="E666" s="175">
        <f t="shared" si="1"/>
        <v>105712141.7</v>
      </c>
      <c r="G666" s="29" t="s">
        <v>2263</v>
      </c>
      <c r="H666" s="118"/>
      <c r="I666" s="29"/>
      <c r="J666" s="29"/>
      <c r="K666" s="116"/>
      <c r="L666" s="174"/>
      <c r="M666" s="174"/>
      <c r="N666" s="174"/>
      <c r="O666" s="116"/>
      <c r="P666" s="174"/>
      <c r="Q666" s="116"/>
      <c r="R666" s="116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  <c r="AF666" s="174"/>
      <c r="AG666" s="174"/>
      <c r="AH666" s="174"/>
      <c r="AI666" s="174"/>
      <c r="AJ666" s="174"/>
    </row>
    <row r="667" ht="15.0" customHeight="1">
      <c r="A667" s="262"/>
      <c r="B667" s="418" t="s">
        <v>2324</v>
      </c>
      <c r="C667" s="116"/>
      <c r="D667" s="116">
        <v>400000.0</v>
      </c>
      <c r="E667" s="175">
        <f t="shared" si="1"/>
        <v>105312141.7</v>
      </c>
      <c r="G667" s="29" t="s">
        <v>2263</v>
      </c>
      <c r="H667" s="118"/>
      <c r="I667" s="29"/>
      <c r="J667" s="29"/>
      <c r="K667" s="116"/>
      <c r="L667" s="174"/>
      <c r="M667" s="174"/>
      <c r="N667" s="174"/>
      <c r="O667" s="116"/>
      <c r="P667" s="174"/>
      <c r="Q667" s="116"/>
      <c r="R667" s="116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  <c r="AF667" s="174"/>
      <c r="AG667" s="174"/>
      <c r="AH667" s="174"/>
      <c r="AI667" s="174"/>
      <c r="AJ667" s="174"/>
    </row>
    <row r="668" ht="15.0" customHeight="1">
      <c r="A668" s="262"/>
      <c r="B668" s="417" t="s">
        <v>2326</v>
      </c>
      <c r="C668" s="118"/>
      <c r="D668" s="118">
        <v>400000.0</v>
      </c>
      <c r="E668" s="175">
        <f t="shared" si="1"/>
        <v>104912141.7</v>
      </c>
      <c r="G668" s="29" t="s">
        <v>2263</v>
      </c>
      <c r="H668" s="118"/>
      <c r="I668" s="29"/>
      <c r="J668" s="29"/>
      <c r="K668" s="116"/>
      <c r="L668" s="174"/>
      <c r="M668" s="174"/>
      <c r="N668" s="174"/>
      <c r="O668" s="116"/>
      <c r="P668" s="174"/>
      <c r="Q668" s="116"/>
      <c r="R668" s="116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  <c r="AF668" s="174"/>
      <c r="AG668" s="174"/>
      <c r="AH668" s="174"/>
      <c r="AI668" s="174"/>
      <c r="AJ668" s="174"/>
    </row>
    <row r="669" ht="15.0" customHeight="1">
      <c r="A669" s="262"/>
      <c r="B669" s="417" t="s">
        <v>3108</v>
      </c>
      <c r="C669" s="118"/>
      <c r="D669" s="118">
        <v>450000.0</v>
      </c>
      <c r="E669" s="175">
        <f t="shared" si="1"/>
        <v>104462141.7</v>
      </c>
      <c r="G669" s="29" t="s">
        <v>2263</v>
      </c>
      <c r="H669" s="118"/>
      <c r="I669" s="29"/>
      <c r="J669" s="29"/>
      <c r="K669" s="116"/>
      <c r="L669" s="174"/>
      <c r="M669" s="174"/>
      <c r="N669" s="174"/>
      <c r="O669" s="116"/>
      <c r="P669" s="174"/>
      <c r="Q669" s="116"/>
      <c r="R669" s="116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  <c r="AF669" s="174"/>
      <c r="AG669" s="174"/>
      <c r="AH669" s="174"/>
      <c r="AI669" s="174"/>
      <c r="AJ669" s="174"/>
    </row>
    <row r="670" ht="15.0" customHeight="1">
      <c r="A670" s="262"/>
      <c r="B670" s="417" t="s">
        <v>2322</v>
      </c>
      <c r="C670" s="116"/>
      <c r="D670" s="116">
        <v>420000.0</v>
      </c>
      <c r="E670" s="175">
        <f t="shared" si="1"/>
        <v>104042141.7</v>
      </c>
      <c r="G670" s="29" t="s">
        <v>2263</v>
      </c>
      <c r="H670" s="118"/>
      <c r="I670" s="29"/>
      <c r="J670" s="29"/>
      <c r="K670" s="116"/>
      <c r="L670" s="174"/>
      <c r="M670" s="174"/>
      <c r="N670" s="174"/>
      <c r="O670" s="116"/>
      <c r="P670" s="174"/>
      <c r="Q670" s="116"/>
      <c r="R670" s="116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  <c r="AF670" s="174"/>
      <c r="AG670" s="174"/>
      <c r="AH670" s="174"/>
      <c r="AI670" s="174"/>
      <c r="AJ670" s="174"/>
    </row>
    <row r="671" ht="15.0" customHeight="1">
      <c r="A671" s="262"/>
      <c r="B671" s="115" t="s">
        <v>3101</v>
      </c>
      <c r="C671" s="116"/>
      <c r="D671" s="116">
        <v>3500000.0</v>
      </c>
      <c r="E671" s="175">
        <f t="shared" si="1"/>
        <v>100542141.7</v>
      </c>
      <c r="F671" s="262" t="s">
        <v>3109</v>
      </c>
      <c r="G671" s="29" t="s">
        <v>2263</v>
      </c>
      <c r="H671" s="118"/>
      <c r="I671" s="29"/>
      <c r="J671" s="29"/>
      <c r="K671" s="116"/>
      <c r="L671" s="174"/>
      <c r="M671" s="174"/>
      <c r="N671" s="174"/>
      <c r="O671" s="116"/>
      <c r="P671" s="174"/>
      <c r="Q671" s="116"/>
      <c r="R671" s="116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  <c r="AF671" s="174"/>
      <c r="AG671" s="174"/>
      <c r="AH671" s="174"/>
      <c r="AI671" s="174"/>
      <c r="AJ671" s="174"/>
    </row>
    <row r="672" ht="15.0" customHeight="1">
      <c r="A672" s="262"/>
      <c r="B672" s="115" t="s">
        <v>3101</v>
      </c>
      <c r="C672" s="116"/>
      <c r="D672" s="116">
        <v>5000000.0</v>
      </c>
      <c r="E672" s="175">
        <f t="shared" si="1"/>
        <v>95542141.7</v>
      </c>
      <c r="F672" s="262" t="s">
        <v>3110</v>
      </c>
      <c r="G672" s="29" t="s">
        <v>2263</v>
      </c>
      <c r="H672" s="118"/>
      <c r="I672" s="29"/>
      <c r="J672" s="29"/>
      <c r="K672" s="116"/>
      <c r="L672" s="174"/>
      <c r="M672" s="174"/>
      <c r="N672" s="174"/>
      <c r="O672" s="116"/>
      <c r="P672" s="174"/>
      <c r="Q672" s="116"/>
      <c r="R672" s="116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  <c r="AF672" s="174"/>
      <c r="AG672" s="174"/>
      <c r="AH672" s="174"/>
      <c r="AI672" s="174"/>
      <c r="AJ672" s="174"/>
    </row>
    <row r="673" ht="15.0" customHeight="1">
      <c r="A673" s="262"/>
      <c r="B673" s="115" t="s">
        <v>2279</v>
      </c>
      <c r="C673" s="118"/>
      <c r="D673" s="118">
        <v>3.0E7</v>
      </c>
      <c r="E673" s="175">
        <f t="shared" si="1"/>
        <v>65542141.7</v>
      </c>
      <c r="F673" s="262"/>
      <c r="G673" s="29" t="s">
        <v>2263</v>
      </c>
      <c r="H673" s="118"/>
      <c r="I673" s="29"/>
      <c r="J673" s="29"/>
      <c r="K673" s="116"/>
      <c r="L673" s="174"/>
      <c r="M673" s="174"/>
      <c r="N673" s="174"/>
      <c r="O673" s="116"/>
      <c r="P673" s="174"/>
      <c r="Q673" s="116"/>
      <c r="R673" s="116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  <c r="AF673" s="174"/>
      <c r="AG673" s="174"/>
      <c r="AH673" s="174"/>
      <c r="AI673" s="174"/>
      <c r="AJ673" s="174"/>
    </row>
    <row r="674" ht="15.0" customHeight="1">
      <c r="A674" s="262">
        <v>45787.0</v>
      </c>
      <c r="B674" s="115" t="s">
        <v>3111</v>
      </c>
      <c r="C674" s="116"/>
      <c r="D674" s="116">
        <v>1.121823E7</v>
      </c>
      <c r="E674" s="175">
        <f t="shared" si="1"/>
        <v>54323911.7</v>
      </c>
      <c r="F674" s="262"/>
      <c r="G674" s="99" t="s">
        <v>2265</v>
      </c>
      <c r="H674" s="118"/>
      <c r="I674" s="29"/>
      <c r="J674" s="29"/>
      <c r="K674" s="116"/>
      <c r="L674" s="174"/>
      <c r="M674" s="174"/>
      <c r="N674" s="174"/>
      <c r="O674" s="116"/>
      <c r="P674" s="174"/>
      <c r="Q674" s="116"/>
      <c r="R674" s="116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  <c r="AF674" s="174"/>
      <c r="AG674" s="174"/>
      <c r="AH674" s="174"/>
      <c r="AI674" s="174"/>
      <c r="AJ674" s="174"/>
    </row>
    <row r="675" ht="15.0" customHeight="1">
      <c r="A675" s="262"/>
      <c r="B675" s="115" t="s">
        <v>2881</v>
      </c>
      <c r="C675" s="116"/>
      <c r="D675" s="118">
        <v>5000000.0</v>
      </c>
      <c r="E675" s="175">
        <f t="shared" si="1"/>
        <v>49323911.7</v>
      </c>
      <c r="F675" s="262"/>
      <c r="G675" s="29" t="s">
        <v>2263</v>
      </c>
      <c r="H675" s="118"/>
      <c r="I675" s="29"/>
      <c r="J675" s="29"/>
      <c r="K675" s="116"/>
      <c r="L675" s="174"/>
      <c r="M675" s="174"/>
      <c r="N675" s="174"/>
      <c r="O675" s="116"/>
      <c r="P675" s="174"/>
      <c r="Q675" s="116"/>
      <c r="R675" s="116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  <c r="AF675" s="174"/>
      <c r="AG675" s="174"/>
      <c r="AH675" s="174"/>
      <c r="AI675" s="174"/>
      <c r="AJ675" s="174"/>
    </row>
    <row r="676" ht="15.0" customHeight="1">
      <c r="A676" s="262"/>
      <c r="B676" s="115" t="s">
        <v>2882</v>
      </c>
      <c r="C676" s="116"/>
      <c r="D676" s="118">
        <v>1.86E7</v>
      </c>
      <c r="E676" s="175">
        <f t="shared" si="1"/>
        <v>30723911.7</v>
      </c>
      <c r="F676" s="262"/>
      <c r="G676" s="29" t="s">
        <v>2263</v>
      </c>
      <c r="H676" s="118"/>
      <c r="I676" s="29"/>
      <c r="J676" s="29"/>
      <c r="K676" s="116"/>
      <c r="L676" s="174"/>
      <c r="M676" s="174"/>
      <c r="N676" s="174"/>
      <c r="O676" s="116"/>
      <c r="P676" s="174"/>
      <c r="Q676" s="116"/>
      <c r="R676" s="116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  <c r="AF676" s="174"/>
      <c r="AG676" s="174"/>
      <c r="AH676" s="174"/>
      <c r="AI676" s="174"/>
      <c r="AJ676" s="174"/>
    </row>
    <row r="677" ht="15.0" customHeight="1">
      <c r="A677" s="262"/>
      <c r="B677" s="117" t="s">
        <v>3112</v>
      </c>
      <c r="C677" s="265"/>
      <c r="D677" s="265">
        <v>5300000.0</v>
      </c>
      <c r="E677" s="175">
        <f t="shared" si="1"/>
        <v>25423911.7</v>
      </c>
      <c r="F677" s="262"/>
      <c r="G677" s="29" t="s">
        <v>2263</v>
      </c>
      <c r="H677" s="118"/>
      <c r="I677" s="29"/>
      <c r="J677" s="29"/>
      <c r="K677" s="116"/>
      <c r="L677" s="174"/>
      <c r="M677" s="174"/>
      <c r="N677" s="174"/>
      <c r="O677" s="116"/>
      <c r="P677" s="174"/>
      <c r="Q677" s="116"/>
      <c r="R677" s="116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  <c r="AF677" s="174"/>
      <c r="AG677" s="174"/>
      <c r="AH677" s="174"/>
      <c r="AI677" s="174"/>
      <c r="AJ677" s="174"/>
    </row>
    <row r="678" ht="15.0" customHeight="1">
      <c r="A678" s="262"/>
      <c r="B678" s="115" t="s">
        <v>2884</v>
      </c>
      <c r="C678" s="116"/>
      <c r="D678" s="118">
        <v>200000.0</v>
      </c>
      <c r="E678" s="175">
        <f t="shared" si="1"/>
        <v>25223911.7</v>
      </c>
      <c r="F678" s="262"/>
      <c r="G678" s="29" t="s">
        <v>2263</v>
      </c>
      <c r="H678" s="118"/>
      <c r="I678" s="29"/>
      <c r="J678" s="29"/>
      <c r="K678" s="116"/>
      <c r="L678" s="174"/>
      <c r="M678" s="174"/>
      <c r="N678" s="174"/>
      <c r="O678" s="116"/>
      <c r="P678" s="174"/>
      <c r="Q678" s="116"/>
      <c r="R678" s="116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  <c r="AF678" s="174"/>
      <c r="AG678" s="174"/>
      <c r="AH678" s="174"/>
      <c r="AI678" s="174"/>
      <c r="AJ678" s="174"/>
    </row>
    <row r="679" ht="15.0" customHeight="1">
      <c r="A679" s="262">
        <v>45789.0</v>
      </c>
      <c r="B679" s="115" t="s">
        <v>3113</v>
      </c>
      <c r="C679" s="118"/>
      <c r="D679" s="116">
        <v>8525000.0</v>
      </c>
      <c r="E679" s="175">
        <f t="shared" si="1"/>
        <v>16698911.7</v>
      </c>
      <c r="F679" s="262"/>
      <c r="G679" s="29" t="s">
        <v>2263</v>
      </c>
      <c r="H679" s="118"/>
      <c r="I679" s="29"/>
      <c r="J679" s="29"/>
      <c r="K679" s="116"/>
      <c r="L679" s="174"/>
      <c r="M679" s="174"/>
      <c r="N679" s="174"/>
      <c r="O679" s="116"/>
      <c r="P679" s="174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</row>
    <row r="680" ht="15.0" customHeight="1">
      <c r="A680" s="262"/>
      <c r="B680" s="115" t="s">
        <v>3113</v>
      </c>
      <c r="C680" s="116"/>
      <c r="D680" s="116">
        <v>3743300.0</v>
      </c>
      <c r="E680" s="175">
        <f t="shared" si="1"/>
        <v>12955611.7</v>
      </c>
      <c r="F680" s="262"/>
      <c r="G680" s="29" t="s">
        <v>2263</v>
      </c>
      <c r="H680" s="118"/>
      <c r="I680" s="29"/>
      <c r="J680" s="29"/>
      <c r="K680" s="116"/>
      <c r="L680" s="174"/>
      <c r="M680" s="174"/>
      <c r="N680" s="174"/>
      <c r="O680" s="116"/>
      <c r="P680" s="174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</row>
    <row r="681" ht="15.0" customHeight="1">
      <c r="A681" s="262"/>
      <c r="B681" s="115" t="s">
        <v>3113</v>
      </c>
      <c r="C681" s="116"/>
      <c r="D681" s="118">
        <v>137500.0</v>
      </c>
      <c r="E681" s="175">
        <f t="shared" si="1"/>
        <v>12818111.7</v>
      </c>
      <c r="F681" s="262"/>
      <c r="G681" s="29" t="s">
        <v>2263</v>
      </c>
      <c r="H681" s="118"/>
      <c r="I681" s="29"/>
      <c r="J681" s="29"/>
      <c r="K681" s="116"/>
      <c r="L681" s="174"/>
      <c r="M681" s="174"/>
      <c r="N681" s="174"/>
      <c r="O681" s="116"/>
      <c r="P681" s="174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</row>
    <row r="682" ht="15.0" customHeight="1">
      <c r="A682" s="262"/>
      <c r="B682" s="115" t="s">
        <v>3114</v>
      </c>
      <c r="C682" s="116">
        <v>177.0</v>
      </c>
      <c r="D682" s="118"/>
      <c r="E682" s="175">
        <f t="shared" si="1"/>
        <v>12818288.7</v>
      </c>
      <c r="F682" s="262"/>
      <c r="G682" s="261" t="s">
        <v>633</v>
      </c>
      <c r="H682" s="118"/>
      <c r="I682" s="29"/>
      <c r="J682" s="29"/>
      <c r="K682" s="116"/>
      <c r="L682" s="174"/>
      <c r="M682" s="174"/>
      <c r="N682" s="174"/>
      <c r="O682" s="116"/>
      <c r="P682" s="174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</row>
    <row r="683" ht="15.0" customHeight="1">
      <c r="A683" s="262"/>
      <c r="B683" s="115" t="s">
        <v>3115</v>
      </c>
      <c r="C683" s="116">
        <v>726000.0</v>
      </c>
      <c r="D683" s="118"/>
      <c r="E683" s="175">
        <f t="shared" si="1"/>
        <v>13544288.7</v>
      </c>
      <c r="F683" s="262">
        <v>45747.0</v>
      </c>
      <c r="G683" s="261" t="s">
        <v>633</v>
      </c>
      <c r="H683" s="118"/>
      <c r="I683" s="29"/>
      <c r="J683" s="29"/>
      <c r="K683" s="116"/>
      <c r="L683" s="174"/>
      <c r="M683" s="174"/>
      <c r="N683" s="174"/>
      <c r="O683" s="116"/>
      <c r="P683" s="174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</row>
    <row r="684" ht="15.0" customHeight="1">
      <c r="A684" s="262"/>
      <c r="B684" s="117" t="s">
        <v>2378</v>
      </c>
      <c r="C684" s="118"/>
      <c r="D684" s="265">
        <v>500.0</v>
      </c>
      <c r="E684" s="175">
        <f t="shared" si="1"/>
        <v>13543788.7</v>
      </c>
      <c r="F684" s="262"/>
      <c r="G684" s="261" t="s">
        <v>633</v>
      </c>
      <c r="H684" s="118"/>
      <c r="I684" s="29"/>
      <c r="J684" s="29"/>
      <c r="K684" s="116"/>
      <c r="L684" s="174"/>
      <c r="M684" s="174"/>
      <c r="N684" s="174"/>
      <c r="O684" s="116"/>
      <c r="P684" s="174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</row>
    <row r="685" ht="15.0" customHeight="1">
      <c r="A685" s="262"/>
      <c r="B685" s="115" t="s">
        <v>2291</v>
      </c>
      <c r="C685" s="116"/>
      <c r="D685" s="118">
        <v>5571520.0</v>
      </c>
      <c r="E685" s="175">
        <f t="shared" si="1"/>
        <v>7972268.7</v>
      </c>
      <c r="F685" s="262"/>
      <c r="G685" s="29" t="s">
        <v>2263</v>
      </c>
      <c r="H685" s="118"/>
      <c r="I685" s="29"/>
      <c r="J685" s="29"/>
      <c r="K685" s="116"/>
      <c r="L685" s="174"/>
      <c r="M685" s="174"/>
      <c r="N685" s="174"/>
      <c r="O685" s="116"/>
      <c r="P685" s="174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</row>
    <row r="686" ht="15.0" customHeight="1">
      <c r="A686" s="262"/>
      <c r="B686" s="115" t="s">
        <v>2405</v>
      </c>
      <c r="C686" s="116"/>
      <c r="D686" s="118">
        <v>545690.0</v>
      </c>
      <c r="E686" s="175">
        <f t="shared" si="1"/>
        <v>7426578.7</v>
      </c>
      <c r="F686" s="262"/>
      <c r="G686" s="29" t="s">
        <v>2263</v>
      </c>
      <c r="H686" s="118"/>
      <c r="I686" s="29"/>
      <c r="J686" s="29"/>
      <c r="K686" s="116"/>
      <c r="L686" s="28" t="s">
        <v>1095</v>
      </c>
      <c r="M686" s="174"/>
      <c r="N686" s="174"/>
      <c r="O686" s="116"/>
      <c r="P686" s="174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</row>
    <row r="687" ht="15.0" customHeight="1">
      <c r="A687" s="262"/>
      <c r="B687" s="115" t="s">
        <v>2292</v>
      </c>
      <c r="C687" s="116"/>
      <c r="D687" s="118">
        <v>610660.0</v>
      </c>
      <c r="E687" s="175">
        <f t="shared" si="1"/>
        <v>6815918.7</v>
      </c>
      <c r="F687" s="262"/>
      <c r="G687" s="29" t="s">
        <v>2263</v>
      </c>
      <c r="H687" s="118"/>
      <c r="I687" s="29"/>
      <c r="J687" s="29"/>
      <c r="K687" s="116"/>
      <c r="L687" s="174"/>
      <c r="M687" s="174"/>
      <c r="N687" s="174"/>
      <c r="O687" s="116"/>
      <c r="P687" s="174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</row>
    <row r="688" ht="15.0" customHeight="1">
      <c r="A688" s="262"/>
      <c r="B688" s="115" t="s">
        <v>2279</v>
      </c>
      <c r="C688" s="118"/>
      <c r="D688" s="118">
        <v>2.0E7</v>
      </c>
      <c r="E688" s="175">
        <f t="shared" si="1"/>
        <v>-13184081.3</v>
      </c>
      <c r="F688" s="262"/>
      <c r="G688" s="29" t="s">
        <v>2263</v>
      </c>
      <c r="H688" s="118"/>
      <c r="I688" s="29"/>
      <c r="J688" s="29"/>
      <c r="K688" s="34"/>
      <c r="L688" s="265"/>
      <c r="M688" s="174"/>
      <c r="N688" s="174"/>
      <c r="O688" s="116"/>
      <c r="P688" s="174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</row>
    <row r="689" ht="15.0" customHeight="1">
      <c r="A689" s="262"/>
      <c r="B689" s="115" t="s">
        <v>2300</v>
      </c>
      <c r="C689" s="118"/>
      <c r="D689" s="118">
        <v>27500.0</v>
      </c>
      <c r="E689" s="175">
        <f t="shared" si="1"/>
        <v>-13211581.3</v>
      </c>
      <c r="F689" s="262"/>
      <c r="G689" s="29" t="s">
        <v>2263</v>
      </c>
      <c r="H689" s="118"/>
      <c r="I689" s="29"/>
      <c r="J689" s="29"/>
      <c r="K689" s="34" t="s">
        <v>2969</v>
      </c>
      <c r="L689" s="265"/>
      <c r="M689" s="174"/>
      <c r="N689" s="174"/>
      <c r="O689" s="116"/>
      <c r="P689" s="174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</row>
    <row r="690" ht="15.0" customHeight="1">
      <c r="A690" s="262"/>
      <c r="B690" s="115" t="s">
        <v>3116</v>
      </c>
      <c r="C690" s="118"/>
      <c r="D690" s="118">
        <v>2128900.0</v>
      </c>
      <c r="E690" s="175">
        <f t="shared" si="1"/>
        <v>-15340481.3</v>
      </c>
      <c r="F690" s="262"/>
      <c r="G690" s="29" t="s">
        <v>2263</v>
      </c>
      <c r="H690" s="118"/>
      <c r="I690" s="29"/>
      <c r="J690" s="29"/>
      <c r="K690" s="34" t="s">
        <v>2325</v>
      </c>
      <c r="L690" s="265">
        <v>4348780.0</v>
      </c>
      <c r="M690" s="174"/>
      <c r="N690" s="174"/>
      <c r="O690" s="116"/>
      <c r="P690" s="174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</row>
    <row r="691" ht="15.0" customHeight="1">
      <c r="A691" s="262"/>
      <c r="B691" s="115" t="s">
        <v>3117</v>
      </c>
      <c r="C691" s="118"/>
      <c r="D691" s="118">
        <v>2380620.0</v>
      </c>
      <c r="E691" s="175">
        <f t="shared" si="1"/>
        <v>-17721101.3</v>
      </c>
      <c r="F691" s="262"/>
      <c r="G691" s="29" t="s">
        <v>2263</v>
      </c>
      <c r="H691" s="118"/>
      <c r="I691" s="29"/>
      <c r="J691" s="29"/>
      <c r="K691" s="34" t="s">
        <v>2895</v>
      </c>
      <c r="L691" s="28">
        <v>1.247015E7</v>
      </c>
      <c r="M691" s="174"/>
      <c r="N691" s="174"/>
      <c r="O691" s="116"/>
      <c r="P691" s="174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</row>
    <row r="692" ht="15.0" customHeight="1">
      <c r="A692" s="262"/>
      <c r="B692" s="115" t="s">
        <v>3118</v>
      </c>
      <c r="C692" s="118"/>
      <c r="D692" s="118">
        <v>246850.0</v>
      </c>
      <c r="E692" s="175">
        <f t="shared" si="1"/>
        <v>-17967951.3</v>
      </c>
      <c r="F692" s="262"/>
      <c r="G692" s="29" t="s">
        <v>2263</v>
      </c>
      <c r="H692" s="118"/>
      <c r="I692" s="29"/>
      <c r="J692" s="29"/>
      <c r="K692" s="34" t="s">
        <v>2890</v>
      </c>
      <c r="L692" s="118">
        <v>7500000.0</v>
      </c>
      <c r="M692" s="174"/>
      <c r="N692" s="174"/>
      <c r="O692" s="116"/>
      <c r="P692" s="174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</row>
    <row r="693" ht="15.0" customHeight="1">
      <c r="A693" s="262"/>
      <c r="B693" s="115" t="s">
        <v>3119</v>
      </c>
      <c r="C693" s="116"/>
      <c r="D693" s="116">
        <v>566340.0</v>
      </c>
      <c r="E693" s="175">
        <f t="shared" si="1"/>
        <v>-18534291.3</v>
      </c>
      <c r="F693" s="262"/>
      <c r="G693" s="29" t="s">
        <v>2263</v>
      </c>
      <c r="H693" s="118"/>
      <c r="I693" s="29"/>
      <c r="J693" s="29"/>
      <c r="K693" s="34"/>
      <c r="L693" s="118"/>
      <c r="M693" s="174"/>
      <c r="N693" s="118"/>
      <c r="O693" s="116"/>
      <c r="P693" s="174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</row>
    <row r="694" ht="15.0" customHeight="1">
      <c r="A694" s="262"/>
      <c r="B694" s="115" t="s">
        <v>3120</v>
      </c>
      <c r="C694" s="116"/>
      <c r="D694" s="118">
        <v>274350.0</v>
      </c>
      <c r="E694" s="175">
        <f t="shared" si="1"/>
        <v>-18808641.3</v>
      </c>
      <c r="F694" s="262"/>
      <c r="G694" s="29" t="s">
        <v>2263</v>
      </c>
      <c r="H694" s="118"/>
      <c r="I694" s="29"/>
      <c r="J694" s="29"/>
      <c r="K694" s="116">
        <v>1.0</v>
      </c>
      <c r="L694" s="175">
        <v>4657240.0</v>
      </c>
      <c r="M694" s="174"/>
      <c r="N694" s="174"/>
      <c r="O694" s="116"/>
      <c r="P694" s="174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</row>
    <row r="695" ht="15.0" customHeight="1">
      <c r="A695" s="262">
        <v>45790.0</v>
      </c>
      <c r="B695" s="115" t="s">
        <v>3121</v>
      </c>
      <c r="C695" s="116"/>
      <c r="D695" s="118">
        <v>300000.0</v>
      </c>
      <c r="E695" s="175">
        <f t="shared" si="1"/>
        <v>-19108641.3</v>
      </c>
      <c r="F695" s="262"/>
      <c r="G695" s="29" t="s">
        <v>2263</v>
      </c>
      <c r="H695" s="118"/>
      <c r="I695" s="29"/>
      <c r="J695" s="29"/>
      <c r="K695" s="116">
        <v>2.0</v>
      </c>
      <c r="L695" s="116">
        <v>6928870.0</v>
      </c>
      <c r="M695" s="174"/>
      <c r="N695" s="174"/>
      <c r="O695" s="116"/>
      <c r="P695" s="174"/>
      <c r="Q695" s="116"/>
      <c r="R695" s="116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  <c r="AF695" s="174"/>
      <c r="AG695" s="174"/>
      <c r="AH695" s="174"/>
      <c r="AI695" s="174"/>
      <c r="AJ695" s="174"/>
    </row>
    <row r="696" ht="15.0" customHeight="1">
      <c r="A696" s="262"/>
      <c r="B696" s="115" t="s">
        <v>2302</v>
      </c>
      <c r="C696" s="116"/>
      <c r="D696" s="118">
        <v>1546104.0</v>
      </c>
      <c r="E696" s="175">
        <f t="shared" si="1"/>
        <v>-20654745.3</v>
      </c>
      <c r="F696" s="262"/>
      <c r="G696" s="99" t="s">
        <v>2265</v>
      </c>
      <c r="H696" s="118"/>
      <c r="I696" s="29"/>
      <c r="J696" s="29"/>
      <c r="K696" s="116">
        <v>3.0</v>
      </c>
      <c r="L696" s="116">
        <v>5714320.0</v>
      </c>
      <c r="M696" s="174"/>
      <c r="N696" s="174"/>
      <c r="O696" s="116"/>
      <c r="P696" s="174"/>
      <c r="Q696" s="116"/>
      <c r="R696" s="116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  <c r="AF696" s="174"/>
      <c r="AG696" s="174"/>
      <c r="AH696" s="174"/>
      <c r="AI696" s="174"/>
      <c r="AJ696" s="174"/>
    </row>
    <row r="697" ht="15.0" customHeight="1">
      <c r="A697" s="262">
        <v>45791.0</v>
      </c>
      <c r="B697" s="115" t="s">
        <v>2279</v>
      </c>
      <c r="C697" s="116">
        <v>2000000.0</v>
      </c>
      <c r="D697" s="118"/>
      <c r="E697" s="175">
        <f t="shared" si="1"/>
        <v>-18654745.3</v>
      </c>
      <c r="F697" s="262"/>
      <c r="G697" s="29" t="s">
        <v>2263</v>
      </c>
      <c r="H697" s="118"/>
      <c r="I697" s="29"/>
      <c r="J697" s="29"/>
      <c r="K697" s="116">
        <v>4.0</v>
      </c>
      <c r="L697" s="116">
        <v>6560810.0</v>
      </c>
      <c r="M697" s="174"/>
      <c r="N697" s="174"/>
      <c r="O697" s="116"/>
      <c r="P697" s="174"/>
      <c r="Q697" s="116"/>
      <c r="R697" s="116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  <c r="AF697" s="174"/>
      <c r="AG697" s="174"/>
      <c r="AH697" s="174"/>
      <c r="AI697" s="174"/>
      <c r="AJ697" s="174"/>
    </row>
    <row r="698" ht="15.0" customHeight="1">
      <c r="A698" s="262"/>
      <c r="B698" s="115" t="s">
        <v>3122</v>
      </c>
      <c r="C698" s="116">
        <v>145300.0</v>
      </c>
      <c r="D698" s="118"/>
      <c r="E698" s="175">
        <f t="shared" si="1"/>
        <v>-18509445.3</v>
      </c>
      <c r="F698" s="262"/>
      <c r="G698" s="29" t="s">
        <v>2263</v>
      </c>
      <c r="H698" s="118"/>
      <c r="I698" s="29"/>
      <c r="J698" s="29"/>
      <c r="K698" s="116">
        <v>5.0</v>
      </c>
      <c r="L698" s="116">
        <v>6017400.0</v>
      </c>
      <c r="M698" s="174"/>
      <c r="N698" s="174"/>
      <c r="O698" s="116"/>
      <c r="P698" s="174"/>
      <c r="Q698" s="116"/>
      <c r="R698" s="116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  <c r="AF698" s="174"/>
      <c r="AG698" s="174"/>
      <c r="AH698" s="174"/>
      <c r="AI698" s="174"/>
      <c r="AJ698" s="174"/>
    </row>
    <row r="699" ht="15.0" customHeight="1">
      <c r="A699" s="262"/>
      <c r="B699" s="115" t="s">
        <v>3123</v>
      </c>
      <c r="C699" s="116"/>
      <c r="D699" s="118">
        <v>102480.0</v>
      </c>
      <c r="E699" s="175">
        <f t="shared" si="1"/>
        <v>-18611925.3</v>
      </c>
      <c r="F699" s="262" t="s">
        <v>3124</v>
      </c>
      <c r="G699" s="29" t="s">
        <v>2263</v>
      </c>
      <c r="H699" s="118"/>
      <c r="I699" s="29"/>
      <c r="J699" s="29"/>
      <c r="K699" s="116">
        <v>6.0</v>
      </c>
      <c r="L699" s="175">
        <v>5148610.0</v>
      </c>
      <c r="M699" s="174"/>
      <c r="N699" s="174"/>
      <c r="O699" s="116"/>
      <c r="P699" s="174"/>
      <c r="Q699" s="116"/>
      <c r="R699" s="116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  <c r="AF699" s="174"/>
      <c r="AG699" s="174"/>
      <c r="AH699" s="174"/>
      <c r="AI699" s="174"/>
      <c r="AJ699" s="174"/>
    </row>
    <row r="700" ht="15.0" customHeight="1">
      <c r="A700" s="262"/>
      <c r="B700" s="115" t="s">
        <v>3123</v>
      </c>
      <c r="C700" s="116"/>
      <c r="D700" s="118">
        <v>21930.0</v>
      </c>
      <c r="E700" s="175">
        <f t="shared" si="1"/>
        <v>-18633855.3</v>
      </c>
      <c r="F700" s="262" t="s">
        <v>3124</v>
      </c>
      <c r="G700" s="29" t="s">
        <v>2263</v>
      </c>
      <c r="H700" s="118"/>
      <c r="I700" s="29"/>
      <c r="J700" s="29"/>
      <c r="K700" s="116">
        <v>7.0</v>
      </c>
      <c r="L700" s="116">
        <v>6480170.0</v>
      </c>
      <c r="M700" s="174"/>
      <c r="N700" s="174"/>
      <c r="O700" s="116"/>
      <c r="P700" s="174"/>
      <c r="Q700" s="116"/>
      <c r="R700" s="116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  <c r="AF700" s="174"/>
      <c r="AG700" s="174"/>
      <c r="AH700" s="174"/>
      <c r="AI700" s="174"/>
      <c r="AJ700" s="174"/>
    </row>
    <row r="701" ht="15.0" customHeight="1">
      <c r="A701" s="262"/>
      <c r="B701" s="115" t="s">
        <v>3123</v>
      </c>
      <c r="C701" s="116"/>
      <c r="D701" s="118">
        <v>368950.0</v>
      </c>
      <c r="E701" s="175">
        <f t="shared" si="1"/>
        <v>-19002805.3</v>
      </c>
      <c r="F701" s="262" t="s">
        <v>3124</v>
      </c>
      <c r="G701" s="29" t="s">
        <v>2263</v>
      </c>
      <c r="H701" s="118"/>
      <c r="I701" s="29"/>
      <c r="J701" s="29"/>
      <c r="K701" s="116">
        <v>8.0</v>
      </c>
      <c r="L701" s="118">
        <v>3394290.0</v>
      </c>
      <c r="M701" s="174"/>
      <c r="N701" s="174"/>
      <c r="O701" s="116"/>
      <c r="P701" s="174"/>
      <c r="Q701" s="116"/>
      <c r="R701" s="116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  <c r="AF701" s="174"/>
      <c r="AG701" s="174"/>
      <c r="AH701" s="174"/>
      <c r="AI701" s="174"/>
      <c r="AJ701" s="174"/>
    </row>
    <row r="702" ht="15.0" customHeight="1">
      <c r="A702" s="262"/>
      <c r="B702" s="115" t="s">
        <v>3123</v>
      </c>
      <c r="C702" s="116"/>
      <c r="D702" s="118">
        <v>129450.0</v>
      </c>
      <c r="E702" s="175">
        <f t="shared" si="1"/>
        <v>-19132255.3</v>
      </c>
      <c r="F702" s="262" t="s">
        <v>3124</v>
      </c>
      <c r="G702" s="29" t="s">
        <v>2263</v>
      </c>
      <c r="H702" s="118"/>
      <c r="I702" s="29"/>
      <c r="J702" s="29"/>
      <c r="K702" s="116">
        <v>9.0</v>
      </c>
      <c r="L702" s="118">
        <v>2934990.0</v>
      </c>
      <c r="M702" s="174"/>
      <c r="N702" s="174"/>
      <c r="O702" s="116"/>
      <c r="P702" s="174"/>
      <c r="Q702" s="116"/>
      <c r="R702" s="116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  <c r="AF702" s="174"/>
      <c r="AG702" s="174"/>
      <c r="AH702" s="174"/>
      <c r="AI702" s="174"/>
      <c r="AJ702" s="174"/>
    </row>
    <row r="703" ht="15.0" customHeight="1">
      <c r="A703" s="262"/>
      <c r="B703" s="115" t="s">
        <v>3123</v>
      </c>
      <c r="C703" s="116"/>
      <c r="D703" s="118">
        <v>51430.0</v>
      </c>
      <c r="E703" s="175">
        <f t="shared" si="1"/>
        <v>-19183685.3</v>
      </c>
      <c r="F703" s="262" t="s">
        <v>3124</v>
      </c>
      <c r="G703" s="29" t="s">
        <v>2263</v>
      </c>
      <c r="H703" s="118"/>
      <c r="I703" s="29"/>
      <c r="J703" s="29"/>
      <c r="K703" s="116">
        <v>10.0</v>
      </c>
      <c r="L703" s="118">
        <v>410020.0</v>
      </c>
      <c r="M703" s="174"/>
      <c r="N703" s="174"/>
      <c r="O703" s="116"/>
      <c r="P703" s="174"/>
      <c r="Q703" s="116"/>
      <c r="R703" s="116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  <c r="AF703" s="174"/>
      <c r="AG703" s="174"/>
      <c r="AH703" s="174"/>
      <c r="AI703" s="174"/>
      <c r="AJ703" s="174"/>
    </row>
    <row r="704" ht="15.0" customHeight="1">
      <c r="A704" s="262"/>
      <c r="B704" s="115" t="s">
        <v>3123</v>
      </c>
      <c r="C704" s="116"/>
      <c r="D704" s="118">
        <v>187820.0</v>
      </c>
      <c r="E704" s="175">
        <f t="shared" si="1"/>
        <v>-19371505.3</v>
      </c>
      <c r="F704" s="262" t="s">
        <v>3124</v>
      </c>
      <c r="G704" s="29" t="s">
        <v>2263</v>
      </c>
      <c r="H704" s="118"/>
      <c r="I704" s="29"/>
      <c r="J704" s="29"/>
      <c r="K704" s="116" t="s">
        <v>2834</v>
      </c>
      <c r="L704" s="116">
        <v>200000.0</v>
      </c>
      <c r="M704" s="174"/>
      <c r="N704" s="174"/>
      <c r="O704" s="116"/>
      <c r="P704" s="174"/>
      <c r="Q704" s="116"/>
      <c r="R704" s="116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  <c r="AF704" s="174"/>
      <c r="AG704" s="174"/>
      <c r="AH704" s="174"/>
      <c r="AI704" s="174"/>
      <c r="AJ704" s="174"/>
    </row>
    <row r="705" ht="15.0" customHeight="1">
      <c r="A705" s="262"/>
      <c r="B705" s="115" t="s">
        <v>3123</v>
      </c>
      <c r="C705" s="116"/>
      <c r="D705" s="118">
        <v>165550.0</v>
      </c>
      <c r="E705" s="175">
        <f t="shared" si="1"/>
        <v>-19537055.3</v>
      </c>
      <c r="F705" s="262" t="s">
        <v>3124</v>
      </c>
      <c r="G705" s="29" t="s">
        <v>2263</v>
      </c>
      <c r="H705" s="118"/>
      <c r="I705" s="29"/>
      <c r="J705" s="29"/>
      <c r="K705" s="116">
        <v>11.0</v>
      </c>
      <c r="L705" s="118">
        <v>267870.0</v>
      </c>
      <c r="M705" s="174"/>
      <c r="N705" s="174"/>
      <c r="O705" s="116"/>
      <c r="P705" s="174"/>
      <c r="Q705" s="116"/>
      <c r="R705" s="116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  <c r="AF705" s="174"/>
      <c r="AG705" s="174"/>
      <c r="AH705" s="174"/>
      <c r="AI705" s="174"/>
      <c r="AJ705" s="174"/>
    </row>
    <row r="706" ht="15.0" customHeight="1">
      <c r="A706" s="262"/>
      <c r="B706" s="115" t="s">
        <v>3123</v>
      </c>
      <c r="C706" s="116"/>
      <c r="D706" s="118">
        <v>52070.0</v>
      </c>
      <c r="E706" s="175">
        <f t="shared" si="1"/>
        <v>-19589125.3</v>
      </c>
      <c r="F706" s="262" t="s">
        <v>3124</v>
      </c>
      <c r="G706" s="29" t="s">
        <v>2263</v>
      </c>
      <c r="H706" s="118"/>
      <c r="I706" s="29"/>
      <c r="J706" s="29"/>
      <c r="K706" s="116">
        <v>12.0</v>
      </c>
      <c r="L706" s="118">
        <v>2192270.0</v>
      </c>
      <c r="M706" s="174"/>
      <c r="N706" s="174"/>
      <c r="O706" s="116"/>
      <c r="P706" s="174"/>
      <c r="Q706" s="116"/>
      <c r="R706" s="116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  <c r="AF706" s="174"/>
      <c r="AG706" s="174"/>
      <c r="AH706" s="174"/>
      <c r="AI706" s="174"/>
      <c r="AJ706" s="174"/>
    </row>
    <row r="707" ht="15.0" customHeight="1">
      <c r="A707" s="262"/>
      <c r="B707" s="115" t="s">
        <v>2338</v>
      </c>
      <c r="C707" s="116"/>
      <c r="D707" s="118">
        <v>2480137.0</v>
      </c>
      <c r="E707" s="175">
        <f t="shared" si="1"/>
        <v>-22069262.3</v>
      </c>
      <c r="F707" s="262"/>
      <c r="G707" s="29" t="s">
        <v>2263</v>
      </c>
      <c r="H707" s="118"/>
      <c r="I707" s="29"/>
      <c r="J707" s="29"/>
      <c r="K707" s="116">
        <v>13.0</v>
      </c>
      <c r="L707" s="118">
        <v>2117810.0</v>
      </c>
      <c r="M707" s="174"/>
      <c r="N707" s="174"/>
      <c r="O707" s="116"/>
      <c r="P707" s="174"/>
      <c r="Q707" s="116"/>
      <c r="R707" s="116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  <c r="AF707" s="174"/>
      <c r="AG707" s="174"/>
      <c r="AH707" s="174"/>
      <c r="AI707" s="174"/>
      <c r="AJ707" s="174"/>
    </row>
    <row r="708" ht="15.0" customHeight="1">
      <c r="A708" s="262"/>
      <c r="B708" s="115" t="s">
        <v>3125</v>
      </c>
      <c r="C708" s="116">
        <v>6000000.0</v>
      </c>
      <c r="D708" s="118"/>
      <c r="E708" s="175">
        <f t="shared" si="1"/>
        <v>-16069262.3</v>
      </c>
      <c r="F708" s="262"/>
      <c r="G708" s="61" t="s">
        <v>2264</v>
      </c>
      <c r="H708" s="118"/>
      <c r="I708" s="29"/>
      <c r="J708" s="29"/>
      <c r="K708" s="116">
        <v>14.0</v>
      </c>
      <c r="L708" s="118">
        <v>5178490.0</v>
      </c>
      <c r="M708" s="174"/>
      <c r="N708" s="174"/>
      <c r="O708" s="116"/>
      <c r="P708" s="174"/>
      <c r="Q708" s="116"/>
      <c r="R708" s="116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  <c r="AF708" s="174"/>
      <c r="AG708" s="174"/>
      <c r="AH708" s="174"/>
      <c r="AI708" s="174"/>
      <c r="AJ708" s="174"/>
    </row>
    <row r="709" ht="15.0" customHeight="1">
      <c r="A709" s="262">
        <v>45792.0</v>
      </c>
      <c r="B709" s="115" t="s">
        <v>2279</v>
      </c>
      <c r="C709" s="118">
        <v>4.0E7</v>
      </c>
      <c r="D709" s="116"/>
      <c r="E709" s="175">
        <f t="shared" si="1"/>
        <v>23930737.7</v>
      </c>
      <c r="F709" s="262"/>
      <c r="G709" s="29" t="s">
        <v>2263</v>
      </c>
      <c r="H709" s="118"/>
      <c r="I709" s="29"/>
      <c r="J709" s="29"/>
      <c r="K709" s="116">
        <v>15.0</v>
      </c>
      <c r="L709" s="118">
        <v>5962770.0</v>
      </c>
      <c r="M709" s="174"/>
      <c r="N709" s="174"/>
      <c r="O709" s="116"/>
      <c r="P709" s="174"/>
      <c r="Q709" s="116"/>
      <c r="R709" s="116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  <c r="AF709" s="174"/>
      <c r="AG709" s="174"/>
      <c r="AH709" s="174"/>
      <c r="AI709" s="174"/>
      <c r="AJ709" s="174"/>
    </row>
    <row r="710" ht="15.0" customHeight="1">
      <c r="A710" s="262"/>
      <c r="B710" s="115" t="s">
        <v>2910</v>
      </c>
      <c r="C710" s="116"/>
      <c r="D710" s="118">
        <v>125277.0</v>
      </c>
      <c r="E710" s="175">
        <f t="shared" si="1"/>
        <v>23805460.7</v>
      </c>
      <c r="F710" s="262"/>
      <c r="G710" s="29" t="s">
        <v>2263</v>
      </c>
      <c r="H710" s="118"/>
      <c r="I710" s="29"/>
      <c r="J710" s="29"/>
      <c r="K710" s="116">
        <v>16.0</v>
      </c>
      <c r="L710" s="118">
        <v>3720140.0</v>
      </c>
      <c r="M710" s="174"/>
      <c r="N710" s="174"/>
      <c r="O710" s="116"/>
      <c r="P710" s="174"/>
      <c r="Q710" s="116"/>
      <c r="R710" s="116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  <c r="AF710" s="174"/>
      <c r="AG710" s="174"/>
      <c r="AH710" s="174"/>
      <c r="AI710" s="174"/>
      <c r="AJ710" s="174"/>
    </row>
    <row r="711" ht="15.0" customHeight="1">
      <c r="A711" s="262"/>
      <c r="B711" s="115" t="s">
        <v>3126</v>
      </c>
      <c r="C711" s="116"/>
      <c r="D711" s="118">
        <v>1033600.0</v>
      </c>
      <c r="E711" s="175">
        <f t="shared" si="1"/>
        <v>22771860.7</v>
      </c>
      <c r="F711" s="262"/>
      <c r="G711" s="29" t="s">
        <v>2263</v>
      </c>
      <c r="H711" s="118"/>
      <c r="I711" s="29"/>
      <c r="J711" s="29"/>
      <c r="K711" s="116">
        <v>17.0</v>
      </c>
      <c r="L711" s="118">
        <v>306550.0</v>
      </c>
      <c r="M711" s="174"/>
      <c r="N711" s="174"/>
      <c r="O711" s="116"/>
      <c r="P711" s="174"/>
      <c r="Q711" s="116"/>
      <c r="R711" s="116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  <c r="AF711" s="174"/>
      <c r="AG711" s="174"/>
      <c r="AH711" s="174"/>
      <c r="AI711" s="174"/>
      <c r="AJ711" s="174"/>
    </row>
    <row r="712" ht="15.0" customHeight="1">
      <c r="A712" s="262"/>
      <c r="B712" s="115" t="s">
        <v>2486</v>
      </c>
      <c r="C712" s="116"/>
      <c r="D712" s="118">
        <v>9908360.0</v>
      </c>
      <c r="E712" s="175">
        <f t="shared" si="1"/>
        <v>12863500.7</v>
      </c>
      <c r="F712" s="262"/>
      <c r="G712" s="29" t="s">
        <v>2263</v>
      </c>
      <c r="H712" s="118"/>
      <c r="I712" s="29"/>
      <c r="J712" s="29"/>
      <c r="K712" s="116">
        <v>18.0</v>
      </c>
      <c r="L712" s="118">
        <v>267870.0</v>
      </c>
      <c r="M712" s="174"/>
      <c r="N712" s="174"/>
      <c r="O712" s="116"/>
      <c r="P712" s="174"/>
      <c r="Q712" s="116"/>
      <c r="R712" s="116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  <c r="AF712" s="174"/>
      <c r="AG712" s="174"/>
      <c r="AH712" s="174"/>
      <c r="AI712" s="174"/>
      <c r="AJ712" s="174"/>
    </row>
    <row r="713" ht="15.0" customHeight="1">
      <c r="A713" s="262">
        <v>45793.0</v>
      </c>
      <c r="B713" s="115" t="s">
        <v>3127</v>
      </c>
      <c r="C713" s="116">
        <v>8888010.0</v>
      </c>
      <c r="D713" s="118"/>
      <c r="E713" s="175">
        <f t="shared" si="1"/>
        <v>21751510.7</v>
      </c>
      <c r="F713" s="262">
        <v>45778.0</v>
      </c>
      <c r="G713" s="260" t="s">
        <v>2266</v>
      </c>
      <c r="H713" s="118"/>
      <c r="I713" s="29"/>
      <c r="J713" s="29"/>
      <c r="K713" s="116">
        <v>19.0</v>
      </c>
      <c r="L713" s="118">
        <v>2401150.0</v>
      </c>
      <c r="M713" s="174"/>
      <c r="N713" s="174"/>
      <c r="O713" s="116"/>
      <c r="P713" s="174"/>
      <c r="Q713" s="116"/>
      <c r="R713" s="116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  <c r="AF713" s="174"/>
      <c r="AG713" s="174"/>
      <c r="AH713" s="174"/>
      <c r="AI713" s="174"/>
      <c r="AJ713" s="174"/>
    </row>
    <row r="714" ht="15.0" customHeight="1">
      <c r="A714" s="262"/>
      <c r="B714" s="115" t="s">
        <v>2332</v>
      </c>
      <c r="C714" s="116"/>
      <c r="D714" s="118">
        <v>567710.0</v>
      </c>
      <c r="E714" s="175">
        <f t="shared" si="1"/>
        <v>21183800.7</v>
      </c>
      <c r="F714" s="262"/>
      <c r="G714" s="29" t="s">
        <v>2263</v>
      </c>
      <c r="H714" s="118"/>
      <c r="I714" s="29"/>
      <c r="J714" s="29"/>
      <c r="K714" s="116">
        <v>20.0</v>
      </c>
      <c r="L714" s="118">
        <v>2377940.0</v>
      </c>
      <c r="M714" s="174"/>
      <c r="N714" s="174"/>
      <c r="O714" s="116"/>
      <c r="P714" s="174"/>
      <c r="Q714" s="116"/>
      <c r="R714" s="116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  <c r="AF714" s="174"/>
      <c r="AG714" s="174"/>
      <c r="AH714" s="174"/>
      <c r="AI714" s="174"/>
      <c r="AJ714" s="174"/>
    </row>
    <row r="715" ht="15.0" customHeight="1">
      <c r="A715" s="262"/>
      <c r="B715" s="115" t="s">
        <v>2338</v>
      </c>
      <c r="C715" s="116"/>
      <c r="D715" s="118">
        <v>1362150.0</v>
      </c>
      <c r="E715" s="175">
        <f t="shared" si="1"/>
        <v>19821650.7</v>
      </c>
      <c r="F715" s="262"/>
      <c r="G715" s="29" t="s">
        <v>2263</v>
      </c>
      <c r="H715" s="118"/>
      <c r="I715" s="29"/>
      <c r="J715" s="29"/>
      <c r="K715" s="116">
        <v>21.0</v>
      </c>
      <c r="L715" s="116">
        <v>2293870.0</v>
      </c>
      <c r="M715" s="174"/>
      <c r="N715" s="174"/>
      <c r="O715" s="116"/>
      <c r="P715" s="174"/>
      <c r="Q715" s="116"/>
      <c r="R715" s="116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  <c r="AF715" s="174"/>
      <c r="AG715" s="174"/>
      <c r="AH715" s="174"/>
      <c r="AI715" s="174"/>
      <c r="AJ715" s="174"/>
    </row>
    <row r="716" ht="15.0" customHeight="1">
      <c r="A716" s="262"/>
      <c r="B716" s="115" t="s">
        <v>2338</v>
      </c>
      <c r="C716" s="116"/>
      <c r="D716" s="116">
        <v>38619.0</v>
      </c>
      <c r="E716" s="175">
        <f t="shared" si="1"/>
        <v>19783031.7</v>
      </c>
      <c r="F716" s="262"/>
      <c r="G716" s="29" t="s">
        <v>2263</v>
      </c>
      <c r="H716" s="118"/>
      <c r="I716" s="29"/>
      <c r="J716" s="29"/>
      <c r="K716" s="116">
        <v>22.0</v>
      </c>
      <c r="L716" s="116">
        <v>2169060.0</v>
      </c>
      <c r="M716" s="174"/>
      <c r="N716" s="174"/>
      <c r="O716" s="116"/>
      <c r="P716" s="174"/>
      <c r="Q716" s="116"/>
      <c r="R716" s="116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  <c r="AF716" s="174"/>
      <c r="AG716" s="174"/>
      <c r="AH716" s="174"/>
      <c r="AI716" s="174"/>
      <c r="AJ716" s="174"/>
    </row>
    <row r="717" ht="15.0" customHeight="1">
      <c r="A717" s="262"/>
      <c r="B717" s="115" t="s">
        <v>2338</v>
      </c>
      <c r="C717" s="116"/>
      <c r="D717" s="116">
        <v>129181.0</v>
      </c>
      <c r="E717" s="175">
        <f t="shared" si="1"/>
        <v>19653850.7</v>
      </c>
      <c r="F717" s="262"/>
      <c r="G717" s="29" t="s">
        <v>2263</v>
      </c>
      <c r="H717" s="118"/>
      <c r="I717" s="29"/>
      <c r="J717" s="29"/>
      <c r="K717" s="116">
        <v>23.0</v>
      </c>
      <c r="L717" s="118">
        <v>2167120.0</v>
      </c>
      <c r="M717" s="174"/>
      <c r="N717" s="174"/>
      <c r="O717" s="116"/>
      <c r="P717" s="174"/>
      <c r="Q717" s="116"/>
      <c r="R717" s="116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  <c r="AF717" s="174"/>
      <c r="AG717" s="174"/>
      <c r="AH717" s="174"/>
      <c r="AI717" s="174"/>
      <c r="AJ717" s="174"/>
    </row>
    <row r="718" ht="15.0" customHeight="1">
      <c r="A718" s="262"/>
      <c r="B718" s="115" t="s">
        <v>2279</v>
      </c>
      <c r="C718" s="116"/>
      <c r="D718" s="116">
        <v>2000000.0</v>
      </c>
      <c r="E718" s="175">
        <f t="shared" si="1"/>
        <v>17653850.7</v>
      </c>
      <c r="F718" s="262"/>
      <c r="G718" s="29" t="s">
        <v>2263</v>
      </c>
      <c r="H718" s="118"/>
      <c r="I718" s="29"/>
      <c r="J718" s="29"/>
      <c r="K718" s="116">
        <v>24.0</v>
      </c>
      <c r="L718" s="116">
        <v>388750.0</v>
      </c>
      <c r="M718" s="174"/>
      <c r="N718" s="174"/>
      <c r="O718" s="116"/>
      <c r="P718" s="174"/>
      <c r="Q718" s="116"/>
      <c r="R718" s="116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  <c r="AF718" s="174"/>
      <c r="AG718" s="174"/>
      <c r="AH718" s="174"/>
      <c r="AI718" s="174"/>
      <c r="AJ718" s="174"/>
    </row>
    <row r="719" ht="15.0" customHeight="1">
      <c r="A719" s="262">
        <v>45796.0</v>
      </c>
      <c r="B719" s="115" t="s">
        <v>2920</v>
      </c>
      <c r="C719" s="116">
        <v>1294.0</v>
      </c>
      <c r="D719" s="116"/>
      <c r="E719" s="175">
        <f t="shared" si="1"/>
        <v>17655144.7</v>
      </c>
      <c r="F719" s="262"/>
      <c r="G719" s="29" t="s">
        <v>2263</v>
      </c>
      <c r="H719" s="118"/>
      <c r="I719" s="29"/>
      <c r="J719" s="29"/>
      <c r="K719" s="116">
        <v>25.0</v>
      </c>
      <c r="L719" s="116">
        <v>306550.0</v>
      </c>
      <c r="M719" s="174"/>
      <c r="N719" s="174"/>
      <c r="O719" s="116"/>
      <c r="P719" s="174"/>
      <c r="Q719" s="116"/>
      <c r="R719" s="116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  <c r="AF719" s="174"/>
      <c r="AG719" s="174"/>
      <c r="AH719" s="174"/>
      <c r="AI719" s="174"/>
      <c r="AJ719" s="174"/>
    </row>
    <row r="720" ht="15.0" customHeight="1">
      <c r="A720" s="262"/>
      <c r="B720" s="115" t="s">
        <v>2999</v>
      </c>
      <c r="C720" s="116">
        <v>3994000.0</v>
      </c>
      <c r="D720" s="118"/>
      <c r="E720" s="175">
        <f t="shared" si="1"/>
        <v>21649144.7</v>
      </c>
      <c r="F720" s="262">
        <v>45793.0</v>
      </c>
      <c r="G720" s="29" t="s">
        <v>2263</v>
      </c>
      <c r="H720" s="118"/>
      <c r="I720" s="29"/>
      <c r="J720" s="29"/>
      <c r="K720" s="116">
        <v>26.0</v>
      </c>
      <c r="L720" s="116">
        <v>2190330.0</v>
      </c>
      <c r="M720" s="174"/>
      <c r="N720" s="174"/>
      <c r="O720" s="116"/>
      <c r="P720" s="174"/>
      <c r="Q720" s="116"/>
      <c r="R720" s="116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  <c r="AF720" s="174"/>
      <c r="AG720" s="174"/>
      <c r="AH720" s="174"/>
      <c r="AI720" s="174"/>
      <c r="AJ720" s="174"/>
    </row>
    <row r="721" ht="15.0" customHeight="1">
      <c r="A721" s="262"/>
      <c r="B721" s="115" t="s">
        <v>2334</v>
      </c>
      <c r="C721" s="116"/>
      <c r="D721" s="118">
        <v>508211.0</v>
      </c>
      <c r="E721" s="175">
        <f t="shared" si="1"/>
        <v>21140933.7</v>
      </c>
      <c r="F721" s="262"/>
      <c r="G721" s="29" t="s">
        <v>2263</v>
      </c>
      <c r="H721" s="118"/>
      <c r="I721" s="29"/>
      <c r="J721" s="29"/>
      <c r="K721" s="116">
        <v>27.0</v>
      </c>
      <c r="L721" s="118">
        <v>2246420.0</v>
      </c>
      <c r="M721" s="174"/>
      <c r="N721" s="174"/>
      <c r="O721" s="116"/>
      <c r="P721" s="174"/>
      <c r="Q721" s="116"/>
      <c r="R721" s="116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  <c r="AF721" s="174"/>
      <c r="AG721" s="174"/>
      <c r="AH721" s="174"/>
      <c r="AI721" s="174"/>
      <c r="AJ721" s="174"/>
    </row>
    <row r="722" ht="15.0" customHeight="1">
      <c r="A722" s="262">
        <v>45797.0</v>
      </c>
      <c r="B722" s="115" t="s">
        <v>2346</v>
      </c>
      <c r="C722" s="118"/>
      <c r="D722" s="118">
        <v>36981.0</v>
      </c>
      <c r="E722" s="175">
        <f t="shared" si="1"/>
        <v>21103952.7</v>
      </c>
      <c r="F722" s="262"/>
      <c r="G722" s="29" t="s">
        <v>2263</v>
      </c>
      <c r="H722" s="118"/>
      <c r="I722" s="29"/>
      <c r="J722" s="29"/>
      <c r="K722" s="116">
        <v>28.0</v>
      </c>
      <c r="L722" s="116">
        <v>2565550.0</v>
      </c>
      <c r="M722" s="174"/>
      <c r="N722" s="174"/>
      <c r="O722" s="116"/>
      <c r="P722" s="174"/>
      <c r="Q722" s="116"/>
      <c r="R722" s="116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  <c r="AF722" s="174"/>
      <c r="AG722" s="174"/>
      <c r="AH722" s="174"/>
      <c r="AI722" s="174"/>
      <c r="AJ722" s="174"/>
    </row>
    <row r="723" ht="15.0" customHeight="1">
      <c r="A723" s="262"/>
      <c r="B723" s="115" t="s">
        <v>3128</v>
      </c>
      <c r="C723" s="118"/>
      <c r="D723" s="118">
        <v>5828050.0</v>
      </c>
      <c r="E723" s="175">
        <f t="shared" si="1"/>
        <v>15275902.7</v>
      </c>
      <c r="F723" s="262"/>
      <c r="G723" s="29" t="s">
        <v>2263</v>
      </c>
      <c r="H723" s="118"/>
      <c r="I723" s="29"/>
      <c r="J723" s="29"/>
      <c r="K723" s="116">
        <v>29.0</v>
      </c>
      <c r="L723" s="116">
        <v>2377940.0</v>
      </c>
      <c r="M723" s="174"/>
      <c r="N723" s="174"/>
      <c r="O723" s="116"/>
      <c r="P723" s="174"/>
      <c r="Q723" s="116"/>
      <c r="R723" s="116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  <c r="AF723" s="174"/>
      <c r="AG723" s="174"/>
      <c r="AH723" s="174"/>
      <c r="AI723" s="174"/>
      <c r="AJ723" s="174"/>
    </row>
    <row r="724" ht="15.0" customHeight="1">
      <c r="A724" s="262"/>
      <c r="B724" s="115" t="s">
        <v>2336</v>
      </c>
      <c r="C724" s="116"/>
      <c r="D724" s="118">
        <v>446391.0</v>
      </c>
      <c r="E724" s="175">
        <f t="shared" si="1"/>
        <v>14829511.7</v>
      </c>
      <c r="F724" s="262"/>
      <c r="G724" s="29" t="s">
        <v>2263</v>
      </c>
      <c r="H724" s="118"/>
      <c r="I724" s="29"/>
      <c r="J724" s="29"/>
      <c r="K724" s="116">
        <v>30.0</v>
      </c>
      <c r="L724" s="116">
        <v>2272530.0</v>
      </c>
      <c r="M724" s="174"/>
      <c r="N724" s="174"/>
      <c r="O724" s="116"/>
      <c r="P724" s="174"/>
      <c r="Q724" s="116"/>
      <c r="R724" s="116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  <c r="AF724" s="174"/>
      <c r="AG724" s="174"/>
      <c r="AH724" s="174"/>
      <c r="AI724" s="174"/>
      <c r="AJ724" s="174"/>
    </row>
    <row r="725" ht="15.0" customHeight="1">
      <c r="A725" s="262">
        <v>45800.0</v>
      </c>
      <c r="B725" s="410" t="s">
        <v>2432</v>
      </c>
      <c r="C725" s="118"/>
      <c r="D725" s="116">
        <v>3311231.0</v>
      </c>
      <c r="E725" s="175">
        <f t="shared" si="1"/>
        <v>11518280.7</v>
      </c>
      <c r="F725" s="262"/>
      <c r="G725" s="29" t="s">
        <v>2263</v>
      </c>
      <c r="H725" s="118"/>
      <c r="I725" s="29"/>
      <c r="J725" s="29"/>
      <c r="K725" s="116">
        <v>31.0</v>
      </c>
      <c r="L725" s="116">
        <v>306550.0</v>
      </c>
      <c r="M725" s="174"/>
      <c r="N725" s="174"/>
      <c r="O725" s="116"/>
      <c r="P725" s="174"/>
      <c r="Q725" s="116"/>
      <c r="R725" s="116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  <c r="AF725" s="174"/>
      <c r="AG725" s="174"/>
      <c r="AH725" s="174"/>
      <c r="AI725" s="174"/>
      <c r="AJ725" s="174"/>
    </row>
    <row r="726" ht="15.0" customHeight="1">
      <c r="A726" s="262"/>
      <c r="B726" s="115" t="s">
        <v>2378</v>
      </c>
      <c r="C726" s="116"/>
      <c r="D726" s="116">
        <v>500.0</v>
      </c>
      <c r="E726" s="175">
        <f t="shared" si="1"/>
        <v>11517780.7</v>
      </c>
      <c r="F726" s="262"/>
      <c r="G726" s="260" t="s">
        <v>2266</v>
      </c>
      <c r="H726" s="118"/>
      <c r="I726" s="29"/>
      <c r="J726" s="29"/>
      <c r="K726" s="116"/>
      <c r="L726" s="174">
        <f>SUM(L688:L725)</f>
        <v>116843180</v>
      </c>
      <c r="M726" s="174"/>
      <c r="N726" s="174">
        <f>L726-L704-L693-L692-L690-L689-L688-L691</f>
        <v>92324250</v>
      </c>
      <c r="O726" s="116"/>
      <c r="P726" s="174"/>
      <c r="Q726" s="116"/>
      <c r="R726" s="116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  <c r="AF726" s="174"/>
      <c r="AG726" s="174"/>
      <c r="AH726" s="174"/>
      <c r="AI726" s="174"/>
      <c r="AJ726" s="174"/>
    </row>
    <row r="727" ht="15.0" customHeight="1">
      <c r="A727" s="262"/>
      <c r="B727" s="115" t="s">
        <v>2279</v>
      </c>
      <c r="C727" s="116">
        <v>8500000.0</v>
      </c>
      <c r="D727" s="116"/>
      <c r="E727" s="175">
        <f t="shared" si="1"/>
        <v>20017780.7</v>
      </c>
      <c r="F727" s="262"/>
      <c r="G727" s="99" t="s">
        <v>2265</v>
      </c>
      <c r="H727" s="118"/>
      <c r="I727" s="29"/>
      <c r="J727" s="29"/>
      <c r="K727" s="116"/>
      <c r="L727" s="174" t="s">
        <v>2837</v>
      </c>
      <c r="M727" s="174"/>
      <c r="N727" s="174"/>
      <c r="O727" s="116"/>
      <c r="P727" s="174"/>
      <c r="Q727" s="116"/>
      <c r="R727" s="116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  <c r="AF727" s="174"/>
      <c r="AG727" s="174"/>
      <c r="AH727" s="174"/>
      <c r="AI727" s="174"/>
      <c r="AJ727" s="174"/>
    </row>
    <row r="728" ht="15.0" customHeight="1">
      <c r="A728" s="262"/>
      <c r="B728" s="280" t="s">
        <v>2302</v>
      </c>
      <c r="C728" s="116"/>
      <c r="D728" s="116">
        <v>5295032.0</v>
      </c>
      <c r="E728" s="175">
        <f t="shared" si="1"/>
        <v>14722748.7</v>
      </c>
      <c r="F728" s="262"/>
      <c r="G728" s="99" t="s">
        <v>2265</v>
      </c>
      <c r="H728" s="118"/>
      <c r="I728" s="29"/>
      <c r="J728" s="29"/>
      <c r="K728" s="116" t="s">
        <v>2838</v>
      </c>
      <c r="L728" s="116">
        <f>ROUNDUP(N728*112000*0.917,-1)-5000000</f>
        <v>7838000</v>
      </c>
      <c r="M728" s="407"/>
      <c r="N728" s="174">
        <v>125.0</v>
      </c>
      <c r="O728" s="116"/>
      <c r="P728" s="174"/>
      <c r="Q728" s="116"/>
      <c r="R728" s="116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  <c r="AF728" s="174"/>
      <c r="AG728" s="174"/>
      <c r="AH728" s="174"/>
      <c r="AI728" s="174"/>
      <c r="AJ728" s="174"/>
    </row>
    <row r="729" ht="15.0" customHeight="1">
      <c r="A729" s="262"/>
      <c r="B729" s="118" t="s">
        <v>3129</v>
      </c>
      <c r="C729" s="118">
        <v>6996000.0</v>
      </c>
      <c r="D729" s="116"/>
      <c r="E729" s="175">
        <f t="shared" si="1"/>
        <v>21718748.7</v>
      </c>
      <c r="F729" s="262">
        <v>45777.0</v>
      </c>
      <c r="G729" s="29" t="s">
        <v>2263</v>
      </c>
      <c r="H729" s="118"/>
      <c r="I729" s="29"/>
      <c r="J729" s="29"/>
      <c r="K729" s="408" t="s">
        <v>2916</v>
      </c>
      <c r="L729" s="408">
        <f>N729+N730</f>
        <v>0</v>
      </c>
      <c r="M729" s="409">
        <v>0.0</v>
      </c>
      <c r="N729" s="409">
        <f>124000*M729*0.9</f>
        <v>0</v>
      </c>
      <c r="O729" s="408"/>
      <c r="P729" s="174"/>
      <c r="Q729" s="116"/>
      <c r="R729" s="116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  <c r="AF729" s="174"/>
      <c r="AG729" s="174"/>
      <c r="AH729" s="174"/>
      <c r="AI729" s="174"/>
      <c r="AJ729" s="174"/>
    </row>
    <row r="730" ht="15.0" customHeight="1">
      <c r="A730" s="262">
        <v>45803.0</v>
      </c>
      <c r="B730" s="117" t="s">
        <v>3130</v>
      </c>
      <c r="C730" s="118"/>
      <c r="D730" s="118">
        <v>3795000.0</v>
      </c>
      <c r="E730" s="175">
        <f t="shared" si="1"/>
        <v>17923748.7</v>
      </c>
      <c r="F730" s="262"/>
      <c r="G730" s="99" t="s">
        <v>2265</v>
      </c>
      <c r="H730" s="118"/>
      <c r="I730" s="29"/>
      <c r="J730" s="29"/>
      <c r="K730" s="116" t="s">
        <v>2829</v>
      </c>
      <c r="L730" s="116">
        <v>3500000.0</v>
      </c>
      <c r="M730" s="174"/>
      <c r="N730" s="174"/>
      <c r="O730" s="116"/>
      <c r="P730" s="174"/>
      <c r="Q730" s="116"/>
      <c r="R730" s="116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  <c r="AF730" s="174"/>
      <c r="AG730" s="174"/>
      <c r="AH730" s="174"/>
      <c r="AI730" s="174"/>
      <c r="AJ730" s="174"/>
    </row>
    <row r="731" ht="15.0" customHeight="1">
      <c r="A731" s="262"/>
      <c r="B731" s="115" t="s">
        <v>2436</v>
      </c>
      <c r="C731" s="116"/>
      <c r="D731" s="118">
        <v>1115178.0</v>
      </c>
      <c r="E731" s="175">
        <f t="shared" si="1"/>
        <v>16808570.7</v>
      </c>
      <c r="F731" s="262"/>
      <c r="G731" s="99" t="s">
        <v>2265</v>
      </c>
      <c r="H731" s="118"/>
      <c r="I731" s="29"/>
      <c r="J731" s="29"/>
      <c r="K731" s="116"/>
      <c r="L731" s="174">
        <f>SUM(L728:L730)</f>
        <v>11338000</v>
      </c>
      <c r="M731" s="174"/>
      <c r="N731" s="174"/>
      <c r="O731" s="116"/>
      <c r="P731" s="174"/>
      <c r="Q731" s="116"/>
      <c r="R731" s="116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  <c r="AF731" s="174"/>
      <c r="AG731" s="174"/>
      <c r="AH731" s="174"/>
      <c r="AI731" s="174"/>
      <c r="AJ731" s="174"/>
    </row>
    <row r="732" ht="15.0" customHeight="1">
      <c r="A732" s="262"/>
      <c r="B732" s="117" t="s">
        <v>3131</v>
      </c>
      <c r="C732" s="116"/>
      <c r="D732" s="116">
        <v>1520400.0</v>
      </c>
      <c r="E732" s="175">
        <f t="shared" si="1"/>
        <v>15288170.7</v>
      </c>
      <c r="F732" s="262"/>
      <c r="G732" s="29" t="s">
        <v>2263</v>
      </c>
      <c r="H732" s="118"/>
      <c r="I732" s="29"/>
      <c r="J732" s="29"/>
      <c r="K732" s="116" t="s">
        <v>3</v>
      </c>
      <c r="L732" s="174">
        <f>L726+L731</f>
        <v>128181180</v>
      </c>
      <c r="M732" s="174"/>
      <c r="N732" s="174"/>
      <c r="O732" s="116"/>
      <c r="P732" s="174"/>
      <c r="Q732" s="116"/>
      <c r="R732" s="116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  <c r="AF732" s="174"/>
      <c r="AG732" s="174"/>
      <c r="AH732" s="174"/>
      <c r="AI732" s="174"/>
      <c r="AJ732" s="174"/>
    </row>
    <row r="733" ht="15.0" customHeight="1">
      <c r="A733" s="262">
        <v>45804.0</v>
      </c>
      <c r="B733" s="117" t="s">
        <v>2464</v>
      </c>
      <c r="C733" s="116"/>
      <c r="D733" s="116">
        <v>325000.0</v>
      </c>
      <c r="E733" s="175">
        <f t="shared" si="1"/>
        <v>14963170.7</v>
      </c>
      <c r="F733" s="262"/>
      <c r="G733" s="99" t="s">
        <v>2265</v>
      </c>
      <c r="H733" s="118"/>
      <c r="I733" s="29"/>
      <c r="J733" s="29"/>
      <c r="K733" s="116"/>
      <c r="L733" s="175"/>
      <c r="M733" s="174"/>
      <c r="N733" s="174"/>
      <c r="O733" s="116"/>
      <c r="P733" s="174"/>
      <c r="Q733" s="116"/>
      <c r="R733" s="116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  <c r="AF733" s="174"/>
      <c r="AG733" s="174"/>
      <c r="AH733" s="174"/>
      <c r="AI733" s="174"/>
      <c r="AJ733" s="174"/>
    </row>
    <row r="734" ht="15.0" customHeight="1">
      <c r="A734" s="262"/>
      <c r="B734" s="117" t="s">
        <v>3132</v>
      </c>
      <c r="C734" s="116">
        <v>3000000.0</v>
      </c>
      <c r="D734" s="264"/>
      <c r="E734" s="175">
        <f t="shared" si="1"/>
        <v>17963170.7</v>
      </c>
      <c r="F734" s="262"/>
      <c r="G734" s="29" t="s">
        <v>2263</v>
      </c>
      <c r="H734" s="118"/>
      <c r="I734" s="29"/>
      <c r="J734" s="29"/>
      <c r="K734" s="116"/>
      <c r="L734" s="175"/>
      <c r="M734" s="174"/>
      <c r="N734" s="174"/>
      <c r="O734" s="116"/>
      <c r="P734" s="174"/>
      <c r="Q734" s="116"/>
      <c r="R734" s="116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  <c r="AF734" s="174"/>
      <c r="AG734" s="174"/>
      <c r="AH734" s="174"/>
      <c r="AI734" s="174"/>
      <c r="AJ734" s="174"/>
    </row>
    <row r="735" ht="15.0" customHeight="1">
      <c r="A735" s="262"/>
      <c r="B735" s="117" t="s">
        <v>2444</v>
      </c>
      <c r="C735" s="116"/>
      <c r="D735" s="264">
        <v>258440.0</v>
      </c>
      <c r="E735" s="175">
        <f t="shared" si="1"/>
        <v>17704730.7</v>
      </c>
      <c r="F735" s="262"/>
      <c r="G735" s="29" t="s">
        <v>2263</v>
      </c>
      <c r="H735" s="118"/>
      <c r="I735" s="29"/>
      <c r="J735" s="29"/>
      <c r="K735" s="116"/>
      <c r="L735" s="118"/>
      <c r="M735" s="174"/>
      <c r="N735" s="174"/>
      <c r="O735" s="116"/>
      <c r="P735" s="174"/>
      <c r="Q735" s="116"/>
      <c r="R735" s="116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  <c r="AF735" s="174"/>
      <c r="AG735" s="174"/>
      <c r="AH735" s="174"/>
      <c r="AI735" s="174"/>
      <c r="AJ735" s="174"/>
    </row>
    <row r="736" ht="15.0" customHeight="1">
      <c r="A736" s="262"/>
      <c r="B736" s="117" t="s">
        <v>2445</v>
      </c>
      <c r="C736" s="118"/>
      <c r="D736" s="118">
        <v>660000.0</v>
      </c>
      <c r="E736" s="175">
        <f t="shared" si="1"/>
        <v>17044730.7</v>
      </c>
      <c r="F736" s="262"/>
      <c r="G736" s="29" t="s">
        <v>2263</v>
      </c>
      <c r="H736" s="118"/>
      <c r="I736" s="29"/>
      <c r="J736" s="29"/>
      <c r="K736" s="116"/>
      <c r="L736" s="174"/>
      <c r="M736" s="174"/>
      <c r="N736" s="174"/>
      <c r="O736" s="116"/>
      <c r="P736" s="174"/>
      <c r="Q736" s="116"/>
      <c r="R736" s="116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  <c r="AF736" s="174"/>
      <c r="AG736" s="174"/>
      <c r="AH736" s="174"/>
      <c r="AI736" s="174"/>
      <c r="AJ736" s="174"/>
    </row>
    <row r="737" ht="15.0" customHeight="1">
      <c r="A737" s="262">
        <v>45805.0</v>
      </c>
      <c r="B737" s="117" t="s">
        <v>2272</v>
      </c>
      <c r="C737" s="118"/>
      <c r="D737" s="118">
        <v>1108257.0</v>
      </c>
      <c r="E737" s="175">
        <f t="shared" si="1"/>
        <v>15936473.7</v>
      </c>
      <c r="F737" s="262"/>
      <c r="G737" s="99" t="s">
        <v>2265</v>
      </c>
      <c r="H737" s="118"/>
      <c r="I737" s="29"/>
      <c r="J737" s="29"/>
      <c r="K737" s="116"/>
      <c r="L737" s="118"/>
      <c r="M737" s="174"/>
      <c r="N737" s="174"/>
      <c r="O737" s="116"/>
      <c r="P737" s="174"/>
      <c r="Q737" s="116"/>
      <c r="R737" s="116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  <c r="AF737" s="174"/>
      <c r="AG737" s="174"/>
      <c r="AH737" s="174"/>
      <c r="AI737" s="174"/>
      <c r="AJ737" s="174"/>
    </row>
    <row r="738" ht="15.0" customHeight="1">
      <c r="A738" s="262"/>
      <c r="B738" s="117" t="s">
        <v>2279</v>
      </c>
      <c r="C738" s="118">
        <v>5000000.0</v>
      </c>
      <c r="D738" s="118"/>
      <c r="E738" s="175">
        <f t="shared" si="1"/>
        <v>20936473.7</v>
      </c>
      <c r="F738" s="262"/>
      <c r="G738" s="29" t="s">
        <v>2263</v>
      </c>
      <c r="H738" s="118"/>
      <c r="I738" s="29"/>
      <c r="J738" s="29"/>
      <c r="K738" s="116"/>
      <c r="L738" s="175"/>
      <c r="M738" s="174"/>
      <c r="N738" s="174"/>
      <c r="O738" s="116"/>
      <c r="P738" s="174"/>
      <c r="Q738" s="116"/>
      <c r="R738" s="116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  <c r="AF738" s="174"/>
      <c r="AG738" s="174"/>
      <c r="AH738" s="174"/>
      <c r="AI738" s="174"/>
      <c r="AJ738" s="174"/>
    </row>
    <row r="739" ht="15.0" customHeight="1">
      <c r="A739" s="262">
        <v>45806.0</v>
      </c>
      <c r="B739" s="117" t="s">
        <v>3133</v>
      </c>
      <c r="C739" s="116"/>
      <c r="D739" s="116">
        <v>2000.0</v>
      </c>
      <c r="E739" s="175">
        <f t="shared" si="1"/>
        <v>20934473.7</v>
      </c>
      <c r="F739" s="262"/>
      <c r="G739" s="259" t="s">
        <v>717</v>
      </c>
      <c r="H739" s="118"/>
      <c r="I739" s="29"/>
      <c r="J739" s="29"/>
      <c r="K739" s="116"/>
      <c r="L739" s="116"/>
      <c r="M739" s="174"/>
      <c r="N739" s="174"/>
      <c r="O739" s="116"/>
      <c r="P739" s="174"/>
      <c r="Q739" s="116"/>
      <c r="R739" s="116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  <c r="AF739" s="174"/>
      <c r="AG739" s="174"/>
      <c r="AH739" s="174"/>
      <c r="AI739" s="174"/>
      <c r="AJ739" s="174"/>
    </row>
    <row r="740" ht="15.0" customHeight="1">
      <c r="A740" s="262"/>
      <c r="B740" s="117" t="s">
        <v>3134</v>
      </c>
      <c r="C740" s="116"/>
      <c r="D740" s="116">
        <v>110000.0</v>
      </c>
      <c r="E740" s="175">
        <f t="shared" si="1"/>
        <v>20824473.7</v>
      </c>
      <c r="F740" s="262" t="s">
        <v>3135</v>
      </c>
      <c r="G740" s="29" t="s">
        <v>2263</v>
      </c>
      <c r="H740" s="118"/>
      <c r="I740" s="29"/>
      <c r="J740" s="29"/>
      <c r="K740" s="116"/>
      <c r="L740" s="116"/>
      <c r="M740" s="174"/>
      <c r="N740" s="174"/>
      <c r="O740" s="116"/>
      <c r="P740" s="174"/>
      <c r="Q740" s="116"/>
      <c r="R740" s="116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  <c r="AF740" s="174"/>
      <c r="AG740" s="174"/>
      <c r="AH740" s="174"/>
      <c r="AI740" s="174"/>
      <c r="AJ740" s="174"/>
    </row>
    <row r="741" ht="15.0" customHeight="1">
      <c r="A741" s="262"/>
      <c r="B741" s="117" t="s">
        <v>2270</v>
      </c>
      <c r="C741" s="116"/>
      <c r="D741" s="116">
        <v>598.0</v>
      </c>
      <c r="E741" s="175">
        <f t="shared" si="1"/>
        <v>20823875.7</v>
      </c>
      <c r="F741" s="262"/>
      <c r="G741" s="259" t="s">
        <v>717</v>
      </c>
      <c r="H741" s="118"/>
      <c r="I741" s="29"/>
      <c r="J741" s="29"/>
      <c r="K741" s="116"/>
      <c r="L741" s="116"/>
      <c r="M741" s="174"/>
      <c r="N741" s="174"/>
      <c r="O741" s="116"/>
      <c r="P741" s="174"/>
      <c r="Q741" s="116"/>
      <c r="R741" s="116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  <c r="AF741" s="174"/>
      <c r="AG741" s="174"/>
      <c r="AH741" s="174"/>
      <c r="AI741" s="174"/>
      <c r="AJ741" s="174"/>
    </row>
    <row r="742" ht="15.0" customHeight="1">
      <c r="A742" s="262">
        <v>45807.0</v>
      </c>
      <c r="B742" s="115" t="s">
        <v>2463</v>
      </c>
      <c r="C742" s="116">
        <v>4840660.0</v>
      </c>
      <c r="D742" s="118"/>
      <c r="E742" s="175">
        <f t="shared" si="1"/>
        <v>25664535.7</v>
      </c>
      <c r="F742" s="262">
        <v>45798.0</v>
      </c>
      <c r="G742" s="260" t="s">
        <v>2266</v>
      </c>
      <c r="H742" s="118"/>
      <c r="I742" s="29"/>
      <c r="J742" s="29"/>
      <c r="K742" s="116"/>
      <c r="L742" s="116"/>
      <c r="M742" s="174"/>
      <c r="N742" s="174"/>
      <c r="O742" s="116"/>
      <c r="P742" s="174"/>
      <c r="Q742" s="116"/>
      <c r="R742" s="116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  <c r="AF742" s="174"/>
      <c r="AG742" s="174"/>
      <c r="AH742" s="174"/>
      <c r="AI742" s="174"/>
      <c r="AJ742" s="174"/>
    </row>
    <row r="743" ht="15.0" customHeight="1">
      <c r="A743" s="262"/>
      <c r="B743" s="117" t="s">
        <v>2378</v>
      </c>
      <c r="C743" s="116"/>
      <c r="D743" s="116">
        <v>500.0</v>
      </c>
      <c r="E743" s="175">
        <f t="shared" si="1"/>
        <v>25664035.7</v>
      </c>
      <c r="F743" s="262"/>
      <c r="G743" s="260" t="s">
        <v>2266</v>
      </c>
      <c r="H743" s="118"/>
      <c r="I743" s="29"/>
      <c r="J743" s="29"/>
      <c r="K743" s="116"/>
      <c r="L743" s="118"/>
      <c r="M743" s="174"/>
      <c r="N743" s="174"/>
      <c r="O743" s="116"/>
      <c r="P743" s="174"/>
      <c r="Q743" s="116"/>
      <c r="R743" s="116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  <c r="AF743" s="174"/>
      <c r="AG743" s="174"/>
      <c r="AH743" s="174"/>
      <c r="AI743" s="174"/>
      <c r="AJ743" s="174"/>
    </row>
    <row r="744" ht="15.0" customHeight="1">
      <c r="A744" s="262"/>
      <c r="B744" s="115" t="s">
        <v>2462</v>
      </c>
      <c r="C744" s="116"/>
      <c r="D744" s="116">
        <v>275000.0</v>
      </c>
      <c r="E744" s="175">
        <f t="shared" si="1"/>
        <v>25389035.7</v>
      </c>
      <c r="F744" s="262"/>
      <c r="G744" s="29" t="s">
        <v>2263</v>
      </c>
      <c r="H744" s="118"/>
      <c r="I744" s="29"/>
      <c r="J744" s="29"/>
      <c r="K744" s="116"/>
      <c r="L744" s="118"/>
      <c r="M744" s="174"/>
      <c r="N744" s="174"/>
      <c r="O744" s="116"/>
      <c r="P744" s="174"/>
      <c r="Q744" s="116"/>
      <c r="R744" s="116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  <c r="AF744" s="174"/>
      <c r="AG744" s="174"/>
      <c r="AH744" s="174"/>
      <c r="AI744" s="174"/>
      <c r="AJ744" s="174"/>
    </row>
    <row r="745" ht="15.0" customHeight="1">
      <c r="A745" s="262">
        <v>45808.0</v>
      </c>
      <c r="B745" s="117" t="s">
        <v>3136</v>
      </c>
      <c r="C745" s="116"/>
      <c r="D745" s="264">
        <v>9.232425E7</v>
      </c>
      <c r="E745" s="175">
        <f t="shared" si="1"/>
        <v>-66935214.3</v>
      </c>
      <c r="F745" s="262"/>
      <c r="G745" s="29" t="s">
        <v>2263</v>
      </c>
      <c r="H745" s="118"/>
      <c r="I745" s="29"/>
      <c r="J745" s="29"/>
      <c r="K745" s="116"/>
      <c r="L745" s="265"/>
      <c r="M745" s="174"/>
      <c r="N745" s="174"/>
      <c r="O745" s="116"/>
      <c r="P745" s="174"/>
      <c r="Q745" s="116"/>
      <c r="R745" s="116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  <c r="AF745" s="174"/>
      <c r="AG745" s="174"/>
      <c r="AH745" s="174"/>
      <c r="AI745" s="174"/>
      <c r="AJ745" s="174"/>
    </row>
    <row r="746" ht="15.0" customHeight="1">
      <c r="A746" s="262">
        <v>45810.0</v>
      </c>
      <c r="B746" s="115" t="s">
        <v>3067</v>
      </c>
      <c r="C746" s="116">
        <v>1704834.0</v>
      </c>
      <c r="D746" s="116"/>
      <c r="E746" s="175">
        <f t="shared" si="1"/>
        <v>-65230380.3</v>
      </c>
      <c r="F746" s="262" t="s">
        <v>2386</v>
      </c>
      <c r="G746" s="29" t="s">
        <v>2263</v>
      </c>
      <c r="H746" s="118"/>
      <c r="I746" s="29"/>
      <c r="J746" s="29"/>
      <c r="K746" s="116"/>
      <c r="L746" s="116"/>
      <c r="M746" s="174"/>
      <c r="N746" s="174"/>
      <c r="O746" s="116"/>
      <c r="P746" s="174"/>
      <c r="Q746" s="116"/>
      <c r="R746" s="116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  <c r="AF746" s="174"/>
      <c r="AG746" s="174"/>
      <c r="AH746" s="174"/>
      <c r="AI746" s="174"/>
      <c r="AJ746" s="174"/>
    </row>
    <row r="747" ht="15.0" customHeight="1">
      <c r="A747" s="262"/>
      <c r="B747" s="115" t="s">
        <v>2391</v>
      </c>
      <c r="C747" s="118">
        <v>4500000.0</v>
      </c>
      <c r="D747" s="175"/>
      <c r="E747" s="175">
        <f t="shared" si="1"/>
        <v>-60730380.3</v>
      </c>
      <c r="F747" s="262" t="s">
        <v>2386</v>
      </c>
      <c r="G747" s="29" t="s">
        <v>2263</v>
      </c>
      <c r="H747" s="118"/>
      <c r="I747" s="29"/>
      <c r="J747" s="29"/>
      <c r="K747" s="116"/>
      <c r="L747" s="116"/>
      <c r="M747" s="174"/>
      <c r="N747" s="174"/>
      <c r="O747" s="116"/>
      <c r="P747" s="174"/>
      <c r="Q747" s="116"/>
      <c r="R747" s="116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  <c r="AF747" s="174"/>
      <c r="AG747" s="174"/>
      <c r="AH747" s="174"/>
      <c r="AI747" s="174"/>
      <c r="AJ747" s="174"/>
    </row>
    <row r="748" ht="15.0" customHeight="1">
      <c r="A748" s="262"/>
      <c r="B748" s="115" t="s">
        <v>2385</v>
      </c>
      <c r="C748" s="118">
        <v>2244053.0</v>
      </c>
      <c r="D748" s="116"/>
      <c r="E748" s="175">
        <f t="shared" si="1"/>
        <v>-58486327.3</v>
      </c>
      <c r="F748" s="262" t="s">
        <v>2386</v>
      </c>
      <c r="G748" s="29" t="s">
        <v>2263</v>
      </c>
      <c r="H748" s="118"/>
      <c r="I748" s="29"/>
      <c r="J748" s="29"/>
      <c r="K748" s="116"/>
      <c r="L748" s="116"/>
      <c r="M748" s="174"/>
      <c r="N748" s="174"/>
      <c r="O748" s="116"/>
      <c r="P748" s="174"/>
      <c r="Q748" s="116"/>
      <c r="R748" s="116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  <c r="AF748" s="174"/>
      <c r="AG748" s="174"/>
      <c r="AH748" s="174"/>
      <c r="AI748" s="174"/>
      <c r="AJ748" s="174"/>
    </row>
    <row r="749" ht="15.0" customHeight="1">
      <c r="A749" s="262"/>
      <c r="B749" s="115" t="s">
        <v>2515</v>
      </c>
      <c r="C749" s="118"/>
      <c r="D749" s="116">
        <v>770000.0</v>
      </c>
      <c r="E749" s="175">
        <f t="shared" si="1"/>
        <v>-59256327.3</v>
      </c>
      <c r="F749" s="262" t="s">
        <v>3137</v>
      </c>
      <c r="G749" s="29" t="s">
        <v>2263</v>
      </c>
      <c r="H749" s="118"/>
      <c r="I749" s="29"/>
      <c r="J749" s="29"/>
      <c r="K749" s="116"/>
      <c r="L749" s="116"/>
      <c r="M749" s="174"/>
      <c r="N749" s="174"/>
      <c r="O749" s="116"/>
      <c r="P749" s="174"/>
      <c r="Q749" s="116"/>
      <c r="R749" s="116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  <c r="AF749" s="174"/>
      <c r="AG749" s="174"/>
      <c r="AH749" s="174"/>
      <c r="AI749" s="174"/>
      <c r="AJ749" s="174"/>
    </row>
    <row r="750" ht="15.0" customHeight="1">
      <c r="A750" s="262"/>
      <c r="B750" s="115" t="s">
        <v>3138</v>
      </c>
      <c r="C750" s="118"/>
      <c r="D750" s="118">
        <v>338000.0</v>
      </c>
      <c r="E750" s="175">
        <f t="shared" si="1"/>
        <v>-59594327.3</v>
      </c>
      <c r="F750" s="262" t="s">
        <v>3139</v>
      </c>
      <c r="G750" s="29" t="s">
        <v>2263</v>
      </c>
      <c r="H750" s="118"/>
      <c r="I750" s="29"/>
      <c r="J750" s="29"/>
      <c r="K750" s="116"/>
      <c r="L750" s="116"/>
      <c r="M750" s="174"/>
      <c r="N750" s="174"/>
      <c r="O750" s="116"/>
      <c r="P750" s="174"/>
      <c r="Q750" s="116"/>
      <c r="R750" s="116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  <c r="AF750" s="174"/>
      <c r="AG750" s="174"/>
      <c r="AH750" s="174"/>
      <c r="AI750" s="174"/>
      <c r="AJ750" s="174"/>
    </row>
    <row r="751" ht="15.0" customHeight="1">
      <c r="A751" s="262"/>
      <c r="B751" s="115" t="s">
        <v>3140</v>
      </c>
      <c r="C751" s="116"/>
      <c r="D751" s="116">
        <v>504000.0</v>
      </c>
      <c r="E751" s="175">
        <f t="shared" si="1"/>
        <v>-60098327.3</v>
      </c>
      <c r="F751" s="262"/>
      <c r="G751" s="29" t="s">
        <v>2263</v>
      </c>
      <c r="H751" s="118"/>
      <c r="I751" s="29"/>
      <c r="J751" s="29"/>
      <c r="K751" s="116"/>
      <c r="L751" s="116"/>
      <c r="M751" s="174"/>
      <c r="N751" s="174"/>
      <c r="O751" s="116"/>
      <c r="P751" s="174"/>
      <c r="Q751" s="116"/>
      <c r="R751" s="116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  <c r="AF751" s="174"/>
      <c r="AG751" s="174"/>
      <c r="AH751" s="174"/>
      <c r="AI751" s="174"/>
      <c r="AJ751" s="174"/>
    </row>
    <row r="752" ht="15.0" customHeight="1">
      <c r="A752" s="262"/>
      <c r="B752" s="115" t="s">
        <v>3141</v>
      </c>
      <c r="C752" s="116"/>
      <c r="D752" s="116">
        <v>1160400.0</v>
      </c>
      <c r="E752" s="175">
        <f t="shared" si="1"/>
        <v>-61258727.3</v>
      </c>
      <c r="F752" s="262"/>
      <c r="G752" s="29" t="s">
        <v>2263</v>
      </c>
      <c r="H752" s="118"/>
      <c r="I752" s="29"/>
      <c r="J752" s="29"/>
      <c r="K752" s="116"/>
      <c r="L752" s="118"/>
      <c r="M752" s="174"/>
      <c r="N752" s="174"/>
      <c r="O752" s="116"/>
      <c r="P752" s="174"/>
      <c r="Q752" s="116"/>
      <c r="R752" s="116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  <c r="AF752" s="174"/>
      <c r="AG752" s="174"/>
      <c r="AH752" s="174"/>
      <c r="AI752" s="174"/>
      <c r="AJ752" s="174"/>
    </row>
    <row r="753" ht="15.0" customHeight="1">
      <c r="A753" s="262"/>
      <c r="B753" s="115" t="s">
        <v>3142</v>
      </c>
      <c r="C753" s="116"/>
      <c r="D753" s="116">
        <v>1001000.0</v>
      </c>
      <c r="E753" s="175">
        <f t="shared" si="1"/>
        <v>-62259727.3</v>
      </c>
      <c r="F753" s="262"/>
      <c r="G753" s="29" t="s">
        <v>2263</v>
      </c>
      <c r="H753" s="118"/>
      <c r="I753" s="29"/>
      <c r="J753" s="29"/>
      <c r="K753" s="116"/>
      <c r="L753" s="118"/>
      <c r="M753" s="174"/>
      <c r="N753" s="174"/>
      <c r="O753" s="116"/>
      <c r="P753" s="174"/>
      <c r="Q753" s="116"/>
      <c r="R753" s="116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  <c r="AF753" s="174"/>
      <c r="AG753" s="174"/>
      <c r="AH753" s="174"/>
      <c r="AI753" s="174"/>
      <c r="AJ753" s="174"/>
    </row>
    <row r="754" ht="15.0" customHeight="1">
      <c r="A754" s="262"/>
      <c r="B754" s="115" t="s">
        <v>3143</v>
      </c>
      <c r="C754" s="116"/>
      <c r="D754" s="116">
        <v>1947827.0</v>
      </c>
      <c r="E754" s="175">
        <f t="shared" si="1"/>
        <v>-64207554.3</v>
      </c>
      <c r="F754" s="262"/>
      <c r="G754" s="29" t="s">
        <v>2263</v>
      </c>
      <c r="H754" s="118"/>
      <c r="I754" s="29"/>
      <c r="J754" s="29"/>
      <c r="K754" s="116"/>
      <c r="L754" s="264"/>
      <c r="M754" s="174"/>
      <c r="N754" s="174"/>
      <c r="O754" s="116"/>
      <c r="P754" s="174"/>
      <c r="Q754" s="116"/>
      <c r="R754" s="116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  <c r="AF754" s="174"/>
      <c r="AG754" s="174"/>
      <c r="AH754" s="174"/>
      <c r="AI754" s="174"/>
      <c r="AJ754" s="174"/>
    </row>
    <row r="755" ht="15.0" customHeight="1">
      <c r="A755" s="262"/>
      <c r="B755" s="115" t="s">
        <v>3144</v>
      </c>
      <c r="C755" s="118"/>
      <c r="D755" s="175">
        <v>1082130.0</v>
      </c>
      <c r="E755" s="175">
        <f t="shared" si="1"/>
        <v>-65289684.3</v>
      </c>
      <c r="F755" s="262"/>
      <c r="G755" s="29" t="s">
        <v>2263</v>
      </c>
      <c r="H755" s="118"/>
      <c r="I755" s="29"/>
      <c r="J755" s="29"/>
      <c r="K755" s="116"/>
      <c r="L755" s="411"/>
      <c r="M755" s="174"/>
      <c r="N755" s="174"/>
      <c r="O755" s="116"/>
      <c r="P755" s="174"/>
      <c r="Q755" s="116"/>
      <c r="R755" s="116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  <c r="AF755" s="174"/>
      <c r="AG755" s="174"/>
      <c r="AH755" s="174"/>
      <c r="AI755" s="174"/>
      <c r="AJ755" s="174"/>
    </row>
    <row r="756" ht="15.0" customHeight="1">
      <c r="A756" s="262"/>
      <c r="B756" s="115" t="s">
        <v>3145</v>
      </c>
      <c r="C756" s="118"/>
      <c r="D756" s="175">
        <v>2118600.0</v>
      </c>
      <c r="E756" s="175">
        <f t="shared" si="1"/>
        <v>-67408284.3</v>
      </c>
      <c r="F756" s="262"/>
      <c r="G756" s="29" t="s">
        <v>2263</v>
      </c>
      <c r="H756" s="118"/>
      <c r="I756" s="29"/>
      <c r="J756" s="29"/>
      <c r="K756" s="116"/>
      <c r="L756" s="264"/>
      <c r="M756" s="174"/>
      <c r="N756" s="174"/>
      <c r="O756" s="116"/>
      <c r="P756" s="174"/>
      <c r="Q756" s="116"/>
      <c r="R756" s="116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  <c r="AF756" s="174"/>
      <c r="AG756" s="174"/>
      <c r="AH756" s="174"/>
      <c r="AI756" s="174"/>
      <c r="AJ756" s="174"/>
    </row>
    <row r="757" ht="15.0" customHeight="1">
      <c r="A757" s="262"/>
      <c r="B757" s="115" t="s">
        <v>3146</v>
      </c>
      <c r="C757" s="116"/>
      <c r="D757" s="116">
        <v>1006650.0</v>
      </c>
      <c r="E757" s="175">
        <f t="shared" si="1"/>
        <v>-68414934.3</v>
      </c>
      <c r="F757" s="262"/>
      <c r="G757" s="29" t="s">
        <v>2263</v>
      </c>
      <c r="H757" s="118"/>
      <c r="I757" s="29"/>
      <c r="J757" s="29"/>
      <c r="K757" s="116"/>
      <c r="L757" s="264"/>
      <c r="M757" s="174"/>
      <c r="N757" s="174"/>
      <c r="O757" s="116"/>
      <c r="P757" s="174"/>
      <c r="Q757" s="116"/>
      <c r="R757" s="116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  <c r="AF757" s="174"/>
      <c r="AG757" s="174"/>
      <c r="AH757" s="174"/>
      <c r="AI757" s="174"/>
      <c r="AJ757" s="174"/>
    </row>
    <row r="758" ht="15.0" customHeight="1">
      <c r="A758" s="262"/>
      <c r="B758" s="115" t="s">
        <v>2279</v>
      </c>
      <c r="C758" s="116">
        <v>2500000.0</v>
      </c>
      <c r="D758" s="116"/>
      <c r="E758" s="175">
        <f t="shared" si="1"/>
        <v>-65914934.3</v>
      </c>
      <c r="F758" s="262"/>
      <c r="G758" s="61" t="s">
        <v>2264</v>
      </c>
      <c r="H758" s="118"/>
      <c r="I758" s="29"/>
      <c r="J758" s="29"/>
      <c r="K758" s="116"/>
      <c r="L758" s="264"/>
      <c r="M758" s="174"/>
      <c r="N758" s="174"/>
      <c r="O758" s="116"/>
      <c r="P758" s="174"/>
      <c r="Q758" s="116"/>
      <c r="R758" s="116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  <c r="AF758" s="174"/>
      <c r="AG758" s="174"/>
      <c r="AH758" s="174"/>
      <c r="AI758" s="174"/>
      <c r="AJ758" s="174"/>
    </row>
    <row r="759" ht="15.0" customHeight="1">
      <c r="A759" s="262"/>
      <c r="B759" s="115" t="s">
        <v>2279</v>
      </c>
      <c r="C759" s="116"/>
      <c r="D759" s="116">
        <v>80000.0</v>
      </c>
      <c r="E759" s="175">
        <f t="shared" si="1"/>
        <v>-65994934.3</v>
      </c>
      <c r="F759" s="262"/>
      <c r="G759" s="99" t="s">
        <v>2265</v>
      </c>
      <c r="H759" s="118"/>
      <c r="I759" s="29"/>
      <c r="J759" s="29"/>
      <c r="K759" s="116"/>
      <c r="L759" s="118"/>
      <c r="M759" s="174"/>
      <c r="N759" s="174"/>
      <c r="O759" s="116"/>
      <c r="P759" s="174"/>
      <c r="Q759" s="116"/>
      <c r="R759" s="116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  <c r="AF759" s="174"/>
      <c r="AG759" s="174"/>
      <c r="AH759" s="174"/>
      <c r="AI759" s="174"/>
      <c r="AJ759" s="174"/>
    </row>
    <row r="760" ht="15.0" customHeight="1">
      <c r="A760" s="262"/>
      <c r="B760" s="115" t="s">
        <v>3147</v>
      </c>
      <c r="C760" s="118"/>
      <c r="D760" s="175">
        <v>641466.0</v>
      </c>
      <c r="E760" s="175">
        <f t="shared" si="1"/>
        <v>-66636400.3</v>
      </c>
      <c r="F760" s="262"/>
      <c r="G760" s="99" t="s">
        <v>2265</v>
      </c>
      <c r="H760" s="118"/>
      <c r="I760" s="29"/>
      <c r="J760" s="29"/>
      <c r="K760" s="116"/>
      <c r="L760" s="264"/>
      <c r="M760" s="174"/>
      <c r="N760" s="174"/>
      <c r="O760" s="116"/>
      <c r="P760" s="174"/>
      <c r="Q760" s="116"/>
      <c r="R760" s="116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  <c r="AF760" s="174"/>
      <c r="AG760" s="174"/>
      <c r="AH760" s="174"/>
      <c r="AI760" s="174"/>
      <c r="AJ760" s="174"/>
    </row>
    <row r="761" ht="15.0" customHeight="1">
      <c r="A761" s="262">
        <v>45813.0</v>
      </c>
      <c r="B761" s="115" t="s">
        <v>3101</v>
      </c>
      <c r="C761" s="118">
        <v>448720.0</v>
      </c>
      <c r="D761" s="118"/>
      <c r="E761" s="175">
        <f t="shared" si="1"/>
        <v>-66187680.3</v>
      </c>
      <c r="F761" s="262"/>
      <c r="G761" s="61" t="s">
        <v>2264</v>
      </c>
      <c r="H761" s="118"/>
      <c r="I761" s="29"/>
      <c r="J761" s="29"/>
      <c r="K761" s="116"/>
      <c r="L761" s="116"/>
      <c r="M761" s="174"/>
      <c r="N761" s="174"/>
      <c r="O761" s="116"/>
      <c r="P761" s="174"/>
      <c r="Q761" s="116"/>
      <c r="R761" s="116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  <c r="AF761" s="174"/>
      <c r="AG761" s="174"/>
      <c r="AH761" s="174"/>
      <c r="AI761" s="174"/>
      <c r="AJ761" s="174"/>
    </row>
    <row r="762" ht="15.0" customHeight="1">
      <c r="A762" s="262">
        <v>45814.0</v>
      </c>
      <c r="B762" s="115" t="s">
        <v>3101</v>
      </c>
      <c r="C762" s="116">
        <v>306550.0</v>
      </c>
      <c r="D762" s="116"/>
      <c r="E762" s="175">
        <f t="shared" si="1"/>
        <v>-65881130.3</v>
      </c>
      <c r="F762" s="262"/>
      <c r="G762" s="61" t="s">
        <v>2264</v>
      </c>
      <c r="H762" s="118"/>
      <c r="I762" s="29"/>
      <c r="J762" s="29"/>
      <c r="K762" s="116"/>
      <c r="L762" s="174"/>
      <c r="M762" s="174"/>
      <c r="N762" s="174"/>
      <c r="O762" s="116"/>
      <c r="P762" s="174"/>
      <c r="Q762" s="116"/>
      <c r="R762" s="116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  <c r="AF762" s="174"/>
      <c r="AG762" s="174"/>
      <c r="AH762" s="174"/>
      <c r="AI762" s="174"/>
      <c r="AJ762" s="174"/>
    </row>
    <row r="763" ht="15.0" customHeight="1">
      <c r="A763" s="262">
        <v>45815.0</v>
      </c>
      <c r="B763" s="115" t="s">
        <v>3101</v>
      </c>
      <c r="C763" s="116">
        <v>373280.0</v>
      </c>
      <c r="D763" s="116"/>
      <c r="E763" s="175">
        <f t="shared" si="1"/>
        <v>-65507850.3</v>
      </c>
      <c r="F763" s="262"/>
      <c r="G763" s="61" t="s">
        <v>2264</v>
      </c>
      <c r="H763" s="118"/>
      <c r="I763" s="29"/>
      <c r="J763" s="29"/>
      <c r="K763" s="116"/>
      <c r="L763" s="174"/>
      <c r="M763" s="174"/>
      <c r="N763" s="174"/>
      <c r="O763" s="116"/>
      <c r="P763" s="174"/>
      <c r="Q763" s="116"/>
      <c r="R763" s="116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  <c r="AF763" s="174"/>
      <c r="AG763" s="174"/>
      <c r="AH763" s="174"/>
      <c r="AI763" s="174"/>
      <c r="AJ763" s="174"/>
    </row>
    <row r="764" ht="15.0" customHeight="1">
      <c r="A764" s="262">
        <v>45816.0</v>
      </c>
      <c r="B764" s="115" t="s">
        <v>3101</v>
      </c>
      <c r="C764" s="116">
        <v>267870.0</v>
      </c>
      <c r="D764" s="116"/>
      <c r="E764" s="175">
        <f t="shared" si="1"/>
        <v>-65239980.3</v>
      </c>
      <c r="F764" s="262"/>
      <c r="G764" s="61" t="s">
        <v>2264</v>
      </c>
      <c r="H764" s="118"/>
      <c r="I764" s="29"/>
      <c r="J764" s="29"/>
      <c r="K764" s="116"/>
      <c r="L764" s="116"/>
      <c r="M764" s="407"/>
      <c r="N764" s="174"/>
      <c r="O764" s="116"/>
      <c r="P764" s="174"/>
      <c r="Q764" s="116"/>
      <c r="R764" s="116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  <c r="AF764" s="174"/>
      <c r="AG764" s="174"/>
      <c r="AH764" s="174"/>
      <c r="AI764" s="174"/>
      <c r="AJ764" s="174"/>
    </row>
    <row r="765" ht="15.0" customHeight="1">
      <c r="A765" s="262">
        <v>45817.0</v>
      </c>
      <c r="B765" s="115" t="s">
        <v>2874</v>
      </c>
      <c r="C765" s="118">
        <v>1.247015E7</v>
      </c>
      <c r="D765" s="118"/>
      <c r="E765" s="175">
        <f t="shared" si="1"/>
        <v>-52769830.3</v>
      </c>
      <c r="F765" s="262">
        <v>45800.0</v>
      </c>
      <c r="G765" s="29" t="s">
        <v>2263</v>
      </c>
      <c r="H765" s="189"/>
      <c r="I765" s="29"/>
      <c r="J765" s="29"/>
      <c r="K765" s="116"/>
      <c r="L765" s="116"/>
      <c r="M765" s="174"/>
      <c r="N765" s="174"/>
      <c r="O765" s="116"/>
      <c r="P765" s="174"/>
      <c r="Q765" s="116"/>
      <c r="R765" s="116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  <c r="AF765" s="174"/>
      <c r="AG765" s="174"/>
      <c r="AH765" s="174"/>
      <c r="AI765" s="174"/>
      <c r="AJ765" s="174"/>
    </row>
    <row r="766" ht="15.0" customHeight="1">
      <c r="A766" s="262"/>
      <c r="B766" s="115" t="s">
        <v>2876</v>
      </c>
      <c r="C766" s="174">
        <v>5.0116E7</v>
      </c>
      <c r="D766" s="174"/>
      <c r="E766" s="175">
        <f t="shared" si="1"/>
        <v>-2653830.3</v>
      </c>
      <c r="F766" s="262">
        <v>45800.0</v>
      </c>
      <c r="G766" s="29" t="s">
        <v>2263</v>
      </c>
      <c r="H766" s="118"/>
      <c r="I766" s="29"/>
      <c r="J766" s="29"/>
      <c r="K766" s="116"/>
      <c r="L766" s="116"/>
      <c r="M766" s="174"/>
      <c r="N766" s="174"/>
      <c r="O766" s="116"/>
      <c r="P766" s="174"/>
      <c r="Q766" s="116"/>
      <c r="R766" s="116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  <c r="AF766" s="174"/>
      <c r="AG766" s="174"/>
      <c r="AH766" s="174"/>
      <c r="AI766" s="174"/>
      <c r="AJ766" s="174"/>
    </row>
    <row r="767" ht="15.0" customHeight="1">
      <c r="A767" s="262"/>
      <c r="B767" s="115" t="s">
        <v>2872</v>
      </c>
      <c r="C767" s="118">
        <v>2.1285E7</v>
      </c>
      <c r="D767" s="118"/>
      <c r="E767" s="175">
        <f t="shared" si="1"/>
        <v>18631169.7</v>
      </c>
      <c r="F767" s="262">
        <v>45800.0</v>
      </c>
      <c r="G767" s="29" t="s">
        <v>2263</v>
      </c>
      <c r="H767" s="118"/>
      <c r="I767" s="29"/>
      <c r="J767" s="29"/>
      <c r="K767" s="116"/>
      <c r="L767" s="174"/>
      <c r="M767" s="174"/>
      <c r="N767" s="174"/>
      <c r="O767" s="116"/>
      <c r="P767" s="174"/>
      <c r="Q767" s="116"/>
      <c r="R767" s="116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  <c r="AF767" s="174"/>
      <c r="AG767" s="174"/>
      <c r="AH767" s="174"/>
      <c r="AI767" s="174"/>
      <c r="AJ767" s="174"/>
    </row>
    <row r="768" ht="15.0" customHeight="1">
      <c r="A768" s="262"/>
      <c r="B768" s="115" t="s">
        <v>2873</v>
      </c>
      <c r="C768" s="116">
        <v>2813800.0</v>
      </c>
      <c r="D768" s="116"/>
      <c r="E768" s="175">
        <f t="shared" si="1"/>
        <v>21444969.7</v>
      </c>
      <c r="F768" s="262">
        <v>45800.0</v>
      </c>
      <c r="G768" s="29" t="s">
        <v>2263</v>
      </c>
      <c r="H768" s="118"/>
      <c r="I768" s="29"/>
      <c r="J768" s="29"/>
      <c r="K768" s="116"/>
      <c r="L768" s="174"/>
      <c r="M768" s="174"/>
      <c r="N768" s="174"/>
      <c r="O768" s="116"/>
      <c r="P768" s="174"/>
      <c r="Q768" s="116"/>
      <c r="R768" s="116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  <c r="AF768" s="174"/>
      <c r="AG768" s="174"/>
      <c r="AH768" s="174"/>
      <c r="AI768" s="174"/>
      <c r="AJ768" s="174"/>
    </row>
    <row r="769" ht="15.0" customHeight="1">
      <c r="A769" s="262"/>
      <c r="B769" s="115" t="s">
        <v>2875</v>
      </c>
      <c r="C769" s="118">
        <v>9933000.0</v>
      </c>
      <c r="D769" s="175"/>
      <c r="E769" s="175">
        <f t="shared" si="1"/>
        <v>31377969.7</v>
      </c>
      <c r="F769" s="262">
        <v>45800.0</v>
      </c>
      <c r="G769" s="29" t="s">
        <v>2263</v>
      </c>
      <c r="H769" s="118"/>
      <c r="I769" s="29"/>
      <c r="J769" s="29"/>
      <c r="K769" s="116"/>
      <c r="L769" s="174"/>
      <c r="M769" s="174"/>
      <c r="N769" s="174"/>
      <c r="O769" s="116"/>
      <c r="P769" s="174"/>
      <c r="Q769" s="116"/>
      <c r="R769" s="116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  <c r="AF769" s="174"/>
      <c r="AG769" s="174"/>
      <c r="AH769" s="174"/>
      <c r="AI769" s="174"/>
      <c r="AJ769" s="174"/>
    </row>
    <row r="770" ht="15.0" customHeight="1">
      <c r="A770" s="262"/>
      <c r="B770" s="115" t="s">
        <v>3148</v>
      </c>
      <c r="C770" s="116"/>
      <c r="D770" s="116">
        <v>1.856343E7</v>
      </c>
      <c r="E770" s="175">
        <f t="shared" si="1"/>
        <v>12814539.7</v>
      </c>
      <c r="F770" s="414"/>
      <c r="G770" s="29" t="s">
        <v>2263</v>
      </c>
      <c r="H770" s="118"/>
      <c r="I770" s="29"/>
      <c r="J770" s="29"/>
      <c r="K770" s="116"/>
      <c r="L770" s="174"/>
      <c r="M770" s="174"/>
      <c r="N770" s="174"/>
      <c r="O770" s="116"/>
      <c r="P770" s="174"/>
      <c r="Q770" s="116"/>
      <c r="R770" s="116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  <c r="AF770" s="174"/>
      <c r="AG770" s="174"/>
      <c r="AH770" s="174"/>
      <c r="AI770" s="174"/>
      <c r="AJ770" s="174"/>
    </row>
    <row r="771" ht="15.0" customHeight="1">
      <c r="A771" s="262"/>
      <c r="B771" s="117" t="s">
        <v>3004</v>
      </c>
      <c r="C771" s="116"/>
      <c r="D771" s="116">
        <v>2236714.0</v>
      </c>
      <c r="E771" s="175">
        <f t="shared" si="1"/>
        <v>10577825.7</v>
      </c>
      <c r="F771" s="414"/>
      <c r="G771" s="259" t="s">
        <v>717</v>
      </c>
      <c r="H771" s="118"/>
      <c r="I771" s="29"/>
      <c r="J771" s="29"/>
      <c r="K771" s="116"/>
      <c r="L771" s="174"/>
      <c r="M771" s="174"/>
      <c r="N771" s="174"/>
      <c r="O771" s="116"/>
      <c r="P771" s="174"/>
      <c r="Q771" s="116"/>
      <c r="R771" s="116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  <c r="AF771" s="174"/>
      <c r="AG771" s="174"/>
      <c r="AH771" s="174"/>
      <c r="AI771" s="174"/>
      <c r="AJ771" s="174"/>
    </row>
    <row r="772" ht="15.0" customHeight="1">
      <c r="A772" s="262"/>
      <c r="B772" s="115" t="s">
        <v>3149</v>
      </c>
      <c r="C772" s="118">
        <v>10.0</v>
      </c>
      <c r="D772" s="118"/>
      <c r="E772" s="175">
        <f t="shared" si="1"/>
        <v>10577835.7</v>
      </c>
      <c r="F772" s="414"/>
      <c r="G772" s="99" t="s">
        <v>2265</v>
      </c>
      <c r="H772" s="118"/>
      <c r="I772" s="29"/>
      <c r="J772" s="29"/>
      <c r="K772" s="116"/>
      <c r="L772" s="174"/>
      <c r="M772" s="174"/>
      <c r="N772" s="174"/>
      <c r="O772" s="116"/>
      <c r="P772" s="174"/>
      <c r="Q772" s="116"/>
      <c r="R772" s="116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  <c r="AF772" s="174"/>
      <c r="AG772" s="174"/>
      <c r="AH772" s="174"/>
      <c r="AI772" s="174"/>
      <c r="AJ772" s="174"/>
    </row>
    <row r="773" ht="15.0" customHeight="1">
      <c r="A773" s="262"/>
      <c r="B773" s="115" t="s">
        <v>3150</v>
      </c>
      <c r="C773" s="118"/>
      <c r="D773" s="118">
        <v>4486817.0</v>
      </c>
      <c r="E773" s="175">
        <f t="shared" si="1"/>
        <v>6091018.7</v>
      </c>
      <c r="F773" s="414"/>
      <c r="G773" s="29" t="s">
        <v>2263</v>
      </c>
      <c r="H773" s="118"/>
      <c r="I773" s="29"/>
      <c r="J773" s="29"/>
      <c r="K773" s="116"/>
      <c r="L773" s="174"/>
      <c r="M773" s="174"/>
      <c r="N773" s="174"/>
      <c r="O773" s="116"/>
      <c r="P773" s="174"/>
      <c r="Q773" s="116"/>
      <c r="R773" s="116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  <c r="AF773" s="174"/>
      <c r="AG773" s="174"/>
      <c r="AH773" s="174"/>
      <c r="AI773" s="174"/>
      <c r="AJ773" s="174"/>
    </row>
    <row r="774" ht="15.0" customHeight="1">
      <c r="A774" s="262"/>
      <c r="B774" s="115" t="s">
        <v>2279</v>
      </c>
      <c r="C774" s="118"/>
      <c r="D774" s="118">
        <v>2.0E7</v>
      </c>
      <c r="E774" s="175">
        <f t="shared" si="1"/>
        <v>-13908981.3</v>
      </c>
      <c r="F774" s="414"/>
      <c r="G774" s="29" t="s">
        <v>2263</v>
      </c>
      <c r="H774" s="118"/>
      <c r="I774" s="29"/>
      <c r="J774" s="29"/>
      <c r="K774" s="116"/>
      <c r="L774" s="174"/>
      <c r="M774" s="174"/>
      <c r="N774" s="174"/>
      <c r="O774" s="116"/>
      <c r="P774" s="174"/>
      <c r="Q774" s="116"/>
      <c r="R774" s="116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  <c r="AF774" s="174"/>
      <c r="AG774" s="174"/>
      <c r="AH774" s="174"/>
      <c r="AI774" s="174"/>
      <c r="AJ774" s="174"/>
    </row>
    <row r="775" ht="15.0" customHeight="1">
      <c r="A775" s="262"/>
      <c r="B775" s="115" t="s">
        <v>2317</v>
      </c>
      <c r="C775" s="118"/>
      <c r="D775" s="118">
        <v>430000.0</v>
      </c>
      <c r="E775" s="175">
        <f t="shared" si="1"/>
        <v>-14338981.3</v>
      </c>
      <c r="F775" s="414" t="s">
        <v>3151</v>
      </c>
      <c r="G775" s="29" t="s">
        <v>2263</v>
      </c>
      <c r="H775" s="118"/>
      <c r="I775" s="29"/>
      <c r="J775" s="29"/>
      <c r="K775" s="116"/>
      <c r="L775" s="174"/>
      <c r="M775" s="174"/>
      <c r="N775" s="174"/>
      <c r="O775" s="116"/>
      <c r="P775" s="174"/>
      <c r="Q775" s="116"/>
      <c r="R775" s="116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  <c r="AF775" s="174"/>
      <c r="AG775" s="174"/>
      <c r="AH775" s="174"/>
      <c r="AI775" s="174"/>
      <c r="AJ775" s="174"/>
    </row>
    <row r="776" ht="15.0" customHeight="1">
      <c r="A776" s="262"/>
      <c r="B776" s="115" t="s">
        <v>2320</v>
      </c>
      <c r="C776" s="118"/>
      <c r="D776" s="118">
        <v>400000.0</v>
      </c>
      <c r="E776" s="175">
        <f t="shared" si="1"/>
        <v>-14738981.3</v>
      </c>
      <c r="F776" s="414" t="s">
        <v>3151</v>
      </c>
      <c r="G776" s="29" t="s">
        <v>2263</v>
      </c>
      <c r="H776" s="118"/>
      <c r="I776" s="29"/>
      <c r="J776" s="29"/>
      <c r="K776" s="116"/>
      <c r="L776" s="174"/>
      <c r="M776" s="174"/>
      <c r="N776" s="174"/>
      <c r="O776" s="116"/>
      <c r="P776" s="174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</row>
    <row r="777" ht="15.0" customHeight="1">
      <c r="A777" s="262"/>
      <c r="B777" s="115" t="s">
        <v>2322</v>
      </c>
      <c r="C777" s="116"/>
      <c r="D777" s="116">
        <v>400000.0</v>
      </c>
      <c r="E777" s="175">
        <f t="shared" si="1"/>
        <v>-15138981.3</v>
      </c>
      <c r="F777" s="414" t="s">
        <v>3151</v>
      </c>
      <c r="G777" s="29" t="s">
        <v>2263</v>
      </c>
      <c r="H777" s="118"/>
      <c r="I777" s="29"/>
      <c r="J777" s="29"/>
      <c r="K777" s="116"/>
      <c r="L777" s="174"/>
      <c r="M777" s="174"/>
      <c r="N777" s="174"/>
      <c r="O777" s="116"/>
      <c r="P777" s="174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</row>
    <row r="778" ht="15.0" customHeight="1">
      <c r="A778" s="262"/>
      <c r="B778" s="115" t="s">
        <v>2324</v>
      </c>
      <c r="C778" s="116"/>
      <c r="D778" s="116">
        <v>400000.0</v>
      </c>
      <c r="E778" s="175">
        <f t="shared" si="1"/>
        <v>-15538981.3</v>
      </c>
      <c r="F778" s="414" t="s">
        <v>3151</v>
      </c>
      <c r="G778" s="29" t="s">
        <v>2263</v>
      </c>
      <c r="H778" s="118"/>
      <c r="I778" s="29"/>
      <c r="J778" s="29"/>
      <c r="K778" s="116"/>
      <c r="L778" s="174"/>
      <c r="M778" s="174"/>
      <c r="N778" s="174"/>
      <c r="O778" s="116"/>
      <c r="P778" s="174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</row>
    <row r="779" ht="15.0" customHeight="1">
      <c r="A779" s="262"/>
      <c r="B779" s="115" t="s">
        <v>2326</v>
      </c>
      <c r="C779" s="116"/>
      <c r="D779" s="116">
        <v>400000.0</v>
      </c>
      <c r="E779" s="175">
        <f t="shared" si="1"/>
        <v>-15938981.3</v>
      </c>
      <c r="F779" s="414" t="s">
        <v>3151</v>
      </c>
      <c r="G779" s="29" t="s">
        <v>2263</v>
      </c>
      <c r="H779" s="118"/>
      <c r="I779" s="29"/>
      <c r="J779" s="29"/>
      <c r="K779" s="116"/>
      <c r="L779" s="174"/>
      <c r="M779" s="174"/>
      <c r="N779" s="174"/>
      <c r="O779" s="116"/>
      <c r="P779" s="174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</row>
    <row r="780" ht="15.0" customHeight="1">
      <c r="A780" s="262"/>
      <c r="B780" s="115" t="s">
        <v>3108</v>
      </c>
      <c r="C780" s="118"/>
      <c r="D780" s="118">
        <v>450000.0</v>
      </c>
      <c r="E780" s="175">
        <f t="shared" si="1"/>
        <v>-16388981.3</v>
      </c>
      <c r="F780" s="414" t="s">
        <v>3151</v>
      </c>
      <c r="G780" s="29" t="s">
        <v>2263</v>
      </c>
      <c r="H780" s="118"/>
      <c r="I780" s="29"/>
      <c r="J780" s="29"/>
      <c r="K780" s="116"/>
      <c r="L780" s="174"/>
      <c r="M780" s="174"/>
      <c r="N780" s="174"/>
      <c r="O780" s="116"/>
      <c r="P780" s="174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</row>
    <row r="781" ht="15.0" customHeight="1">
      <c r="A781" s="262"/>
      <c r="B781" s="115" t="s">
        <v>2322</v>
      </c>
      <c r="C781" s="118"/>
      <c r="D781" s="118">
        <v>420000.0</v>
      </c>
      <c r="E781" s="175">
        <f t="shared" si="1"/>
        <v>-16808981.3</v>
      </c>
      <c r="F781" s="414" t="s">
        <v>3151</v>
      </c>
      <c r="G781" s="29" t="s">
        <v>2263</v>
      </c>
      <c r="H781" s="118"/>
      <c r="I781" s="29"/>
      <c r="J781" s="29"/>
      <c r="K781" s="116"/>
      <c r="L781" s="174"/>
      <c r="M781" s="174"/>
      <c r="N781" s="174"/>
      <c r="O781" s="116"/>
      <c r="P781" s="174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</row>
    <row r="782" ht="15.0" customHeight="1">
      <c r="A782" s="262"/>
      <c r="B782" s="117" t="s">
        <v>3152</v>
      </c>
      <c r="C782" s="265"/>
      <c r="D782" s="265">
        <v>36360.0</v>
      </c>
      <c r="E782" s="175">
        <f t="shared" si="1"/>
        <v>-16845341.3</v>
      </c>
      <c r="F782" s="262" t="s">
        <v>3124</v>
      </c>
      <c r="G782" s="29" t="s">
        <v>2263</v>
      </c>
      <c r="H782" s="118"/>
      <c r="I782" s="29"/>
      <c r="J782" s="29"/>
      <c r="K782" s="116"/>
      <c r="L782" s="174"/>
      <c r="M782" s="174"/>
      <c r="N782" s="174"/>
      <c r="O782" s="116"/>
      <c r="P782" s="174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</row>
    <row r="783" ht="15.0" customHeight="1">
      <c r="A783" s="262"/>
      <c r="B783" s="115" t="s">
        <v>3152</v>
      </c>
      <c r="C783" s="118"/>
      <c r="D783" s="118">
        <v>22440.0</v>
      </c>
      <c r="E783" s="175">
        <f t="shared" si="1"/>
        <v>-16867781.3</v>
      </c>
      <c r="F783" s="262" t="s">
        <v>3124</v>
      </c>
      <c r="G783" s="29" t="s">
        <v>2263</v>
      </c>
      <c r="H783" s="118"/>
      <c r="I783" s="29"/>
      <c r="J783" s="29"/>
      <c r="K783" s="116"/>
      <c r="L783" s="174"/>
      <c r="M783" s="174"/>
      <c r="N783" s="174"/>
      <c r="O783" s="116"/>
      <c r="P783" s="174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</row>
    <row r="784" ht="15.0" customHeight="1">
      <c r="A784" s="262"/>
      <c r="B784" s="115" t="s">
        <v>3152</v>
      </c>
      <c r="C784" s="116"/>
      <c r="D784" s="116">
        <v>47730.0</v>
      </c>
      <c r="E784" s="175">
        <f t="shared" si="1"/>
        <v>-16915511.3</v>
      </c>
      <c r="F784" s="262" t="s">
        <v>3124</v>
      </c>
      <c r="G784" s="29" t="s">
        <v>2263</v>
      </c>
      <c r="H784" s="118"/>
      <c r="I784" s="29"/>
      <c r="J784" s="29"/>
      <c r="K784" s="116"/>
      <c r="L784" s="174"/>
      <c r="M784" s="174"/>
      <c r="N784" s="174"/>
      <c r="O784" s="116"/>
      <c r="P784" s="174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</row>
    <row r="785" ht="15.0" customHeight="1">
      <c r="A785" s="262"/>
      <c r="B785" s="115" t="s">
        <v>3152</v>
      </c>
      <c r="C785" s="116"/>
      <c r="D785" s="116">
        <v>52830.0</v>
      </c>
      <c r="E785" s="175">
        <f t="shared" si="1"/>
        <v>-16968341.3</v>
      </c>
      <c r="F785" s="262" t="s">
        <v>3124</v>
      </c>
      <c r="G785" s="29" t="s">
        <v>2263</v>
      </c>
      <c r="H785" s="118"/>
      <c r="I785" s="29"/>
      <c r="J785" s="29"/>
      <c r="K785" s="116"/>
      <c r="L785" s="174"/>
      <c r="M785" s="174"/>
      <c r="N785" s="174"/>
      <c r="O785" s="116"/>
      <c r="P785" s="174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</row>
    <row r="786" ht="15.0" customHeight="1">
      <c r="A786" s="262">
        <v>45818.0</v>
      </c>
      <c r="B786" s="115" t="s">
        <v>2863</v>
      </c>
      <c r="C786" s="116">
        <v>8895770.0</v>
      </c>
      <c r="D786" s="118"/>
      <c r="E786" s="175">
        <f t="shared" si="1"/>
        <v>-8072571.3</v>
      </c>
      <c r="F786" s="262">
        <v>45810.0</v>
      </c>
      <c r="G786" s="260" t="s">
        <v>2266</v>
      </c>
      <c r="H786" s="118"/>
      <c r="I786" s="29"/>
      <c r="J786" s="29"/>
      <c r="K786" s="116"/>
      <c r="L786" s="174"/>
      <c r="M786" s="174"/>
      <c r="N786" s="174"/>
      <c r="O786" s="116"/>
      <c r="P786" s="174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</row>
    <row r="787" ht="15.0" customHeight="1">
      <c r="A787" s="262"/>
      <c r="B787" s="115" t="s">
        <v>2378</v>
      </c>
      <c r="C787" s="116"/>
      <c r="D787" s="118">
        <v>500.0</v>
      </c>
      <c r="E787" s="175">
        <f t="shared" si="1"/>
        <v>-8073071.3</v>
      </c>
      <c r="F787" s="262"/>
      <c r="G787" s="260" t="s">
        <v>2266</v>
      </c>
      <c r="H787" s="118"/>
      <c r="I787" s="29"/>
      <c r="J787" s="29"/>
      <c r="K787" s="116"/>
      <c r="L787" s="174"/>
      <c r="M787" s="174"/>
      <c r="N787" s="174"/>
      <c r="O787" s="116"/>
      <c r="P787" s="174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</row>
    <row r="788" ht="15.0" customHeight="1">
      <c r="A788" s="262"/>
      <c r="B788" s="115" t="s">
        <v>2279</v>
      </c>
      <c r="C788" s="116">
        <v>3.5E7</v>
      </c>
      <c r="D788" s="118"/>
      <c r="E788" s="175">
        <f t="shared" si="1"/>
        <v>26926928.7</v>
      </c>
      <c r="F788" s="262"/>
      <c r="G788" s="29" t="s">
        <v>2263</v>
      </c>
      <c r="H788" s="118"/>
      <c r="I788" s="29"/>
      <c r="J788" s="29"/>
      <c r="K788" s="116"/>
      <c r="L788" s="174"/>
      <c r="M788" s="174"/>
      <c r="N788" s="174"/>
      <c r="O788" s="116"/>
      <c r="P788" s="174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</row>
    <row r="789" ht="15.0" customHeight="1">
      <c r="A789" s="262"/>
      <c r="B789" s="115" t="s">
        <v>2279</v>
      </c>
      <c r="C789" s="116"/>
      <c r="D789" s="118">
        <v>9000000.0</v>
      </c>
      <c r="E789" s="175">
        <f t="shared" si="1"/>
        <v>17926928.7</v>
      </c>
      <c r="F789" s="262"/>
      <c r="G789" s="99" t="s">
        <v>2265</v>
      </c>
      <c r="H789" s="118"/>
      <c r="I789" s="29"/>
      <c r="J789" s="29"/>
      <c r="K789" s="116"/>
      <c r="L789" s="28"/>
      <c r="M789" s="174"/>
      <c r="N789" s="174"/>
      <c r="O789" s="116"/>
      <c r="P789" s="174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</row>
    <row r="790" ht="15.0" customHeight="1">
      <c r="A790" s="262"/>
      <c r="B790" s="115" t="s">
        <v>2271</v>
      </c>
      <c r="C790" s="116">
        <v>260190.0</v>
      </c>
      <c r="D790" s="118"/>
      <c r="E790" s="175">
        <f t="shared" si="1"/>
        <v>18187118.7</v>
      </c>
      <c r="F790" s="262"/>
      <c r="G790" s="99" t="s">
        <v>2265</v>
      </c>
      <c r="H790" s="118"/>
      <c r="I790" s="29"/>
      <c r="J790" s="29"/>
      <c r="K790" s="116"/>
      <c r="L790" s="174"/>
      <c r="M790" s="174"/>
      <c r="N790" s="174"/>
      <c r="O790" s="116"/>
      <c r="P790" s="174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</row>
    <row r="791" ht="15.0" customHeight="1">
      <c r="A791" s="262"/>
      <c r="B791" s="115" t="s">
        <v>3111</v>
      </c>
      <c r="C791" s="116"/>
      <c r="D791" s="116">
        <v>1.123829E7</v>
      </c>
      <c r="E791" s="175">
        <f t="shared" si="1"/>
        <v>6948828.7</v>
      </c>
      <c r="F791" s="262"/>
      <c r="G791" s="99" t="s">
        <v>2265</v>
      </c>
      <c r="H791" s="118"/>
      <c r="I791" s="29"/>
      <c r="J791" s="29"/>
      <c r="K791" s="34"/>
      <c r="L791" s="265"/>
      <c r="M791" s="174"/>
      <c r="N791" s="174"/>
      <c r="O791" s="116"/>
      <c r="P791" s="174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</row>
    <row r="792" ht="15.0" customHeight="1">
      <c r="A792" s="262"/>
      <c r="B792" s="115" t="s">
        <v>2881</v>
      </c>
      <c r="C792" s="116"/>
      <c r="D792" s="118">
        <v>5000000.0</v>
      </c>
      <c r="E792" s="175">
        <f t="shared" si="1"/>
        <v>1948828.7</v>
      </c>
      <c r="F792" s="262"/>
      <c r="G792" s="29" t="s">
        <v>2263</v>
      </c>
      <c r="H792" s="118"/>
      <c r="I792" s="29"/>
      <c r="J792" s="29"/>
      <c r="K792" s="34"/>
      <c r="L792" s="265"/>
      <c r="M792" s="174"/>
      <c r="N792" s="174"/>
      <c r="O792" s="116"/>
      <c r="P792" s="174"/>
      <c r="Q792" s="116"/>
      <c r="R792" s="116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  <c r="AF792" s="174"/>
      <c r="AG792" s="174"/>
      <c r="AH792" s="174"/>
      <c r="AI792" s="174"/>
      <c r="AJ792" s="174"/>
    </row>
    <row r="793" ht="15.0" customHeight="1">
      <c r="A793" s="262"/>
      <c r="B793" s="115" t="s">
        <v>2882</v>
      </c>
      <c r="C793" s="116"/>
      <c r="D793" s="118">
        <v>1.83E7</v>
      </c>
      <c r="E793" s="175">
        <f t="shared" si="1"/>
        <v>-16351171.3</v>
      </c>
      <c r="F793" s="262"/>
      <c r="G793" s="29" t="s">
        <v>2263</v>
      </c>
      <c r="H793" s="118"/>
      <c r="I793" s="29"/>
      <c r="J793" s="29"/>
      <c r="K793" s="34"/>
      <c r="L793" s="265"/>
      <c r="M793" s="174"/>
      <c r="N793" s="174"/>
      <c r="O793" s="116"/>
      <c r="P793" s="174"/>
      <c r="Q793" s="116"/>
      <c r="R793" s="116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  <c r="AF793" s="174"/>
      <c r="AG793" s="174"/>
      <c r="AH793" s="174"/>
      <c r="AI793" s="174"/>
      <c r="AJ793" s="174"/>
    </row>
    <row r="794" ht="15.0" customHeight="1">
      <c r="A794" s="262"/>
      <c r="B794" s="115" t="s">
        <v>2884</v>
      </c>
      <c r="C794" s="116"/>
      <c r="D794" s="118">
        <v>200000.0</v>
      </c>
      <c r="E794" s="175">
        <f t="shared" si="1"/>
        <v>-16551171.3</v>
      </c>
      <c r="F794" s="262"/>
      <c r="G794" s="29" t="s">
        <v>2263</v>
      </c>
      <c r="H794" s="118"/>
      <c r="I794" s="29"/>
      <c r="J794" s="29"/>
      <c r="K794" s="34"/>
      <c r="L794" s="28"/>
      <c r="M794" s="174"/>
      <c r="N794" s="174"/>
      <c r="O794" s="116"/>
      <c r="P794" s="174"/>
      <c r="Q794" s="116"/>
      <c r="R794" s="116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  <c r="AF794" s="174"/>
      <c r="AG794" s="174"/>
      <c r="AH794" s="174"/>
      <c r="AI794" s="174"/>
      <c r="AJ794" s="174"/>
    </row>
    <row r="795" ht="15.0" customHeight="1">
      <c r="A795" s="262"/>
      <c r="B795" s="115" t="s">
        <v>2291</v>
      </c>
      <c r="C795" s="116"/>
      <c r="D795" s="118">
        <v>1812870.0</v>
      </c>
      <c r="E795" s="175">
        <f t="shared" si="1"/>
        <v>-18364041.3</v>
      </c>
      <c r="F795" s="262"/>
      <c r="G795" s="29" t="s">
        <v>2263</v>
      </c>
      <c r="H795" s="118"/>
      <c r="I795" s="29"/>
      <c r="J795" s="29"/>
      <c r="K795" s="34"/>
      <c r="L795" s="118"/>
      <c r="M795" s="174"/>
      <c r="N795" s="174"/>
      <c r="O795" s="116"/>
      <c r="P795" s="174"/>
      <c r="Q795" s="116"/>
      <c r="R795" s="116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  <c r="AF795" s="174"/>
      <c r="AG795" s="174"/>
      <c r="AH795" s="174"/>
      <c r="AI795" s="174"/>
      <c r="AJ795" s="174"/>
    </row>
    <row r="796" ht="15.0" customHeight="1">
      <c r="A796" s="262"/>
      <c r="B796" s="115" t="s">
        <v>2405</v>
      </c>
      <c r="C796" s="116"/>
      <c r="D796" s="118">
        <v>536040.0</v>
      </c>
      <c r="E796" s="175">
        <f t="shared" si="1"/>
        <v>-18900081.3</v>
      </c>
      <c r="F796" s="262"/>
      <c r="G796" s="29" t="s">
        <v>2263</v>
      </c>
      <c r="H796" s="118"/>
      <c r="I796" s="29"/>
      <c r="J796" s="29"/>
      <c r="K796" s="116"/>
      <c r="L796" s="174"/>
      <c r="M796" s="174"/>
      <c r="N796" s="174"/>
      <c r="O796" s="116"/>
      <c r="P796" s="174"/>
      <c r="Q796" s="116"/>
      <c r="R796" s="116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  <c r="AF796" s="174"/>
      <c r="AG796" s="174"/>
      <c r="AH796" s="174"/>
      <c r="AI796" s="174"/>
      <c r="AJ796" s="174"/>
    </row>
    <row r="797" ht="15.0" customHeight="1">
      <c r="A797" s="262"/>
      <c r="B797" s="115" t="s">
        <v>2900</v>
      </c>
      <c r="C797" s="116"/>
      <c r="D797" s="118">
        <v>234540.0</v>
      </c>
      <c r="E797" s="175">
        <f t="shared" si="1"/>
        <v>-19134621.3</v>
      </c>
      <c r="F797" s="262"/>
      <c r="G797" s="29" t="s">
        <v>2263</v>
      </c>
      <c r="H797" s="118"/>
      <c r="I797" s="29"/>
      <c r="J797" s="29"/>
      <c r="K797" s="116"/>
      <c r="L797" s="28" t="s">
        <v>1095</v>
      </c>
      <c r="M797" s="174"/>
      <c r="N797" s="174"/>
      <c r="O797" s="116"/>
      <c r="P797" s="174"/>
      <c r="Q797" s="116"/>
      <c r="R797" s="116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  <c r="AF797" s="174"/>
      <c r="AG797" s="174"/>
      <c r="AH797" s="174"/>
      <c r="AI797" s="174"/>
      <c r="AJ797" s="174"/>
    </row>
    <row r="798" ht="15.0" customHeight="1">
      <c r="A798" s="262"/>
      <c r="B798" s="115" t="s">
        <v>2486</v>
      </c>
      <c r="C798" s="116"/>
      <c r="D798" s="118">
        <v>1.247015E7</v>
      </c>
      <c r="E798" s="175">
        <f t="shared" si="1"/>
        <v>-31604771.3</v>
      </c>
      <c r="F798" s="262"/>
      <c r="G798" s="29" t="s">
        <v>2263</v>
      </c>
      <c r="H798" s="118"/>
      <c r="I798" s="29"/>
      <c r="J798" s="29"/>
      <c r="K798" s="116"/>
      <c r="L798" s="174"/>
      <c r="M798" s="174"/>
      <c r="N798" s="174"/>
      <c r="O798" s="116"/>
      <c r="P798" s="174"/>
      <c r="Q798" s="116"/>
      <c r="R798" s="116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  <c r="AF798" s="174"/>
      <c r="AG798" s="174"/>
      <c r="AH798" s="174"/>
      <c r="AI798" s="174"/>
      <c r="AJ798" s="174"/>
    </row>
    <row r="799" ht="15.0" customHeight="1">
      <c r="A799" s="262"/>
      <c r="B799" s="115" t="s">
        <v>3101</v>
      </c>
      <c r="C799" s="116"/>
      <c r="D799" s="118">
        <v>5000000.0</v>
      </c>
      <c r="E799" s="175">
        <f t="shared" si="1"/>
        <v>-36604771.3</v>
      </c>
      <c r="F799" s="262"/>
      <c r="G799" s="29" t="s">
        <v>2263</v>
      </c>
      <c r="H799" s="118"/>
      <c r="I799" s="29"/>
      <c r="J799" s="29"/>
      <c r="K799" s="34" t="s">
        <v>3153</v>
      </c>
      <c r="L799" s="265">
        <f>'2025년'!D852+D857+D866+D868+D876+D892+D893</f>
        <v>676900</v>
      </c>
      <c r="M799" s="174"/>
      <c r="N799" s="174"/>
      <c r="O799" s="116"/>
      <c r="P799" s="174"/>
      <c r="Q799" s="116"/>
      <c r="R799" s="116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  <c r="AF799" s="174"/>
      <c r="AG799" s="174"/>
      <c r="AH799" s="174"/>
      <c r="AI799" s="174"/>
      <c r="AJ799" s="174"/>
    </row>
    <row r="800" ht="15.0" customHeight="1">
      <c r="A800" s="262"/>
      <c r="B800" s="115" t="s">
        <v>2279</v>
      </c>
      <c r="C800" s="116"/>
      <c r="D800" s="118">
        <v>1.0E7</v>
      </c>
      <c r="E800" s="175">
        <f t="shared" si="1"/>
        <v>-46604771.3</v>
      </c>
      <c r="F800" s="262"/>
      <c r="G800" s="29" t="s">
        <v>2263</v>
      </c>
      <c r="H800" s="118"/>
      <c r="I800" s="29"/>
      <c r="J800" s="29"/>
      <c r="K800" s="34" t="s">
        <v>2969</v>
      </c>
      <c r="L800" s="265"/>
      <c r="M800" s="174"/>
      <c r="N800" s="174"/>
      <c r="O800" s="116"/>
      <c r="P800" s="174"/>
      <c r="Q800" s="116"/>
      <c r="R800" s="116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  <c r="AF800" s="174"/>
      <c r="AG800" s="174"/>
      <c r="AH800" s="174"/>
      <c r="AI800" s="174"/>
      <c r="AJ800" s="174"/>
    </row>
    <row r="801" ht="15.0" customHeight="1">
      <c r="A801" s="262"/>
      <c r="B801" s="115" t="s">
        <v>3154</v>
      </c>
      <c r="C801" s="116"/>
      <c r="D801" s="118">
        <v>3088320.0</v>
      </c>
      <c r="E801" s="175">
        <f t="shared" si="1"/>
        <v>-49693091.3</v>
      </c>
      <c r="F801" s="262"/>
      <c r="G801" s="29" t="s">
        <v>2263</v>
      </c>
      <c r="H801" s="118"/>
      <c r="I801" s="29"/>
      <c r="J801" s="29"/>
      <c r="K801" s="34" t="s">
        <v>2325</v>
      </c>
      <c r="L801" s="265">
        <v>4348780.0</v>
      </c>
      <c r="M801" s="174"/>
      <c r="N801" s="174"/>
      <c r="O801" s="116"/>
      <c r="P801" s="174"/>
      <c r="Q801" s="116"/>
      <c r="R801" s="116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  <c r="AF801" s="174"/>
      <c r="AG801" s="174"/>
      <c r="AH801" s="174"/>
      <c r="AI801" s="174"/>
      <c r="AJ801" s="174"/>
    </row>
    <row r="802" ht="15.0" customHeight="1">
      <c r="A802" s="262"/>
      <c r="B802" s="115" t="s">
        <v>3155</v>
      </c>
      <c r="C802" s="116"/>
      <c r="D802" s="118">
        <v>2128900.0</v>
      </c>
      <c r="E802" s="175">
        <f t="shared" si="1"/>
        <v>-51821991.3</v>
      </c>
      <c r="F802" s="262"/>
      <c r="G802" s="29" t="s">
        <v>2263</v>
      </c>
      <c r="H802" s="118"/>
      <c r="I802" s="29"/>
      <c r="J802" s="29"/>
      <c r="K802" s="34" t="s">
        <v>2895</v>
      </c>
      <c r="L802" s="28">
        <v>1.100627E7</v>
      </c>
      <c r="M802" s="174"/>
      <c r="N802" s="174"/>
      <c r="O802" s="116"/>
      <c r="P802" s="174"/>
      <c r="Q802" s="116"/>
      <c r="R802" s="116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  <c r="AF802" s="174"/>
      <c r="AG802" s="174"/>
      <c r="AH802" s="174"/>
      <c r="AI802" s="174"/>
      <c r="AJ802" s="174"/>
    </row>
    <row r="803" ht="15.0" customHeight="1">
      <c r="A803" s="262"/>
      <c r="B803" s="115" t="s">
        <v>3156</v>
      </c>
      <c r="C803" s="116"/>
      <c r="D803" s="118">
        <v>246840.0</v>
      </c>
      <c r="E803" s="175">
        <f t="shared" si="1"/>
        <v>-52068831.3</v>
      </c>
      <c r="F803" s="262"/>
      <c r="G803" s="29" t="s">
        <v>2263</v>
      </c>
      <c r="H803" s="118"/>
      <c r="I803" s="29"/>
      <c r="J803" s="29"/>
      <c r="K803" s="34" t="s">
        <v>2890</v>
      </c>
      <c r="L803" s="118">
        <v>7500000.0</v>
      </c>
      <c r="M803" s="174"/>
      <c r="N803" s="174"/>
      <c r="O803" s="116"/>
      <c r="P803" s="174"/>
      <c r="Q803" s="116"/>
      <c r="R803" s="116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  <c r="AF803" s="174"/>
      <c r="AG803" s="174"/>
      <c r="AH803" s="174"/>
      <c r="AI803" s="174"/>
      <c r="AJ803" s="174"/>
    </row>
    <row r="804" ht="15.0" customHeight="1">
      <c r="A804" s="262"/>
      <c r="B804" s="115" t="s">
        <v>3157</v>
      </c>
      <c r="C804" s="116"/>
      <c r="D804" s="118">
        <v>566340.0</v>
      </c>
      <c r="E804" s="175">
        <f t="shared" si="1"/>
        <v>-52635171.3</v>
      </c>
      <c r="F804" s="262"/>
      <c r="G804" s="29" t="s">
        <v>2263</v>
      </c>
      <c r="H804" s="118"/>
      <c r="I804" s="29"/>
      <c r="J804" s="29"/>
      <c r="K804" s="34"/>
      <c r="L804" s="118"/>
      <c r="M804" s="174"/>
      <c r="N804" s="118"/>
      <c r="O804" s="116"/>
      <c r="P804" s="174"/>
      <c r="Q804" s="116"/>
      <c r="R804" s="116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  <c r="AF804" s="174"/>
      <c r="AG804" s="174"/>
      <c r="AH804" s="174"/>
      <c r="AI804" s="174"/>
      <c r="AJ804" s="174"/>
    </row>
    <row r="805" ht="15.0" customHeight="1">
      <c r="A805" s="262"/>
      <c r="B805" s="115" t="s">
        <v>3158</v>
      </c>
      <c r="C805" s="265"/>
      <c r="D805" s="265">
        <v>275770.0</v>
      </c>
      <c r="E805" s="175">
        <f t="shared" si="1"/>
        <v>-52910941.3</v>
      </c>
      <c r="F805" s="262"/>
      <c r="G805" s="29" t="s">
        <v>2263</v>
      </c>
      <c r="H805" s="118"/>
      <c r="I805" s="29"/>
      <c r="J805" s="29"/>
      <c r="K805" s="116">
        <v>1.0</v>
      </c>
      <c r="L805" s="175">
        <v>432270.0</v>
      </c>
      <c r="M805" s="174"/>
      <c r="N805" s="174"/>
      <c r="O805" s="116"/>
      <c r="P805" s="174"/>
      <c r="Q805" s="116"/>
      <c r="R805" s="116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  <c r="AF805" s="174"/>
      <c r="AG805" s="174"/>
      <c r="AH805" s="174"/>
      <c r="AI805" s="174"/>
      <c r="AJ805" s="174"/>
    </row>
    <row r="806" ht="15.0" customHeight="1">
      <c r="A806" s="262">
        <v>45819.0</v>
      </c>
      <c r="B806" s="115" t="s">
        <v>2300</v>
      </c>
      <c r="C806" s="118"/>
      <c r="D806" s="118">
        <v>27500.0</v>
      </c>
      <c r="E806" s="175">
        <f t="shared" si="1"/>
        <v>-52938441.3</v>
      </c>
      <c r="F806" s="262"/>
      <c r="G806" s="29" t="s">
        <v>2263</v>
      </c>
      <c r="H806" s="118"/>
      <c r="I806" s="29"/>
      <c r="J806" s="29"/>
      <c r="K806" s="116">
        <v>2.0</v>
      </c>
      <c r="L806" s="118">
        <v>2463190.0</v>
      </c>
      <c r="M806" s="174"/>
      <c r="N806" s="174"/>
      <c r="O806" s="116"/>
      <c r="P806" s="174"/>
      <c r="Q806" s="116"/>
      <c r="R806" s="116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  <c r="AF806" s="174"/>
      <c r="AG806" s="174"/>
      <c r="AH806" s="174"/>
      <c r="AI806" s="174"/>
      <c r="AJ806" s="174"/>
    </row>
    <row r="807" ht="15.0" customHeight="1">
      <c r="A807" s="262"/>
      <c r="B807" s="115" t="s">
        <v>3159</v>
      </c>
      <c r="C807" s="116"/>
      <c r="D807" s="118">
        <v>15400.0</v>
      </c>
      <c r="E807" s="175">
        <f t="shared" si="1"/>
        <v>-52953841.3</v>
      </c>
      <c r="F807" s="262"/>
      <c r="G807" s="29" t="s">
        <v>2263</v>
      </c>
      <c r="H807" s="118"/>
      <c r="I807" s="29"/>
      <c r="J807" s="29"/>
      <c r="K807" s="116">
        <v>3.0</v>
      </c>
      <c r="L807" s="118">
        <v>432270.0</v>
      </c>
      <c r="M807" s="174"/>
      <c r="N807" s="174"/>
      <c r="O807" s="116"/>
      <c r="P807" s="174"/>
      <c r="Q807" s="116"/>
      <c r="R807" s="116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  <c r="AF807" s="174"/>
      <c r="AG807" s="174"/>
      <c r="AH807" s="174"/>
      <c r="AI807" s="174"/>
      <c r="AJ807" s="174"/>
    </row>
    <row r="808" ht="15.0" customHeight="1">
      <c r="A808" s="262"/>
      <c r="B808" s="115" t="s">
        <v>2271</v>
      </c>
      <c r="C808" s="116">
        <v>1358243.0</v>
      </c>
      <c r="D808" s="118"/>
      <c r="E808" s="175">
        <f t="shared" si="1"/>
        <v>-51595598.3</v>
      </c>
      <c r="F808" s="262"/>
      <c r="G808" s="99" t="s">
        <v>2265</v>
      </c>
      <c r="H808" s="118"/>
      <c r="I808" s="29"/>
      <c r="J808" s="29"/>
      <c r="K808" s="116">
        <v>4.0</v>
      </c>
      <c r="L808" s="118">
        <v>0.0</v>
      </c>
      <c r="M808" s="174"/>
      <c r="N808" s="174"/>
      <c r="O808" s="116"/>
      <c r="P808" s="174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</row>
    <row r="809" ht="15.0" customHeight="1">
      <c r="A809" s="262"/>
      <c r="B809" s="115" t="s">
        <v>2279</v>
      </c>
      <c r="C809" s="116">
        <v>3950000.0</v>
      </c>
      <c r="D809" s="118"/>
      <c r="E809" s="175">
        <f t="shared" si="1"/>
        <v>-47645598.3</v>
      </c>
      <c r="F809" s="262"/>
      <c r="G809" s="29" t="s">
        <v>2263</v>
      </c>
      <c r="H809" s="118"/>
      <c r="I809" s="29"/>
      <c r="J809" s="29"/>
      <c r="K809" s="116">
        <v>5.0</v>
      </c>
      <c r="L809" s="118">
        <v>448720.0</v>
      </c>
      <c r="M809" s="174"/>
      <c r="N809" s="174"/>
      <c r="O809" s="116"/>
      <c r="P809" s="174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</row>
    <row r="810" ht="15.0" customHeight="1">
      <c r="A810" s="262">
        <v>45820.0</v>
      </c>
      <c r="B810" s="115" t="s">
        <v>2271</v>
      </c>
      <c r="C810" s="116">
        <v>347404.0</v>
      </c>
      <c r="D810" s="118"/>
      <c r="E810" s="175">
        <f t="shared" si="1"/>
        <v>-47298194.3</v>
      </c>
      <c r="F810" s="262"/>
      <c r="G810" s="99" t="s">
        <v>2265</v>
      </c>
      <c r="H810" s="118"/>
      <c r="I810" s="29"/>
      <c r="J810" s="29"/>
      <c r="K810" s="116">
        <v>6.0</v>
      </c>
      <c r="L810" s="116">
        <v>306550.0</v>
      </c>
      <c r="M810" s="174"/>
      <c r="N810" s="174"/>
      <c r="O810" s="116"/>
      <c r="P810" s="174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</row>
    <row r="811" ht="15.0" customHeight="1">
      <c r="A811" s="262">
        <v>45821.0</v>
      </c>
      <c r="B811" s="115" t="s">
        <v>2271</v>
      </c>
      <c r="C811" s="116">
        <v>385549.0</v>
      </c>
      <c r="D811" s="118"/>
      <c r="E811" s="175">
        <f t="shared" si="1"/>
        <v>-46912645.3</v>
      </c>
      <c r="F811" s="262"/>
      <c r="G811" s="99" t="s">
        <v>2265</v>
      </c>
      <c r="H811" s="118"/>
      <c r="I811" s="29"/>
      <c r="J811" s="29"/>
      <c r="K811" s="116">
        <v>7.0</v>
      </c>
      <c r="L811" s="116">
        <v>373280.0</v>
      </c>
      <c r="M811" s="174"/>
      <c r="N811" s="174"/>
      <c r="O811" s="116"/>
      <c r="P811" s="174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</row>
    <row r="812" ht="15.0" customHeight="1">
      <c r="A812" s="262"/>
      <c r="B812" s="115" t="s">
        <v>3101</v>
      </c>
      <c r="C812" s="116"/>
      <c r="D812" s="116">
        <v>2000000.0</v>
      </c>
      <c r="E812" s="175">
        <f t="shared" si="1"/>
        <v>-48912645.3</v>
      </c>
      <c r="F812" s="262"/>
      <c r="G812" s="99" t="s">
        <v>2265</v>
      </c>
      <c r="H812" s="118"/>
      <c r="I812" s="29"/>
      <c r="J812" s="29"/>
      <c r="K812" s="116">
        <v>8.0</v>
      </c>
      <c r="L812" s="116">
        <v>267870.0</v>
      </c>
      <c r="M812" s="174"/>
      <c r="N812" s="174"/>
      <c r="O812" s="116"/>
      <c r="P812" s="174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</row>
    <row r="813" ht="15.0" customHeight="1">
      <c r="A813" s="262"/>
      <c r="B813" s="115" t="s">
        <v>2302</v>
      </c>
      <c r="C813" s="116"/>
      <c r="D813" s="116">
        <v>132041.0</v>
      </c>
      <c r="E813" s="175">
        <f t="shared" si="1"/>
        <v>-49044686.3</v>
      </c>
      <c r="F813" s="262"/>
      <c r="G813" s="99" t="s">
        <v>2265</v>
      </c>
      <c r="H813" s="118"/>
      <c r="I813" s="29"/>
      <c r="J813" s="29"/>
      <c r="K813" s="116">
        <v>9.0</v>
      </c>
      <c r="L813" s="118">
        <v>7774030.0</v>
      </c>
      <c r="M813" s="174"/>
      <c r="N813" s="174"/>
      <c r="O813" s="116"/>
      <c r="P813" s="174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</row>
    <row r="814" ht="15.0" customHeight="1">
      <c r="A814" s="262"/>
      <c r="B814" s="115" t="s">
        <v>3160</v>
      </c>
      <c r="C814" s="116"/>
      <c r="D814" s="118">
        <v>300000.0</v>
      </c>
      <c r="E814" s="175">
        <f t="shared" si="1"/>
        <v>-49344686.3</v>
      </c>
      <c r="F814" s="262"/>
      <c r="G814" s="29" t="s">
        <v>2263</v>
      </c>
      <c r="H814" s="118"/>
      <c r="I814" s="29"/>
      <c r="J814" s="29"/>
      <c r="K814" s="116">
        <v>10.0</v>
      </c>
      <c r="L814" s="116">
        <v>2460140.0</v>
      </c>
      <c r="M814" s="174"/>
      <c r="N814" s="174"/>
      <c r="O814" s="116"/>
      <c r="P814" s="174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</row>
    <row r="815" ht="15.0" customHeight="1">
      <c r="A815" s="262"/>
      <c r="B815" s="115" t="s">
        <v>3101</v>
      </c>
      <c r="C815" s="118">
        <v>2354730.0</v>
      </c>
      <c r="D815" s="116"/>
      <c r="E815" s="175">
        <f t="shared" si="1"/>
        <v>-46989956.3</v>
      </c>
      <c r="F815" s="262"/>
      <c r="G815" s="61" t="s">
        <v>2264</v>
      </c>
      <c r="H815" s="118"/>
      <c r="I815" s="29"/>
      <c r="J815" s="29"/>
      <c r="K815" s="116" t="s">
        <v>2834</v>
      </c>
      <c r="L815" s="116">
        <v>200000.0</v>
      </c>
      <c r="M815" s="174"/>
      <c r="N815" s="174"/>
      <c r="O815" s="116"/>
      <c r="P815" s="174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</row>
    <row r="816" ht="15.0" customHeight="1">
      <c r="A816" s="262">
        <v>45822.0</v>
      </c>
      <c r="B816" s="115" t="s">
        <v>3101</v>
      </c>
      <c r="C816" s="116">
        <v>470950.0</v>
      </c>
      <c r="D816" s="118"/>
      <c r="E816" s="175">
        <f t="shared" si="1"/>
        <v>-46519006.3</v>
      </c>
      <c r="F816" s="262"/>
      <c r="G816" s="61" t="s">
        <v>2264</v>
      </c>
      <c r="H816" s="118"/>
      <c r="I816" s="29"/>
      <c r="J816" s="29"/>
      <c r="K816" s="116">
        <v>11.0</v>
      </c>
      <c r="L816" s="118">
        <v>2354730.0</v>
      </c>
      <c r="M816" s="174"/>
      <c r="N816" s="174"/>
      <c r="O816" s="116"/>
      <c r="P816" s="174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</row>
    <row r="817" ht="15.0" customHeight="1">
      <c r="A817" s="262">
        <v>45823.0</v>
      </c>
      <c r="B817" s="115" t="s">
        <v>3101</v>
      </c>
      <c r="C817" s="116">
        <v>432270.0</v>
      </c>
      <c r="D817" s="118"/>
      <c r="E817" s="175">
        <f t="shared" si="1"/>
        <v>-46086736.3</v>
      </c>
      <c r="F817" s="262"/>
      <c r="G817" s="61" t="s">
        <v>2264</v>
      </c>
      <c r="H817" s="118"/>
      <c r="I817" s="29"/>
      <c r="J817" s="29"/>
      <c r="K817" s="116">
        <v>12.0</v>
      </c>
      <c r="L817" s="118">
        <v>2460140.0</v>
      </c>
      <c r="M817" s="174"/>
      <c r="N817" s="174"/>
      <c r="O817" s="116"/>
      <c r="P817" s="174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</row>
    <row r="818" ht="15.0" customHeight="1">
      <c r="A818" s="262">
        <v>45824.0</v>
      </c>
      <c r="B818" s="115" t="s">
        <v>2330</v>
      </c>
      <c r="C818" s="116">
        <v>229.0</v>
      </c>
      <c r="D818" s="116"/>
      <c r="E818" s="175">
        <f t="shared" si="1"/>
        <v>-46086507.3</v>
      </c>
      <c r="F818" s="262"/>
      <c r="G818" s="29" t="s">
        <v>2263</v>
      </c>
      <c r="H818" s="118"/>
      <c r="I818" s="29"/>
      <c r="J818" s="29"/>
      <c r="K818" s="116">
        <v>13.0</v>
      </c>
      <c r="L818" s="118">
        <v>2354730.0</v>
      </c>
      <c r="M818" s="174"/>
      <c r="N818" s="174"/>
      <c r="O818" s="116"/>
      <c r="P818" s="174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</row>
    <row r="819" ht="15.0" customHeight="1">
      <c r="A819" s="262"/>
      <c r="B819" s="115" t="s">
        <v>3161</v>
      </c>
      <c r="C819" s="116">
        <v>3000000.0</v>
      </c>
      <c r="D819" s="116"/>
      <c r="E819" s="175">
        <f t="shared" si="1"/>
        <v>-43086507.3</v>
      </c>
      <c r="F819" s="262" t="s">
        <v>3162</v>
      </c>
      <c r="G819" s="29" t="s">
        <v>2263</v>
      </c>
      <c r="H819" s="118"/>
      <c r="I819" s="29"/>
      <c r="J819" s="29"/>
      <c r="K819" s="116">
        <v>14.0</v>
      </c>
      <c r="L819" s="116">
        <v>470950.0</v>
      </c>
      <c r="M819" s="174"/>
      <c r="N819" s="174"/>
      <c r="O819" s="116"/>
      <c r="P819" s="174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</row>
    <row r="820" ht="15.0" customHeight="1">
      <c r="A820" s="262"/>
      <c r="B820" s="115" t="s">
        <v>2279</v>
      </c>
      <c r="C820" s="116">
        <v>1.0E7</v>
      </c>
      <c r="D820" s="118"/>
      <c r="E820" s="175">
        <f t="shared" si="1"/>
        <v>-33086507.3</v>
      </c>
      <c r="F820" s="262"/>
      <c r="G820" s="29" t="s">
        <v>2263</v>
      </c>
      <c r="H820" s="118"/>
      <c r="I820" s="29"/>
      <c r="J820" s="29"/>
      <c r="K820" s="116">
        <v>15.0</v>
      </c>
      <c r="L820" s="116">
        <v>432270.0</v>
      </c>
      <c r="M820" s="174"/>
      <c r="N820" s="174"/>
      <c r="O820" s="116"/>
      <c r="P820" s="174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</row>
    <row r="821" ht="15.0" customHeight="1">
      <c r="A821" s="262"/>
      <c r="B821" s="115" t="s">
        <v>3101</v>
      </c>
      <c r="C821" s="116">
        <v>3200000.0</v>
      </c>
      <c r="D821" s="118"/>
      <c r="E821" s="175">
        <f t="shared" si="1"/>
        <v>-29886507.3</v>
      </c>
      <c r="F821" s="262"/>
      <c r="G821" s="29" t="s">
        <v>2263</v>
      </c>
      <c r="H821" s="118"/>
      <c r="I821" s="29"/>
      <c r="J821" s="29"/>
      <c r="K821" s="116">
        <v>16.0</v>
      </c>
      <c r="L821" s="118">
        <v>2399210.0</v>
      </c>
      <c r="M821" s="174"/>
      <c r="N821" s="174"/>
      <c r="O821" s="116"/>
      <c r="P821" s="174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</row>
    <row r="822" ht="15.0" customHeight="1">
      <c r="A822" s="262"/>
      <c r="B822" s="115" t="s">
        <v>2334</v>
      </c>
      <c r="C822" s="116"/>
      <c r="D822" s="118">
        <v>507100.0</v>
      </c>
      <c r="E822" s="175">
        <f t="shared" si="1"/>
        <v>-30393607.3</v>
      </c>
      <c r="F822" s="262"/>
      <c r="G822" s="29" t="s">
        <v>2263</v>
      </c>
      <c r="H822" s="118"/>
      <c r="I822" s="29"/>
      <c r="J822" s="29"/>
      <c r="K822" s="116">
        <v>17.0</v>
      </c>
      <c r="L822" s="116">
        <v>2431130.0</v>
      </c>
      <c r="M822" s="174"/>
      <c r="N822" s="174"/>
      <c r="O822" s="116"/>
      <c r="P822" s="174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</row>
    <row r="823" ht="15.0" customHeight="1">
      <c r="A823" s="262"/>
      <c r="B823" s="115" t="s">
        <v>3163</v>
      </c>
      <c r="C823" s="116"/>
      <c r="D823" s="116">
        <v>5828050.0</v>
      </c>
      <c r="E823" s="175">
        <f t="shared" si="1"/>
        <v>-36221657.3</v>
      </c>
      <c r="F823" s="262"/>
      <c r="G823" s="29" t="s">
        <v>2263</v>
      </c>
      <c r="H823" s="118"/>
      <c r="I823" s="29"/>
      <c r="J823" s="29"/>
      <c r="K823" s="116">
        <v>18.0</v>
      </c>
      <c r="L823" s="116">
        <v>2433070.0</v>
      </c>
      <c r="M823" s="174"/>
      <c r="N823" s="174"/>
      <c r="O823" s="116"/>
      <c r="P823" s="174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</row>
    <row r="824" ht="15.0" customHeight="1">
      <c r="A824" s="262"/>
      <c r="B824" s="115" t="s">
        <v>2910</v>
      </c>
      <c r="C824" s="116"/>
      <c r="D824" s="118">
        <v>56727.0</v>
      </c>
      <c r="E824" s="175">
        <f t="shared" si="1"/>
        <v>-36278384.3</v>
      </c>
      <c r="F824" s="262"/>
      <c r="G824" s="29" t="s">
        <v>2263</v>
      </c>
      <c r="H824" s="118"/>
      <c r="I824" s="29"/>
      <c r="J824" s="29"/>
      <c r="K824" s="116">
        <v>19.0</v>
      </c>
      <c r="L824" s="118">
        <v>2435980.0</v>
      </c>
      <c r="M824" s="174"/>
      <c r="N824" s="174"/>
      <c r="O824" s="116"/>
      <c r="P824" s="174"/>
      <c r="Q824" s="116"/>
      <c r="R824" s="116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  <c r="AF824" s="174"/>
      <c r="AG824" s="174"/>
      <c r="AH824" s="174"/>
      <c r="AI824" s="174"/>
      <c r="AJ824" s="174"/>
    </row>
    <row r="825" ht="15.0" customHeight="1">
      <c r="A825" s="262"/>
      <c r="B825" s="115" t="s">
        <v>3164</v>
      </c>
      <c r="C825" s="116"/>
      <c r="D825" s="118">
        <v>1033600.0</v>
      </c>
      <c r="E825" s="175">
        <f t="shared" si="1"/>
        <v>-37311984.3</v>
      </c>
      <c r="F825" s="262"/>
      <c r="G825" s="29" t="s">
        <v>2263</v>
      </c>
      <c r="H825" s="118"/>
      <c r="I825" s="29"/>
      <c r="J825" s="29"/>
      <c r="K825" s="116">
        <v>20.0</v>
      </c>
      <c r="L825" s="118">
        <v>2609100.0</v>
      </c>
      <c r="M825" s="174"/>
      <c r="N825" s="174"/>
      <c r="O825" s="116"/>
      <c r="P825" s="174"/>
      <c r="Q825" s="116"/>
      <c r="R825" s="116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  <c r="AF825" s="174"/>
      <c r="AG825" s="174"/>
      <c r="AH825" s="174"/>
      <c r="AI825" s="174"/>
      <c r="AJ825" s="174"/>
    </row>
    <row r="826" ht="15.0" customHeight="1">
      <c r="A826" s="262"/>
      <c r="B826" s="115" t="s">
        <v>2338</v>
      </c>
      <c r="C826" s="116"/>
      <c r="D826" s="118">
        <v>83100.0</v>
      </c>
      <c r="E826" s="175">
        <f t="shared" si="1"/>
        <v>-37395084.3</v>
      </c>
      <c r="F826" s="262"/>
      <c r="G826" s="29" t="s">
        <v>2263</v>
      </c>
      <c r="H826" s="118"/>
      <c r="I826" s="29"/>
      <c r="J826" s="29"/>
      <c r="K826" s="116">
        <v>21.0</v>
      </c>
      <c r="L826" s="118">
        <v>807490.0</v>
      </c>
      <c r="M826" s="174"/>
      <c r="N826" s="174"/>
      <c r="O826" s="116"/>
      <c r="P826" s="174"/>
      <c r="Q826" s="116"/>
      <c r="R826" s="116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  <c r="AF826" s="174"/>
      <c r="AG826" s="174"/>
      <c r="AH826" s="174"/>
      <c r="AI826" s="174"/>
      <c r="AJ826" s="174"/>
    </row>
    <row r="827" ht="15.0" customHeight="1">
      <c r="A827" s="262"/>
      <c r="B827" s="115" t="s">
        <v>2338</v>
      </c>
      <c r="C827" s="118"/>
      <c r="D827" s="118">
        <v>3597198.0</v>
      </c>
      <c r="E827" s="175">
        <f t="shared" si="1"/>
        <v>-40992282.3</v>
      </c>
      <c r="F827" s="262"/>
      <c r="G827" s="29" t="s">
        <v>2263</v>
      </c>
      <c r="H827" s="118"/>
      <c r="I827" s="29"/>
      <c r="J827" s="29"/>
      <c r="K827" s="116">
        <v>22.0</v>
      </c>
      <c r="L827" s="116">
        <v>432270.0</v>
      </c>
      <c r="M827" s="174"/>
      <c r="N827" s="174"/>
      <c r="O827" s="116"/>
      <c r="P827" s="174"/>
      <c r="Q827" s="116"/>
      <c r="R827" s="116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  <c r="AF827" s="174"/>
      <c r="AG827" s="174"/>
      <c r="AH827" s="174"/>
      <c r="AI827" s="174"/>
      <c r="AJ827" s="174"/>
    </row>
    <row r="828" ht="15.0" customHeight="1">
      <c r="A828" s="262"/>
      <c r="B828" s="115" t="s">
        <v>2271</v>
      </c>
      <c r="C828" s="116">
        <v>314991.0</v>
      </c>
      <c r="D828" s="118"/>
      <c r="E828" s="175">
        <f t="shared" si="1"/>
        <v>-40677291.3</v>
      </c>
      <c r="F828" s="262"/>
      <c r="G828" s="99" t="s">
        <v>2265</v>
      </c>
      <c r="H828" s="118"/>
      <c r="I828" s="29"/>
      <c r="J828" s="29"/>
      <c r="K828" s="116">
        <v>23.0</v>
      </c>
      <c r="L828" s="116">
        <v>2670960.0</v>
      </c>
      <c r="M828" s="174"/>
      <c r="N828" s="174"/>
      <c r="O828" s="116"/>
      <c r="P828" s="174"/>
      <c r="Q828" s="116"/>
      <c r="R828" s="116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  <c r="AF828" s="174"/>
      <c r="AG828" s="174"/>
      <c r="AH828" s="174"/>
      <c r="AI828" s="174"/>
      <c r="AJ828" s="174"/>
    </row>
    <row r="829" ht="15.0" customHeight="1">
      <c r="A829" s="262"/>
      <c r="B829" s="115" t="s">
        <v>2302</v>
      </c>
      <c r="C829" s="116"/>
      <c r="D829" s="118">
        <v>302835.0</v>
      </c>
      <c r="E829" s="175">
        <f t="shared" si="1"/>
        <v>-40980126.3</v>
      </c>
      <c r="F829" s="262"/>
      <c r="G829" s="99" t="s">
        <v>2265</v>
      </c>
      <c r="H829" s="118"/>
      <c r="I829" s="29"/>
      <c r="J829" s="29"/>
      <c r="K829" s="116">
        <v>24.0</v>
      </c>
      <c r="L829" s="116">
        <v>2747350.0</v>
      </c>
      <c r="M829" s="174"/>
      <c r="N829" s="174"/>
      <c r="O829" s="116"/>
      <c r="P829" s="174"/>
      <c r="Q829" s="116"/>
      <c r="R829" s="116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  <c r="AF829" s="174"/>
      <c r="AG829" s="174"/>
      <c r="AH829" s="174"/>
      <c r="AI829" s="174"/>
      <c r="AJ829" s="174"/>
    </row>
    <row r="830" ht="15.0" customHeight="1">
      <c r="A830" s="262">
        <v>45825.0</v>
      </c>
      <c r="B830" s="115" t="s">
        <v>3165</v>
      </c>
      <c r="C830" s="116">
        <v>1386000.0</v>
      </c>
      <c r="D830" s="116"/>
      <c r="E830" s="175">
        <f t="shared" si="1"/>
        <v>-39594126.3</v>
      </c>
      <c r="F830" s="262">
        <v>45808.0</v>
      </c>
      <c r="G830" s="29" t="s">
        <v>2263</v>
      </c>
      <c r="H830" s="118"/>
      <c r="I830" s="29"/>
      <c r="J830" s="29"/>
      <c r="K830" s="116">
        <v>25.0</v>
      </c>
      <c r="L830" s="116">
        <v>2147790.0</v>
      </c>
      <c r="M830" s="174"/>
      <c r="N830" s="174"/>
      <c r="O830" s="116"/>
      <c r="P830" s="174"/>
      <c r="Q830" s="116"/>
      <c r="R830" s="116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  <c r="AF830" s="174"/>
      <c r="AG830" s="174"/>
      <c r="AH830" s="174"/>
      <c r="AI830" s="174"/>
      <c r="AJ830" s="174"/>
    </row>
    <row r="831" ht="15.0" customHeight="1">
      <c r="A831" s="262"/>
      <c r="B831" s="115" t="s">
        <v>2338</v>
      </c>
      <c r="C831" s="118"/>
      <c r="D831" s="116">
        <v>1381421.0</v>
      </c>
      <c r="E831" s="175">
        <f t="shared" si="1"/>
        <v>-40975547.3</v>
      </c>
      <c r="F831" s="262"/>
      <c r="G831" s="29" t="s">
        <v>2263</v>
      </c>
      <c r="H831" s="118"/>
      <c r="I831" s="29"/>
      <c r="J831" s="29"/>
      <c r="K831" s="116">
        <v>26.0</v>
      </c>
      <c r="L831" s="116">
        <v>2356670.0</v>
      </c>
      <c r="M831" s="174"/>
      <c r="N831" s="174"/>
      <c r="O831" s="116"/>
      <c r="P831" s="174"/>
      <c r="Q831" s="116"/>
      <c r="R831" s="116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  <c r="AF831" s="174"/>
      <c r="AG831" s="174"/>
      <c r="AH831" s="174"/>
      <c r="AI831" s="174"/>
      <c r="AJ831" s="174"/>
    </row>
    <row r="832" ht="15.0" customHeight="1">
      <c r="A832" s="262"/>
      <c r="B832" s="115" t="s">
        <v>2271</v>
      </c>
      <c r="C832" s="116">
        <v>384430.0</v>
      </c>
      <c r="D832" s="118"/>
      <c r="E832" s="175">
        <f t="shared" si="1"/>
        <v>-40591117.3</v>
      </c>
      <c r="F832" s="262"/>
      <c r="G832" s="99" t="s">
        <v>2265</v>
      </c>
      <c r="H832" s="118"/>
      <c r="I832" s="29"/>
      <c r="J832" s="29"/>
      <c r="K832" s="116">
        <v>27.0</v>
      </c>
      <c r="L832" s="116">
        <v>2354730.0</v>
      </c>
      <c r="M832" s="174"/>
      <c r="N832" s="174"/>
      <c r="O832" s="116"/>
      <c r="P832" s="174"/>
      <c r="Q832" s="116"/>
      <c r="R832" s="116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  <c r="AF832" s="174"/>
      <c r="AG832" s="174"/>
      <c r="AH832" s="174"/>
      <c r="AI832" s="174"/>
      <c r="AJ832" s="174"/>
    </row>
    <row r="833" ht="15.0" customHeight="1">
      <c r="A833" s="262"/>
      <c r="B833" s="115" t="s">
        <v>2302</v>
      </c>
      <c r="C833" s="116"/>
      <c r="D833" s="116">
        <v>397718.0</v>
      </c>
      <c r="E833" s="175">
        <f t="shared" si="1"/>
        <v>-40988835.3</v>
      </c>
      <c r="F833" s="262"/>
      <c r="G833" s="99" t="s">
        <v>2265</v>
      </c>
      <c r="H833" s="118"/>
      <c r="I833" s="29"/>
      <c r="J833" s="29"/>
      <c r="K833" s="116">
        <v>28.0</v>
      </c>
      <c r="L833" s="116">
        <v>365540.0</v>
      </c>
      <c r="M833" s="174"/>
      <c r="N833" s="174"/>
      <c r="O833" s="116"/>
      <c r="P833" s="174"/>
      <c r="Q833" s="116"/>
      <c r="R833" s="116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  <c r="AF833" s="174"/>
      <c r="AG833" s="174"/>
      <c r="AH833" s="174"/>
      <c r="AI833" s="174"/>
      <c r="AJ833" s="174"/>
    </row>
    <row r="834" ht="15.0" customHeight="1">
      <c r="A834" s="262">
        <v>45826.0</v>
      </c>
      <c r="B834" s="115" t="s">
        <v>2271</v>
      </c>
      <c r="C834" s="116">
        <v>1038792.0</v>
      </c>
      <c r="D834" s="116"/>
      <c r="E834" s="175">
        <f t="shared" si="1"/>
        <v>-39950043.3</v>
      </c>
      <c r="F834" s="262"/>
      <c r="G834" s="99" t="s">
        <v>2265</v>
      </c>
      <c r="H834" s="118"/>
      <c r="I834" s="29"/>
      <c r="J834" s="29"/>
      <c r="K834" s="116">
        <v>29.0</v>
      </c>
      <c r="L834" s="116">
        <v>365540.0</v>
      </c>
      <c r="M834" s="174"/>
      <c r="N834" s="174"/>
      <c r="O834" s="116"/>
      <c r="P834" s="174"/>
      <c r="Q834" s="116"/>
      <c r="R834" s="116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  <c r="AF834" s="174"/>
      <c r="AG834" s="174"/>
      <c r="AH834" s="174"/>
      <c r="AI834" s="174"/>
      <c r="AJ834" s="174"/>
    </row>
    <row r="835" ht="15.0" customHeight="1">
      <c r="A835" s="262"/>
      <c r="B835" s="115" t="s">
        <v>2302</v>
      </c>
      <c r="C835" s="116"/>
      <c r="D835" s="116">
        <v>1038792.0</v>
      </c>
      <c r="E835" s="175">
        <f t="shared" si="1"/>
        <v>-40988835.3</v>
      </c>
      <c r="F835" s="262"/>
      <c r="G835" s="99" t="s">
        <v>2265</v>
      </c>
      <c r="H835" s="118"/>
      <c r="I835" s="29"/>
      <c r="J835" s="29"/>
      <c r="K835" s="116">
        <v>30.0</v>
      </c>
      <c r="L835" s="116">
        <v>2354730.0</v>
      </c>
      <c r="M835" s="174"/>
      <c r="N835" s="174"/>
      <c r="O835" s="116"/>
      <c r="P835" s="174"/>
      <c r="Q835" s="116"/>
      <c r="R835" s="116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  <c r="AF835" s="174"/>
      <c r="AG835" s="174"/>
      <c r="AH835" s="174"/>
      <c r="AI835" s="174"/>
      <c r="AJ835" s="174"/>
    </row>
    <row r="836" ht="15.0" customHeight="1">
      <c r="A836" s="262"/>
      <c r="B836" s="117" t="s">
        <v>2279</v>
      </c>
      <c r="C836" s="116">
        <v>1.0E7</v>
      </c>
      <c r="D836" s="116"/>
      <c r="E836" s="175">
        <f t="shared" si="1"/>
        <v>-30988835.3</v>
      </c>
      <c r="F836" s="262"/>
      <c r="G836" s="29" t="s">
        <v>2263</v>
      </c>
      <c r="H836" s="118"/>
      <c r="I836" s="29"/>
      <c r="J836" s="29"/>
      <c r="K836" s="116">
        <v>31.0</v>
      </c>
      <c r="L836" s="264"/>
      <c r="M836" s="174"/>
      <c r="N836" s="174"/>
      <c r="O836" s="116"/>
      <c r="P836" s="174"/>
      <c r="Q836" s="116"/>
      <c r="R836" s="116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  <c r="AF836" s="174"/>
      <c r="AG836" s="174"/>
      <c r="AH836" s="174"/>
      <c r="AI836" s="174"/>
      <c r="AJ836" s="174"/>
    </row>
    <row r="837" ht="15.0" customHeight="1">
      <c r="A837" s="262">
        <v>45827.0</v>
      </c>
      <c r="B837" s="115" t="s">
        <v>2271</v>
      </c>
      <c r="C837" s="116">
        <v>235546.0</v>
      </c>
      <c r="D837" s="116"/>
      <c r="E837" s="175">
        <f t="shared" si="1"/>
        <v>-30753289.3</v>
      </c>
      <c r="F837" s="262"/>
      <c r="G837" s="99" t="s">
        <v>2265</v>
      </c>
      <c r="H837" s="118"/>
      <c r="I837" s="29"/>
      <c r="J837" s="29"/>
      <c r="K837" s="116"/>
      <c r="L837" s="174">
        <f>SUM(L799:L836)</f>
        <v>75674650</v>
      </c>
      <c r="M837" s="174"/>
      <c r="N837" s="174">
        <f>L837-L815-L804-L803-L801-L800-L799-L802</f>
        <v>51942700</v>
      </c>
      <c r="O837" s="116"/>
      <c r="P837" s="174"/>
      <c r="Q837" s="116"/>
      <c r="R837" s="116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  <c r="AF837" s="174"/>
      <c r="AG837" s="174"/>
      <c r="AH837" s="174"/>
      <c r="AI837" s="174"/>
      <c r="AJ837" s="174"/>
    </row>
    <row r="838" ht="15.0" customHeight="1">
      <c r="A838" s="262"/>
      <c r="B838" s="115" t="s">
        <v>2302</v>
      </c>
      <c r="C838" s="116"/>
      <c r="D838" s="116">
        <v>4968743.0</v>
      </c>
      <c r="E838" s="175">
        <f t="shared" si="1"/>
        <v>-35722032.3</v>
      </c>
      <c r="F838" s="262"/>
      <c r="G838" s="99" t="s">
        <v>2265</v>
      </c>
      <c r="H838" s="118"/>
      <c r="I838" s="29"/>
      <c r="J838" s="29"/>
      <c r="K838" s="116"/>
      <c r="L838" s="174" t="s">
        <v>2837</v>
      </c>
      <c r="M838" s="174"/>
      <c r="N838" s="174"/>
      <c r="O838" s="116"/>
      <c r="P838" s="174"/>
      <c r="Q838" s="116"/>
      <c r="R838" s="116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  <c r="AF838" s="174"/>
      <c r="AG838" s="174"/>
      <c r="AH838" s="174"/>
      <c r="AI838" s="174"/>
      <c r="AJ838" s="174"/>
    </row>
    <row r="839" ht="15.0" customHeight="1">
      <c r="A839" s="262"/>
      <c r="B839" s="117" t="s">
        <v>3166</v>
      </c>
      <c r="C839" s="116">
        <f>1283218+146026</f>
        <v>1429244</v>
      </c>
      <c r="D839" s="116"/>
      <c r="E839" s="175">
        <f t="shared" si="1"/>
        <v>-34292788.3</v>
      </c>
      <c r="F839" s="262"/>
      <c r="G839" s="61" t="s">
        <v>2264</v>
      </c>
      <c r="H839" s="118"/>
      <c r="I839" s="29"/>
      <c r="J839" s="29"/>
      <c r="K839" s="116" t="s">
        <v>2838</v>
      </c>
      <c r="L839" s="116">
        <f>ROUNDUP(N839*112000*0.917,-1)</f>
        <v>14789380</v>
      </c>
      <c r="M839" s="407"/>
      <c r="N839" s="174">
        <v>144.0</v>
      </c>
      <c r="O839" s="116"/>
      <c r="P839" s="174"/>
      <c r="Q839" s="116"/>
      <c r="R839" s="116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  <c r="AF839" s="174"/>
      <c r="AG839" s="174"/>
      <c r="AH839" s="174"/>
      <c r="AI839" s="174"/>
      <c r="AJ839" s="174"/>
    </row>
    <row r="840" ht="15.0" customHeight="1">
      <c r="A840" s="262">
        <v>45828.0</v>
      </c>
      <c r="B840" s="115" t="s">
        <v>2271</v>
      </c>
      <c r="C840" s="116">
        <v>57915.0</v>
      </c>
      <c r="D840" s="116"/>
      <c r="E840" s="175">
        <f t="shared" si="1"/>
        <v>-34234873.3</v>
      </c>
      <c r="F840" s="262"/>
      <c r="G840" s="99" t="s">
        <v>2265</v>
      </c>
      <c r="H840" s="118"/>
      <c r="I840" s="29"/>
      <c r="J840" s="29"/>
      <c r="K840" s="408" t="s">
        <v>2916</v>
      </c>
      <c r="L840" s="408">
        <f>N840+N841</f>
        <v>0</v>
      </c>
      <c r="M840" s="409">
        <v>0.0</v>
      </c>
      <c r="N840" s="409">
        <f>124000*M840*0.9</f>
        <v>0</v>
      </c>
      <c r="O840" s="408"/>
      <c r="P840" s="174"/>
      <c r="Q840" s="116"/>
      <c r="R840" s="116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</row>
    <row r="841" ht="15.0" customHeight="1">
      <c r="A841" s="262"/>
      <c r="B841" s="115" t="s">
        <v>2271</v>
      </c>
      <c r="C841" s="116">
        <v>607313.0</v>
      </c>
      <c r="D841" s="116"/>
      <c r="E841" s="175">
        <f t="shared" si="1"/>
        <v>-33627560.3</v>
      </c>
      <c r="F841" s="262"/>
      <c r="G841" s="61" t="s">
        <v>2264</v>
      </c>
      <c r="H841" s="118"/>
      <c r="I841" s="29"/>
      <c r="J841" s="29"/>
      <c r="K841" s="116" t="s">
        <v>2829</v>
      </c>
      <c r="L841" s="116">
        <v>3500000.0</v>
      </c>
      <c r="M841" s="174"/>
      <c r="N841" s="174"/>
      <c r="O841" s="116"/>
      <c r="P841" s="174"/>
      <c r="Q841" s="116"/>
      <c r="R841" s="116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</row>
    <row r="842" ht="15.0" customHeight="1">
      <c r="A842" s="262"/>
      <c r="B842" s="117" t="s">
        <v>2470</v>
      </c>
      <c r="C842" s="118">
        <v>665280.0</v>
      </c>
      <c r="D842" s="118"/>
      <c r="E842" s="175">
        <f t="shared" si="1"/>
        <v>-32962280.3</v>
      </c>
      <c r="F842" s="262"/>
      <c r="G842" s="61" t="s">
        <v>2264</v>
      </c>
      <c r="H842" s="118"/>
      <c r="I842" s="29"/>
      <c r="J842" s="29"/>
      <c r="K842" s="116"/>
      <c r="L842" s="174">
        <f>SUM(L839:L841)</f>
        <v>18289380</v>
      </c>
      <c r="M842" s="174"/>
      <c r="N842" s="174"/>
      <c r="O842" s="116"/>
      <c r="P842" s="174"/>
      <c r="Q842" s="116"/>
      <c r="R842" s="116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</row>
    <row r="843" ht="15.0" customHeight="1">
      <c r="A843" s="262"/>
      <c r="B843" s="117" t="s">
        <v>2279</v>
      </c>
      <c r="C843" s="116">
        <v>3000000.0</v>
      </c>
      <c r="D843" s="264"/>
      <c r="E843" s="175">
        <f t="shared" si="1"/>
        <v>-29962280.3</v>
      </c>
      <c r="F843" s="262"/>
      <c r="G843" s="29" t="s">
        <v>2263</v>
      </c>
      <c r="H843" s="118"/>
      <c r="I843" s="29"/>
      <c r="J843" s="29"/>
      <c r="K843" s="116" t="s">
        <v>3</v>
      </c>
      <c r="L843" s="174">
        <f>L837+L842</f>
        <v>93964030</v>
      </c>
      <c r="M843" s="174"/>
      <c r="N843" s="174"/>
      <c r="O843" s="116"/>
      <c r="P843" s="174"/>
      <c r="Q843" s="116"/>
      <c r="R843" s="116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</row>
    <row r="844" ht="15.0" customHeight="1">
      <c r="A844" s="262"/>
      <c r="B844" s="117" t="s">
        <v>2346</v>
      </c>
      <c r="C844" s="116"/>
      <c r="D844" s="264">
        <v>26260.0</v>
      </c>
      <c r="E844" s="175">
        <f t="shared" si="1"/>
        <v>-29988540.3</v>
      </c>
      <c r="F844" s="262"/>
      <c r="G844" s="29" t="s">
        <v>2263</v>
      </c>
      <c r="H844" s="118"/>
      <c r="I844" s="29"/>
      <c r="J844" s="29"/>
      <c r="K844" s="116"/>
      <c r="L844" s="175"/>
      <c r="M844" s="174"/>
      <c r="N844" s="174"/>
      <c r="O844" s="116"/>
      <c r="P844" s="174"/>
      <c r="Q844" s="116"/>
      <c r="R844" s="116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</row>
    <row r="845" ht="15.0" customHeight="1">
      <c r="A845" s="262"/>
      <c r="B845" s="117" t="s">
        <v>2336</v>
      </c>
      <c r="C845" s="118"/>
      <c r="D845" s="118">
        <v>470697.0</v>
      </c>
      <c r="E845" s="175">
        <f t="shared" si="1"/>
        <v>-30459237.3</v>
      </c>
      <c r="F845" s="262"/>
      <c r="G845" s="29" t="s">
        <v>2263</v>
      </c>
      <c r="H845" s="118"/>
      <c r="I845" s="29"/>
      <c r="J845" s="29"/>
      <c r="K845" s="116"/>
      <c r="L845" s="174"/>
      <c r="M845" s="174"/>
      <c r="N845" s="174"/>
      <c r="O845" s="116"/>
      <c r="P845" s="174"/>
      <c r="Q845" s="116"/>
      <c r="R845" s="116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</row>
    <row r="846" ht="15.0" customHeight="1">
      <c r="A846" s="262">
        <v>45829.0</v>
      </c>
      <c r="B846" s="117" t="s">
        <v>2330</v>
      </c>
      <c r="C846" s="118">
        <f>2+984</f>
        <v>986</v>
      </c>
      <c r="D846" s="118"/>
      <c r="E846" s="175">
        <f t="shared" si="1"/>
        <v>-30458251.3</v>
      </c>
      <c r="F846" s="262"/>
      <c r="G846" s="61" t="s">
        <v>2264</v>
      </c>
      <c r="H846" s="118"/>
      <c r="I846" s="29"/>
      <c r="J846" s="29"/>
      <c r="K846" s="116"/>
      <c r="L846" s="174"/>
      <c r="M846" s="174"/>
      <c r="N846" s="174"/>
      <c r="O846" s="116"/>
      <c r="P846" s="174"/>
      <c r="Q846" s="116"/>
      <c r="R846" s="116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</row>
    <row r="847" ht="15.0" customHeight="1">
      <c r="A847" s="262"/>
      <c r="B847" s="117" t="s">
        <v>2470</v>
      </c>
      <c r="C847" s="118">
        <v>59000.0</v>
      </c>
      <c r="D847" s="118"/>
      <c r="E847" s="175">
        <f t="shared" si="1"/>
        <v>-30399251.3</v>
      </c>
      <c r="F847" s="262"/>
      <c r="G847" s="61" t="s">
        <v>2264</v>
      </c>
      <c r="H847" s="118"/>
      <c r="I847" s="29"/>
      <c r="J847" s="29"/>
      <c r="K847" s="116"/>
      <c r="L847" s="118"/>
      <c r="M847" s="174"/>
      <c r="N847" s="174"/>
      <c r="O847" s="116"/>
      <c r="P847" s="174"/>
      <c r="Q847" s="116"/>
      <c r="R847" s="116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</row>
    <row r="848" ht="15.0" customHeight="1">
      <c r="A848" s="262">
        <v>45830.0</v>
      </c>
      <c r="B848" s="117" t="s">
        <v>2470</v>
      </c>
      <c r="C848" s="118">
        <v>600.0</v>
      </c>
      <c r="D848" s="118"/>
      <c r="E848" s="175">
        <f t="shared" si="1"/>
        <v>-30398651.3</v>
      </c>
      <c r="F848" s="262"/>
      <c r="G848" s="61" t="s">
        <v>2264</v>
      </c>
      <c r="H848" s="118"/>
      <c r="I848" s="29"/>
      <c r="J848" s="29"/>
      <c r="K848" s="116"/>
      <c r="L848" s="175"/>
      <c r="M848" s="174"/>
      <c r="N848" s="174"/>
      <c r="O848" s="116"/>
      <c r="P848" s="174"/>
      <c r="Q848" s="116"/>
      <c r="R848" s="116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</row>
    <row r="849" ht="15.0" customHeight="1">
      <c r="A849" s="262">
        <v>45831.0</v>
      </c>
      <c r="B849" s="117" t="s">
        <v>2432</v>
      </c>
      <c r="C849" s="116"/>
      <c r="D849" s="116">
        <v>3739224.0</v>
      </c>
      <c r="E849" s="175">
        <f t="shared" si="1"/>
        <v>-34137875.3</v>
      </c>
      <c r="F849" s="262"/>
      <c r="G849" s="29" t="s">
        <v>2263</v>
      </c>
      <c r="H849" s="118"/>
      <c r="I849" s="29"/>
      <c r="J849" s="29"/>
      <c r="K849" s="116"/>
      <c r="L849" s="175"/>
      <c r="M849" s="174"/>
      <c r="N849" s="174"/>
      <c r="O849" s="116"/>
      <c r="P849" s="174"/>
      <c r="Q849" s="116"/>
      <c r="R849" s="116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</row>
    <row r="850" ht="15.0" customHeight="1">
      <c r="A850" s="262"/>
      <c r="B850" s="117" t="s">
        <v>2279</v>
      </c>
      <c r="C850" s="116">
        <v>5000000.0</v>
      </c>
      <c r="D850" s="116"/>
      <c r="E850" s="175">
        <f t="shared" si="1"/>
        <v>-29137875.3</v>
      </c>
      <c r="F850" s="262"/>
      <c r="G850" s="29" t="s">
        <v>2263</v>
      </c>
      <c r="H850" s="118"/>
      <c r="I850" s="29"/>
      <c r="J850" s="29"/>
      <c r="K850" s="116"/>
      <c r="L850" s="116"/>
      <c r="M850" s="174"/>
      <c r="N850" s="174"/>
      <c r="O850" s="116"/>
      <c r="P850" s="174"/>
      <c r="Q850" s="116"/>
      <c r="R850" s="116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</row>
    <row r="851" ht="15.0" customHeight="1">
      <c r="A851" s="262"/>
      <c r="B851" s="115" t="s">
        <v>2430</v>
      </c>
      <c r="C851" s="116"/>
      <c r="D851" s="118">
        <v>2016.0</v>
      </c>
      <c r="E851" s="175">
        <f t="shared" si="1"/>
        <v>-29139891.3</v>
      </c>
      <c r="F851" s="262"/>
      <c r="G851" s="99" t="s">
        <v>2265</v>
      </c>
      <c r="H851" s="189"/>
      <c r="I851" s="29"/>
      <c r="J851" s="29"/>
      <c r="K851" s="116"/>
      <c r="L851" s="116"/>
      <c r="M851" s="174"/>
      <c r="N851" s="174"/>
      <c r="O851" s="116"/>
      <c r="P851" s="174"/>
      <c r="Q851" s="116"/>
      <c r="R851" s="116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</row>
    <row r="852" ht="15.0" customHeight="1">
      <c r="A852" s="262"/>
      <c r="B852" s="117" t="s">
        <v>3167</v>
      </c>
      <c r="C852" s="116"/>
      <c r="D852" s="116">
        <v>96700.0</v>
      </c>
      <c r="E852" s="175">
        <f t="shared" si="1"/>
        <v>-29236591.3</v>
      </c>
      <c r="F852" s="262"/>
      <c r="G852" s="61" t="s">
        <v>2264</v>
      </c>
      <c r="H852" s="118"/>
      <c r="I852" s="29"/>
      <c r="J852" s="29"/>
      <c r="K852" s="116"/>
      <c r="L852" s="116"/>
      <c r="M852" s="174"/>
      <c r="N852" s="174"/>
      <c r="O852" s="116"/>
      <c r="P852" s="174"/>
      <c r="Q852" s="116"/>
      <c r="R852" s="116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</row>
    <row r="853" ht="15.0" customHeight="1">
      <c r="A853" s="262"/>
      <c r="B853" s="115" t="s">
        <v>2271</v>
      </c>
      <c r="C853" s="116">
        <v>379032.0</v>
      </c>
      <c r="D853" s="116"/>
      <c r="E853" s="175">
        <f t="shared" si="1"/>
        <v>-28857559.3</v>
      </c>
      <c r="F853" s="262"/>
      <c r="G853" s="61" t="s">
        <v>2264</v>
      </c>
      <c r="H853" s="118"/>
      <c r="I853" s="29"/>
      <c r="J853" s="29"/>
      <c r="K853" s="116"/>
      <c r="L853" s="116"/>
      <c r="M853" s="174"/>
      <c r="N853" s="174"/>
      <c r="O853" s="116"/>
      <c r="P853" s="174"/>
      <c r="Q853" s="116"/>
      <c r="R853" s="116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</row>
    <row r="854" ht="15.0" customHeight="1">
      <c r="A854" s="262"/>
      <c r="B854" s="117" t="s">
        <v>2470</v>
      </c>
      <c r="C854" s="116">
        <v>406506.0</v>
      </c>
      <c r="D854" s="116"/>
      <c r="E854" s="175">
        <f t="shared" si="1"/>
        <v>-28451053.3</v>
      </c>
      <c r="F854" s="262"/>
      <c r="G854" s="61" t="s">
        <v>2264</v>
      </c>
      <c r="H854" s="118"/>
      <c r="I854" s="29"/>
      <c r="J854" s="29"/>
      <c r="K854" s="116"/>
      <c r="L854" s="265"/>
      <c r="M854" s="174"/>
      <c r="N854" s="174"/>
      <c r="O854" s="116"/>
      <c r="P854" s="174"/>
      <c r="Q854" s="116"/>
      <c r="R854" s="116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</row>
    <row r="855" ht="15.0" customHeight="1">
      <c r="A855" s="262"/>
      <c r="B855" s="117" t="s">
        <v>3168</v>
      </c>
      <c r="C855" s="116"/>
      <c r="D855" s="116">
        <v>66000.0</v>
      </c>
      <c r="E855" s="175">
        <f t="shared" si="1"/>
        <v>-28517053.3</v>
      </c>
      <c r="F855" s="262"/>
      <c r="G855" s="61" t="s">
        <v>2264</v>
      </c>
      <c r="H855" s="118"/>
      <c r="I855" s="29"/>
      <c r="J855" s="29"/>
      <c r="K855" s="116"/>
      <c r="L855" s="116"/>
      <c r="M855" s="174"/>
      <c r="N855" s="174"/>
      <c r="O855" s="116"/>
      <c r="P855" s="174"/>
      <c r="Q855" s="116"/>
      <c r="R855" s="116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</row>
    <row r="856" ht="15.0" customHeight="1">
      <c r="A856" s="262">
        <v>45832.0</v>
      </c>
      <c r="B856" s="117" t="s">
        <v>2271</v>
      </c>
      <c r="C856" s="116">
        <v>373746.0</v>
      </c>
      <c r="D856" s="116"/>
      <c r="E856" s="175">
        <f t="shared" si="1"/>
        <v>-28143307.3</v>
      </c>
      <c r="F856" s="262"/>
      <c r="G856" s="61" t="s">
        <v>2264</v>
      </c>
      <c r="H856" s="118"/>
      <c r="I856" s="29"/>
      <c r="J856" s="29"/>
      <c r="K856" s="116"/>
      <c r="L856" s="118"/>
      <c r="M856" s="174"/>
      <c r="N856" s="174"/>
      <c r="O856" s="116"/>
      <c r="P856" s="174"/>
      <c r="Q856" s="116"/>
      <c r="R856" s="116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  <c r="AI856" s="118"/>
      <c r="AJ856" s="118"/>
    </row>
    <row r="857" ht="15.0" customHeight="1">
      <c r="A857" s="262"/>
      <c r="B857" s="117" t="s">
        <v>3167</v>
      </c>
      <c r="C857" s="116"/>
      <c r="D857" s="116">
        <v>96700.0</v>
      </c>
      <c r="E857" s="175">
        <f t="shared" si="1"/>
        <v>-28240007.3</v>
      </c>
      <c r="F857" s="262"/>
      <c r="G857" s="61" t="s">
        <v>2264</v>
      </c>
      <c r="H857" s="118"/>
      <c r="I857" s="29"/>
      <c r="J857" s="29"/>
      <c r="K857" s="116"/>
      <c r="L857" s="118"/>
      <c r="M857" s="174"/>
      <c r="N857" s="174"/>
      <c r="O857" s="116"/>
      <c r="P857" s="174"/>
      <c r="Q857" s="116"/>
      <c r="R857" s="116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  <c r="AI857" s="118"/>
      <c r="AJ857" s="118"/>
    </row>
    <row r="858" ht="15.0" customHeight="1">
      <c r="A858" s="262"/>
      <c r="B858" s="117" t="s">
        <v>2470</v>
      </c>
      <c r="C858" s="116">
        <v>317136.0</v>
      </c>
      <c r="D858" s="116"/>
      <c r="E858" s="175">
        <f t="shared" si="1"/>
        <v>-27922871.3</v>
      </c>
      <c r="F858" s="262"/>
      <c r="G858" s="61" t="s">
        <v>2264</v>
      </c>
      <c r="H858" s="118"/>
      <c r="I858" s="29"/>
      <c r="J858" s="29"/>
      <c r="K858" s="116"/>
      <c r="L858" s="116"/>
      <c r="M858" s="174"/>
      <c r="N858" s="174"/>
      <c r="O858" s="116"/>
      <c r="P858" s="174"/>
      <c r="Q858" s="116"/>
      <c r="R858" s="116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  <c r="AI858" s="118"/>
      <c r="AJ858" s="118"/>
    </row>
    <row r="859" ht="15.0" customHeight="1">
      <c r="A859" s="262"/>
      <c r="B859" s="117" t="s">
        <v>2436</v>
      </c>
      <c r="C859" s="116"/>
      <c r="D859" s="264">
        <v>1152349.0</v>
      </c>
      <c r="E859" s="175">
        <f t="shared" si="1"/>
        <v>-29075220.3</v>
      </c>
      <c r="F859" s="262"/>
      <c r="G859" s="99" t="s">
        <v>2265</v>
      </c>
      <c r="H859" s="118"/>
      <c r="I859" s="29"/>
      <c r="J859" s="29"/>
      <c r="K859" s="116"/>
      <c r="L859" s="116"/>
      <c r="M859" s="174"/>
      <c r="N859" s="174"/>
      <c r="O859" s="116"/>
      <c r="P859" s="174"/>
      <c r="Q859" s="116"/>
      <c r="R859" s="116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  <c r="AI859" s="118"/>
      <c r="AJ859" s="118"/>
    </row>
    <row r="860" ht="15.0" customHeight="1">
      <c r="A860" s="262"/>
      <c r="B860" s="117" t="s">
        <v>2279</v>
      </c>
      <c r="C860" s="116">
        <v>5000000.0</v>
      </c>
      <c r="D860" s="116"/>
      <c r="E860" s="175">
        <f t="shared" si="1"/>
        <v>-24075220.3</v>
      </c>
      <c r="F860" s="262"/>
      <c r="G860" s="29" t="s">
        <v>2263</v>
      </c>
      <c r="H860" s="118"/>
      <c r="I860" s="29"/>
      <c r="J860" s="29"/>
      <c r="K860" s="116"/>
      <c r="L860" s="116"/>
      <c r="M860" s="174"/>
      <c r="N860" s="174"/>
      <c r="O860" s="116"/>
      <c r="P860" s="174"/>
      <c r="Q860" s="116"/>
      <c r="R860" s="116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</row>
    <row r="861" ht="15.0" customHeight="1">
      <c r="A861" s="262"/>
      <c r="B861" s="117" t="s">
        <v>2332</v>
      </c>
      <c r="C861" s="116"/>
      <c r="D861" s="116">
        <v>249188.0</v>
      </c>
      <c r="E861" s="175">
        <f t="shared" si="1"/>
        <v>-24324408.3</v>
      </c>
      <c r="F861" s="262"/>
      <c r="G861" s="29" t="s">
        <v>2263</v>
      </c>
      <c r="H861" s="118"/>
      <c r="I861" s="29"/>
      <c r="J861" s="29"/>
      <c r="K861" s="116"/>
      <c r="L861" s="116"/>
      <c r="M861" s="174"/>
      <c r="N861" s="174"/>
      <c r="O861" s="116"/>
      <c r="P861" s="174"/>
      <c r="Q861" s="116"/>
      <c r="R861" s="116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  <c r="AI861" s="118"/>
      <c r="AJ861" s="118"/>
    </row>
    <row r="862" ht="15.0" customHeight="1">
      <c r="A862" s="262">
        <v>45833.0</v>
      </c>
      <c r="B862" s="117" t="s">
        <v>2332</v>
      </c>
      <c r="C862" s="118"/>
      <c r="D862" s="118">
        <v>318696.0</v>
      </c>
      <c r="E862" s="175">
        <f t="shared" si="1"/>
        <v>-24643104.3</v>
      </c>
      <c r="F862" s="262"/>
      <c r="G862" s="29" t="s">
        <v>2263</v>
      </c>
      <c r="H862" s="118"/>
      <c r="I862" s="29"/>
      <c r="J862" s="29"/>
      <c r="K862" s="116"/>
      <c r="L862" s="116"/>
      <c r="M862" s="174"/>
      <c r="N862" s="174"/>
      <c r="O862" s="116"/>
      <c r="P862" s="174"/>
      <c r="Q862" s="116"/>
      <c r="R862" s="116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  <c r="AI862" s="118"/>
      <c r="AJ862" s="118"/>
    </row>
    <row r="863" ht="15.0" customHeight="1">
      <c r="A863" s="262"/>
      <c r="B863" s="117" t="s">
        <v>2443</v>
      </c>
      <c r="C863" s="118"/>
      <c r="D863" s="118">
        <v>300000.0</v>
      </c>
      <c r="E863" s="175">
        <f t="shared" si="1"/>
        <v>-24943104.3</v>
      </c>
      <c r="F863" s="262"/>
      <c r="G863" s="61" t="s">
        <v>2264</v>
      </c>
      <c r="H863" s="118"/>
      <c r="I863" s="29"/>
      <c r="J863" s="29"/>
      <c r="K863" s="116"/>
      <c r="L863" s="116"/>
      <c r="M863" s="174"/>
      <c r="N863" s="174"/>
      <c r="O863" s="116"/>
      <c r="P863" s="174"/>
      <c r="Q863" s="116"/>
      <c r="R863" s="116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  <c r="AI863" s="118"/>
      <c r="AJ863" s="118"/>
    </row>
    <row r="864" ht="15.0" customHeight="1">
      <c r="A864" s="262"/>
      <c r="B864" s="117" t="s">
        <v>2470</v>
      </c>
      <c r="C864" s="118">
        <v>349963.0</v>
      </c>
      <c r="D864" s="118"/>
      <c r="E864" s="175">
        <f t="shared" si="1"/>
        <v>-24593141.3</v>
      </c>
      <c r="F864" s="262"/>
      <c r="G864" s="61" t="s">
        <v>2264</v>
      </c>
      <c r="H864" s="118"/>
      <c r="I864" s="29"/>
      <c r="J864" s="29"/>
      <c r="K864" s="116"/>
      <c r="L864" s="116"/>
      <c r="M864" s="174"/>
      <c r="N864" s="174"/>
      <c r="O864" s="116"/>
      <c r="P864" s="174"/>
      <c r="Q864" s="116"/>
      <c r="R864" s="116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  <c r="AI864" s="118"/>
      <c r="AJ864" s="118"/>
    </row>
    <row r="865" ht="15.0" customHeight="1">
      <c r="A865" s="262"/>
      <c r="B865" s="115" t="s">
        <v>2271</v>
      </c>
      <c r="C865" s="116">
        <v>1037109.0</v>
      </c>
      <c r="D865" s="116"/>
      <c r="E865" s="175">
        <f t="shared" si="1"/>
        <v>-23556032.3</v>
      </c>
      <c r="F865" s="262"/>
      <c r="G865" s="61" t="s">
        <v>2264</v>
      </c>
      <c r="H865" s="118"/>
      <c r="I865" s="29"/>
      <c r="J865" s="29"/>
      <c r="K865" s="116"/>
      <c r="L865" s="265"/>
      <c r="M865" s="174"/>
      <c r="N865" s="174"/>
      <c r="O865" s="116"/>
      <c r="P865" s="174"/>
      <c r="Q865" s="116"/>
      <c r="R865" s="116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  <c r="AI865" s="118"/>
      <c r="AJ865" s="118"/>
    </row>
    <row r="866" ht="15.0" customHeight="1">
      <c r="A866" s="262"/>
      <c r="B866" s="117" t="s">
        <v>3167</v>
      </c>
      <c r="C866" s="116"/>
      <c r="D866" s="116">
        <v>96700.0</v>
      </c>
      <c r="E866" s="175">
        <f t="shared" si="1"/>
        <v>-23652732.3</v>
      </c>
      <c r="F866" s="262"/>
      <c r="G866" s="61" t="s">
        <v>2264</v>
      </c>
      <c r="H866" s="118"/>
      <c r="I866" s="29"/>
      <c r="J866" s="29"/>
      <c r="K866" s="116"/>
      <c r="L866" s="118"/>
      <c r="M866" s="174"/>
      <c r="N866" s="174"/>
      <c r="O866" s="116"/>
      <c r="P866" s="174"/>
      <c r="Q866" s="116"/>
      <c r="R866" s="116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  <c r="AI866" s="118"/>
      <c r="AJ866" s="118"/>
    </row>
    <row r="867" ht="15.0" customHeight="1">
      <c r="A867" s="262">
        <v>45834.0</v>
      </c>
      <c r="B867" s="115" t="s">
        <v>2271</v>
      </c>
      <c r="C867" s="116">
        <v>379268.0</v>
      </c>
      <c r="D867" s="116"/>
      <c r="E867" s="175">
        <f t="shared" si="1"/>
        <v>-23273464.3</v>
      </c>
      <c r="F867" s="262"/>
      <c r="G867" s="61" t="s">
        <v>2264</v>
      </c>
      <c r="H867" s="118"/>
      <c r="I867" s="29"/>
      <c r="J867" s="29"/>
      <c r="K867" s="116"/>
      <c r="L867" s="264"/>
      <c r="M867" s="174"/>
      <c r="N867" s="174"/>
      <c r="O867" s="116"/>
      <c r="P867" s="174"/>
      <c r="Q867" s="116"/>
      <c r="R867" s="116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  <c r="AI867" s="118"/>
      <c r="AJ867" s="118"/>
    </row>
    <row r="868" ht="15.0" customHeight="1">
      <c r="A868" s="262"/>
      <c r="B868" s="117" t="s">
        <v>3167</v>
      </c>
      <c r="C868" s="116"/>
      <c r="D868" s="116">
        <v>96700.0</v>
      </c>
      <c r="E868" s="175">
        <f t="shared" si="1"/>
        <v>-23370164.3</v>
      </c>
      <c r="F868" s="262"/>
      <c r="G868" s="61" t="s">
        <v>2264</v>
      </c>
      <c r="H868" s="118"/>
      <c r="I868" s="29"/>
      <c r="J868" s="29"/>
      <c r="K868" s="116"/>
      <c r="L868" s="411"/>
      <c r="M868" s="174"/>
      <c r="N868" s="174"/>
      <c r="O868" s="116"/>
      <c r="P868" s="174"/>
      <c r="Q868" s="116"/>
      <c r="R868" s="116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  <c r="AI868" s="118"/>
      <c r="AJ868" s="118"/>
    </row>
    <row r="869" ht="15.0" customHeight="1">
      <c r="A869" s="262"/>
      <c r="B869" s="117" t="s">
        <v>2466</v>
      </c>
      <c r="C869" s="118"/>
      <c r="D869" s="118">
        <v>33000.0</v>
      </c>
      <c r="E869" s="175">
        <f t="shared" si="1"/>
        <v>-23403164.3</v>
      </c>
      <c r="F869" s="262"/>
      <c r="G869" s="61" t="s">
        <v>2264</v>
      </c>
      <c r="H869" s="118"/>
      <c r="I869" s="29"/>
      <c r="J869" s="29"/>
      <c r="K869" s="116"/>
      <c r="L869" s="264"/>
      <c r="M869" s="174"/>
      <c r="N869" s="174"/>
      <c r="O869" s="116"/>
      <c r="P869" s="174"/>
      <c r="Q869" s="116"/>
      <c r="R869" s="116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  <c r="AI869" s="118"/>
      <c r="AJ869" s="118"/>
    </row>
    <row r="870" ht="15.0" customHeight="1">
      <c r="A870" s="262"/>
      <c r="B870" s="117" t="s">
        <v>2279</v>
      </c>
      <c r="C870" s="118">
        <v>1500000.0</v>
      </c>
      <c r="D870" s="118"/>
      <c r="E870" s="175">
        <f t="shared" si="1"/>
        <v>-21903164.3</v>
      </c>
      <c r="F870" s="262"/>
      <c r="G870" s="61" t="s">
        <v>2264</v>
      </c>
      <c r="H870" s="118"/>
      <c r="I870" s="29"/>
      <c r="J870" s="29"/>
      <c r="K870" s="116"/>
      <c r="L870" s="264"/>
      <c r="M870" s="174"/>
      <c r="N870" s="174"/>
      <c r="O870" s="116"/>
      <c r="P870" s="174"/>
      <c r="Q870" s="116"/>
      <c r="R870" s="116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  <c r="AI870" s="118"/>
      <c r="AJ870" s="118"/>
    </row>
    <row r="871" ht="15.0" customHeight="1">
      <c r="A871" s="262"/>
      <c r="B871" s="117" t="s">
        <v>2470</v>
      </c>
      <c r="C871" s="118">
        <v>465958.0</v>
      </c>
      <c r="D871" s="118"/>
      <c r="E871" s="175">
        <f t="shared" si="1"/>
        <v>-21437206.3</v>
      </c>
      <c r="F871" s="262"/>
      <c r="G871" s="61" t="s">
        <v>2264</v>
      </c>
      <c r="H871" s="118"/>
      <c r="I871" s="29"/>
      <c r="J871" s="29"/>
      <c r="K871" s="116"/>
      <c r="L871" s="264"/>
      <c r="M871" s="174"/>
      <c r="N871" s="174"/>
      <c r="O871" s="116"/>
      <c r="P871" s="174"/>
      <c r="Q871" s="116"/>
      <c r="R871" s="116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  <c r="AI871" s="118"/>
      <c r="AJ871" s="118"/>
    </row>
    <row r="872" ht="15.0" customHeight="1">
      <c r="A872" s="262">
        <v>45835.0</v>
      </c>
      <c r="B872" s="117" t="s">
        <v>2279</v>
      </c>
      <c r="C872" s="116">
        <v>5000000.0</v>
      </c>
      <c r="D872" s="116"/>
      <c r="E872" s="175">
        <f t="shared" si="1"/>
        <v>-16437206.3</v>
      </c>
      <c r="F872" s="262"/>
      <c r="G872" s="61" t="s">
        <v>2264</v>
      </c>
      <c r="H872" s="118"/>
      <c r="I872" s="29"/>
      <c r="J872" s="29"/>
      <c r="K872" s="116"/>
      <c r="L872" s="118"/>
      <c r="M872" s="174"/>
      <c r="N872" s="174"/>
      <c r="O872" s="116"/>
      <c r="P872" s="174"/>
      <c r="Q872" s="116"/>
      <c r="R872" s="116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  <c r="AI872" s="118"/>
      <c r="AJ872" s="118"/>
    </row>
    <row r="873" ht="15.0" customHeight="1">
      <c r="A873" s="262"/>
      <c r="B873" s="117" t="s">
        <v>2444</v>
      </c>
      <c r="C873" s="116"/>
      <c r="D873" s="264">
        <v>268970.0</v>
      </c>
      <c r="E873" s="175">
        <f t="shared" si="1"/>
        <v>-16706176.3</v>
      </c>
      <c r="F873" s="262"/>
      <c r="G873" s="61" t="s">
        <v>2264</v>
      </c>
      <c r="H873" s="118"/>
      <c r="I873" s="29"/>
      <c r="J873" s="29"/>
      <c r="K873" s="116"/>
      <c r="L873" s="265"/>
      <c r="M873" s="174"/>
      <c r="N873" s="174"/>
      <c r="O873" s="116"/>
      <c r="P873" s="174"/>
      <c r="Q873" s="116"/>
      <c r="R873" s="116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  <c r="AI873" s="118"/>
      <c r="AJ873" s="118"/>
    </row>
    <row r="874" ht="15.0" customHeight="1">
      <c r="A874" s="262"/>
      <c r="B874" s="117" t="s">
        <v>2445</v>
      </c>
      <c r="C874" s="118"/>
      <c r="D874" s="118">
        <v>660000.0</v>
      </c>
      <c r="E874" s="175">
        <f t="shared" si="1"/>
        <v>-17366176.3</v>
      </c>
      <c r="F874" s="262"/>
      <c r="G874" s="61" t="s">
        <v>2264</v>
      </c>
      <c r="H874" s="118"/>
      <c r="I874" s="29"/>
      <c r="J874" s="29"/>
      <c r="K874" s="116"/>
      <c r="L874" s="174"/>
      <c r="M874" s="174"/>
      <c r="N874" s="174"/>
      <c r="O874" s="116"/>
      <c r="P874" s="174"/>
      <c r="Q874" s="116"/>
      <c r="R874" s="116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  <c r="AI874" s="118"/>
      <c r="AJ874" s="118"/>
    </row>
    <row r="875" ht="15.0" customHeight="1">
      <c r="A875" s="262"/>
      <c r="B875" s="115" t="s">
        <v>2271</v>
      </c>
      <c r="C875" s="116">
        <v>450537.0</v>
      </c>
      <c r="D875" s="116"/>
      <c r="E875" s="175">
        <f t="shared" si="1"/>
        <v>-16915639.3</v>
      </c>
      <c r="F875" s="262"/>
      <c r="G875" s="61" t="s">
        <v>2264</v>
      </c>
      <c r="H875" s="118"/>
      <c r="I875" s="29"/>
      <c r="J875" s="29"/>
      <c r="K875" s="116"/>
      <c r="L875" s="174"/>
      <c r="M875" s="174"/>
      <c r="N875" s="174"/>
      <c r="O875" s="116"/>
      <c r="P875" s="174"/>
      <c r="Q875" s="116"/>
      <c r="R875" s="116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  <c r="AI875" s="118"/>
      <c r="AJ875" s="118"/>
    </row>
    <row r="876" ht="15.0" customHeight="1">
      <c r="A876" s="262"/>
      <c r="B876" s="117" t="s">
        <v>3167</v>
      </c>
      <c r="C876" s="116"/>
      <c r="D876" s="116">
        <v>96700.0</v>
      </c>
      <c r="E876" s="175">
        <f t="shared" si="1"/>
        <v>-17012339.3</v>
      </c>
      <c r="F876" s="262"/>
      <c r="G876" s="61" t="s">
        <v>2264</v>
      </c>
      <c r="H876" s="118"/>
      <c r="I876" s="29"/>
      <c r="J876" s="29"/>
      <c r="K876" s="116"/>
      <c r="L876" s="116"/>
      <c r="M876" s="407"/>
      <c r="N876" s="174"/>
      <c r="O876" s="116"/>
      <c r="P876" s="174"/>
      <c r="Q876" s="116"/>
      <c r="R876" s="116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  <c r="AI876" s="118"/>
      <c r="AJ876" s="118"/>
    </row>
    <row r="877" ht="15.0" customHeight="1">
      <c r="A877" s="262"/>
      <c r="B877" s="117" t="s">
        <v>2470</v>
      </c>
      <c r="C877" s="118">
        <v>263635.0</v>
      </c>
      <c r="D877" s="118"/>
      <c r="E877" s="175">
        <f t="shared" si="1"/>
        <v>-16748704.3</v>
      </c>
      <c r="F877" s="262"/>
      <c r="G877" s="61" t="s">
        <v>2264</v>
      </c>
      <c r="H877" s="118"/>
      <c r="I877" s="29"/>
      <c r="J877" s="29"/>
      <c r="K877" s="116"/>
      <c r="L877" s="116"/>
      <c r="M877" s="174"/>
      <c r="N877" s="174"/>
      <c r="O877" s="116"/>
      <c r="P877" s="174"/>
      <c r="Q877" s="116"/>
      <c r="R877" s="116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  <c r="AI877" s="118"/>
      <c r="AJ877" s="118"/>
    </row>
    <row r="878" ht="15.0" customHeight="1">
      <c r="A878" s="262"/>
      <c r="B878" s="117" t="s">
        <v>3169</v>
      </c>
      <c r="C878" s="116"/>
      <c r="D878" s="116">
        <v>894150.0</v>
      </c>
      <c r="E878" s="175">
        <f t="shared" si="1"/>
        <v>-17642854.3</v>
      </c>
      <c r="F878" s="262"/>
      <c r="G878" s="99" t="s">
        <v>2265</v>
      </c>
      <c r="H878" s="118"/>
      <c r="I878" s="29"/>
      <c r="J878" s="29"/>
      <c r="K878" s="116"/>
      <c r="L878" s="116"/>
      <c r="M878" s="174"/>
      <c r="N878" s="174"/>
      <c r="O878" s="116"/>
      <c r="P878" s="174"/>
      <c r="Q878" s="116"/>
      <c r="R878" s="116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  <c r="AI878" s="118"/>
      <c r="AJ878" s="118"/>
    </row>
    <row r="879" ht="15.0" customHeight="1">
      <c r="A879" s="262">
        <v>45836.0</v>
      </c>
      <c r="B879" s="117" t="s">
        <v>2271</v>
      </c>
      <c r="C879" s="118"/>
      <c r="D879" s="118">
        <v>3000.0</v>
      </c>
      <c r="E879" s="175">
        <f t="shared" si="1"/>
        <v>-17645854.3</v>
      </c>
      <c r="F879" s="262"/>
      <c r="G879" s="61" t="s">
        <v>2264</v>
      </c>
      <c r="H879" s="118"/>
      <c r="I879" s="29"/>
      <c r="J879" s="29"/>
      <c r="K879" s="116"/>
      <c r="L879" s="174"/>
      <c r="M879" s="174"/>
      <c r="N879" s="174"/>
      <c r="O879" s="116"/>
      <c r="P879" s="174"/>
      <c r="Q879" s="116"/>
      <c r="R879" s="116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  <c r="AI879" s="118"/>
      <c r="AJ879" s="118"/>
    </row>
    <row r="880" ht="15.0" customHeight="1">
      <c r="A880" s="262"/>
      <c r="B880" s="117" t="s">
        <v>2470</v>
      </c>
      <c r="C880" s="118">
        <v>2200.0</v>
      </c>
      <c r="D880" s="118"/>
      <c r="E880" s="175">
        <f t="shared" si="1"/>
        <v>-17643654.3</v>
      </c>
      <c r="F880" s="262"/>
      <c r="G880" s="61" t="s">
        <v>2264</v>
      </c>
      <c r="H880" s="118"/>
      <c r="I880" s="29"/>
      <c r="J880" s="29"/>
      <c r="K880" s="116"/>
      <c r="L880" s="174"/>
      <c r="M880" s="174"/>
      <c r="N880" s="174"/>
      <c r="O880" s="116"/>
      <c r="P880" s="174"/>
      <c r="Q880" s="116"/>
      <c r="R880" s="116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  <c r="AI880" s="118"/>
      <c r="AJ880" s="118"/>
    </row>
    <row r="881" ht="15.0" customHeight="1">
      <c r="A881" s="262">
        <v>45838.0</v>
      </c>
      <c r="B881" s="115" t="s">
        <v>3170</v>
      </c>
      <c r="C881" s="116">
        <v>270.0</v>
      </c>
      <c r="D881" s="116"/>
      <c r="E881" s="175">
        <f t="shared" si="1"/>
        <v>-17643384.3</v>
      </c>
      <c r="F881" s="262"/>
      <c r="G881" s="259" t="s">
        <v>717</v>
      </c>
      <c r="H881" s="118"/>
      <c r="I881" s="29"/>
      <c r="J881" s="29"/>
      <c r="K881" s="116"/>
      <c r="L881" s="174"/>
      <c r="M881" s="174"/>
      <c r="N881" s="174"/>
      <c r="O881" s="116"/>
      <c r="P881" s="174"/>
      <c r="Q881" s="116"/>
      <c r="R881" s="116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  <c r="AI881" s="118"/>
      <c r="AJ881" s="118"/>
    </row>
    <row r="882" ht="15.0" customHeight="1">
      <c r="A882" s="262"/>
      <c r="B882" s="117" t="s">
        <v>2269</v>
      </c>
      <c r="C882" s="118"/>
      <c r="D882" s="118">
        <v>763556.0</v>
      </c>
      <c r="E882" s="175">
        <f t="shared" si="1"/>
        <v>-18406940.3</v>
      </c>
      <c r="F882" s="262"/>
      <c r="G882" s="259" t="s">
        <v>717</v>
      </c>
      <c r="H882" s="118"/>
      <c r="I882" s="29"/>
      <c r="J882" s="29"/>
      <c r="K882" s="116"/>
      <c r="L882" s="174"/>
      <c r="M882" s="174"/>
      <c r="N882" s="174"/>
      <c r="O882" s="116"/>
      <c r="P882" s="174"/>
      <c r="Q882" s="116"/>
      <c r="R882" s="116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  <c r="AI882" s="118"/>
      <c r="AJ882" s="118"/>
    </row>
    <row r="883" ht="15.0" customHeight="1">
      <c r="A883" s="262"/>
      <c r="B883" s="117" t="s">
        <v>3171</v>
      </c>
      <c r="C883" s="118">
        <v>4.1150801E7</v>
      </c>
      <c r="D883" s="118"/>
      <c r="E883" s="175">
        <f t="shared" si="1"/>
        <v>22743860.7</v>
      </c>
      <c r="F883" s="262" t="s">
        <v>3172</v>
      </c>
      <c r="G883" s="61" t="s">
        <v>2264</v>
      </c>
      <c r="H883" s="118"/>
      <c r="I883" s="29"/>
      <c r="J883" s="29"/>
      <c r="K883" s="116"/>
      <c r="L883" s="174"/>
      <c r="M883" s="174"/>
      <c r="N883" s="174"/>
      <c r="O883" s="116"/>
      <c r="P883" s="174"/>
      <c r="Q883" s="116"/>
      <c r="R883" s="116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  <c r="AI883" s="118"/>
      <c r="AJ883" s="118"/>
    </row>
    <row r="884" ht="15.0" customHeight="1">
      <c r="A884" s="262"/>
      <c r="B884" s="117" t="s">
        <v>3173</v>
      </c>
      <c r="C884" s="116"/>
      <c r="D884" s="116">
        <v>1469783.0</v>
      </c>
      <c r="E884" s="175">
        <f t="shared" si="1"/>
        <v>21274077.7</v>
      </c>
      <c r="F884" s="262"/>
      <c r="G884" s="61" t="s">
        <v>2264</v>
      </c>
      <c r="H884" s="118"/>
      <c r="I884" s="29"/>
      <c r="J884" s="29"/>
      <c r="K884" s="116"/>
      <c r="L884" s="174"/>
      <c r="M884" s="174"/>
      <c r="N884" s="174"/>
      <c r="O884" s="116"/>
      <c r="P884" s="174"/>
      <c r="Q884" s="116"/>
      <c r="R884" s="116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  <c r="AI884" s="118"/>
      <c r="AJ884" s="118"/>
    </row>
    <row r="885" ht="15.0" customHeight="1">
      <c r="A885" s="262"/>
      <c r="B885" s="115" t="s">
        <v>3174</v>
      </c>
      <c r="C885" s="116"/>
      <c r="D885" s="116">
        <v>5000000.0</v>
      </c>
      <c r="E885" s="175">
        <f t="shared" si="1"/>
        <v>16274077.7</v>
      </c>
      <c r="F885" s="262"/>
      <c r="G885" s="61" t="s">
        <v>2264</v>
      </c>
      <c r="H885" s="118"/>
      <c r="I885" s="29"/>
      <c r="J885" s="29"/>
      <c r="K885" s="116"/>
      <c r="L885" s="174"/>
      <c r="M885" s="174"/>
      <c r="N885" s="174"/>
      <c r="O885" s="116"/>
      <c r="P885" s="174"/>
      <c r="Q885" s="116"/>
      <c r="R885" s="116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  <c r="AI885" s="118"/>
      <c r="AJ885" s="118"/>
    </row>
    <row r="886" ht="15.0" customHeight="1">
      <c r="A886" s="262"/>
      <c r="B886" s="115" t="s">
        <v>2900</v>
      </c>
      <c r="C886" s="116"/>
      <c r="D886" s="116">
        <v>2268330.0</v>
      </c>
      <c r="E886" s="175">
        <f t="shared" si="1"/>
        <v>14005747.7</v>
      </c>
      <c r="F886" s="262"/>
      <c r="G886" s="61" t="s">
        <v>2264</v>
      </c>
      <c r="H886" s="118"/>
      <c r="I886" s="29"/>
      <c r="J886" s="29"/>
      <c r="K886" s="116"/>
      <c r="L886" s="174"/>
      <c r="M886" s="174"/>
      <c r="N886" s="174"/>
      <c r="O886" s="116"/>
      <c r="P886" s="174"/>
      <c r="Q886" s="116"/>
      <c r="R886" s="116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  <c r="AI886" s="118"/>
      <c r="AJ886" s="118"/>
    </row>
    <row r="887" ht="15.0" customHeight="1">
      <c r="A887" s="262"/>
      <c r="B887" s="117" t="s">
        <v>3175</v>
      </c>
      <c r="C887" s="116"/>
      <c r="D887" s="116">
        <v>473426.0</v>
      </c>
      <c r="E887" s="175">
        <f t="shared" si="1"/>
        <v>13532321.7</v>
      </c>
      <c r="F887" s="262"/>
      <c r="G887" s="99" t="s">
        <v>2265</v>
      </c>
      <c r="H887" s="118"/>
      <c r="I887" s="29"/>
      <c r="J887" s="29"/>
      <c r="K887" s="116"/>
      <c r="L887" s="174"/>
      <c r="M887" s="174"/>
      <c r="N887" s="174"/>
      <c r="O887" s="116"/>
      <c r="P887" s="174"/>
      <c r="Q887" s="116"/>
      <c r="R887" s="116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  <c r="AI887" s="118"/>
      <c r="AJ887" s="118"/>
    </row>
    <row r="888" ht="15.0" customHeight="1">
      <c r="A888" s="262"/>
      <c r="B888" s="115" t="s">
        <v>3176</v>
      </c>
      <c r="C888" s="116">
        <v>780.0</v>
      </c>
      <c r="D888" s="116"/>
      <c r="E888" s="175">
        <f t="shared" si="1"/>
        <v>13533101.7</v>
      </c>
      <c r="F888" s="262"/>
      <c r="G888" s="260" t="s">
        <v>2266</v>
      </c>
      <c r="H888" s="118"/>
      <c r="I888" s="29"/>
      <c r="J888" s="29"/>
      <c r="K888" s="116"/>
      <c r="L888" s="174"/>
      <c r="M888" s="174"/>
      <c r="N888" s="174"/>
      <c r="O888" s="116"/>
      <c r="P888" s="174"/>
      <c r="Q888" s="116"/>
      <c r="R888" s="116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  <c r="AI888" s="118"/>
      <c r="AJ888" s="118"/>
    </row>
    <row r="889" ht="15.0" customHeight="1">
      <c r="A889" s="262"/>
      <c r="B889" s="115" t="s">
        <v>2463</v>
      </c>
      <c r="C889" s="116">
        <v>4840660.0</v>
      </c>
      <c r="D889" s="116"/>
      <c r="E889" s="175">
        <f t="shared" si="1"/>
        <v>18373761.7</v>
      </c>
      <c r="F889" s="262">
        <v>45831.0</v>
      </c>
      <c r="G889" s="260" t="s">
        <v>2266</v>
      </c>
      <c r="H889" s="118"/>
      <c r="I889" s="29"/>
      <c r="J889" s="29"/>
      <c r="K889" s="116"/>
      <c r="L889" s="174"/>
      <c r="M889" s="174"/>
      <c r="N889" s="174"/>
      <c r="O889" s="116"/>
      <c r="P889" s="174"/>
      <c r="Q889" s="116"/>
      <c r="R889" s="116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  <c r="AI889" s="118"/>
      <c r="AJ889" s="118"/>
    </row>
    <row r="890" ht="15.0" customHeight="1">
      <c r="A890" s="262"/>
      <c r="B890" s="115" t="s">
        <v>2378</v>
      </c>
      <c r="C890" s="116"/>
      <c r="D890" s="116">
        <v>500.0</v>
      </c>
      <c r="E890" s="175">
        <f t="shared" si="1"/>
        <v>18373261.7</v>
      </c>
      <c r="F890" s="262"/>
      <c r="G890" s="260" t="s">
        <v>2266</v>
      </c>
      <c r="H890" s="118"/>
      <c r="I890" s="29"/>
      <c r="J890" s="29"/>
      <c r="K890" s="116"/>
      <c r="L890" s="174"/>
      <c r="M890" s="174"/>
      <c r="N890" s="174"/>
      <c r="O890" s="116"/>
      <c r="P890" s="174"/>
      <c r="Q890" s="116"/>
      <c r="R890" s="116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  <c r="AI890" s="118"/>
      <c r="AJ890" s="118"/>
    </row>
    <row r="891" ht="15.0" customHeight="1">
      <c r="A891" s="262"/>
      <c r="B891" s="115" t="s">
        <v>2271</v>
      </c>
      <c r="C891" s="116">
        <v>301509.0</v>
      </c>
      <c r="D891" s="116"/>
      <c r="E891" s="175">
        <f t="shared" si="1"/>
        <v>18674770.7</v>
      </c>
      <c r="F891" s="262"/>
      <c r="G891" s="61" t="s">
        <v>2264</v>
      </c>
      <c r="H891" s="118"/>
      <c r="I891" s="29"/>
      <c r="J891" s="29"/>
      <c r="K891" s="116"/>
      <c r="L891" s="174"/>
      <c r="M891" s="174"/>
      <c r="N891" s="174"/>
      <c r="O891" s="116"/>
      <c r="P891" s="174"/>
      <c r="Q891" s="116"/>
      <c r="R891" s="116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  <c r="AI891" s="118"/>
      <c r="AJ891" s="118"/>
    </row>
    <row r="892" ht="15.0" customHeight="1">
      <c r="A892" s="262"/>
      <c r="B892" s="117" t="s">
        <v>3167</v>
      </c>
      <c r="C892" s="116"/>
      <c r="D892" s="116">
        <v>96700.0</v>
      </c>
      <c r="E892" s="175">
        <f t="shared" si="1"/>
        <v>18578070.7</v>
      </c>
      <c r="F892" s="262"/>
      <c r="G892" s="61" t="s">
        <v>2264</v>
      </c>
      <c r="H892" s="118"/>
      <c r="I892" s="29"/>
      <c r="J892" s="29"/>
      <c r="K892" s="116"/>
      <c r="L892" s="174"/>
      <c r="M892" s="174"/>
      <c r="N892" s="174"/>
      <c r="O892" s="116"/>
      <c r="P892" s="174"/>
      <c r="Q892" s="116"/>
      <c r="R892" s="116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  <c r="AI892" s="118"/>
      <c r="AJ892" s="118"/>
    </row>
    <row r="893" ht="15.0" customHeight="1">
      <c r="A893" s="262"/>
      <c r="B893" s="117" t="s">
        <v>3177</v>
      </c>
      <c r="C893" s="116"/>
      <c r="D893" s="116">
        <v>96700.0</v>
      </c>
      <c r="E893" s="175">
        <f t="shared" si="1"/>
        <v>18481370.7</v>
      </c>
      <c r="F893" s="262"/>
      <c r="G893" s="61" t="s">
        <v>2264</v>
      </c>
      <c r="H893" s="118"/>
      <c r="I893" s="29"/>
      <c r="J893" s="29"/>
      <c r="K893" s="116"/>
      <c r="L893" s="174"/>
      <c r="M893" s="174"/>
      <c r="N893" s="174"/>
      <c r="O893" s="116"/>
      <c r="P893" s="174"/>
      <c r="Q893" s="116"/>
      <c r="R893" s="116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  <c r="AI893" s="118"/>
      <c r="AJ893" s="118"/>
    </row>
    <row r="894" ht="15.0" customHeight="1">
      <c r="A894" s="262"/>
      <c r="B894" s="117" t="s">
        <v>2470</v>
      </c>
      <c r="C894" s="118">
        <v>769742.0</v>
      </c>
      <c r="D894" s="118"/>
      <c r="E894" s="175">
        <f t="shared" si="1"/>
        <v>19251112.7</v>
      </c>
      <c r="F894" s="262"/>
      <c r="G894" s="61" t="s">
        <v>2264</v>
      </c>
      <c r="H894" s="118"/>
      <c r="I894" s="29"/>
      <c r="J894" s="29"/>
      <c r="K894" s="116"/>
      <c r="L894" s="174"/>
      <c r="M894" s="174"/>
      <c r="N894" s="174"/>
      <c r="O894" s="116"/>
      <c r="P894" s="174"/>
      <c r="Q894" s="116"/>
      <c r="R894" s="116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  <c r="AI894" s="118"/>
      <c r="AJ894" s="118"/>
    </row>
    <row r="895" ht="15.0" customHeight="1">
      <c r="A895" s="262"/>
      <c r="B895" s="117" t="s">
        <v>2274</v>
      </c>
      <c r="C895" s="116"/>
      <c r="D895" s="116">
        <v>1650000.0</v>
      </c>
      <c r="E895" s="175">
        <f t="shared" si="1"/>
        <v>17601112.7</v>
      </c>
      <c r="F895" s="262"/>
      <c r="G895" s="61" t="s">
        <v>2264</v>
      </c>
      <c r="H895" s="118"/>
      <c r="I895" s="29"/>
      <c r="J895" s="29"/>
      <c r="K895" s="116"/>
      <c r="L895" s="174"/>
      <c r="M895" s="174"/>
      <c r="N895" s="174"/>
      <c r="O895" s="116"/>
      <c r="P895" s="174"/>
      <c r="Q895" s="116"/>
      <c r="R895" s="116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  <c r="AI895" s="118"/>
      <c r="AJ895" s="118"/>
    </row>
    <row r="896" ht="15.0" customHeight="1">
      <c r="A896" s="262"/>
      <c r="B896" s="115" t="s">
        <v>2279</v>
      </c>
      <c r="C896" s="116"/>
      <c r="D896" s="116">
        <v>2.0E7</v>
      </c>
      <c r="E896" s="175">
        <f t="shared" si="1"/>
        <v>-2398887.3</v>
      </c>
      <c r="F896" s="262"/>
      <c r="G896" s="61" t="s">
        <v>2264</v>
      </c>
      <c r="H896" s="118"/>
      <c r="I896" s="29"/>
      <c r="J896" s="29"/>
      <c r="K896" s="116"/>
      <c r="L896" s="174"/>
      <c r="M896" s="174"/>
      <c r="N896" s="174"/>
      <c r="O896" s="116"/>
      <c r="P896" s="174"/>
      <c r="Q896" s="116"/>
      <c r="R896" s="116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  <c r="AI896" s="118"/>
      <c r="AJ896" s="118"/>
    </row>
    <row r="897" ht="15.0" customHeight="1">
      <c r="A897" s="262"/>
      <c r="B897" s="115" t="s">
        <v>3178</v>
      </c>
      <c r="C897" s="116"/>
      <c r="D897" s="116">
        <v>27360.0</v>
      </c>
      <c r="E897" s="175">
        <f t="shared" si="1"/>
        <v>-2426247.3</v>
      </c>
      <c r="F897" s="262" t="s">
        <v>3124</v>
      </c>
      <c r="G897" s="61" t="s">
        <v>2264</v>
      </c>
      <c r="H897" s="118"/>
      <c r="I897" s="29"/>
      <c r="J897" s="29"/>
      <c r="K897" s="116"/>
      <c r="L897" s="174"/>
      <c r="M897" s="174"/>
      <c r="N897" s="174"/>
      <c r="O897" s="116"/>
      <c r="P897" s="174"/>
      <c r="Q897" s="116"/>
      <c r="R897" s="116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  <c r="AI897" s="118"/>
      <c r="AJ897" s="118"/>
    </row>
    <row r="898" ht="15.0" customHeight="1">
      <c r="A898" s="262"/>
      <c r="B898" s="115" t="s">
        <v>3178</v>
      </c>
      <c r="C898" s="116"/>
      <c r="D898" s="116">
        <v>23540.0</v>
      </c>
      <c r="E898" s="175">
        <f t="shared" si="1"/>
        <v>-2449787.3</v>
      </c>
      <c r="F898" s="262" t="s">
        <v>3124</v>
      </c>
      <c r="G898" s="61" t="s">
        <v>2264</v>
      </c>
      <c r="H898" s="118"/>
      <c r="I898" s="29"/>
      <c r="J898" s="29"/>
      <c r="K898" s="116"/>
      <c r="L898" s="174"/>
      <c r="M898" s="174"/>
      <c r="N898" s="174"/>
      <c r="O898" s="116"/>
      <c r="P898" s="174"/>
      <c r="Q898" s="116"/>
      <c r="R898" s="116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</row>
    <row r="899" ht="15.0" customHeight="1">
      <c r="A899" s="262"/>
      <c r="B899" s="117" t="s">
        <v>3178</v>
      </c>
      <c r="C899" s="118"/>
      <c r="D899" s="118">
        <v>45240.0</v>
      </c>
      <c r="E899" s="175">
        <f t="shared" si="1"/>
        <v>-2495027.3</v>
      </c>
      <c r="F899" s="262" t="s">
        <v>3124</v>
      </c>
      <c r="G899" s="61" t="s">
        <v>2264</v>
      </c>
      <c r="H899" s="118"/>
      <c r="I899" s="29"/>
      <c r="J899" s="29"/>
      <c r="K899" s="116"/>
      <c r="L899" s="174"/>
      <c r="M899" s="174"/>
      <c r="N899" s="174"/>
      <c r="O899" s="116"/>
      <c r="P899" s="174"/>
      <c r="Q899" s="116"/>
      <c r="R899" s="116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  <c r="AI899" s="118"/>
      <c r="AJ899" s="118"/>
    </row>
    <row r="900" ht="15.0" customHeight="1">
      <c r="A900" s="262"/>
      <c r="B900" s="115" t="s">
        <v>3178</v>
      </c>
      <c r="C900" s="116"/>
      <c r="D900" s="116">
        <v>57500.0</v>
      </c>
      <c r="E900" s="175">
        <f t="shared" si="1"/>
        <v>-2552527.3</v>
      </c>
      <c r="F900" s="262" t="s">
        <v>3124</v>
      </c>
      <c r="G900" s="61" t="s">
        <v>2264</v>
      </c>
      <c r="H900" s="118"/>
      <c r="I900" s="29"/>
      <c r="J900" s="29"/>
      <c r="K900" s="116"/>
      <c r="L900" s="174"/>
      <c r="M900" s="174"/>
      <c r="N900" s="174"/>
      <c r="O900" s="116"/>
      <c r="P900" s="174"/>
      <c r="Q900" s="116"/>
      <c r="R900" s="116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  <c r="AI900" s="118"/>
      <c r="AJ900" s="118"/>
    </row>
    <row r="901" ht="15.0" customHeight="1">
      <c r="A901" s="262"/>
      <c r="B901" s="117" t="s">
        <v>3179</v>
      </c>
      <c r="C901" s="118"/>
      <c r="D901" s="118">
        <v>5.19427E7</v>
      </c>
      <c r="E901" s="175">
        <f t="shared" si="1"/>
        <v>-54495227.3</v>
      </c>
      <c r="F901" s="262"/>
      <c r="G901" s="61"/>
      <c r="H901" s="118"/>
      <c r="I901" s="29"/>
      <c r="J901" s="29"/>
      <c r="K901" s="116"/>
      <c r="L901" s="174"/>
      <c r="M901" s="174"/>
      <c r="N901" s="174"/>
      <c r="O901" s="116"/>
      <c r="P901" s="174"/>
      <c r="Q901" s="116"/>
      <c r="R901" s="116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  <c r="AI901" s="118"/>
      <c r="AJ901" s="118"/>
    </row>
    <row r="902" ht="15.0" customHeight="1">
      <c r="A902" s="262">
        <v>45839.0</v>
      </c>
      <c r="B902" s="115" t="s">
        <v>3180</v>
      </c>
      <c r="C902" s="118">
        <v>101540.0</v>
      </c>
      <c r="D902" s="175"/>
      <c r="E902" s="175">
        <f t="shared" si="1"/>
        <v>-54393687.3</v>
      </c>
      <c r="F902" s="262"/>
      <c r="G902" s="29" t="s">
        <v>2263</v>
      </c>
      <c r="H902" s="118"/>
      <c r="I902" s="29"/>
      <c r="J902" s="29"/>
      <c r="K902" s="116"/>
      <c r="L902" s="174"/>
      <c r="M902" s="174"/>
      <c r="N902" s="174"/>
      <c r="O902" s="116"/>
      <c r="P902" s="174"/>
      <c r="Q902" s="116"/>
      <c r="R902" s="116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  <c r="AI902" s="118"/>
      <c r="AJ902" s="118"/>
    </row>
    <row r="903" ht="15.0" customHeight="1">
      <c r="A903" s="262"/>
      <c r="B903" s="115" t="s">
        <v>2271</v>
      </c>
      <c r="C903" s="116">
        <v>437510.0</v>
      </c>
      <c r="D903" s="116">
        <v>21450.0</v>
      </c>
      <c r="E903" s="175">
        <f t="shared" si="1"/>
        <v>-53977627.3</v>
      </c>
      <c r="F903" s="262"/>
      <c r="G903" s="61" t="s">
        <v>2264</v>
      </c>
      <c r="H903" s="118"/>
      <c r="I903" s="29"/>
      <c r="J903" s="29"/>
      <c r="K903" s="116"/>
      <c r="L903" s="174"/>
      <c r="M903" s="174"/>
      <c r="N903" s="174"/>
      <c r="O903" s="116"/>
      <c r="P903" s="174"/>
      <c r="Q903" s="116"/>
      <c r="R903" s="116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  <c r="AI903" s="118"/>
      <c r="AJ903" s="118"/>
    </row>
    <row r="904" ht="15.0" customHeight="1">
      <c r="A904" s="262"/>
      <c r="B904" s="115" t="s">
        <v>2281</v>
      </c>
      <c r="C904" s="118"/>
      <c r="D904" s="116">
        <v>38500.0</v>
      </c>
      <c r="E904" s="175">
        <f t="shared" si="1"/>
        <v>-54016127.3</v>
      </c>
      <c r="F904" s="262"/>
      <c r="G904" s="61" t="s">
        <v>2264</v>
      </c>
      <c r="H904" s="118"/>
      <c r="I904" s="29"/>
      <c r="J904" s="29"/>
      <c r="K904" s="116"/>
      <c r="L904" s="174"/>
      <c r="M904" s="174"/>
      <c r="N904" s="174"/>
      <c r="O904" s="116"/>
      <c r="P904" s="174"/>
      <c r="Q904" s="116"/>
      <c r="R904" s="116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  <c r="AI904" s="118"/>
      <c r="AJ904" s="118"/>
    </row>
    <row r="905" ht="15.0" customHeight="1">
      <c r="A905" s="262"/>
      <c r="B905" s="115" t="s">
        <v>2274</v>
      </c>
      <c r="C905" s="118"/>
      <c r="D905" s="116">
        <v>336000.0</v>
      </c>
      <c r="E905" s="175">
        <f t="shared" si="1"/>
        <v>-54352127.3</v>
      </c>
      <c r="F905" s="262"/>
      <c r="G905" s="61" t="s">
        <v>2264</v>
      </c>
      <c r="H905" s="118"/>
      <c r="I905" s="29"/>
      <c r="J905" s="29"/>
      <c r="K905" s="116"/>
      <c r="L905" s="174"/>
      <c r="M905" s="174"/>
      <c r="N905" s="174"/>
      <c r="O905" s="116"/>
      <c r="P905" s="174"/>
      <c r="Q905" s="116"/>
      <c r="R905" s="116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  <c r="AI905" s="118"/>
      <c r="AJ905" s="118"/>
    </row>
    <row r="906" ht="15.0" customHeight="1">
      <c r="A906" s="262"/>
      <c r="B906" s="117" t="s">
        <v>3167</v>
      </c>
      <c r="C906" s="116"/>
      <c r="D906" s="116">
        <v>96700.0</v>
      </c>
      <c r="E906" s="175">
        <f t="shared" si="1"/>
        <v>-54448827.3</v>
      </c>
      <c r="F906" s="262"/>
      <c r="G906" s="61" t="s">
        <v>2264</v>
      </c>
      <c r="H906" s="118"/>
      <c r="I906" s="29"/>
      <c r="J906" s="29"/>
      <c r="K906" s="116"/>
      <c r="L906" s="174"/>
      <c r="M906" s="174"/>
      <c r="N906" s="174"/>
      <c r="O906" s="116"/>
      <c r="P906" s="174"/>
      <c r="Q906" s="116"/>
      <c r="R906" s="116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  <c r="AI906" s="118"/>
      <c r="AJ906" s="118"/>
    </row>
    <row r="907" ht="15.0" customHeight="1">
      <c r="A907" s="262"/>
      <c r="B907" s="117" t="s">
        <v>3177</v>
      </c>
      <c r="C907" s="116"/>
      <c r="D907" s="116">
        <v>96700.0</v>
      </c>
      <c r="E907" s="175">
        <f t="shared" si="1"/>
        <v>-54545527.3</v>
      </c>
      <c r="F907" s="262"/>
      <c r="G907" s="61" t="s">
        <v>2264</v>
      </c>
      <c r="H907" s="118"/>
      <c r="I907" s="29"/>
      <c r="J907" s="29"/>
      <c r="K907" s="116"/>
      <c r="L907" s="174"/>
      <c r="M907" s="174"/>
      <c r="N907" s="174"/>
      <c r="O907" s="116"/>
      <c r="P907" s="174"/>
      <c r="Q907" s="116"/>
      <c r="R907" s="116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  <c r="AI907" s="118"/>
      <c r="AJ907" s="118"/>
    </row>
    <row r="908" ht="15.0" customHeight="1">
      <c r="A908" s="262"/>
      <c r="B908" s="117" t="s">
        <v>2470</v>
      </c>
      <c r="C908" s="118">
        <v>1187189.0</v>
      </c>
      <c r="D908" s="118">
        <v>200000.0</v>
      </c>
      <c r="E908" s="175">
        <f t="shared" si="1"/>
        <v>-53558338.3</v>
      </c>
      <c r="F908" s="262"/>
      <c r="G908" s="61" t="s">
        <v>2264</v>
      </c>
      <c r="H908" s="118"/>
      <c r="I908" s="29"/>
      <c r="J908" s="29"/>
      <c r="K908" s="116"/>
      <c r="L908" s="174"/>
      <c r="M908" s="174"/>
      <c r="N908" s="174"/>
      <c r="O908" s="116"/>
      <c r="P908" s="174"/>
      <c r="Q908" s="116"/>
      <c r="R908" s="116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  <c r="AI908" s="118"/>
      <c r="AJ908" s="118"/>
    </row>
    <row r="909" ht="15.0" customHeight="1">
      <c r="A909" s="262"/>
      <c r="B909" s="115" t="s">
        <v>3181</v>
      </c>
      <c r="C909" s="118"/>
      <c r="D909" s="118">
        <v>770000.0</v>
      </c>
      <c r="E909" s="175">
        <f t="shared" si="1"/>
        <v>-54328338.3</v>
      </c>
      <c r="F909" s="262" t="s">
        <v>2318</v>
      </c>
      <c r="G909" s="61" t="s">
        <v>2264</v>
      </c>
      <c r="H909" s="118"/>
      <c r="I909" s="29"/>
      <c r="J909" s="29"/>
      <c r="K909" s="116"/>
      <c r="L909" s="174"/>
      <c r="M909" s="174"/>
      <c r="N909" s="174"/>
      <c r="O909" s="116"/>
      <c r="P909" s="174"/>
      <c r="Q909" s="116"/>
      <c r="R909" s="116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  <c r="AI909" s="118"/>
      <c r="AJ909" s="118"/>
    </row>
    <row r="910" ht="15.0" customHeight="1">
      <c r="A910" s="262">
        <v>45840.0</v>
      </c>
      <c r="B910" s="115" t="s">
        <v>2271</v>
      </c>
      <c r="C910" s="116">
        <v>1684003.0</v>
      </c>
      <c r="D910" s="116"/>
      <c r="E910" s="175">
        <f t="shared" si="1"/>
        <v>-52644335.3</v>
      </c>
      <c r="F910" s="262" t="s">
        <v>3182</v>
      </c>
      <c r="G910" s="61" t="s">
        <v>2264</v>
      </c>
      <c r="H910" s="118"/>
      <c r="I910" s="29"/>
      <c r="J910" s="29"/>
      <c r="K910" s="116"/>
      <c r="L910" s="174"/>
      <c r="M910" s="174"/>
      <c r="N910" s="174"/>
      <c r="O910" s="116"/>
      <c r="P910" s="174"/>
      <c r="Q910" s="116"/>
      <c r="R910" s="116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  <c r="AI910" s="118"/>
      <c r="AJ910" s="118"/>
    </row>
    <row r="911" ht="15.0" customHeight="1">
      <c r="A911" s="262"/>
      <c r="B911" s="117" t="s">
        <v>3167</v>
      </c>
      <c r="C911" s="116"/>
      <c r="D911" s="116">
        <v>96700.0</v>
      </c>
      <c r="E911" s="175">
        <f t="shared" si="1"/>
        <v>-52741035.3</v>
      </c>
      <c r="F911" s="262"/>
      <c r="G911" s="61" t="s">
        <v>2264</v>
      </c>
      <c r="H911" s="118"/>
      <c r="I911" s="29"/>
      <c r="J911" s="29"/>
      <c r="K911" s="116"/>
      <c r="L911" s="174"/>
      <c r="M911" s="174"/>
      <c r="N911" s="174"/>
      <c r="O911" s="116"/>
      <c r="P911" s="174"/>
      <c r="Q911" s="116"/>
      <c r="R911" s="116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  <c r="AI911" s="118"/>
      <c r="AJ911" s="118"/>
    </row>
    <row r="912" ht="15.0" customHeight="1">
      <c r="A912" s="262"/>
      <c r="B912" s="117" t="s">
        <v>2470</v>
      </c>
      <c r="C912" s="118">
        <v>1023284.0</v>
      </c>
      <c r="D912" s="118"/>
      <c r="E912" s="175">
        <f t="shared" si="1"/>
        <v>-51717751.3</v>
      </c>
      <c r="F912" s="262"/>
      <c r="G912" s="61" t="s">
        <v>2264</v>
      </c>
      <c r="H912" s="118"/>
      <c r="I912" s="29"/>
      <c r="J912" s="29"/>
      <c r="K912" s="116"/>
      <c r="L912" s="174"/>
      <c r="M912" s="174"/>
      <c r="N912" s="174"/>
      <c r="O912" s="116"/>
      <c r="P912" s="174"/>
      <c r="Q912" s="116"/>
      <c r="R912" s="116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  <c r="AI912" s="118"/>
      <c r="AJ912" s="118"/>
    </row>
    <row r="913" ht="15.0" customHeight="1">
      <c r="A913" s="262"/>
      <c r="B913" s="115" t="s">
        <v>2332</v>
      </c>
      <c r="C913" s="118">
        <v>793600.0</v>
      </c>
      <c r="D913" s="175"/>
      <c r="E913" s="175">
        <f t="shared" si="1"/>
        <v>-50924151.3</v>
      </c>
      <c r="F913" s="262" t="s">
        <v>3183</v>
      </c>
      <c r="G913" s="29" t="s">
        <v>2263</v>
      </c>
      <c r="H913" s="118"/>
      <c r="I913" s="29"/>
      <c r="J913" s="29"/>
      <c r="K913" s="116"/>
      <c r="L913" s="174"/>
      <c r="M913" s="174"/>
      <c r="N913" s="174"/>
      <c r="O913" s="116"/>
      <c r="P913" s="174"/>
      <c r="Q913" s="116"/>
      <c r="R913" s="116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  <c r="AI913" s="118"/>
      <c r="AJ913" s="118"/>
    </row>
    <row r="914" ht="15.0" customHeight="1">
      <c r="A914" s="262"/>
      <c r="B914" s="115" t="s">
        <v>3184</v>
      </c>
      <c r="C914" s="116">
        <v>106463.0</v>
      </c>
      <c r="D914" s="116"/>
      <c r="E914" s="175">
        <f t="shared" si="1"/>
        <v>-50817688.3</v>
      </c>
      <c r="F914" s="262"/>
      <c r="G914" s="29" t="s">
        <v>2263</v>
      </c>
      <c r="H914" s="118"/>
      <c r="I914" s="29"/>
      <c r="J914" s="29"/>
      <c r="K914" s="116"/>
      <c r="L914" s="174"/>
      <c r="M914" s="174"/>
      <c r="N914" s="174"/>
      <c r="O914" s="116"/>
      <c r="P914" s="174"/>
      <c r="Q914" s="116"/>
      <c r="R914" s="116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  <c r="AI914" s="118"/>
      <c r="AJ914" s="118"/>
    </row>
    <row r="915" ht="15.0" customHeight="1">
      <c r="A915" s="262"/>
      <c r="B915" s="115" t="s">
        <v>2462</v>
      </c>
      <c r="C915" s="116"/>
      <c r="D915" s="116">
        <v>275000.0</v>
      </c>
      <c r="E915" s="175">
        <f t="shared" si="1"/>
        <v>-51092688.3</v>
      </c>
      <c r="F915" s="262"/>
      <c r="G915" s="29" t="s">
        <v>2263</v>
      </c>
      <c r="H915" s="118"/>
      <c r="I915" s="29"/>
      <c r="J915" s="29"/>
      <c r="K915" s="116"/>
      <c r="L915" s="174"/>
      <c r="M915" s="174"/>
      <c r="N915" s="174"/>
      <c r="O915" s="116"/>
      <c r="P915" s="174"/>
      <c r="Q915" s="116"/>
      <c r="R915" s="116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  <c r="AI915" s="118"/>
      <c r="AJ915" s="118"/>
    </row>
    <row r="916" ht="15.0" customHeight="1">
      <c r="A916" s="262">
        <v>45841.0</v>
      </c>
      <c r="B916" s="115" t="s">
        <v>2271</v>
      </c>
      <c r="C916" s="116">
        <v>442296.0</v>
      </c>
      <c r="D916" s="116"/>
      <c r="E916" s="175">
        <f t="shared" si="1"/>
        <v>-50650392.3</v>
      </c>
      <c r="F916" s="262"/>
      <c r="G916" s="61" t="s">
        <v>2264</v>
      </c>
      <c r="H916" s="118"/>
      <c r="I916" s="29"/>
      <c r="J916" s="29"/>
      <c r="K916" s="116"/>
      <c r="L916" s="174"/>
      <c r="M916" s="174"/>
      <c r="N916" s="174"/>
      <c r="O916" s="116"/>
      <c r="P916" s="174"/>
      <c r="Q916" s="116"/>
      <c r="R916" s="116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  <c r="AI916" s="118"/>
      <c r="AJ916" s="118"/>
    </row>
    <row r="917" ht="15.0" customHeight="1">
      <c r="A917" s="262"/>
      <c r="B917" s="117" t="s">
        <v>3167</v>
      </c>
      <c r="C917" s="116"/>
      <c r="D917" s="116">
        <v>96700.0</v>
      </c>
      <c r="E917" s="175">
        <f t="shared" si="1"/>
        <v>-50747092.3</v>
      </c>
      <c r="F917" s="262"/>
      <c r="G917" s="61" t="s">
        <v>2264</v>
      </c>
      <c r="H917" s="118"/>
      <c r="I917" s="29"/>
      <c r="J917" s="29"/>
      <c r="K917" s="116"/>
      <c r="L917" s="174"/>
      <c r="M917" s="174"/>
      <c r="N917" s="174"/>
      <c r="O917" s="116"/>
      <c r="P917" s="174"/>
      <c r="Q917" s="116"/>
      <c r="R917" s="116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  <c r="AI917" s="118"/>
      <c r="AJ917" s="118"/>
    </row>
    <row r="918" ht="15.0" customHeight="1">
      <c r="A918" s="262"/>
      <c r="B918" s="115" t="s">
        <v>2466</v>
      </c>
      <c r="C918" s="118"/>
      <c r="D918" s="118">
        <v>110000.0</v>
      </c>
      <c r="E918" s="175">
        <f t="shared" si="1"/>
        <v>-50857092.3</v>
      </c>
      <c r="F918" s="262"/>
      <c r="G918" s="61" t="s">
        <v>2264</v>
      </c>
      <c r="H918" s="118"/>
      <c r="I918" s="29"/>
      <c r="J918" s="29"/>
      <c r="K918" s="116"/>
      <c r="L918" s="174"/>
      <c r="M918" s="174"/>
      <c r="N918" s="174"/>
      <c r="O918" s="116"/>
      <c r="P918" s="174"/>
      <c r="Q918" s="116"/>
      <c r="R918" s="116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  <c r="AI918" s="118"/>
      <c r="AJ918" s="118"/>
    </row>
    <row r="919" ht="15.0" customHeight="1">
      <c r="A919" s="262"/>
      <c r="B919" s="117" t="s">
        <v>2470</v>
      </c>
      <c r="C919" s="118">
        <v>662894.0</v>
      </c>
      <c r="D919" s="118"/>
      <c r="E919" s="175">
        <f t="shared" si="1"/>
        <v>-50194198.3</v>
      </c>
      <c r="F919" s="262"/>
      <c r="G919" s="61" t="s">
        <v>2264</v>
      </c>
      <c r="H919" s="118"/>
      <c r="I919" s="29"/>
      <c r="J919" s="29"/>
      <c r="K919" s="116"/>
      <c r="L919" s="174"/>
      <c r="M919" s="174"/>
      <c r="N919" s="174"/>
      <c r="O919" s="116"/>
      <c r="P919" s="174"/>
      <c r="Q919" s="116"/>
      <c r="R919" s="116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  <c r="AI919" s="118"/>
      <c r="AJ919" s="118"/>
    </row>
    <row r="920" ht="15.0" customHeight="1">
      <c r="A920" s="262"/>
      <c r="B920" s="117" t="s">
        <v>2279</v>
      </c>
      <c r="C920" s="118"/>
      <c r="D920" s="118">
        <v>1.0E7</v>
      </c>
      <c r="E920" s="175">
        <f t="shared" si="1"/>
        <v>-60194198.3</v>
      </c>
      <c r="F920" s="262"/>
      <c r="G920" s="61" t="s">
        <v>2264</v>
      </c>
      <c r="H920" s="118"/>
      <c r="I920" s="29"/>
      <c r="J920" s="29"/>
      <c r="K920" s="116"/>
      <c r="L920" s="174"/>
      <c r="M920" s="174"/>
      <c r="N920" s="174"/>
      <c r="O920" s="116"/>
      <c r="P920" s="174"/>
      <c r="Q920" s="116"/>
      <c r="R920" s="116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  <c r="AI920" s="118"/>
      <c r="AJ920" s="118"/>
    </row>
    <row r="921" ht="15.0" customHeight="1">
      <c r="A921" s="262">
        <v>45842.0</v>
      </c>
      <c r="B921" s="115" t="s">
        <v>2271</v>
      </c>
      <c r="C921" s="116">
        <v>270755.0</v>
      </c>
      <c r="D921" s="116"/>
      <c r="E921" s="175">
        <f t="shared" si="1"/>
        <v>-59923443.3</v>
      </c>
      <c r="F921" s="262"/>
      <c r="G921" s="61" t="s">
        <v>2264</v>
      </c>
      <c r="H921" s="118"/>
      <c r="I921" s="29"/>
      <c r="J921" s="29"/>
      <c r="K921" s="116"/>
      <c r="L921" s="174"/>
      <c r="M921" s="174"/>
      <c r="N921" s="174"/>
      <c r="O921" s="116"/>
      <c r="P921" s="174"/>
      <c r="Q921" s="116"/>
      <c r="R921" s="116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  <c r="AI921" s="118"/>
      <c r="AJ921" s="118"/>
    </row>
    <row r="922" ht="15.0" customHeight="1">
      <c r="A922" s="262"/>
      <c r="B922" s="117" t="s">
        <v>3167</v>
      </c>
      <c r="C922" s="116"/>
      <c r="D922" s="116">
        <v>96700.0</v>
      </c>
      <c r="E922" s="175">
        <f t="shared" si="1"/>
        <v>-60020143.3</v>
      </c>
      <c r="F922" s="262"/>
      <c r="G922" s="61" t="s">
        <v>2264</v>
      </c>
      <c r="H922" s="118"/>
      <c r="I922" s="29"/>
      <c r="J922" s="29"/>
      <c r="K922" s="116"/>
      <c r="L922" s="174"/>
      <c r="M922" s="174"/>
      <c r="N922" s="174"/>
      <c r="O922" s="116"/>
      <c r="P922" s="174"/>
      <c r="Q922" s="116"/>
      <c r="R922" s="116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  <c r="AI922" s="118"/>
      <c r="AJ922" s="118"/>
    </row>
    <row r="923" ht="15.0" customHeight="1">
      <c r="A923" s="262"/>
      <c r="B923" s="115" t="s">
        <v>2470</v>
      </c>
      <c r="C923" s="116">
        <v>686872.0</v>
      </c>
      <c r="D923" s="116"/>
      <c r="E923" s="175">
        <f t="shared" si="1"/>
        <v>-59333271.3</v>
      </c>
      <c r="F923" s="262"/>
      <c r="G923" s="61" t="s">
        <v>2264</v>
      </c>
      <c r="H923" s="118"/>
      <c r="I923" s="29"/>
      <c r="J923" s="29"/>
      <c r="K923" s="116"/>
      <c r="L923" s="174"/>
      <c r="M923" s="174"/>
      <c r="N923" s="174"/>
      <c r="O923" s="116"/>
      <c r="P923" s="174"/>
      <c r="Q923" s="116"/>
      <c r="R923" s="116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  <c r="AI923" s="118"/>
      <c r="AJ923" s="118"/>
    </row>
    <row r="924" ht="15.0" customHeight="1">
      <c r="A924" s="262">
        <v>45845.0</v>
      </c>
      <c r="B924" s="115" t="s">
        <v>2271</v>
      </c>
      <c r="C924" s="116">
        <v>431430.0</v>
      </c>
      <c r="D924" s="116"/>
      <c r="E924" s="175">
        <f t="shared" si="1"/>
        <v>-58901841.3</v>
      </c>
      <c r="F924" s="262"/>
      <c r="G924" s="61" t="s">
        <v>2264</v>
      </c>
      <c r="H924" s="118"/>
      <c r="I924" s="29"/>
      <c r="J924" s="29"/>
      <c r="K924" s="116"/>
      <c r="L924" s="174"/>
      <c r="M924" s="174"/>
      <c r="N924" s="174"/>
      <c r="O924" s="116"/>
      <c r="P924" s="174"/>
      <c r="Q924" s="116"/>
      <c r="R924" s="116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  <c r="AI924" s="118"/>
      <c r="AJ924" s="118"/>
    </row>
    <row r="925" ht="15.0" customHeight="1">
      <c r="A925" s="262"/>
      <c r="B925" s="117" t="s">
        <v>3167</v>
      </c>
      <c r="C925" s="116"/>
      <c r="D925" s="116">
        <v>193400.0</v>
      </c>
      <c r="E925" s="175">
        <f t="shared" si="1"/>
        <v>-59095241.3</v>
      </c>
      <c r="F925" s="262"/>
      <c r="G925" s="61" t="s">
        <v>2264</v>
      </c>
      <c r="H925" s="118"/>
      <c r="I925" s="29"/>
      <c r="J925" s="29"/>
      <c r="K925" s="116"/>
      <c r="L925" s="174"/>
      <c r="M925" s="174"/>
      <c r="N925" s="174"/>
      <c r="O925" s="116"/>
      <c r="P925" s="174"/>
      <c r="Q925" s="116"/>
      <c r="R925" s="116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  <c r="AI925" s="118"/>
      <c r="AJ925" s="118"/>
    </row>
    <row r="926" ht="15.0" customHeight="1">
      <c r="A926" s="262"/>
      <c r="B926" s="117" t="s">
        <v>2279</v>
      </c>
      <c r="C926" s="116">
        <v>7000000.0</v>
      </c>
      <c r="D926" s="116"/>
      <c r="E926" s="175">
        <f t="shared" si="1"/>
        <v>-52095241.3</v>
      </c>
      <c r="F926" s="262"/>
      <c r="G926" s="61" t="s">
        <v>2264</v>
      </c>
      <c r="H926" s="118"/>
      <c r="I926" s="29"/>
      <c r="J926" s="29"/>
      <c r="K926" s="116"/>
      <c r="L926" s="174"/>
      <c r="M926" s="174"/>
      <c r="N926" s="174"/>
      <c r="O926" s="116"/>
      <c r="P926" s="174"/>
      <c r="Q926" s="116"/>
      <c r="R926" s="116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  <c r="AI926" s="118"/>
      <c r="AJ926" s="118"/>
    </row>
    <row r="927" ht="15.0" customHeight="1">
      <c r="A927" s="262"/>
      <c r="B927" s="117" t="s">
        <v>3185</v>
      </c>
      <c r="C927" s="116"/>
      <c r="D927" s="116">
        <v>2947240.0</v>
      </c>
      <c r="E927" s="175">
        <f t="shared" si="1"/>
        <v>-55042481.3</v>
      </c>
      <c r="F927" s="262"/>
      <c r="G927" s="61" t="s">
        <v>2264</v>
      </c>
      <c r="H927" s="118"/>
      <c r="I927" s="29"/>
      <c r="J927" s="29"/>
      <c r="K927" s="116"/>
      <c r="L927" s="174"/>
      <c r="M927" s="174"/>
      <c r="N927" s="174"/>
      <c r="O927" s="116"/>
      <c r="P927" s="174"/>
      <c r="Q927" s="116"/>
      <c r="R927" s="116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  <c r="AI927" s="118"/>
      <c r="AJ927" s="118"/>
    </row>
    <row r="928" ht="15.0" customHeight="1">
      <c r="A928" s="262"/>
      <c r="B928" s="115" t="s">
        <v>3186</v>
      </c>
      <c r="C928" s="116">
        <v>113200.0</v>
      </c>
      <c r="D928" s="116"/>
      <c r="E928" s="175">
        <f t="shared" si="1"/>
        <v>-54929281.3</v>
      </c>
      <c r="F928" s="262"/>
      <c r="G928" s="61" t="s">
        <v>2264</v>
      </c>
      <c r="H928" s="118"/>
      <c r="I928" s="29"/>
      <c r="J928" s="29"/>
      <c r="K928" s="116"/>
      <c r="L928" s="174"/>
      <c r="M928" s="174"/>
      <c r="N928" s="174"/>
      <c r="O928" s="116"/>
      <c r="P928" s="174"/>
      <c r="Q928" s="116"/>
      <c r="R928" s="116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  <c r="AF928" s="174"/>
      <c r="AG928" s="174"/>
      <c r="AH928" s="174"/>
      <c r="AI928" s="174"/>
      <c r="AJ928" s="174"/>
    </row>
    <row r="929" ht="15.0" customHeight="1">
      <c r="A929" s="262"/>
      <c r="B929" s="115" t="s">
        <v>2470</v>
      </c>
      <c r="C929" s="116">
        <v>2168143.0</v>
      </c>
      <c r="D929" s="116"/>
      <c r="E929" s="175">
        <f t="shared" si="1"/>
        <v>-52761138.3</v>
      </c>
      <c r="F929" s="262"/>
      <c r="G929" s="61" t="s">
        <v>2264</v>
      </c>
      <c r="H929" s="118"/>
      <c r="I929" s="29"/>
      <c r="J929" s="29"/>
      <c r="K929" s="116"/>
      <c r="L929" s="174"/>
      <c r="M929" s="174"/>
      <c r="N929" s="174"/>
      <c r="O929" s="116"/>
      <c r="P929" s="174"/>
      <c r="Q929" s="116"/>
      <c r="R929" s="116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  <c r="AF929" s="174"/>
      <c r="AG929" s="174"/>
      <c r="AH929" s="174"/>
      <c r="AI929" s="174"/>
      <c r="AJ929" s="174"/>
    </row>
    <row r="930" ht="15.0" customHeight="1">
      <c r="A930" s="262">
        <v>45846.0</v>
      </c>
      <c r="B930" s="115" t="s">
        <v>2272</v>
      </c>
      <c r="C930" s="116"/>
      <c r="D930" s="116">
        <v>1146854.0</v>
      </c>
      <c r="E930" s="175">
        <f t="shared" si="1"/>
        <v>-53907992.3</v>
      </c>
      <c r="F930" s="262"/>
      <c r="G930" s="99" t="s">
        <v>2265</v>
      </c>
      <c r="H930" s="118"/>
      <c r="I930" s="29"/>
      <c r="J930" s="29"/>
      <c r="K930" s="116"/>
      <c r="L930" s="174"/>
      <c r="M930" s="174"/>
      <c r="N930" s="174"/>
      <c r="O930" s="116"/>
      <c r="P930" s="174"/>
      <c r="Q930" s="116"/>
      <c r="R930" s="116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  <c r="AF930" s="174"/>
      <c r="AG930" s="174"/>
      <c r="AH930" s="174"/>
      <c r="AI930" s="174"/>
      <c r="AJ930" s="174"/>
    </row>
    <row r="931" ht="15.0" customHeight="1">
      <c r="A931" s="262"/>
      <c r="B931" s="115" t="s">
        <v>2271</v>
      </c>
      <c r="C931" s="118">
        <v>475755.0</v>
      </c>
      <c r="D931" s="175"/>
      <c r="E931" s="175">
        <f t="shared" si="1"/>
        <v>-53432237.3</v>
      </c>
      <c r="F931" s="262"/>
      <c r="G931" s="61" t="s">
        <v>2264</v>
      </c>
      <c r="H931" s="118"/>
      <c r="I931" s="29"/>
      <c r="J931" s="29"/>
      <c r="K931" s="116"/>
      <c r="L931" s="174"/>
      <c r="M931" s="174"/>
      <c r="N931" s="174"/>
      <c r="O931" s="116"/>
      <c r="P931" s="174"/>
      <c r="Q931" s="116"/>
      <c r="R931" s="116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  <c r="AF931" s="174"/>
      <c r="AG931" s="174"/>
      <c r="AH931" s="174"/>
      <c r="AI931" s="174"/>
      <c r="AJ931" s="174"/>
    </row>
    <row r="932" ht="15.0" customHeight="1">
      <c r="A932" s="262"/>
      <c r="B932" s="115" t="s">
        <v>2470</v>
      </c>
      <c r="C932" s="116">
        <v>612096.0</v>
      </c>
      <c r="D932" s="116"/>
      <c r="E932" s="175">
        <f t="shared" si="1"/>
        <v>-52820141.3</v>
      </c>
      <c r="F932" s="414"/>
      <c r="G932" s="61" t="s">
        <v>2264</v>
      </c>
      <c r="H932" s="118"/>
      <c r="I932" s="29"/>
      <c r="J932" s="29"/>
      <c r="K932" s="116"/>
      <c r="L932" s="174"/>
      <c r="M932" s="174"/>
      <c r="N932" s="174"/>
      <c r="O932" s="116"/>
      <c r="P932" s="174"/>
      <c r="Q932" s="116"/>
      <c r="R932" s="116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  <c r="AF932" s="174"/>
      <c r="AG932" s="174"/>
      <c r="AH932" s="174"/>
      <c r="AI932" s="174"/>
      <c r="AJ932" s="174"/>
    </row>
    <row r="933" ht="15.0" customHeight="1">
      <c r="A933" s="262"/>
      <c r="B933" s="117" t="s">
        <v>2280</v>
      </c>
      <c r="C933" s="116"/>
      <c r="D933" s="116">
        <v>759123.0</v>
      </c>
      <c r="E933" s="175">
        <f t="shared" si="1"/>
        <v>-53579264.3</v>
      </c>
      <c r="F933" s="414" t="s">
        <v>2478</v>
      </c>
      <c r="G933" s="61" t="s">
        <v>2264</v>
      </c>
      <c r="H933" s="118"/>
      <c r="I933" s="29"/>
      <c r="J933" s="29"/>
      <c r="K933" s="116"/>
      <c r="L933" s="174"/>
      <c r="M933" s="174"/>
      <c r="N933" s="174"/>
      <c r="O933" s="116"/>
      <c r="P933" s="174"/>
      <c r="Q933" s="116"/>
      <c r="R933" s="116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  <c r="AF933" s="174"/>
      <c r="AG933" s="174"/>
      <c r="AH933" s="174"/>
      <c r="AI933" s="174"/>
      <c r="AJ933" s="174"/>
    </row>
    <row r="934" ht="15.0" customHeight="1">
      <c r="A934" s="262">
        <v>45847.0</v>
      </c>
      <c r="B934" s="115" t="s">
        <v>3187</v>
      </c>
      <c r="C934" s="118">
        <v>6583500.0</v>
      </c>
      <c r="D934" s="118"/>
      <c r="E934" s="175">
        <f t="shared" si="1"/>
        <v>-46995764.3</v>
      </c>
      <c r="F934" s="262">
        <v>45838.0</v>
      </c>
      <c r="G934" s="29" t="s">
        <v>2263</v>
      </c>
      <c r="H934" s="118"/>
      <c r="I934" s="29"/>
      <c r="J934" s="29"/>
      <c r="K934" s="116"/>
      <c r="L934" s="174"/>
      <c r="M934" s="174"/>
      <c r="N934" s="174"/>
      <c r="O934" s="116"/>
      <c r="P934" s="174"/>
      <c r="Q934" s="116"/>
      <c r="R934" s="116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  <c r="AF934" s="174"/>
      <c r="AG934" s="174"/>
      <c r="AH934" s="174"/>
      <c r="AI934" s="174"/>
      <c r="AJ934" s="174"/>
    </row>
    <row r="935" ht="15.0" customHeight="1">
      <c r="A935" s="262"/>
      <c r="B935" s="115" t="s">
        <v>3188</v>
      </c>
      <c r="C935" s="118"/>
      <c r="D935" s="118">
        <v>4486589.0</v>
      </c>
      <c r="E935" s="175">
        <f t="shared" si="1"/>
        <v>-51482353.3</v>
      </c>
      <c r="F935" s="262"/>
      <c r="G935" s="61" t="s">
        <v>2264</v>
      </c>
      <c r="H935" s="118"/>
      <c r="I935" s="29"/>
      <c r="J935" s="29"/>
      <c r="K935" s="116"/>
      <c r="L935" s="174"/>
      <c r="M935" s="174"/>
      <c r="N935" s="174"/>
      <c r="O935" s="116"/>
      <c r="P935" s="174"/>
      <c r="Q935" s="116"/>
      <c r="R935" s="116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  <c r="AF935" s="174"/>
      <c r="AG935" s="174"/>
      <c r="AH935" s="174"/>
      <c r="AI935" s="174"/>
      <c r="AJ935" s="174"/>
    </row>
    <row r="936" ht="15.0" customHeight="1">
      <c r="A936" s="262"/>
      <c r="B936" s="115" t="s">
        <v>2271</v>
      </c>
      <c r="C936" s="118">
        <v>920765.0</v>
      </c>
      <c r="D936" s="118"/>
      <c r="E936" s="175">
        <f t="shared" si="1"/>
        <v>-50561588.3</v>
      </c>
      <c r="F936" s="262"/>
      <c r="G936" s="61" t="s">
        <v>2264</v>
      </c>
      <c r="H936" s="118"/>
      <c r="I936" s="29"/>
      <c r="J936" s="29"/>
      <c r="K936" s="116"/>
      <c r="L936" s="174"/>
      <c r="M936" s="174"/>
      <c r="N936" s="174"/>
      <c r="O936" s="116"/>
      <c r="P936" s="174"/>
      <c r="Q936" s="116"/>
      <c r="R936" s="116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  <c r="AF936" s="174"/>
      <c r="AG936" s="174"/>
      <c r="AH936" s="174"/>
      <c r="AI936" s="174"/>
      <c r="AJ936" s="174"/>
    </row>
    <row r="937" ht="15.0" customHeight="1">
      <c r="A937" s="262"/>
      <c r="B937" s="117" t="s">
        <v>3167</v>
      </c>
      <c r="C937" s="116"/>
      <c r="D937" s="116">
        <v>232080.0</v>
      </c>
      <c r="E937" s="175">
        <f t="shared" si="1"/>
        <v>-50793668.3</v>
      </c>
      <c r="F937" s="262"/>
      <c r="G937" s="61" t="s">
        <v>2264</v>
      </c>
      <c r="H937" s="118"/>
      <c r="I937" s="29"/>
      <c r="J937" s="29"/>
      <c r="K937" s="116"/>
      <c r="L937" s="174"/>
      <c r="M937" s="174"/>
      <c r="N937" s="174"/>
      <c r="O937" s="116"/>
      <c r="P937" s="174"/>
      <c r="Q937" s="116"/>
      <c r="R937" s="116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  <c r="AF937" s="174"/>
      <c r="AG937" s="174"/>
      <c r="AH937" s="174"/>
      <c r="AI937" s="174"/>
      <c r="AJ937" s="174"/>
    </row>
    <row r="938" ht="15.0" customHeight="1">
      <c r="A938" s="262"/>
      <c r="B938" s="115" t="s">
        <v>2281</v>
      </c>
      <c r="C938" s="116"/>
      <c r="D938" s="116">
        <v>38500.0</v>
      </c>
      <c r="E938" s="175">
        <f t="shared" si="1"/>
        <v>-50832168.3</v>
      </c>
      <c r="F938" s="262"/>
      <c r="G938" s="61" t="s">
        <v>2264</v>
      </c>
      <c r="H938" s="118"/>
      <c r="I938" s="29"/>
      <c r="J938" s="29"/>
      <c r="K938" s="116"/>
      <c r="L938" s="174"/>
      <c r="M938" s="174"/>
      <c r="N938" s="174"/>
      <c r="O938" s="116"/>
      <c r="P938" s="174"/>
      <c r="Q938" s="116"/>
      <c r="R938" s="116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  <c r="AF938" s="174"/>
      <c r="AG938" s="174"/>
      <c r="AH938" s="174"/>
      <c r="AI938" s="174"/>
      <c r="AJ938" s="174"/>
    </row>
    <row r="939" ht="15.0" customHeight="1">
      <c r="A939" s="262"/>
      <c r="B939" s="115" t="s">
        <v>2470</v>
      </c>
      <c r="C939" s="116">
        <v>494437.0</v>
      </c>
      <c r="D939" s="116"/>
      <c r="E939" s="175">
        <f t="shared" si="1"/>
        <v>-50337731.3</v>
      </c>
      <c r="F939" s="262"/>
      <c r="G939" s="61" t="s">
        <v>2264</v>
      </c>
      <c r="H939" s="118"/>
      <c r="I939" s="29"/>
      <c r="J939" s="29"/>
      <c r="K939" s="116"/>
      <c r="L939" s="174"/>
      <c r="M939" s="174"/>
      <c r="N939" s="174"/>
      <c r="O939" s="116"/>
      <c r="P939" s="174"/>
      <c r="Q939" s="116"/>
      <c r="R939" s="116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  <c r="AF939" s="174"/>
      <c r="AG939" s="174"/>
      <c r="AH939" s="174"/>
      <c r="AI939" s="174"/>
      <c r="AJ939" s="174"/>
    </row>
    <row r="940" ht="15.0" customHeight="1">
      <c r="A940" s="262">
        <v>45848.0</v>
      </c>
      <c r="B940" s="115" t="s">
        <v>2872</v>
      </c>
      <c r="C940" s="118">
        <v>2.38392E7</v>
      </c>
      <c r="D940" s="118"/>
      <c r="E940" s="175">
        <f t="shared" si="1"/>
        <v>-26498531.3</v>
      </c>
      <c r="F940" s="262">
        <v>45832.0</v>
      </c>
      <c r="G940" s="29" t="s">
        <v>2263</v>
      </c>
      <c r="H940" s="118"/>
      <c r="I940" s="29"/>
      <c r="J940" s="29"/>
      <c r="K940" s="116"/>
      <c r="L940" s="174"/>
      <c r="M940" s="174"/>
      <c r="N940" s="174"/>
      <c r="O940" s="116"/>
      <c r="P940" s="174"/>
      <c r="Q940" s="116"/>
      <c r="R940" s="116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  <c r="AF940" s="174"/>
      <c r="AG940" s="174"/>
      <c r="AH940" s="174"/>
      <c r="AI940" s="174"/>
      <c r="AJ940" s="174"/>
    </row>
    <row r="941" ht="15.0" customHeight="1">
      <c r="A941" s="262"/>
      <c r="B941" s="115" t="s">
        <v>2873</v>
      </c>
      <c r="C941" s="118">
        <v>3403400.0</v>
      </c>
      <c r="D941" s="118"/>
      <c r="E941" s="175">
        <f t="shared" si="1"/>
        <v>-23095131.3</v>
      </c>
      <c r="F941" s="262">
        <v>45832.0</v>
      </c>
      <c r="G941" s="29" t="s">
        <v>2263</v>
      </c>
      <c r="H941" s="118"/>
      <c r="I941" s="29"/>
      <c r="J941" s="29"/>
      <c r="K941" s="116"/>
      <c r="L941" s="174"/>
      <c r="M941" s="174"/>
      <c r="N941" s="174"/>
      <c r="O941" s="116"/>
      <c r="P941" s="174"/>
      <c r="Q941" s="116"/>
      <c r="R941" s="116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  <c r="AF941" s="174"/>
      <c r="AG941" s="174"/>
      <c r="AH941" s="174"/>
      <c r="AI941" s="174"/>
      <c r="AJ941" s="174"/>
    </row>
    <row r="942" ht="15.0" customHeight="1">
      <c r="A942" s="262"/>
      <c r="B942" s="117" t="s">
        <v>2876</v>
      </c>
      <c r="C942" s="265">
        <v>5.5968E7</v>
      </c>
      <c r="D942" s="265"/>
      <c r="E942" s="175">
        <f t="shared" si="1"/>
        <v>32872868.7</v>
      </c>
      <c r="F942" s="262">
        <v>45832.0</v>
      </c>
      <c r="G942" s="29" t="s">
        <v>2263</v>
      </c>
      <c r="H942" s="118"/>
      <c r="I942" s="29"/>
      <c r="J942" s="29"/>
      <c r="K942" s="116"/>
      <c r="L942" s="174"/>
      <c r="M942" s="174"/>
      <c r="N942" s="174"/>
      <c r="O942" s="116"/>
      <c r="P942" s="174"/>
      <c r="Q942" s="116"/>
      <c r="R942" s="116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  <c r="AF942" s="174"/>
      <c r="AG942" s="174"/>
      <c r="AH942" s="174"/>
      <c r="AI942" s="174"/>
      <c r="AJ942" s="174"/>
    </row>
    <row r="943" ht="15.0" customHeight="1">
      <c r="A943" s="262"/>
      <c r="B943" s="115" t="s">
        <v>2875</v>
      </c>
      <c r="C943" s="118">
        <v>1.02113E7</v>
      </c>
      <c r="D943" s="118"/>
      <c r="E943" s="175">
        <f t="shared" si="1"/>
        <v>43084168.7</v>
      </c>
      <c r="F943" s="262">
        <v>45832.0</v>
      </c>
      <c r="G943" s="29" t="s">
        <v>2263</v>
      </c>
      <c r="H943" s="118"/>
      <c r="I943" s="29"/>
      <c r="J943" s="29"/>
      <c r="K943" s="116"/>
      <c r="L943" s="174"/>
      <c r="M943" s="174"/>
      <c r="N943" s="174"/>
      <c r="O943" s="116"/>
      <c r="P943" s="174"/>
      <c r="Q943" s="116"/>
      <c r="R943" s="116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  <c r="AF943" s="174"/>
      <c r="AG943" s="174"/>
      <c r="AH943" s="174"/>
      <c r="AI943" s="174"/>
      <c r="AJ943" s="174"/>
    </row>
    <row r="944" ht="15.0" customHeight="1">
      <c r="A944" s="262"/>
      <c r="B944" s="115" t="s">
        <v>2874</v>
      </c>
      <c r="C944" s="116">
        <v>1.100627E7</v>
      </c>
      <c r="D944" s="116"/>
      <c r="E944" s="175">
        <f t="shared" si="1"/>
        <v>54090438.7</v>
      </c>
      <c r="F944" s="262">
        <v>45832.0</v>
      </c>
      <c r="G944" s="29" t="s">
        <v>2263</v>
      </c>
      <c r="H944" s="118"/>
      <c r="I944" s="29"/>
      <c r="J944" s="29"/>
      <c r="K944" s="116"/>
      <c r="L944" s="174"/>
      <c r="M944" s="174"/>
      <c r="N944" s="174"/>
      <c r="O944" s="116"/>
      <c r="P944" s="174"/>
      <c r="Q944" s="116"/>
      <c r="R944" s="116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  <c r="AF944" s="174"/>
      <c r="AG944" s="174"/>
      <c r="AH944" s="174"/>
      <c r="AI944" s="174"/>
      <c r="AJ944" s="174"/>
    </row>
    <row r="945" ht="15.0" customHeight="1">
      <c r="A945" s="262"/>
      <c r="B945" s="115" t="s">
        <v>2863</v>
      </c>
      <c r="C945" s="116">
        <v>8895770.0</v>
      </c>
      <c r="D945" s="116"/>
      <c r="E945" s="175">
        <f t="shared" si="1"/>
        <v>62986208.7</v>
      </c>
      <c r="F945" s="262">
        <v>45839.0</v>
      </c>
      <c r="G945" s="260" t="s">
        <v>2266</v>
      </c>
      <c r="H945" s="118"/>
      <c r="I945" s="29"/>
      <c r="J945" s="29"/>
      <c r="K945" s="116"/>
      <c r="L945" s="174"/>
      <c r="M945" s="174"/>
      <c r="N945" s="174"/>
      <c r="O945" s="116"/>
      <c r="P945" s="174"/>
      <c r="Q945" s="116"/>
      <c r="R945" s="116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  <c r="AF945" s="174"/>
      <c r="AG945" s="174"/>
      <c r="AH945" s="174"/>
      <c r="AI945" s="174"/>
      <c r="AJ945" s="174"/>
    </row>
    <row r="946" ht="15.0" customHeight="1">
      <c r="A946" s="262"/>
      <c r="B946" s="115" t="s">
        <v>2378</v>
      </c>
      <c r="C946" s="116"/>
      <c r="D946" s="116">
        <v>500.0</v>
      </c>
      <c r="E946" s="175">
        <f t="shared" si="1"/>
        <v>62985708.7</v>
      </c>
      <c r="F946" s="262"/>
      <c r="G946" s="260" t="s">
        <v>2266</v>
      </c>
      <c r="H946" s="118"/>
      <c r="I946" s="29"/>
      <c r="J946" s="29"/>
      <c r="K946" s="116"/>
      <c r="L946" s="174"/>
      <c r="M946" s="174"/>
      <c r="N946" s="174"/>
      <c r="O946" s="116"/>
      <c r="P946" s="174"/>
      <c r="Q946" s="116"/>
      <c r="R946" s="116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  <c r="AF946" s="174"/>
      <c r="AG946" s="174"/>
      <c r="AH946" s="174"/>
      <c r="AI946" s="174"/>
      <c r="AJ946" s="174"/>
    </row>
    <row r="947" ht="15.0" customHeight="1">
      <c r="A947" s="262"/>
      <c r="B947" s="115" t="s">
        <v>2279</v>
      </c>
      <c r="C947" s="116">
        <v>1.2E7</v>
      </c>
      <c r="D947" s="116"/>
      <c r="E947" s="175">
        <f t="shared" si="1"/>
        <v>74985708.7</v>
      </c>
      <c r="F947" s="262"/>
      <c r="G947" s="99" t="s">
        <v>2265</v>
      </c>
      <c r="H947" s="118"/>
      <c r="I947" s="29"/>
      <c r="J947" s="29"/>
      <c r="K947" s="116"/>
      <c r="L947" s="174"/>
      <c r="M947" s="174"/>
      <c r="N947" s="174"/>
      <c r="O947" s="116"/>
      <c r="P947" s="174"/>
      <c r="Q947" s="116"/>
      <c r="R947" s="116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  <c r="AF947" s="174"/>
      <c r="AG947" s="174"/>
      <c r="AH947" s="174"/>
      <c r="AI947" s="174"/>
      <c r="AJ947" s="174"/>
    </row>
    <row r="948" ht="15.0" customHeight="1">
      <c r="A948" s="262"/>
      <c r="B948" s="115" t="s">
        <v>3111</v>
      </c>
      <c r="C948" s="116"/>
      <c r="D948" s="116">
        <v>1.121533E7</v>
      </c>
      <c r="E948" s="175">
        <f t="shared" si="1"/>
        <v>63770378.7</v>
      </c>
      <c r="F948" s="262"/>
      <c r="G948" s="99" t="s">
        <v>2265</v>
      </c>
      <c r="H948" s="118"/>
      <c r="I948" s="29"/>
      <c r="J948" s="29"/>
      <c r="K948" s="116"/>
      <c r="L948" s="174"/>
      <c r="M948" s="174"/>
      <c r="N948" s="174"/>
      <c r="O948" s="116"/>
      <c r="P948" s="174"/>
      <c r="Q948" s="116"/>
      <c r="R948" s="116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  <c r="AF948" s="174"/>
      <c r="AG948" s="174"/>
      <c r="AH948" s="174"/>
      <c r="AI948" s="174"/>
      <c r="AJ948" s="174"/>
    </row>
    <row r="949" ht="15.0" customHeight="1">
      <c r="A949" s="262"/>
      <c r="B949" s="115" t="s">
        <v>2881</v>
      </c>
      <c r="C949" s="116"/>
      <c r="D949" s="118">
        <v>5000000.0</v>
      </c>
      <c r="E949" s="175">
        <f t="shared" si="1"/>
        <v>58770378.7</v>
      </c>
      <c r="F949" s="262"/>
      <c r="G949" s="29" t="s">
        <v>2263</v>
      </c>
      <c r="H949" s="118"/>
      <c r="I949" s="29"/>
      <c r="J949" s="29"/>
      <c r="K949" s="116"/>
      <c r="L949" s="174"/>
      <c r="M949" s="174"/>
      <c r="N949" s="174"/>
      <c r="O949" s="116"/>
      <c r="P949" s="174"/>
      <c r="Q949" s="116"/>
      <c r="R949" s="116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  <c r="AF949" s="174"/>
      <c r="AG949" s="174"/>
      <c r="AH949" s="174"/>
      <c r="AI949" s="174"/>
      <c r="AJ949" s="174"/>
    </row>
    <row r="950" ht="15.0" customHeight="1">
      <c r="A950" s="262"/>
      <c r="B950" s="115" t="s">
        <v>2882</v>
      </c>
      <c r="C950" s="116"/>
      <c r="D950" s="118">
        <v>1.83E7</v>
      </c>
      <c r="E950" s="175">
        <f t="shared" si="1"/>
        <v>40470378.7</v>
      </c>
      <c r="F950" s="262"/>
      <c r="G950" s="29" t="s">
        <v>2263</v>
      </c>
      <c r="H950" s="118"/>
      <c r="I950" s="29"/>
      <c r="J950" s="29"/>
      <c r="K950" s="116"/>
      <c r="L950" s="174"/>
      <c r="M950" s="174"/>
      <c r="N950" s="174"/>
      <c r="O950" s="116"/>
      <c r="P950" s="174"/>
      <c r="Q950" s="116"/>
      <c r="R950" s="116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  <c r="AF950" s="174"/>
      <c r="AG950" s="174"/>
      <c r="AH950" s="174"/>
      <c r="AI950" s="174"/>
      <c r="AJ950" s="174"/>
    </row>
    <row r="951" ht="15.0" customHeight="1">
      <c r="A951" s="262"/>
      <c r="B951" s="115" t="s">
        <v>3189</v>
      </c>
      <c r="C951" s="116"/>
      <c r="D951" s="116">
        <v>2800000.0</v>
      </c>
      <c r="E951" s="175">
        <f t="shared" si="1"/>
        <v>37670378.7</v>
      </c>
      <c r="F951" s="262"/>
      <c r="G951" s="29" t="s">
        <v>2263</v>
      </c>
      <c r="H951" s="118"/>
      <c r="I951" s="29"/>
      <c r="J951" s="29"/>
      <c r="K951" s="116"/>
      <c r="L951" s="174"/>
      <c r="M951" s="174"/>
      <c r="N951" s="174"/>
      <c r="O951" s="116"/>
      <c r="P951" s="174"/>
      <c r="Q951" s="116"/>
      <c r="R951" s="116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  <c r="AF951" s="174"/>
      <c r="AG951" s="174"/>
      <c r="AH951" s="174"/>
      <c r="AI951" s="174"/>
      <c r="AJ951" s="174"/>
    </row>
    <row r="952" ht="15.0" customHeight="1">
      <c r="A952" s="262"/>
      <c r="B952" s="115" t="s">
        <v>3190</v>
      </c>
      <c r="C952" s="116"/>
      <c r="D952" s="118">
        <v>1.216187E7</v>
      </c>
      <c r="E952" s="175">
        <f t="shared" si="1"/>
        <v>25508508.7</v>
      </c>
      <c r="F952" s="262" t="s">
        <v>3191</v>
      </c>
      <c r="G952" s="29" t="s">
        <v>2263</v>
      </c>
      <c r="H952" s="118"/>
      <c r="I952" s="29"/>
      <c r="J952" s="29"/>
      <c r="K952" s="116"/>
      <c r="L952" s="174"/>
      <c r="M952" s="174"/>
      <c r="N952" s="174"/>
      <c r="O952" s="116"/>
      <c r="P952" s="174"/>
      <c r="Q952" s="116"/>
      <c r="R952" s="116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  <c r="AF952" s="174"/>
      <c r="AG952" s="174"/>
      <c r="AH952" s="174"/>
      <c r="AI952" s="174"/>
      <c r="AJ952" s="174"/>
    </row>
    <row r="953" ht="15.0" customHeight="1">
      <c r="A953" s="262"/>
      <c r="B953" s="115" t="s">
        <v>3190</v>
      </c>
      <c r="C953" s="116"/>
      <c r="D953" s="116">
        <v>5.815851E7</v>
      </c>
      <c r="E953" s="175">
        <f t="shared" si="1"/>
        <v>-32650001.3</v>
      </c>
      <c r="F953" s="262" t="s">
        <v>3191</v>
      </c>
      <c r="G953" s="29" t="s">
        <v>2263</v>
      </c>
      <c r="H953" s="118"/>
      <c r="I953" s="29"/>
      <c r="J953" s="29"/>
      <c r="K953" s="116"/>
      <c r="L953" s="174"/>
      <c r="M953" s="174"/>
      <c r="N953" s="174"/>
      <c r="O953" s="116"/>
      <c r="P953" s="174"/>
      <c r="Q953" s="116"/>
      <c r="R953" s="116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  <c r="AF953" s="174"/>
      <c r="AG953" s="174"/>
      <c r="AH953" s="174"/>
      <c r="AI953" s="174"/>
      <c r="AJ953" s="174"/>
    </row>
    <row r="954" ht="15.0" customHeight="1">
      <c r="A954" s="262"/>
      <c r="B954" s="115" t="s">
        <v>2884</v>
      </c>
      <c r="C954" s="116"/>
      <c r="D954" s="118">
        <v>200000.0</v>
      </c>
      <c r="E954" s="175">
        <f t="shared" si="1"/>
        <v>-32850001.3</v>
      </c>
      <c r="F954" s="262"/>
      <c r="G954" s="29" t="s">
        <v>2263</v>
      </c>
      <c r="H954" s="118"/>
      <c r="I954" s="29"/>
      <c r="J954" s="29"/>
      <c r="K954" s="116"/>
      <c r="L954" s="174"/>
      <c r="M954" s="174"/>
      <c r="N954" s="174"/>
      <c r="O954" s="116"/>
      <c r="P954" s="174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</row>
    <row r="955" ht="15.0" customHeight="1">
      <c r="A955" s="262"/>
      <c r="B955" s="115" t="s">
        <v>2291</v>
      </c>
      <c r="C955" s="116"/>
      <c r="D955" s="118">
        <v>1958040.0</v>
      </c>
      <c r="E955" s="175">
        <f t="shared" si="1"/>
        <v>-34808041.3</v>
      </c>
      <c r="F955" s="262"/>
      <c r="G955" s="29" t="s">
        <v>2263</v>
      </c>
      <c r="H955" s="118"/>
      <c r="I955" s="29"/>
      <c r="J955" s="29"/>
      <c r="K955" s="116"/>
      <c r="L955" s="174"/>
      <c r="M955" s="174"/>
      <c r="N955" s="174"/>
      <c r="O955" s="116"/>
      <c r="P955" s="174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</row>
    <row r="956" ht="15.0" customHeight="1">
      <c r="A956" s="262"/>
      <c r="B956" s="115" t="s">
        <v>2405</v>
      </c>
      <c r="C956" s="116"/>
      <c r="D956" s="118">
        <v>703190.0</v>
      </c>
      <c r="E956" s="175">
        <f t="shared" si="1"/>
        <v>-35511231.3</v>
      </c>
      <c r="F956" s="262"/>
      <c r="G956" s="29" t="s">
        <v>2263</v>
      </c>
      <c r="H956" s="118"/>
      <c r="I956" s="29"/>
      <c r="J956" s="29"/>
      <c r="K956" s="116"/>
      <c r="L956" s="174"/>
      <c r="M956" s="174"/>
      <c r="N956" s="174"/>
      <c r="O956" s="116"/>
      <c r="P956" s="174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</row>
    <row r="957" ht="15.0" customHeight="1">
      <c r="A957" s="262"/>
      <c r="B957" s="115" t="s">
        <v>2292</v>
      </c>
      <c r="C957" s="116"/>
      <c r="D957" s="118">
        <v>265680.0</v>
      </c>
      <c r="E957" s="175">
        <f t="shared" si="1"/>
        <v>-35776911.3</v>
      </c>
      <c r="F957" s="262"/>
      <c r="G957" s="29" t="s">
        <v>2263</v>
      </c>
      <c r="H957" s="118"/>
      <c r="I957" s="29"/>
      <c r="J957" s="29"/>
      <c r="K957" s="116"/>
      <c r="L957" s="174"/>
      <c r="M957" s="174"/>
      <c r="N957" s="174"/>
      <c r="O957" s="116"/>
      <c r="P957" s="174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</row>
    <row r="958" ht="15.0" customHeight="1">
      <c r="A958" s="262"/>
      <c r="B958" s="115" t="s">
        <v>3192</v>
      </c>
      <c r="C958" s="116"/>
      <c r="D958" s="118">
        <v>1520400.0</v>
      </c>
      <c r="E958" s="175">
        <f t="shared" si="1"/>
        <v>-37297311.3</v>
      </c>
      <c r="F958" s="262"/>
      <c r="G958" s="29" t="s">
        <v>2263</v>
      </c>
      <c r="H958" s="118"/>
      <c r="I958" s="29"/>
      <c r="J958" s="29"/>
      <c r="K958" s="116"/>
      <c r="L958" s="174"/>
      <c r="M958" s="174"/>
      <c r="N958" s="174"/>
      <c r="O958" s="116"/>
      <c r="P958" s="174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</row>
    <row r="959" ht="15.0" customHeight="1">
      <c r="A959" s="262"/>
      <c r="B959" s="115" t="s">
        <v>3193</v>
      </c>
      <c r="C959" s="116"/>
      <c r="D959" s="118">
        <v>3728080.0</v>
      </c>
      <c r="E959" s="175">
        <f t="shared" si="1"/>
        <v>-41025391.3</v>
      </c>
      <c r="F959" s="262"/>
      <c r="G959" s="29" t="s">
        <v>2263</v>
      </c>
      <c r="H959" s="118"/>
      <c r="I959" s="29"/>
      <c r="J959" s="29"/>
      <c r="K959" s="116"/>
      <c r="L959" s="174"/>
      <c r="M959" s="174"/>
      <c r="N959" s="174"/>
      <c r="O959" s="116"/>
      <c r="P959" s="174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</row>
    <row r="960" ht="15.0" customHeight="1">
      <c r="A960" s="262"/>
      <c r="B960" s="115" t="s">
        <v>3194</v>
      </c>
      <c r="C960" s="116"/>
      <c r="D960" s="118">
        <v>2847900.0</v>
      </c>
      <c r="E960" s="175">
        <f t="shared" si="1"/>
        <v>-43873291.3</v>
      </c>
      <c r="F960" s="262"/>
      <c r="G960" s="29" t="s">
        <v>2263</v>
      </c>
      <c r="H960" s="118"/>
      <c r="I960" s="29"/>
      <c r="J960" s="29"/>
      <c r="K960" s="116"/>
      <c r="L960" s="174"/>
      <c r="M960" s="174"/>
      <c r="N960" s="174"/>
      <c r="O960" s="116"/>
      <c r="P960" s="174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</row>
    <row r="961" ht="15.0" customHeight="1">
      <c r="A961" s="262"/>
      <c r="B961" s="115" t="s">
        <v>3195</v>
      </c>
      <c r="C961" s="116"/>
      <c r="D961" s="118">
        <v>146250.0</v>
      </c>
      <c r="E961" s="175">
        <f t="shared" si="1"/>
        <v>-44019541.3</v>
      </c>
      <c r="F961" s="262"/>
      <c r="G961" s="29" t="s">
        <v>2263</v>
      </c>
      <c r="H961" s="118"/>
      <c r="I961" s="29"/>
      <c r="J961" s="29"/>
      <c r="K961" s="116"/>
      <c r="L961" s="174"/>
      <c r="M961" s="174"/>
      <c r="N961" s="174"/>
      <c r="O961" s="116"/>
      <c r="P961" s="174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</row>
    <row r="962" ht="15.0" customHeight="1">
      <c r="A962" s="262"/>
      <c r="B962" s="115" t="s">
        <v>3196</v>
      </c>
      <c r="C962" s="116"/>
      <c r="D962" s="118">
        <v>326170.0</v>
      </c>
      <c r="E962" s="175">
        <f t="shared" si="1"/>
        <v>-44345711.3</v>
      </c>
      <c r="F962" s="262"/>
      <c r="G962" s="29" t="s">
        <v>2263</v>
      </c>
      <c r="H962" s="118"/>
      <c r="I962" s="29"/>
      <c r="J962" s="29"/>
      <c r="K962" s="116"/>
      <c r="L962" s="174"/>
      <c r="M962" s="174"/>
      <c r="N962" s="174"/>
      <c r="O962" s="116"/>
      <c r="P962" s="174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</row>
    <row r="963" ht="15.0" customHeight="1">
      <c r="A963" s="262"/>
      <c r="B963" s="115" t="s">
        <v>3197</v>
      </c>
      <c r="C963" s="116"/>
      <c r="D963" s="118">
        <v>506650.0</v>
      </c>
      <c r="E963" s="175">
        <f t="shared" si="1"/>
        <v>-44852361.3</v>
      </c>
      <c r="F963" s="262"/>
      <c r="G963" s="29" t="s">
        <v>2263</v>
      </c>
      <c r="H963" s="118"/>
      <c r="I963" s="29"/>
      <c r="J963" s="29"/>
      <c r="K963" s="116"/>
      <c r="L963" s="174"/>
      <c r="M963" s="174"/>
      <c r="N963" s="174"/>
      <c r="O963" s="116"/>
      <c r="P963" s="174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</row>
    <row r="964" ht="15.0" customHeight="1">
      <c r="A964" s="262"/>
      <c r="B964" s="115" t="s">
        <v>3198</v>
      </c>
      <c r="C964" s="116"/>
      <c r="D964" s="118">
        <v>504000.0</v>
      </c>
      <c r="E964" s="175">
        <f t="shared" si="1"/>
        <v>-45356361.3</v>
      </c>
      <c r="F964" s="262"/>
      <c r="G964" s="29" t="s">
        <v>2263</v>
      </c>
      <c r="H964" s="118"/>
      <c r="I964" s="29"/>
      <c r="J964" s="29"/>
      <c r="K964" s="116"/>
      <c r="L964" s="174"/>
      <c r="M964" s="174"/>
      <c r="N964" s="174"/>
      <c r="O964" s="116"/>
      <c r="P964" s="174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</row>
    <row r="965" ht="15.0" customHeight="1">
      <c r="A965" s="262"/>
      <c r="B965" s="115" t="s">
        <v>3199</v>
      </c>
      <c r="C965" s="116"/>
      <c r="D965" s="118">
        <v>1160400.0</v>
      </c>
      <c r="E965" s="175">
        <f t="shared" si="1"/>
        <v>-46516761.3</v>
      </c>
      <c r="F965" s="262"/>
      <c r="G965" s="29" t="s">
        <v>2263</v>
      </c>
      <c r="H965" s="118"/>
      <c r="I965" s="29"/>
      <c r="J965" s="29"/>
      <c r="K965" s="116"/>
      <c r="L965" s="174"/>
      <c r="M965" s="174"/>
      <c r="N965" s="174"/>
      <c r="O965" s="116"/>
      <c r="P965" s="174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</row>
    <row r="966" ht="15.0" customHeight="1">
      <c r="A966" s="262"/>
      <c r="B966" s="115" t="s">
        <v>3200</v>
      </c>
      <c r="C966" s="116"/>
      <c r="D966" s="118">
        <v>1928960.0</v>
      </c>
      <c r="E966" s="175">
        <f t="shared" si="1"/>
        <v>-48445721.3</v>
      </c>
      <c r="F966" s="262"/>
      <c r="G966" s="29" t="s">
        <v>2263</v>
      </c>
      <c r="H966" s="118"/>
      <c r="I966" s="29"/>
      <c r="J966" s="29"/>
      <c r="K966" s="116"/>
      <c r="L966" s="174"/>
      <c r="M966" s="174"/>
      <c r="N966" s="174"/>
      <c r="O966" s="116"/>
      <c r="P966" s="174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</row>
    <row r="967" ht="15.0" customHeight="1">
      <c r="A967" s="262"/>
      <c r="B967" s="115" t="s">
        <v>3201</v>
      </c>
      <c r="C967" s="265"/>
      <c r="D967" s="265">
        <v>1082130.0</v>
      </c>
      <c r="E967" s="175">
        <f t="shared" si="1"/>
        <v>-49527851.3</v>
      </c>
      <c r="F967" s="262"/>
      <c r="G967" s="29" t="s">
        <v>2263</v>
      </c>
      <c r="H967" s="118"/>
      <c r="I967" s="29"/>
      <c r="J967" s="29"/>
      <c r="K967" s="116"/>
      <c r="L967" s="174"/>
      <c r="M967" s="174"/>
      <c r="N967" s="174"/>
      <c r="O967" s="116"/>
      <c r="P967" s="174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</row>
    <row r="968" ht="15.0" customHeight="1">
      <c r="A968" s="262"/>
      <c r="B968" s="115" t="s">
        <v>2271</v>
      </c>
      <c r="C968" s="118">
        <v>350278.0</v>
      </c>
      <c r="D968" s="118"/>
      <c r="E968" s="175">
        <f t="shared" si="1"/>
        <v>-49177573.3</v>
      </c>
      <c r="F968" s="262"/>
      <c r="G968" s="61" t="s">
        <v>2264</v>
      </c>
      <c r="H968" s="118"/>
      <c r="I968" s="29"/>
      <c r="J968" s="29"/>
      <c r="K968" s="116"/>
      <c r="L968" s="174"/>
      <c r="M968" s="174"/>
      <c r="N968" s="174"/>
      <c r="O968" s="116"/>
      <c r="P968" s="174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</row>
    <row r="969" ht="15.0" customHeight="1">
      <c r="A969" s="262"/>
      <c r="B969" s="117" t="s">
        <v>3202</v>
      </c>
      <c r="C969" s="116"/>
      <c r="D969" s="116">
        <v>1.207405E7</v>
      </c>
      <c r="E969" s="175">
        <f t="shared" si="1"/>
        <v>-61251623.3</v>
      </c>
      <c r="F969" s="262"/>
      <c r="G969" s="61" t="s">
        <v>2264</v>
      </c>
      <c r="H969" s="118"/>
      <c r="I969" s="29"/>
      <c r="J969" s="29"/>
      <c r="K969" s="116"/>
      <c r="L969" s="174"/>
      <c r="M969" s="174"/>
      <c r="N969" s="174"/>
      <c r="O969" s="116"/>
      <c r="P969" s="174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</row>
    <row r="970" ht="15.0" customHeight="1">
      <c r="A970" s="262"/>
      <c r="B970" s="117" t="s">
        <v>3167</v>
      </c>
      <c r="C970" s="116"/>
      <c r="D970" s="116">
        <v>116040.0</v>
      </c>
      <c r="E970" s="175">
        <f t="shared" si="1"/>
        <v>-61367663.3</v>
      </c>
      <c r="F970" s="262"/>
      <c r="G970" s="61" t="s">
        <v>2264</v>
      </c>
      <c r="H970" s="118"/>
      <c r="I970" s="29"/>
      <c r="J970" s="29"/>
      <c r="K970" s="116"/>
      <c r="L970" s="174"/>
      <c r="M970" s="174"/>
      <c r="N970" s="174"/>
      <c r="O970" s="116"/>
      <c r="P970" s="174"/>
      <c r="Q970" s="116"/>
      <c r="R970" s="116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  <c r="AG970" s="174"/>
      <c r="AH970" s="174"/>
      <c r="AI970" s="174"/>
      <c r="AJ970" s="174"/>
    </row>
    <row r="971" ht="15.0" customHeight="1">
      <c r="A971" s="262"/>
      <c r="B971" s="115" t="s">
        <v>2279</v>
      </c>
      <c r="C971" s="116">
        <v>2.4E7</v>
      </c>
      <c r="D971" s="118"/>
      <c r="E971" s="175">
        <f t="shared" si="1"/>
        <v>-37367663.3</v>
      </c>
      <c r="F971" s="262"/>
      <c r="G971" s="61" t="s">
        <v>2264</v>
      </c>
      <c r="H971" s="118"/>
      <c r="I971" s="29"/>
      <c r="J971" s="29"/>
      <c r="K971" s="116"/>
      <c r="L971" s="174"/>
      <c r="M971" s="174"/>
      <c r="N971" s="174"/>
      <c r="O971" s="116"/>
      <c r="P971" s="174"/>
      <c r="Q971" s="116"/>
      <c r="R971" s="116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  <c r="AG971" s="174"/>
      <c r="AH971" s="174"/>
      <c r="AI971" s="174"/>
      <c r="AJ971" s="174"/>
    </row>
    <row r="972" ht="15.0" customHeight="1">
      <c r="A972" s="262"/>
      <c r="B972" s="115" t="s">
        <v>2470</v>
      </c>
      <c r="C972" s="116">
        <v>262651.0</v>
      </c>
      <c r="D972" s="116"/>
      <c r="E972" s="175">
        <f t="shared" si="1"/>
        <v>-37105012.3</v>
      </c>
      <c r="F972" s="262"/>
      <c r="G972" s="61" t="s">
        <v>2264</v>
      </c>
      <c r="H972" s="118"/>
      <c r="I972" s="29"/>
      <c r="J972" s="29"/>
      <c r="K972" s="116"/>
      <c r="L972" s="174"/>
      <c r="M972" s="174"/>
      <c r="N972" s="174"/>
      <c r="O972" s="116"/>
      <c r="P972" s="174"/>
      <c r="Q972" s="116"/>
      <c r="R972" s="116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  <c r="AG972" s="174"/>
      <c r="AH972" s="174"/>
      <c r="AI972" s="174"/>
      <c r="AJ972" s="174"/>
    </row>
    <row r="973" ht="15.0" customHeight="1">
      <c r="A973" s="262"/>
      <c r="B973" s="115" t="s">
        <v>3203</v>
      </c>
      <c r="C973" s="116"/>
      <c r="D973" s="118">
        <v>203480.0</v>
      </c>
      <c r="E973" s="175">
        <f t="shared" si="1"/>
        <v>-37308492.3</v>
      </c>
      <c r="F973" s="262"/>
      <c r="G973" s="61" t="s">
        <v>2264</v>
      </c>
      <c r="H973" s="118"/>
      <c r="I973" s="29"/>
      <c r="J973" s="29"/>
      <c r="K973" s="116"/>
      <c r="L973" s="174"/>
      <c r="M973" s="174"/>
      <c r="N973" s="174"/>
      <c r="O973" s="116"/>
      <c r="P973" s="174"/>
      <c r="Q973" s="116"/>
      <c r="R973" s="116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  <c r="AF973" s="174"/>
      <c r="AG973" s="174"/>
      <c r="AH973" s="174"/>
      <c r="AI973" s="174"/>
      <c r="AJ973" s="174"/>
    </row>
    <row r="974" ht="15.0" customHeight="1">
      <c r="A974" s="262"/>
      <c r="B974" s="115" t="s">
        <v>3204</v>
      </c>
      <c r="C974" s="265"/>
      <c r="D974" s="265">
        <v>9423415.0</v>
      </c>
      <c r="E974" s="175">
        <f t="shared" si="1"/>
        <v>-46731907.3</v>
      </c>
      <c r="F974" s="262"/>
      <c r="G974" s="61" t="s">
        <v>2264</v>
      </c>
      <c r="H974" s="118"/>
      <c r="I974" s="29"/>
      <c r="J974" s="29"/>
      <c r="K974" s="116"/>
      <c r="L974" s="174"/>
      <c r="M974" s="174"/>
      <c r="N974" s="174"/>
      <c r="O974" s="116"/>
      <c r="P974" s="174"/>
      <c r="Q974" s="116"/>
      <c r="R974" s="116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  <c r="AF974" s="174"/>
      <c r="AG974" s="174"/>
      <c r="AH974" s="174"/>
      <c r="AI974" s="174"/>
      <c r="AJ974" s="174"/>
    </row>
    <row r="975" ht="15.0" customHeight="1">
      <c r="A975" s="262">
        <v>45849.0</v>
      </c>
      <c r="B975" s="115" t="s">
        <v>2271</v>
      </c>
      <c r="C975" s="118">
        <v>435328.0</v>
      </c>
      <c r="D975" s="118"/>
      <c r="E975" s="175">
        <f t="shared" si="1"/>
        <v>-46296579.3</v>
      </c>
      <c r="F975" s="262"/>
      <c r="G975" s="61" t="s">
        <v>2264</v>
      </c>
      <c r="H975" s="118"/>
      <c r="I975" s="29"/>
      <c r="J975" s="29"/>
      <c r="K975" s="116"/>
      <c r="L975" s="28"/>
      <c r="M975" s="174"/>
      <c r="N975" s="174"/>
      <c r="O975" s="116"/>
      <c r="P975" s="174"/>
      <c r="Q975" s="116"/>
      <c r="R975" s="116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  <c r="AG975" s="174"/>
      <c r="AH975" s="174"/>
      <c r="AI975" s="174"/>
      <c r="AJ975" s="174"/>
    </row>
    <row r="976" ht="15.0" customHeight="1">
      <c r="A976" s="262"/>
      <c r="B976" s="117" t="s">
        <v>3205</v>
      </c>
      <c r="C976" s="116"/>
      <c r="D976" s="116">
        <v>1112044.0</v>
      </c>
      <c r="E976" s="175">
        <f t="shared" si="1"/>
        <v>-47408623.3</v>
      </c>
      <c r="F976" s="262"/>
      <c r="G976" s="61" t="s">
        <v>2264</v>
      </c>
      <c r="H976" s="118"/>
      <c r="I976" s="29"/>
      <c r="J976" s="29"/>
      <c r="K976" s="116"/>
      <c r="L976" s="174"/>
      <c r="M976" s="174"/>
      <c r="N976" s="174"/>
      <c r="O976" s="116"/>
      <c r="P976" s="174"/>
      <c r="Q976" s="116"/>
      <c r="R976" s="116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  <c r="AF976" s="174"/>
      <c r="AG976" s="174"/>
      <c r="AH976" s="174"/>
      <c r="AI976" s="174"/>
      <c r="AJ976" s="174"/>
    </row>
    <row r="977" ht="15.0" customHeight="1">
      <c r="A977" s="262"/>
      <c r="B977" s="115" t="s">
        <v>2279</v>
      </c>
      <c r="C977" s="116">
        <v>3000000.0</v>
      </c>
      <c r="D977" s="118"/>
      <c r="E977" s="175">
        <f t="shared" si="1"/>
        <v>-44408623.3</v>
      </c>
      <c r="F977" s="262"/>
      <c r="G977" s="61" t="s">
        <v>2264</v>
      </c>
      <c r="H977" s="118"/>
      <c r="I977" s="29"/>
      <c r="J977" s="29"/>
      <c r="K977" s="116"/>
      <c r="L977" s="28" t="s">
        <v>1095</v>
      </c>
      <c r="M977" s="174"/>
      <c r="N977" s="174"/>
      <c r="O977" s="116"/>
      <c r="P977" s="174"/>
      <c r="Q977" s="116"/>
      <c r="R977" s="116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  <c r="AF977" s="174"/>
      <c r="AG977" s="174"/>
      <c r="AH977" s="174"/>
      <c r="AI977" s="174"/>
      <c r="AJ977" s="174"/>
    </row>
    <row r="978" ht="15.0" customHeight="1">
      <c r="A978" s="262"/>
      <c r="B978" s="115" t="s">
        <v>2470</v>
      </c>
      <c r="C978" s="116">
        <v>402753.0</v>
      </c>
      <c r="D978" s="118"/>
      <c r="E978" s="175">
        <f t="shared" si="1"/>
        <v>-44005870.3</v>
      </c>
      <c r="F978" s="262"/>
      <c r="G978" s="61" t="s">
        <v>2264</v>
      </c>
      <c r="H978" s="118"/>
      <c r="I978" s="29"/>
      <c r="J978" s="29"/>
      <c r="K978" s="116"/>
      <c r="L978" s="174"/>
      <c r="M978" s="174"/>
      <c r="N978" s="174"/>
      <c r="O978" s="116"/>
      <c r="P978" s="174"/>
      <c r="Q978" s="116"/>
      <c r="R978" s="116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  <c r="AF978" s="174"/>
      <c r="AG978" s="174"/>
      <c r="AH978" s="174"/>
      <c r="AI978" s="174"/>
      <c r="AJ978" s="174"/>
    </row>
    <row r="979" ht="15.0" customHeight="1">
      <c r="A979" s="262"/>
      <c r="B979" s="115" t="s">
        <v>2300</v>
      </c>
      <c r="C979" s="118"/>
      <c r="D979" s="118">
        <v>27500.0</v>
      </c>
      <c r="E979" s="175">
        <f t="shared" si="1"/>
        <v>-44033370.3</v>
      </c>
      <c r="F979" s="262"/>
      <c r="G979" s="29" t="s">
        <v>2263</v>
      </c>
      <c r="H979" s="118"/>
      <c r="I979" s="29"/>
      <c r="J979" s="29"/>
      <c r="K979" s="34" t="s">
        <v>3206</v>
      </c>
      <c r="L979" s="265">
        <f>D906+D907+D911+D917+D922+D925+D937+D970+D980+D984+D990+D995+D1016+D1021+D1027+D1028+D1034+D1035+D1038+D1042+D1055+D1062+D1063+D1074+D1075+D1079</f>
        <v>3403840</v>
      </c>
      <c r="M979" s="174"/>
      <c r="N979" s="174"/>
      <c r="O979" s="116"/>
      <c r="P979" s="174"/>
      <c r="Q979" s="116"/>
      <c r="R979" s="116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  <c r="AF979" s="174"/>
      <c r="AG979" s="174"/>
      <c r="AH979" s="174"/>
      <c r="AI979" s="174"/>
      <c r="AJ979" s="174"/>
    </row>
    <row r="980" ht="15.0" customHeight="1">
      <c r="A980" s="262">
        <v>45850.0</v>
      </c>
      <c r="B980" s="117" t="s">
        <v>3167</v>
      </c>
      <c r="C980" s="116"/>
      <c r="D980" s="116">
        <v>232080.0</v>
      </c>
      <c r="E980" s="175">
        <f t="shared" si="1"/>
        <v>-44265450.3</v>
      </c>
      <c r="F980" s="262"/>
      <c r="G980" s="61" t="s">
        <v>2264</v>
      </c>
      <c r="H980" s="118"/>
      <c r="I980" s="29"/>
      <c r="J980" s="29"/>
      <c r="K980" s="34" t="s">
        <v>2969</v>
      </c>
      <c r="L980" s="265">
        <f>1171620+900000+952486+1474388</f>
        <v>4498494</v>
      </c>
      <c r="M980" s="174"/>
      <c r="N980" s="174"/>
      <c r="O980" s="116"/>
      <c r="P980" s="174"/>
      <c r="Q980" s="116"/>
      <c r="R980" s="116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  <c r="AF980" s="174"/>
      <c r="AG980" s="174"/>
      <c r="AH980" s="174"/>
      <c r="AI980" s="174"/>
      <c r="AJ980" s="174"/>
    </row>
    <row r="981" ht="15.0" customHeight="1">
      <c r="A981" s="262"/>
      <c r="B981" s="115" t="s">
        <v>2470</v>
      </c>
      <c r="C981" s="116">
        <v>11375.0</v>
      </c>
      <c r="D981" s="118"/>
      <c r="E981" s="175">
        <f t="shared" si="1"/>
        <v>-44254075.3</v>
      </c>
      <c r="F981" s="262"/>
      <c r="G981" s="61" t="s">
        <v>2264</v>
      </c>
      <c r="H981" s="118"/>
      <c r="I981" s="29"/>
      <c r="J981" s="29"/>
      <c r="K981" s="34" t="s">
        <v>2325</v>
      </c>
      <c r="L981" s="265">
        <v>4348780.0</v>
      </c>
      <c r="M981" s="174"/>
      <c r="N981" s="174"/>
      <c r="O981" s="116"/>
      <c r="P981" s="174"/>
      <c r="Q981" s="116"/>
      <c r="R981" s="116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  <c r="AF981" s="174"/>
      <c r="AG981" s="174"/>
      <c r="AH981" s="174"/>
      <c r="AI981" s="174"/>
      <c r="AJ981" s="174"/>
    </row>
    <row r="982" ht="15.0" customHeight="1">
      <c r="A982" s="262">
        <v>45851.0</v>
      </c>
      <c r="B982" s="115" t="s">
        <v>2470</v>
      </c>
      <c r="C982" s="116">
        <v>70000.0</v>
      </c>
      <c r="D982" s="118"/>
      <c r="E982" s="175">
        <f t="shared" si="1"/>
        <v>-44184075.3</v>
      </c>
      <c r="F982" s="262"/>
      <c r="G982" s="61" t="s">
        <v>2264</v>
      </c>
      <c r="H982" s="118"/>
      <c r="I982" s="29"/>
      <c r="J982" s="29"/>
      <c r="K982" s="34" t="s">
        <v>2895</v>
      </c>
      <c r="L982" s="28">
        <f>9007600*1.1</f>
        <v>9908360</v>
      </c>
      <c r="M982" s="174"/>
      <c r="N982" s="174"/>
      <c r="O982" s="116"/>
      <c r="P982" s="174"/>
      <c r="Q982" s="116"/>
      <c r="R982" s="116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  <c r="AF982" s="174"/>
      <c r="AG982" s="174"/>
      <c r="AH982" s="174"/>
      <c r="AI982" s="174"/>
      <c r="AJ982" s="174"/>
    </row>
    <row r="983" ht="15.0" customHeight="1">
      <c r="A983" s="262">
        <v>45852.0</v>
      </c>
      <c r="B983" s="115" t="s">
        <v>2271</v>
      </c>
      <c r="C983" s="118">
        <v>275922.0</v>
      </c>
      <c r="D983" s="116"/>
      <c r="E983" s="175">
        <f t="shared" si="1"/>
        <v>-43908153.3</v>
      </c>
      <c r="F983" s="262"/>
      <c r="G983" s="61" t="s">
        <v>2264</v>
      </c>
      <c r="H983" s="118"/>
      <c r="I983" s="29"/>
      <c r="J983" s="29"/>
      <c r="K983" s="34" t="s">
        <v>2890</v>
      </c>
      <c r="L983" s="118">
        <v>7500000.0</v>
      </c>
      <c r="M983" s="174"/>
      <c r="N983" s="174"/>
      <c r="O983" s="116"/>
      <c r="P983" s="174"/>
      <c r="Q983" s="116"/>
      <c r="R983" s="116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  <c r="AF983" s="174"/>
      <c r="AG983" s="174"/>
      <c r="AH983" s="174"/>
      <c r="AI983" s="174"/>
      <c r="AJ983" s="174"/>
    </row>
    <row r="984" ht="15.0" customHeight="1">
      <c r="A984" s="262"/>
      <c r="B984" s="117" t="s">
        <v>3167</v>
      </c>
      <c r="C984" s="116"/>
      <c r="D984" s="116">
        <v>116040.0</v>
      </c>
      <c r="E984" s="175">
        <f t="shared" si="1"/>
        <v>-44024193.3</v>
      </c>
      <c r="F984" s="262"/>
      <c r="G984" s="61" t="s">
        <v>2264</v>
      </c>
      <c r="H984" s="118"/>
      <c r="I984" s="29"/>
      <c r="J984" s="29"/>
      <c r="K984" s="34" t="s">
        <v>2833</v>
      </c>
      <c r="L984" s="118">
        <f>59902800+34914000</f>
        <v>94816800</v>
      </c>
      <c r="M984" s="174"/>
      <c r="N984" s="118"/>
      <c r="O984" s="116"/>
      <c r="P984" s="174"/>
      <c r="Q984" s="116"/>
      <c r="R984" s="116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  <c r="AF984" s="174"/>
      <c r="AG984" s="174"/>
      <c r="AH984" s="174"/>
      <c r="AI984" s="174"/>
      <c r="AJ984" s="174"/>
    </row>
    <row r="985" ht="15.0" customHeight="1">
      <c r="A985" s="262"/>
      <c r="B985" s="115" t="s">
        <v>2470</v>
      </c>
      <c r="C985" s="116">
        <v>563969.0</v>
      </c>
      <c r="D985" s="118">
        <v>200000.0</v>
      </c>
      <c r="E985" s="175">
        <f t="shared" si="1"/>
        <v>-43660224.3</v>
      </c>
      <c r="F985" s="262"/>
      <c r="G985" s="61" t="s">
        <v>2264</v>
      </c>
      <c r="H985" s="118"/>
      <c r="I985" s="29"/>
      <c r="J985" s="29"/>
      <c r="K985" s="116">
        <v>1.0</v>
      </c>
      <c r="L985" s="116">
        <v>2315140.0</v>
      </c>
      <c r="M985" s="174"/>
      <c r="N985" s="174"/>
      <c r="O985" s="116"/>
      <c r="P985" s="174"/>
      <c r="Q985" s="116"/>
      <c r="R985" s="116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  <c r="AF985" s="174"/>
      <c r="AG985" s="174"/>
      <c r="AH985" s="174"/>
      <c r="AI985" s="174"/>
      <c r="AJ985" s="174"/>
    </row>
    <row r="986" ht="15.0" customHeight="1">
      <c r="A986" s="262"/>
      <c r="B986" s="115" t="s">
        <v>2279</v>
      </c>
      <c r="C986" s="116">
        <v>6000000.0</v>
      </c>
      <c r="D986" s="116"/>
      <c r="E986" s="175">
        <f t="shared" si="1"/>
        <v>-37660224.3</v>
      </c>
      <c r="F986" s="262"/>
      <c r="G986" s="61" t="s">
        <v>2264</v>
      </c>
      <c r="H986" s="118"/>
      <c r="I986" s="29"/>
      <c r="J986" s="29"/>
      <c r="K986" s="116">
        <v>2.0</v>
      </c>
      <c r="L986" s="116">
        <v>2377940.0</v>
      </c>
      <c r="M986" s="174"/>
      <c r="N986" s="174"/>
      <c r="O986" s="116"/>
      <c r="P986" s="174"/>
      <c r="Q986" s="116"/>
      <c r="R986" s="116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  <c r="AF986" s="174"/>
      <c r="AG986" s="174"/>
      <c r="AH986" s="174"/>
      <c r="AI986" s="174"/>
      <c r="AJ986" s="174"/>
    </row>
    <row r="987" ht="15.0" customHeight="1">
      <c r="A987" s="262"/>
      <c r="B987" s="115" t="s">
        <v>2338</v>
      </c>
      <c r="C987" s="116"/>
      <c r="D987" s="116">
        <v>2947.0</v>
      </c>
      <c r="E987" s="175">
        <f t="shared" si="1"/>
        <v>-37663171.3</v>
      </c>
      <c r="F987" s="262"/>
      <c r="G987" s="29" t="s">
        <v>2263</v>
      </c>
      <c r="H987" s="118"/>
      <c r="I987" s="29"/>
      <c r="J987" s="29"/>
      <c r="K987" s="116">
        <v>3.0</v>
      </c>
      <c r="L987" s="118">
        <v>2483350.0</v>
      </c>
      <c r="M987" s="174"/>
      <c r="N987" s="174"/>
      <c r="O987" s="116"/>
      <c r="P987" s="174"/>
      <c r="Q987" s="116"/>
      <c r="R987" s="116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  <c r="AF987" s="174"/>
      <c r="AG987" s="174"/>
      <c r="AH987" s="174"/>
      <c r="AI987" s="174"/>
      <c r="AJ987" s="174"/>
    </row>
    <row r="988" ht="15.0" customHeight="1">
      <c r="A988" s="262"/>
      <c r="B988" s="115" t="s">
        <v>2302</v>
      </c>
      <c r="C988" s="116"/>
      <c r="D988" s="116">
        <v>1140593.0</v>
      </c>
      <c r="E988" s="175">
        <f t="shared" si="1"/>
        <v>-38803764.3</v>
      </c>
      <c r="F988" s="262"/>
      <c r="G988" s="99" t="s">
        <v>2265</v>
      </c>
      <c r="H988" s="118"/>
      <c r="I988" s="29"/>
      <c r="J988" s="29"/>
      <c r="K988" s="116">
        <v>4.0</v>
      </c>
      <c r="L988" s="116">
        <v>2237710.0</v>
      </c>
      <c r="M988" s="174"/>
      <c r="N988" s="174"/>
      <c r="O988" s="116"/>
      <c r="P988" s="174"/>
      <c r="Q988" s="116"/>
      <c r="R988" s="116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  <c r="AF988" s="174"/>
      <c r="AG988" s="174"/>
      <c r="AH988" s="174"/>
      <c r="AI988" s="174"/>
      <c r="AJ988" s="174"/>
    </row>
    <row r="989" ht="15.0" customHeight="1">
      <c r="A989" s="262">
        <v>45853.0</v>
      </c>
      <c r="B989" s="115" t="s">
        <v>2271</v>
      </c>
      <c r="C989" s="116">
        <v>357079.0</v>
      </c>
      <c r="D989" s="118"/>
      <c r="E989" s="175">
        <f t="shared" si="1"/>
        <v>-38446685.3</v>
      </c>
      <c r="F989" s="262"/>
      <c r="G989" s="61" t="s">
        <v>2264</v>
      </c>
      <c r="H989" s="118"/>
      <c r="I989" s="29"/>
      <c r="J989" s="29"/>
      <c r="K989" s="116">
        <v>5.0</v>
      </c>
      <c r="L989" s="116">
        <v>388750.0</v>
      </c>
      <c r="M989" s="174"/>
      <c r="N989" s="174"/>
      <c r="O989" s="116"/>
      <c r="P989" s="174"/>
      <c r="Q989" s="116"/>
      <c r="R989" s="116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  <c r="AF989" s="174"/>
      <c r="AG989" s="174"/>
      <c r="AH989" s="174"/>
      <c r="AI989" s="174"/>
      <c r="AJ989" s="174"/>
    </row>
    <row r="990" ht="15.0" customHeight="1">
      <c r="A990" s="262"/>
      <c r="B990" s="117" t="s">
        <v>3167</v>
      </c>
      <c r="C990" s="116"/>
      <c r="D990" s="116">
        <v>116040.0</v>
      </c>
      <c r="E990" s="175">
        <f t="shared" si="1"/>
        <v>-38562725.3</v>
      </c>
      <c r="F990" s="262"/>
      <c r="G990" s="61" t="s">
        <v>2264</v>
      </c>
      <c r="H990" s="118"/>
      <c r="I990" s="29"/>
      <c r="J990" s="29"/>
      <c r="K990" s="116">
        <v>6.0</v>
      </c>
      <c r="L990" s="116">
        <v>350070.0</v>
      </c>
      <c r="M990" s="174"/>
      <c r="N990" s="174"/>
      <c r="O990" s="116"/>
      <c r="P990" s="174"/>
      <c r="Q990" s="116"/>
      <c r="R990" s="116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  <c r="AF990" s="174"/>
      <c r="AG990" s="174"/>
      <c r="AH990" s="174"/>
      <c r="AI990" s="174"/>
      <c r="AJ990" s="174"/>
    </row>
    <row r="991" ht="15.0" customHeight="1">
      <c r="A991" s="262"/>
      <c r="B991" s="115" t="s">
        <v>2470</v>
      </c>
      <c r="C991" s="116">
        <v>858647.0</v>
      </c>
      <c r="D991" s="118"/>
      <c r="E991" s="175">
        <f t="shared" si="1"/>
        <v>-37704078.3</v>
      </c>
      <c r="F991" s="262"/>
      <c r="G991" s="61" t="s">
        <v>2264</v>
      </c>
      <c r="H991" s="118"/>
      <c r="I991" s="29"/>
      <c r="J991" s="29"/>
      <c r="K991" s="116">
        <v>7.0</v>
      </c>
      <c r="L991" s="116">
        <v>2401150.0</v>
      </c>
      <c r="M991" s="174"/>
      <c r="N991" s="174"/>
      <c r="O991" s="116"/>
      <c r="P991" s="174"/>
      <c r="Q991" s="116"/>
      <c r="R991" s="116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  <c r="AF991" s="174"/>
      <c r="AG991" s="174"/>
      <c r="AH991" s="174"/>
      <c r="AI991" s="174"/>
      <c r="AJ991" s="174"/>
    </row>
    <row r="992" ht="15.0" customHeight="1">
      <c r="A992" s="262">
        <v>45854.0</v>
      </c>
      <c r="B992" s="115" t="s">
        <v>2279</v>
      </c>
      <c r="C992" s="116">
        <v>6000000.0</v>
      </c>
      <c r="D992" s="116"/>
      <c r="E992" s="175">
        <f t="shared" si="1"/>
        <v>-31704078.3</v>
      </c>
      <c r="F992" s="262"/>
      <c r="G992" s="99" t="s">
        <v>2265</v>
      </c>
      <c r="H992" s="118"/>
      <c r="I992" s="29"/>
      <c r="J992" s="29"/>
      <c r="K992" s="116">
        <v>8.0</v>
      </c>
      <c r="L992" s="118">
        <v>2483350.0</v>
      </c>
      <c r="M992" s="174"/>
      <c r="N992" s="174"/>
      <c r="O992" s="116"/>
      <c r="P992" s="174"/>
      <c r="Q992" s="116"/>
      <c r="R992" s="116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  <c r="AF992" s="174"/>
      <c r="AG992" s="174"/>
      <c r="AH992" s="174"/>
      <c r="AI992" s="174"/>
      <c r="AJ992" s="174"/>
    </row>
    <row r="993" ht="15.0" customHeight="1">
      <c r="A993" s="262"/>
      <c r="B993" s="115" t="s">
        <v>2302</v>
      </c>
      <c r="C993" s="116"/>
      <c r="D993" s="118">
        <v>5616465.0</v>
      </c>
      <c r="E993" s="175">
        <f t="shared" si="1"/>
        <v>-37320543.3</v>
      </c>
      <c r="F993" s="262"/>
      <c r="G993" s="99" t="s">
        <v>2265</v>
      </c>
      <c r="H993" s="118"/>
      <c r="I993" s="29"/>
      <c r="J993" s="29"/>
      <c r="K993" s="116">
        <v>9.0</v>
      </c>
      <c r="L993" s="116">
        <v>2401150.0</v>
      </c>
      <c r="M993" s="174"/>
      <c r="N993" s="174"/>
      <c r="O993" s="116"/>
      <c r="P993" s="174"/>
      <c r="Q993" s="116"/>
      <c r="R993" s="116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  <c r="AF993" s="174"/>
      <c r="AG993" s="174"/>
      <c r="AH993" s="174"/>
      <c r="AI993" s="174"/>
      <c r="AJ993" s="174"/>
    </row>
    <row r="994" ht="15.0" customHeight="1">
      <c r="A994" s="262"/>
      <c r="B994" s="115" t="s">
        <v>2271</v>
      </c>
      <c r="C994" s="116">
        <v>698343.0</v>
      </c>
      <c r="D994" s="118"/>
      <c r="E994" s="175">
        <f t="shared" si="1"/>
        <v>-36622200.3</v>
      </c>
      <c r="F994" s="262"/>
      <c r="G994" s="61" t="s">
        <v>2264</v>
      </c>
      <c r="H994" s="118"/>
      <c r="I994" s="29"/>
      <c r="J994" s="29"/>
      <c r="K994" s="116">
        <v>10.0</v>
      </c>
      <c r="L994" s="116">
        <v>2506560.0</v>
      </c>
      <c r="M994" s="174"/>
      <c r="N994" s="174"/>
      <c r="O994" s="116"/>
      <c r="P994" s="174"/>
      <c r="Q994" s="116"/>
      <c r="R994" s="116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  <c r="AF994" s="174"/>
      <c r="AG994" s="174"/>
      <c r="AH994" s="174"/>
      <c r="AI994" s="174"/>
      <c r="AJ994" s="174"/>
    </row>
    <row r="995" ht="15.0" customHeight="1">
      <c r="A995" s="262"/>
      <c r="B995" s="117" t="s">
        <v>3167</v>
      </c>
      <c r="C995" s="116"/>
      <c r="D995" s="116">
        <v>116040.0</v>
      </c>
      <c r="E995" s="175">
        <f t="shared" si="1"/>
        <v>-36738240.3</v>
      </c>
      <c r="F995" s="262"/>
      <c r="G995" s="61" t="s">
        <v>2264</v>
      </c>
      <c r="H995" s="118"/>
      <c r="I995" s="29"/>
      <c r="J995" s="29"/>
      <c r="K995" s="116" t="s">
        <v>2834</v>
      </c>
      <c r="L995" s="116">
        <v>200000.0</v>
      </c>
      <c r="M995" s="174"/>
      <c r="N995" s="174"/>
      <c r="O995" s="116"/>
      <c r="P995" s="174"/>
      <c r="Q995" s="116"/>
      <c r="R995" s="116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  <c r="AF995" s="174"/>
      <c r="AG995" s="174"/>
      <c r="AH995" s="174"/>
      <c r="AI995" s="174"/>
      <c r="AJ995" s="174"/>
    </row>
    <row r="996" ht="15.0" customHeight="1">
      <c r="A996" s="262"/>
      <c r="B996" s="115" t="s">
        <v>2279</v>
      </c>
      <c r="C996" s="116">
        <v>7700000.0</v>
      </c>
      <c r="D996" s="118"/>
      <c r="E996" s="175">
        <f t="shared" si="1"/>
        <v>-29038240.3</v>
      </c>
      <c r="F996" s="262"/>
      <c r="G996" s="61" t="s">
        <v>2264</v>
      </c>
      <c r="H996" s="118"/>
      <c r="I996" s="29"/>
      <c r="J996" s="29"/>
      <c r="K996" s="116">
        <v>11.0</v>
      </c>
      <c r="L996" s="118">
        <v>2190330.0</v>
      </c>
      <c r="M996" s="174"/>
      <c r="N996" s="174"/>
      <c r="O996" s="116"/>
      <c r="P996" s="174"/>
      <c r="Q996" s="116"/>
      <c r="R996" s="116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  <c r="AF996" s="174"/>
      <c r="AG996" s="174"/>
      <c r="AH996" s="174"/>
      <c r="AI996" s="174"/>
      <c r="AJ996" s="174"/>
    </row>
    <row r="997" ht="15.0" customHeight="1">
      <c r="A997" s="262"/>
      <c r="B997" s="115" t="s">
        <v>2470</v>
      </c>
      <c r="C997" s="116">
        <v>304895.0</v>
      </c>
      <c r="D997" s="118"/>
      <c r="E997" s="175">
        <f t="shared" si="1"/>
        <v>-28733345.3</v>
      </c>
      <c r="F997" s="262"/>
      <c r="G997" s="61" t="s">
        <v>2264</v>
      </c>
      <c r="H997" s="118"/>
      <c r="I997" s="29"/>
      <c r="J997" s="29"/>
      <c r="K997" s="116">
        <v>12.0</v>
      </c>
      <c r="L997" s="116">
        <v>388750.0</v>
      </c>
      <c r="M997" s="174"/>
      <c r="N997" s="174"/>
      <c r="O997" s="116"/>
      <c r="P997" s="174"/>
      <c r="Q997" s="116"/>
      <c r="R997" s="116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  <c r="AF997" s="174"/>
      <c r="AG997" s="174"/>
      <c r="AH997" s="174"/>
      <c r="AI997" s="174"/>
      <c r="AJ997" s="174"/>
    </row>
    <row r="998" ht="15.0" customHeight="1">
      <c r="A998" s="262"/>
      <c r="B998" s="115" t="s">
        <v>2317</v>
      </c>
      <c r="C998" s="116"/>
      <c r="D998" s="118">
        <v>430000.0</v>
      </c>
      <c r="E998" s="175">
        <f t="shared" si="1"/>
        <v>-29163345.3</v>
      </c>
      <c r="F998" s="262" t="s">
        <v>2318</v>
      </c>
      <c r="G998" s="61" t="s">
        <v>2264</v>
      </c>
      <c r="H998" s="118"/>
      <c r="I998" s="29"/>
      <c r="J998" s="29"/>
      <c r="K998" s="116">
        <v>13.0</v>
      </c>
      <c r="L998" s="116">
        <v>369410.0</v>
      </c>
      <c r="M998" s="174"/>
      <c r="N998" s="174"/>
      <c r="O998" s="116"/>
      <c r="P998" s="174"/>
      <c r="Q998" s="116"/>
      <c r="R998" s="116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  <c r="AF998" s="174"/>
      <c r="AG998" s="174"/>
      <c r="AH998" s="174"/>
      <c r="AI998" s="174"/>
      <c r="AJ998" s="174"/>
    </row>
    <row r="999" ht="15.0" customHeight="1">
      <c r="A999" s="262"/>
      <c r="B999" s="115" t="s">
        <v>2320</v>
      </c>
      <c r="C999" s="118"/>
      <c r="D999" s="118">
        <v>400000.0</v>
      </c>
      <c r="E999" s="175">
        <f t="shared" si="1"/>
        <v>-29563345.3</v>
      </c>
      <c r="F999" s="262" t="s">
        <v>2318</v>
      </c>
      <c r="G999" s="61" t="s">
        <v>2264</v>
      </c>
      <c r="H999" s="118"/>
      <c r="I999" s="29"/>
      <c r="J999" s="29"/>
      <c r="K999" s="116">
        <v>14.0</v>
      </c>
      <c r="L999" s="118">
        <v>2611970.0</v>
      </c>
      <c r="M999" s="174"/>
      <c r="N999" s="174"/>
      <c r="O999" s="116"/>
      <c r="P999" s="174"/>
      <c r="Q999" s="116"/>
      <c r="R999" s="116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  <c r="AF999" s="174"/>
      <c r="AG999" s="174"/>
      <c r="AH999" s="174"/>
      <c r="AI999" s="174"/>
      <c r="AJ999" s="174"/>
    </row>
    <row r="1000" ht="15.0" customHeight="1">
      <c r="A1000" s="262"/>
      <c r="B1000" s="115" t="s">
        <v>2322</v>
      </c>
      <c r="C1000" s="116"/>
      <c r="D1000" s="116">
        <v>400000.0</v>
      </c>
      <c r="E1000" s="175">
        <f t="shared" si="1"/>
        <v>-29963345.3</v>
      </c>
      <c r="F1000" s="262" t="s">
        <v>2318</v>
      </c>
      <c r="G1000" s="61" t="s">
        <v>2264</v>
      </c>
      <c r="H1000" s="118"/>
      <c r="I1000" s="29"/>
      <c r="J1000" s="29"/>
      <c r="K1000" s="116">
        <v>15.0</v>
      </c>
      <c r="L1000" s="118">
        <v>2694170.0</v>
      </c>
      <c r="M1000" s="174"/>
      <c r="N1000" s="174"/>
      <c r="O1000" s="116"/>
      <c r="P1000" s="174"/>
      <c r="Q1000" s="116"/>
      <c r="R1000" s="116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  <c r="AD1000" s="174"/>
      <c r="AE1000" s="174"/>
      <c r="AF1000" s="174"/>
      <c r="AG1000" s="174"/>
      <c r="AH1000" s="174"/>
      <c r="AI1000" s="174"/>
      <c r="AJ1000" s="174"/>
    </row>
    <row r="1001" ht="15.0" customHeight="1">
      <c r="A1001" s="262"/>
      <c r="B1001" s="115" t="s">
        <v>2324</v>
      </c>
      <c r="C1001" s="118"/>
      <c r="D1001" s="116">
        <v>400000.0</v>
      </c>
      <c r="E1001" s="175">
        <f t="shared" si="1"/>
        <v>-30363345.3</v>
      </c>
      <c r="F1001" s="262" t="s">
        <v>2318</v>
      </c>
      <c r="G1001" s="61" t="s">
        <v>2264</v>
      </c>
      <c r="H1001" s="118"/>
      <c r="I1001" s="29"/>
      <c r="J1001" s="29"/>
      <c r="K1001" s="116">
        <v>16.0</v>
      </c>
      <c r="L1001" s="116">
        <v>2611970.0</v>
      </c>
      <c r="M1001" s="174"/>
      <c r="N1001" s="174"/>
      <c r="O1001" s="116"/>
      <c r="P1001" s="174"/>
      <c r="Q1001" s="116"/>
      <c r="R1001" s="116"/>
      <c r="S1001" s="174"/>
      <c r="T1001" s="174"/>
      <c r="U1001" s="174"/>
      <c r="V1001" s="174"/>
      <c r="W1001" s="174"/>
      <c r="X1001" s="174"/>
      <c r="Y1001" s="174"/>
      <c r="Z1001" s="174"/>
      <c r="AA1001" s="174"/>
      <c r="AB1001" s="174"/>
      <c r="AC1001" s="174"/>
      <c r="AD1001" s="174"/>
      <c r="AE1001" s="174"/>
      <c r="AF1001" s="174"/>
      <c r="AG1001" s="174"/>
      <c r="AH1001" s="174"/>
      <c r="AI1001" s="174"/>
      <c r="AJ1001" s="174"/>
    </row>
    <row r="1002" ht="15.0" customHeight="1">
      <c r="A1002" s="262"/>
      <c r="B1002" s="115" t="s">
        <v>2326</v>
      </c>
      <c r="C1002" s="116"/>
      <c r="D1002" s="118">
        <v>400000.0</v>
      </c>
      <c r="E1002" s="175">
        <f t="shared" si="1"/>
        <v>-30763345.3</v>
      </c>
      <c r="F1002" s="262" t="s">
        <v>2318</v>
      </c>
      <c r="G1002" s="61" t="s">
        <v>2264</v>
      </c>
      <c r="H1002" s="118"/>
      <c r="I1002" s="29"/>
      <c r="J1002" s="29"/>
      <c r="K1002" s="116">
        <v>17.0</v>
      </c>
      <c r="L1002" s="118">
        <v>2611970.0</v>
      </c>
      <c r="M1002" s="174"/>
      <c r="N1002" s="174"/>
      <c r="O1002" s="116"/>
      <c r="P1002" s="174"/>
      <c r="Q1002" s="116"/>
      <c r="R1002" s="116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  <c r="AH1002" s="118"/>
      <c r="AI1002" s="118"/>
      <c r="AJ1002" s="118"/>
    </row>
    <row r="1003" ht="15.0" customHeight="1">
      <c r="A1003" s="262"/>
      <c r="B1003" s="115" t="s">
        <v>3108</v>
      </c>
      <c r="C1003" s="116"/>
      <c r="D1003" s="116">
        <v>450000.0</v>
      </c>
      <c r="E1003" s="175">
        <f t="shared" si="1"/>
        <v>-31213345.3</v>
      </c>
      <c r="F1003" s="262" t="s">
        <v>2318</v>
      </c>
      <c r="G1003" s="61" t="s">
        <v>2264</v>
      </c>
      <c r="H1003" s="118"/>
      <c r="I1003" s="29"/>
      <c r="J1003" s="29"/>
      <c r="K1003" s="116">
        <v>18.0</v>
      </c>
      <c r="L1003" s="116">
        <v>2295740.0</v>
      </c>
      <c r="M1003" s="174"/>
      <c r="N1003" s="174"/>
      <c r="O1003" s="116"/>
      <c r="P1003" s="174"/>
      <c r="Q1003" s="116"/>
      <c r="R1003" s="116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  <c r="AH1003" s="118"/>
      <c r="AI1003" s="118"/>
      <c r="AJ1003" s="118"/>
    </row>
    <row r="1004" ht="15.0" customHeight="1">
      <c r="A1004" s="262"/>
      <c r="B1004" s="115" t="s">
        <v>2322</v>
      </c>
      <c r="C1004" s="116"/>
      <c r="D1004" s="116">
        <v>420000.0</v>
      </c>
      <c r="E1004" s="175">
        <f t="shared" si="1"/>
        <v>-31633345.3</v>
      </c>
      <c r="F1004" s="262" t="s">
        <v>2318</v>
      </c>
      <c r="G1004" s="61" t="s">
        <v>2264</v>
      </c>
      <c r="H1004" s="118"/>
      <c r="I1004" s="29"/>
      <c r="J1004" s="29"/>
      <c r="K1004" s="116">
        <v>19.0</v>
      </c>
      <c r="L1004" s="116">
        <v>350070.0</v>
      </c>
      <c r="M1004" s="174"/>
      <c r="N1004" s="174"/>
      <c r="O1004" s="116"/>
      <c r="P1004" s="174"/>
      <c r="Q1004" s="116"/>
      <c r="R1004" s="116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  <c r="AH1004" s="118"/>
      <c r="AI1004" s="118"/>
      <c r="AJ1004" s="118"/>
    </row>
    <row r="1005" ht="15.0" customHeight="1">
      <c r="A1005" s="262"/>
      <c r="B1005" s="115" t="s">
        <v>3178</v>
      </c>
      <c r="C1005" s="116"/>
      <c r="D1005" s="116">
        <v>21020.0</v>
      </c>
      <c r="E1005" s="175">
        <f t="shared" si="1"/>
        <v>-31654365.3</v>
      </c>
      <c r="F1005" s="262" t="s">
        <v>3124</v>
      </c>
      <c r="G1005" s="61" t="s">
        <v>2264</v>
      </c>
      <c r="H1005" s="118"/>
      <c r="I1005" s="29"/>
      <c r="J1005" s="29"/>
      <c r="K1005" s="116">
        <v>20.0</v>
      </c>
      <c r="L1005" s="116">
        <v>267870.0</v>
      </c>
      <c r="M1005" s="174"/>
      <c r="N1005" s="174"/>
      <c r="O1005" s="116"/>
      <c r="P1005" s="174"/>
      <c r="Q1005" s="116"/>
      <c r="R1005" s="116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  <c r="AH1005" s="118"/>
      <c r="AI1005" s="118"/>
      <c r="AJ1005" s="118"/>
    </row>
    <row r="1006" ht="15.0" customHeight="1">
      <c r="A1006" s="262"/>
      <c r="B1006" s="115" t="s">
        <v>3178</v>
      </c>
      <c r="C1006" s="116"/>
      <c r="D1006" s="116">
        <v>5430.0</v>
      </c>
      <c r="E1006" s="175">
        <f t="shared" si="1"/>
        <v>-31659795.3</v>
      </c>
      <c r="F1006" s="262" t="s">
        <v>3124</v>
      </c>
      <c r="G1006" s="61" t="s">
        <v>2264</v>
      </c>
      <c r="H1006" s="118"/>
      <c r="I1006" s="29"/>
      <c r="J1006" s="29"/>
      <c r="K1006" s="116">
        <v>21.0</v>
      </c>
      <c r="L1006" s="116">
        <v>2403090.0</v>
      </c>
      <c r="M1006" s="174"/>
      <c r="N1006" s="174"/>
      <c r="O1006" s="116"/>
      <c r="P1006" s="174"/>
      <c r="Q1006" s="116"/>
      <c r="R1006" s="116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  <c r="AH1006" s="118"/>
      <c r="AI1006" s="118"/>
      <c r="AJ1006" s="118"/>
    </row>
    <row r="1007" ht="15.0" customHeight="1">
      <c r="A1007" s="262"/>
      <c r="B1007" s="117" t="s">
        <v>3178</v>
      </c>
      <c r="C1007" s="116"/>
      <c r="D1007" s="116">
        <v>52200.0</v>
      </c>
      <c r="E1007" s="175">
        <f t="shared" si="1"/>
        <v>-31711995.3</v>
      </c>
      <c r="F1007" s="262" t="s">
        <v>3124</v>
      </c>
      <c r="G1007" s="61" t="s">
        <v>2264</v>
      </c>
      <c r="H1007" s="118"/>
      <c r="I1007" s="29"/>
      <c r="J1007" s="29"/>
      <c r="K1007" s="116">
        <v>22.0</v>
      </c>
      <c r="L1007" s="116">
        <v>2611970.0</v>
      </c>
      <c r="M1007" s="174"/>
      <c r="N1007" s="174"/>
      <c r="O1007" s="116"/>
      <c r="P1007" s="174"/>
      <c r="Q1007" s="116"/>
      <c r="R1007" s="116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  <c r="AG1007" s="118"/>
      <c r="AH1007" s="118"/>
      <c r="AI1007" s="118"/>
      <c r="AJ1007" s="118"/>
    </row>
    <row r="1008" ht="15.0" customHeight="1">
      <c r="A1008" s="262"/>
      <c r="B1008" s="115" t="s">
        <v>3178</v>
      </c>
      <c r="C1008" s="116"/>
      <c r="D1008" s="116">
        <v>46660.0</v>
      </c>
      <c r="E1008" s="175">
        <f t="shared" si="1"/>
        <v>-31758655.3</v>
      </c>
      <c r="F1008" s="262" t="s">
        <v>3124</v>
      </c>
      <c r="G1008" s="61" t="s">
        <v>2264</v>
      </c>
      <c r="H1008" s="118"/>
      <c r="I1008" s="29"/>
      <c r="J1008" s="29"/>
      <c r="K1008" s="116">
        <v>23.0</v>
      </c>
      <c r="L1008" s="116">
        <v>2405030.0</v>
      </c>
      <c r="M1008" s="174"/>
      <c r="N1008" s="174"/>
      <c r="O1008" s="116"/>
      <c r="P1008" s="174"/>
      <c r="Q1008" s="116"/>
      <c r="R1008" s="116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  <c r="AE1008" s="118"/>
      <c r="AF1008" s="118"/>
      <c r="AG1008" s="118"/>
      <c r="AH1008" s="118"/>
      <c r="AI1008" s="118"/>
      <c r="AJ1008" s="118"/>
    </row>
    <row r="1009" ht="15.0" customHeight="1">
      <c r="A1009" s="262"/>
      <c r="B1009" s="115" t="s">
        <v>3207</v>
      </c>
      <c r="C1009" s="116"/>
      <c r="D1009" s="116">
        <v>437439.0</v>
      </c>
      <c r="E1009" s="175">
        <f t="shared" si="1"/>
        <v>-32196094.3</v>
      </c>
      <c r="F1009" s="262" t="s">
        <v>3208</v>
      </c>
      <c r="G1009" s="61" t="s">
        <v>2264</v>
      </c>
      <c r="H1009" s="118"/>
      <c r="I1009" s="29"/>
      <c r="J1009" s="29"/>
      <c r="K1009" s="116">
        <v>24.0</v>
      </c>
      <c r="L1009" s="116">
        <v>2588760.0</v>
      </c>
      <c r="M1009" s="174"/>
      <c r="N1009" s="174"/>
      <c r="O1009" s="116"/>
      <c r="P1009" s="174"/>
      <c r="Q1009" s="116"/>
      <c r="R1009" s="116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  <c r="AE1009" s="118"/>
      <c r="AF1009" s="118"/>
      <c r="AG1009" s="118"/>
      <c r="AH1009" s="118"/>
      <c r="AI1009" s="118"/>
      <c r="AJ1009" s="118"/>
    </row>
    <row r="1010" ht="15.0" customHeight="1">
      <c r="A1010" s="262"/>
      <c r="B1010" s="115" t="s">
        <v>3209</v>
      </c>
      <c r="C1010" s="116"/>
      <c r="D1010" s="116">
        <v>3513359.0</v>
      </c>
      <c r="E1010" s="175">
        <f t="shared" si="1"/>
        <v>-35709453.3</v>
      </c>
      <c r="F1010" s="262"/>
      <c r="G1010" s="61" t="s">
        <v>2264</v>
      </c>
      <c r="H1010" s="118"/>
      <c r="I1010" s="29"/>
      <c r="J1010" s="29"/>
      <c r="K1010" s="116">
        <v>25.0</v>
      </c>
      <c r="L1010" s="116">
        <v>2506560.0</v>
      </c>
      <c r="M1010" s="174"/>
      <c r="N1010" s="174"/>
      <c r="O1010" s="116"/>
      <c r="P1010" s="174"/>
      <c r="Q1010" s="116"/>
      <c r="R1010" s="116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  <c r="AE1010" s="118"/>
      <c r="AF1010" s="118"/>
      <c r="AG1010" s="118"/>
      <c r="AH1010" s="118"/>
      <c r="AI1010" s="118"/>
      <c r="AJ1010" s="118"/>
    </row>
    <row r="1011" ht="15.0" customHeight="1">
      <c r="A1011" s="262"/>
      <c r="B1011" s="115" t="s">
        <v>3210</v>
      </c>
      <c r="C1011" s="116"/>
      <c r="D1011" s="118">
        <v>1127323.0</v>
      </c>
      <c r="E1011" s="175">
        <f t="shared" si="1"/>
        <v>-36836776.3</v>
      </c>
      <c r="F1011" s="262"/>
      <c r="G1011" s="61" t="s">
        <v>2264</v>
      </c>
      <c r="H1011" s="118"/>
      <c r="I1011" s="29"/>
      <c r="J1011" s="29"/>
      <c r="K1011" s="116">
        <v>26.0</v>
      </c>
      <c r="L1011" s="116">
        <v>267870.0</v>
      </c>
      <c r="M1011" s="174"/>
      <c r="N1011" s="174"/>
      <c r="O1011" s="116"/>
      <c r="P1011" s="174"/>
      <c r="Q1011" s="116"/>
      <c r="R1011" s="116"/>
      <c r="S1011" s="118"/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8"/>
      <c r="AE1011" s="118"/>
      <c r="AF1011" s="118"/>
      <c r="AG1011" s="118"/>
      <c r="AH1011" s="118"/>
      <c r="AI1011" s="118"/>
      <c r="AJ1011" s="118"/>
    </row>
    <row r="1012" ht="15.0" customHeight="1">
      <c r="A1012" s="262"/>
      <c r="B1012" s="117" t="s">
        <v>3210</v>
      </c>
      <c r="C1012" s="116"/>
      <c r="D1012" s="116">
        <v>29414.0</v>
      </c>
      <c r="E1012" s="175">
        <f t="shared" si="1"/>
        <v>-36866190.3</v>
      </c>
      <c r="F1012" s="262"/>
      <c r="G1012" s="61" t="s">
        <v>2264</v>
      </c>
      <c r="H1012" s="118"/>
      <c r="I1012" s="29"/>
      <c r="J1012" s="29"/>
      <c r="K1012" s="116">
        <v>27.0</v>
      </c>
      <c r="L1012" s="116">
        <v>267870.0</v>
      </c>
      <c r="M1012" s="174"/>
      <c r="N1012" s="174"/>
      <c r="O1012" s="116"/>
      <c r="P1012" s="174"/>
      <c r="Q1012" s="116"/>
      <c r="R1012" s="116"/>
      <c r="S1012" s="118"/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</row>
    <row r="1013" ht="15.0" customHeight="1">
      <c r="A1013" s="262">
        <v>45855.0</v>
      </c>
      <c r="B1013" s="115" t="s">
        <v>3211</v>
      </c>
      <c r="C1013" s="116">
        <v>13540.0</v>
      </c>
      <c r="D1013" s="116"/>
      <c r="E1013" s="175">
        <f t="shared" si="1"/>
        <v>-36852650.3</v>
      </c>
      <c r="F1013" s="262" t="s">
        <v>3212</v>
      </c>
      <c r="G1013" s="29" t="s">
        <v>2263</v>
      </c>
      <c r="H1013" s="118"/>
      <c r="I1013" s="29"/>
      <c r="J1013" s="29"/>
      <c r="K1013" s="116">
        <v>28.0</v>
      </c>
      <c r="L1013" s="116">
        <v>2446740.0</v>
      </c>
      <c r="M1013" s="174"/>
      <c r="N1013" s="174"/>
      <c r="O1013" s="116"/>
      <c r="P1013" s="174"/>
      <c r="Q1013" s="116"/>
      <c r="R1013" s="116"/>
      <c r="S1013" s="118"/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8"/>
      <c r="AE1013" s="118"/>
      <c r="AF1013" s="118"/>
      <c r="AG1013" s="118"/>
      <c r="AH1013" s="118"/>
      <c r="AI1013" s="118"/>
      <c r="AJ1013" s="118"/>
    </row>
    <row r="1014" ht="15.0" customHeight="1">
      <c r="A1014" s="262"/>
      <c r="B1014" s="117" t="s">
        <v>2334</v>
      </c>
      <c r="C1014" s="118"/>
      <c r="D1014" s="118">
        <v>13540.0</v>
      </c>
      <c r="E1014" s="175">
        <f t="shared" si="1"/>
        <v>-36866190.3</v>
      </c>
      <c r="F1014" s="262"/>
      <c r="G1014" s="29" t="s">
        <v>2263</v>
      </c>
      <c r="H1014" s="118"/>
      <c r="I1014" s="29"/>
      <c r="J1014" s="29"/>
      <c r="K1014" s="116">
        <v>29.0</v>
      </c>
      <c r="L1014" s="116">
        <v>105410.0</v>
      </c>
      <c r="M1014" s="174"/>
      <c r="N1014" s="174"/>
      <c r="O1014" s="116"/>
      <c r="P1014" s="174"/>
      <c r="Q1014" s="116"/>
      <c r="R1014" s="116"/>
      <c r="S1014" s="118"/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8"/>
      <c r="AE1014" s="118"/>
      <c r="AF1014" s="118"/>
      <c r="AG1014" s="118"/>
      <c r="AH1014" s="118"/>
      <c r="AI1014" s="118"/>
      <c r="AJ1014" s="118"/>
    </row>
    <row r="1015" ht="15.0" customHeight="1">
      <c r="A1015" s="262"/>
      <c r="B1015" s="115" t="s">
        <v>2271</v>
      </c>
      <c r="C1015" s="116">
        <v>355467.0</v>
      </c>
      <c r="D1015" s="118"/>
      <c r="E1015" s="175">
        <f t="shared" si="1"/>
        <v>-36510723.3</v>
      </c>
      <c r="F1015" s="262"/>
      <c r="G1015" s="61" t="s">
        <v>2264</v>
      </c>
      <c r="H1015" s="118"/>
      <c r="I1015" s="29"/>
      <c r="J1015" s="29"/>
      <c r="K1015" s="116">
        <v>30.0</v>
      </c>
      <c r="L1015" s="118">
        <v>0.0</v>
      </c>
      <c r="M1015" s="174"/>
      <c r="N1015" s="174"/>
      <c r="O1015" s="116"/>
      <c r="P1015" s="174"/>
      <c r="Q1015" s="116"/>
      <c r="R1015" s="116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  <c r="AE1015" s="118"/>
      <c r="AF1015" s="118"/>
      <c r="AG1015" s="118"/>
      <c r="AH1015" s="118"/>
      <c r="AI1015" s="118"/>
      <c r="AJ1015" s="118"/>
    </row>
    <row r="1016" ht="15.0" customHeight="1">
      <c r="A1016" s="262"/>
      <c r="B1016" s="117" t="s">
        <v>3167</v>
      </c>
      <c r="C1016" s="116"/>
      <c r="D1016" s="116">
        <v>116040.0</v>
      </c>
      <c r="E1016" s="175">
        <f t="shared" si="1"/>
        <v>-36626763.3</v>
      </c>
      <c r="F1016" s="262"/>
      <c r="G1016" s="61" t="s">
        <v>2264</v>
      </c>
      <c r="H1016" s="118"/>
      <c r="I1016" s="29"/>
      <c r="J1016" s="29"/>
      <c r="K1016" s="116">
        <v>31.0</v>
      </c>
      <c r="L1016" s="116">
        <v>103470.0</v>
      </c>
      <c r="M1016" s="174"/>
      <c r="N1016" s="174"/>
      <c r="O1016" s="116"/>
      <c r="P1016" s="174"/>
      <c r="Q1016" s="116"/>
      <c r="R1016" s="116"/>
      <c r="S1016" s="118"/>
      <c r="T1016" s="118"/>
      <c r="U1016" s="118"/>
      <c r="V1016" s="118"/>
      <c r="W1016" s="118"/>
      <c r="X1016" s="118"/>
      <c r="Y1016" s="118"/>
      <c r="Z1016" s="118"/>
      <c r="AA1016" s="118"/>
      <c r="AB1016" s="118"/>
      <c r="AC1016" s="118"/>
      <c r="AD1016" s="118"/>
      <c r="AE1016" s="118"/>
      <c r="AF1016" s="118"/>
      <c r="AG1016" s="118"/>
      <c r="AH1016" s="118"/>
      <c r="AI1016" s="118"/>
      <c r="AJ1016" s="118"/>
    </row>
    <row r="1017" ht="15.0" customHeight="1">
      <c r="A1017" s="262"/>
      <c r="B1017" s="115" t="s">
        <v>2279</v>
      </c>
      <c r="C1017" s="116">
        <v>1.0E7</v>
      </c>
      <c r="D1017" s="118"/>
      <c r="E1017" s="175">
        <f t="shared" si="1"/>
        <v>-26626763.3</v>
      </c>
      <c r="F1017" s="262"/>
      <c r="G1017" s="61" t="s">
        <v>2264</v>
      </c>
      <c r="H1017" s="118"/>
      <c r="I1017" s="29"/>
      <c r="J1017" s="29"/>
      <c r="K1017" s="116"/>
      <c r="L1017" s="174">
        <f>SUM(L979:L1016)</f>
        <v>176720464</v>
      </c>
      <c r="M1017" s="174"/>
      <c r="N1017" s="174">
        <f>L1017-L995-L984-L983-L981-L980-L979-L982</f>
        <v>52044190</v>
      </c>
      <c r="O1017" s="116"/>
      <c r="P1017" s="174"/>
      <c r="Q1017" s="116"/>
      <c r="R1017" s="116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8"/>
      <c r="AE1017" s="118"/>
      <c r="AF1017" s="118"/>
      <c r="AG1017" s="118"/>
      <c r="AH1017" s="118"/>
      <c r="AI1017" s="118"/>
      <c r="AJ1017" s="118"/>
    </row>
    <row r="1018" ht="15.0" customHeight="1">
      <c r="A1018" s="262"/>
      <c r="B1018" s="115" t="s">
        <v>2470</v>
      </c>
      <c r="C1018" s="116">
        <v>268793.0</v>
      </c>
      <c r="D1018" s="118"/>
      <c r="E1018" s="175">
        <f t="shared" si="1"/>
        <v>-26357970.3</v>
      </c>
      <c r="F1018" s="262"/>
      <c r="G1018" s="61" t="s">
        <v>2264</v>
      </c>
      <c r="H1018" s="118"/>
      <c r="I1018" s="29"/>
      <c r="J1018" s="29"/>
      <c r="K1018" s="116"/>
      <c r="L1018" s="174" t="s">
        <v>2837</v>
      </c>
      <c r="M1018" s="174"/>
      <c r="N1018" s="174"/>
      <c r="O1018" s="116"/>
      <c r="P1018" s="174"/>
      <c r="Q1018" s="116"/>
      <c r="R1018" s="116"/>
      <c r="S1018" s="118"/>
      <c r="T1018" s="118"/>
      <c r="U1018" s="118"/>
      <c r="V1018" s="118"/>
      <c r="W1018" s="118"/>
      <c r="X1018" s="118"/>
      <c r="Y1018" s="118"/>
      <c r="Z1018" s="118"/>
      <c r="AA1018" s="118"/>
      <c r="AB1018" s="118"/>
      <c r="AC1018" s="118"/>
      <c r="AD1018" s="118"/>
      <c r="AE1018" s="118"/>
      <c r="AF1018" s="118"/>
      <c r="AG1018" s="118"/>
      <c r="AH1018" s="118"/>
      <c r="AI1018" s="118"/>
      <c r="AJ1018" s="118"/>
    </row>
    <row r="1019" ht="15.0" customHeight="1">
      <c r="A1019" s="262"/>
      <c r="B1019" s="117" t="s">
        <v>1139</v>
      </c>
      <c r="C1019" s="118"/>
      <c r="D1019" s="118">
        <v>507655.0</v>
      </c>
      <c r="E1019" s="175">
        <f t="shared" si="1"/>
        <v>-26865625.3</v>
      </c>
      <c r="F1019" s="262"/>
      <c r="G1019" s="61" t="s">
        <v>2264</v>
      </c>
      <c r="H1019" s="118"/>
      <c r="I1019" s="29"/>
      <c r="J1019" s="29"/>
      <c r="K1019" s="116" t="s">
        <v>2838</v>
      </c>
      <c r="L1019" s="116">
        <f>ROUNDUP(N1019*112000*0.917,-1)</f>
        <v>14173160</v>
      </c>
      <c r="M1019" s="407"/>
      <c r="N1019" s="174">
        <v>138.0</v>
      </c>
      <c r="O1019" s="116"/>
      <c r="P1019" s="174"/>
      <c r="Q1019" s="116"/>
      <c r="R1019" s="116"/>
      <c r="S1019" s="118"/>
      <c r="T1019" s="118"/>
      <c r="U1019" s="118"/>
      <c r="V1019" s="118"/>
      <c r="W1019" s="118"/>
      <c r="X1019" s="118"/>
      <c r="Y1019" s="118"/>
      <c r="Z1019" s="118"/>
      <c r="AA1019" s="118"/>
      <c r="AB1019" s="118"/>
      <c r="AC1019" s="118"/>
      <c r="AD1019" s="118"/>
      <c r="AE1019" s="118"/>
      <c r="AF1019" s="118"/>
      <c r="AG1019" s="118"/>
      <c r="AH1019" s="118"/>
      <c r="AI1019" s="118"/>
      <c r="AJ1019" s="118"/>
    </row>
    <row r="1020" ht="15.0" customHeight="1">
      <c r="A1020" s="262">
        <v>45856.0</v>
      </c>
      <c r="B1020" s="115" t="s">
        <v>2271</v>
      </c>
      <c r="C1020" s="116">
        <v>548694.0</v>
      </c>
      <c r="D1020" s="118"/>
      <c r="E1020" s="175">
        <f t="shared" si="1"/>
        <v>-26316931.3</v>
      </c>
      <c r="F1020" s="262"/>
      <c r="G1020" s="61" t="s">
        <v>2264</v>
      </c>
      <c r="H1020" s="118"/>
      <c r="I1020" s="29"/>
      <c r="J1020" s="29"/>
      <c r="K1020" s="408" t="s">
        <v>2916</v>
      </c>
      <c r="L1020" s="408">
        <f>N1020+N1021</f>
        <v>0</v>
      </c>
      <c r="M1020" s="409">
        <v>0.0</v>
      </c>
      <c r="N1020" s="409">
        <f>124000*M1020*0.9</f>
        <v>0</v>
      </c>
      <c r="O1020" s="408"/>
      <c r="P1020" s="174"/>
      <c r="Q1020" s="116"/>
      <c r="R1020" s="116"/>
      <c r="S1020" s="118"/>
      <c r="T1020" s="118"/>
      <c r="U1020" s="118"/>
      <c r="V1020" s="118"/>
      <c r="W1020" s="118"/>
      <c r="X1020" s="118"/>
      <c r="Y1020" s="118"/>
      <c r="Z1020" s="118"/>
      <c r="AA1020" s="118"/>
      <c r="AB1020" s="118"/>
      <c r="AC1020" s="118"/>
      <c r="AD1020" s="118"/>
      <c r="AE1020" s="118"/>
      <c r="AF1020" s="118"/>
      <c r="AG1020" s="118"/>
      <c r="AH1020" s="118"/>
      <c r="AI1020" s="118"/>
      <c r="AJ1020" s="118"/>
    </row>
    <row r="1021" ht="15.0" customHeight="1">
      <c r="A1021" s="262"/>
      <c r="B1021" s="117" t="s">
        <v>3167</v>
      </c>
      <c r="C1021" s="116"/>
      <c r="D1021" s="116">
        <v>116040.0</v>
      </c>
      <c r="E1021" s="175">
        <f t="shared" si="1"/>
        <v>-26432971.3</v>
      </c>
      <c r="F1021" s="262"/>
      <c r="G1021" s="61" t="s">
        <v>2264</v>
      </c>
      <c r="H1021" s="118"/>
      <c r="I1021" s="29"/>
      <c r="J1021" s="29"/>
      <c r="K1021" s="116" t="s">
        <v>2829</v>
      </c>
      <c r="L1021" s="116">
        <v>2500000.0</v>
      </c>
      <c r="M1021" s="174"/>
      <c r="N1021" s="174"/>
      <c r="O1021" s="116"/>
      <c r="P1021" s="174"/>
      <c r="Q1021" s="116"/>
      <c r="R1021" s="116"/>
      <c r="S1021" s="118"/>
      <c r="T1021" s="118"/>
      <c r="U1021" s="118"/>
      <c r="V1021" s="118"/>
      <c r="W1021" s="118"/>
      <c r="X1021" s="118"/>
      <c r="Y1021" s="118"/>
      <c r="Z1021" s="118"/>
      <c r="AA1021" s="118"/>
      <c r="AB1021" s="118"/>
      <c r="AC1021" s="118"/>
      <c r="AD1021" s="118"/>
      <c r="AE1021" s="118"/>
      <c r="AF1021" s="118"/>
      <c r="AG1021" s="118"/>
      <c r="AH1021" s="118"/>
      <c r="AI1021" s="118"/>
      <c r="AJ1021" s="118"/>
    </row>
    <row r="1022" ht="15.0" customHeight="1">
      <c r="A1022" s="262"/>
      <c r="B1022" s="115" t="s">
        <v>2470</v>
      </c>
      <c r="C1022" s="116">
        <v>262389.0</v>
      </c>
      <c r="D1022" s="118"/>
      <c r="E1022" s="175">
        <f t="shared" si="1"/>
        <v>-26170582.3</v>
      </c>
      <c r="F1022" s="262"/>
      <c r="G1022" s="61" t="s">
        <v>2264</v>
      </c>
      <c r="H1022" s="118"/>
      <c r="I1022" s="29"/>
      <c r="J1022" s="29"/>
      <c r="K1022" s="116"/>
      <c r="L1022" s="174">
        <f>SUM(L1019:L1021)</f>
        <v>16673160</v>
      </c>
      <c r="M1022" s="174"/>
      <c r="N1022" s="174"/>
      <c r="O1022" s="116"/>
      <c r="P1022" s="174"/>
      <c r="Q1022" s="116"/>
      <c r="R1022" s="116"/>
      <c r="S1022" s="118"/>
      <c r="T1022" s="118"/>
      <c r="U1022" s="118"/>
      <c r="V1022" s="118"/>
      <c r="W1022" s="118"/>
      <c r="X1022" s="118"/>
      <c r="Y1022" s="118"/>
      <c r="Z1022" s="118"/>
      <c r="AA1022" s="118"/>
      <c r="AB1022" s="118"/>
      <c r="AC1022" s="118"/>
      <c r="AD1022" s="118"/>
      <c r="AE1022" s="118"/>
      <c r="AF1022" s="118"/>
      <c r="AG1022" s="118"/>
      <c r="AH1022" s="118"/>
      <c r="AI1022" s="118"/>
      <c r="AJ1022" s="118"/>
    </row>
    <row r="1023" ht="15.0" customHeight="1">
      <c r="A1023" s="262">
        <v>45857.0</v>
      </c>
      <c r="B1023" s="115" t="s">
        <v>2470</v>
      </c>
      <c r="C1023" s="116">
        <v>42000.0</v>
      </c>
      <c r="D1023" s="118"/>
      <c r="E1023" s="175">
        <f t="shared" si="1"/>
        <v>-26128582.3</v>
      </c>
      <c r="F1023" s="262"/>
      <c r="G1023" s="61" t="s">
        <v>2264</v>
      </c>
      <c r="H1023" s="118"/>
      <c r="I1023" s="29"/>
      <c r="J1023" s="29"/>
      <c r="K1023" s="116" t="s">
        <v>3</v>
      </c>
      <c r="L1023" s="174">
        <f>L1017+L1022</f>
        <v>193393624</v>
      </c>
      <c r="M1023" s="174"/>
      <c r="N1023" s="174"/>
      <c r="O1023" s="116"/>
      <c r="P1023" s="174"/>
      <c r="Q1023" s="116"/>
      <c r="R1023" s="116"/>
      <c r="S1023" s="118"/>
      <c r="T1023" s="118"/>
      <c r="U1023" s="118"/>
      <c r="V1023" s="118"/>
      <c r="W1023" s="118"/>
      <c r="X1023" s="118"/>
      <c r="Y1023" s="118"/>
      <c r="Z1023" s="118"/>
      <c r="AA1023" s="118"/>
      <c r="AB1023" s="118"/>
      <c r="AC1023" s="118"/>
      <c r="AD1023" s="118"/>
      <c r="AE1023" s="118"/>
      <c r="AF1023" s="118"/>
      <c r="AG1023" s="118"/>
      <c r="AH1023" s="118"/>
      <c r="AI1023" s="118"/>
      <c r="AJ1023" s="118"/>
    </row>
    <row r="1024" ht="15.0" customHeight="1">
      <c r="A1024" s="262">
        <v>45859.0</v>
      </c>
      <c r="B1024" s="117" t="s">
        <v>3213</v>
      </c>
      <c r="C1024" s="116">
        <v>13540.0</v>
      </c>
      <c r="D1024" s="116"/>
      <c r="E1024" s="175">
        <f t="shared" si="1"/>
        <v>-26115042.3</v>
      </c>
      <c r="F1024" s="262" t="s">
        <v>3214</v>
      </c>
      <c r="G1024" s="29" t="s">
        <v>2263</v>
      </c>
      <c r="H1024" s="118"/>
      <c r="I1024" s="29"/>
      <c r="J1024" s="29"/>
      <c r="K1024" s="116"/>
      <c r="L1024" s="174"/>
      <c r="M1024" s="174"/>
      <c r="N1024" s="174"/>
      <c r="O1024" s="116"/>
      <c r="P1024" s="174"/>
      <c r="Q1024" s="116"/>
      <c r="R1024" s="116"/>
      <c r="S1024" s="118"/>
      <c r="T1024" s="118"/>
      <c r="U1024" s="118"/>
      <c r="V1024" s="118"/>
      <c r="W1024" s="118"/>
      <c r="X1024" s="118"/>
      <c r="Y1024" s="118"/>
      <c r="Z1024" s="118"/>
      <c r="AA1024" s="118"/>
      <c r="AB1024" s="118"/>
      <c r="AC1024" s="118"/>
      <c r="AD1024" s="118"/>
      <c r="AE1024" s="118"/>
      <c r="AF1024" s="118"/>
      <c r="AG1024" s="118"/>
      <c r="AH1024" s="118"/>
      <c r="AI1024" s="118"/>
      <c r="AJ1024" s="118"/>
    </row>
    <row r="1025" ht="15.0" customHeight="1">
      <c r="A1025" s="262"/>
      <c r="B1025" s="117" t="s">
        <v>2330</v>
      </c>
      <c r="C1025" s="116">
        <v>45.0</v>
      </c>
      <c r="D1025" s="116"/>
      <c r="E1025" s="175">
        <f t="shared" si="1"/>
        <v>-26114997.3</v>
      </c>
      <c r="F1025" s="262"/>
      <c r="G1025" s="29" t="s">
        <v>2263</v>
      </c>
      <c r="H1025" s="118"/>
      <c r="I1025" s="29"/>
      <c r="J1025" s="29"/>
      <c r="K1025" s="116"/>
      <c r="L1025" s="174"/>
      <c r="M1025" s="174"/>
      <c r="N1025" s="174"/>
      <c r="O1025" s="116"/>
      <c r="P1025" s="174"/>
      <c r="Q1025" s="116"/>
      <c r="R1025" s="116"/>
      <c r="S1025" s="118"/>
      <c r="T1025" s="118"/>
      <c r="U1025" s="118"/>
      <c r="V1025" s="118"/>
      <c r="W1025" s="118"/>
      <c r="X1025" s="118"/>
      <c r="Y1025" s="118"/>
      <c r="Z1025" s="118"/>
      <c r="AA1025" s="118"/>
      <c r="AB1025" s="118"/>
      <c r="AC1025" s="118"/>
      <c r="AD1025" s="118"/>
      <c r="AE1025" s="118"/>
      <c r="AF1025" s="118"/>
      <c r="AG1025" s="118"/>
      <c r="AH1025" s="118"/>
      <c r="AI1025" s="118"/>
      <c r="AJ1025" s="118"/>
    </row>
    <row r="1026" ht="15.0" customHeight="1">
      <c r="A1026" s="262"/>
      <c r="B1026" s="115" t="s">
        <v>2271</v>
      </c>
      <c r="C1026" s="116">
        <v>486250.0</v>
      </c>
      <c r="D1026" s="118">
        <v>3578.0</v>
      </c>
      <c r="E1026" s="175">
        <f t="shared" si="1"/>
        <v>-25632325.3</v>
      </c>
      <c r="F1026" s="262"/>
      <c r="G1026" s="61" t="s">
        <v>2264</v>
      </c>
      <c r="H1026" s="118"/>
      <c r="I1026" s="29"/>
      <c r="J1026" s="29"/>
      <c r="K1026" s="116"/>
      <c r="L1026" s="174"/>
      <c r="M1026" s="174"/>
      <c r="N1026" s="174"/>
      <c r="O1026" s="116"/>
      <c r="P1026" s="174"/>
      <c r="Q1026" s="116"/>
      <c r="R1026" s="116"/>
      <c r="S1026" s="118"/>
      <c r="T1026" s="118"/>
      <c r="U1026" s="118"/>
      <c r="V1026" s="118"/>
      <c r="W1026" s="118"/>
      <c r="X1026" s="118"/>
      <c r="Y1026" s="118"/>
      <c r="Z1026" s="118"/>
      <c r="AA1026" s="118"/>
      <c r="AB1026" s="118"/>
      <c r="AC1026" s="118"/>
      <c r="AD1026" s="118"/>
      <c r="AE1026" s="118"/>
      <c r="AF1026" s="118"/>
      <c r="AG1026" s="118"/>
      <c r="AH1026" s="118"/>
      <c r="AI1026" s="118"/>
      <c r="AJ1026" s="118"/>
    </row>
    <row r="1027" ht="15.0" customHeight="1">
      <c r="A1027" s="262"/>
      <c r="B1027" s="117" t="s">
        <v>3167</v>
      </c>
      <c r="C1027" s="116"/>
      <c r="D1027" s="116">
        <v>232080.0</v>
      </c>
      <c r="E1027" s="175">
        <f t="shared" si="1"/>
        <v>-25864405.3</v>
      </c>
      <c r="F1027" s="262"/>
      <c r="G1027" s="61" t="s">
        <v>2264</v>
      </c>
      <c r="H1027" s="118"/>
      <c r="I1027" s="29"/>
      <c r="J1027" s="29"/>
      <c r="K1027" s="116"/>
      <c r="L1027" s="174"/>
      <c r="M1027" s="174"/>
      <c r="N1027" s="174"/>
      <c r="O1027" s="116"/>
      <c r="P1027" s="174"/>
      <c r="Q1027" s="116"/>
      <c r="R1027" s="116"/>
      <c r="S1027" s="118"/>
      <c r="T1027" s="118"/>
      <c r="U1027" s="118"/>
      <c r="V1027" s="118"/>
      <c r="W1027" s="118"/>
      <c r="X1027" s="118"/>
      <c r="Y1027" s="118"/>
      <c r="Z1027" s="118"/>
      <c r="AA1027" s="118"/>
      <c r="AB1027" s="118"/>
      <c r="AC1027" s="118"/>
      <c r="AD1027" s="118"/>
      <c r="AE1027" s="118"/>
      <c r="AF1027" s="118"/>
      <c r="AG1027" s="118"/>
      <c r="AH1027" s="118"/>
      <c r="AI1027" s="118"/>
      <c r="AJ1027" s="118"/>
    </row>
    <row r="1028" ht="15.0" customHeight="1">
      <c r="A1028" s="262"/>
      <c r="B1028" s="117" t="s">
        <v>3215</v>
      </c>
      <c r="C1028" s="116"/>
      <c r="D1028" s="116">
        <v>106370.0</v>
      </c>
      <c r="E1028" s="175">
        <f t="shared" si="1"/>
        <v>-25970775.3</v>
      </c>
      <c r="F1028" s="262"/>
      <c r="G1028" s="61" t="s">
        <v>2264</v>
      </c>
      <c r="H1028" s="118"/>
      <c r="I1028" s="29"/>
      <c r="J1028" s="29"/>
      <c r="K1028" s="116"/>
      <c r="L1028" s="174"/>
      <c r="M1028" s="174"/>
      <c r="N1028" s="174"/>
      <c r="O1028" s="116"/>
      <c r="P1028" s="174"/>
      <c r="Q1028" s="116"/>
      <c r="R1028" s="116"/>
      <c r="S1028" s="118"/>
      <c r="T1028" s="118"/>
      <c r="U1028" s="118"/>
      <c r="V1028" s="118"/>
      <c r="W1028" s="118"/>
      <c r="X1028" s="118"/>
      <c r="Y1028" s="118"/>
      <c r="Z1028" s="118"/>
      <c r="AA1028" s="118"/>
      <c r="AB1028" s="118"/>
      <c r="AC1028" s="118"/>
      <c r="AD1028" s="118"/>
      <c r="AE1028" s="118"/>
      <c r="AF1028" s="118"/>
      <c r="AG1028" s="118"/>
      <c r="AH1028" s="118"/>
      <c r="AI1028" s="118"/>
      <c r="AJ1028" s="118"/>
    </row>
    <row r="1029" ht="15.0" customHeight="1">
      <c r="A1029" s="262"/>
      <c r="B1029" s="115" t="s">
        <v>2470</v>
      </c>
      <c r="C1029" s="116">
        <v>659816.0</v>
      </c>
      <c r="D1029" s="118"/>
      <c r="E1029" s="175">
        <f t="shared" si="1"/>
        <v>-25310959.3</v>
      </c>
      <c r="F1029" s="262"/>
      <c r="G1029" s="61" t="s">
        <v>2264</v>
      </c>
      <c r="H1029" s="118"/>
      <c r="I1029" s="29"/>
      <c r="J1029" s="29"/>
      <c r="K1029" s="116"/>
      <c r="L1029" s="174"/>
      <c r="M1029" s="174"/>
      <c r="N1029" s="174"/>
      <c r="O1029" s="116"/>
      <c r="P1029" s="174"/>
      <c r="Q1029" s="116"/>
      <c r="R1029" s="116"/>
      <c r="S1029" s="118"/>
      <c r="T1029" s="118"/>
      <c r="U1029" s="118"/>
      <c r="V1029" s="118"/>
      <c r="W1029" s="118"/>
      <c r="X1029" s="118"/>
      <c r="Y1029" s="118"/>
      <c r="Z1029" s="118"/>
      <c r="AA1029" s="118"/>
      <c r="AB1029" s="118"/>
      <c r="AC1029" s="118"/>
      <c r="AD1029" s="118"/>
      <c r="AE1029" s="118"/>
      <c r="AF1029" s="118"/>
      <c r="AG1029" s="118"/>
      <c r="AH1029" s="118"/>
      <c r="AI1029" s="118"/>
      <c r="AJ1029" s="118"/>
    </row>
    <row r="1030" ht="15.0" customHeight="1">
      <c r="A1030" s="262"/>
      <c r="B1030" s="115" t="s">
        <v>3216</v>
      </c>
      <c r="C1030" s="116"/>
      <c r="D1030" s="118">
        <v>66000.0</v>
      </c>
      <c r="E1030" s="175">
        <f t="shared" si="1"/>
        <v>-25376959.3</v>
      </c>
      <c r="F1030" s="262" t="s">
        <v>3217</v>
      </c>
      <c r="G1030" s="61" t="s">
        <v>2264</v>
      </c>
      <c r="H1030" s="118"/>
      <c r="I1030" s="29"/>
      <c r="J1030" s="29"/>
      <c r="K1030" s="116"/>
      <c r="L1030" s="174"/>
      <c r="M1030" s="174"/>
      <c r="N1030" s="174"/>
      <c r="O1030" s="116"/>
      <c r="P1030" s="174"/>
      <c r="Q1030" s="116"/>
      <c r="R1030" s="116"/>
      <c r="S1030" s="118"/>
      <c r="T1030" s="118"/>
      <c r="U1030" s="118"/>
      <c r="V1030" s="118"/>
      <c r="W1030" s="118"/>
      <c r="X1030" s="118"/>
      <c r="Y1030" s="118"/>
      <c r="Z1030" s="118"/>
      <c r="AA1030" s="118"/>
      <c r="AB1030" s="118"/>
      <c r="AC1030" s="118"/>
      <c r="AD1030" s="118"/>
      <c r="AE1030" s="118"/>
      <c r="AF1030" s="118"/>
      <c r="AG1030" s="118"/>
      <c r="AH1030" s="118"/>
      <c r="AI1030" s="118"/>
      <c r="AJ1030" s="118"/>
    </row>
    <row r="1031" ht="15.0" customHeight="1">
      <c r="A1031" s="262">
        <v>45860.0</v>
      </c>
      <c r="B1031" s="117" t="s">
        <v>3218</v>
      </c>
      <c r="C1031" s="116"/>
      <c r="D1031" s="116">
        <v>12460.0</v>
      </c>
      <c r="E1031" s="175">
        <f t="shared" si="1"/>
        <v>-25389419.3</v>
      </c>
      <c r="F1031" s="262"/>
      <c r="G1031" s="99" t="s">
        <v>2265</v>
      </c>
      <c r="H1031" s="118"/>
      <c r="I1031" s="29"/>
      <c r="J1031" s="29"/>
      <c r="K1031" s="116"/>
      <c r="L1031" s="174"/>
      <c r="M1031" s="174"/>
      <c r="N1031" s="174"/>
      <c r="O1031" s="116"/>
      <c r="P1031" s="174"/>
      <c r="Q1031" s="116"/>
      <c r="R1031" s="116"/>
      <c r="S1031" s="118"/>
      <c r="T1031" s="118"/>
      <c r="U1031" s="118"/>
      <c r="V1031" s="118"/>
      <c r="W1031" s="118"/>
      <c r="X1031" s="118"/>
      <c r="Y1031" s="118"/>
      <c r="Z1031" s="118"/>
      <c r="AA1031" s="118"/>
      <c r="AB1031" s="118"/>
      <c r="AC1031" s="118"/>
      <c r="AD1031" s="118"/>
      <c r="AE1031" s="118"/>
      <c r="AF1031" s="118"/>
      <c r="AG1031" s="118"/>
      <c r="AH1031" s="118"/>
      <c r="AI1031" s="118"/>
      <c r="AJ1031" s="118"/>
    </row>
    <row r="1032" ht="15.0" customHeight="1">
      <c r="A1032" s="262"/>
      <c r="B1032" s="117" t="s">
        <v>2336</v>
      </c>
      <c r="C1032" s="116"/>
      <c r="D1032" s="116">
        <v>13585.0</v>
      </c>
      <c r="E1032" s="175">
        <f t="shared" si="1"/>
        <v>-25403004.3</v>
      </c>
      <c r="F1032" s="262"/>
      <c r="G1032" s="29" t="s">
        <v>2263</v>
      </c>
      <c r="H1032" s="118"/>
      <c r="I1032" s="29"/>
      <c r="J1032" s="29"/>
      <c r="K1032" s="116"/>
      <c r="L1032" s="174"/>
      <c r="M1032" s="174"/>
      <c r="N1032" s="174"/>
      <c r="O1032" s="116"/>
      <c r="P1032" s="174"/>
      <c r="Q1032" s="116"/>
      <c r="R1032" s="116"/>
      <c r="S1032" s="118"/>
      <c r="T1032" s="118"/>
      <c r="U1032" s="118"/>
      <c r="V1032" s="118"/>
      <c r="W1032" s="118"/>
      <c r="X1032" s="118"/>
      <c r="Y1032" s="118"/>
      <c r="Z1032" s="118"/>
      <c r="AA1032" s="118"/>
      <c r="AB1032" s="118"/>
      <c r="AC1032" s="118"/>
      <c r="AD1032" s="118"/>
      <c r="AE1032" s="118"/>
      <c r="AF1032" s="118"/>
      <c r="AG1032" s="118"/>
      <c r="AH1032" s="118"/>
      <c r="AI1032" s="118"/>
      <c r="AJ1032" s="118"/>
    </row>
    <row r="1033" ht="15.0" customHeight="1">
      <c r="A1033" s="262"/>
      <c r="B1033" s="115" t="s">
        <v>2271</v>
      </c>
      <c r="C1033" s="116">
        <v>350824.0</v>
      </c>
      <c r="D1033" s="118">
        <v>30000.0</v>
      </c>
      <c r="E1033" s="175">
        <f t="shared" si="1"/>
        <v>-25082180.3</v>
      </c>
      <c r="F1033" s="262"/>
      <c r="G1033" s="61" t="s">
        <v>2264</v>
      </c>
      <c r="H1033" s="118"/>
      <c r="I1033" s="29"/>
      <c r="J1033" s="29"/>
      <c r="K1033" s="116"/>
      <c r="L1033" s="174"/>
      <c r="M1033" s="174"/>
      <c r="N1033" s="174"/>
      <c r="O1033" s="116"/>
      <c r="P1033" s="174"/>
      <c r="Q1033" s="116"/>
      <c r="R1033" s="116"/>
      <c r="S1033" s="118"/>
      <c r="T1033" s="118"/>
      <c r="U1033" s="118"/>
      <c r="V1033" s="118"/>
      <c r="W1033" s="118"/>
      <c r="X1033" s="118"/>
      <c r="Y1033" s="118"/>
      <c r="Z1033" s="118"/>
      <c r="AA1033" s="118"/>
      <c r="AB1033" s="118"/>
      <c r="AC1033" s="118"/>
      <c r="AD1033" s="118"/>
      <c r="AE1033" s="118"/>
      <c r="AF1033" s="118"/>
      <c r="AG1033" s="118"/>
      <c r="AH1033" s="118"/>
      <c r="AI1033" s="118"/>
      <c r="AJ1033" s="118"/>
    </row>
    <row r="1034" ht="15.0" customHeight="1">
      <c r="A1034" s="262"/>
      <c r="B1034" s="117" t="s">
        <v>3167</v>
      </c>
      <c r="C1034" s="116"/>
      <c r="D1034" s="116">
        <v>116040.0</v>
      </c>
      <c r="E1034" s="175">
        <f t="shared" si="1"/>
        <v>-25198220.3</v>
      </c>
      <c r="F1034" s="262"/>
      <c r="G1034" s="61" t="s">
        <v>2264</v>
      </c>
      <c r="H1034" s="118"/>
      <c r="I1034" s="29"/>
      <c r="J1034" s="29"/>
      <c r="K1034" s="116"/>
      <c r="L1034" s="174"/>
      <c r="M1034" s="174"/>
      <c r="N1034" s="174"/>
      <c r="O1034" s="116"/>
      <c r="P1034" s="174"/>
      <c r="Q1034" s="116"/>
      <c r="R1034" s="116"/>
      <c r="S1034" s="118"/>
      <c r="T1034" s="118"/>
      <c r="U1034" s="118"/>
      <c r="V1034" s="118"/>
      <c r="W1034" s="118"/>
      <c r="X1034" s="118"/>
      <c r="Y1034" s="118"/>
      <c r="Z1034" s="118"/>
      <c r="AA1034" s="118"/>
      <c r="AB1034" s="118"/>
      <c r="AC1034" s="118"/>
      <c r="AD1034" s="118"/>
      <c r="AE1034" s="118"/>
      <c r="AF1034" s="118"/>
      <c r="AG1034" s="118"/>
      <c r="AH1034" s="118"/>
      <c r="AI1034" s="118"/>
      <c r="AJ1034" s="118"/>
    </row>
    <row r="1035" ht="15.0" customHeight="1">
      <c r="A1035" s="262"/>
      <c r="B1035" s="117" t="s">
        <v>3215</v>
      </c>
      <c r="C1035" s="116"/>
      <c r="D1035" s="116">
        <v>106370.0</v>
      </c>
      <c r="E1035" s="175">
        <f t="shared" si="1"/>
        <v>-25304590.3</v>
      </c>
      <c r="F1035" s="262"/>
      <c r="G1035" s="61" t="s">
        <v>2264</v>
      </c>
      <c r="H1035" s="118"/>
      <c r="I1035" s="29"/>
      <c r="J1035" s="29"/>
      <c r="K1035" s="116"/>
      <c r="L1035" s="174"/>
      <c r="M1035" s="174"/>
      <c r="N1035" s="174"/>
      <c r="O1035" s="116"/>
      <c r="P1035" s="174"/>
      <c r="Q1035" s="116"/>
      <c r="R1035" s="116"/>
      <c r="S1035" s="118"/>
      <c r="T1035" s="118"/>
      <c r="U1035" s="118"/>
      <c r="V1035" s="118"/>
      <c r="W1035" s="118"/>
      <c r="X1035" s="118"/>
      <c r="Y1035" s="118"/>
      <c r="Z1035" s="118"/>
      <c r="AA1035" s="118"/>
      <c r="AB1035" s="118"/>
      <c r="AC1035" s="118"/>
      <c r="AD1035" s="118"/>
      <c r="AE1035" s="118"/>
      <c r="AF1035" s="118"/>
      <c r="AG1035" s="118"/>
      <c r="AH1035" s="118"/>
      <c r="AI1035" s="118"/>
      <c r="AJ1035" s="118"/>
    </row>
    <row r="1036" ht="15.0" customHeight="1">
      <c r="A1036" s="262"/>
      <c r="B1036" s="115" t="s">
        <v>2470</v>
      </c>
      <c r="C1036" s="116">
        <v>392081.0</v>
      </c>
      <c r="D1036" s="118"/>
      <c r="E1036" s="175">
        <f t="shared" si="1"/>
        <v>-24912509.3</v>
      </c>
      <c r="F1036" s="262"/>
      <c r="G1036" s="61" t="s">
        <v>2264</v>
      </c>
      <c r="H1036" s="118"/>
      <c r="I1036" s="29"/>
      <c r="J1036" s="29"/>
      <c r="K1036" s="116"/>
      <c r="L1036" s="174"/>
      <c r="M1036" s="174"/>
      <c r="N1036" s="174"/>
      <c r="O1036" s="116"/>
      <c r="P1036" s="174"/>
      <c r="Q1036" s="116"/>
      <c r="R1036" s="116"/>
      <c r="S1036" s="118"/>
      <c r="T1036" s="118"/>
      <c r="U1036" s="118"/>
      <c r="V1036" s="118"/>
      <c r="W1036" s="118"/>
      <c r="X1036" s="118"/>
      <c r="Y1036" s="118"/>
      <c r="Z1036" s="118"/>
      <c r="AA1036" s="118"/>
      <c r="AB1036" s="118"/>
      <c r="AC1036" s="118"/>
      <c r="AD1036" s="118"/>
      <c r="AE1036" s="118"/>
      <c r="AF1036" s="118"/>
      <c r="AG1036" s="118"/>
      <c r="AH1036" s="118"/>
      <c r="AI1036" s="118"/>
      <c r="AJ1036" s="118"/>
    </row>
    <row r="1037" ht="15.0" customHeight="1">
      <c r="A1037" s="262">
        <v>45861.0</v>
      </c>
      <c r="B1037" s="115" t="s">
        <v>2271</v>
      </c>
      <c r="C1037" s="116">
        <v>899101.0</v>
      </c>
      <c r="D1037" s="118"/>
      <c r="E1037" s="175">
        <f t="shared" si="1"/>
        <v>-24013408.3</v>
      </c>
      <c r="F1037" s="262"/>
      <c r="G1037" s="61" t="s">
        <v>2264</v>
      </c>
      <c r="H1037" s="118"/>
      <c r="I1037" s="29"/>
      <c r="J1037" s="29"/>
      <c r="K1037" s="116"/>
      <c r="L1037" s="174"/>
      <c r="M1037" s="174"/>
      <c r="N1037" s="174"/>
      <c r="O1037" s="116"/>
      <c r="P1037" s="174"/>
      <c r="Q1037" s="116"/>
      <c r="R1037" s="116"/>
      <c r="S1037" s="118"/>
      <c r="T1037" s="118"/>
      <c r="U1037" s="118"/>
      <c r="V1037" s="118"/>
      <c r="W1037" s="118"/>
      <c r="X1037" s="118"/>
      <c r="Y1037" s="118"/>
      <c r="Z1037" s="118"/>
      <c r="AA1037" s="118"/>
      <c r="AB1037" s="118"/>
      <c r="AC1037" s="118"/>
      <c r="AD1037" s="118"/>
      <c r="AE1037" s="118"/>
      <c r="AF1037" s="118"/>
      <c r="AG1037" s="118"/>
      <c r="AH1037" s="118"/>
      <c r="AI1037" s="118"/>
      <c r="AJ1037" s="118"/>
    </row>
    <row r="1038" ht="15.0" customHeight="1">
      <c r="A1038" s="262"/>
      <c r="B1038" s="117" t="s">
        <v>3167</v>
      </c>
      <c r="C1038" s="116"/>
      <c r="D1038" s="116">
        <v>116040.0</v>
      </c>
      <c r="E1038" s="175">
        <f t="shared" si="1"/>
        <v>-24129448.3</v>
      </c>
      <c r="F1038" s="262"/>
      <c r="G1038" s="61" t="s">
        <v>2264</v>
      </c>
      <c r="H1038" s="118"/>
      <c r="I1038" s="29"/>
      <c r="J1038" s="29"/>
      <c r="K1038" s="116"/>
      <c r="L1038" s="174"/>
      <c r="M1038" s="174"/>
      <c r="N1038" s="174"/>
      <c r="O1038" s="116"/>
      <c r="P1038" s="174"/>
      <c r="Q1038" s="116"/>
      <c r="R1038" s="116"/>
      <c r="S1038" s="118"/>
      <c r="T1038" s="118"/>
      <c r="U1038" s="118"/>
      <c r="V1038" s="118"/>
      <c r="W1038" s="118"/>
      <c r="X1038" s="118"/>
      <c r="Y1038" s="118"/>
      <c r="Z1038" s="118"/>
      <c r="AA1038" s="118"/>
      <c r="AB1038" s="118"/>
      <c r="AC1038" s="118"/>
      <c r="AD1038" s="118"/>
      <c r="AE1038" s="118"/>
      <c r="AF1038" s="118"/>
      <c r="AG1038" s="118"/>
      <c r="AH1038" s="118"/>
      <c r="AI1038" s="118"/>
      <c r="AJ1038" s="118"/>
    </row>
    <row r="1039" ht="15.0" customHeight="1">
      <c r="A1039" s="262"/>
      <c r="B1039" s="115" t="s">
        <v>2470</v>
      </c>
      <c r="C1039" s="116">
        <v>288168.0</v>
      </c>
      <c r="D1039" s="118"/>
      <c r="E1039" s="175">
        <f t="shared" si="1"/>
        <v>-23841280.3</v>
      </c>
      <c r="F1039" s="262"/>
      <c r="G1039" s="61" t="s">
        <v>2264</v>
      </c>
      <c r="H1039" s="118"/>
      <c r="I1039" s="29"/>
      <c r="J1039" s="29"/>
      <c r="K1039" s="116"/>
      <c r="L1039" s="174"/>
      <c r="M1039" s="174"/>
      <c r="N1039" s="174"/>
      <c r="O1039" s="116"/>
      <c r="P1039" s="174"/>
      <c r="Q1039" s="116"/>
      <c r="R1039" s="116"/>
      <c r="S1039" s="118"/>
      <c r="T1039" s="118"/>
      <c r="U1039" s="118"/>
      <c r="V1039" s="118"/>
      <c r="W1039" s="118"/>
      <c r="X1039" s="118"/>
      <c r="Y1039" s="118"/>
      <c r="Z1039" s="118"/>
      <c r="AA1039" s="118"/>
      <c r="AB1039" s="118"/>
      <c r="AC1039" s="118"/>
      <c r="AD1039" s="118"/>
      <c r="AE1039" s="118"/>
      <c r="AF1039" s="118"/>
      <c r="AG1039" s="118"/>
      <c r="AH1039" s="118"/>
      <c r="AI1039" s="118"/>
      <c r="AJ1039" s="118"/>
    </row>
    <row r="1040" ht="15.0" customHeight="1">
      <c r="A1040" s="262">
        <v>45862.0</v>
      </c>
      <c r="B1040" s="117" t="s">
        <v>2436</v>
      </c>
      <c r="C1040" s="116"/>
      <c r="D1040" s="116">
        <v>334553.0</v>
      </c>
      <c r="E1040" s="175">
        <f t="shared" si="1"/>
        <v>-24175833.3</v>
      </c>
      <c r="F1040" s="262"/>
      <c r="G1040" s="99" t="s">
        <v>2265</v>
      </c>
      <c r="H1040" s="118"/>
      <c r="I1040" s="29"/>
      <c r="J1040" s="29"/>
      <c r="K1040" s="116"/>
      <c r="L1040" s="174"/>
      <c r="M1040" s="174"/>
      <c r="N1040" s="174"/>
      <c r="O1040" s="116"/>
      <c r="P1040" s="174"/>
      <c r="Q1040" s="116"/>
      <c r="R1040" s="116"/>
      <c r="S1040" s="118"/>
      <c r="T1040" s="118"/>
      <c r="U1040" s="118"/>
      <c r="V1040" s="118"/>
      <c r="W1040" s="118"/>
      <c r="X1040" s="118"/>
      <c r="Y1040" s="118"/>
      <c r="Z1040" s="118"/>
      <c r="AA1040" s="118"/>
      <c r="AB1040" s="118"/>
      <c r="AC1040" s="118"/>
      <c r="AD1040" s="118"/>
      <c r="AE1040" s="118"/>
      <c r="AF1040" s="118"/>
      <c r="AG1040" s="118"/>
      <c r="AH1040" s="118"/>
      <c r="AI1040" s="118"/>
      <c r="AJ1040" s="118"/>
    </row>
    <row r="1041" ht="15.0" customHeight="1">
      <c r="A1041" s="262"/>
      <c r="B1041" s="115" t="s">
        <v>2271</v>
      </c>
      <c r="C1041" s="116">
        <v>426009.0</v>
      </c>
      <c r="D1041" s="118"/>
      <c r="E1041" s="175">
        <f t="shared" si="1"/>
        <v>-23749824.3</v>
      </c>
      <c r="F1041" s="262"/>
      <c r="G1041" s="61" t="s">
        <v>2264</v>
      </c>
      <c r="H1041" s="118"/>
      <c r="I1041" s="29"/>
      <c r="J1041" s="29"/>
      <c r="K1041" s="116"/>
      <c r="L1041" s="174"/>
      <c r="M1041" s="174"/>
      <c r="N1041" s="174"/>
      <c r="O1041" s="116"/>
      <c r="P1041" s="174"/>
      <c r="Q1041" s="116"/>
      <c r="R1041" s="116"/>
      <c r="S1041" s="118"/>
      <c r="T1041" s="118"/>
      <c r="U1041" s="118"/>
      <c r="V1041" s="118"/>
      <c r="W1041" s="118"/>
      <c r="X1041" s="118"/>
      <c r="Y1041" s="118"/>
      <c r="Z1041" s="118"/>
      <c r="AA1041" s="118"/>
      <c r="AB1041" s="118"/>
      <c r="AC1041" s="118"/>
      <c r="AD1041" s="118"/>
      <c r="AE1041" s="118"/>
      <c r="AF1041" s="118"/>
      <c r="AG1041" s="118"/>
      <c r="AH1041" s="118"/>
      <c r="AI1041" s="118"/>
      <c r="AJ1041" s="118"/>
    </row>
    <row r="1042" ht="15.0" customHeight="1">
      <c r="A1042" s="262"/>
      <c r="B1042" s="117" t="s">
        <v>3167</v>
      </c>
      <c r="C1042" s="116"/>
      <c r="D1042" s="116">
        <v>116040.0</v>
      </c>
      <c r="E1042" s="175">
        <f t="shared" si="1"/>
        <v>-23865864.3</v>
      </c>
      <c r="F1042" s="262"/>
      <c r="G1042" s="61" t="s">
        <v>2264</v>
      </c>
      <c r="H1042" s="118"/>
      <c r="I1042" s="29"/>
      <c r="J1042" s="29"/>
      <c r="K1042" s="116"/>
      <c r="L1042" s="174"/>
      <c r="M1042" s="174"/>
      <c r="N1042" s="174"/>
      <c r="O1042" s="116"/>
      <c r="P1042" s="174"/>
      <c r="Q1042" s="116"/>
      <c r="R1042" s="116"/>
      <c r="S1042" s="118"/>
      <c r="T1042" s="118"/>
      <c r="U1042" s="118"/>
      <c r="V1042" s="118"/>
      <c r="W1042" s="118"/>
      <c r="X1042" s="118"/>
      <c r="Y1042" s="118"/>
      <c r="Z1042" s="118"/>
      <c r="AA1042" s="118"/>
      <c r="AB1042" s="118"/>
      <c r="AC1042" s="118"/>
      <c r="AD1042" s="118"/>
      <c r="AE1042" s="118"/>
      <c r="AF1042" s="118"/>
      <c r="AG1042" s="118"/>
      <c r="AH1042" s="118"/>
      <c r="AI1042" s="118"/>
      <c r="AJ1042" s="118"/>
    </row>
    <row r="1043" ht="15.0" customHeight="1">
      <c r="A1043" s="262"/>
      <c r="B1043" s="115" t="s">
        <v>2470</v>
      </c>
      <c r="C1043" s="116">
        <v>329175.0</v>
      </c>
      <c r="D1043" s="118"/>
      <c r="E1043" s="175">
        <f t="shared" si="1"/>
        <v>-23536689.3</v>
      </c>
      <c r="F1043" s="262"/>
      <c r="G1043" s="61" t="s">
        <v>2264</v>
      </c>
      <c r="H1043" s="118"/>
      <c r="I1043" s="29"/>
      <c r="J1043" s="29"/>
      <c r="K1043" s="116"/>
      <c r="L1043" s="174"/>
      <c r="M1043" s="174"/>
      <c r="N1043" s="174"/>
      <c r="O1043" s="116"/>
      <c r="P1043" s="174"/>
      <c r="Q1043" s="116"/>
      <c r="R1043" s="116"/>
      <c r="S1043" s="118"/>
      <c r="T1043" s="118"/>
      <c r="U1043" s="118"/>
      <c r="V1043" s="118"/>
      <c r="W1043" s="118"/>
      <c r="X1043" s="118"/>
      <c r="Y1043" s="118"/>
      <c r="Z1043" s="118"/>
      <c r="AA1043" s="118"/>
      <c r="AB1043" s="118"/>
      <c r="AC1043" s="118"/>
      <c r="AD1043" s="118"/>
      <c r="AE1043" s="118"/>
      <c r="AF1043" s="118"/>
      <c r="AG1043" s="118"/>
      <c r="AH1043" s="118"/>
      <c r="AI1043" s="118"/>
      <c r="AJ1043" s="118"/>
    </row>
    <row r="1044" ht="15.0" customHeight="1">
      <c r="A1044" s="262">
        <v>45863.0</v>
      </c>
      <c r="B1044" s="117" t="s">
        <v>2436</v>
      </c>
      <c r="C1044" s="118"/>
      <c r="D1044" s="118">
        <v>780624.0</v>
      </c>
      <c r="E1044" s="175">
        <f t="shared" si="1"/>
        <v>-24317313.3</v>
      </c>
      <c r="F1044" s="262"/>
      <c r="G1044" s="99" t="s">
        <v>2265</v>
      </c>
      <c r="H1044" s="118"/>
      <c r="I1044" s="29"/>
      <c r="J1044" s="29"/>
      <c r="K1044" s="116"/>
      <c r="L1044" s="174"/>
      <c r="M1044" s="174"/>
      <c r="N1044" s="174"/>
      <c r="O1044" s="116"/>
      <c r="P1044" s="174"/>
      <c r="Q1044" s="116"/>
      <c r="R1044" s="116"/>
      <c r="S1044" s="118"/>
      <c r="T1044" s="118"/>
      <c r="U1044" s="118"/>
      <c r="V1044" s="118"/>
      <c r="W1044" s="118"/>
      <c r="X1044" s="118"/>
      <c r="Y1044" s="118"/>
      <c r="Z1044" s="118"/>
      <c r="AA1044" s="118"/>
      <c r="AB1044" s="118"/>
      <c r="AC1044" s="118"/>
      <c r="AD1044" s="118"/>
      <c r="AE1044" s="118"/>
      <c r="AF1044" s="118"/>
      <c r="AG1044" s="118"/>
      <c r="AH1044" s="118"/>
      <c r="AI1044" s="118"/>
      <c r="AJ1044" s="118"/>
    </row>
    <row r="1045" ht="15.0" customHeight="1">
      <c r="A1045" s="262"/>
      <c r="B1045" s="115" t="s">
        <v>2271</v>
      </c>
      <c r="C1045" s="116">
        <v>505214.0</v>
      </c>
      <c r="D1045" s="118"/>
      <c r="E1045" s="175">
        <f t="shared" si="1"/>
        <v>-23812099.3</v>
      </c>
      <c r="F1045" s="262"/>
      <c r="G1045" s="61" t="s">
        <v>2264</v>
      </c>
      <c r="H1045" s="118"/>
      <c r="I1045" s="29"/>
      <c r="J1045" s="29"/>
      <c r="K1045" s="116"/>
      <c r="L1045" s="174"/>
      <c r="M1045" s="174"/>
      <c r="N1045" s="174"/>
      <c r="O1045" s="116"/>
      <c r="P1045" s="174"/>
      <c r="Q1045" s="116"/>
      <c r="R1045" s="116"/>
      <c r="S1045" s="118"/>
      <c r="T1045" s="118"/>
      <c r="U1045" s="118"/>
      <c r="V1045" s="118"/>
      <c r="W1045" s="118"/>
      <c r="X1045" s="118"/>
      <c r="Y1045" s="118"/>
      <c r="Z1045" s="118"/>
      <c r="AA1045" s="118"/>
      <c r="AB1045" s="118"/>
      <c r="AC1045" s="118"/>
      <c r="AD1045" s="118"/>
      <c r="AE1045" s="118"/>
      <c r="AF1045" s="118"/>
      <c r="AG1045" s="118"/>
      <c r="AH1045" s="118"/>
      <c r="AI1045" s="118"/>
      <c r="AJ1045" s="118"/>
    </row>
    <row r="1046" ht="15.0" customHeight="1">
      <c r="A1046" s="262"/>
      <c r="B1046" s="115" t="s">
        <v>3219</v>
      </c>
      <c r="C1046" s="116"/>
      <c r="D1046" s="118">
        <v>5600.0</v>
      </c>
      <c r="E1046" s="175">
        <f t="shared" si="1"/>
        <v>-23817699.3</v>
      </c>
      <c r="F1046" s="262"/>
      <c r="G1046" s="61" t="s">
        <v>2264</v>
      </c>
      <c r="H1046" s="118"/>
      <c r="I1046" s="29"/>
      <c r="J1046" s="29"/>
      <c r="K1046" s="116"/>
      <c r="L1046" s="174"/>
      <c r="M1046" s="174"/>
      <c r="N1046" s="174"/>
      <c r="O1046" s="116"/>
      <c r="P1046" s="174"/>
      <c r="Q1046" s="116"/>
      <c r="R1046" s="116"/>
      <c r="S1046" s="118"/>
      <c r="T1046" s="118"/>
      <c r="U1046" s="118"/>
      <c r="V1046" s="118"/>
      <c r="W1046" s="118"/>
      <c r="X1046" s="118"/>
      <c r="Y1046" s="118"/>
      <c r="Z1046" s="118"/>
      <c r="AA1046" s="118"/>
      <c r="AB1046" s="118"/>
      <c r="AC1046" s="118"/>
      <c r="AD1046" s="118"/>
      <c r="AE1046" s="118"/>
      <c r="AF1046" s="118"/>
      <c r="AG1046" s="118"/>
      <c r="AH1046" s="118"/>
      <c r="AI1046" s="118"/>
      <c r="AJ1046" s="118"/>
    </row>
    <row r="1047" ht="15.0" customHeight="1">
      <c r="A1047" s="262"/>
      <c r="B1047" s="115" t="s">
        <v>3220</v>
      </c>
      <c r="C1047" s="116"/>
      <c r="D1047" s="118">
        <v>41200.0</v>
      </c>
      <c r="E1047" s="175">
        <f t="shared" si="1"/>
        <v>-23858899.3</v>
      </c>
      <c r="F1047" s="262"/>
      <c r="G1047" s="61" t="s">
        <v>2264</v>
      </c>
      <c r="H1047" s="118"/>
      <c r="I1047" s="29"/>
      <c r="J1047" s="29"/>
      <c r="K1047" s="116"/>
      <c r="L1047" s="174"/>
      <c r="M1047" s="174"/>
      <c r="N1047" s="174"/>
      <c r="O1047" s="116"/>
      <c r="P1047" s="174"/>
      <c r="Q1047" s="116"/>
      <c r="R1047" s="116"/>
      <c r="S1047" s="118"/>
      <c r="T1047" s="118"/>
      <c r="U1047" s="118"/>
      <c r="V1047" s="118"/>
      <c r="W1047" s="118"/>
      <c r="X1047" s="118"/>
      <c r="Y1047" s="118"/>
      <c r="Z1047" s="118"/>
      <c r="AA1047" s="118"/>
      <c r="AB1047" s="118"/>
      <c r="AC1047" s="118"/>
      <c r="AD1047" s="118"/>
      <c r="AE1047" s="118"/>
      <c r="AF1047" s="118"/>
      <c r="AG1047" s="118"/>
      <c r="AH1047" s="118"/>
      <c r="AI1047" s="118"/>
      <c r="AJ1047" s="118"/>
    </row>
    <row r="1048" ht="15.0" customHeight="1">
      <c r="A1048" s="262"/>
      <c r="B1048" s="117" t="s">
        <v>2279</v>
      </c>
      <c r="C1048" s="116">
        <v>2.0E7</v>
      </c>
      <c r="D1048" s="116"/>
      <c r="E1048" s="175">
        <f t="shared" si="1"/>
        <v>-3858899.3</v>
      </c>
      <c r="F1048" s="262"/>
      <c r="G1048" s="61" t="s">
        <v>2264</v>
      </c>
      <c r="H1048" s="118"/>
      <c r="I1048" s="29"/>
      <c r="J1048" s="29"/>
      <c r="K1048" s="116"/>
      <c r="L1048" s="174"/>
      <c r="M1048" s="174"/>
      <c r="N1048" s="174"/>
      <c r="O1048" s="116"/>
      <c r="P1048" s="174"/>
      <c r="Q1048" s="116"/>
      <c r="R1048" s="116"/>
      <c r="S1048" s="118"/>
      <c r="T1048" s="118"/>
      <c r="U1048" s="118"/>
      <c r="V1048" s="118"/>
      <c r="W1048" s="118"/>
      <c r="X1048" s="118"/>
      <c r="Y1048" s="118"/>
      <c r="Z1048" s="118"/>
      <c r="AA1048" s="118"/>
      <c r="AB1048" s="118"/>
      <c r="AC1048" s="118"/>
      <c r="AD1048" s="118"/>
      <c r="AE1048" s="118"/>
      <c r="AF1048" s="118"/>
      <c r="AG1048" s="118"/>
      <c r="AH1048" s="118"/>
      <c r="AI1048" s="118"/>
      <c r="AJ1048" s="118"/>
    </row>
    <row r="1049" ht="15.0" customHeight="1">
      <c r="A1049" s="262"/>
      <c r="B1049" s="117" t="s">
        <v>2443</v>
      </c>
      <c r="C1049" s="116"/>
      <c r="D1049" s="116">
        <v>300000.0</v>
      </c>
      <c r="E1049" s="175">
        <f t="shared" si="1"/>
        <v>-4158899.3</v>
      </c>
      <c r="F1049" s="262"/>
      <c r="G1049" s="61" t="s">
        <v>2264</v>
      </c>
      <c r="H1049" s="118"/>
      <c r="I1049" s="29"/>
      <c r="J1049" s="29"/>
      <c r="K1049" s="116"/>
      <c r="L1049" s="174"/>
      <c r="M1049" s="174"/>
      <c r="N1049" s="174"/>
      <c r="O1049" s="116"/>
      <c r="P1049" s="174"/>
      <c r="Q1049" s="116"/>
      <c r="R1049" s="116"/>
      <c r="S1049" s="118"/>
      <c r="T1049" s="118"/>
      <c r="U1049" s="118"/>
      <c r="V1049" s="118"/>
      <c r="W1049" s="118"/>
      <c r="X1049" s="118"/>
      <c r="Y1049" s="118"/>
      <c r="Z1049" s="118"/>
      <c r="AA1049" s="118"/>
      <c r="AB1049" s="118"/>
      <c r="AC1049" s="118"/>
      <c r="AD1049" s="118"/>
      <c r="AE1049" s="118"/>
      <c r="AF1049" s="118"/>
      <c r="AG1049" s="118"/>
      <c r="AH1049" s="118"/>
      <c r="AI1049" s="118"/>
      <c r="AJ1049" s="118"/>
    </row>
    <row r="1050" ht="15.0" customHeight="1">
      <c r="A1050" s="262"/>
      <c r="B1050" s="117" t="s">
        <v>3221</v>
      </c>
      <c r="C1050" s="116"/>
      <c r="D1050" s="116">
        <v>400000.0</v>
      </c>
      <c r="E1050" s="175">
        <f t="shared" si="1"/>
        <v>-4558899.3</v>
      </c>
      <c r="F1050" s="262" t="s">
        <v>3222</v>
      </c>
      <c r="G1050" s="61" t="s">
        <v>2264</v>
      </c>
      <c r="H1050" s="118"/>
      <c r="I1050" s="29"/>
      <c r="J1050" s="29"/>
      <c r="K1050" s="116"/>
      <c r="L1050" s="174"/>
      <c r="M1050" s="174"/>
      <c r="N1050" s="174"/>
      <c r="O1050" s="116"/>
      <c r="P1050" s="174"/>
      <c r="Q1050" s="116"/>
      <c r="R1050" s="116"/>
      <c r="S1050" s="118"/>
      <c r="T1050" s="118"/>
      <c r="U1050" s="118"/>
      <c r="V1050" s="118"/>
      <c r="W1050" s="118"/>
      <c r="X1050" s="118"/>
      <c r="Y1050" s="118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</row>
    <row r="1051" ht="15.0" customHeight="1">
      <c r="A1051" s="262"/>
      <c r="B1051" s="117" t="s">
        <v>1264</v>
      </c>
      <c r="C1051" s="116"/>
      <c r="D1051" s="116">
        <v>3923869.0</v>
      </c>
      <c r="E1051" s="175">
        <f t="shared" si="1"/>
        <v>-8482768.3</v>
      </c>
      <c r="F1051" s="262" t="s">
        <v>3223</v>
      </c>
      <c r="G1051" s="61" t="s">
        <v>2264</v>
      </c>
      <c r="H1051" s="118"/>
      <c r="I1051" s="29"/>
      <c r="J1051" s="29"/>
      <c r="K1051" s="116"/>
      <c r="L1051" s="174"/>
      <c r="M1051" s="174"/>
      <c r="N1051" s="174"/>
      <c r="O1051" s="116"/>
      <c r="P1051" s="174"/>
      <c r="Q1051" s="116"/>
      <c r="R1051" s="116"/>
      <c r="S1051" s="118"/>
      <c r="T1051" s="118"/>
      <c r="U1051" s="118"/>
      <c r="V1051" s="118"/>
      <c r="W1051" s="118"/>
      <c r="X1051" s="118"/>
      <c r="Y1051" s="118"/>
      <c r="Z1051" s="118"/>
      <c r="AA1051" s="118"/>
      <c r="AB1051" s="118"/>
      <c r="AC1051" s="118"/>
      <c r="AD1051" s="118"/>
      <c r="AE1051" s="118"/>
      <c r="AF1051" s="118"/>
      <c r="AG1051" s="118"/>
      <c r="AH1051" s="118"/>
      <c r="AI1051" s="118"/>
      <c r="AJ1051" s="118"/>
    </row>
    <row r="1052" ht="15.0" customHeight="1">
      <c r="A1052" s="262"/>
      <c r="B1052" s="115" t="s">
        <v>2470</v>
      </c>
      <c r="C1052" s="116">
        <v>417139.0</v>
      </c>
      <c r="D1052" s="118"/>
      <c r="E1052" s="175">
        <f t="shared" si="1"/>
        <v>-8065629.3</v>
      </c>
      <c r="F1052" s="262"/>
      <c r="G1052" s="61" t="s">
        <v>2264</v>
      </c>
      <c r="H1052" s="118"/>
      <c r="I1052" s="29"/>
      <c r="J1052" s="29"/>
      <c r="K1052" s="116"/>
      <c r="L1052" s="174"/>
      <c r="M1052" s="174"/>
      <c r="N1052" s="174"/>
      <c r="O1052" s="116"/>
      <c r="P1052" s="174"/>
      <c r="Q1052" s="116"/>
      <c r="R1052" s="116"/>
      <c r="S1052" s="118"/>
      <c r="T1052" s="118"/>
      <c r="U1052" s="118"/>
      <c r="V1052" s="118"/>
      <c r="W1052" s="118"/>
      <c r="X1052" s="118"/>
      <c r="Y1052" s="118"/>
      <c r="Z1052" s="118"/>
      <c r="AA1052" s="118"/>
      <c r="AB1052" s="118"/>
      <c r="AC1052" s="118"/>
      <c r="AD1052" s="118"/>
      <c r="AE1052" s="118"/>
      <c r="AF1052" s="118"/>
      <c r="AG1052" s="118"/>
      <c r="AH1052" s="118"/>
      <c r="AI1052" s="118"/>
      <c r="AJ1052" s="118"/>
    </row>
    <row r="1053" ht="15.0" customHeight="1">
      <c r="A1053" s="262"/>
      <c r="B1053" s="117" t="s">
        <v>2444</v>
      </c>
      <c r="C1053" s="116"/>
      <c r="D1053" s="264">
        <v>284150.0</v>
      </c>
      <c r="E1053" s="175">
        <f t="shared" si="1"/>
        <v>-8349779.3</v>
      </c>
      <c r="F1053" s="262"/>
      <c r="G1053" s="61" t="s">
        <v>2264</v>
      </c>
      <c r="H1053" s="118"/>
      <c r="I1053" s="29"/>
      <c r="J1053" s="29"/>
      <c r="K1053" s="116"/>
      <c r="L1053" s="174"/>
      <c r="M1053" s="174"/>
      <c r="N1053" s="174"/>
      <c r="O1053" s="116"/>
      <c r="P1053" s="174"/>
      <c r="Q1053" s="116"/>
      <c r="R1053" s="116"/>
      <c r="S1053" s="118"/>
      <c r="T1053" s="118"/>
      <c r="U1053" s="118"/>
      <c r="V1053" s="118"/>
      <c r="W1053" s="118"/>
      <c r="X1053" s="118"/>
      <c r="Y1053" s="118"/>
      <c r="Z1053" s="118"/>
      <c r="AA1053" s="118"/>
      <c r="AB1053" s="118"/>
      <c r="AC1053" s="118"/>
      <c r="AD1053" s="118"/>
      <c r="AE1053" s="118"/>
      <c r="AF1053" s="118"/>
      <c r="AG1053" s="118"/>
      <c r="AH1053" s="118"/>
      <c r="AI1053" s="118"/>
      <c r="AJ1053" s="118"/>
    </row>
    <row r="1054" ht="15.0" customHeight="1">
      <c r="A1054" s="262"/>
      <c r="B1054" s="117" t="s">
        <v>2445</v>
      </c>
      <c r="C1054" s="118"/>
      <c r="D1054" s="118">
        <v>660000.0</v>
      </c>
      <c r="E1054" s="175">
        <f t="shared" si="1"/>
        <v>-9009779.3</v>
      </c>
      <c r="F1054" s="262"/>
      <c r="G1054" s="61" t="s">
        <v>2264</v>
      </c>
      <c r="H1054" s="118"/>
      <c r="I1054" s="29"/>
      <c r="J1054" s="29"/>
      <c r="K1054" s="116"/>
      <c r="L1054" s="174"/>
      <c r="M1054" s="174"/>
      <c r="N1054" s="174"/>
      <c r="O1054" s="116"/>
      <c r="P1054" s="174"/>
      <c r="Q1054" s="116"/>
      <c r="R1054" s="116"/>
      <c r="S1054" s="118"/>
      <c r="T1054" s="118"/>
      <c r="U1054" s="118"/>
      <c r="V1054" s="118"/>
      <c r="W1054" s="118"/>
      <c r="X1054" s="118"/>
      <c r="Y1054" s="118"/>
      <c r="Z1054" s="118"/>
      <c r="AA1054" s="118"/>
      <c r="AB1054" s="118"/>
      <c r="AC1054" s="118"/>
      <c r="AD1054" s="118"/>
      <c r="AE1054" s="118"/>
      <c r="AF1054" s="118"/>
      <c r="AG1054" s="118"/>
      <c r="AH1054" s="118"/>
      <c r="AI1054" s="118"/>
      <c r="AJ1054" s="118"/>
    </row>
    <row r="1055" ht="15.0" customHeight="1">
      <c r="A1055" s="262">
        <v>45864.0</v>
      </c>
      <c r="B1055" s="117" t="s">
        <v>3167</v>
      </c>
      <c r="C1055" s="116"/>
      <c r="D1055" s="116">
        <v>212740.0</v>
      </c>
      <c r="E1055" s="175">
        <f t="shared" si="1"/>
        <v>-9222519.3</v>
      </c>
      <c r="F1055" s="262"/>
      <c r="G1055" s="61" t="s">
        <v>2264</v>
      </c>
      <c r="H1055" s="118"/>
      <c r="I1055" s="29"/>
      <c r="J1055" s="29"/>
      <c r="K1055" s="116"/>
      <c r="L1055" s="174"/>
      <c r="M1055" s="174"/>
      <c r="N1055" s="174"/>
      <c r="O1055" s="116"/>
      <c r="P1055" s="174"/>
      <c r="Q1055" s="116"/>
      <c r="R1055" s="116"/>
      <c r="S1055" s="118"/>
      <c r="T1055" s="118"/>
      <c r="U1055" s="118"/>
      <c r="V1055" s="118"/>
      <c r="W1055" s="118"/>
      <c r="X1055" s="118"/>
      <c r="Y1055" s="118"/>
      <c r="Z1055" s="118"/>
      <c r="AA1055" s="118"/>
      <c r="AB1055" s="118"/>
      <c r="AC1055" s="118"/>
      <c r="AD1055" s="118"/>
      <c r="AE1055" s="118"/>
      <c r="AF1055" s="118"/>
      <c r="AG1055" s="118"/>
      <c r="AH1055" s="118"/>
      <c r="AI1055" s="118"/>
      <c r="AJ1055" s="118"/>
    </row>
    <row r="1056" ht="15.0" customHeight="1">
      <c r="A1056" s="262"/>
      <c r="B1056" s="115" t="s">
        <v>2470</v>
      </c>
      <c r="C1056" s="116">
        <v>3450.0</v>
      </c>
      <c r="D1056" s="118"/>
      <c r="E1056" s="175">
        <f t="shared" si="1"/>
        <v>-9219069.3</v>
      </c>
      <c r="F1056" s="262"/>
      <c r="G1056" s="61" t="s">
        <v>2264</v>
      </c>
      <c r="H1056" s="118"/>
      <c r="I1056" s="29"/>
      <c r="J1056" s="29"/>
      <c r="K1056" s="116"/>
      <c r="L1056" s="174"/>
      <c r="M1056" s="174"/>
      <c r="N1056" s="174"/>
      <c r="O1056" s="116"/>
      <c r="P1056" s="174"/>
      <c r="Q1056" s="116"/>
      <c r="R1056" s="116"/>
      <c r="S1056" s="118"/>
      <c r="T1056" s="118"/>
      <c r="U1056" s="118"/>
      <c r="V1056" s="118"/>
      <c r="W1056" s="118"/>
      <c r="X1056" s="118"/>
      <c r="Y1056" s="118"/>
      <c r="Z1056" s="118"/>
      <c r="AA1056" s="118"/>
      <c r="AB1056" s="118"/>
      <c r="AC1056" s="118"/>
      <c r="AD1056" s="118"/>
      <c r="AE1056" s="118"/>
      <c r="AF1056" s="118"/>
      <c r="AG1056" s="118"/>
      <c r="AH1056" s="118"/>
      <c r="AI1056" s="118"/>
      <c r="AJ1056" s="118"/>
    </row>
    <row r="1057" ht="15.0" customHeight="1">
      <c r="A1057" s="262">
        <v>45865.0</v>
      </c>
      <c r="B1057" s="115" t="s">
        <v>2470</v>
      </c>
      <c r="C1057" s="116">
        <v>600.0</v>
      </c>
      <c r="D1057" s="118"/>
      <c r="E1057" s="175">
        <f t="shared" si="1"/>
        <v>-9218469.3</v>
      </c>
      <c r="F1057" s="262"/>
      <c r="G1057" s="61" t="s">
        <v>2264</v>
      </c>
      <c r="H1057" s="118"/>
      <c r="I1057" s="29"/>
      <c r="J1057" s="29"/>
      <c r="K1057" s="116"/>
      <c r="L1057" s="174"/>
      <c r="M1057" s="174"/>
      <c r="N1057" s="174"/>
      <c r="O1057" s="116"/>
      <c r="P1057" s="174"/>
      <c r="Q1057" s="116"/>
      <c r="R1057" s="116"/>
      <c r="S1057" s="118"/>
      <c r="T1057" s="118"/>
      <c r="U1057" s="118"/>
      <c r="V1057" s="118"/>
      <c r="W1057" s="118"/>
      <c r="X1057" s="118"/>
      <c r="Y1057" s="118"/>
      <c r="Z1057" s="118"/>
      <c r="AA1057" s="118"/>
      <c r="AB1057" s="118"/>
      <c r="AC1057" s="118"/>
      <c r="AD1057" s="118"/>
      <c r="AE1057" s="118"/>
      <c r="AF1057" s="118"/>
      <c r="AG1057" s="118"/>
      <c r="AH1057" s="118"/>
      <c r="AI1057" s="118"/>
      <c r="AJ1057" s="118"/>
    </row>
    <row r="1058" ht="15.0" customHeight="1">
      <c r="A1058" s="262">
        <v>45866.0</v>
      </c>
      <c r="B1058" s="117" t="s">
        <v>2268</v>
      </c>
      <c r="C1058" s="116"/>
      <c r="D1058" s="116">
        <v>476911.0</v>
      </c>
      <c r="E1058" s="175">
        <f t="shared" si="1"/>
        <v>-9695380.3</v>
      </c>
      <c r="F1058" s="262"/>
      <c r="G1058" s="99" t="s">
        <v>2265</v>
      </c>
      <c r="H1058" s="118"/>
      <c r="I1058" s="29"/>
      <c r="J1058" s="29"/>
      <c r="K1058" s="116"/>
      <c r="L1058" s="174"/>
      <c r="M1058" s="174"/>
      <c r="N1058" s="174"/>
      <c r="O1058" s="116"/>
      <c r="P1058" s="174"/>
      <c r="Q1058" s="116"/>
      <c r="R1058" s="116"/>
      <c r="S1058" s="118"/>
      <c r="T1058" s="118"/>
      <c r="U1058" s="118"/>
      <c r="V1058" s="118"/>
      <c r="W1058" s="118"/>
      <c r="X1058" s="118"/>
      <c r="Y1058" s="118"/>
      <c r="Z1058" s="118"/>
      <c r="AA1058" s="118"/>
      <c r="AB1058" s="118"/>
      <c r="AC1058" s="118"/>
      <c r="AD1058" s="118"/>
      <c r="AE1058" s="118"/>
      <c r="AF1058" s="118"/>
      <c r="AG1058" s="118"/>
      <c r="AH1058" s="118"/>
      <c r="AI1058" s="118"/>
      <c r="AJ1058" s="118"/>
    </row>
    <row r="1059" ht="15.0" customHeight="1">
      <c r="A1059" s="262"/>
      <c r="B1059" s="115" t="s">
        <v>2272</v>
      </c>
      <c r="C1059" s="116"/>
      <c r="D1059" s="116">
        <v>1200936.0</v>
      </c>
      <c r="E1059" s="175">
        <f t="shared" si="1"/>
        <v>-10896316.3</v>
      </c>
      <c r="F1059" s="262"/>
      <c r="G1059" s="99" t="s">
        <v>2265</v>
      </c>
      <c r="H1059" s="118"/>
      <c r="I1059" s="29"/>
      <c r="J1059" s="29"/>
      <c r="K1059" s="116"/>
      <c r="L1059" s="174"/>
      <c r="M1059" s="174"/>
      <c r="N1059" s="174"/>
      <c r="O1059" s="116"/>
      <c r="P1059" s="174"/>
      <c r="Q1059" s="116"/>
      <c r="R1059" s="116"/>
      <c r="S1059" s="118"/>
      <c r="T1059" s="118"/>
      <c r="U1059" s="118"/>
      <c r="V1059" s="118"/>
      <c r="W1059" s="118"/>
      <c r="X1059" s="118"/>
      <c r="Y1059" s="118"/>
      <c r="Z1059" s="118"/>
      <c r="AA1059" s="118"/>
      <c r="AB1059" s="118"/>
      <c r="AC1059" s="118"/>
      <c r="AD1059" s="118"/>
      <c r="AE1059" s="118"/>
      <c r="AF1059" s="118"/>
      <c r="AG1059" s="118"/>
      <c r="AH1059" s="118"/>
      <c r="AI1059" s="118"/>
      <c r="AJ1059" s="118"/>
    </row>
    <row r="1060" ht="15.0" customHeight="1">
      <c r="A1060" s="262"/>
      <c r="B1060" s="117" t="s">
        <v>2464</v>
      </c>
      <c r="C1060" s="118"/>
      <c r="D1060" s="118">
        <v>578051.0</v>
      </c>
      <c r="E1060" s="175">
        <f t="shared" si="1"/>
        <v>-11474367.3</v>
      </c>
      <c r="F1060" s="262"/>
      <c r="G1060" s="99" t="s">
        <v>2265</v>
      </c>
      <c r="H1060" s="118"/>
      <c r="I1060" s="29"/>
      <c r="J1060" s="29"/>
      <c r="K1060" s="116"/>
      <c r="L1060" s="174"/>
      <c r="M1060" s="174"/>
      <c r="N1060" s="174"/>
      <c r="O1060" s="116"/>
      <c r="P1060" s="174"/>
      <c r="Q1060" s="116"/>
      <c r="R1060" s="116"/>
      <c r="S1060" s="118"/>
      <c r="T1060" s="118"/>
      <c r="U1060" s="118"/>
      <c r="V1060" s="118"/>
      <c r="W1060" s="118"/>
      <c r="X1060" s="118"/>
      <c r="Y1060" s="118"/>
      <c r="Z1060" s="118"/>
      <c r="AA1060" s="118"/>
      <c r="AB1060" s="118"/>
      <c r="AC1060" s="118"/>
      <c r="AD1060" s="118"/>
      <c r="AE1060" s="118"/>
      <c r="AF1060" s="118"/>
      <c r="AG1060" s="118"/>
      <c r="AH1060" s="118"/>
      <c r="AI1060" s="118"/>
      <c r="AJ1060" s="118"/>
    </row>
    <row r="1061" ht="15.0" customHeight="1">
      <c r="A1061" s="262"/>
      <c r="B1061" s="115" t="s">
        <v>2271</v>
      </c>
      <c r="C1061" s="116">
        <v>382834.0</v>
      </c>
      <c r="D1061" s="118"/>
      <c r="E1061" s="175">
        <f t="shared" si="1"/>
        <v>-11091533.3</v>
      </c>
      <c r="F1061" s="262"/>
      <c r="G1061" s="61" t="s">
        <v>2264</v>
      </c>
      <c r="H1061" s="118"/>
      <c r="I1061" s="29"/>
      <c r="J1061" s="29"/>
      <c r="K1061" s="116"/>
      <c r="L1061" s="174"/>
      <c r="M1061" s="174"/>
      <c r="N1061" s="174"/>
      <c r="O1061" s="116"/>
      <c r="P1061" s="174"/>
      <c r="Q1061" s="116"/>
      <c r="R1061" s="116"/>
      <c r="S1061" s="118"/>
      <c r="T1061" s="118"/>
      <c r="U1061" s="118"/>
      <c r="V1061" s="118"/>
      <c r="W1061" s="118"/>
      <c r="X1061" s="118"/>
      <c r="Y1061" s="118"/>
      <c r="Z1061" s="118"/>
      <c r="AA1061" s="118"/>
      <c r="AB1061" s="118"/>
      <c r="AC1061" s="118"/>
      <c r="AD1061" s="118"/>
      <c r="AE1061" s="118"/>
      <c r="AF1061" s="118"/>
      <c r="AG1061" s="118"/>
      <c r="AH1061" s="118"/>
      <c r="AI1061" s="118"/>
      <c r="AJ1061" s="118"/>
    </row>
    <row r="1062" ht="15.0" customHeight="1">
      <c r="A1062" s="262"/>
      <c r="B1062" s="117" t="s">
        <v>3167</v>
      </c>
      <c r="C1062" s="116"/>
      <c r="D1062" s="116">
        <v>116040.0</v>
      </c>
      <c r="E1062" s="175">
        <f t="shared" si="1"/>
        <v>-11207573.3</v>
      </c>
      <c r="F1062" s="262"/>
      <c r="G1062" s="61" t="s">
        <v>2264</v>
      </c>
      <c r="H1062" s="118"/>
      <c r="I1062" s="29"/>
      <c r="J1062" s="29"/>
      <c r="K1062" s="116"/>
      <c r="L1062" s="174"/>
      <c r="M1062" s="174"/>
      <c r="N1062" s="174"/>
      <c r="O1062" s="116"/>
      <c r="P1062" s="174"/>
      <c r="Q1062" s="116"/>
      <c r="R1062" s="116"/>
      <c r="S1062" s="118"/>
      <c r="T1062" s="118"/>
      <c r="U1062" s="118"/>
      <c r="V1062" s="118"/>
      <c r="W1062" s="118"/>
      <c r="X1062" s="118"/>
      <c r="Y1062" s="118"/>
      <c r="Z1062" s="118"/>
      <c r="AA1062" s="118"/>
      <c r="AB1062" s="118"/>
      <c r="AC1062" s="118"/>
      <c r="AD1062" s="118"/>
      <c r="AE1062" s="118"/>
      <c r="AF1062" s="118"/>
      <c r="AG1062" s="118"/>
      <c r="AH1062" s="118"/>
      <c r="AI1062" s="118"/>
      <c r="AJ1062" s="118"/>
    </row>
    <row r="1063" ht="15.0" customHeight="1">
      <c r="A1063" s="262"/>
      <c r="B1063" s="117" t="s">
        <v>3215</v>
      </c>
      <c r="C1063" s="116"/>
      <c r="D1063" s="116">
        <v>106370.0</v>
      </c>
      <c r="E1063" s="175">
        <f t="shared" si="1"/>
        <v>-11313943.3</v>
      </c>
      <c r="F1063" s="262"/>
      <c r="G1063" s="61" t="s">
        <v>2264</v>
      </c>
      <c r="H1063" s="118"/>
      <c r="I1063" s="29"/>
      <c r="J1063" s="29"/>
      <c r="K1063" s="116"/>
      <c r="L1063" s="174"/>
      <c r="M1063" s="174"/>
      <c r="N1063" s="174"/>
      <c r="O1063" s="116"/>
      <c r="P1063" s="174"/>
      <c r="Q1063" s="116"/>
      <c r="R1063" s="116"/>
      <c r="S1063" s="118"/>
      <c r="T1063" s="118"/>
      <c r="U1063" s="118"/>
      <c r="V1063" s="118"/>
      <c r="W1063" s="118"/>
      <c r="X1063" s="118"/>
      <c r="Y1063" s="118"/>
      <c r="Z1063" s="118"/>
      <c r="AA1063" s="118"/>
      <c r="AB1063" s="118"/>
      <c r="AC1063" s="118"/>
      <c r="AD1063" s="118"/>
      <c r="AE1063" s="118"/>
      <c r="AF1063" s="118"/>
      <c r="AG1063" s="118"/>
      <c r="AH1063" s="118"/>
      <c r="AI1063" s="118"/>
      <c r="AJ1063" s="118"/>
    </row>
    <row r="1064" ht="15.0" customHeight="1">
      <c r="A1064" s="262"/>
      <c r="B1064" s="115" t="s">
        <v>2470</v>
      </c>
      <c r="C1064" s="116">
        <f>284167+39300</f>
        <v>323467</v>
      </c>
      <c r="D1064" s="118">
        <v>200000.0</v>
      </c>
      <c r="E1064" s="175">
        <f t="shared" si="1"/>
        <v>-11190476.3</v>
      </c>
      <c r="F1064" s="262"/>
      <c r="G1064" s="61" t="s">
        <v>2264</v>
      </c>
      <c r="H1064" s="118"/>
      <c r="I1064" s="29"/>
      <c r="J1064" s="29"/>
      <c r="K1064" s="116"/>
      <c r="L1064" s="175"/>
      <c r="M1064" s="174"/>
      <c r="N1064" s="174"/>
      <c r="O1064" s="116"/>
      <c r="P1064" s="174"/>
      <c r="Q1064" s="116"/>
      <c r="R1064" s="116"/>
      <c r="S1064" s="118"/>
      <c r="T1064" s="118"/>
      <c r="U1064" s="118"/>
      <c r="V1064" s="118"/>
      <c r="W1064" s="118"/>
      <c r="X1064" s="118"/>
      <c r="Y1064" s="118"/>
      <c r="Z1064" s="118"/>
      <c r="AA1064" s="118"/>
      <c r="AB1064" s="118"/>
      <c r="AC1064" s="118"/>
      <c r="AD1064" s="118"/>
      <c r="AE1064" s="118"/>
      <c r="AF1064" s="118"/>
      <c r="AG1064" s="118"/>
      <c r="AH1064" s="118"/>
      <c r="AI1064" s="118"/>
      <c r="AJ1064" s="118"/>
    </row>
    <row r="1065" ht="15.0" customHeight="1">
      <c r="A1065" s="262">
        <v>45867.0</v>
      </c>
      <c r="B1065" s="117" t="s">
        <v>2269</v>
      </c>
      <c r="C1065" s="116"/>
      <c r="D1065" s="116">
        <v>2220286.0</v>
      </c>
      <c r="E1065" s="175">
        <f t="shared" si="1"/>
        <v>-13410762.3</v>
      </c>
      <c r="F1065" s="262"/>
      <c r="G1065" s="259" t="s">
        <v>717</v>
      </c>
      <c r="H1065" s="118"/>
      <c r="I1065" s="29"/>
      <c r="J1065" s="29"/>
      <c r="K1065" s="116"/>
      <c r="L1065" s="175"/>
      <c r="M1065" s="174"/>
      <c r="N1065" s="174"/>
      <c r="O1065" s="116"/>
      <c r="P1065" s="174"/>
      <c r="Q1065" s="116"/>
      <c r="R1065" s="116"/>
      <c r="S1065" s="118"/>
      <c r="T1065" s="118"/>
      <c r="U1065" s="118"/>
      <c r="V1065" s="118"/>
      <c r="W1065" s="118"/>
      <c r="X1065" s="118"/>
      <c r="Y1065" s="118"/>
      <c r="Z1065" s="118"/>
      <c r="AA1065" s="118"/>
      <c r="AB1065" s="118"/>
      <c r="AC1065" s="118"/>
      <c r="AD1065" s="118"/>
      <c r="AE1065" s="118"/>
      <c r="AF1065" s="118"/>
      <c r="AG1065" s="118"/>
      <c r="AH1065" s="118"/>
      <c r="AI1065" s="118"/>
      <c r="AJ1065" s="118"/>
    </row>
    <row r="1066" ht="15.0" customHeight="1">
      <c r="A1066" s="262"/>
      <c r="B1066" s="117" t="s">
        <v>2270</v>
      </c>
      <c r="C1066" s="116"/>
      <c r="D1066" s="116">
        <v>4463991.0</v>
      </c>
      <c r="E1066" s="175">
        <f t="shared" si="1"/>
        <v>-17874753.3</v>
      </c>
      <c r="F1066" s="262"/>
      <c r="G1066" s="259" t="s">
        <v>717</v>
      </c>
      <c r="H1066" s="118"/>
      <c r="I1066" s="29"/>
      <c r="J1066" s="29"/>
      <c r="K1066" s="116"/>
      <c r="L1066" s="265"/>
      <c r="M1066" s="174"/>
      <c r="N1066" s="174"/>
      <c r="O1066" s="116"/>
      <c r="P1066" s="174"/>
      <c r="Q1066" s="116"/>
      <c r="R1066" s="116"/>
      <c r="S1066" s="116"/>
      <c r="T1066" s="116"/>
      <c r="U1066" s="116"/>
      <c r="V1066" s="116"/>
      <c r="W1066" s="116"/>
      <c r="X1066" s="116"/>
      <c r="Y1066" s="116"/>
      <c r="Z1066" s="116"/>
      <c r="AA1066" s="116"/>
      <c r="AB1066" s="116"/>
      <c r="AC1066" s="116"/>
      <c r="AD1066" s="116"/>
      <c r="AE1066" s="116"/>
      <c r="AF1066" s="116"/>
      <c r="AG1066" s="116"/>
      <c r="AH1066" s="116"/>
      <c r="AI1066" s="116"/>
      <c r="AJ1066" s="116"/>
    </row>
    <row r="1067" ht="15.0" customHeight="1">
      <c r="A1067" s="262"/>
      <c r="B1067" s="117" t="s">
        <v>2464</v>
      </c>
      <c r="C1067" s="118"/>
      <c r="D1067" s="118">
        <v>180673.0</v>
      </c>
      <c r="E1067" s="175">
        <f t="shared" si="1"/>
        <v>-18055426.3</v>
      </c>
      <c r="F1067" s="262"/>
      <c r="G1067" s="99" t="s">
        <v>2265</v>
      </c>
      <c r="H1067" s="118"/>
      <c r="I1067" s="29"/>
      <c r="J1067" s="29"/>
      <c r="K1067" s="116"/>
      <c r="L1067" s="265"/>
      <c r="M1067" s="174"/>
      <c r="N1067" s="174"/>
      <c r="O1067" s="116"/>
      <c r="P1067" s="174"/>
      <c r="Q1067" s="116"/>
      <c r="R1067" s="116"/>
      <c r="S1067" s="116"/>
      <c r="T1067" s="116"/>
      <c r="U1067" s="116"/>
      <c r="V1067" s="116"/>
      <c r="W1067" s="116"/>
      <c r="X1067" s="116"/>
      <c r="Y1067" s="116"/>
      <c r="Z1067" s="116"/>
      <c r="AA1067" s="116"/>
      <c r="AB1067" s="116"/>
      <c r="AC1067" s="116"/>
      <c r="AD1067" s="116"/>
      <c r="AE1067" s="116"/>
      <c r="AF1067" s="116"/>
      <c r="AG1067" s="116"/>
      <c r="AH1067" s="116"/>
      <c r="AI1067" s="116"/>
      <c r="AJ1067" s="116"/>
    </row>
    <row r="1068" ht="15.0" customHeight="1">
      <c r="A1068" s="262"/>
      <c r="B1068" s="115" t="s">
        <v>3224</v>
      </c>
      <c r="C1068" s="116"/>
      <c r="D1068" s="118">
        <v>287500.0</v>
      </c>
      <c r="E1068" s="175">
        <f t="shared" si="1"/>
        <v>-18342926.3</v>
      </c>
      <c r="F1068" s="262" t="s">
        <v>3222</v>
      </c>
      <c r="G1068" s="61" t="s">
        <v>2264</v>
      </c>
      <c r="H1068" s="118"/>
      <c r="I1068" s="29"/>
      <c r="J1068" s="29"/>
      <c r="K1068" s="116"/>
      <c r="L1068" s="118"/>
      <c r="M1068" s="174"/>
      <c r="N1068" s="174"/>
      <c r="O1068" s="116"/>
      <c r="P1068" s="174"/>
      <c r="Q1068" s="116"/>
      <c r="R1068" s="116"/>
      <c r="S1068" s="116"/>
      <c r="T1068" s="116"/>
      <c r="U1068" s="116"/>
      <c r="V1068" s="116"/>
      <c r="W1068" s="116"/>
      <c r="X1068" s="116"/>
      <c r="Y1068" s="116"/>
      <c r="Z1068" s="116"/>
      <c r="AA1068" s="116"/>
      <c r="AB1068" s="116"/>
      <c r="AC1068" s="116"/>
      <c r="AD1068" s="116"/>
      <c r="AE1068" s="116"/>
      <c r="AF1068" s="116"/>
      <c r="AG1068" s="116"/>
      <c r="AH1068" s="116"/>
      <c r="AI1068" s="116"/>
      <c r="AJ1068" s="116"/>
    </row>
    <row r="1069" ht="15.0" customHeight="1">
      <c r="A1069" s="262"/>
      <c r="B1069" s="115" t="s">
        <v>3225</v>
      </c>
      <c r="C1069" s="116"/>
      <c r="D1069" s="118">
        <v>137500.0</v>
      </c>
      <c r="E1069" s="175">
        <f t="shared" si="1"/>
        <v>-18480426.3</v>
      </c>
      <c r="F1069" s="262" t="s">
        <v>3222</v>
      </c>
      <c r="G1069" s="61" t="s">
        <v>2264</v>
      </c>
      <c r="H1069" s="118"/>
      <c r="I1069" s="29"/>
      <c r="J1069" s="29"/>
      <c r="K1069" s="116"/>
      <c r="L1069" s="116"/>
      <c r="M1069" s="174"/>
      <c r="N1069" s="174"/>
      <c r="O1069" s="116"/>
      <c r="P1069" s="174"/>
      <c r="Q1069" s="116"/>
      <c r="R1069" s="116"/>
      <c r="S1069" s="116"/>
      <c r="T1069" s="116"/>
      <c r="U1069" s="116"/>
      <c r="V1069" s="116"/>
      <c r="W1069" s="116"/>
      <c r="X1069" s="116"/>
      <c r="Y1069" s="116"/>
      <c r="Z1069" s="116"/>
      <c r="AA1069" s="116"/>
      <c r="AB1069" s="116"/>
      <c r="AC1069" s="116"/>
      <c r="AD1069" s="116"/>
      <c r="AE1069" s="116"/>
      <c r="AF1069" s="116"/>
      <c r="AG1069" s="116"/>
      <c r="AH1069" s="116"/>
      <c r="AI1069" s="116"/>
      <c r="AJ1069" s="116"/>
    </row>
    <row r="1070" ht="15.0" customHeight="1">
      <c r="A1070" s="262"/>
      <c r="B1070" s="115" t="s">
        <v>3226</v>
      </c>
      <c r="C1070" s="116"/>
      <c r="D1070" s="118">
        <v>100000.0</v>
      </c>
      <c r="E1070" s="175">
        <f t="shared" si="1"/>
        <v>-18580426.3</v>
      </c>
      <c r="F1070" s="262" t="s">
        <v>3222</v>
      </c>
      <c r="G1070" s="61" t="s">
        <v>2264</v>
      </c>
      <c r="H1070" s="118"/>
      <c r="I1070" s="29"/>
      <c r="J1070" s="29"/>
      <c r="K1070" s="116"/>
      <c r="L1070" s="116"/>
      <c r="M1070" s="174"/>
      <c r="N1070" s="174"/>
      <c r="O1070" s="116"/>
      <c r="P1070" s="174"/>
      <c r="Q1070" s="116"/>
      <c r="R1070" s="116"/>
      <c r="S1070" s="116"/>
      <c r="T1070" s="116"/>
      <c r="U1070" s="116"/>
      <c r="V1070" s="116"/>
      <c r="W1070" s="116"/>
      <c r="X1070" s="116"/>
      <c r="Y1070" s="116"/>
      <c r="Z1070" s="116"/>
      <c r="AA1070" s="116"/>
      <c r="AB1070" s="116"/>
      <c r="AC1070" s="116"/>
      <c r="AD1070" s="116"/>
      <c r="AE1070" s="116"/>
      <c r="AF1070" s="116"/>
      <c r="AG1070" s="116"/>
      <c r="AH1070" s="116"/>
      <c r="AI1070" s="116"/>
      <c r="AJ1070" s="116"/>
    </row>
    <row r="1071" ht="15.0" customHeight="1">
      <c r="A1071" s="262"/>
      <c r="B1071" s="115" t="s">
        <v>2279</v>
      </c>
      <c r="C1071" s="116">
        <v>8500000.0</v>
      </c>
      <c r="D1071" s="116"/>
      <c r="E1071" s="175">
        <f t="shared" si="1"/>
        <v>-10080426.3</v>
      </c>
      <c r="F1071" s="262"/>
      <c r="G1071" s="61" t="s">
        <v>2264</v>
      </c>
      <c r="H1071" s="118"/>
      <c r="I1071" s="29"/>
      <c r="J1071" s="29"/>
      <c r="K1071" s="116"/>
      <c r="L1071" s="116"/>
      <c r="M1071" s="174"/>
      <c r="N1071" s="174"/>
      <c r="O1071" s="116"/>
      <c r="P1071" s="174"/>
      <c r="Q1071" s="116"/>
      <c r="R1071" s="116"/>
      <c r="S1071" s="116"/>
      <c r="T1071" s="116"/>
      <c r="U1071" s="116"/>
      <c r="V1071" s="116"/>
      <c r="W1071" s="116"/>
      <c r="X1071" s="116"/>
      <c r="Y1071" s="116"/>
      <c r="Z1071" s="116"/>
      <c r="AA1071" s="116"/>
      <c r="AB1071" s="116"/>
      <c r="AC1071" s="116"/>
      <c r="AD1071" s="116"/>
      <c r="AE1071" s="116"/>
      <c r="AF1071" s="116"/>
      <c r="AG1071" s="116"/>
      <c r="AH1071" s="116"/>
      <c r="AI1071" s="116"/>
      <c r="AJ1071" s="116"/>
    </row>
    <row r="1072" ht="15.0" customHeight="1">
      <c r="A1072" s="262"/>
      <c r="B1072" s="117" t="s">
        <v>2529</v>
      </c>
      <c r="C1072" s="116"/>
      <c r="D1072" s="116">
        <v>6177600.0</v>
      </c>
      <c r="E1072" s="175">
        <f t="shared" si="1"/>
        <v>-16258026.3</v>
      </c>
      <c r="F1072" s="262" t="s">
        <v>2459</v>
      </c>
      <c r="G1072" s="61" t="s">
        <v>2264</v>
      </c>
      <c r="H1072" s="118"/>
      <c r="I1072" s="29"/>
      <c r="J1072" s="29"/>
      <c r="K1072" s="116"/>
      <c r="L1072" s="116"/>
      <c r="M1072" s="174"/>
      <c r="N1072" s="174"/>
      <c r="O1072" s="116"/>
      <c r="P1072" s="174"/>
      <c r="Q1072" s="116"/>
      <c r="R1072" s="116"/>
      <c r="S1072" s="116"/>
      <c r="T1072" s="116"/>
      <c r="U1072" s="116"/>
      <c r="V1072" s="116"/>
      <c r="W1072" s="116"/>
      <c r="X1072" s="116"/>
      <c r="Y1072" s="116"/>
      <c r="Z1072" s="116"/>
      <c r="AA1072" s="116"/>
      <c r="AB1072" s="116"/>
      <c r="AC1072" s="116"/>
      <c r="AD1072" s="116"/>
      <c r="AE1072" s="116"/>
      <c r="AF1072" s="116"/>
      <c r="AG1072" s="116"/>
      <c r="AH1072" s="116"/>
      <c r="AI1072" s="116"/>
      <c r="AJ1072" s="116"/>
    </row>
    <row r="1073" ht="15.0" customHeight="1">
      <c r="A1073" s="262"/>
      <c r="B1073" s="115" t="s">
        <v>2271</v>
      </c>
      <c r="C1073" s="116">
        <v>627106.0</v>
      </c>
      <c r="D1073" s="118"/>
      <c r="E1073" s="175">
        <f t="shared" si="1"/>
        <v>-15630920.3</v>
      </c>
      <c r="F1073" s="262"/>
      <c r="G1073" s="61" t="s">
        <v>2264</v>
      </c>
      <c r="H1073" s="118"/>
      <c r="I1073" s="29"/>
      <c r="J1073" s="29"/>
      <c r="K1073" s="116"/>
      <c r="L1073" s="118"/>
      <c r="M1073" s="174"/>
      <c r="N1073" s="174"/>
      <c r="O1073" s="116"/>
      <c r="P1073" s="174"/>
      <c r="Q1073" s="116"/>
      <c r="R1073" s="116"/>
      <c r="S1073" s="116"/>
      <c r="T1073" s="116"/>
      <c r="U1073" s="116"/>
      <c r="V1073" s="116"/>
      <c r="W1073" s="116"/>
      <c r="X1073" s="116"/>
      <c r="Y1073" s="116"/>
      <c r="Z1073" s="116"/>
      <c r="AA1073" s="116"/>
      <c r="AB1073" s="116"/>
      <c r="AC1073" s="116"/>
      <c r="AD1073" s="116"/>
      <c r="AE1073" s="116"/>
      <c r="AF1073" s="116"/>
      <c r="AG1073" s="116"/>
      <c r="AH1073" s="116"/>
      <c r="AI1073" s="116"/>
      <c r="AJ1073" s="116"/>
    </row>
    <row r="1074" ht="15.0" customHeight="1">
      <c r="A1074" s="262"/>
      <c r="B1074" s="117" t="s">
        <v>3167</v>
      </c>
      <c r="C1074" s="116"/>
      <c r="D1074" s="116">
        <v>116040.0</v>
      </c>
      <c r="E1074" s="175">
        <f t="shared" si="1"/>
        <v>-15746960.3</v>
      </c>
      <c r="F1074" s="262"/>
      <c r="G1074" s="61" t="s">
        <v>2264</v>
      </c>
      <c r="H1074" s="118"/>
      <c r="I1074" s="29"/>
      <c r="J1074" s="29"/>
      <c r="K1074" s="116"/>
      <c r="L1074" s="116"/>
      <c r="M1074" s="174"/>
      <c r="N1074" s="174"/>
      <c r="O1074" s="116"/>
      <c r="P1074" s="174"/>
      <c r="Q1074" s="116"/>
      <c r="R1074" s="116"/>
      <c r="S1074" s="116"/>
      <c r="T1074" s="116"/>
      <c r="U1074" s="116"/>
      <c r="V1074" s="116"/>
      <c r="W1074" s="116"/>
      <c r="X1074" s="116"/>
      <c r="Y1074" s="116"/>
      <c r="Z1074" s="116"/>
      <c r="AA1074" s="116"/>
      <c r="AB1074" s="116"/>
      <c r="AC1074" s="116"/>
      <c r="AD1074" s="116"/>
      <c r="AE1074" s="116"/>
      <c r="AF1074" s="116"/>
      <c r="AG1074" s="116"/>
      <c r="AH1074" s="116"/>
      <c r="AI1074" s="116"/>
      <c r="AJ1074" s="116"/>
    </row>
    <row r="1075" ht="15.0" customHeight="1">
      <c r="A1075" s="262"/>
      <c r="B1075" s="117" t="s">
        <v>3215</v>
      </c>
      <c r="C1075" s="116"/>
      <c r="D1075" s="116">
        <v>106370.0</v>
      </c>
      <c r="E1075" s="175">
        <f t="shared" si="1"/>
        <v>-15853330.3</v>
      </c>
      <c r="F1075" s="262"/>
      <c r="G1075" s="61" t="s">
        <v>2264</v>
      </c>
      <c r="H1075" s="118"/>
      <c r="I1075" s="29"/>
      <c r="J1075" s="29"/>
      <c r="K1075" s="116"/>
      <c r="L1075" s="118"/>
      <c r="M1075" s="174"/>
      <c r="N1075" s="174"/>
      <c r="O1075" s="116"/>
      <c r="P1075" s="174"/>
      <c r="Q1075" s="116"/>
      <c r="R1075" s="116"/>
      <c r="S1075" s="116"/>
      <c r="T1075" s="116"/>
      <c r="U1075" s="116"/>
      <c r="V1075" s="116"/>
      <c r="W1075" s="116"/>
      <c r="X1075" s="116"/>
      <c r="Y1075" s="116"/>
      <c r="Z1075" s="116"/>
      <c r="AA1075" s="116"/>
      <c r="AB1075" s="116"/>
      <c r="AC1075" s="116"/>
      <c r="AD1075" s="116"/>
      <c r="AE1075" s="116"/>
      <c r="AF1075" s="116"/>
      <c r="AG1075" s="116"/>
      <c r="AH1075" s="116"/>
      <c r="AI1075" s="116"/>
      <c r="AJ1075" s="116"/>
    </row>
    <row r="1076" ht="15.0" customHeight="1">
      <c r="A1076" s="262"/>
      <c r="B1076" s="115" t="s">
        <v>2470</v>
      </c>
      <c r="C1076" s="116">
        <v>795954.0</v>
      </c>
      <c r="D1076" s="118"/>
      <c r="E1076" s="175">
        <f t="shared" si="1"/>
        <v>-15057376.3</v>
      </c>
      <c r="F1076" s="262"/>
      <c r="G1076" s="61" t="s">
        <v>2264</v>
      </c>
      <c r="H1076" s="118"/>
      <c r="I1076" s="29"/>
      <c r="J1076" s="29"/>
      <c r="K1076" s="116"/>
      <c r="L1076" s="265"/>
      <c r="M1076" s="174"/>
      <c r="N1076" s="174"/>
      <c r="O1076" s="116"/>
      <c r="P1076" s="174"/>
      <c r="Q1076" s="116"/>
      <c r="R1076" s="116"/>
      <c r="S1076" s="116"/>
      <c r="T1076" s="116"/>
      <c r="U1076" s="116"/>
      <c r="V1076" s="116"/>
      <c r="W1076" s="116"/>
      <c r="X1076" s="116"/>
      <c r="Y1076" s="116"/>
      <c r="Z1076" s="116"/>
      <c r="AA1076" s="116"/>
      <c r="AB1076" s="116"/>
      <c r="AC1076" s="116"/>
      <c r="AD1076" s="116"/>
      <c r="AE1076" s="116"/>
      <c r="AF1076" s="116"/>
      <c r="AG1076" s="116"/>
      <c r="AH1076" s="116"/>
      <c r="AI1076" s="116"/>
      <c r="AJ1076" s="116"/>
    </row>
    <row r="1077" ht="15.0" customHeight="1">
      <c r="A1077" s="262">
        <v>45868.0</v>
      </c>
      <c r="B1077" s="115" t="s">
        <v>2279</v>
      </c>
      <c r="C1077" s="116">
        <v>3000000.0</v>
      </c>
      <c r="D1077" s="116"/>
      <c r="E1077" s="175">
        <f t="shared" si="1"/>
        <v>-12057376.3</v>
      </c>
      <c r="F1077" s="262"/>
      <c r="G1077" s="61" t="s">
        <v>2264</v>
      </c>
      <c r="H1077" s="118"/>
      <c r="I1077" s="29"/>
      <c r="J1077" s="29"/>
      <c r="K1077" s="116"/>
      <c r="L1077" s="116"/>
      <c r="M1077" s="174"/>
      <c r="N1077" s="174"/>
      <c r="O1077" s="116"/>
      <c r="P1077" s="174"/>
      <c r="Q1077" s="116"/>
      <c r="R1077" s="116"/>
      <c r="S1077" s="116"/>
      <c r="T1077" s="116"/>
      <c r="U1077" s="116"/>
      <c r="V1077" s="116"/>
      <c r="W1077" s="116"/>
      <c r="X1077" s="116"/>
      <c r="Y1077" s="116"/>
      <c r="Z1077" s="116"/>
      <c r="AA1077" s="116"/>
      <c r="AB1077" s="116"/>
      <c r="AC1077" s="116"/>
      <c r="AD1077" s="116"/>
      <c r="AE1077" s="116"/>
      <c r="AF1077" s="116"/>
      <c r="AG1077" s="116"/>
      <c r="AH1077" s="116"/>
      <c r="AI1077" s="116"/>
      <c r="AJ1077" s="116"/>
    </row>
    <row r="1078" ht="15.0" customHeight="1">
      <c r="A1078" s="262"/>
      <c r="B1078" s="115" t="s">
        <v>2271</v>
      </c>
      <c r="C1078" s="116">
        <v>1104951.0</v>
      </c>
      <c r="D1078" s="118">
        <v>21450.0</v>
      </c>
      <c r="E1078" s="175">
        <f t="shared" si="1"/>
        <v>-10973875.3</v>
      </c>
      <c r="F1078" s="262"/>
      <c r="G1078" s="61" t="s">
        <v>2264</v>
      </c>
      <c r="H1078" s="118"/>
      <c r="I1078" s="29"/>
      <c r="J1078" s="29"/>
      <c r="K1078" s="116"/>
      <c r="L1078" s="116"/>
      <c r="M1078" s="174"/>
      <c r="N1078" s="174"/>
      <c r="O1078" s="116"/>
      <c r="P1078" s="174"/>
      <c r="Q1078" s="116"/>
      <c r="R1078" s="116"/>
      <c r="S1078" s="116"/>
      <c r="T1078" s="116"/>
      <c r="U1078" s="116"/>
      <c r="V1078" s="116"/>
      <c r="W1078" s="116"/>
      <c r="X1078" s="116"/>
      <c r="Y1078" s="116"/>
      <c r="Z1078" s="116"/>
      <c r="AA1078" s="116"/>
      <c r="AB1078" s="116"/>
      <c r="AC1078" s="116"/>
      <c r="AD1078" s="116"/>
      <c r="AE1078" s="116"/>
      <c r="AF1078" s="116"/>
      <c r="AG1078" s="116"/>
      <c r="AH1078" s="116"/>
      <c r="AI1078" s="116"/>
      <c r="AJ1078" s="116"/>
    </row>
    <row r="1079" ht="15.0" customHeight="1">
      <c r="A1079" s="262"/>
      <c r="B1079" s="117" t="s">
        <v>3167</v>
      </c>
      <c r="C1079" s="116"/>
      <c r="D1079" s="116">
        <v>116040.0</v>
      </c>
      <c r="E1079" s="175">
        <f t="shared" si="1"/>
        <v>-11089915.3</v>
      </c>
      <c r="F1079" s="262"/>
      <c r="G1079" s="61" t="s">
        <v>2264</v>
      </c>
      <c r="H1079" s="118"/>
      <c r="I1079" s="29"/>
      <c r="J1079" s="29"/>
      <c r="K1079" s="116"/>
      <c r="L1079" s="116"/>
      <c r="M1079" s="174"/>
      <c r="N1079" s="174"/>
      <c r="O1079" s="116"/>
      <c r="P1079" s="174"/>
      <c r="Q1079" s="116"/>
      <c r="R1079" s="116"/>
      <c r="S1079" s="116"/>
      <c r="T1079" s="116"/>
      <c r="U1079" s="116"/>
      <c r="V1079" s="116"/>
      <c r="W1079" s="116"/>
      <c r="X1079" s="116"/>
      <c r="Y1079" s="116"/>
      <c r="Z1079" s="116"/>
      <c r="AA1079" s="116"/>
      <c r="AB1079" s="116"/>
      <c r="AC1079" s="116"/>
      <c r="AD1079" s="116"/>
      <c r="AE1079" s="116"/>
      <c r="AF1079" s="116"/>
      <c r="AG1079" s="116"/>
      <c r="AH1079" s="116"/>
      <c r="AI1079" s="116"/>
      <c r="AJ1079" s="116"/>
    </row>
    <row r="1080" ht="15.0" customHeight="1">
      <c r="A1080" s="262"/>
      <c r="B1080" s="115" t="s">
        <v>2470</v>
      </c>
      <c r="C1080" s="116">
        <f>346164+1250</f>
        <v>347414</v>
      </c>
      <c r="D1080" s="118"/>
      <c r="E1080" s="175">
        <f t="shared" si="1"/>
        <v>-10742501.3</v>
      </c>
      <c r="F1080" s="262"/>
      <c r="G1080" s="61" t="s">
        <v>2264</v>
      </c>
      <c r="H1080" s="118"/>
      <c r="I1080" s="29"/>
      <c r="J1080" s="29"/>
      <c r="K1080" s="116"/>
      <c r="L1080" s="116"/>
      <c r="M1080" s="174"/>
      <c r="N1080" s="174"/>
      <c r="O1080" s="116"/>
      <c r="P1080" s="174"/>
      <c r="Q1080" s="116"/>
      <c r="R1080" s="116"/>
      <c r="S1080" s="116"/>
      <c r="T1080" s="116"/>
      <c r="U1080" s="116"/>
      <c r="V1080" s="116"/>
      <c r="W1080" s="116"/>
      <c r="X1080" s="116"/>
      <c r="Y1080" s="116"/>
      <c r="Z1080" s="116"/>
      <c r="AA1080" s="116"/>
      <c r="AB1080" s="116"/>
      <c r="AC1080" s="116"/>
      <c r="AD1080" s="116"/>
      <c r="AE1080" s="116"/>
      <c r="AF1080" s="116"/>
      <c r="AG1080" s="116"/>
      <c r="AH1080" s="116"/>
      <c r="AI1080" s="116"/>
      <c r="AJ1080" s="116"/>
    </row>
    <row r="1081" ht="15.0" customHeight="1">
      <c r="A1081" s="262"/>
      <c r="B1081" s="115" t="s">
        <v>3107</v>
      </c>
      <c r="C1081" s="116"/>
      <c r="D1081" s="118">
        <v>770000.0</v>
      </c>
      <c r="E1081" s="175">
        <f t="shared" si="1"/>
        <v>-11512501.3</v>
      </c>
      <c r="F1081" s="262" t="s">
        <v>2318</v>
      </c>
      <c r="G1081" s="61" t="s">
        <v>2264</v>
      </c>
      <c r="H1081" s="118"/>
      <c r="I1081" s="29"/>
      <c r="J1081" s="29"/>
      <c r="K1081" s="116"/>
      <c r="L1081" s="118"/>
      <c r="M1081" s="174"/>
      <c r="N1081" s="174"/>
      <c r="O1081" s="116"/>
      <c r="P1081" s="174"/>
      <c r="Q1081" s="116"/>
      <c r="R1081" s="116"/>
      <c r="S1081" s="116"/>
      <c r="T1081" s="116"/>
      <c r="U1081" s="116"/>
      <c r="V1081" s="116"/>
      <c r="W1081" s="116"/>
      <c r="X1081" s="116"/>
      <c r="Y1081" s="116"/>
      <c r="Z1081" s="116"/>
      <c r="AA1081" s="116"/>
      <c r="AB1081" s="116"/>
      <c r="AC1081" s="116"/>
      <c r="AD1081" s="116"/>
      <c r="AE1081" s="116"/>
      <c r="AF1081" s="116"/>
      <c r="AG1081" s="116"/>
      <c r="AH1081" s="116"/>
      <c r="AI1081" s="116"/>
      <c r="AJ1081" s="116"/>
    </row>
    <row r="1082" ht="15.0" customHeight="1">
      <c r="A1082" s="262"/>
      <c r="B1082" s="115" t="s">
        <v>2317</v>
      </c>
      <c r="C1082" s="116"/>
      <c r="D1082" s="118">
        <v>430000.0</v>
      </c>
      <c r="E1082" s="175">
        <f t="shared" si="1"/>
        <v>-11942501.3</v>
      </c>
      <c r="F1082" s="262" t="s">
        <v>2318</v>
      </c>
      <c r="G1082" s="61" t="s">
        <v>2264</v>
      </c>
      <c r="H1082" s="118"/>
      <c r="I1082" s="29"/>
      <c r="J1082" s="29"/>
      <c r="K1082" s="116"/>
      <c r="L1082" s="118"/>
      <c r="M1082" s="174"/>
      <c r="N1082" s="174"/>
      <c r="O1082" s="116"/>
      <c r="P1082" s="174"/>
      <c r="Q1082" s="116"/>
      <c r="R1082" s="116"/>
      <c r="S1082" s="174"/>
      <c r="T1082" s="174"/>
      <c r="U1082" s="174"/>
      <c r="V1082" s="174"/>
      <c r="W1082" s="174"/>
      <c r="X1082" s="174"/>
      <c r="Y1082" s="174"/>
      <c r="Z1082" s="174"/>
      <c r="AA1082" s="174"/>
      <c r="AB1082" s="174"/>
      <c r="AC1082" s="174"/>
      <c r="AD1082" s="174"/>
      <c r="AE1082" s="174"/>
      <c r="AF1082" s="174"/>
      <c r="AG1082" s="174"/>
      <c r="AH1082" s="174"/>
      <c r="AI1082" s="174"/>
      <c r="AJ1082" s="174"/>
    </row>
    <row r="1083" ht="15.0" customHeight="1">
      <c r="A1083" s="262"/>
      <c r="B1083" s="115" t="s">
        <v>2320</v>
      </c>
      <c r="C1083" s="116"/>
      <c r="D1083" s="118">
        <v>400000.0</v>
      </c>
      <c r="E1083" s="175">
        <f t="shared" si="1"/>
        <v>-12342501.3</v>
      </c>
      <c r="F1083" s="262" t="s">
        <v>2318</v>
      </c>
      <c r="G1083" s="61" t="s">
        <v>2264</v>
      </c>
      <c r="H1083" s="118"/>
      <c r="I1083" s="29"/>
      <c r="J1083" s="29"/>
      <c r="K1083" s="116"/>
      <c r="L1083" s="118"/>
      <c r="M1083" s="174"/>
      <c r="N1083" s="174"/>
      <c r="O1083" s="116"/>
      <c r="P1083" s="174"/>
      <c r="Q1083" s="116"/>
      <c r="R1083" s="116"/>
      <c r="S1083" s="174"/>
      <c r="T1083" s="174"/>
      <c r="U1083" s="174"/>
      <c r="V1083" s="174"/>
      <c r="W1083" s="174"/>
      <c r="X1083" s="174"/>
      <c r="Y1083" s="174"/>
      <c r="Z1083" s="174"/>
      <c r="AA1083" s="174"/>
      <c r="AB1083" s="174"/>
      <c r="AC1083" s="174"/>
      <c r="AD1083" s="174"/>
      <c r="AE1083" s="174"/>
      <c r="AF1083" s="174"/>
      <c r="AG1083" s="174"/>
      <c r="AH1083" s="174"/>
      <c r="AI1083" s="174"/>
      <c r="AJ1083" s="174"/>
    </row>
    <row r="1084" ht="15.0" customHeight="1">
      <c r="A1084" s="262"/>
      <c r="B1084" s="115" t="s">
        <v>2322</v>
      </c>
      <c r="C1084" s="116"/>
      <c r="D1084" s="118">
        <v>400000.0</v>
      </c>
      <c r="E1084" s="175">
        <f t="shared" si="1"/>
        <v>-12742501.3</v>
      </c>
      <c r="F1084" s="262" t="s">
        <v>2318</v>
      </c>
      <c r="G1084" s="61" t="s">
        <v>2264</v>
      </c>
      <c r="H1084" s="118"/>
      <c r="I1084" s="29"/>
      <c r="J1084" s="29"/>
      <c r="K1084" s="116"/>
      <c r="L1084" s="118"/>
      <c r="M1084" s="174"/>
      <c r="N1084" s="174"/>
      <c r="O1084" s="116"/>
      <c r="P1084" s="174"/>
      <c r="Q1084" s="116"/>
      <c r="R1084" s="116"/>
      <c r="S1084" s="174"/>
      <c r="T1084" s="174"/>
      <c r="U1084" s="174"/>
      <c r="V1084" s="174"/>
      <c r="W1084" s="174"/>
      <c r="X1084" s="174"/>
      <c r="Y1084" s="174"/>
      <c r="Z1084" s="174"/>
      <c r="AA1084" s="174"/>
      <c r="AB1084" s="174"/>
      <c r="AC1084" s="174"/>
      <c r="AD1084" s="174"/>
      <c r="AE1084" s="174"/>
      <c r="AF1084" s="174"/>
      <c r="AG1084" s="174"/>
      <c r="AH1084" s="174"/>
      <c r="AI1084" s="174"/>
      <c r="AJ1084" s="174"/>
    </row>
    <row r="1085" ht="15.0" customHeight="1">
      <c r="A1085" s="262"/>
      <c r="B1085" s="115" t="s">
        <v>2324</v>
      </c>
      <c r="C1085" s="116"/>
      <c r="D1085" s="118">
        <v>400000.0</v>
      </c>
      <c r="E1085" s="175">
        <f t="shared" si="1"/>
        <v>-13142501.3</v>
      </c>
      <c r="F1085" s="262" t="s">
        <v>2318</v>
      </c>
      <c r="G1085" s="61" t="s">
        <v>2264</v>
      </c>
      <c r="H1085" s="118"/>
      <c r="I1085" s="29"/>
      <c r="J1085" s="29"/>
      <c r="K1085" s="116"/>
      <c r="L1085" s="118"/>
      <c r="M1085" s="174"/>
      <c r="N1085" s="174"/>
      <c r="O1085" s="116"/>
      <c r="P1085" s="174"/>
      <c r="Q1085" s="116"/>
      <c r="R1085" s="116"/>
      <c r="S1085" s="174"/>
      <c r="T1085" s="174"/>
      <c r="U1085" s="174"/>
      <c r="V1085" s="174"/>
      <c r="W1085" s="174"/>
      <c r="X1085" s="174"/>
      <c r="Y1085" s="174"/>
      <c r="Z1085" s="174"/>
      <c r="AA1085" s="174"/>
      <c r="AB1085" s="174"/>
      <c r="AC1085" s="174"/>
      <c r="AD1085" s="174"/>
      <c r="AE1085" s="174"/>
      <c r="AF1085" s="174"/>
      <c r="AG1085" s="174"/>
      <c r="AH1085" s="174"/>
      <c r="AI1085" s="174"/>
      <c r="AJ1085" s="174"/>
    </row>
    <row r="1086" ht="15.0" customHeight="1">
      <c r="A1086" s="262"/>
      <c r="B1086" s="115" t="s">
        <v>2326</v>
      </c>
      <c r="C1086" s="116"/>
      <c r="D1086" s="118">
        <v>400000.0</v>
      </c>
      <c r="E1086" s="175">
        <f t="shared" si="1"/>
        <v>-13542501.3</v>
      </c>
      <c r="F1086" s="262" t="s">
        <v>2318</v>
      </c>
      <c r="G1086" s="61" t="s">
        <v>2264</v>
      </c>
      <c r="H1086" s="118"/>
      <c r="I1086" s="29"/>
      <c r="J1086" s="29"/>
      <c r="K1086" s="116"/>
      <c r="L1086" s="411"/>
      <c r="M1086" s="174"/>
      <c r="N1086" s="174"/>
      <c r="O1086" s="116"/>
      <c r="P1086" s="174"/>
      <c r="Q1086" s="116"/>
      <c r="R1086" s="116"/>
      <c r="S1086" s="174"/>
      <c r="T1086" s="174"/>
      <c r="U1086" s="174"/>
      <c r="V1086" s="174"/>
      <c r="W1086" s="174"/>
      <c r="X1086" s="174"/>
      <c r="Y1086" s="174"/>
      <c r="Z1086" s="174"/>
      <c r="AA1086" s="174"/>
      <c r="AB1086" s="174"/>
      <c r="AC1086" s="174"/>
      <c r="AD1086" s="174"/>
      <c r="AE1086" s="174"/>
      <c r="AF1086" s="174"/>
      <c r="AG1086" s="174"/>
      <c r="AH1086" s="174"/>
      <c r="AI1086" s="174"/>
      <c r="AJ1086" s="174"/>
    </row>
    <row r="1087" ht="15.0" customHeight="1">
      <c r="A1087" s="262"/>
      <c r="B1087" s="115" t="s">
        <v>3108</v>
      </c>
      <c r="C1087" s="116"/>
      <c r="D1087" s="116">
        <v>450000.0</v>
      </c>
      <c r="E1087" s="175">
        <f t="shared" si="1"/>
        <v>-13992501.3</v>
      </c>
      <c r="F1087" s="262" t="s">
        <v>2318</v>
      </c>
      <c r="G1087" s="61" t="s">
        <v>2264</v>
      </c>
      <c r="H1087" s="118"/>
      <c r="I1087" s="29"/>
      <c r="J1087" s="29"/>
      <c r="K1087" s="116"/>
      <c r="L1087" s="118"/>
      <c r="M1087" s="174"/>
      <c r="N1087" s="174"/>
      <c r="O1087" s="116"/>
      <c r="P1087" s="174"/>
      <c r="Q1087" s="116"/>
      <c r="R1087" s="116"/>
      <c r="S1087" s="174"/>
      <c r="T1087" s="174"/>
      <c r="U1087" s="174"/>
      <c r="V1087" s="174"/>
      <c r="W1087" s="174"/>
      <c r="X1087" s="174"/>
      <c r="Y1087" s="174"/>
      <c r="Z1087" s="174"/>
      <c r="AA1087" s="174"/>
      <c r="AB1087" s="174"/>
      <c r="AC1087" s="174"/>
      <c r="AD1087" s="174"/>
      <c r="AE1087" s="174"/>
      <c r="AF1087" s="174"/>
      <c r="AG1087" s="174"/>
      <c r="AH1087" s="174"/>
      <c r="AI1087" s="174"/>
      <c r="AJ1087" s="174"/>
    </row>
    <row r="1088" ht="15.0" customHeight="1">
      <c r="A1088" s="262"/>
      <c r="B1088" s="115" t="s">
        <v>2322</v>
      </c>
      <c r="C1088" s="116"/>
      <c r="D1088" s="116">
        <v>420000.0</v>
      </c>
      <c r="E1088" s="175">
        <f t="shared" si="1"/>
        <v>-14412501.3</v>
      </c>
      <c r="F1088" s="262" t="s">
        <v>2318</v>
      </c>
      <c r="G1088" s="61" t="s">
        <v>2264</v>
      </c>
      <c r="H1088" s="118"/>
      <c r="I1088" s="29"/>
      <c r="J1088" s="29"/>
      <c r="K1088" s="116"/>
      <c r="L1088" s="118"/>
      <c r="M1088" s="174"/>
      <c r="N1088" s="174"/>
      <c r="O1088" s="116"/>
      <c r="P1088" s="174"/>
      <c r="Q1088" s="116"/>
      <c r="R1088" s="116"/>
      <c r="S1088" s="174"/>
      <c r="T1088" s="174"/>
      <c r="U1088" s="174"/>
      <c r="V1088" s="174"/>
      <c r="W1088" s="174"/>
      <c r="X1088" s="174"/>
      <c r="Y1088" s="174"/>
      <c r="Z1088" s="174"/>
      <c r="AA1088" s="174"/>
      <c r="AB1088" s="174"/>
      <c r="AC1088" s="174"/>
      <c r="AD1088" s="174"/>
      <c r="AE1088" s="174"/>
      <c r="AF1088" s="174"/>
      <c r="AG1088" s="174"/>
      <c r="AH1088" s="174"/>
      <c r="AI1088" s="174"/>
      <c r="AJ1088" s="174"/>
    </row>
    <row r="1089" ht="15.0" customHeight="1">
      <c r="A1089" s="262">
        <v>45869.0</v>
      </c>
      <c r="B1089" s="117" t="s">
        <v>2463</v>
      </c>
      <c r="C1089" s="118">
        <v>4840660.0</v>
      </c>
      <c r="D1089" s="118"/>
      <c r="E1089" s="175">
        <f t="shared" si="1"/>
        <v>-9571841.3</v>
      </c>
      <c r="F1089" s="262">
        <v>45860.0</v>
      </c>
      <c r="G1089" s="29" t="s">
        <v>2263</v>
      </c>
      <c r="H1089" s="118"/>
      <c r="I1089" s="29"/>
      <c r="J1089" s="29"/>
      <c r="K1089" s="116"/>
      <c r="L1089" s="118"/>
      <c r="M1089" s="174"/>
      <c r="N1089" s="174"/>
      <c r="O1089" s="116"/>
      <c r="P1089" s="174"/>
      <c r="Q1089" s="116"/>
      <c r="R1089" s="116"/>
      <c r="S1089" s="174"/>
      <c r="T1089" s="174"/>
      <c r="U1089" s="174"/>
      <c r="V1089" s="174"/>
      <c r="W1089" s="174"/>
      <c r="X1089" s="174"/>
      <c r="Y1089" s="174"/>
      <c r="Z1089" s="174"/>
      <c r="AA1089" s="174"/>
      <c r="AB1089" s="174"/>
      <c r="AC1089" s="174"/>
      <c r="AD1089" s="174"/>
      <c r="AE1089" s="174"/>
      <c r="AF1089" s="174"/>
      <c r="AG1089" s="174"/>
      <c r="AH1089" s="174"/>
      <c r="AI1089" s="174"/>
      <c r="AJ1089" s="174"/>
    </row>
    <row r="1090" ht="15.0" customHeight="1">
      <c r="A1090" s="262"/>
      <c r="B1090" s="115" t="s">
        <v>2271</v>
      </c>
      <c r="C1090" s="116">
        <v>815139.0</v>
      </c>
      <c r="D1090" s="116"/>
      <c r="E1090" s="175">
        <f t="shared" si="1"/>
        <v>-8756702.3</v>
      </c>
      <c r="F1090" s="262"/>
      <c r="G1090" s="61" t="s">
        <v>2264</v>
      </c>
      <c r="H1090" s="118"/>
      <c r="I1090" s="29"/>
      <c r="J1090" s="29"/>
      <c r="K1090" s="116"/>
      <c r="L1090" s="118"/>
      <c r="M1090" s="174"/>
      <c r="N1090" s="174"/>
      <c r="O1090" s="116"/>
      <c r="P1090" s="174"/>
      <c r="Q1090" s="116"/>
      <c r="R1090" s="116"/>
      <c r="S1090" s="174"/>
      <c r="T1090" s="174"/>
      <c r="U1090" s="174"/>
      <c r="V1090" s="174"/>
      <c r="W1090" s="174"/>
      <c r="X1090" s="174"/>
      <c r="Y1090" s="174"/>
      <c r="Z1090" s="174"/>
      <c r="AA1090" s="174"/>
      <c r="AB1090" s="174"/>
      <c r="AC1090" s="174"/>
      <c r="AD1090" s="174"/>
      <c r="AE1090" s="174"/>
      <c r="AF1090" s="174"/>
      <c r="AG1090" s="174"/>
      <c r="AH1090" s="174"/>
      <c r="AI1090" s="174"/>
      <c r="AJ1090" s="174"/>
    </row>
    <row r="1091" ht="15.0" customHeight="1">
      <c r="A1091" s="262"/>
      <c r="B1091" s="117" t="s">
        <v>3167</v>
      </c>
      <c r="C1091" s="116"/>
      <c r="D1091" s="116">
        <v>116040.0</v>
      </c>
      <c r="E1091" s="175">
        <f t="shared" si="1"/>
        <v>-8872742.3</v>
      </c>
      <c r="F1091" s="262"/>
      <c r="G1091" s="61" t="s">
        <v>2264</v>
      </c>
      <c r="H1091" s="118"/>
      <c r="I1091" s="29"/>
      <c r="J1091" s="29"/>
      <c r="K1091" s="116"/>
      <c r="L1091" s="265"/>
      <c r="M1091" s="174"/>
      <c r="N1091" s="174"/>
      <c r="O1091" s="116"/>
      <c r="P1091" s="174"/>
      <c r="Q1091" s="116"/>
      <c r="R1091" s="116"/>
      <c r="S1091" s="174"/>
      <c r="T1091" s="174"/>
      <c r="U1091" s="174"/>
      <c r="V1091" s="174"/>
      <c r="W1091" s="174"/>
      <c r="X1091" s="174"/>
      <c r="Y1091" s="174"/>
      <c r="Z1091" s="174"/>
      <c r="AA1091" s="174"/>
      <c r="AB1091" s="174"/>
      <c r="AC1091" s="174"/>
      <c r="AD1091" s="174"/>
      <c r="AE1091" s="174"/>
      <c r="AF1091" s="174"/>
      <c r="AG1091" s="174"/>
      <c r="AH1091" s="174"/>
      <c r="AI1091" s="174"/>
      <c r="AJ1091" s="174"/>
    </row>
    <row r="1092" ht="15.0" customHeight="1">
      <c r="A1092" s="262"/>
      <c r="B1092" s="115" t="s">
        <v>2274</v>
      </c>
      <c r="C1092" s="116"/>
      <c r="D1092" s="116">
        <v>1650000.0</v>
      </c>
      <c r="E1092" s="175">
        <f t="shared" si="1"/>
        <v>-10522742.3</v>
      </c>
      <c r="F1092" s="262"/>
      <c r="G1092" s="61" t="s">
        <v>2264</v>
      </c>
      <c r="H1092" s="118"/>
      <c r="I1092" s="29"/>
      <c r="J1092" s="29"/>
      <c r="K1092" s="116"/>
      <c r="L1092" s="174"/>
      <c r="M1092" s="174"/>
      <c r="N1092" s="174"/>
      <c r="O1092" s="116"/>
      <c r="P1092" s="174"/>
      <c r="Q1092" s="116"/>
      <c r="R1092" s="116"/>
      <c r="S1092" s="174"/>
      <c r="T1092" s="174"/>
      <c r="U1092" s="174"/>
      <c r="V1092" s="174"/>
      <c r="W1092" s="174"/>
      <c r="X1092" s="174"/>
      <c r="Y1092" s="174"/>
      <c r="Z1092" s="174"/>
      <c r="AA1092" s="174"/>
      <c r="AB1092" s="174"/>
      <c r="AC1092" s="174"/>
      <c r="AD1092" s="174"/>
      <c r="AE1092" s="174"/>
      <c r="AF1092" s="174"/>
      <c r="AG1092" s="174"/>
      <c r="AH1092" s="174"/>
      <c r="AI1092" s="174"/>
      <c r="AJ1092" s="174"/>
    </row>
    <row r="1093" ht="15.0" customHeight="1">
      <c r="A1093" s="262"/>
      <c r="B1093" s="115" t="s">
        <v>3227</v>
      </c>
      <c r="C1093" s="116"/>
      <c r="D1093" s="116">
        <v>440000.0</v>
      </c>
      <c r="E1093" s="175">
        <f t="shared" si="1"/>
        <v>-10962742.3</v>
      </c>
      <c r="F1093" s="262"/>
      <c r="G1093" s="61" t="s">
        <v>2264</v>
      </c>
      <c r="H1093" s="118"/>
      <c r="I1093" s="29"/>
      <c r="J1093" s="29"/>
      <c r="K1093" s="116"/>
      <c r="L1093" s="174"/>
      <c r="M1093" s="174"/>
      <c r="N1093" s="174"/>
      <c r="O1093" s="116"/>
      <c r="P1093" s="174"/>
      <c r="Q1093" s="116"/>
      <c r="R1093" s="116"/>
      <c r="S1093" s="174"/>
      <c r="T1093" s="174"/>
      <c r="U1093" s="174"/>
      <c r="V1093" s="174"/>
      <c r="W1093" s="174"/>
      <c r="X1093" s="174"/>
      <c r="Y1093" s="174"/>
      <c r="Z1093" s="174"/>
      <c r="AA1093" s="174"/>
      <c r="AB1093" s="174"/>
      <c r="AC1093" s="174"/>
      <c r="AD1093" s="174"/>
      <c r="AE1093" s="174"/>
      <c r="AF1093" s="174"/>
      <c r="AG1093" s="174"/>
      <c r="AH1093" s="174"/>
      <c r="AI1093" s="174"/>
      <c r="AJ1093" s="174"/>
    </row>
    <row r="1094" ht="15.0" customHeight="1">
      <c r="A1094" s="262"/>
      <c r="B1094" s="115" t="s">
        <v>2470</v>
      </c>
      <c r="C1094" s="116">
        <v>636867.0</v>
      </c>
      <c r="D1094" s="116"/>
      <c r="E1094" s="175">
        <f t="shared" si="1"/>
        <v>-10325875.3</v>
      </c>
      <c r="F1094" s="262"/>
      <c r="G1094" s="61" t="s">
        <v>2264</v>
      </c>
      <c r="H1094" s="118"/>
      <c r="I1094" s="29"/>
      <c r="J1094" s="29"/>
      <c r="K1094" s="116"/>
      <c r="L1094" s="116"/>
      <c r="M1094" s="407"/>
      <c r="N1094" s="174"/>
      <c r="O1094" s="116"/>
      <c r="P1094" s="174"/>
      <c r="Q1094" s="116"/>
      <c r="R1094" s="116"/>
      <c r="S1094" s="174"/>
      <c r="T1094" s="174"/>
      <c r="U1094" s="174"/>
      <c r="V1094" s="174"/>
      <c r="W1094" s="174"/>
      <c r="X1094" s="174"/>
      <c r="Y1094" s="174"/>
      <c r="Z1094" s="174"/>
      <c r="AA1094" s="174"/>
      <c r="AB1094" s="174"/>
      <c r="AC1094" s="174"/>
      <c r="AD1094" s="174"/>
      <c r="AE1094" s="174"/>
      <c r="AF1094" s="174"/>
      <c r="AG1094" s="174"/>
      <c r="AH1094" s="174"/>
      <c r="AI1094" s="174"/>
      <c r="AJ1094" s="174"/>
    </row>
    <row r="1095" ht="15.0" customHeight="1">
      <c r="A1095" s="262"/>
      <c r="B1095" s="117" t="s">
        <v>2999</v>
      </c>
      <c r="C1095" s="116">
        <v>6756000.0</v>
      </c>
      <c r="D1095" s="116"/>
      <c r="E1095" s="175">
        <f t="shared" si="1"/>
        <v>-3569875.3</v>
      </c>
      <c r="F1095" s="262">
        <v>45868.0</v>
      </c>
      <c r="G1095" s="61" t="s">
        <v>2264</v>
      </c>
      <c r="H1095" s="118"/>
      <c r="I1095" s="29"/>
      <c r="J1095" s="29"/>
      <c r="K1095" s="34"/>
      <c r="L1095" s="265"/>
      <c r="M1095" s="174"/>
      <c r="N1095" s="174"/>
      <c r="O1095" s="116"/>
      <c r="P1095" s="174"/>
      <c r="Q1095" s="116"/>
      <c r="R1095" s="116"/>
      <c r="S1095" s="174"/>
      <c r="T1095" s="174"/>
      <c r="U1095" s="174"/>
      <c r="V1095" s="174"/>
      <c r="W1095" s="174"/>
      <c r="X1095" s="174"/>
      <c r="Y1095" s="174"/>
      <c r="Z1095" s="174"/>
      <c r="AA1095" s="174"/>
      <c r="AB1095" s="174"/>
      <c r="AC1095" s="174"/>
      <c r="AD1095" s="174"/>
      <c r="AE1095" s="174"/>
      <c r="AF1095" s="174"/>
      <c r="AG1095" s="174"/>
      <c r="AH1095" s="174"/>
      <c r="AI1095" s="174"/>
      <c r="AJ1095" s="174"/>
    </row>
    <row r="1096" ht="15.0" customHeight="1">
      <c r="A1096" s="262"/>
      <c r="B1096" s="410" t="s">
        <v>3228</v>
      </c>
      <c r="C1096" s="116"/>
      <c r="D1096" s="116">
        <v>5.204419E7</v>
      </c>
      <c r="E1096" s="175">
        <f t="shared" si="1"/>
        <v>-55614065.3</v>
      </c>
      <c r="F1096" s="262"/>
      <c r="G1096" s="61" t="s">
        <v>2264</v>
      </c>
      <c r="H1096" s="118"/>
      <c r="I1096" s="29"/>
      <c r="J1096" s="29"/>
      <c r="K1096" s="34"/>
      <c r="L1096" s="265"/>
      <c r="M1096" s="174"/>
      <c r="N1096" s="174"/>
      <c r="O1096" s="116"/>
      <c r="P1096" s="174"/>
      <c r="Q1096" s="116"/>
      <c r="R1096" s="116"/>
      <c r="S1096" s="174"/>
      <c r="T1096" s="174"/>
      <c r="U1096" s="174"/>
      <c r="V1096" s="174"/>
      <c r="W1096" s="174"/>
      <c r="X1096" s="174"/>
      <c r="Y1096" s="174"/>
      <c r="Z1096" s="174"/>
      <c r="AA1096" s="174"/>
      <c r="AB1096" s="174"/>
      <c r="AC1096" s="174"/>
      <c r="AD1096" s="174"/>
      <c r="AE1096" s="174"/>
      <c r="AF1096" s="174"/>
      <c r="AG1096" s="174"/>
      <c r="AH1096" s="174"/>
      <c r="AI1096" s="174"/>
      <c r="AJ1096" s="174"/>
    </row>
    <row r="1097" ht="15.0" customHeight="1">
      <c r="A1097" s="262">
        <v>45870.0</v>
      </c>
      <c r="B1097" s="115" t="s">
        <v>2271</v>
      </c>
      <c r="C1097" s="116">
        <v>344991.0</v>
      </c>
      <c r="D1097" s="116"/>
      <c r="E1097" s="175">
        <f t="shared" si="1"/>
        <v>-55269074.3</v>
      </c>
      <c r="F1097" s="262"/>
      <c r="G1097" s="61" t="s">
        <v>2264</v>
      </c>
      <c r="H1097" s="118"/>
      <c r="I1097" s="29"/>
      <c r="J1097" s="29"/>
      <c r="K1097" s="34"/>
      <c r="L1097" s="265"/>
      <c r="M1097" s="174"/>
      <c r="N1097" s="174"/>
      <c r="O1097" s="116"/>
      <c r="P1097" s="174"/>
      <c r="Q1097" s="116"/>
      <c r="R1097" s="116"/>
      <c r="S1097" s="174"/>
      <c r="T1097" s="174"/>
      <c r="U1097" s="174"/>
      <c r="V1097" s="174"/>
      <c r="W1097" s="174"/>
      <c r="X1097" s="174"/>
      <c r="Y1097" s="174"/>
      <c r="Z1097" s="174"/>
      <c r="AA1097" s="174"/>
      <c r="AB1097" s="174"/>
      <c r="AC1097" s="174"/>
      <c r="AD1097" s="174"/>
      <c r="AE1097" s="174"/>
      <c r="AF1097" s="174"/>
      <c r="AG1097" s="174"/>
      <c r="AH1097" s="174"/>
      <c r="AI1097" s="174"/>
      <c r="AJ1097" s="174"/>
    </row>
    <row r="1098" ht="15.0" customHeight="1">
      <c r="A1098" s="262"/>
      <c r="B1098" s="115" t="s">
        <v>3229</v>
      </c>
      <c r="C1098" s="116">
        <v>440000.0</v>
      </c>
      <c r="D1098" s="116"/>
      <c r="E1098" s="175">
        <f t="shared" si="1"/>
        <v>-54829074.3</v>
      </c>
      <c r="F1098" s="262"/>
      <c r="G1098" s="61" t="s">
        <v>2264</v>
      </c>
      <c r="H1098" s="118"/>
      <c r="I1098" s="29"/>
      <c r="J1098" s="29"/>
      <c r="K1098" s="34"/>
      <c r="L1098" s="265"/>
      <c r="M1098" s="174"/>
      <c r="N1098" s="174"/>
      <c r="O1098" s="116"/>
      <c r="P1098" s="174"/>
      <c r="Q1098" s="116"/>
      <c r="R1098" s="116"/>
      <c r="S1098" s="116"/>
      <c r="T1098" s="116"/>
      <c r="U1098" s="116"/>
      <c r="V1098" s="116"/>
      <c r="W1098" s="116"/>
      <c r="X1098" s="116"/>
      <c r="Y1098" s="116"/>
      <c r="Z1098" s="116"/>
      <c r="AA1098" s="116"/>
      <c r="AB1098" s="116"/>
      <c r="AC1098" s="116"/>
      <c r="AD1098" s="116"/>
      <c r="AE1098" s="116"/>
      <c r="AF1098" s="116"/>
      <c r="AG1098" s="116"/>
      <c r="AH1098" s="116"/>
      <c r="AI1098" s="116"/>
      <c r="AJ1098" s="116"/>
    </row>
    <row r="1099" ht="15.0" customHeight="1">
      <c r="A1099" s="262"/>
      <c r="B1099" s="117" t="s">
        <v>3167</v>
      </c>
      <c r="C1099" s="116"/>
      <c r="D1099" s="116">
        <v>116040.0</v>
      </c>
      <c r="E1099" s="175">
        <f t="shared" si="1"/>
        <v>-54945114.3</v>
      </c>
      <c r="F1099" s="262"/>
      <c r="G1099" s="61" t="s">
        <v>2264</v>
      </c>
      <c r="H1099" s="118"/>
      <c r="I1099" s="29"/>
      <c r="J1099" s="29"/>
      <c r="K1099" s="34"/>
      <c r="L1099" s="265"/>
      <c r="M1099" s="174"/>
      <c r="N1099" s="174"/>
      <c r="O1099" s="116"/>
      <c r="P1099" s="174"/>
      <c r="Q1099" s="116"/>
      <c r="R1099" s="116"/>
      <c r="S1099" s="116"/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6"/>
      <c r="AD1099" s="116"/>
      <c r="AE1099" s="116"/>
      <c r="AF1099" s="116"/>
      <c r="AG1099" s="116"/>
      <c r="AH1099" s="116"/>
      <c r="AI1099" s="116"/>
      <c r="AJ1099" s="116"/>
    </row>
    <row r="1100" ht="15.0" customHeight="1">
      <c r="A1100" s="262"/>
      <c r="B1100" s="115" t="s">
        <v>2274</v>
      </c>
      <c r="C1100" s="116"/>
      <c r="D1100" s="116">
        <v>384000.0</v>
      </c>
      <c r="E1100" s="175">
        <f t="shared" si="1"/>
        <v>-55329114.3</v>
      </c>
      <c r="F1100" s="262"/>
      <c r="G1100" s="61" t="s">
        <v>2264</v>
      </c>
      <c r="H1100" s="118"/>
      <c r="I1100" s="29"/>
      <c r="J1100" s="29"/>
      <c r="K1100" s="34"/>
      <c r="L1100" s="265"/>
      <c r="M1100" s="174"/>
      <c r="N1100" s="174"/>
      <c r="O1100" s="116"/>
      <c r="P1100" s="174"/>
      <c r="Q1100" s="116"/>
      <c r="R1100" s="116"/>
      <c r="S1100" s="116"/>
      <c r="T1100" s="116"/>
      <c r="U1100" s="116"/>
      <c r="V1100" s="116"/>
      <c r="W1100" s="116"/>
      <c r="X1100" s="116"/>
      <c r="Y1100" s="116"/>
      <c r="Z1100" s="116"/>
      <c r="AA1100" s="116"/>
      <c r="AB1100" s="116"/>
      <c r="AC1100" s="116"/>
      <c r="AD1100" s="116"/>
      <c r="AE1100" s="116"/>
      <c r="AF1100" s="116"/>
      <c r="AG1100" s="116"/>
      <c r="AH1100" s="116"/>
      <c r="AI1100" s="116"/>
      <c r="AJ1100" s="116"/>
    </row>
    <row r="1101" ht="15.0" customHeight="1">
      <c r="A1101" s="262"/>
      <c r="B1101" s="115" t="s">
        <v>2470</v>
      </c>
      <c r="C1101" s="116">
        <v>1457244.0</v>
      </c>
      <c r="D1101" s="116"/>
      <c r="E1101" s="175">
        <f t="shared" si="1"/>
        <v>-53871870.3</v>
      </c>
      <c r="F1101" s="262"/>
      <c r="G1101" s="61" t="s">
        <v>2264</v>
      </c>
      <c r="H1101" s="118"/>
      <c r="I1101" s="29"/>
      <c r="J1101" s="29"/>
      <c r="K1101" s="34"/>
      <c r="L1101" s="265"/>
      <c r="M1101" s="174"/>
      <c r="N1101" s="174"/>
      <c r="O1101" s="116"/>
      <c r="P1101" s="174"/>
      <c r="Q1101" s="116"/>
      <c r="R1101" s="116"/>
      <c r="S1101" s="116"/>
      <c r="T1101" s="116"/>
      <c r="U1101" s="116"/>
      <c r="V1101" s="116"/>
      <c r="W1101" s="116"/>
      <c r="X1101" s="116"/>
      <c r="Y1101" s="116"/>
      <c r="Z1101" s="116"/>
      <c r="AA1101" s="116"/>
      <c r="AB1101" s="116"/>
      <c r="AC1101" s="116"/>
      <c r="AD1101" s="116"/>
      <c r="AE1101" s="116"/>
      <c r="AF1101" s="116"/>
      <c r="AG1101" s="116"/>
      <c r="AH1101" s="116"/>
      <c r="AI1101" s="116"/>
      <c r="AJ1101" s="116"/>
    </row>
    <row r="1102" ht="15.0" customHeight="1">
      <c r="A1102" s="262">
        <v>45871.0</v>
      </c>
      <c r="B1102" s="115" t="s">
        <v>2470</v>
      </c>
      <c r="C1102" s="116">
        <v>141250.0</v>
      </c>
      <c r="D1102" s="116"/>
      <c r="E1102" s="175">
        <f t="shared" si="1"/>
        <v>-53730620.3</v>
      </c>
      <c r="F1102" s="262"/>
      <c r="G1102" s="61" t="s">
        <v>2264</v>
      </c>
      <c r="H1102" s="118"/>
      <c r="I1102" s="29"/>
      <c r="J1102" s="29"/>
      <c r="K1102" s="34"/>
      <c r="L1102" s="265"/>
      <c r="M1102" s="174"/>
      <c r="N1102" s="174"/>
      <c r="O1102" s="116"/>
      <c r="P1102" s="174"/>
      <c r="Q1102" s="116"/>
      <c r="R1102" s="116"/>
      <c r="S1102" s="116"/>
      <c r="T1102" s="116"/>
      <c r="U1102" s="116"/>
      <c r="V1102" s="116"/>
      <c r="W1102" s="116"/>
      <c r="X1102" s="116"/>
      <c r="Y1102" s="116"/>
      <c r="Z1102" s="116"/>
      <c r="AA1102" s="116"/>
      <c r="AB1102" s="116"/>
      <c r="AC1102" s="116"/>
      <c r="AD1102" s="116"/>
      <c r="AE1102" s="116"/>
      <c r="AF1102" s="116"/>
      <c r="AG1102" s="116"/>
      <c r="AH1102" s="116"/>
      <c r="AI1102" s="116"/>
      <c r="AJ1102" s="116"/>
    </row>
    <row r="1103" ht="15.0" customHeight="1">
      <c r="A1103" s="262">
        <v>45872.0</v>
      </c>
      <c r="B1103" s="115" t="s">
        <v>2470</v>
      </c>
      <c r="C1103" s="118">
        <v>600.0</v>
      </c>
      <c r="D1103" s="118"/>
      <c r="E1103" s="175">
        <f t="shared" si="1"/>
        <v>-53730020.3</v>
      </c>
      <c r="F1103" s="262"/>
      <c r="G1103" s="61" t="s">
        <v>2264</v>
      </c>
      <c r="H1103" s="118"/>
      <c r="I1103" s="29"/>
      <c r="J1103" s="29"/>
      <c r="K1103" s="34"/>
      <c r="L1103" s="265"/>
      <c r="M1103" s="174"/>
      <c r="N1103" s="174"/>
      <c r="O1103" s="116"/>
      <c r="P1103" s="174"/>
      <c r="Q1103" s="116"/>
      <c r="R1103" s="116"/>
      <c r="S1103" s="116"/>
      <c r="T1103" s="116"/>
      <c r="U1103" s="116"/>
      <c r="V1103" s="116"/>
      <c r="W1103" s="116"/>
      <c r="X1103" s="116"/>
      <c r="Y1103" s="116"/>
      <c r="Z1103" s="116"/>
      <c r="AA1103" s="116"/>
      <c r="AB1103" s="116"/>
      <c r="AC1103" s="116"/>
      <c r="AD1103" s="116"/>
      <c r="AE1103" s="116"/>
      <c r="AF1103" s="116"/>
      <c r="AG1103" s="116"/>
      <c r="AH1103" s="116"/>
      <c r="AI1103" s="116"/>
      <c r="AJ1103" s="116"/>
    </row>
    <row r="1104" ht="15.0" customHeight="1">
      <c r="A1104" s="262">
        <v>45873.0</v>
      </c>
      <c r="B1104" s="115" t="s">
        <v>2271</v>
      </c>
      <c r="C1104" s="116">
        <v>346299.0</v>
      </c>
      <c r="D1104" s="116"/>
      <c r="E1104" s="175">
        <f t="shared" si="1"/>
        <v>-53383721.3</v>
      </c>
      <c r="F1104" s="262"/>
      <c r="G1104" s="61" t="s">
        <v>2264</v>
      </c>
      <c r="H1104" s="118"/>
      <c r="I1104" s="29"/>
      <c r="J1104" s="29"/>
      <c r="K1104" s="34"/>
      <c r="L1104" s="174"/>
      <c r="M1104" s="174"/>
      <c r="N1104" s="174"/>
      <c r="O1104" s="116"/>
      <c r="P1104" s="174"/>
      <c r="Q1104" s="116"/>
      <c r="R1104" s="116"/>
      <c r="S1104" s="116"/>
      <c r="T1104" s="116"/>
      <c r="U1104" s="116"/>
      <c r="V1104" s="116"/>
      <c r="W1104" s="116"/>
      <c r="X1104" s="116"/>
      <c r="Y1104" s="116"/>
      <c r="Z1104" s="116"/>
      <c r="AA1104" s="116"/>
      <c r="AB1104" s="116"/>
      <c r="AC1104" s="116"/>
      <c r="AD1104" s="116"/>
      <c r="AE1104" s="116"/>
      <c r="AF1104" s="116"/>
      <c r="AG1104" s="116"/>
      <c r="AH1104" s="116"/>
      <c r="AI1104" s="116"/>
      <c r="AJ1104" s="116"/>
    </row>
    <row r="1105" ht="15.0" customHeight="1">
      <c r="A1105" s="262"/>
      <c r="B1105" s="115" t="s">
        <v>3230</v>
      </c>
      <c r="C1105" s="116">
        <v>79000.0</v>
      </c>
      <c r="D1105" s="116"/>
      <c r="E1105" s="175">
        <f t="shared" si="1"/>
        <v>-53304721.3</v>
      </c>
      <c r="F1105" s="262"/>
      <c r="G1105" s="61" t="s">
        <v>2264</v>
      </c>
      <c r="H1105" s="118"/>
      <c r="I1105" s="29"/>
      <c r="J1105" s="29"/>
      <c r="K1105" s="34"/>
      <c r="L1105" s="174"/>
      <c r="M1105" s="174"/>
      <c r="N1105" s="174"/>
      <c r="O1105" s="116"/>
      <c r="P1105" s="174"/>
      <c r="Q1105" s="116"/>
      <c r="R1105" s="116"/>
      <c r="S1105" s="116"/>
      <c r="T1105" s="116"/>
      <c r="U1105" s="116"/>
      <c r="V1105" s="116"/>
      <c r="W1105" s="116"/>
      <c r="X1105" s="116"/>
      <c r="Y1105" s="116"/>
      <c r="Z1105" s="116"/>
      <c r="AA1105" s="116"/>
      <c r="AB1105" s="116"/>
      <c r="AC1105" s="116"/>
      <c r="AD1105" s="116"/>
      <c r="AE1105" s="116"/>
      <c r="AF1105" s="116"/>
      <c r="AG1105" s="116"/>
      <c r="AH1105" s="116"/>
      <c r="AI1105" s="116"/>
      <c r="AJ1105" s="116"/>
    </row>
    <row r="1106" ht="15.0" customHeight="1">
      <c r="A1106" s="262"/>
      <c r="B1106" s="117" t="s">
        <v>3167</v>
      </c>
      <c r="C1106" s="116"/>
      <c r="D1106" s="116">
        <v>116040.0</v>
      </c>
      <c r="E1106" s="175">
        <f t="shared" si="1"/>
        <v>-53420761.3</v>
      </c>
      <c r="F1106" s="262"/>
      <c r="G1106" s="61" t="s">
        <v>2264</v>
      </c>
      <c r="H1106" s="118"/>
      <c r="I1106" s="29"/>
      <c r="J1106" s="29"/>
      <c r="K1106" s="34"/>
      <c r="L1106" s="116"/>
      <c r="M1106" s="174"/>
      <c r="N1106" s="174"/>
      <c r="O1106" s="116"/>
      <c r="P1106" s="174"/>
      <c r="Q1106" s="116"/>
      <c r="R1106" s="116"/>
      <c r="S1106" s="116"/>
      <c r="T1106" s="116"/>
      <c r="U1106" s="116"/>
      <c r="V1106" s="116"/>
      <c r="W1106" s="116"/>
      <c r="X1106" s="116"/>
      <c r="Y1106" s="116"/>
      <c r="Z1106" s="116"/>
      <c r="AA1106" s="116"/>
      <c r="AB1106" s="116"/>
      <c r="AC1106" s="116"/>
      <c r="AD1106" s="116"/>
      <c r="AE1106" s="116"/>
      <c r="AF1106" s="116"/>
      <c r="AG1106" s="116"/>
      <c r="AH1106" s="116"/>
      <c r="AI1106" s="116"/>
      <c r="AJ1106" s="116"/>
    </row>
    <row r="1107" ht="15.0" customHeight="1">
      <c r="A1107" s="262"/>
      <c r="B1107" s="117" t="s">
        <v>3215</v>
      </c>
      <c r="C1107" s="116"/>
      <c r="D1107" s="116">
        <v>106370.0</v>
      </c>
      <c r="E1107" s="175">
        <f t="shared" si="1"/>
        <v>-53527131.3</v>
      </c>
      <c r="F1107" s="262"/>
      <c r="G1107" s="61" t="s">
        <v>2264</v>
      </c>
      <c r="H1107" s="118"/>
      <c r="I1107" s="29"/>
      <c r="J1107" s="29"/>
      <c r="K1107" s="34"/>
      <c r="L1107" s="174"/>
      <c r="M1107" s="174"/>
      <c r="N1107" s="174"/>
      <c r="O1107" s="116"/>
      <c r="P1107" s="174"/>
      <c r="Q1107" s="116"/>
      <c r="R1107" s="116"/>
      <c r="S1107" s="116"/>
      <c r="T1107" s="116"/>
      <c r="U1107" s="116"/>
      <c r="V1107" s="116"/>
      <c r="W1107" s="116"/>
      <c r="X1107" s="116"/>
      <c r="Y1107" s="116"/>
      <c r="Z1107" s="116"/>
      <c r="AA1107" s="116"/>
      <c r="AB1107" s="116"/>
      <c r="AC1107" s="116"/>
      <c r="AD1107" s="116"/>
      <c r="AE1107" s="116"/>
      <c r="AF1107" s="116"/>
      <c r="AG1107" s="116"/>
      <c r="AH1107" s="116"/>
      <c r="AI1107" s="116"/>
      <c r="AJ1107" s="116"/>
    </row>
    <row r="1108" ht="15.0" customHeight="1">
      <c r="A1108" s="262"/>
      <c r="B1108" s="117" t="s">
        <v>2470</v>
      </c>
      <c r="C1108" s="116">
        <v>655028.0</v>
      </c>
      <c r="D1108" s="116"/>
      <c r="E1108" s="175">
        <f t="shared" si="1"/>
        <v>-52872103.3</v>
      </c>
      <c r="F1108" s="262"/>
      <c r="G1108" s="61" t="s">
        <v>2264</v>
      </c>
      <c r="H1108" s="118"/>
      <c r="I1108" s="29"/>
      <c r="J1108" s="29"/>
      <c r="K1108" s="34"/>
      <c r="L1108" s="174"/>
      <c r="M1108" s="174"/>
      <c r="N1108" s="174"/>
      <c r="O1108" s="116"/>
      <c r="P1108" s="174"/>
      <c r="Q1108" s="116"/>
      <c r="R1108" s="116"/>
      <c r="S1108" s="116"/>
      <c r="T1108" s="116"/>
      <c r="U1108" s="116"/>
      <c r="V1108" s="116"/>
      <c r="W1108" s="116"/>
      <c r="X1108" s="116"/>
      <c r="Y1108" s="116"/>
      <c r="Z1108" s="116"/>
      <c r="AA1108" s="116"/>
      <c r="AB1108" s="116"/>
      <c r="AC1108" s="116"/>
      <c r="AD1108" s="116"/>
      <c r="AE1108" s="116"/>
      <c r="AF1108" s="116"/>
      <c r="AG1108" s="116"/>
      <c r="AH1108" s="116"/>
      <c r="AI1108" s="116"/>
      <c r="AJ1108" s="116"/>
    </row>
    <row r="1109" ht="15.0" customHeight="1">
      <c r="A1109" s="262"/>
      <c r="B1109" s="118" t="s">
        <v>3231</v>
      </c>
      <c r="C1109" s="118"/>
      <c r="D1109" s="175"/>
      <c r="E1109" s="175">
        <f t="shared" si="1"/>
        <v>-52872103.3</v>
      </c>
      <c r="F1109" s="262"/>
      <c r="G1109" s="29" t="s">
        <v>2338</v>
      </c>
      <c r="H1109" s="118"/>
      <c r="I1109" s="29"/>
      <c r="J1109" s="29"/>
      <c r="K1109" s="116"/>
      <c r="L1109" s="174"/>
      <c r="M1109" s="174"/>
      <c r="N1109" s="174"/>
      <c r="O1109" s="116"/>
      <c r="P1109" s="174"/>
      <c r="Q1109" s="116"/>
      <c r="R1109" s="116"/>
      <c r="S1109" s="116"/>
      <c r="T1109" s="116"/>
      <c r="U1109" s="116"/>
      <c r="V1109" s="116"/>
      <c r="W1109" s="116"/>
      <c r="X1109" s="116"/>
      <c r="Y1109" s="116"/>
      <c r="Z1109" s="116"/>
      <c r="AA1109" s="116"/>
      <c r="AB1109" s="116"/>
      <c r="AC1109" s="116"/>
      <c r="AD1109" s="116"/>
      <c r="AE1109" s="116"/>
      <c r="AF1109" s="116"/>
      <c r="AG1109" s="116"/>
      <c r="AH1109" s="116"/>
      <c r="AI1109" s="116"/>
      <c r="AJ1109" s="116"/>
    </row>
    <row r="1110" ht="15.0" customHeight="1">
      <c r="A1110" s="262">
        <v>45874.0</v>
      </c>
      <c r="B1110" s="115" t="s">
        <v>2271</v>
      </c>
      <c r="C1110" s="116">
        <v>286188.0</v>
      </c>
      <c r="D1110" s="116"/>
      <c r="E1110" s="175">
        <f t="shared" si="1"/>
        <v>-52585915.3</v>
      </c>
      <c r="F1110" s="262"/>
      <c r="G1110" s="61" t="s">
        <v>2264</v>
      </c>
      <c r="H1110" s="118"/>
      <c r="I1110" s="29"/>
      <c r="J1110" s="29"/>
      <c r="K1110" s="116"/>
      <c r="L1110" s="116"/>
      <c r="M1110" s="174"/>
      <c r="N1110" s="174"/>
      <c r="O1110" s="116"/>
      <c r="P1110" s="174"/>
      <c r="Q1110" s="116"/>
      <c r="R1110" s="116"/>
      <c r="S1110" s="116"/>
      <c r="T1110" s="116"/>
      <c r="U1110" s="116"/>
      <c r="V1110" s="116"/>
      <c r="W1110" s="116"/>
      <c r="X1110" s="116"/>
      <c r="Y1110" s="116"/>
      <c r="Z1110" s="116"/>
      <c r="AA1110" s="116"/>
      <c r="AB1110" s="116"/>
      <c r="AC1110" s="116"/>
      <c r="AD1110" s="116"/>
      <c r="AE1110" s="116"/>
      <c r="AF1110" s="116"/>
      <c r="AG1110" s="116"/>
      <c r="AH1110" s="116"/>
      <c r="AI1110" s="116"/>
      <c r="AJ1110" s="116"/>
    </row>
    <row r="1111" ht="15.0" customHeight="1">
      <c r="A1111" s="262"/>
      <c r="B1111" s="117" t="s">
        <v>3167</v>
      </c>
      <c r="C1111" s="116"/>
      <c r="D1111" s="116">
        <v>232080.0</v>
      </c>
      <c r="E1111" s="175">
        <f t="shared" si="1"/>
        <v>-52817995.3</v>
      </c>
      <c r="F1111" s="262"/>
      <c r="G1111" s="61" t="s">
        <v>2264</v>
      </c>
      <c r="H1111" s="118"/>
      <c r="I1111" s="29"/>
      <c r="J1111" s="29"/>
      <c r="K1111" s="116"/>
      <c r="L1111" s="116"/>
      <c r="M1111" s="174"/>
      <c r="N1111" s="174"/>
      <c r="O1111" s="116"/>
      <c r="P1111" s="174"/>
      <c r="Q1111" s="116"/>
      <c r="R1111" s="116"/>
      <c r="S1111" s="116"/>
      <c r="T1111" s="116"/>
      <c r="U1111" s="116"/>
      <c r="V1111" s="116"/>
      <c r="W1111" s="116"/>
      <c r="X1111" s="116"/>
      <c r="Y1111" s="116"/>
      <c r="Z1111" s="116"/>
      <c r="AA1111" s="116"/>
      <c r="AB1111" s="116"/>
      <c r="AC1111" s="116"/>
      <c r="AD1111" s="116"/>
      <c r="AE1111" s="116"/>
      <c r="AF1111" s="116"/>
      <c r="AG1111" s="116"/>
      <c r="AH1111" s="116"/>
      <c r="AI1111" s="116"/>
      <c r="AJ1111" s="116"/>
    </row>
    <row r="1112" ht="15.0" customHeight="1">
      <c r="A1112" s="262"/>
      <c r="B1112" s="117" t="s">
        <v>3215</v>
      </c>
      <c r="C1112" s="116"/>
      <c r="D1112" s="116">
        <v>106370.0</v>
      </c>
      <c r="E1112" s="175">
        <f t="shared" si="1"/>
        <v>-52924365.3</v>
      </c>
      <c r="F1112" s="262"/>
      <c r="G1112" s="61" t="s">
        <v>2264</v>
      </c>
      <c r="H1112" s="118"/>
      <c r="I1112" s="29"/>
      <c r="J1112" s="29"/>
      <c r="K1112" s="116"/>
      <c r="L1112" s="116"/>
      <c r="M1112" s="174"/>
      <c r="N1112" s="174"/>
      <c r="O1112" s="116"/>
      <c r="P1112" s="174"/>
      <c r="Q1112" s="116"/>
      <c r="R1112" s="116"/>
      <c r="S1112" s="116"/>
      <c r="T1112" s="116"/>
      <c r="U1112" s="116"/>
      <c r="V1112" s="116"/>
      <c r="W1112" s="116"/>
      <c r="X1112" s="116"/>
      <c r="Y1112" s="116"/>
      <c r="Z1112" s="116"/>
      <c r="AA1112" s="116"/>
      <c r="AB1112" s="116"/>
      <c r="AC1112" s="116"/>
      <c r="AD1112" s="116"/>
      <c r="AE1112" s="116"/>
      <c r="AF1112" s="116"/>
      <c r="AG1112" s="116"/>
      <c r="AH1112" s="116"/>
      <c r="AI1112" s="116"/>
      <c r="AJ1112" s="116"/>
    </row>
    <row r="1113" ht="15.0" customHeight="1">
      <c r="A1113" s="262"/>
      <c r="B1113" s="117" t="s">
        <v>2470</v>
      </c>
      <c r="C1113" s="116">
        <v>1334196.0</v>
      </c>
      <c r="D1113" s="116"/>
      <c r="E1113" s="175">
        <f t="shared" si="1"/>
        <v>-51590169.3</v>
      </c>
      <c r="F1113" s="262"/>
      <c r="G1113" s="61" t="s">
        <v>2264</v>
      </c>
      <c r="H1113" s="118"/>
      <c r="I1113" s="29"/>
      <c r="J1113" s="29"/>
      <c r="K1113" s="116"/>
      <c r="L1113" s="116"/>
      <c r="M1113" s="174"/>
      <c r="N1113" s="174"/>
      <c r="O1113" s="116"/>
      <c r="P1113" s="174"/>
      <c r="Q1113" s="116"/>
      <c r="R1113" s="116"/>
      <c r="S1113" s="116"/>
      <c r="T1113" s="116"/>
      <c r="U1113" s="116"/>
      <c r="V1113" s="116"/>
      <c r="W1113" s="116"/>
      <c r="X1113" s="116"/>
      <c r="Y1113" s="116"/>
      <c r="Z1113" s="116"/>
      <c r="AA1113" s="116"/>
      <c r="AB1113" s="116"/>
      <c r="AC1113" s="116"/>
      <c r="AD1113" s="116"/>
      <c r="AE1113" s="116"/>
      <c r="AF1113" s="116"/>
      <c r="AG1113" s="116"/>
      <c r="AH1113" s="116"/>
      <c r="AI1113" s="116"/>
      <c r="AJ1113" s="116"/>
    </row>
    <row r="1114" ht="15.0" customHeight="1">
      <c r="A1114" s="262">
        <v>45875.0</v>
      </c>
      <c r="B1114" s="115" t="s">
        <v>2271</v>
      </c>
      <c r="C1114" s="116">
        <v>897228.0</v>
      </c>
      <c r="D1114" s="116"/>
      <c r="E1114" s="175">
        <f t="shared" si="1"/>
        <v>-50692941.3</v>
      </c>
      <c r="F1114" s="262"/>
      <c r="G1114" s="61" t="s">
        <v>2264</v>
      </c>
      <c r="H1114" s="118"/>
      <c r="I1114" s="29"/>
      <c r="J1114" s="29"/>
      <c r="K1114" s="116"/>
      <c r="L1114" s="116"/>
      <c r="M1114" s="174"/>
      <c r="N1114" s="174"/>
      <c r="O1114" s="116"/>
      <c r="P1114" s="174"/>
      <c r="Q1114" s="116"/>
      <c r="R1114" s="116"/>
      <c r="S1114" s="174"/>
      <c r="T1114" s="174"/>
      <c r="U1114" s="174"/>
      <c r="V1114" s="174"/>
      <c r="W1114" s="174"/>
      <c r="X1114" s="174"/>
      <c r="Y1114" s="174"/>
      <c r="Z1114" s="174"/>
      <c r="AA1114" s="174"/>
      <c r="AB1114" s="174"/>
      <c r="AC1114" s="174"/>
      <c r="AD1114" s="174"/>
      <c r="AE1114" s="174"/>
      <c r="AF1114" s="174"/>
      <c r="AG1114" s="174"/>
      <c r="AH1114" s="174"/>
      <c r="AI1114" s="174"/>
      <c r="AJ1114" s="174"/>
    </row>
    <row r="1115" ht="15.0" customHeight="1">
      <c r="A1115" s="262"/>
      <c r="B1115" s="117" t="s">
        <v>3167</v>
      </c>
      <c r="C1115" s="116"/>
      <c r="D1115" s="116">
        <v>116040.0</v>
      </c>
      <c r="E1115" s="175">
        <f t="shared" si="1"/>
        <v>-50808981.3</v>
      </c>
      <c r="F1115" s="262"/>
      <c r="G1115" s="61" t="s">
        <v>2264</v>
      </c>
      <c r="H1115" s="118"/>
      <c r="I1115" s="29"/>
      <c r="J1115" s="29"/>
      <c r="K1115" s="116"/>
      <c r="L1115" s="116"/>
      <c r="M1115" s="174"/>
      <c r="N1115" s="174"/>
      <c r="O1115" s="116"/>
      <c r="P1115" s="174"/>
      <c r="Q1115" s="116"/>
      <c r="R1115" s="116"/>
      <c r="S1115" s="174"/>
      <c r="T1115" s="174"/>
      <c r="U1115" s="174"/>
      <c r="V1115" s="174"/>
      <c r="W1115" s="174"/>
      <c r="X1115" s="174"/>
      <c r="Y1115" s="174"/>
      <c r="Z1115" s="174"/>
      <c r="AA1115" s="174"/>
      <c r="AB1115" s="174"/>
      <c r="AC1115" s="174"/>
      <c r="AD1115" s="174"/>
      <c r="AE1115" s="174"/>
      <c r="AF1115" s="174"/>
      <c r="AG1115" s="174"/>
      <c r="AH1115" s="174"/>
      <c r="AI1115" s="174"/>
      <c r="AJ1115" s="174"/>
    </row>
    <row r="1116" ht="15.0" customHeight="1">
      <c r="A1116" s="262"/>
      <c r="B1116" s="117" t="s">
        <v>2470</v>
      </c>
      <c r="C1116" s="116">
        <v>1053298.0</v>
      </c>
      <c r="D1116" s="116"/>
      <c r="E1116" s="175">
        <f t="shared" si="1"/>
        <v>-49755683.3</v>
      </c>
      <c r="F1116" s="262"/>
      <c r="G1116" s="61" t="s">
        <v>2264</v>
      </c>
      <c r="H1116" s="118"/>
      <c r="I1116" s="29"/>
      <c r="J1116" s="29"/>
      <c r="K1116" s="116"/>
      <c r="L1116" s="174"/>
      <c r="M1116" s="174"/>
      <c r="N1116" s="174"/>
      <c r="O1116" s="116"/>
      <c r="P1116" s="174"/>
      <c r="Q1116" s="116"/>
      <c r="R1116" s="116"/>
      <c r="S1116" s="174"/>
      <c r="T1116" s="174"/>
      <c r="U1116" s="174"/>
      <c r="V1116" s="174"/>
      <c r="W1116" s="174"/>
      <c r="X1116" s="174"/>
      <c r="Y1116" s="174"/>
      <c r="Z1116" s="174"/>
      <c r="AA1116" s="174"/>
      <c r="AB1116" s="174"/>
      <c r="AC1116" s="174"/>
      <c r="AD1116" s="174"/>
      <c r="AE1116" s="174"/>
      <c r="AF1116" s="174"/>
      <c r="AG1116" s="174"/>
      <c r="AH1116" s="174"/>
      <c r="AI1116" s="174"/>
      <c r="AJ1116" s="174"/>
    </row>
    <row r="1117" ht="15.0" customHeight="1">
      <c r="A1117" s="262"/>
      <c r="B1117" s="117" t="s">
        <v>3232</v>
      </c>
      <c r="C1117" s="116"/>
      <c r="D1117" s="116">
        <v>2300000.0</v>
      </c>
      <c r="E1117" s="175">
        <f t="shared" si="1"/>
        <v>-52055683.3</v>
      </c>
      <c r="F1117" s="262"/>
      <c r="G1117" s="61" t="s">
        <v>2264</v>
      </c>
      <c r="H1117" s="118"/>
      <c r="I1117" s="29"/>
      <c r="J1117" s="29"/>
      <c r="K1117" s="116"/>
      <c r="L1117" s="174"/>
      <c r="M1117" s="174"/>
      <c r="N1117" s="174"/>
      <c r="O1117" s="116"/>
      <c r="P1117" s="174"/>
      <c r="Q1117" s="116"/>
      <c r="R1117" s="116"/>
      <c r="S1117" s="174"/>
      <c r="T1117" s="174"/>
      <c r="U1117" s="174"/>
      <c r="V1117" s="174"/>
      <c r="W1117" s="174"/>
      <c r="X1117" s="174"/>
      <c r="Y1117" s="174"/>
      <c r="Z1117" s="174"/>
      <c r="AA1117" s="174"/>
      <c r="AB1117" s="174"/>
      <c r="AC1117" s="174"/>
      <c r="AD1117" s="174"/>
      <c r="AE1117" s="174"/>
      <c r="AF1117" s="174"/>
      <c r="AG1117" s="174"/>
      <c r="AH1117" s="174"/>
      <c r="AI1117" s="174"/>
      <c r="AJ1117" s="174"/>
    </row>
    <row r="1118" ht="15.0" customHeight="1">
      <c r="A1118" s="262">
        <v>45876.0</v>
      </c>
      <c r="B1118" s="115" t="s">
        <v>2271</v>
      </c>
      <c r="C1118" s="116">
        <v>644135.0</v>
      </c>
      <c r="D1118" s="116"/>
      <c r="E1118" s="175">
        <f t="shared" si="1"/>
        <v>-51411548.3</v>
      </c>
      <c r="F1118" s="262"/>
      <c r="G1118" s="61" t="s">
        <v>2264</v>
      </c>
      <c r="H1118" s="118"/>
      <c r="I1118" s="29"/>
      <c r="J1118" s="29"/>
      <c r="K1118" s="116"/>
      <c r="L1118" s="174"/>
      <c r="M1118" s="174"/>
      <c r="N1118" s="174"/>
      <c r="O1118" s="116"/>
      <c r="P1118" s="174"/>
      <c r="Q1118" s="116"/>
      <c r="R1118" s="116"/>
      <c r="S1118" s="174"/>
      <c r="T1118" s="174"/>
      <c r="U1118" s="174"/>
      <c r="V1118" s="174"/>
      <c r="W1118" s="174"/>
      <c r="X1118" s="174"/>
      <c r="Y1118" s="174"/>
      <c r="Z1118" s="174"/>
      <c r="AA1118" s="174"/>
      <c r="AB1118" s="174"/>
      <c r="AC1118" s="174"/>
      <c r="AD1118" s="174"/>
      <c r="AE1118" s="174"/>
      <c r="AF1118" s="174"/>
      <c r="AG1118" s="174"/>
      <c r="AH1118" s="174"/>
      <c r="AI1118" s="174"/>
      <c r="AJ1118" s="174"/>
    </row>
    <row r="1119" ht="15.0" customHeight="1">
      <c r="A1119" s="262"/>
      <c r="B1119" s="117" t="s">
        <v>3167</v>
      </c>
      <c r="C1119" s="116"/>
      <c r="D1119" s="116">
        <v>116040.0</v>
      </c>
      <c r="E1119" s="175">
        <f t="shared" si="1"/>
        <v>-51527588.3</v>
      </c>
      <c r="F1119" s="262"/>
      <c r="G1119" s="61" t="s">
        <v>2264</v>
      </c>
      <c r="H1119" s="118"/>
      <c r="I1119" s="29"/>
      <c r="J1119" s="29"/>
      <c r="K1119" s="116"/>
      <c r="L1119" s="174"/>
      <c r="M1119" s="174"/>
      <c r="N1119" s="174"/>
      <c r="O1119" s="116"/>
      <c r="P1119" s="174"/>
      <c r="Q1119" s="116"/>
      <c r="R1119" s="116"/>
      <c r="S1119" s="174"/>
      <c r="T1119" s="174"/>
      <c r="U1119" s="174"/>
      <c r="V1119" s="174"/>
      <c r="W1119" s="174"/>
      <c r="X1119" s="174"/>
      <c r="Y1119" s="174"/>
      <c r="Z1119" s="174"/>
      <c r="AA1119" s="174"/>
      <c r="AB1119" s="174"/>
      <c r="AC1119" s="174"/>
      <c r="AD1119" s="174"/>
      <c r="AE1119" s="174"/>
      <c r="AF1119" s="174"/>
      <c r="AG1119" s="174"/>
      <c r="AH1119" s="174"/>
      <c r="AI1119" s="174"/>
      <c r="AJ1119" s="174"/>
    </row>
    <row r="1120" ht="15.0" customHeight="1">
      <c r="A1120" s="262"/>
      <c r="B1120" s="117" t="s">
        <v>2470</v>
      </c>
      <c r="C1120" s="116">
        <f>1075779+16800</f>
        <v>1092579</v>
      </c>
      <c r="D1120" s="116"/>
      <c r="E1120" s="175">
        <f t="shared" si="1"/>
        <v>-50435009.3</v>
      </c>
      <c r="F1120" s="262"/>
      <c r="G1120" s="61" t="s">
        <v>2264</v>
      </c>
      <c r="H1120" s="118"/>
      <c r="I1120" s="29"/>
      <c r="J1120" s="29"/>
      <c r="K1120" s="116"/>
      <c r="L1120" s="174"/>
      <c r="M1120" s="174"/>
      <c r="N1120" s="174"/>
      <c r="O1120" s="116"/>
      <c r="P1120" s="174"/>
      <c r="Q1120" s="116"/>
      <c r="R1120" s="116"/>
      <c r="S1120" s="174"/>
      <c r="T1120" s="174"/>
      <c r="U1120" s="174"/>
      <c r="V1120" s="174"/>
      <c r="W1120" s="174"/>
      <c r="X1120" s="174"/>
      <c r="Y1120" s="174"/>
      <c r="Z1120" s="174"/>
      <c r="AA1120" s="174"/>
      <c r="AB1120" s="174"/>
      <c r="AC1120" s="174"/>
      <c r="AD1120" s="174"/>
      <c r="AE1120" s="174"/>
      <c r="AF1120" s="174"/>
      <c r="AG1120" s="174"/>
      <c r="AH1120" s="174"/>
      <c r="AI1120" s="174"/>
      <c r="AJ1120" s="174"/>
    </row>
    <row r="1121" ht="15.0" customHeight="1">
      <c r="A1121" s="262">
        <v>45877.0</v>
      </c>
      <c r="B1121" s="117" t="s">
        <v>2863</v>
      </c>
      <c r="C1121" s="116">
        <v>8897570.0</v>
      </c>
      <c r="D1121" s="116"/>
      <c r="E1121" s="175">
        <f t="shared" si="1"/>
        <v>-41537439.3</v>
      </c>
      <c r="F1121" s="262">
        <v>45870.0</v>
      </c>
      <c r="G1121" s="260" t="s">
        <v>2266</v>
      </c>
      <c r="H1121" s="118"/>
      <c r="I1121" s="29"/>
      <c r="J1121" s="29"/>
      <c r="K1121" s="116"/>
      <c r="L1121" s="174"/>
      <c r="M1121" s="174"/>
      <c r="N1121" s="174"/>
      <c r="O1121" s="116"/>
      <c r="P1121" s="174"/>
      <c r="Q1121" s="116"/>
      <c r="R1121" s="116"/>
      <c r="S1121" s="174"/>
      <c r="T1121" s="174"/>
      <c r="U1121" s="174"/>
      <c r="V1121" s="174"/>
      <c r="W1121" s="174"/>
      <c r="X1121" s="174"/>
      <c r="Y1121" s="174"/>
      <c r="Z1121" s="174"/>
      <c r="AA1121" s="174"/>
      <c r="AB1121" s="174"/>
      <c r="AC1121" s="174"/>
      <c r="AD1121" s="174"/>
      <c r="AE1121" s="174"/>
      <c r="AF1121" s="174"/>
      <c r="AG1121" s="174"/>
      <c r="AH1121" s="174"/>
      <c r="AI1121" s="174"/>
      <c r="AJ1121" s="174"/>
    </row>
    <row r="1122" ht="15.0" customHeight="1">
      <c r="A1122" s="262"/>
      <c r="B1122" s="117" t="s">
        <v>2378</v>
      </c>
      <c r="C1122" s="116"/>
      <c r="D1122" s="116">
        <v>500.0</v>
      </c>
      <c r="E1122" s="175">
        <f t="shared" si="1"/>
        <v>-41537939.3</v>
      </c>
      <c r="F1122" s="262"/>
      <c r="G1122" s="260" t="s">
        <v>2266</v>
      </c>
      <c r="H1122" s="118"/>
      <c r="I1122" s="29"/>
      <c r="J1122" s="29"/>
      <c r="K1122" s="116"/>
      <c r="L1122" s="174"/>
      <c r="M1122" s="174"/>
      <c r="N1122" s="174"/>
      <c r="O1122" s="116"/>
      <c r="P1122" s="174"/>
      <c r="Q1122" s="116"/>
      <c r="R1122" s="116"/>
      <c r="S1122" s="174"/>
      <c r="T1122" s="174"/>
      <c r="U1122" s="174"/>
      <c r="V1122" s="174"/>
      <c r="W1122" s="174"/>
      <c r="X1122" s="174"/>
      <c r="Y1122" s="174"/>
      <c r="Z1122" s="174"/>
      <c r="AA1122" s="174"/>
      <c r="AB1122" s="174"/>
      <c r="AC1122" s="174"/>
      <c r="AD1122" s="174"/>
      <c r="AE1122" s="174"/>
      <c r="AF1122" s="174"/>
      <c r="AG1122" s="174"/>
      <c r="AH1122" s="174"/>
      <c r="AI1122" s="174"/>
      <c r="AJ1122" s="174"/>
    </row>
    <row r="1123" ht="15.0" customHeight="1">
      <c r="A1123" s="262"/>
      <c r="B1123" s="117" t="s">
        <v>2876</v>
      </c>
      <c r="C1123" s="116">
        <v>5.83704E7</v>
      </c>
      <c r="D1123" s="116"/>
      <c r="E1123" s="175">
        <f t="shared" si="1"/>
        <v>16832460.7</v>
      </c>
      <c r="F1123" s="262">
        <v>45862.0</v>
      </c>
      <c r="G1123" s="28" t="s">
        <v>2263</v>
      </c>
      <c r="H1123" s="118"/>
      <c r="I1123" s="29"/>
      <c r="J1123" s="29"/>
      <c r="K1123" s="116"/>
      <c r="L1123" s="174"/>
      <c r="M1123" s="174"/>
      <c r="N1123" s="174"/>
      <c r="O1123" s="116"/>
      <c r="P1123" s="174"/>
      <c r="Q1123" s="116"/>
      <c r="R1123" s="116"/>
      <c r="S1123" s="174"/>
      <c r="T1123" s="174"/>
      <c r="U1123" s="174"/>
      <c r="V1123" s="174"/>
      <c r="W1123" s="174"/>
      <c r="X1123" s="174"/>
      <c r="Y1123" s="174"/>
      <c r="Z1123" s="174"/>
      <c r="AA1123" s="174"/>
      <c r="AB1123" s="174"/>
      <c r="AC1123" s="174"/>
      <c r="AD1123" s="174"/>
      <c r="AE1123" s="174"/>
      <c r="AF1123" s="174"/>
      <c r="AG1123" s="174"/>
      <c r="AH1123" s="174"/>
      <c r="AI1123" s="174"/>
      <c r="AJ1123" s="174"/>
    </row>
    <row r="1124" ht="15.0" customHeight="1">
      <c r="A1124" s="262"/>
      <c r="B1124" s="117" t="s">
        <v>2874</v>
      </c>
      <c r="C1124" s="116">
        <v>9908360.0</v>
      </c>
      <c r="D1124" s="116"/>
      <c r="E1124" s="175">
        <f t="shared" si="1"/>
        <v>26740820.7</v>
      </c>
      <c r="F1124" s="262">
        <v>45862.0</v>
      </c>
      <c r="G1124" s="28" t="s">
        <v>2263</v>
      </c>
      <c r="H1124" s="118"/>
      <c r="I1124" s="29"/>
      <c r="J1124" s="29"/>
      <c r="K1124" s="116"/>
      <c r="L1124" s="174"/>
      <c r="M1124" s="174"/>
      <c r="N1124" s="174"/>
      <c r="O1124" s="116"/>
      <c r="P1124" s="174"/>
      <c r="Q1124" s="116"/>
      <c r="R1124" s="116"/>
      <c r="S1124" s="174"/>
      <c r="T1124" s="174"/>
      <c r="U1124" s="174"/>
      <c r="V1124" s="174"/>
      <c r="W1124" s="174"/>
      <c r="X1124" s="174"/>
      <c r="Y1124" s="174"/>
      <c r="Z1124" s="174"/>
      <c r="AA1124" s="174"/>
      <c r="AB1124" s="174"/>
      <c r="AC1124" s="174"/>
      <c r="AD1124" s="174"/>
      <c r="AE1124" s="174"/>
      <c r="AF1124" s="174"/>
      <c r="AG1124" s="174"/>
      <c r="AH1124" s="174"/>
      <c r="AI1124" s="174"/>
      <c r="AJ1124" s="174"/>
    </row>
    <row r="1125" ht="15.0" customHeight="1">
      <c r="A1125" s="262"/>
      <c r="B1125" s="117" t="s">
        <v>2873</v>
      </c>
      <c r="C1125" s="116">
        <v>2345200.0</v>
      </c>
      <c r="D1125" s="116"/>
      <c r="E1125" s="175">
        <f t="shared" si="1"/>
        <v>29086020.7</v>
      </c>
      <c r="F1125" s="262">
        <v>45862.0</v>
      </c>
      <c r="G1125" s="28" t="s">
        <v>2263</v>
      </c>
      <c r="H1125" s="118"/>
      <c r="I1125" s="29"/>
      <c r="J1125" s="29"/>
      <c r="K1125" s="116"/>
      <c r="L1125" s="174"/>
      <c r="M1125" s="174"/>
      <c r="N1125" s="174"/>
      <c r="O1125" s="116"/>
      <c r="P1125" s="174"/>
      <c r="Q1125" s="116"/>
      <c r="R1125" s="116"/>
      <c r="S1125" s="174"/>
      <c r="T1125" s="174"/>
      <c r="U1125" s="174"/>
      <c r="V1125" s="174"/>
      <c r="W1125" s="174"/>
      <c r="X1125" s="174"/>
      <c r="Y1125" s="174"/>
      <c r="Z1125" s="174"/>
      <c r="AA1125" s="174"/>
      <c r="AB1125" s="174"/>
      <c r="AC1125" s="174"/>
      <c r="AD1125" s="174"/>
      <c r="AE1125" s="174"/>
      <c r="AF1125" s="174"/>
      <c r="AG1125" s="174"/>
      <c r="AH1125" s="174"/>
      <c r="AI1125" s="174"/>
      <c r="AJ1125" s="174"/>
    </row>
    <row r="1126" ht="15.0" customHeight="1">
      <c r="A1126" s="262"/>
      <c r="B1126" s="115" t="s">
        <v>2872</v>
      </c>
      <c r="C1126" s="116">
        <v>2.65353E7</v>
      </c>
      <c r="D1126" s="116"/>
      <c r="E1126" s="175">
        <f t="shared" si="1"/>
        <v>55621320.7</v>
      </c>
      <c r="F1126" s="262">
        <v>45862.0</v>
      </c>
      <c r="G1126" s="28" t="s">
        <v>2263</v>
      </c>
      <c r="H1126" s="118"/>
      <c r="I1126" s="29"/>
      <c r="J1126" s="29"/>
      <c r="K1126" s="116"/>
      <c r="L1126" s="174"/>
      <c r="M1126" s="174"/>
      <c r="N1126" s="174"/>
      <c r="O1126" s="116"/>
      <c r="P1126" s="174"/>
      <c r="Q1126" s="116"/>
      <c r="R1126" s="116"/>
      <c r="S1126" s="174"/>
      <c r="T1126" s="174"/>
      <c r="U1126" s="174"/>
      <c r="V1126" s="174"/>
      <c r="W1126" s="174"/>
      <c r="X1126" s="174"/>
      <c r="Y1126" s="174"/>
      <c r="Z1126" s="174"/>
      <c r="AA1126" s="174"/>
      <c r="AB1126" s="174"/>
      <c r="AC1126" s="174"/>
      <c r="AD1126" s="174"/>
      <c r="AE1126" s="174"/>
      <c r="AF1126" s="174"/>
      <c r="AG1126" s="174"/>
      <c r="AH1126" s="174"/>
      <c r="AI1126" s="174"/>
      <c r="AJ1126" s="174"/>
    </row>
    <row r="1127" ht="15.0" customHeight="1">
      <c r="A1127" s="262"/>
      <c r="B1127" s="115" t="s">
        <v>2875</v>
      </c>
      <c r="C1127" s="116">
        <v>1.1671275E7</v>
      </c>
      <c r="D1127" s="116"/>
      <c r="E1127" s="175">
        <f t="shared" si="1"/>
        <v>67292595.7</v>
      </c>
      <c r="F1127" s="262">
        <v>45862.0</v>
      </c>
      <c r="G1127" s="28" t="s">
        <v>2263</v>
      </c>
      <c r="H1127" s="118"/>
      <c r="I1127" s="29"/>
      <c r="J1127" s="29"/>
      <c r="K1127" s="116"/>
      <c r="L1127" s="174"/>
      <c r="M1127" s="174"/>
      <c r="N1127" s="174"/>
      <c r="O1127" s="116"/>
      <c r="P1127" s="174"/>
      <c r="Q1127" s="116"/>
      <c r="R1127" s="116"/>
      <c r="S1127" s="174"/>
      <c r="T1127" s="174"/>
      <c r="U1127" s="174"/>
      <c r="V1127" s="174"/>
      <c r="W1127" s="174"/>
      <c r="X1127" s="174"/>
      <c r="Y1127" s="174"/>
      <c r="Z1127" s="174"/>
      <c r="AA1127" s="174"/>
      <c r="AB1127" s="174"/>
      <c r="AC1127" s="174"/>
      <c r="AD1127" s="174"/>
      <c r="AE1127" s="174"/>
      <c r="AF1127" s="174"/>
      <c r="AG1127" s="174"/>
      <c r="AH1127" s="174"/>
      <c r="AI1127" s="174"/>
      <c r="AJ1127" s="174"/>
    </row>
    <row r="1128" ht="15.0" customHeight="1">
      <c r="A1128" s="262"/>
      <c r="B1128" s="115" t="s">
        <v>2271</v>
      </c>
      <c r="C1128" s="116">
        <v>449726.0</v>
      </c>
      <c r="D1128" s="116"/>
      <c r="E1128" s="175">
        <f t="shared" si="1"/>
        <v>67742321.7</v>
      </c>
      <c r="F1128" s="262"/>
      <c r="G1128" s="61" t="s">
        <v>2264</v>
      </c>
      <c r="H1128" s="118"/>
      <c r="I1128" s="29"/>
      <c r="J1128" s="29"/>
      <c r="K1128" s="116"/>
      <c r="L1128" s="174"/>
      <c r="M1128" s="174"/>
      <c r="N1128" s="174"/>
      <c r="O1128" s="116"/>
      <c r="P1128" s="174"/>
      <c r="Q1128" s="116"/>
      <c r="R1128" s="116"/>
      <c r="S1128" s="174"/>
      <c r="T1128" s="174"/>
      <c r="U1128" s="174"/>
      <c r="V1128" s="174"/>
      <c r="W1128" s="174"/>
      <c r="X1128" s="174"/>
      <c r="Y1128" s="174"/>
      <c r="Z1128" s="174"/>
      <c r="AA1128" s="174"/>
      <c r="AB1128" s="174"/>
      <c r="AC1128" s="174"/>
      <c r="AD1128" s="174"/>
      <c r="AE1128" s="174"/>
      <c r="AF1128" s="174"/>
      <c r="AG1128" s="174"/>
      <c r="AH1128" s="174"/>
      <c r="AI1128" s="174"/>
      <c r="AJ1128" s="174"/>
    </row>
    <row r="1129" ht="15.0" customHeight="1">
      <c r="A1129" s="262"/>
      <c r="B1129" s="117" t="s">
        <v>2470</v>
      </c>
      <c r="C1129" s="116">
        <v>610835.0</v>
      </c>
      <c r="D1129" s="116"/>
      <c r="E1129" s="175">
        <f t="shared" si="1"/>
        <v>68353156.7</v>
      </c>
      <c r="F1129" s="262"/>
      <c r="G1129" s="61" t="s">
        <v>2264</v>
      </c>
      <c r="H1129" s="118"/>
      <c r="I1129" s="29"/>
      <c r="J1129" s="29"/>
      <c r="K1129" s="116"/>
      <c r="L1129" s="174"/>
      <c r="M1129" s="174"/>
      <c r="N1129" s="174"/>
      <c r="O1129" s="116"/>
      <c r="P1129" s="174"/>
      <c r="Q1129" s="116"/>
      <c r="R1129" s="116"/>
      <c r="S1129" s="174"/>
      <c r="T1129" s="174"/>
      <c r="U1129" s="174"/>
      <c r="V1129" s="174"/>
      <c r="W1129" s="174"/>
      <c r="X1129" s="174"/>
      <c r="Y1129" s="174"/>
      <c r="Z1129" s="174"/>
      <c r="AA1129" s="174"/>
      <c r="AB1129" s="174"/>
      <c r="AC1129" s="174"/>
      <c r="AD1129" s="174"/>
      <c r="AE1129" s="174"/>
      <c r="AF1129" s="174"/>
      <c r="AG1129" s="174"/>
      <c r="AH1129" s="174"/>
      <c r="AI1129" s="174"/>
      <c r="AJ1129" s="174"/>
    </row>
    <row r="1130" ht="15.0" customHeight="1">
      <c r="A1130" s="262"/>
      <c r="B1130" s="117" t="s">
        <v>2280</v>
      </c>
      <c r="C1130" s="116"/>
      <c r="D1130" s="116">
        <v>741961.0</v>
      </c>
      <c r="E1130" s="175">
        <f t="shared" si="1"/>
        <v>67611195.7</v>
      </c>
      <c r="F1130" s="262"/>
      <c r="G1130" s="61" t="s">
        <v>2264</v>
      </c>
      <c r="H1130" s="118"/>
      <c r="I1130" s="29"/>
      <c r="J1130" s="29"/>
      <c r="K1130" s="116"/>
      <c r="L1130" s="174"/>
      <c r="M1130" s="174"/>
      <c r="N1130" s="174"/>
      <c r="O1130" s="116"/>
      <c r="P1130" s="174"/>
      <c r="Q1130" s="116"/>
      <c r="R1130" s="116"/>
      <c r="S1130" s="174"/>
      <c r="T1130" s="174"/>
      <c r="U1130" s="174"/>
      <c r="V1130" s="174"/>
      <c r="W1130" s="174"/>
      <c r="X1130" s="174"/>
      <c r="Y1130" s="174"/>
      <c r="Z1130" s="174"/>
      <c r="AA1130" s="174"/>
      <c r="AB1130" s="174"/>
      <c r="AC1130" s="174"/>
      <c r="AD1130" s="174"/>
      <c r="AE1130" s="174"/>
      <c r="AF1130" s="174"/>
      <c r="AG1130" s="174"/>
      <c r="AH1130" s="174"/>
      <c r="AI1130" s="174"/>
      <c r="AJ1130" s="174"/>
    </row>
    <row r="1131" ht="15.0" customHeight="1">
      <c r="A1131" s="262"/>
      <c r="B1131" s="117" t="s">
        <v>2408</v>
      </c>
      <c r="C1131" s="116"/>
      <c r="D1131" s="116">
        <f>5290*2</f>
        <v>10580</v>
      </c>
      <c r="E1131" s="175">
        <f t="shared" si="1"/>
        <v>67600615.7</v>
      </c>
      <c r="F1131" s="262" t="s">
        <v>3233</v>
      </c>
      <c r="G1131" s="61" t="s">
        <v>2264</v>
      </c>
      <c r="H1131" s="118"/>
      <c r="I1131" s="29"/>
      <c r="J1131" s="29"/>
      <c r="K1131" s="116"/>
      <c r="L1131" s="174"/>
      <c r="M1131" s="174"/>
      <c r="N1131" s="174"/>
      <c r="O1131" s="116"/>
      <c r="P1131" s="174"/>
      <c r="Q1131" s="116"/>
      <c r="R1131" s="116"/>
      <c r="S1131" s="174"/>
      <c r="T1131" s="174"/>
      <c r="U1131" s="174"/>
      <c r="V1131" s="174"/>
      <c r="W1131" s="174"/>
      <c r="X1131" s="174"/>
      <c r="Y1131" s="174"/>
      <c r="Z1131" s="174"/>
      <c r="AA1131" s="174"/>
      <c r="AB1131" s="174"/>
      <c r="AC1131" s="174"/>
      <c r="AD1131" s="174"/>
      <c r="AE1131" s="174"/>
      <c r="AF1131" s="174"/>
      <c r="AG1131" s="174"/>
      <c r="AH1131" s="174"/>
      <c r="AI1131" s="174"/>
      <c r="AJ1131" s="174"/>
    </row>
    <row r="1132" ht="15.0" customHeight="1">
      <c r="A1132" s="262"/>
      <c r="B1132" s="115" t="s">
        <v>3234</v>
      </c>
      <c r="C1132" s="116"/>
      <c r="D1132" s="116">
        <v>8971083.0</v>
      </c>
      <c r="E1132" s="175">
        <f t="shared" si="1"/>
        <v>58629532.7</v>
      </c>
      <c r="F1132" s="262">
        <v>45869.0</v>
      </c>
      <c r="G1132" s="61" t="s">
        <v>2264</v>
      </c>
      <c r="H1132" s="118"/>
      <c r="I1132" s="29"/>
      <c r="J1132" s="29"/>
      <c r="K1132" s="116"/>
      <c r="L1132" s="174"/>
      <c r="M1132" s="174"/>
      <c r="N1132" s="174"/>
      <c r="O1132" s="116"/>
      <c r="P1132" s="174"/>
      <c r="Q1132" s="116"/>
      <c r="R1132" s="116"/>
      <c r="S1132" s="174"/>
      <c r="T1132" s="174"/>
      <c r="U1132" s="174"/>
      <c r="V1132" s="174"/>
      <c r="W1132" s="174"/>
      <c r="X1132" s="174"/>
      <c r="Y1132" s="174"/>
      <c r="Z1132" s="174"/>
      <c r="AA1132" s="174"/>
      <c r="AB1132" s="174"/>
      <c r="AC1132" s="174"/>
      <c r="AD1132" s="174"/>
      <c r="AE1132" s="174"/>
      <c r="AF1132" s="174"/>
      <c r="AG1132" s="174"/>
      <c r="AH1132" s="174"/>
      <c r="AI1132" s="174"/>
      <c r="AJ1132" s="174"/>
    </row>
    <row r="1133" ht="15.0" customHeight="1">
      <c r="A1133" s="262">
        <v>45878.0</v>
      </c>
      <c r="B1133" s="117" t="s">
        <v>3167</v>
      </c>
      <c r="C1133" s="116"/>
      <c r="D1133" s="116">
        <v>232080.0</v>
      </c>
      <c r="E1133" s="175">
        <f t="shared" si="1"/>
        <v>58397452.7</v>
      </c>
      <c r="F1133" s="262"/>
      <c r="G1133" s="61" t="s">
        <v>2264</v>
      </c>
      <c r="H1133" s="118"/>
      <c r="I1133" s="29"/>
      <c r="J1133" s="29"/>
      <c r="K1133" s="116"/>
      <c r="L1133" s="174"/>
      <c r="M1133" s="174"/>
      <c r="N1133" s="174"/>
      <c r="O1133" s="116"/>
      <c r="P1133" s="174"/>
      <c r="Q1133" s="116"/>
      <c r="R1133" s="116"/>
      <c r="S1133" s="174"/>
      <c r="T1133" s="174"/>
      <c r="U1133" s="174"/>
      <c r="V1133" s="174"/>
      <c r="W1133" s="174"/>
      <c r="X1133" s="174"/>
      <c r="Y1133" s="174"/>
      <c r="Z1133" s="174"/>
      <c r="AA1133" s="174"/>
      <c r="AB1133" s="174"/>
      <c r="AC1133" s="174"/>
      <c r="AD1133" s="174"/>
      <c r="AE1133" s="174"/>
      <c r="AF1133" s="174"/>
      <c r="AG1133" s="174"/>
      <c r="AH1133" s="174"/>
      <c r="AI1133" s="174"/>
      <c r="AJ1133" s="174"/>
    </row>
    <row r="1134" ht="15.0" customHeight="1">
      <c r="A1134" s="262"/>
      <c r="B1134" s="117" t="s">
        <v>2470</v>
      </c>
      <c r="C1134" s="116">
        <v>23800.0</v>
      </c>
      <c r="D1134" s="116"/>
      <c r="E1134" s="175">
        <f t="shared" si="1"/>
        <v>58421252.7</v>
      </c>
      <c r="F1134" s="262"/>
      <c r="G1134" s="61" t="s">
        <v>2264</v>
      </c>
      <c r="H1134" s="118"/>
      <c r="I1134" s="29"/>
      <c r="J1134" s="29"/>
      <c r="K1134" s="116"/>
      <c r="L1134" s="174"/>
      <c r="M1134" s="174"/>
      <c r="N1134" s="174"/>
      <c r="O1134" s="116"/>
      <c r="P1134" s="174"/>
      <c r="Q1134" s="116"/>
      <c r="R1134" s="116"/>
      <c r="S1134" s="174"/>
      <c r="T1134" s="174"/>
      <c r="U1134" s="174"/>
      <c r="V1134" s="174"/>
      <c r="W1134" s="174"/>
      <c r="X1134" s="174"/>
      <c r="Y1134" s="174"/>
      <c r="Z1134" s="174"/>
      <c r="AA1134" s="174"/>
      <c r="AB1134" s="174"/>
      <c r="AC1134" s="174"/>
      <c r="AD1134" s="174"/>
      <c r="AE1134" s="174"/>
      <c r="AF1134" s="174"/>
      <c r="AG1134" s="174"/>
      <c r="AH1134" s="174"/>
      <c r="AI1134" s="174"/>
      <c r="AJ1134" s="174"/>
    </row>
    <row r="1135" ht="15.0" customHeight="1">
      <c r="A1135" s="262">
        <v>45879.0</v>
      </c>
      <c r="B1135" s="115" t="s">
        <v>3111</v>
      </c>
      <c r="C1135" s="116"/>
      <c r="D1135" s="116">
        <v>1.120295E7</v>
      </c>
      <c r="E1135" s="175">
        <f t="shared" si="1"/>
        <v>47218302.7</v>
      </c>
      <c r="F1135" s="262"/>
      <c r="G1135" s="99" t="s">
        <v>2265</v>
      </c>
      <c r="H1135" s="118"/>
      <c r="I1135" s="29"/>
      <c r="J1135" s="29"/>
      <c r="K1135" s="116"/>
      <c r="L1135" s="28" t="s">
        <v>1095</v>
      </c>
      <c r="M1135" s="174"/>
      <c r="N1135" s="174"/>
      <c r="O1135" s="116"/>
      <c r="P1135" s="174"/>
      <c r="Q1135" s="116"/>
      <c r="R1135" s="116"/>
      <c r="S1135" s="174"/>
      <c r="T1135" s="174"/>
      <c r="U1135" s="174"/>
      <c r="V1135" s="174"/>
      <c r="W1135" s="174"/>
      <c r="X1135" s="174"/>
      <c r="Y1135" s="174"/>
      <c r="Z1135" s="174"/>
      <c r="AA1135" s="174"/>
      <c r="AB1135" s="174"/>
      <c r="AC1135" s="174"/>
      <c r="AD1135" s="174"/>
      <c r="AE1135" s="174"/>
      <c r="AF1135" s="174"/>
      <c r="AG1135" s="174"/>
      <c r="AH1135" s="174"/>
      <c r="AI1135" s="174"/>
      <c r="AJ1135" s="174"/>
    </row>
    <row r="1136" ht="15.0" customHeight="1">
      <c r="A1136" s="262"/>
      <c r="B1136" s="115" t="s">
        <v>3235</v>
      </c>
      <c r="C1136" s="116"/>
      <c r="D1136" s="116">
        <v>1.0901346E7</v>
      </c>
      <c r="E1136" s="175">
        <f t="shared" si="1"/>
        <v>36316956.7</v>
      </c>
      <c r="F1136" s="262"/>
      <c r="G1136" s="61" t="s">
        <v>2264</v>
      </c>
      <c r="H1136" s="118"/>
      <c r="I1136" s="29"/>
      <c r="J1136" s="29"/>
      <c r="K1136" s="116"/>
      <c r="L1136" s="174"/>
      <c r="M1136" s="174"/>
      <c r="N1136" s="174"/>
      <c r="O1136" s="116"/>
      <c r="P1136" s="174"/>
      <c r="Q1136" s="116"/>
      <c r="R1136" s="116"/>
      <c r="S1136" s="174"/>
      <c r="T1136" s="174"/>
      <c r="U1136" s="174"/>
      <c r="V1136" s="174"/>
      <c r="W1136" s="174"/>
      <c r="X1136" s="174"/>
      <c r="Y1136" s="174"/>
      <c r="Z1136" s="174"/>
      <c r="AA1136" s="174"/>
      <c r="AB1136" s="174"/>
      <c r="AC1136" s="174"/>
      <c r="AD1136" s="174"/>
      <c r="AE1136" s="174"/>
      <c r="AF1136" s="174"/>
      <c r="AG1136" s="174"/>
      <c r="AH1136" s="174"/>
      <c r="AI1136" s="174"/>
      <c r="AJ1136" s="174"/>
    </row>
    <row r="1137" ht="15.0" customHeight="1">
      <c r="A1137" s="262"/>
      <c r="B1137" s="115" t="s">
        <v>3236</v>
      </c>
      <c r="C1137" s="116"/>
      <c r="D1137" s="116">
        <v>1.0641835E7</v>
      </c>
      <c r="E1137" s="175">
        <f t="shared" si="1"/>
        <v>25675121.7</v>
      </c>
      <c r="F1137" s="262"/>
      <c r="G1137" s="61" t="s">
        <v>2264</v>
      </c>
      <c r="H1137" s="118"/>
      <c r="I1137" s="29"/>
      <c r="J1137" s="29"/>
      <c r="K1137" s="34" t="s">
        <v>3206</v>
      </c>
      <c r="L1137" s="265">
        <f>D1099+D1106+D1107+D1111+D1112+D1115+D1119+D1133+D1144+D1145+D1161+D1162+D1166+D1181+D1182+D1185+D1186+D1192+D1197+D1205+D1209+D1216+D1219+D1226+D1230</f>
        <v>3191100</v>
      </c>
      <c r="M1137" s="174"/>
      <c r="N1137" s="174"/>
      <c r="O1137" s="116"/>
      <c r="P1137" s="174"/>
      <c r="Q1137" s="116"/>
      <c r="R1137" s="116"/>
      <c r="S1137" s="174"/>
      <c r="T1137" s="174"/>
      <c r="U1137" s="174"/>
      <c r="V1137" s="174"/>
      <c r="W1137" s="174"/>
      <c r="X1137" s="174"/>
      <c r="Y1137" s="174"/>
      <c r="Z1137" s="174"/>
      <c r="AA1137" s="174"/>
      <c r="AB1137" s="174"/>
      <c r="AC1137" s="174"/>
      <c r="AD1137" s="174"/>
      <c r="AE1137" s="174"/>
      <c r="AF1137" s="174"/>
      <c r="AG1137" s="174"/>
      <c r="AH1137" s="174"/>
      <c r="AI1137" s="174"/>
      <c r="AJ1137" s="174"/>
    </row>
    <row r="1138" ht="15.0" customHeight="1">
      <c r="A1138" s="262"/>
      <c r="B1138" s="115" t="s">
        <v>2279</v>
      </c>
      <c r="C1138" s="116"/>
      <c r="D1138" s="116">
        <v>4.6E7</v>
      </c>
      <c r="E1138" s="175">
        <f t="shared" si="1"/>
        <v>-20324878.3</v>
      </c>
      <c r="F1138" s="262"/>
      <c r="G1138" s="61" t="s">
        <v>2264</v>
      </c>
      <c r="H1138" s="118"/>
      <c r="I1138" s="29"/>
      <c r="J1138" s="29"/>
      <c r="K1138" s="34" t="s">
        <v>2969</v>
      </c>
      <c r="L1138" s="265"/>
      <c r="M1138" s="174"/>
      <c r="N1138" s="174"/>
      <c r="O1138" s="116"/>
      <c r="P1138" s="174"/>
      <c r="Q1138" s="116"/>
      <c r="R1138" s="116"/>
      <c r="S1138" s="174"/>
      <c r="T1138" s="174"/>
      <c r="U1138" s="174"/>
      <c r="V1138" s="174"/>
      <c r="W1138" s="174"/>
      <c r="X1138" s="174"/>
      <c r="Y1138" s="174"/>
      <c r="Z1138" s="174"/>
      <c r="AA1138" s="174"/>
      <c r="AB1138" s="174"/>
      <c r="AC1138" s="174"/>
      <c r="AD1138" s="174"/>
      <c r="AE1138" s="174"/>
      <c r="AF1138" s="174"/>
      <c r="AG1138" s="174"/>
      <c r="AH1138" s="174"/>
      <c r="AI1138" s="174"/>
      <c r="AJ1138" s="174"/>
    </row>
    <row r="1139" ht="15.0" customHeight="1">
      <c r="A1139" s="262"/>
      <c r="B1139" s="115" t="s">
        <v>2881</v>
      </c>
      <c r="C1139" s="116"/>
      <c r="D1139" s="118">
        <v>5000000.0</v>
      </c>
      <c r="E1139" s="175">
        <f t="shared" si="1"/>
        <v>-25324878.3</v>
      </c>
      <c r="F1139" s="262"/>
      <c r="G1139" s="61" t="s">
        <v>2264</v>
      </c>
      <c r="H1139" s="118"/>
      <c r="I1139" s="29"/>
      <c r="J1139" s="29"/>
      <c r="K1139" s="34" t="s">
        <v>2325</v>
      </c>
      <c r="L1139" s="265">
        <v>4348780.0</v>
      </c>
      <c r="M1139" s="174"/>
      <c r="N1139" s="174"/>
      <c r="O1139" s="116"/>
      <c r="P1139" s="174"/>
      <c r="Q1139" s="116"/>
      <c r="R1139" s="116"/>
      <c r="S1139" s="174"/>
      <c r="T1139" s="174"/>
      <c r="U1139" s="174"/>
      <c r="V1139" s="174"/>
      <c r="W1139" s="174"/>
      <c r="X1139" s="174"/>
      <c r="Y1139" s="174"/>
      <c r="Z1139" s="174"/>
      <c r="AA1139" s="174"/>
      <c r="AB1139" s="174"/>
      <c r="AC1139" s="174"/>
      <c r="AD1139" s="174"/>
      <c r="AE1139" s="174"/>
      <c r="AF1139" s="174"/>
      <c r="AG1139" s="174"/>
      <c r="AH1139" s="174"/>
      <c r="AI1139" s="174"/>
      <c r="AJ1139" s="174"/>
    </row>
    <row r="1140" ht="15.0" customHeight="1">
      <c r="A1140" s="262"/>
      <c r="B1140" s="115" t="s">
        <v>3237</v>
      </c>
      <c r="C1140" s="116"/>
      <c r="D1140" s="118">
        <v>1.6E7</v>
      </c>
      <c r="E1140" s="175">
        <f t="shared" si="1"/>
        <v>-41324878.3</v>
      </c>
      <c r="F1140" s="262"/>
      <c r="G1140" s="61" t="s">
        <v>2264</v>
      </c>
      <c r="H1140" s="118"/>
      <c r="I1140" s="29"/>
      <c r="J1140" s="29"/>
      <c r="K1140" s="34" t="s">
        <v>2895</v>
      </c>
      <c r="L1140" s="28">
        <v>1.100627E7</v>
      </c>
      <c r="M1140" s="174"/>
      <c r="N1140" s="174"/>
      <c r="O1140" s="116"/>
      <c r="P1140" s="174"/>
      <c r="Q1140" s="116"/>
      <c r="R1140" s="116"/>
      <c r="S1140" s="174"/>
      <c r="T1140" s="174"/>
      <c r="U1140" s="174"/>
      <c r="V1140" s="174"/>
      <c r="W1140" s="174"/>
      <c r="X1140" s="174"/>
      <c r="Y1140" s="174"/>
      <c r="Z1140" s="174"/>
      <c r="AA1140" s="174"/>
      <c r="AB1140" s="174"/>
      <c r="AC1140" s="174"/>
      <c r="AD1140" s="174"/>
      <c r="AE1140" s="174"/>
      <c r="AF1140" s="174"/>
      <c r="AG1140" s="174"/>
      <c r="AH1140" s="174"/>
      <c r="AI1140" s="174"/>
      <c r="AJ1140" s="174"/>
    </row>
    <row r="1141" ht="15.0" customHeight="1">
      <c r="A1141" s="262"/>
      <c r="B1141" s="115" t="s">
        <v>2884</v>
      </c>
      <c r="C1141" s="116"/>
      <c r="D1141" s="118">
        <v>200000.0</v>
      </c>
      <c r="E1141" s="175">
        <f t="shared" si="1"/>
        <v>-41524878.3</v>
      </c>
      <c r="F1141" s="262"/>
      <c r="G1141" s="61" t="s">
        <v>2264</v>
      </c>
      <c r="H1141" s="118"/>
      <c r="I1141" s="29"/>
      <c r="J1141" s="29"/>
      <c r="K1141" s="34" t="s">
        <v>2890</v>
      </c>
      <c r="L1141" s="118">
        <v>7500000.0</v>
      </c>
      <c r="M1141" s="174"/>
      <c r="N1141" s="174"/>
      <c r="O1141" s="116"/>
      <c r="P1141" s="174"/>
      <c r="Q1141" s="116"/>
      <c r="R1141" s="116"/>
      <c r="S1141" s="174"/>
      <c r="T1141" s="174"/>
      <c r="U1141" s="174"/>
      <c r="V1141" s="174"/>
      <c r="W1141" s="174"/>
      <c r="X1141" s="174"/>
      <c r="Y1141" s="174"/>
      <c r="Z1141" s="174"/>
      <c r="AA1141" s="174"/>
      <c r="AB1141" s="174"/>
      <c r="AC1141" s="174"/>
      <c r="AD1141" s="174"/>
      <c r="AE1141" s="174"/>
      <c r="AF1141" s="174"/>
      <c r="AG1141" s="174"/>
      <c r="AH1141" s="174"/>
      <c r="AI1141" s="174"/>
      <c r="AJ1141" s="174"/>
    </row>
    <row r="1142" ht="15.0" customHeight="1">
      <c r="A1142" s="262"/>
      <c r="B1142" s="115" t="s">
        <v>2470</v>
      </c>
      <c r="C1142" s="116">
        <v>300.0</v>
      </c>
      <c r="D1142" s="116"/>
      <c r="E1142" s="175">
        <f t="shared" si="1"/>
        <v>-41524578.3</v>
      </c>
      <c r="F1142" s="262"/>
      <c r="G1142" s="61" t="s">
        <v>2264</v>
      </c>
      <c r="H1142" s="118"/>
      <c r="I1142" s="29"/>
      <c r="J1142" s="29"/>
      <c r="K1142" s="34" t="s">
        <v>2833</v>
      </c>
      <c r="L1142" s="118">
        <f>10754720+20410146+15995620+9957420+36666480+79535750+47058000</f>
        <v>220378136</v>
      </c>
      <c r="M1142" s="174"/>
      <c r="N1142" s="118"/>
      <c r="O1142" s="116"/>
      <c r="P1142" s="174"/>
      <c r="Q1142" s="116"/>
      <c r="R1142" s="116"/>
      <c r="S1142" s="174"/>
      <c r="T1142" s="174"/>
      <c r="U1142" s="174"/>
      <c r="V1142" s="174"/>
      <c r="W1142" s="174"/>
      <c r="X1142" s="174"/>
      <c r="Y1142" s="174"/>
      <c r="Z1142" s="174"/>
      <c r="AA1142" s="174"/>
      <c r="AB1142" s="174"/>
      <c r="AC1142" s="174"/>
      <c r="AD1142" s="174"/>
      <c r="AE1142" s="174"/>
      <c r="AF1142" s="174"/>
      <c r="AG1142" s="174"/>
      <c r="AH1142" s="174"/>
      <c r="AI1142" s="174"/>
      <c r="AJ1142" s="174"/>
    </row>
    <row r="1143" ht="15.0" customHeight="1">
      <c r="A1143" s="262">
        <v>45880.0</v>
      </c>
      <c r="B1143" s="115" t="s">
        <v>2271</v>
      </c>
      <c r="C1143" s="116">
        <v>414628.0</v>
      </c>
      <c r="D1143" s="116"/>
      <c r="E1143" s="175">
        <f t="shared" si="1"/>
        <v>-41109950.3</v>
      </c>
      <c r="F1143" s="262"/>
      <c r="G1143" s="61" t="s">
        <v>2264</v>
      </c>
      <c r="H1143" s="118"/>
      <c r="I1143" s="29"/>
      <c r="J1143" s="29"/>
      <c r="K1143" s="116">
        <v>1.0</v>
      </c>
      <c r="L1143" s="175">
        <v>0.0</v>
      </c>
      <c r="M1143" s="174"/>
      <c r="N1143" s="174"/>
      <c r="O1143" s="116"/>
      <c r="P1143" s="174"/>
      <c r="Q1143" s="116"/>
      <c r="R1143" s="116"/>
      <c r="S1143" s="174"/>
      <c r="T1143" s="174"/>
      <c r="U1143" s="174"/>
      <c r="V1143" s="174"/>
      <c r="W1143" s="174"/>
      <c r="X1143" s="174"/>
      <c r="Y1143" s="174"/>
      <c r="Z1143" s="174"/>
      <c r="AA1143" s="174"/>
      <c r="AB1143" s="174"/>
      <c r="AC1143" s="174"/>
      <c r="AD1143" s="174"/>
      <c r="AE1143" s="174"/>
      <c r="AF1143" s="174"/>
      <c r="AG1143" s="174"/>
      <c r="AH1143" s="174"/>
      <c r="AI1143" s="174"/>
      <c r="AJ1143" s="174"/>
    </row>
    <row r="1144" ht="15.0" customHeight="1">
      <c r="A1144" s="262"/>
      <c r="B1144" s="117" t="s">
        <v>3167</v>
      </c>
      <c r="C1144" s="116"/>
      <c r="D1144" s="116">
        <v>116040.0</v>
      </c>
      <c r="E1144" s="175">
        <f t="shared" si="1"/>
        <v>-41225990.3</v>
      </c>
      <c r="F1144" s="262"/>
      <c r="G1144" s="61" t="s">
        <v>2264</v>
      </c>
      <c r="H1144" s="118"/>
      <c r="I1144" s="29"/>
      <c r="J1144" s="29"/>
      <c r="K1144" s="116">
        <v>2.0</v>
      </c>
      <c r="L1144" s="175">
        <v>0.0</v>
      </c>
      <c r="M1144" s="174"/>
      <c r="N1144" s="174"/>
      <c r="O1144" s="116"/>
      <c r="P1144" s="174"/>
      <c r="Q1144" s="116"/>
      <c r="R1144" s="116"/>
      <c r="S1144" s="118"/>
      <c r="T1144" s="118"/>
      <c r="U1144" s="118"/>
      <c r="V1144" s="118"/>
      <c r="W1144" s="118"/>
      <c r="X1144" s="118"/>
      <c r="Y1144" s="118"/>
      <c r="Z1144" s="118"/>
      <c r="AA1144" s="118"/>
      <c r="AB1144" s="118"/>
      <c r="AC1144" s="118"/>
      <c r="AD1144" s="118"/>
      <c r="AE1144" s="118"/>
      <c r="AF1144" s="118"/>
      <c r="AG1144" s="118"/>
      <c r="AH1144" s="118"/>
      <c r="AI1144" s="118"/>
      <c r="AJ1144" s="118"/>
    </row>
    <row r="1145" ht="15.0" customHeight="1">
      <c r="A1145" s="262"/>
      <c r="B1145" s="117" t="s">
        <v>3215</v>
      </c>
      <c r="C1145" s="116"/>
      <c r="D1145" s="116">
        <v>106370.0</v>
      </c>
      <c r="E1145" s="175">
        <f t="shared" si="1"/>
        <v>-41332360.3</v>
      </c>
      <c r="F1145" s="262"/>
      <c r="G1145" s="61" t="s">
        <v>2264</v>
      </c>
      <c r="H1145" s="118"/>
      <c r="I1145" s="29"/>
      <c r="J1145" s="29"/>
      <c r="K1145" s="116">
        <v>3.0</v>
      </c>
      <c r="L1145" s="175">
        <v>0.0</v>
      </c>
      <c r="M1145" s="174"/>
      <c r="N1145" s="174"/>
      <c r="O1145" s="116"/>
      <c r="P1145" s="174"/>
      <c r="Q1145" s="116"/>
      <c r="R1145" s="116"/>
      <c r="S1145" s="118"/>
      <c r="T1145" s="118"/>
      <c r="U1145" s="118"/>
      <c r="V1145" s="118"/>
      <c r="W1145" s="118"/>
      <c r="X1145" s="118"/>
      <c r="Y1145" s="118"/>
      <c r="Z1145" s="118"/>
      <c r="AA1145" s="118"/>
      <c r="AB1145" s="118"/>
      <c r="AC1145" s="118"/>
      <c r="AD1145" s="118"/>
      <c r="AE1145" s="118"/>
      <c r="AF1145" s="118"/>
      <c r="AG1145" s="118"/>
      <c r="AH1145" s="118"/>
      <c r="AI1145" s="118"/>
      <c r="AJ1145" s="118"/>
    </row>
    <row r="1146" ht="15.0" customHeight="1">
      <c r="A1146" s="262"/>
      <c r="B1146" s="115" t="s">
        <v>2281</v>
      </c>
      <c r="C1146" s="118"/>
      <c r="D1146" s="118">
        <v>38500.0</v>
      </c>
      <c r="E1146" s="175">
        <f t="shared" si="1"/>
        <v>-41370860.3</v>
      </c>
      <c r="F1146" s="262"/>
      <c r="G1146" s="61" t="s">
        <v>2264</v>
      </c>
      <c r="H1146" s="118"/>
      <c r="I1146" s="29"/>
      <c r="J1146" s="29"/>
      <c r="K1146" s="116">
        <v>4.0</v>
      </c>
      <c r="L1146" s="118">
        <v>210820.0</v>
      </c>
      <c r="M1146" s="174"/>
      <c r="N1146" s="174"/>
      <c r="O1146" s="116"/>
      <c r="P1146" s="174"/>
      <c r="Q1146" s="116"/>
      <c r="R1146" s="116"/>
      <c r="S1146" s="118"/>
      <c r="T1146" s="118"/>
      <c r="U1146" s="118"/>
      <c r="V1146" s="118"/>
      <c r="W1146" s="118"/>
      <c r="X1146" s="118"/>
      <c r="Y1146" s="118"/>
      <c r="Z1146" s="118"/>
      <c r="AA1146" s="118"/>
      <c r="AB1146" s="118"/>
      <c r="AC1146" s="118"/>
      <c r="AD1146" s="118"/>
      <c r="AE1146" s="118"/>
      <c r="AF1146" s="118"/>
      <c r="AG1146" s="118"/>
      <c r="AH1146" s="118"/>
      <c r="AI1146" s="118"/>
      <c r="AJ1146" s="118"/>
    </row>
    <row r="1147" ht="15.0" customHeight="1">
      <c r="A1147" s="262"/>
      <c r="B1147" s="115" t="s">
        <v>2470</v>
      </c>
      <c r="C1147" s="116">
        <v>340706.0</v>
      </c>
      <c r="D1147" s="116"/>
      <c r="E1147" s="175">
        <f t="shared" si="1"/>
        <v>-41030154.3</v>
      </c>
      <c r="F1147" s="262"/>
      <c r="G1147" s="61" t="s">
        <v>2264</v>
      </c>
      <c r="H1147" s="118"/>
      <c r="I1147" s="29"/>
      <c r="J1147" s="29"/>
      <c r="K1147" s="116">
        <v>5.0</v>
      </c>
      <c r="L1147" s="116">
        <v>210820.0</v>
      </c>
      <c r="M1147" s="174"/>
      <c r="N1147" s="174"/>
      <c r="O1147" s="116"/>
      <c r="P1147" s="174"/>
      <c r="Q1147" s="116"/>
      <c r="R1147" s="116"/>
      <c r="S1147" s="118"/>
      <c r="T1147" s="118"/>
      <c r="U1147" s="118"/>
      <c r="V1147" s="118"/>
      <c r="W1147" s="118"/>
      <c r="X1147" s="118"/>
      <c r="Y1147" s="118"/>
      <c r="Z1147" s="118"/>
      <c r="AA1147" s="118"/>
      <c r="AB1147" s="118"/>
      <c r="AC1147" s="118"/>
      <c r="AD1147" s="118"/>
      <c r="AE1147" s="118"/>
      <c r="AF1147" s="118"/>
      <c r="AG1147" s="118"/>
      <c r="AH1147" s="118"/>
      <c r="AI1147" s="118"/>
      <c r="AJ1147" s="118"/>
    </row>
    <row r="1148" ht="15.0" customHeight="1">
      <c r="A1148" s="262"/>
      <c r="B1148" s="115" t="s">
        <v>2279</v>
      </c>
      <c r="C1148" s="116">
        <v>3.1E7</v>
      </c>
      <c r="D1148" s="116"/>
      <c r="E1148" s="175">
        <f t="shared" si="1"/>
        <v>-10030154.3</v>
      </c>
      <c r="F1148" s="262"/>
      <c r="G1148" s="61" t="s">
        <v>2264</v>
      </c>
      <c r="H1148" s="118"/>
      <c r="I1148" s="29"/>
      <c r="J1148" s="29"/>
      <c r="K1148" s="116">
        <v>6.0</v>
      </c>
      <c r="L1148" s="116">
        <v>105410.0</v>
      </c>
      <c r="M1148" s="174"/>
      <c r="N1148" s="174"/>
      <c r="O1148" s="116"/>
      <c r="P1148" s="174"/>
      <c r="Q1148" s="116"/>
      <c r="R1148" s="116"/>
      <c r="S1148" s="118"/>
      <c r="T1148" s="118"/>
      <c r="U1148" s="118"/>
      <c r="V1148" s="118"/>
      <c r="W1148" s="118"/>
      <c r="X1148" s="118"/>
      <c r="Y1148" s="118"/>
      <c r="Z1148" s="118"/>
      <c r="AA1148" s="118"/>
      <c r="AB1148" s="118"/>
      <c r="AC1148" s="118"/>
      <c r="AD1148" s="118"/>
      <c r="AE1148" s="118"/>
      <c r="AF1148" s="118"/>
      <c r="AG1148" s="118"/>
      <c r="AH1148" s="118"/>
      <c r="AI1148" s="118"/>
      <c r="AJ1148" s="118"/>
    </row>
    <row r="1149" ht="15.0" customHeight="1">
      <c r="A1149" s="262"/>
      <c r="B1149" s="115" t="s">
        <v>3203</v>
      </c>
      <c r="C1149" s="116"/>
      <c r="D1149" s="116">
        <v>104220.0</v>
      </c>
      <c r="E1149" s="175">
        <f t="shared" si="1"/>
        <v>-10134374.3</v>
      </c>
      <c r="F1149" s="262"/>
      <c r="G1149" s="61" t="s">
        <v>2264</v>
      </c>
      <c r="H1149" s="118"/>
      <c r="I1149" s="29"/>
      <c r="J1149" s="29"/>
      <c r="K1149" s="116">
        <v>7.0</v>
      </c>
      <c r="L1149" s="116">
        <v>316230.0</v>
      </c>
      <c r="M1149" s="174"/>
      <c r="N1149" s="174"/>
      <c r="O1149" s="116"/>
      <c r="P1149" s="174"/>
      <c r="Q1149" s="116"/>
      <c r="R1149" s="116"/>
      <c r="S1149" s="118"/>
      <c r="T1149" s="118"/>
      <c r="U1149" s="118"/>
      <c r="V1149" s="118"/>
      <c r="W1149" s="118"/>
      <c r="X1149" s="118"/>
      <c r="Y1149" s="118"/>
      <c r="Z1149" s="118"/>
      <c r="AA1149" s="118"/>
      <c r="AB1149" s="118"/>
      <c r="AC1149" s="118"/>
      <c r="AD1149" s="118"/>
      <c r="AE1149" s="118"/>
      <c r="AF1149" s="118"/>
      <c r="AG1149" s="118"/>
      <c r="AH1149" s="118"/>
      <c r="AI1149" s="118"/>
      <c r="AJ1149" s="118"/>
    </row>
    <row r="1150" ht="15.0" customHeight="1">
      <c r="A1150" s="262"/>
      <c r="B1150" s="115" t="s">
        <v>3238</v>
      </c>
      <c r="C1150" s="116"/>
      <c r="D1150" s="116">
        <v>9908360.0</v>
      </c>
      <c r="E1150" s="175">
        <f t="shared" si="1"/>
        <v>-20042734.3</v>
      </c>
      <c r="F1150" s="262"/>
      <c r="G1150" s="61" t="s">
        <v>2264</v>
      </c>
      <c r="H1150" s="118"/>
      <c r="I1150" s="29"/>
      <c r="J1150" s="29"/>
      <c r="K1150" s="116">
        <v>8.0</v>
      </c>
      <c r="L1150" s="116">
        <v>105410.0</v>
      </c>
      <c r="M1150" s="174"/>
      <c r="N1150" s="174"/>
      <c r="O1150" s="116"/>
      <c r="P1150" s="174"/>
      <c r="Q1150" s="116"/>
      <c r="R1150" s="116"/>
      <c r="S1150" s="118"/>
      <c r="T1150" s="118"/>
      <c r="U1150" s="118"/>
      <c r="V1150" s="118"/>
      <c r="W1150" s="118"/>
      <c r="X1150" s="118"/>
      <c r="Y1150" s="118"/>
      <c r="Z1150" s="118"/>
      <c r="AA1150" s="118"/>
      <c r="AB1150" s="118"/>
      <c r="AC1150" s="118"/>
      <c r="AD1150" s="118"/>
      <c r="AE1150" s="118"/>
      <c r="AF1150" s="118"/>
      <c r="AG1150" s="118"/>
      <c r="AH1150" s="118"/>
      <c r="AI1150" s="118"/>
      <c r="AJ1150" s="118"/>
    </row>
    <row r="1151" ht="15.0" customHeight="1">
      <c r="A1151" s="262"/>
      <c r="B1151" s="115" t="s">
        <v>3239</v>
      </c>
      <c r="C1151" s="116"/>
      <c r="D1151" s="116">
        <v>7036080.0</v>
      </c>
      <c r="E1151" s="175">
        <f t="shared" si="1"/>
        <v>-27078814.3</v>
      </c>
      <c r="F1151" s="262"/>
      <c r="G1151" s="61" t="s">
        <v>2264</v>
      </c>
      <c r="H1151" s="118"/>
      <c r="I1151" s="29"/>
      <c r="J1151" s="29"/>
      <c r="K1151" s="116">
        <v>9.0</v>
      </c>
      <c r="L1151" s="116">
        <v>0.0</v>
      </c>
      <c r="M1151" s="174"/>
      <c r="N1151" s="174"/>
      <c r="O1151" s="116"/>
      <c r="P1151" s="174"/>
      <c r="Q1151" s="116"/>
      <c r="R1151" s="116"/>
      <c r="S1151" s="118"/>
      <c r="T1151" s="118"/>
      <c r="U1151" s="118"/>
      <c r="V1151" s="118"/>
      <c r="W1151" s="118"/>
      <c r="X1151" s="118"/>
      <c r="Y1151" s="118"/>
      <c r="Z1151" s="118"/>
      <c r="AA1151" s="118"/>
      <c r="AB1151" s="118"/>
      <c r="AC1151" s="118"/>
      <c r="AD1151" s="118"/>
      <c r="AE1151" s="118"/>
      <c r="AF1151" s="118"/>
      <c r="AG1151" s="118"/>
      <c r="AH1151" s="118"/>
      <c r="AI1151" s="118"/>
      <c r="AJ1151" s="118"/>
    </row>
    <row r="1152" ht="15.0" customHeight="1">
      <c r="A1152" s="262"/>
      <c r="B1152" s="115" t="s">
        <v>3240</v>
      </c>
      <c r="C1152" s="116"/>
      <c r="D1152" s="116">
        <v>639550.0</v>
      </c>
      <c r="E1152" s="175">
        <f t="shared" si="1"/>
        <v>-27718364.3</v>
      </c>
      <c r="F1152" s="262"/>
      <c r="G1152" s="61" t="s">
        <v>2264</v>
      </c>
      <c r="H1152" s="118"/>
      <c r="I1152" s="29"/>
      <c r="J1152" s="29"/>
      <c r="K1152" s="116">
        <v>10.0</v>
      </c>
      <c r="L1152" s="116">
        <v>2.335496E7</v>
      </c>
      <c r="M1152" s="174"/>
      <c r="N1152" s="174"/>
      <c r="O1152" s="116"/>
      <c r="P1152" s="174"/>
      <c r="Q1152" s="116"/>
      <c r="R1152" s="116"/>
      <c r="S1152" s="118"/>
      <c r="T1152" s="118"/>
      <c r="U1152" s="118"/>
      <c r="V1152" s="118"/>
      <c r="W1152" s="118"/>
      <c r="X1152" s="118"/>
      <c r="Y1152" s="118"/>
      <c r="Z1152" s="118"/>
      <c r="AA1152" s="118"/>
      <c r="AB1152" s="118"/>
      <c r="AC1152" s="118"/>
      <c r="AD1152" s="118"/>
      <c r="AE1152" s="118"/>
      <c r="AF1152" s="118"/>
      <c r="AG1152" s="118"/>
      <c r="AH1152" s="118"/>
      <c r="AI1152" s="118"/>
      <c r="AJ1152" s="118"/>
    </row>
    <row r="1153" ht="15.0" customHeight="1">
      <c r="A1153" s="262"/>
      <c r="B1153" s="115" t="s">
        <v>2291</v>
      </c>
      <c r="C1153" s="116"/>
      <c r="D1153" s="116">
        <v>2440460.0</v>
      </c>
      <c r="E1153" s="175">
        <f t="shared" si="1"/>
        <v>-30158824.3</v>
      </c>
      <c r="F1153" s="262"/>
      <c r="G1153" s="61" t="s">
        <v>2264</v>
      </c>
      <c r="H1153" s="118"/>
      <c r="I1153" s="29"/>
      <c r="J1153" s="29"/>
      <c r="K1153" s="116" t="s">
        <v>2834</v>
      </c>
      <c r="L1153" s="116">
        <v>200000.0</v>
      </c>
      <c r="M1153" s="174"/>
      <c r="N1153" s="174"/>
      <c r="O1153" s="116"/>
      <c r="P1153" s="174"/>
      <c r="Q1153" s="116"/>
      <c r="R1153" s="116"/>
      <c r="S1153" s="118"/>
      <c r="T1153" s="118"/>
      <c r="U1153" s="118"/>
      <c r="V1153" s="118"/>
      <c r="W1153" s="118"/>
      <c r="X1153" s="118"/>
      <c r="Y1153" s="118"/>
      <c r="Z1153" s="118"/>
      <c r="AA1153" s="118"/>
      <c r="AB1153" s="118"/>
      <c r="AC1153" s="118"/>
      <c r="AD1153" s="118"/>
      <c r="AE1153" s="118"/>
      <c r="AF1153" s="118"/>
      <c r="AG1153" s="118"/>
      <c r="AH1153" s="118"/>
      <c r="AI1153" s="118"/>
      <c r="AJ1153" s="118"/>
    </row>
    <row r="1154" ht="15.0" customHeight="1">
      <c r="A1154" s="262"/>
      <c r="B1154" s="115" t="s">
        <v>3241</v>
      </c>
      <c r="C1154" s="116"/>
      <c r="D1154" s="116">
        <v>62500.0</v>
      </c>
      <c r="E1154" s="175">
        <f t="shared" si="1"/>
        <v>-30221324.3</v>
      </c>
      <c r="F1154" s="262"/>
      <c r="G1154" s="61" t="s">
        <v>2264</v>
      </c>
      <c r="H1154" s="118"/>
      <c r="I1154" s="29"/>
      <c r="J1154" s="29"/>
      <c r="K1154" s="116">
        <v>11.0</v>
      </c>
      <c r="L1154" s="118">
        <v>2506560.0</v>
      </c>
      <c r="M1154" s="174"/>
      <c r="N1154" s="174"/>
      <c r="O1154" s="116"/>
      <c r="P1154" s="174"/>
      <c r="Q1154" s="116"/>
      <c r="R1154" s="116"/>
      <c r="S1154" s="118"/>
      <c r="T1154" s="118"/>
      <c r="U1154" s="118"/>
      <c r="V1154" s="118"/>
      <c r="W1154" s="118"/>
      <c r="X1154" s="118"/>
      <c r="Y1154" s="118"/>
      <c r="Z1154" s="118"/>
      <c r="AA1154" s="118"/>
      <c r="AB1154" s="118"/>
      <c r="AC1154" s="118"/>
      <c r="AD1154" s="118"/>
      <c r="AE1154" s="118"/>
      <c r="AF1154" s="118"/>
      <c r="AG1154" s="118"/>
      <c r="AH1154" s="118"/>
      <c r="AI1154" s="118"/>
      <c r="AJ1154" s="118"/>
    </row>
    <row r="1155" ht="15.0" customHeight="1">
      <c r="A1155" s="262"/>
      <c r="B1155" s="115" t="s">
        <v>3242</v>
      </c>
      <c r="C1155" s="116"/>
      <c r="D1155" s="118">
        <v>307670.0</v>
      </c>
      <c r="E1155" s="175">
        <f t="shared" si="1"/>
        <v>-30528994.3</v>
      </c>
      <c r="F1155" s="262"/>
      <c r="G1155" s="61" t="s">
        <v>2264</v>
      </c>
      <c r="H1155" s="118"/>
      <c r="I1155" s="29"/>
      <c r="J1155" s="29"/>
      <c r="K1155" s="116">
        <v>12.0</v>
      </c>
      <c r="L1155" s="118">
        <v>2611970.0</v>
      </c>
      <c r="M1155" s="174"/>
      <c r="N1155" s="174"/>
      <c r="O1155" s="116"/>
      <c r="P1155" s="174"/>
      <c r="Q1155" s="116"/>
      <c r="R1155" s="116"/>
      <c r="S1155" s="118"/>
      <c r="T1155" s="118"/>
      <c r="U1155" s="118"/>
      <c r="V1155" s="118"/>
      <c r="W1155" s="118"/>
      <c r="X1155" s="118"/>
      <c r="Y1155" s="118"/>
      <c r="Z1155" s="118"/>
      <c r="AA1155" s="118"/>
      <c r="AB1155" s="118"/>
      <c r="AC1155" s="118"/>
      <c r="AD1155" s="118"/>
      <c r="AE1155" s="118"/>
      <c r="AF1155" s="118"/>
      <c r="AG1155" s="118"/>
      <c r="AH1155" s="118"/>
      <c r="AI1155" s="118"/>
      <c r="AJ1155" s="118"/>
    </row>
    <row r="1156" ht="15.0" customHeight="1">
      <c r="A1156" s="262"/>
      <c r="B1156" s="117" t="s">
        <v>3243</v>
      </c>
      <c r="C1156" s="265"/>
      <c r="D1156" s="265"/>
      <c r="E1156" s="175">
        <f t="shared" si="1"/>
        <v>-30528994.3</v>
      </c>
      <c r="F1156" s="262"/>
      <c r="G1156" s="29" t="s">
        <v>2338</v>
      </c>
      <c r="H1156" s="118"/>
      <c r="I1156" s="29"/>
      <c r="J1156" s="29"/>
      <c r="K1156" s="116">
        <v>13.0</v>
      </c>
      <c r="L1156" s="118">
        <v>2385690.0</v>
      </c>
      <c r="M1156" s="174"/>
      <c r="N1156" s="174"/>
      <c r="O1156" s="116"/>
      <c r="P1156" s="174"/>
      <c r="Q1156" s="116"/>
      <c r="R1156" s="116"/>
      <c r="S1156" s="118"/>
      <c r="T1156" s="118"/>
      <c r="U1156" s="118"/>
      <c r="V1156" s="118"/>
      <c r="W1156" s="118"/>
      <c r="X1156" s="118"/>
      <c r="Y1156" s="118"/>
      <c r="Z1156" s="118"/>
      <c r="AA1156" s="118"/>
      <c r="AB1156" s="118"/>
      <c r="AC1156" s="118"/>
      <c r="AD1156" s="118"/>
      <c r="AE1156" s="118"/>
      <c r="AF1156" s="118"/>
      <c r="AG1156" s="118"/>
      <c r="AH1156" s="118"/>
      <c r="AI1156" s="118"/>
      <c r="AJ1156" s="118"/>
    </row>
    <row r="1157" ht="15.0" customHeight="1">
      <c r="A1157" s="262"/>
      <c r="B1157" s="115" t="s">
        <v>3244</v>
      </c>
      <c r="C1157" s="118">
        <v>65660.0</v>
      </c>
      <c r="D1157" s="118"/>
      <c r="E1157" s="175">
        <f t="shared" si="1"/>
        <v>-30463334.3</v>
      </c>
      <c r="F1157" s="262" t="s">
        <v>3245</v>
      </c>
      <c r="G1157" s="29" t="s">
        <v>2263</v>
      </c>
      <c r="H1157" s="118"/>
      <c r="I1157" s="29"/>
      <c r="J1157" s="29"/>
      <c r="K1157" s="116">
        <v>14.0</v>
      </c>
      <c r="L1157" s="118">
        <v>2820850.0</v>
      </c>
      <c r="M1157" s="174"/>
      <c r="N1157" s="174"/>
      <c r="O1157" s="116"/>
      <c r="P1157" s="174"/>
      <c r="Q1157" s="116"/>
      <c r="R1157" s="116"/>
      <c r="S1157" s="118"/>
      <c r="T1157" s="118"/>
      <c r="U1157" s="118"/>
      <c r="V1157" s="118"/>
      <c r="W1157" s="118"/>
      <c r="X1157" s="118"/>
      <c r="Y1157" s="118"/>
      <c r="Z1157" s="118"/>
      <c r="AA1157" s="118"/>
      <c r="AB1157" s="118"/>
      <c r="AC1157" s="118"/>
      <c r="AD1157" s="118"/>
      <c r="AE1157" s="118"/>
      <c r="AF1157" s="118"/>
      <c r="AG1157" s="118"/>
      <c r="AH1157" s="118"/>
      <c r="AI1157" s="118"/>
      <c r="AJ1157" s="118"/>
    </row>
    <row r="1158" ht="15.0" customHeight="1">
      <c r="A1158" s="262"/>
      <c r="B1158" s="115" t="s">
        <v>2413</v>
      </c>
      <c r="C1158" s="116"/>
      <c r="D1158" s="118">
        <v>65660.0</v>
      </c>
      <c r="E1158" s="175">
        <f t="shared" si="1"/>
        <v>-30528994.3</v>
      </c>
      <c r="F1158" s="262" t="s">
        <v>3245</v>
      </c>
      <c r="G1158" s="29" t="s">
        <v>2263</v>
      </c>
      <c r="H1158" s="118"/>
      <c r="I1158" s="29"/>
      <c r="J1158" s="29"/>
      <c r="K1158" s="116">
        <v>15.0</v>
      </c>
      <c r="L1158" s="118">
        <v>162460.0</v>
      </c>
      <c r="M1158" s="174"/>
      <c r="N1158" s="174"/>
      <c r="O1158" s="116"/>
      <c r="P1158" s="174"/>
      <c r="Q1158" s="116"/>
      <c r="R1158" s="116"/>
      <c r="S1158" s="118"/>
      <c r="T1158" s="118"/>
      <c r="U1158" s="118"/>
      <c r="V1158" s="118"/>
      <c r="W1158" s="118"/>
      <c r="X1158" s="118"/>
      <c r="Y1158" s="118"/>
      <c r="Z1158" s="118"/>
      <c r="AA1158" s="118"/>
      <c r="AB1158" s="118"/>
      <c r="AC1158" s="118"/>
      <c r="AD1158" s="118"/>
      <c r="AE1158" s="118"/>
      <c r="AF1158" s="118"/>
      <c r="AG1158" s="118"/>
      <c r="AH1158" s="118"/>
      <c r="AI1158" s="118"/>
      <c r="AJ1158" s="118"/>
    </row>
    <row r="1159" ht="15.0" customHeight="1">
      <c r="A1159" s="262"/>
      <c r="B1159" s="115" t="s">
        <v>3246</v>
      </c>
      <c r="C1159" s="116">
        <v>1501500.0</v>
      </c>
      <c r="D1159" s="116"/>
      <c r="E1159" s="175">
        <f t="shared" si="1"/>
        <v>-29027494.3</v>
      </c>
      <c r="F1159" s="262">
        <v>45869.0</v>
      </c>
      <c r="G1159" s="29" t="s">
        <v>2263</v>
      </c>
      <c r="H1159" s="118"/>
      <c r="I1159" s="29"/>
      <c r="J1159" s="29"/>
      <c r="K1159" s="116">
        <v>16.0</v>
      </c>
      <c r="L1159" s="118">
        <v>162460.0</v>
      </c>
      <c r="M1159" s="174"/>
      <c r="N1159" s="174"/>
      <c r="O1159" s="116"/>
      <c r="P1159" s="174"/>
      <c r="Q1159" s="116"/>
      <c r="R1159" s="116"/>
      <c r="S1159" s="118"/>
      <c r="T1159" s="118"/>
      <c r="U1159" s="118"/>
      <c r="V1159" s="118"/>
      <c r="W1159" s="118"/>
      <c r="X1159" s="118"/>
      <c r="Y1159" s="118"/>
      <c r="Z1159" s="118"/>
      <c r="AA1159" s="118"/>
      <c r="AB1159" s="118"/>
      <c r="AC1159" s="118"/>
      <c r="AD1159" s="118"/>
      <c r="AE1159" s="118"/>
      <c r="AF1159" s="118"/>
      <c r="AG1159" s="118"/>
      <c r="AH1159" s="118"/>
      <c r="AI1159" s="118"/>
      <c r="AJ1159" s="118"/>
    </row>
    <row r="1160" ht="15.0" customHeight="1">
      <c r="A1160" s="262">
        <v>45881.0</v>
      </c>
      <c r="B1160" s="115" t="s">
        <v>2271</v>
      </c>
      <c r="C1160" s="116">
        <v>437496.0</v>
      </c>
      <c r="D1160" s="116"/>
      <c r="E1160" s="175">
        <f t="shared" si="1"/>
        <v>-28589998.3</v>
      </c>
      <c r="F1160" s="262"/>
      <c r="G1160" s="61" t="s">
        <v>2264</v>
      </c>
      <c r="H1160" s="118"/>
      <c r="I1160" s="29"/>
      <c r="J1160" s="29"/>
      <c r="K1160" s="116">
        <v>17.0</v>
      </c>
      <c r="L1160" s="118">
        <v>162460.0</v>
      </c>
      <c r="M1160" s="174"/>
      <c r="N1160" s="174"/>
      <c r="O1160" s="116"/>
      <c r="P1160" s="174"/>
      <c r="Q1160" s="116"/>
      <c r="R1160" s="116"/>
      <c r="S1160" s="118"/>
      <c r="T1160" s="118"/>
      <c r="U1160" s="118"/>
      <c r="V1160" s="118"/>
      <c r="W1160" s="118"/>
      <c r="X1160" s="118"/>
      <c r="Y1160" s="118"/>
      <c r="Z1160" s="118"/>
      <c r="AA1160" s="118"/>
      <c r="AB1160" s="118"/>
      <c r="AC1160" s="118"/>
      <c r="AD1160" s="118"/>
      <c r="AE1160" s="118"/>
      <c r="AF1160" s="118"/>
      <c r="AG1160" s="118"/>
      <c r="AH1160" s="118"/>
      <c r="AI1160" s="118"/>
      <c r="AJ1160" s="118"/>
    </row>
    <row r="1161" ht="15.0" customHeight="1">
      <c r="A1161" s="262"/>
      <c r="B1161" s="117" t="s">
        <v>3167</v>
      </c>
      <c r="C1161" s="116"/>
      <c r="D1161" s="116">
        <v>116040.0</v>
      </c>
      <c r="E1161" s="175">
        <f t="shared" si="1"/>
        <v>-28706038.3</v>
      </c>
      <c r="F1161" s="262"/>
      <c r="G1161" s="61" t="s">
        <v>2264</v>
      </c>
      <c r="H1161" s="118"/>
      <c r="I1161" s="29"/>
      <c r="J1161" s="29"/>
      <c r="K1161" s="116">
        <v>18.0</v>
      </c>
      <c r="L1161" s="118">
        <v>2822790.0</v>
      </c>
      <c r="M1161" s="174"/>
      <c r="N1161" s="174"/>
      <c r="O1161" s="116"/>
      <c r="P1161" s="174"/>
      <c r="Q1161" s="116"/>
      <c r="R1161" s="116"/>
      <c r="S1161" s="118"/>
      <c r="T1161" s="118"/>
      <c r="U1161" s="118"/>
      <c r="V1161" s="118"/>
      <c r="W1161" s="118"/>
      <c r="X1161" s="118"/>
      <c r="Y1161" s="118"/>
      <c r="Z1161" s="118"/>
      <c r="AA1161" s="118"/>
      <c r="AB1161" s="118"/>
      <c r="AC1161" s="118"/>
      <c r="AD1161" s="118"/>
      <c r="AE1161" s="118"/>
      <c r="AF1161" s="118"/>
      <c r="AG1161" s="118"/>
      <c r="AH1161" s="118"/>
      <c r="AI1161" s="118"/>
      <c r="AJ1161" s="118"/>
    </row>
    <row r="1162" ht="15.0" customHeight="1">
      <c r="A1162" s="262"/>
      <c r="B1162" s="117" t="s">
        <v>3215</v>
      </c>
      <c r="C1162" s="116"/>
      <c r="D1162" s="116">
        <v>106370.0</v>
      </c>
      <c r="E1162" s="175">
        <f t="shared" si="1"/>
        <v>-28812408.3</v>
      </c>
      <c r="F1162" s="262"/>
      <c r="G1162" s="61" t="s">
        <v>2264</v>
      </c>
      <c r="H1162" s="118"/>
      <c r="I1162" s="29"/>
      <c r="J1162" s="29"/>
      <c r="K1162" s="116">
        <v>19.0</v>
      </c>
      <c r="L1162" s="118">
        <v>2506560.0</v>
      </c>
      <c r="M1162" s="174"/>
      <c r="N1162" s="28" t="s">
        <v>2832</v>
      </c>
      <c r="O1162" s="116"/>
      <c r="P1162" s="174"/>
      <c r="Q1162" s="116"/>
      <c r="R1162" s="116"/>
      <c r="S1162" s="118"/>
      <c r="T1162" s="118"/>
      <c r="U1162" s="118"/>
      <c r="V1162" s="118"/>
      <c r="W1162" s="118"/>
      <c r="X1162" s="118"/>
      <c r="Y1162" s="118"/>
      <c r="Z1162" s="118"/>
      <c r="AA1162" s="118"/>
      <c r="AB1162" s="118"/>
      <c r="AC1162" s="118"/>
      <c r="AD1162" s="118"/>
      <c r="AE1162" s="118"/>
      <c r="AF1162" s="118"/>
      <c r="AG1162" s="118"/>
      <c r="AH1162" s="118"/>
      <c r="AI1162" s="118"/>
      <c r="AJ1162" s="118"/>
    </row>
    <row r="1163" ht="15.0" customHeight="1">
      <c r="A1163" s="262"/>
      <c r="B1163" s="115" t="s">
        <v>2999</v>
      </c>
      <c r="C1163" s="116">
        <v>3430000.0</v>
      </c>
      <c r="D1163" s="118"/>
      <c r="E1163" s="175">
        <f t="shared" si="1"/>
        <v>-25382408.3</v>
      </c>
      <c r="F1163" s="262">
        <v>45880.0</v>
      </c>
      <c r="G1163" s="61" t="s">
        <v>2264</v>
      </c>
      <c r="H1163" s="118"/>
      <c r="I1163" s="29"/>
      <c r="J1163" s="29"/>
      <c r="K1163" s="116">
        <v>20.0</v>
      </c>
      <c r="L1163" s="116">
        <v>2611970.0</v>
      </c>
      <c r="M1163" s="272" t="s">
        <v>3</v>
      </c>
      <c r="N1163" s="261">
        <f>SUM(N1164:N1174)</f>
        <v>7369030</v>
      </c>
      <c r="O1163" s="116"/>
      <c r="P1163" s="174"/>
      <c r="Q1163" s="116"/>
      <c r="R1163" s="116"/>
      <c r="S1163" s="118"/>
      <c r="T1163" s="118"/>
      <c r="U1163" s="118"/>
      <c r="V1163" s="118"/>
      <c r="W1163" s="118"/>
      <c r="X1163" s="118"/>
      <c r="Y1163" s="118"/>
      <c r="Z1163" s="118"/>
      <c r="AA1163" s="118"/>
      <c r="AB1163" s="118"/>
      <c r="AC1163" s="118"/>
      <c r="AD1163" s="118"/>
      <c r="AE1163" s="118"/>
      <c r="AF1163" s="118"/>
      <c r="AG1163" s="118"/>
      <c r="AH1163" s="118"/>
      <c r="AI1163" s="118"/>
      <c r="AJ1163" s="118"/>
    </row>
    <row r="1164" ht="15.0" customHeight="1">
      <c r="A1164" s="262"/>
      <c r="B1164" s="115" t="s">
        <v>2470</v>
      </c>
      <c r="C1164" s="116">
        <f>309733+22400</f>
        <v>332133</v>
      </c>
      <c r="D1164" s="116"/>
      <c r="E1164" s="175">
        <f t="shared" si="1"/>
        <v>-25050275.3</v>
      </c>
      <c r="F1164" s="262"/>
      <c r="G1164" s="61" t="s">
        <v>2264</v>
      </c>
      <c r="H1164" s="118"/>
      <c r="I1164" s="29"/>
      <c r="J1164" s="29"/>
      <c r="K1164" s="116">
        <v>21.0</v>
      </c>
      <c r="L1164" s="118">
        <v>1241640.0</v>
      </c>
      <c r="M1164" s="174"/>
      <c r="N1164" s="174">
        <v>1054100.0</v>
      </c>
      <c r="O1164" s="116"/>
      <c r="P1164" s="174"/>
      <c r="Q1164" s="116"/>
      <c r="R1164" s="116"/>
      <c r="S1164" s="118"/>
      <c r="T1164" s="118"/>
      <c r="U1164" s="118"/>
      <c r="V1164" s="118"/>
      <c r="W1164" s="118"/>
      <c r="X1164" s="118"/>
      <c r="Y1164" s="118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</row>
    <row r="1165" ht="15.0" customHeight="1">
      <c r="A1165" s="262">
        <v>45882.0</v>
      </c>
      <c r="B1165" s="115" t="s">
        <v>2271</v>
      </c>
      <c r="C1165" s="116">
        <v>1026333.0</v>
      </c>
      <c r="D1165" s="116">
        <v>50500.0</v>
      </c>
      <c r="E1165" s="175">
        <f t="shared" si="1"/>
        <v>-24074442.3</v>
      </c>
      <c r="F1165" s="262"/>
      <c r="G1165" s="61" t="s">
        <v>2264</v>
      </c>
      <c r="H1165" s="118"/>
      <c r="I1165" s="29"/>
      <c r="J1165" s="29"/>
      <c r="K1165" s="116">
        <v>22.0</v>
      </c>
      <c r="L1165" s="118">
        <v>1241640.0</v>
      </c>
      <c r="M1165" s="174"/>
      <c r="N1165" s="174">
        <v>843280.0</v>
      </c>
      <c r="O1165" s="116"/>
      <c r="P1165" s="174"/>
      <c r="Q1165" s="116"/>
      <c r="R1165" s="116"/>
      <c r="S1165" s="118"/>
      <c r="T1165" s="118"/>
      <c r="U1165" s="118"/>
      <c r="V1165" s="118"/>
      <c r="W1165" s="118"/>
      <c r="X1165" s="118"/>
      <c r="Y1165" s="118"/>
      <c r="Z1165" s="118"/>
      <c r="AA1165" s="118"/>
      <c r="AB1165" s="118"/>
      <c r="AC1165" s="118"/>
      <c r="AD1165" s="118"/>
      <c r="AE1165" s="118"/>
      <c r="AF1165" s="118"/>
      <c r="AG1165" s="118"/>
      <c r="AH1165" s="118"/>
      <c r="AI1165" s="118"/>
      <c r="AJ1165" s="118"/>
    </row>
    <row r="1166" ht="15.0" customHeight="1">
      <c r="A1166" s="262"/>
      <c r="B1166" s="117" t="s">
        <v>3167</v>
      </c>
      <c r="C1166" s="116"/>
      <c r="D1166" s="116">
        <v>116040.0</v>
      </c>
      <c r="E1166" s="175">
        <f t="shared" si="1"/>
        <v>-24190482.3</v>
      </c>
      <c r="F1166" s="262"/>
      <c r="G1166" s="61" t="s">
        <v>2264</v>
      </c>
      <c r="H1166" s="118"/>
      <c r="I1166" s="29"/>
      <c r="J1166" s="29"/>
      <c r="K1166" s="116">
        <v>23.0</v>
      </c>
      <c r="L1166" s="118">
        <v>201140.0</v>
      </c>
      <c r="M1166" s="174"/>
      <c r="N1166" s="174">
        <v>0.0</v>
      </c>
      <c r="O1166" s="116"/>
      <c r="P1166" s="174"/>
      <c r="Q1166" s="116"/>
      <c r="R1166" s="116"/>
      <c r="S1166" s="118"/>
      <c r="T1166" s="118"/>
      <c r="U1166" s="118"/>
      <c r="V1166" s="118"/>
      <c r="W1166" s="118"/>
      <c r="X1166" s="118"/>
      <c r="Y1166" s="118"/>
      <c r="Z1166" s="118"/>
      <c r="AA1166" s="118"/>
      <c r="AB1166" s="118"/>
      <c r="AC1166" s="118"/>
      <c r="AD1166" s="118"/>
      <c r="AE1166" s="118"/>
      <c r="AF1166" s="118"/>
      <c r="AG1166" s="118"/>
      <c r="AH1166" s="118"/>
      <c r="AI1166" s="118"/>
      <c r="AJ1166" s="118"/>
    </row>
    <row r="1167" ht="15.0" customHeight="1">
      <c r="A1167" s="262"/>
      <c r="B1167" s="115" t="s">
        <v>2470</v>
      </c>
      <c r="C1167" s="116">
        <v>339537.0</v>
      </c>
      <c r="D1167" s="116">
        <v>200000.0</v>
      </c>
      <c r="E1167" s="175">
        <f t="shared" si="1"/>
        <v>-24050945.3</v>
      </c>
      <c r="F1167" s="262"/>
      <c r="G1167" s="61" t="s">
        <v>2264</v>
      </c>
      <c r="H1167" s="118"/>
      <c r="I1167" s="29"/>
      <c r="J1167" s="29"/>
      <c r="K1167" s="116">
        <v>24.0</v>
      </c>
      <c r="L1167" s="116">
        <v>162460.0</v>
      </c>
      <c r="M1167" s="174"/>
      <c r="N1167" s="174">
        <v>0.0</v>
      </c>
      <c r="O1167" s="116"/>
      <c r="P1167" s="174"/>
      <c r="Q1167" s="116"/>
      <c r="R1167" s="116"/>
      <c r="S1167" s="118"/>
      <c r="T1167" s="118"/>
      <c r="U1167" s="118"/>
      <c r="V1167" s="118"/>
      <c r="W1167" s="118"/>
      <c r="X1167" s="118"/>
      <c r="Y1167" s="118"/>
      <c r="Z1167" s="118"/>
      <c r="AA1167" s="118"/>
      <c r="AB1167" s="118"/>
      <c r="AC1167" s="118"/>
      <c r="AD1167" s="118"/>
      <c r="AE1167" s="118"/>
      <c r="AF1167" s="118"/>
      <c r="AG1167" s="118"/>
      <c r="AH1167" s="118"/>
      <c r="AI1167" s="118"/>
      <c r="AJ1167" s="118"/>
    </row>
    <row r="1168" ht="15.0" customHeight="1">
      <c r="A1168" s="262"/>
      <c r="B1168" s="115" t="s">
        <v>3247</v>
      </c>
      <c r="C1168" s="116">
        <v>1.7934917E7</v>
      </c>
      <c r="D1168" s="118"/>
      <c r="E1168" s="175">
        <f t="shared" si="1"/>
        <v>-6116028.3</v>
      </c>
      <c r="F1168" s="262" t="s">
        <v>3248</v>
      </c>
      <c r="G1168" s="61" t="s">
        <v>2264</v>
      </c>
      <c r="H1168" s="118"/>
      <c r="I1168" s="29"/>
      <c r="J1168" s="29"/>
      <c r="K1168" s="116">
        <v>25.0</v>
      </c>
      <c r="L1168" s="116">
        <v>1345110.0</v>
      </c>
      <c r="M1168" s="174"/>
      <c r="N1168" s="174">
        <v>1370330.0</v>
      </c>
      <c r="O1168" s="116"/>
      <c r="P1168" s="174"/>
      <c r="Q1168" s="116"/>
      <c r="R1168" s="116"/>
      <c r="S1168" s="118"/>
      <c r="T1168" s="118"/>
      <c r="U1168" s="118"/>
      <c r="V1168" s="118"/>
      <c r="W1168" s="118"/>
      <c r="X1168" s="118"/>
      <c r="Y1168" s="118"/>
      <c r="Z1168" s="118"/>
      <c r="AA1168" s="118"/>
      <c r="AB1168" s="118"/>
      <c r="AC1168" s="118"/>
      <c r="AD1168" s="118"/>
      <c r="AE1168" s="118"/>
      <c r="AF1168" s="118"/>
      <c r="AG1168" s="118"/>
      <c r="AH1168" s="118"/>
      <c r="AI1168" s="118"/>
      <c r="AJ1168" s="118"/>
    </row>
    <row r="1169" ht="15.0" customHeight="1">
      <c r="A1169" s="262"/>
      <c r="B1169" s="115" t="s">
        <v>3249</v>
      </c>
      <c r="C1169" s="116">
        <v>1.0429848E8</v>
      </c>
      <c r="D1169" s="118"/>
      <c r="E1169" s="175">
        <f t="shared" si="1"/>
        <v>98182451.7</v>
      </c>
      <c r="F1169" s="262">
        <v>45869.0</v>
      </c>
      <c r="G1169" s="61" t="s">
        <v>2264</v>
      </c>
      <c r="H1169" s="118"/>
      <c r="I1169" s="29"/>
      <c r="J1169" s="29"/>
      <c r="K1169" s="116">
        <v>26.0</v>
      </c>
      <c r="L1169" s="116">
        <v>1448580.0</v>
      </c>
      <c r="M1169" s="174"/>
      <c r="N1169" s="174">
        <v>1149840.0</v>
      </c>
      <c r="O1169" s="116"/>
      <c r="P1169" s="174"/>
      <c r="Q1169" s="116"/>
      <c r="R1169" s="116"/>
      <c r="S1169" s="118"/>
      <c r="T1169" s="118"/>
      <c r="U1169" s="118"/>
      <c r="V1169" s="118"/>
      <c r="W1169" s="118"/>
      <c r="X1169" s="118"/>
      <c r="Y1169" s="118"/>
      <c r="Z1169" s="118"/>
      <c r="AA1169" s="118"/>
      <c r="AB1169" s="118"/>
      <c r="AC1169" s="118"/>
      <c r="AD1169" s="118"/>
      <c r="AE1169" s="118"/>
      <c r="AF1169" s="118"/>
      <c r="AG1169" s="118"/>
      <c r="AH1169" s="118"/>
      <c r="AI1169" s="118"/>
      <c r="AJ1169" s="118"/>
    </row>
    <row r="1170" ht="15.0" customHeight="1">
      <c r="A1170" s="262"/>
      <c r="B1170" s="115" t="s">
        <v>3234</v>
      </c>
      <c r="C1170" s="116"/>
      <c r="D1170" s="116">
        <v>1.28978592E8</v>
      </c>
      <c r="E1170" s="175">
        <f t="shared" si="1"/>
        <v>-30796140.3</v>
      </c>
      <c r="F1170" s="262" t="s">
        <v>3250</v>
      </c>
      <c r="G1170" s="61" t="s">
        <v>2264</v>
      </c>
      <c r="H1170" s="118"/>
      <c r="I1170" s="29"/>
      <c r="J1170" s="29"/>
      <c r="K1170" s="116">
        <v>27.0</v>
      </c>
      <c r="L1170" s="116">
        <v>1364510.0</v>
      </c>
      <c r="M1170" s="174"/>
      <c r="N1170" s="174">
        <v>1159510.0</v>
      </c>
      <c r="O1170" s="116"/>
      <c r="P1170" s="174"/>
      <c r="Q1170" s="116"/>
      <c r="R1170" s="116"/>
      <c r="S1170" s="118"/>
      <c r="T1170" s="118"/>
      <c r="U1170" s="118"/>
      <c r="V1170" s="118"/>
      <c r="W1170" s="118"/>
      <c r="X1170" s="118"/>
      <c r="Y1170" s="118"/>
      <c r="Z1170" s="118"/>
      <c r="AA1170" s="118"/>
      <c r="AB1170" s="118"/>
      <c r="AC1170" s="118"/>
      <c r="AD1170" s="118"/>
      <c r="AE1170" s="118"/>
      <c r="AF1170" s="118"/>
      <c r="AG1170" s="118"/>
      <c r="AH1170" s="118"/>
      <c r="AI1170" s="118"/>
      <c r="AJ1170" s="118"/>
    </row>
    <row r="1171" ht="15.0" customHeight="1">
      <c r="A1171" s="262"/>
      <c r="B1171" s="115" t="s">
        <v>2302</v>
      </c>
      <c r="C1171" s="116"/>
      <c r="D1171" s="118">
        <v>6756191.0</v>
      </c>
      <c r="E1171" s="175">
        <f t="shared" si="1"/>
        <v>-37552331.3</v>
      </c>
      <c r="F1171" s="262"/>
      <c r="G1171" s="99" t="s">
        <v>2265</v>
      </c>
      <c r="H1171" s="118"/>
      <c r="I1171" s="29"/>
      <c r="J1171" s="29"/>
      <c r="K1171" s="116">
        <v>28.0</v>
      </c>
      <c r="L1171" s="116">
        <v>1448580.0</v>
      </c>
      <c r="M1171" s="174"/>
      <c r="N1171" s="174">
        <v>1054100.0</v>
      </c>
      <c r="O1171" s="116"/>
      <c r="P1171" s="174"/>
      <c r="Q1171" s="116"/>
      <c r="R1171" s="116"/>
      <c r="S1171" s="118"/>
      <c r="T1171" s="118"/>
      <c r="U1171" s="118"/>
      <c r="V1171" s="118"/>
      <c r="W1171" s="118"/>
      <c r="X1171" s="118"/>
      <c r="Y1171" s="118"/>
      <c r="Z1171" s="118"/>
      <c r="AA1171" s="118"/>
      <c r="AB1171" s="118"/>
      <c r="AC1171" s="118"/>
      <c r="AD1171" s="118"/>
      <c r="AE1171" s="118"/>
      <c r="AF1171" s="118"/>
      <c r="AG1171" s="118"/>
      <c r="AH1171" s="118"/>
      <c r="AI1171" s="118"/>
      <c r="AJ1171" s="118"/>
    </row>
    <row r="1172" ht="15.0" customHeight="1">
      <c r="A1172" s="262">
        <v>45883.0</v>
      </c>
      <c r="B1172" s="115" t="s">
        <v>2271</v>
      </c>
      <c r="C1172" s="116">
        <v>326800.0</v>
      </c>
      <c r="D1172" s="116"/>
      <c r="E1172" s="175">
        <f t="shared" si="1"/>
        <v>-37225531.3</v>
      </c>
      <c r="F1172" s="262"/>
      <c r="G1172" s="61" t="s">
        <v>2264</v>
      </c>
      <c r="H1172" s="118"/>
      <c r="I1172" s="29"/>
      <c r="J1172" s="29"/>
      <c r="K1172" s="116">
        <v>29.0</v>
      </c>
      <c r="L1172" s="116">
        <v>1448580.0</v>
      </c>
      <c r="M1172" s="174"/>
      <c r="N1172" s="174">
        <v>737870.0</v>
      </c>
      <c r="O1172" s="116"/>
      <c r="P1172" s="174"/>
      <c r="Q1172" s="116"/>
      <c r="R1172" s="116"/>
      <c r="S1172" s="118"/>
      <c r="T1172" s="118"/>
      <c r="U1172" s="118"/>
      <c r="V1172" s="118"/>
      <c r="W1172" s="118"/>
      <c r="X1172" s="118"/>
      <c r="Y1172" s="118"/>
      <c r="Z1172" s="118"/>
      <c r="AA1172" s="118"/>
      <c r="AB1172" s="118"/>
      <c r="AC1172" s="118"/>
      <c r="AD1172" s="118"/>
      <c r="AE1172" s="118"/>
      <c r="AF1172" s="118"/>
      <c r="AG1172" s="118"/>
      <c r="AH1172" s="118"/>
      <c r="AI1172" s="118"/>
      <c r="AJ1172" s="118"/>
    </row>
    <row r="1173" ht="15.0" customHeight="1">
      <c r="A1173" s="262"/>
      <c r="B1173" s="115" t="s">
        <v>2470</v>
      </c>
      <c r="C1173" s="116">
        <f>365870+36400</f>
        <v>402270</v>
      </c>
      <c r="D1173" s="116"/>
      <c r="E1173" s="175">
        <f t="shared" si="1"/>
        <v>-36823261.3</v>
      </c>
      <c r="F1173" s="262"/>
      <c r="G1173" s="61" t="s">
        <v>2264</v>
      </c>
      <c r="H1173" s="118"/>
      <c r="I1173" s="29"/>
      <c r="J1173" s="29"/>
      <c r="K1173" s="116">
        <v>30.0</v>
      </c>
      <c r="L1173" s="116">
        <v>201140.0</v>
      </c>
      <c r="M1173" s="174"/>
      <c r="N1173" s="174">
        <v>0.0</v>
      </c>
      <c r="O1173" s="116"/>
      <c r="P1173" s="174"/>
      <c r="Q1173" s="116"/>
      <c r="R1173" s="116"/>
      <c r="S1173" s="118"/>
      <c r="T1173" s="118"/>
      <c r="U1173" s="118"/>
      <c r="V1173" s="118"/>
      <c r="W1173" s="118"/>
      <c r="X1173" s="118"/>
      <c r="Y1173" s="118"/>
      <c r="Z1173" s="118"/>
      <c r="AA1173" s="118"/>
      <c r="AB1173" s="118"/>
      <c r="AC1173" s="118"/>
      <c r="AD1173" s="118"/>
      <c r="AE1173" s="118"/>
      <c r="AF1173" s="118"/>
      <c r="AG1173" s="118"/>
      <c r="AH1173" s="118"/>
      <c r="AI1173" s="118"/>
      <c r="AJ1173" s="118"/>
    </row>
    <row r="1174" ht="15.0" customHeight="1">
      <c r="A1174" s="262"/>
      <c r="B1174" s="115" t="s">
        <v>2279</v>
      </c>
      <c r="C1174" s="116">
        <v>2.0E7</v>
      </c>
      <c r="D1174" s="118"/>
      <c r="E1174" s="175">
        <f t="shared" si="1"/>
        <v>-16823261.3</v>
      </c>
      <c r="F1174" s="262"/>
      <c r="G1174" s="61" t="s">
        <v>2264</v>
      </c>
      <c r="H1174" s="118"/>
      <c r="I1174" s="29"/>
      <c r="J1174" s="29"/>
      <c r="K1174" s="116">
        <v>31.0</v>
      </c>
      <c r="L1174" s="118">
        <v>215650.0</v>
      </c>
      <c r="M1174" s="174"/>
      <c r="N1174" s="174">
        <v>0.0</v>
      </c>
      <c r="O1174" s="116"/>
      <c r="P1174" s="174"/>
      <c r="Q1174" s="116"/>
      <c r="R1174" s="116"/>
      <c r="S1174" s="118"/>
      <c r="T1174" s="118"/>
      <c r="U1174" s="118"/>
      <c r="V1174" s="118"/>
      <c r="W1174" s="118"/>
      <c r="X1174" s="118"/>
      <c r="Y1174" s="118"/>
      <c r="Z1174" s="118"/>
      <c r="AA1174" s="118"/>
      <c r="AB1174" s="118"/>
      <c r="AC1174" s="118"/>
      <c r="AD1174" s="118"/>
      <c r="AE1174" s="118"/>
      <c r="AF1174" s="118"/>
      <c r="AG1174" s="118"/>
      <c r="AH1174" s="118"/>
      <c r="AI1174" s="118"/>
      <c r="AJ1174" s="118"/>
    </row>
    <row r="1175" ht="15.0" customHeight="1">
      <c r="A1175" s="262">
        <v>45884.0</v>
      </c>
      <c r="B1175" s="115" t="s">
        <v>2470</v>
      </c>
      <c r="C1175" s="116">
        <v>550.0</v>
      </c>
      <c r="D1175" s="116"/>
      <c r="E1175" s="175">
        <f t="shared" si="1"/>
        <v>-16822711.3</v>
      </c>
      <c r="F1175" s="262"/>
      <c r="G1175" s="61" t="s">
        <v>2264</v>
      </c>
      <c r="H1175" s="118"/>
      <c r="I1175" s="29"/>
      <c r="J1175" s="29"/>
      <c r="K1175" s="116"/>
      <c r="L1175" s="174">
        <f>SUM(L1137:L1174)+N1163</f>
        <v>307369766</v>
      </c>
      <c r="M1175" s="174"/>
      <c r="N1175" s="174">
        <f>L1175-L1153-L1142-L1141-L1139-L1138-L1137-L1140-N1163</f>
        <v>53376450</v>
      </c>
      <c r="O1175" s="116"/>
      <c r="P1175" s="174"/>
      <c r="Q1175" s="116"/>
      <c r="R1175" s="116"/>
      <c r="S1175" s="118"/>
      <c r="T1175" s="118"/>
      <c r="U1175" s="118"/>
      <c r="V1175" s="118"/>
      <c r="W1175" s="118"/>
      <c r="X1175" s="118"/>
      <c r="Y1175" s="118"/>
      <c r="Z1175" s="118"/>
      <c r="AA1175" s="118"/>
      <c r="AB1175" s="118"/>
      <c r="AC1175" s="118"/>
      <c r="AD1175" s="118"/>
      <c r="AE1175" s="118"/>
      <c r="AF1175" s="118"/>
      <c r="AG1175" s="118"/>
      <c r="AH1175" s="118"/>
      <c r="AI1175" s="118"/>
      <c r="AJ1175" s="118"/>
    </row>
    <row r="1176" ht="15.0" customHeight="1">
      <c r="A1176" s="262"/>
      <c r="B1176" s="115" t="s">
        <v>3251</v>
      </c>
      <c r="C1176" s="116"/>
      <c r="D1176" s="118">
        <v>2800.0</v>
      </c>
      <c r="E1176" s="175">
        <f t="shared" si="1"/>
        <v>-16825511.3</v>
      </c>
      <c r="F1176" s="262"/>
      <c r="G1176" s="61" t="s">
        <v>2264</v>
      </c>
      <c r="H1176" s="118"/>
      <c r="I1176" s="29"/>
      <c r="J1176" s="29"/>
      <c r="K1176" s="116"/>
      <c r="L1176" s="174" t="s">
        <v>2837</v>
      </c>
      <c r="M1176" s="174"/>
      <c r="N1176" s="174"/>
      <c r="O1176" s="116"/>
      <c r="P1176" s="174"/>
      <c r="Q1176" s="116"/>
      <c r="R1176" s="116"/>
      <c r="S1176" s="174"/>
      <c r="T1176" s="174"/>
      <c r="U1176" s="174"/>
      <c r="V1176" s="174"/>
      <c r="W1176" s="174"/>
      <c r="X1176" s="174"/>
      <c r="Y1176" s="174"/>
      <c r="Z1176" s="174"/>
      <c r="AA1176" s="174"/>
      <c r="AB1176" s="174"/>
      <c r="AC1176" s="174"/>
      <c r="AD1176" s="174"/>
      <c r="AE1176" s="174"/>
      <c r="AF1176" s="174"/>
      <c r="AG1176" s="174"/>
      <c r="AH1176" s="174"/>
      <c r="AI1176" s="174"/>
      <c r="AJ1176" s="174"/>
    </row>
    <row r="1177" ht="15.0" customHeight="1">
      <c r="A1177" s="262">
        <v>45887.0</v>
      </c>
      <c r="B1177" s="115" t="s">
        <v>2338</v>
      </c>
      <c r="C1177" s="265"/>
      <c r="D1177" s="265">
        <v>2540369.0</v>
      </c>
      <c r="E1177" s="175">
        <f t="shared" si="1"/>
        <v>-19365880.3</v>
      </c>
      <c r="F1177" s="262"/>
      <c r="G1177" s="29" t="s">
        <v>2263</v>
      </c>
      <c r="H1177" s="118"/>
      <c r="I1177" s="29"/>
      <c r="J1177" s="29"/>
      <c r="K1177" s="116" t="s">
        <v>2838</v>
      </c>
      <c r="L1177" s="116">
        <f>ROUNDUP(N1177*112000*0.917,-1)</f>
        <v>13967750</v>
      </c>
      <c r="M1177" s="407"/>
      <c r="N1177" s="174">
        <v>136.0</v>
      </c>
      <c r="O1177" s="116"/>
      <c r="P1177" s="174"/>
      <c r="Q1177" s="116"/>
      <c r="R1177" s="116"/>
      <c r="S1177" s="174"/>
      <c r="T1177" s="174"/>
      <c r="U1177" s="174"/>
      <c r="V1177" s="174"/>
      <c r="W1177" s="174"/>
      <c r="X1177" s="174"/>
      <c r="Y1177" s="174"/>
      <c r="Z1177" s="174"/>
      <c r="AA1177" s="174"/>
      <c r="AB1177" s="174"/>
      <c r="AC1177" s="174"/>
      <c r="AD1177" s="174"/>
      <c r="AE1177" s="174"/>
      <c r="AF1177" s="174"/>
      <c r="AG1177" s="174"/>
      <c r="AH1177" s="174"/>
      <c r="AI1177" s="174"/>
      <c r="AJ1177" s="174"/>
    </row>
    <row r="1178" ht="15.0" customHeight="1">
      <c r="A1178" s="262"/>
      <c r="B1178" s="115" t="s">
        <v>2338</v>
      </c>
      <c r="C1178" s="118"/>
      <c r="D1178" s="118">
        <v>886672.0</v>
      </c>
      <c r="E1178" s="175">
        <f t="shared" si="1"/>
        <v>-20252552.3</v>
      </c>
      <c r="F1178" s="262"/>
      <c r="G1178" s="29" t="s">
        <v>2263</v>
      </c>
      <c r="H1178" s="118"/>
      <c r="I1178" s="29"/>
      <c r="J1178" s="29"/>
      <c r="K1178" s="408" t="s">
        <v>2916</v>
      </c>
      <c r="L1178" s="408">
        <f>N1178+N1179</f>
        <v>0</v>
      </c>
      <c r="M1178" s="409">
        <v>0.0</v>
      </c>
      <c r="N1178" s="409">
        <f>124000*M1178*0.9</f>
        <v>0</v>
      </c>
      <c r="O1178" s="408"/>
      <c r="P1178" s="174"/>
      <c r="Q1178" s="116"/>
      <c r="R1178" s="116"/>
      <c r="S1178" s="174"/>
      <c r="T1178" s="174"/>
      <c r="U1178" s="174"/>
      <c r="V1178" s="174"/>
      <c r="W1178" s="174"/>
      <c r="X1178" s="174"/>
      <c r="Y1178" s="174"/>
      <c r="Z1178" s="174"/>
      <c r="AA1178" s="174"/>
      <c r="AB1178" s="174"/>
      <c r="AC1178" s="174"/>
      <c r="AD1178" s="174"/>
      <c r="AE1178" s="174"/>
      <c r="AF1178" s="174"/>
      <c r="AG1178" s="174"/>
      <c r="AH1178" s="174"/>
      <c r="AI1178" s="174"/>
      <c r="AJ1178" s="174"/>
    </row>
    <row r="1179" ht="15.0" customHeight="1">
      <c r="A1179" s="262"/>
      <c r="B1179" s="117" t="s">
        <v>2338</v>
      </c>
      <c r="C1179" s="116"/>
      <c r="D1179" s="116">
        <v>52577.0</v>
      </c>
      <c r="E1179" s="175">
        <f t="shared" si="1"/>
        <v>-20305129.3</v>
      </c>
      <c r="F1179" s="262"/>
      <c r="G1179" s="29" t="s">
        <v>2263</v>
      </c>
      <c r="H1179" s="118"/>
      <c r="I1179" s="29"/>
      <c r="J1179" s="29"/>
      <c r="K1179" s="116" t="s">
        <v>2829</v>
      </c>
      <c r="L1179" s="116">
        <v>1500000.0</v>
      </c>
      <c r="M1179" s="174"/>
      <c r="N1179" s="174"/>
      <c r="O1179" s="116"/>
      <c r="P1179" s="174"/>
      <c r="Q1179" s="116"/>
      <c r="R1179" s="116"/>
      <c r="S1179" s="174"/>
      <c r="T1179" s="174"/>
      <c r="U1179" s="174"/>
      <c r="V1179" s="174"/>
      <c r="W1179" s="174"/>
      <c r="X1179" s="174"/>
      <c r="Y1179" s="174"/>
      <c r="Z1179" s="174"/>
      <c r="AA1179" s="174"/>
      <c r="AB1179" s="174"/>
      <c r="AC1179" s="174"/>
      <c r="AD1179" s="174"/>
      <c r="AE1179" s="174"/>
      <c r="AF1179" s="174"/>
      <c r="AG1179" s="174"/>
      <c r="AH1179" s="174"/>
      <c r="AI1179" s="174"/>
      <c r="AJ1179" s="174"/>
    </row>
    <row r="1180" ht="15.0" customHeight="1">
      <c r="A1180" s="262"/>
      <c r="B1180" s="115" t="s">
        <v>2271</v>
      </c>
      <c r="C1180" s="116">
        <v>701032.0</v>
      </c>
      <c r="D1180" s="116"/>
      <c r="E1180" s="175">
        <f t="shared" si="1"/>
        <v>-19604097.3</v>
      </c>
      <c r="F1180" s="262"/>
      <c r="G1180" s="61" t="s">
        <v>2264</v>
      </c>
      <c r="H1180" s="118"/>
      <c r="I1180" s="29"/>
      <c r="J1180" s="29"/>
      <c r="K1180" s="116"/>
      <c r="L1180" s="174">
        <f>SUM(L1177:L1179)</f>
        <v>15467750</v>
      </c>
      <c r="M1180" s="174"/>
      <c r="N1180" s="174"/>
      <c r="O1180" s="116"/>
      <c r="P1180" s="174"/>
      <c r="Q1180" s="116"/>
      <c r="R1180" s="116"/>
      <c r="S1180" s="174"/>
      <c r="T1180" s="174"/>
      <c r="U1180" s="174"/>
      <c r="V1180" s="174"/>
      <c r="W1180" s="174"/>
      <c r="X1180" s="174"/>
      <c r="Y1180" s="174"/>
      <c r="Z1180" s="174"/>
      <c r="AA1180" s="174"/>
      <c r="AB1180" s="174"/>
      <c r="AC1180" s="174"/>
      <c r="AD1180" s="174"/>
      <c r="AE1180" s="174"/>
      <c r="AF1180" s="174"/>
      <c r="AG1180" s="174"/>
      <c r="AH1180" s="174"/>
      <c r="AI1180" s="174"/>
      <c r="AJ1180" s="174"/>
    </row>
    <row r="1181" ht="15.0" customHeight="1">
      <c r="A1181" s="262"/>
      <c r="B1181" s="117" t="s">
        <v>3167</v>
      </c>
      <c r="C1181" s="116"/>
      <c r="D1181" s="116">
        <v>232080.0</v>
      </c>
      <c r="E1181" s="175">
        <f t="shared" si="1"/>
        <v>-19836177.3</v>
      </c>
      <c r="F1181" s="262"/>
      <c r="G1181" s="61" t="s">
        <v>2264</v>
      </c>
      <c r="H1181" s="118"/>
      <c r="I1181" s="29"/>
      <c r="J1181" s="29"/>
      <c r="K1181" s="116" t="s">
        <v>3</v>
      </c>
      <c r="L1181" s="174">
        <f>L1175+L1180</f>
        <v>322837516</v>
      </c>
      <c r="M1181" s="174"/>
      <c r="N1181" s="174"/>
      <c r="O1181" s="116"/>
      <c r="P1181" s="174"/>
      <c r="Q1181" s="116"/>
      <c r="R1181" s="116"/>
      <c r="S1181" s="174"/>
      <c r="T1181" s="174"/>
      <c r="U1181" s="174"/>
      <c r="V1181" s="174"/>
      <c r="W1181" s="174"/>
      <c r="X1181" s="174"/>
      <c r="Y1181" s="174"/>
      <c r="Z1181" s="174"/>
      <c r="AA1181" s="174"/>
      <c r="AB1181" s="174"/>
      <c r="AC1181" s="174"/>
      <c r="AD1181" s="174"/>
      <c r="AE1181" s="174"/>
      <c r="AF1181" s="174"/>
      <c r="AG1181" s="174"/>
      <c r="AH1181" s="174"/>
      <c r="AI1181" s="174"/>
      <c r="AJ1181" s="174"/>
    </row>
    <row r="1182" ht="15.0" customHeight="1">
      <c r="A1182" s="262"/>
      <c r="B1182" s="117" t="s">
        <v>3215</v>
      </c>
      <c r="C1182" s="116"/>
      <c r="D1182" s="116">
        <v>106370.0</v>
      </c>
      <c r="E1182" s="175">
        <f t="shared" si="1"/>
        <v>-19942547.3</v>
      </c>
      <c r="F1182" s="262"/>
      <c r="G1182" s="61" t="s">
        <v>2264</v>
      </c>
      <c r="H1182" s="118"/>
      <c r="I1182" s="29"/>
      <c r="J1182" s="29"/>
      <c r="K1182" s="116"/>
      <c r="L1182" s="118"/>
      <c r="M1182" s="174"/>
      <c r="N1182" s="174"/>
      <c r="O1182" s="116"/>
      <c r="P1182" s="174"/>
      <c r="Q1182" s="116"/>
      <c r="R1182" s="116"/>
      <c r="S1182" s="174"/>
      <c r="T1182" s="174"/>
      <c r="U1182" s="174"/>
      <c r="V1182" s="174"/>
      <c r="W1182" s="174"/>
      <c r="X1182" s="174"/>
      <c r="Y1182" s="174"/>
      <c r="Z1182" s="174"/>
      <c r="AA1182" s="174"/>
      <c r="AB1182" s="174"/>
      <c r="AC1182" s="174"/>
      <c r="AD1182" s="174"/>
      <c r="AE1182" s="174"/>
      <c r="AF1182" s="174"/>
      <c r="AG1182" s="174"/>
      <c r="AH1182" s="174"/>
      <c r="AI1182" s="174"/>
      <c r="AJ1182" s="174"/>
    </row>
    <row r="1183" ht="15.0" customHeight="1">
      <c r="A1183" s="262"/>
      <c r="B1183" s="115" t="s">
        <v>2470</v>
      </c>
      <c r="C1183" s="116">
        <v>297404.0</v>
      </c>
      <c r="D1183" s="116"/>
      <c r="E1183" s="175">
        <f t="shared" si="1"/>
        <v>-19645143.3</v>
      </c>
      <c r="F1183" s="262"/>
      <c r="G1183" s="61" t="s">
        <v>2264</v>
      </c>
      <c r="H1183" s="118"/>
      <c r="I1183" s="29"/>
      <c r="J1183" s="29"/>
      <c r="K1183" s="116"/>
      <c r="L1183" s="175"/>
      <c r="M1183" s="174"/>
      <c r="N1183" s="174"/>
      <c r="O1183" s="116"/>
      <c r="P1183" s="174"/>
      <c r="Q1183" s="116"/>
      <c r="R1183" s="116"/>
      <c r="S1183" s="174"/>
      <c r="T1183" s="174"/>
      <c r="U1183" s="174"/>
      <c r="V1183" s="174"/>
      <c r="W1183" s="174"/>
      <c r="X1183" s="174"/>
      <c r="Y1183" s="174"/>
      <c r="Z1183" s="174"/>
      <c r="AA1183" s="174"/>
      <c r="AB1183" s="174"/>
      <c r="AC1183" s="174"/>
      <c r="AD1183" s="174"/>
      <c r="AE1183" s="174"/>
      <c r="AF1183" s="174"/>
      <c r="AG1183" s="174"/>
      <c r="AH1183" s="174"/>
      <c r="AI1183" s="174"/>
      <c r="AJ1183" s="174"/>
    </row>
    <row r="1184" ht="15.0" customHeight="1">
      <c r="A1184" s="262">
        <v>45888.0</v>
      </c>
      <c r="B1184" s="115" t="s">
        <v>2271</v>
      </c>
      <c r="C1184" s="116">
        <v>378627.0</v>
      </c>
      <c r="D1184" s="116"/>
      <c r="E1184" s="175">
        <f t="shared" si="1"/>
        <v>-19266516.3</v>
      </c>
      <c r="F1184" s="262"/>
      <c r="G1184" s="61" t="s">
        <v>2264</v>
      </c>
      <c r="H1184" s="118"/>
      <c r="I1184" s="29"/>
      <c r="J1184" s="29"/>
      <c r="K1184" s="116"/>
      <c r="L1184" s="175"/>
      <c r="M1184" s="174"/>
      <c r="N1184" s="174"/>
      <c r="O1184" s="116"/>
      <c r="P1184" s="174"/>
      <c r="Q1184" s="116"/>
      <c r="R1184" s="116"/>
      <c r="S1184" s="174"/>
      <c r="T1184" s="174"/>
      <c r="U1184" s="174"/>
      <c r="V1184" s="174"/>
      <c r="W1184" s="174"/>
      <c r="X1184" s="174"/>
      <c r="Y1184" s="174"/>
      <c r="Z1184" s="174"/>
      <c r="AA1184" s="174"/>
      <c r="AB1184" s="174"/>
      <c r="AC1184" s="174"/>
      <c r="AD1184" s="174"/>
      <c r="AE1184" s="174"/>
      <c r="AF1184" s="174"/>
      <c r="AG1184" s="174"/>
      <c r="AH1184" s="174"/>
      <c r="AI1184" s="174"/>
      <c r="AJ1184" s="174"/>
    </row>
    <row r="1185" ht="15.0" customHeight="1">
      <c r="A1185" s="262"/>
      <c r="B1185" s="117" t="s">
        <v>3167</v>
      </c>
      <c r="C1185" s="116"/>
      <c r="D1185" s="116">
        <v>116040.0</v>
      </c>
      <c r="E1185" s="175">
        <f t="shared" si="1"/>
        <v>-19382556.3</v>
      </c>
      <c r="F1185" s="262"/>
      <c r="G1185" s="61" t="s">
        <v>2264</v>
      </c>
      <c r="H1185" s="118"/>
      <c r="I1185" s="29"/>
      <c r="J1185" s="29"/>
      <c r="K1185" s="116"/>
      <c r="L1185" s="175"/>
      <c r="M1185" s="174"/>
      <c r="N1185" s="174"/>
      <c r="O1185" s="116"/>
      <c r="P1185" s="174"/>
      <c r="Q1185" s="116"/>
      <c r="R1185" s="116"/>
      <c r="S1185" s="174"/>
      <c r="T1185" s="174"/>
      <c r="U1185" s="174"/>
      <c r="V1185" s="174"/>
      <c r="W1185" s="174"/>
      <c r="X1185" s="174"/>
      <c r="Y1185" s="174"/>
      <c r="Z1185" s="174"/>
      <c r="AA1185" s="174"/>
      <c r="AB1185" s="174"/>
      <c r="AC1185" s="174"/>
      <c r="AD1185" s="174"/>
      <c r="AE1185" s="174"/>
      <c r="AF1185" s="174"/>
      <c r="AG1185" s="174"/>
      <c r="AH1185" s="174"/>
      <c r="AI1185" s="174"/>
      <c r="AJ1185" s="174"/>
    </row>
    <row r="1186" ht="15.0" customHeight="1">
      <c r="A1186" s="262"/>
      <c r="B1186" s="117" t="s">
        <v>3215</v>
      </c>
      <c r="C1186" s="116"/>
      <c r="D1186" s="116">
        <v>106370.0</v>
      </c>
      <c r="E1186" s="175">
        <f t="shared" si="1"/>
        <v>-19488926.3</v>
      </c>
      <c r="F1186" s="262" t="s">
        <v>3252</v>
      </c>
      <c r="G1186" s="61" t="s">
        <v>2264</v>
      </c>
      <c r="H1186" s="118"/>
      <c r="I1186" s="29"/>
      <c r="J1186" s="29"/>
      <c r="K1186" s="116"/>
      <c r="L1186" s="175"/>
      <c r="M1186" s="174"/>
      <c r="N1186" s="174"/>
      <c r="O1186" s="116"/>
      <c r="P1186" s="174"/>
      <c r="Q1186" s="116"/>
      <c r="R1186" s="116"/>
      <c r="S1186" s="174"/>
      <c r="T1186" s="174"/>
      <c r="U1186" s="174"/>
      <c r="V1186" s="174"/>
      <c r="W1186" s="174"/>
      <c r="X1186" s="174"/>
      <c r="Y1186" s="174"/>
      <c r="Z1186" s="174"/>
      <c r="AA1186" s="174"/>
      <c r="AB1186" s="174"/>
      <c r="AC1186" s="174"/>
      <c r="AD1186" s="174"/>
      <c r="AE1186" s="174"/>
      <c r="AF1186" s="174"/>
      <c r="AG1186" s="174"/>
      <c r="AH1186" s="174"/>
      <c r="AI1186" s="174"/>
      <c r="AJ1186" s="174"/>
    </row>
    <row r="1187" ht="15.0" customHeight="1">
      <c r="A1187" s="262"/>
      <c r="B1187" s="115" t="s">
        <v>2470</v>
      </c>
      <c r="C1187" s="116">
        <v>268473.0</v>
      </c>
      <c r="D1187" s="116"/>
      <c r="E1187" s="175">
        <f t="shared" si="1"/>
        <v>-19220453.3</v>
      </c>
      <c r="F1187" s="262"/>
      <c r="G1187" s="61" t="s">
        <v>2264</v>
      </c>
      <c r="H1187" s="118"/>
      <c r="I1187" s="29"/>
      <c r="J1187" s="29"/>
      <c r="K1187" s="116"/>
      <c r="L1187" s="175"/>
      <c r="M1187" s="174"/>
      <c r="N1187" s="174"/>
      <c r="O1187" s="116"/>
      <c r="P1187" s="174"/>
      <c r="Q1187" s="116"/>
      <c r="R1187" s="116"/>
      <c r="S1187" s="174"/>
      <c r="T1187" s="174"/>
      <c r="U1187" s="174"/>
      <c r="V1187" s="174"/>
      <c r="W1187" s="174"/>
      <c r="X1187" s="174"/>
      <c r="Y1187" s="174"/>
      <c r="Z1187" s="174"/>
      <c r="AA1187" s="174"/>
      <c r="AB1187" s="174"/>
      <c r="AC1187" s="174"/>
      <c r="AD1187" s="174"/>
      <c r="AE1187" s="174"/>
      <c r="AF1187" s="174"/>
      <c r="AG1187" s="174"/>
      <c r="AH1187" s="174"/>
      <c r="AI1187" s="174"/>
      <c r="AJ1187" s="174"/>
    </row>
    <row r="1188" ht="15.0" customHeight="1">
      <c r="A1188" s="262"/>
      <c r="B1188" s="115" t="s">
        <v>1139</v>
      </c>
      <c r="C1188" s="118"/>
      <c r="D1188" s="118">
        <v>507377.0</v>
      </c>
      <c r="E1188" s="175">
        <f t="shared" si="1"/>
        <v>-19727830.3</v>
      </c>
      <c r="F1188" s="262" t="s">
        <v>3252</v>
      </c>
      <c r="G1188" s="61" t="s">
        <v>2264</v>
      </c>
      <c r="H1188" s="118"/>
      <c r="I1188" s="29"/>
      <c r="J1188" s="29"/>
      <c r="K1188" s="116"/>
      <c r="L1188" s="175"/>
      <c r="M1188" s="174"/>
      <c r="N1188" s="174"/>
      <c r="O1188" s="116"/>
      <c r="P1188" s="174"/>
      <c r="Q1188" s="116"/>
      <c r="R1188" s="116"/>
      <c r="S1188" s="174"/>
      <c r="T1188" s="174"/>
      <c r="U1188" s="174"/>
      <c r="V1188" s="174"/>
      <c r="W1188" s="174"/>
      <c r="X1188" s="174"/>
      <c r="Y1188" s="174"/>
      <c r="Z1188" s="174"/>
      <c r="AA1188" s="174"/>
      <c r="AB1188" s="174"/>
      <c r="AC1188" s="174"/>
      <c r="AD1188" s="174"/>
      <c r="AE1188" s="174"/>
      <c r="AF1188" s="174"/>
      <c r="AG1188" s="174"/>
      <c r="AH1188" s="174"/>
      <c r="AI1188" s="174"/>
      <c r="AJ1188" s="174"/>
    </row>
    <row r="1189" ht="15.0" customHeight="1">
      <c r="A1189" s="262"/>
      <c r="B1189" s="115" t="s">
        <v>3207</v>
      </c>
      <c r="C1189" s="116"/>
      <c r="D1189" s="118">
        <v>437439.0</v>
      </c>
      <c r="E1189" s="175">
        <f t="shared" si="1"/>
        <v>-20165269.3</v>
      </c>
      <c r="F1189" s="262" t="s">
        <v>3252</v>
      </c>
      <c r="G1189" s="61" t="s">
        <v>2264</v>
      </c>
      <c r="H1189" s="118"/>
      <c r="I1189" s="29"/>
      <c r="J1189" s="29"/>
      <c r="K1189" s="116"/>
      <c r="L1189" s="175"/>
      <c r="M1189" s="174"/>
      <c r="N1189" s="174"/>
      <c r="O1189" s="116"/>
      <c r="P1189" s="174"/>
      <c r="Q1189" s="116"/>
      <c r="R1189" s="116"/>
      <c r="S1189" s="174"/>
      <c r="T1189" s="174"/>
      <c r="U1189" s="174"/>
      <c r="V1189" s="174"/>
      <c r="W1189" s="174"/>
      <c r="X1189" s="174"/>
      <c r="Y1189" s="174"/>
      <c r="Z1189" s="174"/>
      <c r="AA1189" s="174"/>
      <c r="AB1189" s="174"/>
      <c r="AC1189" s="174"/>
      <c r="AD1189" s="174"/>
      <c r="AE1189" s="174"/>
      <c r="AF1189" s="174"/>
      <c r="AG1189" s="174"/>
      <c r="AH1189" s="174"/>
      <c r="AI1189" s="174"/>
      <c r="AJ1189" s="174"/>
    </row>
    <row r="1190" ht="15.0" customHeight="1">
      <c r="A1190" s="262"/>
      <c r="B1190" s="115" t="s">
        <v>3181</v>
      </c>
      <c r="C1190" s="116"/>
      <c r="D1190" s="118">
        <v>770000.0</v>
      </c>
      <c r="E1190" s="175">
        <f t="shared" si="1"/>
        <v>-20935269.3</v>
      </c>
      <c r="F1190" s="262" t="s">
        <v>2318</v>
      </c>
      <c r="G1190" s="61" t="s">
        <v>2264</v>
      </c>
      <c r="H1190" s="118"/>
      <c r="I1190" s="29"/>
      <c r="J1190" s="29"/>
      <c r="K1190" s="116"/>
      <c r="L1190" s="175"/>
      <c r="M1190" s="174"/>
      <c r="N1190" s="174"/>
      <c r="O1190" s="116"/>
      <c r="P1190" s="174"/>
      <c r="Q1190" s="116"/>
      <c r="R1190" s="116"/>
      <c r="S1190" s="174"/>
      <c r="T1190" s="174"/>
      <c r="U1190" s="174"/>
      <c r="V1190" s="174"/>
      <c r="W1190" s="174"/>
      <c r="X1190" s="174"/>
      <c r="Y1190" s="174"/>
      <c r="Z1190" s="174"/>
      <c r="AA1190" s="174"/>
      <c r="AB1190" s="174"/>
      <c r="AC1190" s="174"/>
      <c r="AD1190" s="174"/>
      <c r="AE1190" s="174"/>
      <c r="AF1190" s="174"/>
      <c r="AG1190" s="174"/>
      <c r="AH1190" s="174"/>
      <c r="AI1190" s="174"/>
      <c r="AJ1190" s="174"/>
    </row>
    <row r="1191" ht="15.0" customHeight="1">
      <c r="A1191" s="262">
        <v>45889.0</v>
      </c>
      <c r="B1191" s="115" t="s">
        <v>2271</v>
      </c>
      <c r="C1191" s="116">
        <v>939881.0</v>
      </c>
      <c r="D1191" s="116">
        <v>200000.0</v>
      </c>
      <c r="E1191" s="175">
        <f t="shared" si="1"/>
        <v>-20195388.3</v>
      </c>
      <c r="F1191" s="262"/>
      <c r="G1191" s="61" t="s">
        <v>2264</v>
      </c>
      <c r="H1191" s="118"/>
      <c r="I1191" s="29"/>
      <c r="J1191" s="29"/>
      <c r="K1191" s="116"/>
      <c r="L1191" s="175"/>
      <c r="M1191" s="174"/>
      <c r="N1191" s="174"/>
      <c r="O1191" s="116"/>
      <c r="P1191" s="174"/>
      <c r="Q1191" s="116"/>
      <c r="R1191" s="116"/>
      <c r="S1191" s="174"/>
      <c r="T1191" s="174"/>
      <c r="U1191" s="174"/>
      <c r="V1191" s="174"/>
      <c r="W1191" s="174"/>
      <c r="X1191" s="174"/>
      <c r="Y1191" s="174"/>
      <c r="Z1191" s="174"/>
      <c r="AA1191" s="174"/>
      <c r="AB1191" s="174"/>
      <c r="AC1191" s="174"/>
      <c r="AD1191" s="174"/>
      <c r="AE1191" s="174"/>
      <c r="AF1191" s="174"/>
      <c r="AG1191" s="174"/>
      <c r="AH1191" s="174"/>
      <c r="AI1191" s="174"/>
      <c r="AJ1191" s="174"/>
    </row>
    <row r="1192" ht="15.0" customHeight="1">
      <c r="A1192" s="262"/>
      <c r="B1192" s="117" t="s">
        <v>3167</v>
      </c>
      <c r="C1192" s="116"/>
      <c r="D1192" s="116">
        <v>116040.0</v>
      </c>
      <c r="E1192" s="175">
        <f t="shared" si="1"/>
        <v>-20311428.3</v>
      </c>
      <c r="F1192" s="262"/>
      <c r="G1192" s="61" t="s">
        <v>2264</v>
      </c>
      <c r="H1192" s="118"/>
      <c r="I1192" s="29"/>
      <c r="J1192" s="29"/>
      <c r="K1192" s="116"/>
      <c r="L1192" s="175"/>
      <c r="M1192" s="174"/>
      <c r="N1192" s="174"/>
      <c r="O1192" s="116"/>
      <c r="P1192" s="174"/>
      <c r="Q1192" s="116"/>
      <c r="R1192" s="116"/>
      <c r="S1192" s="116"/>
      <c r="T1192" s="116"/>
      <c r="U1192" s="116"/>
      <c r="V1192" s="116"/>
      <c r="W1192" s="116"/>
      <c r="X1192" s="116"/>
      <c r="Y1192" s="116"/>
      <c r="Z1192" s="116"/>
      <c r="AA1192" s="116"/>
      <c r="AB1192" s="116"/>
      <c r="AC1192" s="116"/>
      <c r="AD1192" s="116"/>
      <c r="AE1192" s="116"/>
      <c r="AF1192" s="116"/>
      <c r="AG1192" s="116"/>
      <c r="AH1192" s="116"/>
      <c r="AI1192" s="116"/>
      <c r="AJ1192" s="116"/>
    </row>
    <row r="1193" ht="15.0" customHeight="1">
      <c r="A1193" s="262"/>
      <c r="B1193" s="115" t="s">
        <v>2470</v>
      </c>
      <c r="C1193" s="116">
        <v>169975.0</v>
      </c>
      <c r="D1193" s="116"/>
      <c r="E1193" s="175">
        <f t="shared" si="1"/>
        <v>-20141453.3</v>
      </c>
      <c r="F1193" s="262"/>
      <c r="G1193" s="61" t="s">
        <v>2264</v>
      </c>
      <c r="H1193" s="118"/>
      <c r="I1193" s="29"/>
      <c r="J1193" s="29"/>
      <c r="K1193" s="116"/>
      <c r="L1193" s="175"/>
      <c r="M1193" s="174"/>
      <c r="N1193" s="174"/>
      <c r="O1193" s="116"/>
      <c r="P1193" s="174"/>
      <c r="Q1193" s="116"/>
      <c r="R1193" s="116"/>
      <c r="S1193" s="116"/>
      <c r="T1193" s="116"/>
      <c r="U1193" s="116"/>
      <c r="V1193" s="116"/>
      <c r="W1193" s="116"/>
      <c r="X1193" s="116"/>
      <c r="Y1193" s="116"/>
      <c r="Z1193" s="116"/>
      <c r="AA1193" s="116"/>
      <c r="AB1193" s="116"/>
      <c r="AC1193" s="116"/>
      <c r="AD1193" s="116"/>
      <c r="AE1193" s="116"/>
      <c r="AF1193" s="116"/>
      <c r="AG1193" s="116"/>
      <c r="AH1193" s="116"/>
      <c r="AI1193" s="116"/>
      <c r="AJ1193" s="116"/>
    </row>
    <row r="1194" ht="15.0" customHeight="1">
      <c r="A1194" s="262"/>
      <c r="B1194" s="115" t="s">
        <v>3253</v>
      </c>
      <c r="C1194" s="116">
        <v>4.0046342E7</v>
      </c>
      <c r="D1194" s="118"/>
      <c r="E1194" s="175">
        <f t="shared" si="1"/>
        <v>19904888.7</v>
      </c>
      <c r="F1194" s="262" t="s">
        <v>3254</v>
      </c>
      <c r="G1194" s="61" t="s">
        <v>2264</v>
      </c>
      <c r="H1194" s="118"/>
      <c r="I1194" s="29"/>
      <c r="J1194" s="29"/>
      <c r="K1194" s="116"/>
      <c r="L1194" s="175"/>
      <c r="M1194" s="174"/>
      <c r="N1194" s="174"/>
      <c r="O1194" s="116"/>
      <c r="P1194" s="174"/>
      <c r="Q1194" s="116"/>
      <c r="R1194" s="116"/>
      <c r="S1194" s="116"/>
      <c r="T1194" s="116"/>
      <c r="U1194" s="116"/>
      <c r="V1194" s="116"/>
      <c r="W1194" s="116"/>
      <c r="X1194" s="116"/>
      <c r="Y1194" s="116"/>
      <c r="Z1194" s="116"/>
      <c r="AA1194" s="116"/>
      <c r="AB1194" s="116"/>
      <c r="AC1194" s="116"/>
      <c r="AD1194" s="116"/>
      <c r="AE1194" s="116"/>
      <c r="AF1194" s="116"/>
      <c r="AG1194" s="116"/>
      <c r="AH1194" s="116"/>
      <c r="AI1194" s="116"/>
      <c r="AJ1194" s="116"/>
    </row>
    <row r="1195" ht="15.0" customHeight="1">
      <c r="A1195" s="262">
        <v>45890.0</v>
      </c>
      <c r="B1195" s="115" t="s">
        <v>2271</v>
      </c>
      <c r="C1195" s="116">
        <v>283556.0</v>
      </c>
      <c r="D1195" s="116"/>
      <c r="E1195" s="175">
        <f t="shared" si="1"/>
        <v>20188444.7</v>
      </c>
      <c r="F1195" s="262"/>
      <c r="G1195" s="61" t="s">
        <v>2264</v>
      </c>
      <c r="H1195" s="118"/>
      <c r="I1195" s="29"/>
      <c r="J1195" s="29"/>
      <c r="K1195" s="116"/>
      <c r="L1195" s="175"/>
      <c r="M1195" s="174"/>
      <c r="N1195" s="174"/>
      <c r="O1195" s="116"/>
      <c r="P1195" s="174"/>
      <c r="Q1195" s="116"/>
      <c r="R1195" s="116"/>
      <c r="S1195" s="116"/>
      <c r="T1195" s="116"/>
      <c r="U1195" s="116"/>
      <c r="V1195" s="116"/>
      <c r="W1195" s="116"/>
      <c r="X1195" s="116"/>
      <c r="Y1195" s="116"/>
      <c r="Z1195" s="116"/>
      <c r="AA1195" s="116"/>
      <c r="AB1195" s="116"/>
      <c r="AC1195" s="116"/>
      <c r="AD1195" s="116"/>
      <c r="AE1195" s="116"/>
      <c r="AF1195" s="116"/>
      <c r="AG1195" s="116"/>
      <c r="AH1195" s="116"/>
      <c r="AI1195" s="116"/>
      <c r="AJ1195" s="116"/>
    </row>
    <row r="1196" ht="15.0" customHeight="1">
      <c r="A1196" s="262"/>
      <c r="B1196" s="115" t="s">
        <v>2430</v>
      </c>
      <c r="C1196" s="116"/>
      <c r="D1196" s="116">
        <v>12070.0</v>
      </c>
      <c r="E1196" s="175">
        <f t="shared" si="1"/>
        <v>20176374.7</v>
      </c>
      <c r="F1196" s="262"/>
      <c r="G1196" s="61" t="s">
        <v>2264</v>
      </c>
      <c r="H1196" s="118"/>
      <c r="I1196" s="29"/>
      <c r="J1196" s="29"/>
      <c r="K1196" s="116"/>
      <c r="L1196" s="175"/>
      <c r="M1196" s="174"/>
      <c r="N1196" s="174"/>
      <c r="O1196" s="116"/>
      <c r="P1196" s="174"/>
      <c r="Q1196" s="116"/>
      <c r="R1196" s="116"/>
      <c r="S1196" s="116"/>
      <c r="T1196" s="116"/>
      <c r="U1196" s="116"/>
      <c r="V1196" s="116"/>
      <c r="W1196" s="116"/>
      <c r="X1196" s="116"/>
      <c r="Y1196" s="116"/>
      <c r="Z1196" s="116"/>
      <c r="AA1196" s="116"/>
      <c r="AB1196" s="116"/>
      <c r="AC1196" s="116"/>
      <c r="AD1196" s="116"/>
      <c r="AE1196" s="116"/>
      <c r="AF1196" s="116"/>
      <c r="AG1196" s="116"/>
      <c r="AH1196" s="116"/>
      <c r="AI1196" s="116"/>
      <c r="AJ1196" s="116"/>
    </row>
    <row r="1197" ht="15.0" customHeight="1">
      <c r="A1197" s="262"/>
      <c r="B1197" s="117" t="s">
        <v>3167</v>
      </c>
      <c r="C1197" s="116"/>
      <c r="D1197" s="116">
        <v>116040.0</v>
      </c>
      <c r="E1197" s="175">
        <f t="shared" si="1"/>
        <v>20060334.7</v>
      </c>
      <c r="F1197" s="262"/>
      <c r="G1197" s="61" t="s">
        <v>2264</v>
      </c>
      <c r="H1197" s="118"/>
      <c r="I1197" s="29"/>
      <c r="J1197" s="29"/>
      <c r="K1197" s="116"/>
      <c r="L1197" s="175"/>
      <c r="M1197" s="174"/>
      <c r="N1197" s="174"/>
      <c r="O1197" s="116"/>
      <c r="P1197" s="174"/>
      <c r="Q1197" s="116"/>
      <c r="R1197" s="116"/>
      <c r="S1197" s="116"/>
      <c r="T1197" s="116"/>
      <c r="U1197" s="116"/>
      <c r="V1197" s="116"/>
      <c r="W1197" s="116"/>
      <c r="X1197" s="116"/>
      <c r="Y1197" s="116"/>
      <c r="Z1197" s="116"/>
      <c r="AA1197" s="116"/>
      <c r="AB1197" s="116"/>
      <c r="AC1197" s="116"/>
      <c r="AD1197" s="116"/>
      <c r="AE1197" s="116"/>
      <c r="AF1197" s="116"/>
      <c r="AG1197" s="116"/>
      <c r="AH1197" s="116"/>
      <c r="AI1197" s="116"/>
      <c r="AJ1197" s="116"/>
    </row>
    <row r="1198" ht="15.0" customHeight="1">
      <c r="A1198" s="262"/>
      <c r="B1198" s="115" t="s">
        <v>2470</v>
      </c>
      <c r="C1198" s="116">
        <v>418073.0</v>
      </c>
      <c r="D1198" s="116"/>
      <c r="E1198" s="175">
        <f t="shared" si="1"/>
        <v>20478407.7</v>
      </c>
      <c r="F1198" s="262"/>
      <c r="G1198" s="61" t="s">
        <v>2264</v>
      </c>
      <c r="H1198" s="118"/>
      <c r="I1198" s="29"/>
      <c r="J1198" s="29"/>
      <c r="K1198" s="116"/>
      <c r="L1198" s="175"/>
      <c r="M1198" s="174"/>
      <c r="N1198" s="174"/>
      <c r="O1198" s="116"/>
      <c r="P1198" s="174"/>
      <c r="Q1198" s="116"/>
      <c r="R1198" s="116"/>
      <c r="S1198" s="116"/>
      <c r="T1198" s="116"/>
      <c r="U1198" s="116"/>
      <c r="V1198" s="116"/>
      <c r="W1198" s="116"/>
      <c r="X1198" s="116"/>
      <c r="Y1198" s="116"/>
      <c r="Z1198" s="116"/>
      <c r="AA1198" s="116"/>
      <c r="AB1198" s="116"/>
      <c r="AC1198" s="116"/>
      <c r="AD1198" s="116"/>
      <c r="AE1198" s="116"/>
      <c r="AF1198" s="116"/>
      <c r="AG1198" s="116"/>
      <c r="AH1198" s="116"/>
      <c r="AI1198" s="116"/>
      <c r="AJ1198" s="116"/>
    </row>
    <row r="1199" ht="15.0" customHeight="1">
      <c r="A1199" s="262"/>
      <c r="B1199" s="117" t="s">
        <v>3255</v>
      </c>
      <c r="C1199" s="116"/>
      <c r="D1199" s="116">
        <v>66000.0</v>
      </c>
      <c r="E1199" s="175">
        <f t="shared" si="1"/>
        <v>20412407.7</v>
      </c>
      <c r="F1199" s="262"/>
      <c r="G1199" s="61" t="s">
        <v>2264</v>
      </c>
      <c r="H1199" s="118"/>
      <c r="I1199" s="29"/>
      <c r="J1199" s="29"/>
      <c r="K1199" s="116"/>
      <c r="L1199" s="175"/>
      <c r="M1199" s="174"/>
      <c r="N1199" s="174"/>
      <c r="O1199" s="116"/>
      <c r="P1199" s="174"/>
      <c r="Q1199" s="116"/>
      <c r="R1199" s="116"/>
      <c r="S1199" s="116"/>
      <c r="T1199" s="116"/>
      <c r="U1199" s="116"/>
      <c r="V1199" s="116"/>
      <c r="W1199" s="116"/>
      <c r="X1199" s="116"/>
      <c r="Y1199" s="116"/>
      <c r="Z1199" s="116"/>
      <c r="AA1199" s="116"/>
      <c r="AB1199" s="116"/>
      <c r="AC1199" s="116"/>
      <c r="AD1199" s="116"/>
      <c r="AE1199" s="116"/>
      <c r="AF1199" s="116"/>
      <c r="AG1199" s="116"/>
      <c r="AH1199" s="116"/>
      <c r="AI1199" s="116"/>
      <c r="AJ1199" s="116"/>
    </row>
    <row r="1200" ht="15.0" customHeight="1">
      <c r="A1200" s="262"/>
      <c r="B1200" s="117" t="s">
        <v>3256</v>
      </c>
      <c r="C1200" s="116"/>
      <c r="D1200" s="118">
        <v>11000.0</v>
      </c>
      <c r="E1200" s="175">
        <f t="shared" si="1"/>
        <v>20401407.7</v>
      </c>
      <c r="F1200" s="262"/>
      <c r="G1200" s="99" t="s">
        <v>2265</v>
      </c>
      <c r="H1200" s="118"/>
      <c r="I1200" s="29"/>
      <c r="J1200" s="29"/>
      <c r="K1200" s="116"/>
      <c r="L1200" s="175"/>
      <c r="M1200" s="174"/>
      <c r="N1200" s="174"/>
      <c r="O1200" s="116"/>
      <c r="P1200" s="174"/>
      <c r="Q1200" s="116"/>
      <c r="R1200" s="116"/>
      <c r="S1200" s="116"/>
      <c r="T1200" s="116"/>
      <c r="U1200" s="116"/>
      <c r="V1200" s="116"/>
      <c r="W1200" s="116"/>
      <c r="X1200" s="116"/>
      <c r="Y1200" s="116"/>
      <c r="Z1200" s="116"/>
      <c r="AA1200" s="116"/>
      <c r="AB1200" s="116"/>
      <c r="AC1200" s="116"/>
      <c r="AD1200" s="116"/>
      <c r="AE1200" s="116"/>
      <c r="AF1200" s="116"/>
      <c r="AG1200" s="116"/>
      <c r="AH1200" s="116"/>
      <c r="AI1200" s="116"/>
      <c r="AJ1200" s="116"/>
    </row>
    <row r="1201" ht="15.0" customHeight="1">
      <c r="A1201" s="262">
        <v>45891.0</v>
      </c>
      <c r="B1201" s="115" t="s">
        <v>2271</v>
      </c>
      <c r="C1201" s="116">
        <v>410140.0</v>
      </c>
      <c r="D1201" s="116"/>
      <c r="E1201" s="175">
        <f t="shared" si="1"/>
        <v>20811547.7</v>
      </c>
      <c r="F1201" s="262"/>
      <c r="G1201" s="61" t="s">
        <v>2264</v>
      </c>
      <c r="H1201" s="118"/>
      <c r="I1201" s="29"/>
      <c r="J1201" s="29"/>
      <c r="K1201" s="116"/>
      <c r="L1201" s="175"/>
      <c r="M1201" s="174"/>
      <c r="N1201" s="174"/>
      <c r="O1201" s="116"/>
      <c r="P1201" s="174"/>
      <c r="Q1201" s="116"/>
      <c r="R1201" s="116"/>
      <c r="S1201" s="116"/>
      <c r="T1201" s="116"/>
      <c r="U1201" s="116"/>
      <c r="V1201" s="116"/>
      <c r="W1201" s="116"/>
      <c r="X1201" s="116"/>
      <c r="Y1201" s="116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</row>
    <row r="1202" ht="15.0" customHeight="1">
      <c r="A1202" s="262"/>
      <c r="B1202" s="115" t="s">
        <v>2470</v>
      </c>
      <c r="C1202" s="116">
        <v>175338.0</v>
      </c>
      <c r="D1202" s="116"/>
      <c r="E1202" s="175">
        <f t="shared" si="1"/>
        <v>20986885.7</v>
      </c>
      <c r="F1202" s="262"/>
      <c r="G1202" s="61" t="s">
        <v>2264</v>
      </c>
      <c r="H1202" s="118"/>
      <c r="I1202" s="29"/>
      <c r="J1202" s="29"/>
      <c r="K1202" s="116"/>
      <c r="L1202" s="175"/>
      <c r="M1202" s="174"/>
      <c r="N1202" s="174"/>
      <c r="O1202" s="116"/>
      <c r="P1202" s="174"/>
      <c r="Q1202" s="116"/>
      <c r="R1202" s="116"/>
      <c r="S1202" s="116"/>
      <c r="T1202" s="116"/>
      <c r="U1202" s="116"/>
      <c r="V1202" s="116"/>
      <c r="W1202" s="116"/>
      <c r="X1202" s="116"/>
      <c r="Y1202" s="116"/>
      <c r="Z1202" s="116"/>
      <c r="AA1202" s="116"/>
      <c r="AB1202" s="116"/>
      <c r="AC1202" s="116"/>
      <c r="AD1202" s="116"/>
      <c r="AE1202" s="116"/>
      <c r="AF1202" s="116"/>
      <c r="AG1202" s="116"/>
      <c r="AH1202" s="116"/>
      <c r="AI1202" s="116"/>
      <c r="AJ1202" s="116"/>
    </row>
    <row r="1203" ht="15.0" customHeight="1">
      <c r="A1203" s="262"/>
      <c r="B1203" s="115" t="s">
        <v>3234</v>
      </c>
      <c r="C1203" s="116"/>
      <c r="D1203" s="118">
        <v>1.2E7</v>
      </c>
      <c r="E1203" s="175">
        <f t="shared" si="1"/>
        <v>8986885.7</v>
      </c>
      <c r="F1203" s="262" t="s">
        <v>3257</v>
      </c>
      <c r="G1203" s="61" t="s">
        <v>2264</v>
      </c>
      <c r="H1203" s="118"/>
      <c r="I1203" s="29"/>
      <c r="J1203" s="29"/>
      <c r="K1203" s="116"/>
      <c r="L1203" s="175"/>
      <c r="M1203" s="174"/>
      <c r="N1203" s="174"/>
      <c r="O1203" s="116"/>
      <c r="P1203" s="174"/>
      <c r="Q1203" s="116"/>
      <c r="R1203" s="116"/>
      <c r="S1203" s="116"/>
      <c r="T1203" s="116"/>
      <c r="U1203" s="116"/>
      <c r="V1203" s="116"/>
      <c r="W1203" s="116"/>
      <c r="X1203" s="116"/>
      <c r="Y1203" s="116"/>
      <c r="Z1203" s="116"/>
      <c r="AA1203" s="116"/>
      <c r="AB1203" s="116"/>
      <c r="AC1203" s="116"/>
      <c r="AD1203" s="116"/>
      <c r="AE1203" s="116"/>
      <c r="AF1203" s="116"/>
      <c r="AG1203" s="116"/>
      <c r="AH1203" s="116"/>
      <c r="AI1203" s="116"/>
      <c r="AJ1203" s="116"/>
    </row>
    <row r="1204" ht="15.0" customHeight="1">
      <c r="A1204" s="262">
        <v>45892.0</v>
      </c>
      <c r="B1204" s="115" t="s">
        <v>2470</v>
      </c>
      <c r="C1204" s="116">
        <v>7900.0</v>
      </c>
      <c r="D1204" s="116"/>
      <c r="E1204" s="175">
        <f t="shared" si="1"/>
        <v>8994785.7</v>
      </c>
      <c r="F1204" s="262"/>
      <c r="G1204" s="61" t="s">
        <v>2264</v>
      </c>
      <c r="H1204" s="118"/>
      <c r="I1204" s="29"/>
      <c r="J1204" s="29"/>
      <c r="K1204" s="116"/>
      <c r="L1204" s="175"/>
      <c r="M1204" s="174"/>
      <c r="N1204" s="174"/>
      <c r="O1204" s="116"/>
      <c r="P1204" s="174"/>
      <c r="Q1204" s="116"/>
      <c r="R1204" s="116"/>
      <c r="S1204" s="116"/>
      <c r="T1204" s="116"/>
      <c r="U1204" s="116"/>
      <c r="V1204" s="116"/>
      <c r="W1204" s="116"/>
      <c r="X1204" s="116"/>
      <c r="Y1204" s="116"/>
      <c r="Z1204" s="116"/>
      <c r="AA1204" s="116"/>
      <c r="AB1204" s="116"/>
      <c r="AC1204" s="116"/>
      <c r="AD1204" s="116"/>
      <c r="AE1204" s="116"/>
      <c r="AF1204" s="116"/>
      <c r="AG1204" s="116"/>
      <c r="AH1204" s="116"/>
      <c r="AI1204" s="116"/>
      <c r="AJ1204" s="116"/>
    </row>
    <row r="1205" ht="15.0" customHeight="1">
      <c r="A1205" s="262"/>
      <c r="B1205" s="117" t="s">
        <v>3167</v>
      </c>
      <c r="C1205" s="116"/>
      <c r="D1205" s="116">
        <v>116040.0</v>
      </c>
      <c r="E1205" s="175">
        <f t="shared" si="1"/>
        <v>8878745.7</v>
      </c>
      <c r="F1205" s="262"/>
      <c r="G1205" s="61" t="s">
        <v>2264</v>
      </c>
      <c r="H1205" s="118"/>
      <c r="I1205" s="29"/>
      <c r="J1205" s="29"/>
      <c r="K1205" s="116"/>
      <c r="L1205" s="175"/>
      <c r="M1205" s="174"/>
      <c r="N1205" s="174"/>
      <c r="O1205" s="116"/>
      <c r="P1205" s="174"/>
      <c r="Q1205" s="116"/>
      <c r="R1205" s="116"/>
      <c r="S1205" s="116"/>
      <c r="T1205" s="116"/>
      <c r="U1205" s="116"/>
      <c r="V1205" s="116"/>
      <c r="W1205" s="116"/>
      <c r="X1205" s="116"/>
      <c r="Y1205" s="116"/>
      <c r="Z1205" s="116"/>
      <c r="AA1205" s="116"/>
      <c r="AB1205" s="116"/>
      <c r="AC1205" s="116"/>
      <c r="AD1205" s="116"/>
      <c r="AE1205" s="116"/>
      <c r="AF1205" s="116"/>
      <c r="AG1205" s="116"/>
      <c r="AH1205" s="116"/>
      <c r="AI1205" s="116"/>
      <c r="AJ1205" s="116"/>
    </row>
    <row r="1206" ht="15.0" customHeight="1">
      <c r="A1206" s="262">
        <v>45893.0</v>
      </c>
      <c r="B1206" s="115" t="s">
        <v>2470</v>
      </c>
      <c r="C1206" s="116">
        <v>9900.0</v>
      </c>
      <c r="D1206" s="116"/>
      <c r="E1206" s="175">
        <f t="shared" si="1"/>
        <v>8888645.7</v>
      </c>
      <c r="F1206" s="262"/>
      <c r="G1206" s="61" t="s">
        <v>2264</v>
      </c>
      <c r="H1206" s="118"/>
      <c r="I1206" s="29"/>
      <c r="J1206" s="29"/>
      <c r="K1206" s="116"/>
      <c r="L1206" s="175"/>
      <c r="M1206" s="174"/>
      <c r="N1206" s="174"/>
      <c r="O1206" s="116"/>
      <c r="P1206" s="174"/>
      <c r="Q1206" s="116"/>
      <c r="R1206" s="116"/>
      <c r="S1206" s="116"/>
      <c r="T1206" s="116"/>
      <c r="U1206" s="116"/>
      <c r="V1206" s="116"/>
      <c r="W1206" s="116"/>
      <c r="X1206" s="116"/>
      <c r="Y1206" s="116"/>
      <c r="Z1206" s="116"/>
      <c r="AA1206" s="116"/>
      <c r="AB1206" s="116"/>
      <c r="AC1206" s="116"/>
      <c r="AD1206" s="116"/>
      <c r="AE1206" s="116"/>
      <c r="AF1206" s="116"/>
      <c r="AG1206" s="116"/>
      <c r="AH1206" s="116"/>
      <c r="AI1206" s="116"/>
      <c r="AJ1206" s="116"/>
    </row>
    <row r="1207" ht="15.0" customHeight="1">
      <c r="A1207" s="262">
        <v>45894.0</v>
      </c>
      <c r="B1207" s="115" t="s">
        <v>2279</v>
      </c>
      <c r="C1207" s="116"/>
      <c r="D1207" s="116">
        <v>2000000.0</v>
      </c>
      <c r="E1207" s="175">
        <f t="shared" si="1"/>
        <v>6888645.7</v>
      </c>
      <c r="F1207" s="262"/>
      <c r="G1207" s="61" t="s">
        <v>2264</v>
      </c>
      <c r="H1207" s="118"/>
      <c r="I1207" s="29"/>
      <c r="J1207" s="29"/>
      <c r="K1207" s="116"/>
      <c r="L1207" s="175"/>
      <c r="M1207" s="174"/>
      <c r="N1207" s="174"/>
      <c r="O1207" s="116"/>
      <c r="P1207" s="174"/>
      <c r="Q1207" s="116"/>
      <c r="R1207" s="116"/>
      <c r="S1207" s="116"/>
      <c r="T1207" s="116"/>
      <c r="U1207" s="116"/>
      <c r="V1207" s="116"/>
      <c r="W1207" s="116"/>
      <c r="X1207" s="116"/>
      <c r="Y1207" s="116"/>
      <c r="Z1207" s="116"/>
      <c r="AA1207" s="116"/>
      <c r="AB1207" s="116"/>
      <c r="AC1207" s="116"/>
      <c r="AD1207" s="116"/>
      <c r="AE1207" s="116"/>
      <c r="AF1207" s="116"/>
      <c r="AG1207" s="116"/>
      <c r="AH1207" s="116"/>
      <c r="AI1207" s="116"/>
      <c r="AJ1207" s="116"/>
    </row>
    <row r="1208" ht="15.0" customHeight="1">
      <c r="A1208" s="262"/>
      <c r="B1208" s="115" t="s">
        <v>2271</v>
      </c>
      <c r="C1208" s="116">
        <v>224089.0</v>
      </c>
      <c r="D1208" s="116"/>
      <c r="E1208" s="175">
        <f t="shared" si="1"/>
        <v>7112734.7</v>
      </c>
      <c r="F1208" s="262"/>
      <c r="G1208" s="61" t="s">
        <v>2264</v>
      </c>
      <c r="H1208" s="118"/>
      <c r="I1208" s="29"/>
      <c r="J1208" s="29"/>
      <c r="K1208" s="116"/>
      <c r="L1208" s="175"/>
      <c r="M1208" s="174"/>
      <c r="N1208" s="174"/>
      <c r="O1208" s="116"/>
      <c r="P1208" s="174"/>
      <c r="Q1208" s="116"/>
      <c r="R1208" s="116"/>
      <c r="S1208" s="174"/>
      <c r="T1208" s="174"/>
      <c r="U1208" s="174"/>
      <c r="V1208" s="174"/>
      <c r="W1208" s="174"/>
      <c r="X1208" s="174"/>
      <c r="Y1208" s="174"/>
      <c r="Z1208" s="174"/>
      <c r="AA1208" s="174"/>
      <c r="AB1208" s="174"/>
      <c r="AC1208" s="174"/>
      <c r="AD1208" s="174"/>
      <c r="AE1208" s="174"/>
      <c r="AF1208" s="174"/>
      <c r="AG1208" s="174"/>
      <c r="AH1208" s="174"/>
      <c r="AI1208" s="174"/>
      <c r="AJ1208" s="174"/>
    </row>
    <row r="1209" ht="15.0" customHeight="1">
      <c r="A1209" s="262"/>
      <c r="B1209" s="117" t="s">
        <v>3167</v>
      </c>
      <c r="C1209" s="116"/>
      <c r="D1209" s="116">
        <v>116040.0</v>
      </c>
      <c r="E1209" s="175">
        <f t="shared" si="1"/>
        <v>6996694.7</v>
      </c>
      <c r="F1209" s="262"/>
      <c r="G1209" s="61" t="s">
        <v>2264</v>
      </c>
      <c r="H1209" s="118"/>
      <c r="I1209" s="29"/>
      <c r="J1209" s="29"/>
      <c r="K1209" s="116"/>
      <c r="L1209" s="175"/>
      <c r="M1209" s="174"/>
      <c r="N1209" s="174"/>
      <c r="O1209" s="116"/>
      <c r="P1209" s="174"/>
      <c r="Q1209" s="116"/>
      <c r="R1209" s="116"/>
      <c r="S1209" s="174"/>
      <c r="T1209" s="174"/>
      <c r="U1209" s="174"/>
      <c r="V1209" s="174"/>
      <c r="W1209" s="174"/>
      <c r="X1209" s="174"/>
      <c r="Y1209" s="174"/>
      <c r="Z1209" s="174"/>
      <c r="AA1209" s="174"/>
      <c r="AB1209" s="174"/>
      <c r="AC1209" s="174"/>
      <c r="AD1209" s="174"/>
      <c r="AE1209" s="174"/>
      <c r="AF1209" s="174"/>
      <c r="AG1209" s="174"/>
      <c r="AH1209" s="174"/>
      <c r="AI1209" s="174"/>
      <c r="AJ1209" s="174"/>
    </row>
    <row r="1210" ht="15.0" customHeight="1">
      <c r="A1210" s="262"/>
      <c r="B1210" s="115" t="s">
        <v>2470</v>
      </c>
      <c r="C1210" s="116">
        <v>257566.0</v>
      </c>
      <c r="D1210" s="116"/>
      <c r="E1210" s="175">
        <f t="shared" si="1"/>
        <v>7254260.7</v>
      </c>
      <c r="F1210" s="262"/>
      <c r="G1210" s="61" t="s">
        <v>2264</v>
      </c>
      <c r="H1210" s="118"/>
      <c r="I1210" s="29"/>
      <c r="J1210" s="29"/>
      <c r="K1210" s="116"/>
      <c r="L1210" s="175"/>
      <c r="M1210" s="174"/>
      <c r="N1210" s="174"/>
      <c r="O1210" s="116"/>
      <c r="P1210" s="174"/>
      <c r="Q1210" s="116"/>
      <c r="R1210" s="116"/>
      <c r="S1210" s="174"/>
      <c r="T1210" s="174"/>
      <c r="U1210" s="174"/>
      <c r="V1210" s="174"/>
      <c r="W1210" s="174"/>
      <c r="X1210" s="174"/>
      <c r="Y1210" s="174"/>
      <c r="Z1210" s="174"/>
      <c r="AA1210" s="174"/>
      <c r="AB1210" s="174"/>
      <c r="AC1210" s="174"/>
      <c r="AD1210" s="174"/>
      <c r="AE1210" s="174"/>
      <c r="AF1210" s="174"/>
      <c r="AG1210" s="174"/>
      <c r="AH1210" s="174"/>
      <c r="AI1210" s="174"/>
      <c r="AJ1210" s="174"/>
    </row>
    <row r="1211" ht="15.0" customHeight="1">
      <c r="A1211" s="262"/>
      <c r="B1211" s="115" t="s">
        <v>2443</v>
      </c>
      <c r="C1211" s="118"/>
      <c r="D1211" s="118">
        <v>300000.0</v>
      </c>
      <c r="E1211" s="175">
        <f t="shared" si="1"/>
        <v>6954260.7</v>
      </c>
      <c r="F1211" s="262"/>
      <c r="G1211" s="61" t="s">
        <v>2264</v>
      </c>
      <c r="H1211" s="118"/>
      <c r="I1211" s="29"/>
      <c r="J1211" s="29"/>
      <c r="K1211" s="116"/>
      <c r="L1211" s="175"/>
      <c r="M1211" s="174"/>
      <c r="N1211" s="174"/>
      <c r="O1211" s="116"/>
      <c r="P1211" s="174"/>
      <c r="Q1211" s="116"/>
      <c r="R1211" s="116"/>
      <c r="S1211" s="174"/>
      <c r="T1211" s="174"/>
      <c r="U1211" s="174"/>
      <c r="V1211" s="174"/>
      <c r="W1211" s="174"/>
      <c r="X1211" s="174"/>
      <c r="Y1211" s="174"/>
      <c r="Z1211" s="174"/>
      <c r="AA1211" s="174"/>
      <c r="AB1211" s="174"/>
      <c r="AC1211" s="174"/>
      <c r="AD1211" s="174"/>
      <c r="AE1211" s="174"/>
      <c r="AF1211" s="174"/>
      <c r="AG1211" s="174"/>
      <c r="AH1211" s="174"/>
      <c r="AI1211" s="174"/>
      <c r="AJ1211" s="174"/>
    </row>
    <row r="1212" ht="15.0" customHeight="1">
      <c r="A1212" s="262"/>
      <c r="B1212" s="115" t="s">
        <v>3258</v>
      </c>
      <c r="C1212" s="116"/>
      <c r="D1212" s="116">
        <v>3111960.0</v>
      </c>
      <c r="E1212" s="175">
        <f t="shared" si="1"/>
        <v>3842300.7</v>
      </c>
      <c r="F1212" s="262" t="s">
        <v>3259</v>
      </c>
      <c r="G1212" s="61" t="s">
        <v>2264</v>
      </c>
      <c r="H1212" s="118"/>
      <c r="I1212" s="29"/>
      <c r="J1212" s="29"/>
      <c r="K1212" s="116"/>
      <c r="L1212" s="175"/>
      <c r="M1212" s="174"/>
      <c r="N1212" s="174"/>
      <c r="O1212" s="116"/>
      <c r="P1212" s="174"/>
      <c r="Q1212" s="116"/>
      <c r="R1212" s="116"/>
      <c r="S1212" s="174"/>
      <c r="T1212" s="174"/>
      <c r="U1212" s="174"/>
      <c r="V1212" s="174"/>
      <c r="W1212" s="174"/>
      <c r="X1212" s="174"/>
      <c r="Y1212" s="174"/>
      <c r="Z1212" s="174"/>
      <c r="AA1212" s="174"/>
      <c r="AB1212" s="174"/>
      <c r="AC1212" s="174"/>
      <c r="AD1212" s="174"/>
      <c r="AE1212" s="174"/>
      <c r="AF1212" s="174"/>
      <c r="AG1212" s="174"/>
      <c r="AH1212" s="174"/>
      <c r="AI1212" s="174"/>
      <c r="AJ1212" s="174"/>
    </row>
    <row r="1213" ht="15.0" customHeight="1">
      <c r="A1213" s="262"/>
      <c r="B1213" s="115" t="s">
        <v>3260</v>
      </c>
      <c r="C1213" s="116"/>
      <c r="D1213" s="116">
        <v>1189523.0</v>
      </c>
      <c r="E1213" s="175">
        <f t="shared" si="1"/>
        <v>2652777.7</v>
      </c>
      <c r="F1213" s="262" t="s">
        <v>2478</v>
      </c>
      <c r="G1213" s="99" t="s">
        <v>2265</v>
      </c>
      <c r="H1213" s="118"/>
      <c r="I1213" s="29"/>
      <c r="J1213" s="29"/>
      <c r="K1213" s="116"/>
      <c r="L1213" s="175"/>
      <c r="M1213" s="174"/>
      <c r="N1213" s="174"/>
      <c r="O1213" s="116"/>
      <c r="P1213" s="174"/>
      <c r="Q1213" s="116"/>
      <c r="R1213" s="116"/>
      <c r="S1213" s="174"/>
      <c r="T1213" s="174"/>
      <c r="U1213" s="174"/>
      <c r="V1213" s="174"/>
      <c r="W1213" s="174"/>
      <c r="X1213" s="174"/>
      <c r="Y1213" s="174"/>
      <c r="Z1213" s="174"/>
      <c r="AA1213" s="174"/>
      <c r="AB1213" s="174"/>
      <c r="AC1213" s="174"/>
      <c r="AD1213" s="174"/>
      <c r="AE1213" s="174"/>
      <c r="AF1213" s="174"/>
      <c r="AG1213" s="174"/>
      <c r="AH1213" s="174"/>
      <c r="AI1213" s="174"/>
      <c r="AJ1213" s="174"/>
    </row>
    <row r="1214" ht="15.0" customHeight="1">
      <c r="A1214" s="262"/>
      <c r="B1214" s="115" t="s">
        <v>2436</v>
      </c>
      <c r="C1214" s="116"/>
      <c r="D1214" s="116">
        <v>8000000.0</v>
      </c>
      <c r="E1214" s="175">
        <f t="shared" si="1"/>
        <v>-5347222.3</v>
      </c>
      <c r="F1214" s="262" t="s">
        <v>2570</v>
      </c>
      <c r="G1214" s="99" t="s">
        <v>2265</v>
      </c>
      <c r="H1214" s="118"/>
      <c r="I1214" s="29"/>
      <c r="J1214" s="29"/>
      <c r="K1214" s="116"/>
      <c r="L1214" s="175"/>
      <c r="M1214" s="174"/>
      <c r="N1214" s="174"/>
      <c r="O1214" s="116"/>
      <c r="P1214" s="174"/>
      <c r="Q1214" s="116"/>
      <c r="R1214" s="116"/>
      <c r="S1214" s="174"/>
      <c r="T1214" s="174"/>
      <c r="U1214" s="174"/>
      <c r="V1214" s="174"/>
      <c r="W1214" s="174"/>
      <c r="X1214" s="174"/>
      <c r="Y1214" s="174"/>
      <c r="Z1214" s="174"/>
      <c r="AA1214" s="174"/>
      <c r="AB1214" s="174"/>
      <c r="AC1214" s="174"/>
      <c r="AD1214" s="174"/>
      <c r="AE1214" s="174"/>
      <c r="AF1214" s="174"/>
      <c r="AG1214" s="174"/>
      <c r="AH1214" s="174"/>
      <c r="AI1214" s="174"/>
      <c r="AJ1214" s="174"/>
    </row>
    <row r="1215" ht="15.0" customHeight="1">
      <c r="A1215" s="262">
        <v>45895.0</v>
      </c>
      <c r="B1215" s="115" t="s">
        <v>2271</v>
      </c>
      <c r="C1215" s="116">
        <v>557046.0</v>
      </c>
      <c r="D1215" s="116"/>
      <c r="E1215" s="175">
        <f t="shared" si="1"/>
        <v>-4790176.3</v>
      </c>
      <c r="F1215" s="262"/>
      <c r="G1215" s="61" t="s">
        <v>2264</v>
      </c>
      <c r="H1215" s="118"/>
      <c r="I1215" s="29"/>
      <c r="J1215" s="29"/>
      <c r="K1215" s="116"/>
      <c r="L1215" s="175"/>
      <c r="M1215" s="174"/>
      <c r="N1215" s="174"/>
      <c r="O1215" s="116"/>
      <c r="P1215" s="174"/>
      <c r="Q1215" s="116"/>
      <c r="R1215" s="116"/>
      <c r="S1215" s="174"/>
      <c r="T1215" s="174"/>
      <c r="U1215" s="174"/>
      <c r="V1215" s="174"/>
      <c r="W1215" s="174"/>
      <c r="X1215" s="174"/>
      <c r="Y1215" s="174"/>
      <c r="Z1215" s="174"/>
      <c r="AA1215" s="174"/>
      <c r="AB1215" s="174"/>
      <c r="AC1215" s="174"/>
      <c r="AD1215" s="174"/>
      <c r="AE1215" s="174"/>
      <c r="AF1215" s="174"/>
      <c r="AG1215" s="174"/>
      <c r="AH1215" s="174"/>
      <c r="AI1215" s="174"/>
      <c r="AJ1215" s="174"/>
    </row>
    <row r="1216" ht="15.0" customHeight="1">
      <c r="A1216" s="262"/>
      <c r="B1216" s="117" t="s">
        <v>3167</v>
      </c>
      <c r="C1216" s="116"/>
      <c r="D1216" s="116">
        <v>116040.0</v>
      </c>
      <c r="E1216" s="175">
        <f t="shared" si="1"/>
        <v>-4906216.3</v>
      </c>
      <c r="F1216" s="262"/>
      <c r="G1216" s="61" t="s">
        <v>2264</v>
      </c>
      <c r="H1216" s="118"/>
      <c r="I1216" s="29"/>
      <c r="J1216" s="29"/>
      <c r="K1216" s="116"/>
      <c r="L1216" s="175"/>
      <c r="M1216" s="174"/>
      <c r="N1216" s="174"/>
      <c r="O1216" s="116"/>
      <c r="P1216" s="174"/>
      <c r="Q1216" s="116"/>
      <c r="R1216" s="116"/>
      <c r="S1216" s="174"/>
      <c r="T1216" s="174"/>
      <c r="U1216" s="174"/>
      <c r="V1216" s="174"/>
      <c r="W1216" s="174"/>
      <c r="X1216" s="174"/>
      <c r="Y1216" s="174"/>
      <c r="Z1216" s="174"/>
      <c r="AA1216" s="174"/>
      <c r="AB1216" s="174"/>
      <c r="AC1216" s="174"/>
      <c r="AD1216" s="174"/>
      <c r="AE1216" s="174"/>
      <c r="AF1216" s="174"/>
      <c r="AG1216" s="174"/>
      <c r="AH1216" s="174"/>
      <c r="AI1216" s="174"/>
      <c r="AJ1216" s="174"/>
    </row>
    <row r="1217" ht="15.0" customHeight="1">
      <c r="A1217" s="262"/>
      <c r="B1217" s="115" t="s">
        <v>2470</v>
      </c>
      <c r="C1217" s="118">
        <v>509639.0</v>
      </c>
      <c r="D1217" s="118"/>
      <c r="E1217" s="175">
        <f t="shared" si="1"/>
        <v>-4396577.3</v>
      </c>
      <c r="F1217" s="262"/>
      <c r="G1217" s="61" t="s">
        <v>2264</v>
      </c>
      <c r="H1217" s="118"/>
      <c r="I1217" s="29"/>
      <c r="J1217" s="29"/>
      <c r="K1217" s="116"/>
      <c r="L1217" s="175"/>
      <c r="M1217" s="174"/>
      <c r="N1217" s="174"/>
      <c r="O1217" s="116"/>
      <c r="P1217" s="174"/>
      <c r="Q1217" s="116"/>
      <c r="R1217" s="116"/>
      <c r="S1217" s="174"/>
      <c r="T1217" s="174"/>
      <c r="U1217" s="174"/>
      <c r="V1217" s="174"/>
      <c r="W1217" s="174"/>
      <c r="X1217" s="174"/>
      <c r="Y1217" s="174"/>
      <c r="Z1217" s="174"/>
      <c r="AA1217" s="174"/>
      <c r="AB1217" s="174"/>
      <c r="AC1217" s="174"/>
      <c r="AD1217" s="174"/>
      <c r="AE1217" s="174"/>
      <c r="AF1217" s="174"/>
      <c r="AG1217" s="174"/>
      <c r="AH1217" s="174"/>
      <c r="AI1217" s="174"/>
      <c r="AJ1217" s="174"/>
    </row>
    <row r="1218" ht="15.0" customHeight="1">
      <c r="A1218" s="262">
        <v>45896.0</v>
      </c>
      <c r="B1218" s="115" t="s">
        <v>2271</v>
      </c>
      <c r="C1218" s="116">
        <v>910809.0</v>
      </c>
      <c r="D1218" s="118"/>
      <c r="E1218" s="175">
        <f t="shared" si="1"/>
        <v>-3485768.3</v>
      </c>
      <c r="F1218" s="262"/>
      <c r="G1218" s="61" t="s">
        <v>2264</v>
      </c>
      <c r="H1218" s="118"/>
      <c r="I1218" s="29"/>
      <c r="J1218" s="29"/>
      <c r="K1218" s="116"/>
      <c r="L1218" s="175"/>
      <c r="M1218" s="174"/>
      <c r="N1218" s="174"/>
      <c r="O1218" s="116"/>
      <c r="P1218" s="174"/>
      <c r="Q1218" s="116"/>
      <c r="R1218" s="116"/>
      <c r="S1218" s="174"/>
      <c r="T1218" s="174"/>
      <c r="U1218" s="174"/>
      <c r="V1218" s="174"/>
      <c r="W1218" s="174"/>
      <c r="X1218" s="174"/>
      <c r="Y1218" s="174"/>
      <c r="Z1218" s="174"/>
      <c r="AA1218" s="174"/>
      <c r="AB1218" s="174"/>
      <c r="AC1218" s="174"/>
      <c r="AD1218" s="174"/>
      <c r="AE1218" s="174"/>
      <c r="AF1218" s="174"/>
      <c r="AG1218" s="174"/>
      <c r="AH1218" s="174"/>
      <c r="AI1218" s="174"/>
      <c r="AJ1218" s="174"/>
    </row>
    <row r="1219" ht="15.0" customHeight="1">
      <c r="A1219" s="262"/>
      <c r="B1219" s="117" t="s">
        <v>3167</v>
      </c>
      <c r="C1219" s="116"/>
      <c r="D1219" s="116">
        <v>116040.0</v>
      </c>
      <c r="E1219" s="175">
        <f t="shared" si="1"/>
        <v>-3601808.3</v>
      </c>
      <c r="F1219" s="262"/>
      <c r="G1219" s="61" t="s">
        <v>2264</v>
      </c>
      <c r="H1219" s="118"/>
      <c r="I1219" s="29"/>
      <c r="J1219" s="29"/>
      <c r="K1219" s="116"/>
      <c r="L1219" s="175"/>
      <c r="M1219" s="174"/>
      <c r="N1219" s="174"/>
      <c r="O1219" s="116"/>
      <c r="P1219" s="174"/>
      <c r="Q1219" s="116"/>
      <c r="R1219" s="116"/>
      <c r="S1219" s="174"/>
      <c r="T1219" s="174"/>
      <c r="U1219" s="174"/>
      <c r="V1219" s="174"/>
      <c r="W1219" s="174"/>
      <c r="X1219" s="174"/>
      <c r="Y1219" s="174"/>
      <c r="Z1219" s="174"/>
      <c r="AA1219" s="174"/>
      <c r="AB1219" s="174"/>
      <c r="AC1219" s="174"/>
      <c r="AD1219" s="174"/>
      <c r="AE1219" s="174"/>
      <c r="AF1219" s="174"/>
      <c r="AG1219" s="174"/>
      <c r="AH1219" s="174"/>
      <c r="AI1219" s="174"/>
      <c r="AJ1219" s="174"/>
    </row>
    <row r="1220" ht="15.0" customHeight="1">
      <c r="A1220" s="262"/>
      <c r="B1220" s="115" t="s">
        <v>2470</v>
      </c>
      <c r="C1220" s="116">
        <v>193387.0</v>
      </c>
      <c r="D1220" s="118"/>
      <c r="E1220" s="175">
        <f t="shared" si="1"/>
        <v>-3408421.3</v>
      </c>
      <c r="F1220" s="262"/>
      <c r="G1220" s="61" t="s">
        <v>2264</v>
      </c>
      <c r="H1220" s="118"/>
      <c r="I1220" s="29"/>
      <c r="J1220" s="29"/>
      <c r="K1220" s="116"/>
      <c r="L1220" s="175"/>
      <c r="M1220" s="174"/>
      <c r="N1220" s="174"/>
      <c r="O1220" s="116"/>
      <c r="P1220" s="174"/>
      <c r="Q1220" s="116"/>
      <c r="R1220" s="116"/>
      <c r="S1220" s="174"/>
      <c r="T1220" s="174"/>
      <c r="U1220" s="174"/>
      <c r="V1220" s="174"/>
      <c r="W1220" s="174"/>
      <c r="X1220" s="174"/>
      <c r="Y1220" s="174"/>
      <c r="Z1220" s="174"/>
      <c r="AA1220" s="174"/>
      <c r="AB1220" s="174"/>
      <c r="AC1220" s="174"/>
      <c r="AD1220" s="174"/>
      <c r="AE1220" s="174"/>
      <c r="AF1220" s="174"/>
      <c r="AG1220" s="174"/>
      <c r="AH1220" s="174"/>
      <c r="AI1220" s="174"/>
      <c r="AJ1220" s="174"/>
    </row>
    <row r="1221" ht="15.0" customHeight="1">
      <c r="A1221" s="262"/>
      <c r="B1221" s="117" t="s">
        <v>2444</v>
      </c>
      <c r="C1221" s="116"/>
      <c r="D1221" s="264">
        <v>293280.0</v>
      </c>
      <c r="E1221" s="175">
        <f t="shared" si="1"/>
        <v>-3701701.3</v>
      </c>
      <c r="F1221" s="262" t="s">
        <v>3261</v>
      </c>
      <c r="G1221" s="61" t="s">
        <v>2264</v>
      </c>
      <c r="H1221" s="118"/>
      <c r="I1221" s="29"/>
      <c r="J1221" s="29"/>
      <c r="K1221" s="116"/>
      <c r="L1221" s="175"/>
      <c r="M1221" s="174"/>
      <c r="N1221" s="174"/>
      <c r="O1221" s="116"/>
      <c r="P1221" s="174"/>
      <c r="Q1221" s="116"/>
      <c r="R1221" s="116"/>
      <c r="S1221" s="174"/>
      <c r="T1221" s="174"/>
      <c r="U1221" s="174"/>
      <c r="V1221" s="174"/>
      <c r="W1221" s="174"/>
      <c r="X1221" s="174"/>
      <c r="Y1221" s="174"/>
      <c r="Z1221" s="174"/>
      <c r="AA1221" s="174"/>
      <c r="AB1221" s="174"/>
      <c r="AC1221" s="174"/>
      <c r="AD1221" s="174"/>
      <c r="AE1221" s="174"/>
      <c r="AF1221" s="174"/>
      <c r="AG1221" s="174"/>
      <c r="AH1221" s="174"/>
      <c r="AI1221" s="174"/>
      <c r="AJ1221" s="174"/>
    </row>
    <row r="1222" ht="15.0" customHeight="1">
      <c r="A1222" s="262"/>
      <c r="B1222" s="117" t="s">
        <v>2445</v>
      </c>
      <c r="C1222" s="118"/>
      <c r="D1222" s="118">
        <v>660000.0</v>
      </c>
      <c r="E1222" s="175">
        <f t="shared" si="1"/>
        <v>-4361701.3</v>
      </c>
      <c r="F1222" s="262" t="s">
        <v>3262</v>
      </c>
      <c r="G1222" s="61" t="s">
        <v>2264</v>
      </c>
      <c r="H1222" s="118"/>
      <c r="I1222" s="29"/>
      <c r="J1222" s="29"/>
      <c r="K1222" s="116"/>
      <c r="L1222" s="175"/>
      <c r="M1222" s="174"/>
      <c r="N1222" s="174"/>
      <c r="O1222" s="116"/>
      <c r="P1222" s="174"/>
      <c r="Q1222" s="116"/>
      <c r="R1222" s="116"/>
      <c r="S1222" s="174"/>
      <c r="T1222" s="174"/>
      <c r="U1222" s="174"/>
      <c r="V1222" s="174"/>
      <c r="W1222" s="174"/>
      <c r="X1222" s="174"/>
      <c r="Y1222" s="174"/>
      <c r="Z1222" s="174"/>
      <c r="AA1222" s="174"/>
      <c r="AB1222" s="174"/>
      <c r="AC1222" s="174"/>
      <c r="AD1222" s="174"/>
      <c r="AE1222" s="174"/>
      <c r="AF1222" s="174"/>
      <c r="AG1222" s="174"/>
      <c r="AH1222" s="174"/>
      <c r="AI1222" s="174"/>
      <c r="AJ1222" s="174"/>
    </row>
    <row r="1223" ht="15.0" customHeight="1">
      <c r="A1223" s="262"/>
      <c r="B1223" s="115" t="s">
        <v>2464</v>
      </c>
      <c r="C1223" s="116"/>
      <c r="D1223" s="116">
        <v>1029525.0</v>
      </c>
      <c r="E1223" s="175">
        <f t="shared" si="1"/>
        <v>-5391226.3</v>
      </c>
      <c r="F1223" s="262"/>
      <c r="G1223" s="99" t="s">
        <v>2265</v>
      </c>
      <c r="H1223" s="118"/>
      <c r="I1223" s="29"/>
      <c r="J1223" s="29"/>
      <c r="K1223" s="116"/>
      <c r="L1223" s="175"/>
      <c r="M1223" s="174"/>
      <c r="N1223" s="174"/>
      <c r="O1223" s="116"/>
      <c r="P1223" s="174"/>
      <c r="Q1223" s="116"/>
      <c r="R1223" s="116"/>
      <c r="S1223" s="174"/>
      <c r="T1223" s="174"/>
      <c r="U1223" s="174"/>
      <c r="V1223" s="174"/>
      <c r="W1223" s="174"/>
      <c r="X1223" s="174"/>
      <c r="Y1223" s="174"/>
      <c r="Z1223" s="174"/>
      <c r="AA1223" s="174"/>
      <c r="AB1223" s="174"/>
      <c r="AC1223" s="174"/>
      <c r="AD1223" s="174"/>
      <c r="AE1223" s="174"/>
      <c r="AF1223" s="174"/>
      <c r="AG1223" s="174"/>
      <c r="AH1223" s="174"/>
      <c r="AI1223" s="174"/>
      <c r="AJ1223" s="174"/>
    </row>
    <row r="1224" ht="15.0" customHeight="1">
      <c r="A1224" s="262"/>
      <c r="B1224" s="115" t="s">
        <v>2462</v>
      </c>
      <c r="C1224" s="116"/>
      <c r="D1224" s="116">
        <v>275000.0</v>
      </c>
      <c r="E1224" s="175">
        <f t="shared" si="1"/>
        <v>-5666226.3</v>
      </c>
      <c r="F1224" s="262" t="s">
        <v>3263</v>
      </c>
      <c r="G1224" s="61" t="s">
        <v>2264</v>
      </c>
      <c r="H1224" s="118"/>
      <c r="I1224" s="29"/>
      <c r="J1224" s="29"/>
      <c r="K1224" s="116"/>
      <c r="L1224" s="175"/>
      <c r="M1224" s="174"/>
      <c r="N1224" s="174"/>
      <c r="O1224" s="116"/>
      <c r="P1224" s="174"/>
      <c r="Q1224" s="116"/>
      <c r="R1224" s="116"/>
      <c r="S1224" s="174"/>
      <c r="T1224" s="174"/>
      <c r="U1224" s="174"/>
      <c r="V1224" s="174"/>
      <c r="W1224" s="174"/>
      <c r="X1224" s="174"/>
      <c r="Y1224" s="174"/>
      <c r="Z1224" s="174"/>
      <c r="AA1224" s="174"/>
      <c r="AB1224" s="174"/>
      <c r="AC1224" s="174"/>
      <c r="AD1224" s="174"/>
      <c r="AE1224" s="174"/>
      <c r="AF1224" s="174"/>
      <c r="AG1224" s="174"/>
      <c r="AH1224" s="174"/>
      <c r="AI1224" s="174"/>
      <c r="AJ1224" s="174"/>
    </row>
    <row r="1225" ht="15.0" customHeight="1">
      <c r="A1225" s="262">
        <v>45897.0</v>
      </c>
      <c r="B1225" s="115" t="s">
        <v>2271</v>
      </c>
      <c r="C1225" s="116">
        <v>485789.0</v>
      </c>
      <c r="D1225" s="118">
        <v>71450.0</v>
      </c>
      <c r="E1225" s="175">
        <f t="shared" si="1"/>
        <v>-5251887.3</v>
      </c>
      <c r="F1225" s="262"/>
      <c r="G1225" s="61" t="s">
        <v>2264</v>
      </c>
      <c r="H1225" s="118"/>
      <c r="I1225" s="29"/>
      <c r="J1225" s="29"/>
      <c r="K1225" s="116"/>
      <c r="L1225" s="175"/>
      <c r="M1225" s="174"/>
      <c r="N1225" s="174"/>
      <c r="O1225" s="116"/>
      <c r="P1225" s="174"/>
      <c r="Q1225" s="116"/>
      <c r="R1225" s="116"/>
      <c r="S1225" s="174"/>
      <c r="T1225" s="174"/>
      <c r="U1225" s="174"/>
      <c r="V1225" s="174"/>
      <c r="W1225" s="174"/>
      <c r="X1225" s="174"/>
      <c r="Y1225" s="174"/>
      <c r="Z1225" s="174"/>
      <c r="AA1225" s="174"/>
      <c r="AB1225" s="174"/>
      <c r="AC1225" s="174"/>
      <c r="AD1225" s="174"/>
      <c r="AE1225" s="174"/>
      <c r="AF1225" s="174"/>
      <c r="AG1225" s="174"/>
      <c r="AH1225" s="174"/>
      <c r="AI1225" s="174"/>
      <c r="AJ1225" s="174"/>
    </row>
    <row r="1226" ht="15.0" customHeight="1">
      <c r="A1226" s="262"/>
      <c r="B1226" s="117" t="s">
        <v>3167</v>
      </c>
      <c r="C1226" s="116"/>
      <c r="D1226" s="116">
        <v>116040.0</v>
      </c>
      <c r="E1226" s="175">
        <f t="shared" si="1"/>
        <v>-5367927.3</v>
      </c>
      <c r="F1226" s="262"/>
      <c r="G1226" s="61" t="s">
        <v>2264</v>
      </c>
      <c r="H1226" s="118"/>
      <c r="I1226" s="29"/>
      <c r="J1226" s="29"/>
      <c r="K1226" s="116"/>
      <c r="L1226" s="175"/>
      <c r="M1226" s="174"/>
      <c r="N1226" s="174"/>
      <c r="O1226" s="116"/>
      <c r="P1226" s="174"/>
      <c r="Q1226" s="116"/>
      <c r="R1226" s="116"/>
      <c r="S1226" s="174"/>
      <c r="T1226" s="174"/>
      <c r="U1226" s="174"/>
      <c r="V1226" s="174"/>
      <c r="W1226" s="174"/>
      <c r="X1226" s="174"/>
      <c r="Y1226" s="174"/>
      <c r="Z1226" s="174"/>
      <c r="AA1226" s="174"/>
      <c r="AB1226" s="174"/>
      <c r="AC1226" s="174"/>
      <c r="AD1226" s="174"/>
      <c r="AE1226" s="174"/>
      <c r="AF1226" s="174"/>
      <c r="AG1226" s="174"/>
      <c r="AH1226" s="174"/>
      <c r="AI1226" s="174"/>
      <c r="AJ1226" s="174"/>
    </row>
    <row r="1227" ht="15.0" customHeight="1">
      <c r="A1227" s="262"/>
      <c r="B1227" s="115" t="s">
        <v>2470</v>
      </c>
      <c r="C1227" s="116">
        <v>474901.0</v>
      </c>
      <c r="D1227" s="118"/>
      <c r="E1227" s="175">
        <f t="shared" si="1"/>
        <v>-4893026.3</v>
      </c>
      <c r="F1227" s="262"/>
      <c r="G1227" s="61" t="s">
        <v>2264</v>
      </c>
      <c r="H1227" s="118"/>
      <c r="I1227" s="29"/>
      <c r="J1227" s="29"/>
      <c r="K1227" s="116"/>
      <c r="L1227" s="175"/>
      <c r="M1227" s="174"/>
      <c r="N1227" s="174"/>
      <c r="O1227" s="116"/>
      <c r="P1227" s="174"/>
      <c r="Q1227" s="116"/>
      <c r="R1227" s="116"/>
      <c r="S1227" s="174"/>
      <c r="T1227" s="174"/>
      <c r="U1227" s="174"/>
      <c r="V1227" s="174"/>
      <c r="W1227" s="174"/>
      <c r="X1227" s="174"/>
      <c r="Y1227" s="174"/>
      <c r="Z1227" s="174"/>
      <c r="AA1227" s="174"/>
      <c r="AB1227" s="174"/>
      <c r="AC1227" s="174"/>
      <c r="AD1227" s="174"/>
      <c r="AE1227" s="174"/>
      <c r="AF1227" s="174"/>
      <c r="AG1227" s="174"/>
      <c r="AH1227" s="174"/>
      <c r="AI1227" s="174"/>
      <c r="AJ1227" s="174"/>
    </row>
    <row r="1228" ht="15.0" customHeight="1">
      <c r="A1228" s="262"/>
      <c r="B1228" s="117" t="s">
        <v>2272</v>
      </c>
      <c r="C1228" s="116"/>
      <c r="D1228" s="116">
        <v>1314204.0</v>
      </c>
      <c r="E1228" s="175">
        <f t="shared" si="1"/>
        <v>-6207230.3</v>
      </c>
      <c r="F1228" s="262"/>
      <c r="G1228" s="99" t="s">
        <v>2265</v>
      </c>
      <c r="H1228" s="118"/>
      <c r="I1228" s="29"/>
      <c r="J1228" s="29"/>
      <c r="K1228" s="116"/>
      <c r="L1228" s="175"/>
      <c r="M1228" s="174"/>
      <c r="N1228" s="174"/>
      <c r="O1228" s="116"/>
      <c r="P1228" s="174"/>
      <c r="Q1228" s="116"/>
      <c r="R1228" s="116"/>
      <c r="S1228" s="174"/>
      <c r="T1228" s="174"/>
      <c r="U1228" s="174"/>
      <c r="V1228" s="174"/>
      <c r="W1228" s="174"/>
      <c r="X1228" s="174"/>
      <c r="Y1228" s="174"/>
      <c r="Z1228" s="174"/>
      <c r="AA1228" s="174"/>
      <c r="AB1228" s="174"/>
      <c r="AC1228" s="174"/>
      <c r="AD1228" s="174"/>
      <c r="AE1228" s="174"/>
      <c r="AF1228" s="174"/>
      <c r="AG1228" s="174"/>
      <c r="AH1228" s="174"/>
      <c r="AI1228" s="174"/>
      <c r="AJ1228" s="174"/>
    </row>
    <row r="1229" ht="15.0" customHeight="1">
      <c r="A1229" s="262">
        <v>45898.0</v>
      </c>
      <c r="B1229" s="115" t="s">
        <v>2271</v>
      </c>
      <c r="C1229" s="116">
        <v>404398.0</v>
      </c>
      <c r="D1229" s="118"/>
      <c r="E1229" s="175">
        <f t="shared" si="1"/>
        <v>-5802832.3</v>
      </c>
      <c r="F1229" s="262"/>
      <c r="G1229" s="61" t="s">
        <v>2264</v>
      </c>
      <c r="H1229" s="118"/>
      <c r="I1229" s="29"/>
      <c r="J1229" s="29"/>
      <c r="K1229" s="116"/>
      <c r="L1229" s="175"/>
      <c r="M1229" s="174"/>
      <c r="N1229" s="174"/>
      <c r="O1229" s="116"/>
      <c r="P1229" s="174"/>
      <c r="Q1229" s="116"/>
      <c r="R1229" s="116"/>
      <c r="S1229" s="174"/>
      <c r="T1229" s="174"/>
      <c r="U1229" s="174"/>
      <c r="V1229" s="174"/>
      <c r="W1229" s="174"/>
      <c r="X1229" s="174"/>
      <c r="Y1229" s="174"/>
      <c r="Z1229" s="174"/>
      <c r="AA1229" s="174"/>
      <c r="AB1229" s="174"/>
      <c r="AC1229" s="174"/>
      <c r="AD1229" s="174"/>
      <c r="AE1229" s="174"/>
      <c r="AF1229" s="174"/>
      <c r="AG1229" s="174"/>
      <c r="AH1229" s="174"/>
      <c r="AI1229" s="174"/>
      <c r="AJ1229" s="174"/>
    </row>
    <row r="1230" ht="15.0" customHeight="1">
      <c r="A1230" s="262"/>
      <c r="B1230" s="117" t="s">
        <v>3167</v>
      </c>
      <c r="C1230" s="116"/>
      <c r="D1230" s="116">
        <v>116040.0</v>
      </c>
      <c r="E1230" s="175">
        <f t="shared" si="1"/>
        <v>-5918872.3</v>
      </c>
      <c r="F1230" s="262"/>
      <c r="G1230" s="61" t="s">
        <v>2264</v>
      </c>
      <c r="H1230" s="118"/>
      <c r="I1230" s="29"/>
      <c r="J1230" s="29"/>
      <c r="K1230" s="116"/>
      <c r="L1230" s="175"/>
      <c r="M1230" s="174"/>
      <c r="N1230" s="174"/>
      <c r="O1230" s="116"/>
      <c r="P1230" s="174"/>
      <c r="Q1230" s="116"/>
      <c r="R1230" s="116"/>
      <c r="S1230" s="174"/>
      <c r="T1230" s="174"/>
      <c r="U1230" s="174"/>
      <c r="V1230" s="174"/>
      <c r="W1230" s="174"/>
      <c r="X1230" s="174"/>
      <c r="Y1230" s="174"/>
      <c r="Z1230" s="174"/>
      <c r="AA1230" s="174"/>
      <c r="AB1230" s="174"/>
      <c r="AC1230" s="174"/>
      <c r="AD1230" s="174"/>
      <c r="AE1230" s="174"/>
      <c r="AF1230" s="174"/>
      <c r="AG1230" s="174"/>
      <c r="AH1230" s="174"/>
      <c r="AI1230" s="174"/>
      <c r="AJ1230" s="174"/>
    </row>
    <row r="1231" ht="15.0" customHeight="1">
      <c r="A1231" s="262"/>
      <c r="B1231" s="117" t="s">
        <v>2274</v>
      </c>
      <c r="C1231" s="116"/>
      <c r="D1231" s="116">
        <v>384000.0</v>
      </c>
      <c r="E1231" s="175">
        <f t="shared" si="1"/>
        <v>-6302872.3</v>
      </c>
      <c r="F1231" s="262"/>
      <c r="G1231" s="61" t="s">
        <v>2264</v>
      </c>
      <c r="H1231" s="118"/>
      <c r="I1231" s="29"/>
      <c r="J1231" s="29"/>
      <c r="K1231" s="116"/>
      <c r="L1231" s="175"/>
      <c r="M1231" s="174"/>
      <c r="N1231" s="174"/>
      <c r="O1231" s="116"/>
      <c r="P1231" s="174"/>
      <c r="Q1231" s="116"/>
      <c r="R1231" s="116"/>
      <c r="S1231" s="174"/>
      <c r="T1231" s="174"/>
      <c r="U1231" s="174"/>
      <c r="V1231" s="174"/>
      <c r="W1231" s="174"/>
      <c r="X1231" s="174"/>
      <c r="Y1231" s="174"/>
      <c r="Z1231" s="174"/>
      <c r="AA1231" s="174"/>
      <c r="AB1231" s="174"/>
      <c r="AC1231" s="174"/>
      <c r="AD1231" s="174"/>
      <c r="AE1231" s="174"/>
      <c r="AF1231" s="174"/>
      <c r="AG1231" s="174"/>
      <c r="AH1231" s="174"/>
      <c r="AI1231" s="174"/>
      <c r="AJ1231" s="174"/>
    </row>
    <row r="1232" ht="15.0" customHeight="1">
      <c r="A1232" s="262"/>
      <c r="B1232" s="117" t="s">
        <v>2274</v>
      </c>
      <c r="C1232" s="116"/>
      <c r="D1232" s="116">
        <v>1650000.0</v>
      </c>
      <c r="E1232" s="175">
        <f t="shared" si="1"/>
        <v>-7952872.3</v>
      </c>
      <c r="F1232" s="262"/>
      <c r="G1232" s="61" t="s">
        <v>2264</v>
      </c>
      <c r="H1232" s="118"/>
      <c r="I1232" s="29"/>
      <c r="J1232" s="29"/>
      <c r="K1232" s="116"/>
      <c r="L1232" s="175"/>
      <c r="M1232" s="174"/>
      <c r="N1232" s="174"/>
      <c r="O1232" s="116"/>
      <c r="P1232" s="174"/>
      <c r="Q1232" s="116"/>
      <c r="R1232" s="116"/>
      <c r="S1232" s="174"/>
      <c r="T1232" s="174"/>
      <c r="U1232" s="174"/>
      <c r="V1232" s="174"/>
      <c r="W1232" s="174"/>
      <c r="X1232" s="174"/>
      <c r="Y1232" s="174"/>
      <c r="Z1232" s="174"/>
      <c r="AA1232" s="174"/>
      <c r="AB1232" s="174"/>
      <c r="AC1232" s="174"/>
      <c r="AD1232" s="174"/>
      <c r="AE1232" s="174"/>
      <c r="AF1232" s="174"/>
      <c r="AG1232" s="174"/>
      <c r="AH1232" s="174"/>
      <c r="AI1232" s="174"/>
      <c r="AJ1232" s="174"/>
    </row>
    <row r="1233" ht="15.0" customHeight="1">
      <c r="A1233" s="262"/>
      <c r="B1233" s="117" t="s">
        <v>3253</v>
      </c>
      <c r="C1233" s="116">
        <v>1.503931E7</v>
      </c>
      <c r="D1233" s="116"/>
      <c r="E1233" s="175">
        <f t="shared" si="1"/>
        <v>7086437.7</v>
      </c>
      <c r="F1233" s="262">
        <v>45893.0</v>
      </c>
      <c r="G1233" s="61" t="s">
        <v>2264</v>
      </c>
      <c r="H1233" s="118"/>
      <c r="I1233" s="29"/>
      <c r="J1233" s="29"/>
      <c r="K1233" s="116"/>
      <c r="L1233" s="175"/>
      <c r="M1233" s="174"/>
      <c r="N1233" s="174"/>
      <c r="O1233" s="116"/>
      <c r="P1233" s="174"/>
      <c r="Q1233" s="116"/>
      <c r="R1233" s="116"/>
      <c r="S1233" s="174"/>
      <c r="T1233" s="174"/>
      <c r="U1233" s="174"/>
      <c r="V1233" s="174"/>
      <c r="W1233" s="174"/>
      <c r="X1233" s="174"/>
      <c r="Y1233" s="174"/>
      <c r="Z1233" s="174"/>
      <c r="AA1233" s="174"/>
      <c r="AB1233" s="174"/>
      <c r="AC1233" s="174"/>
      <c r="AD1233" s="174"/>
      <c r="AE1233" s="174"/>
      <c r="AF1233" s="174"/>
      <c r="AG1233" s="174"/>
      <c r="AH1233" s="174"/>
      <c r="AI1233" s="174"/>
      <c r="AJ1233" s="174"/>
    </row>
    <row r="1234" ht="15.0" customHeight="1">
      <c r="A1234" s="262"/>
      <c r="B1234" s="117" t="s">
        <v>2279</v>
      </c>
      <c r="C1234" s="116">
        <v>6.5E7</v>
      </c>
      <c r="D1234" s="116"/>
      <c r="E1234" s="175">
        <f t="shared" si="1"/>
        <v>72086437.7</v>
      </c>
      <c r="F1234" s="262"/>
      <c r="G1234" s="61" t="s">
        <v>2264</v>
      </c>
      <c r="H1234" s="118"/>
      <c r="I1234" s="29"/>
      <c r="J1234" s="29"/>
      <c r="K1234" s="116"/>
      <c r="L1234" s="175"/>
      <c r="M1234" s="174"/>
      <c r="N1234" s="174"/>
      <c r="O1234" s="116"/>
      <c r="P1234" s="174"/>
      <c r="Q1234" s="116"/>
      <c r="R1234" s="116"/>
      <c r="S1234" s="174"/>
      <c r="T1234" s="174"/>
      <c r="U1234" s="174"/>
      <c r="V1234" s="174"/>
      <c r="W1234" s="174"/>
      <c r="X1234" s="174"/>
      <c r="Y1234" s="174"/>
      <c r="Z1234" s="174"/>
      <c r="AA1234" s="174"/>
      <c r="AB1234" s="174"/>
      <c r="AC1234" s="174"/>
      <c r="AD1234" s="174"/>
      <c r="AE1234" s="174"/>
      <c r="AF1234" s="174"/>
      <c r="AG1234" s="174"/>
      <c r="AH1234" s="174"/>
      <c r="AI1234" s="174"/>
      <c r="AJ1234" s="174"/>
    </row>
    <row r="1235" ht="15.0" customHeight="1">
      <c r="A1235" s="262"/>
      <c r="B1235" s="115" t="s">
        <v>2470</v>
      </c>
      <c r="C1235" s="116">
        <v>598042.0</v>
      </c>
      <c r="D1235" s="116"/>
      <c r="E1235" s="175">
        <f t="shared" si="1"/>
        <v>72684479.7</v>
      </c>
      <c r="F1235" s="262"/>
      <c r="G1235" s="61" t="s">
        <v>2264</v>
      </c>
      <c r="H1235" s="118"/>
      <c r="I1235" s="29"/>
      <c r="J1235" s="29"/>
      <c r="K1235" s="116"/>
      <c r="L1235" s="118"/>
      <c r="M1235" s="174"/>
      <c r="N1235" s="174"/>
      <c r="O1235" s="116"/>
      <c r="P1235" s="174"/>
      <c r="Q1235" s="116"/>
      <c r="R1235" s="116"/>
      <c r="S1235" s="174"/>
      <c r="T1235" s="174"/>
      <c r="U1235" s="174"/>
      <c r="V1235" s="174"/>
      <c r="W1235" s="174"/>
      <c r="X1235" s="174"/>
      <c r="Y1235" s="174"/>
      <c r="Z1235" s="174"/>
      <c r="AA1235" s="174"/>
      <c r="AB1235" s="174"/>
      <c r="AC1235" s="174"/>
      <c r="AD1235" s="174"/>
      <c r="AE1235" s="174"/>
      <c r="AF1235" s="174"/>
      <c r="AG1235" s="174"/>
      <c r="AH1235" s="174"/>
      <c r="AI1235" s="174"/>
      <c r="AJ1235" s="174"/>
    </row>
    <row r="1236" ht="15.0" customHeight="1">
      <c r="A1236" s="262"/>
      <c r="B1236" s="117" t="s">
        <v>3234</v>
      </c>
      <c r="C1236" s="116"/>
      <c r="D1236" s="116">
        <v>1.503931E7</v>
      </c>
      <c r="E1236" s="175">
        <f t="shared" si="1"/>
        <v>57645169.7</v>
      </c>
      <c r="F1236" s="262"/>
      <c r="G1236" s="61" t="s">
        <v>2264</v>
      </c>
      <c r="H1236" s="118"/>
      <c r="I1236" s="29"/>
      <c r="J1236" s="29"/>
      <c r="K1236" s="116"/>
      <c r="L1236" s="265"/>
      <c r="M1236" s="174"/>
      <c r="N1236" s="174"/>
      <c r="O1236" s="116"/>
      <c r="P1236" s="174"/>
      <c r="Q1236" s="116"/>
      <c r="R1236" s="116"/>
      <c r="S1236" s="174"/>
      <c r="T1236" s="174"/>
      <c r="U1236" s="174"/>
      <c r="V1236" s="174"/>
      <c r="W1236" s="174"/>
      <c r="X1236" s="174"/>
      <c r="Y1236" s="174"/>
      <c r="Z1236" s="174"/>
      <c r="AA1236" s="174"/>
      <c r="AB1236" s="174"/>
      <c r="AC1236" s="174"/>
      <c r="AD1236" s="174"/>
      <c r="AE1236" s="174"/>
      <c r="AF1236" s="174"/>
      <c r="AG1236" s="174"/>
      <c r="AH1236" s="174"/>
      <c r="AI1236" s="174"/>
      <c r="AJ1236" s="174"/>
    </row>
    <row r="1237" ht="15.0" customHeight="1">
      <c r="A1237" s="262"/>
      <c r="B1237" s="117" t="s">
        <v>3264</v>
      </c>
      <c r="C1237" s="116"/>
      <c r="D1237" s="116">
        <v>3052350.0</v>
      </c>
      <c r="E1237" s="175">
        <f t="shared" si="1"/>
        <v>54592819.7</v>
      </c>
      <c r="F1237" s="262" t="s">
        <v>2530</v>
      </c>
      <c r="G1237" s="61" t="s">
        <v>2264</v>
      </c>
      <c r="H1237" s="118"/>
      <c r="I1237" s="29"/>
      <c r="J1237" s="29"/>
      <c r="K1237" s="116"/>
      <c r="L1237" s="116"/>
      <c r="M1237" s="174"/>
      <c r="N1237" s="174"/>
      <c r="O1237" s="116"/>
      <c r="P1237" s="174"/>
      <c r="Q1237" s="116"/>
      <c r="R1237" s="116"/>
      <c r="S1237" s="174"/>
      <c r="T1237" s="174"/>
      <c r="U1237" s="174"/>
      <c r="V1237" s="174"/>
      <c r="W1237" s="174"/>
      <c r="X1237" s="174"/>
      <c r="Y1237" s="174"/>
      <c r="Z1237" s="174"/>
      <c r="AA1237" s="174"/>
      <c r="AB1237" s="174"/>
      <c r="AC1237" s="174"/>
      <c r="AD1237" s="174"/>
      <c r="AE1237" s="174"/>
      <c r="AF1237" s="174"/>
      <c r="AG1237" s="174"/>
      <c r="AH1237" s="174"/>
      <c r="AI1237" s="174"/>
      <c r="AJ1237" s="174"/>
    </row>
    <row r="1238" ht="15.0" customHeight="1">
      <c r="A1238" s="262"/>
      <c r="B1238" s="117" t="s">
        <v>3264</v>
      </c>
      <c r="C1238" s="116"/>
      <c r="D1238" s="116">
        <v>8941045.0</v>
      </c>
      <c r="E1238" s="175">
        <f t="shared" si="1"/>
        <v>45651774.7</v>
      </c>
      <c r="F1238" s="262" t="s">
        <v>2530</v>
      </c>
      <c r="G1238" s="61" t="s">
        <v>2264</v>
      </c>
      <c r="H1238" s="118"/>
      <c r="I1238" s="29"/>
      <c r="J1238" s="29"/>
      <c r="K1238" s="116"/>
      <c r="L1238" s="116"/>
      <c r="M1238" s="174"/>
      <c r="N1238" s="174"/>
      <c r="O1238" s="116"/>
      <c r="P1238" s="174"/>
      <c r="Q1238" s="116"/>
      <c r="R1238" s="116"/>
      <c r="S1238" s="174"/>
      <c r="T1238" s="174"/>
      <c r="U1238" s="174"/>
      <c r="V1238" s="174"/>
      <c r="W1238" s="174"/>
      <c r="X1238" s="174"/>
      <c r="Y1238" s="174"/>
      <c r="Z1238" s="174"/>
      <c r="AA1238" s="174"/>
      <c r="AB1238" s="174"/>
      <c r="AC1238" s="174"/>
      <c r="AD1238" s="174"/>
      <c r="AE1238" s="174"/>
      <c r="AF1238" s="174"/>
      <c r="AG1238" s="174"/>
      <c r="AH1238" s="174"/>
      <c r="AI1238" s="174"/>
      <c r="AJ1238" s="174"/>
    </row>
    <row r="1239" ht="15.0" customHeight="1">
      <c r="A1239" s="262"/>
      <c r="B1239" s="117" t="s">
        <v>3227</v>
      </c>
      <c r="C1239" s="116"/>
      <c r="D1239" s="116">
        <v>3.0E7</v>
      </c>
      <c r="E1239" s="175">
        <f t="shared" si="1"/>
        <v>15651774.7</v>
      </c>
      <c r="F1239" s="262"/>
      <c r="G1239" s="61" t="s">
        <v>2264</v>
      </c>
      <c r="H1239" s="118"/>
      <c r="I1239" s="29"/>
      <c r="J1239" s="29"/>
      <c r="K1239" s="116"/>
      <c r="L1239" s="116"/>
      <c r="M1239" s="174"/>
      <c r="N1239" s="174"/>
      <c r="O1239" s="116"/>
      <c r="P1239" s="174"/>
      <c r="Q1239" s="116"/>
      <c r="R1239" s="116"/>
      <c r="S1239" s="174"/>
      <c r="T1239" s="174"/>
      <c r="U1239" s="174"/>
      <c r="V1239" s="174"/>
      <c r="W1239" s="174"/>
      <c r="X1239" s="174"/>
      <c r="Y1239" s="174"/>
      <c r="Z1239" s="174"/>
      <c r="AA1239" s="174"/>
      <c r="AB1239" s="174"/>
      <c r="AC1239" s="174"/>
      <c r="AD1239" s="174"/>
      <c r="AE1239" s="174"/>
      <c r="AF1239" s="174"/>
      <c r="AG1239" s="174"/>
      <c r="AH1239" s="174"/>
      <c r="AI1239" s="174"/>
      <c r="AJ1239" s="174"/>
    </row>
    <row r="1240" ht="15.0" customHeight="1">
      <c r="A1240" s="262"/>
      <c r="B1240" s="117" t="s">
        <v>3227</v>
      </c>
      <c r="C1240" s="116"/>
      <c r="D1240" s="116">
        <v>2.0E7</v>
      </c>
      <c r="E1240" s="175">
        <f t="shared" si="1"/>
        <v>-4348225.3</v>
      </c>
      <c r="F1240" s="262"/>
      <c r="G1240" s="61" t="s">
        <v>2264</v>
      </c>
      <c r="H1240" s="118"/>
      <c r="I1240" s="29"/>
      <c r="J1240" s="29"/>
      <c r="K1240" s="116"/>
      <c r="L1240" s="116"/>
      <c r="M1240" s="174"/>
      <c r="N1240" s="174"/>
      <c r="O1240" s="116"/>
      <c r="P1240" s="174"/>
      <c r="Q1240" s="116"/>
      <c r="R1240" s="116"/>
      <c r="S1240" s="174"/>
      <c r="T1240" s="174"/>
      <c r="U1240" s="174"/>
      <c r="V1240" s="174"/>
      <c r="W1240" s="174"/>
      <c r="X1240" s="174"/>
      <c r="Y1240" s="174"/>
      <c r="Z1240" s="174"/>
      <c r="AA1240" s="174"/>
      <c r="AB1240" s="174"/>
      <c r="AC1240" s="174"/>
      <c r="AD1240" s="174"/>
      <c r="AE1240" s="174"/>
      <c r="AF1240" s="174"/>
      <c r="AG1240" s="174"/>
      <c r="AH1240" s="174"/>
      <c r="AI1240" s="174"/>
      <c r="AJ1240" s="174"/>
    </row>
    <row r="1241" ht="15.0" customHeight="1">
      <c r="A1241" s="262"/>
      <c r="B1241" s="115" t="s">
        <v>2463</v>
      </c>
      <c r="C1241" s="116">
        <v>4840660.0</v>
      </c>
      <c r="D1241" s="116"/>
      <c r="E1241" s="175">
        <f t="shared" si="1"/>
        <v>492434.7</v>
      </c>
      <c r="F1241" s="262">
        <v>45890.0</v>
      </c>
      <c r="G1241" s="260" t="s">
        <v>2266</v>
      </c>
      <c r="H1241" s="118"/>
      <c r="I1241" s="29"/>
      <c r="J1241" s="29"/>
      <c r="K1241" s="116"/>
      <c r="L1241" s="116"/>
      <c r="M1241" s="174"/>
      <c r="N1241" s="174"/>
      <c r="O1241" s="116"/>
      <c r="P1241" s="174"/>
      <c r="Q1241" s="116"/>
      <c r="R1241" s="116"/>
      <c r="S1241" s="174"/>
      <c r="T1241" s="174"/>
      <c r="U1241" s="174"/>
      <c r="V1241" s="174"/>
      <c r="W1241" s="174"/>
      <c r="X1241" s="174"/>
      <c r="Y1241" s="174"/>
      <c r="Z1241" s="174"/>
      <c r="AA1241" s="174"/>
      <c r="AB1241" s="174"/>
      <c r="AC1241" s="174"/>
      <c r="AD1241" s="174"/>
      <c r="AE1241" s="174"/>
      <c r="AF1241" s="174"/>
      <c r="AG1241" s="174"/>
      <c r="AH1241" s="174"/>
      <c r="AI1241" s="174"/>
      <c r="AJ1241" s="174"/>
    </row>
    <row r="1242" ht="15.0" customHeight="1">
      <c r="A1242" s="262"/>
      <c r="B1242" s="117" t="s">
        <v>2269</v>
      </c>
      <c r="C1242" s="116"/>
      <c r="D1242" s="118">
        <v>2210040.0</v>
      </c>
      <c r="E1242" s="175">
        <f t="shared" si="1"/>
        <v>-1717605.3</v>
      </c>
      <c r="F1242" s="262"/>
      <c r="G1242" s="259" t="s">
        <v>717</v>
      </c>
      <c r="H1242" s="118"/>
      <c r="I1242" s="29"/>
      <c r="J1242" s="29"/>
      <c r="K1242" s="116"/>
      <c r="L1242" s="116"/>
      <c r="M1242" s="174"/>
      <c r="N1242" s="174"/>
      <c r="O1242" s="116"/>
      <c r="P1242" s="174"/>
      <c r="Q1242" s="116"/>
      <c r="R1242" s="116"/>
      <c r="S1242" s="174"/>
      <c r="T1242" s="174"/>
      <c r="U1242" s="174"/>
      <c r="V1242" s="174"/>
      <c r="W1242" s="174"/>
      <c r="X1242" s="174"/>
      <c r="Y1242" s="174"/>
      <c r="Z1242" s="174"/>
      <c r="AA1242" s="174"/>
      <c r="AB1242" s="174"/>
      <c r="AC1242" s="174"/>
      <c r="AD1242" s="174"/>
      <c r="AE1242" s="174"/>
      <c r="AF1242" s="174"/>
      <c r="AG1242" s="174"/>
      <c r="AH1242" s="174"/>
      <c r="AI1242" s="174"/>
      <c r="AJ1242" s="174"/>
    </row>
    <row r="1243" ht="15.0" customHeight="1">
      <c r="A1243" s="262"/>
      <c r="B1243" s="115" t="s">
        <v>2270</v>
      </c>
      <c r="C1243" s="116"/>
      <c r="D1243" s="118">
        <v>4466324.0</v>
      </c>
      <c r="E1243" s="175">
        <f t="shared" si="1"/>
        <v>-6183929.3</v>
      </c>
      <c r="F1243" s="262"/>
      <c r="G1243" s="259" t="s">
        <v>717</v>
      </c>
      <c r="H1243" s="118"/>
      <c r="I1243" s="29"/>
      <c r="J1243" s="29"/>
      <c r="K1243" s="116"/>
      <c r="L1243" s="118"/>
      <c r="M1243" s="174"/>
      <c r="N1243" s="174"/>
      <c r="O1243" s="116"/>
      <c r="P1243" s="174"/>
      <c r="Q1243" s="116"/>
      <c r="R1243" s="116"/>
      <c r="S1243" s="174"/>
      <c r="T1243" s="174"/>
      <c r="U1243" s="174"/>
      <c r="V1243" s="174"/>
      <c r="W1243" s="174"/>
      <c r="X1243" s="174"/>
      <c r="Y1243" s="174"/>
      <c r="Z1243" s="174"/>
      <c r="AA1243" s="174"/>
      <c r="AB1243" s="174"/>
      <c r="AC1243" s="174"/>
      <c r="AD1243" s="174"/>
      <c r="AE1243" s="174"/>
      <c r="AF1243" s="174"/>
      <c r="AG1243" s="174"/>
      <c r="AH1243" s="174"/>
      <c r="AI1243" s="174"/>
      <c r="AJ1243" s="174"/>
    </row>
    <row r="1244" ht="15.0" customHeight="1">
      <c r="A1244" s="262">
        <v>45899.0</v>
      </c>
      <c r="B1244" s="115" t="s">
        <v>2470</v>
      </c>
      <c r="C1244" s="116">
        <v>70000.0</v>
      </c>
      <c r="D1244" s="116"/>
      <c r="E1244" s="175">
        <f t="shared" si="1"/>
        <v>-6113929.3</v>
      </c>
      <c r="F1244" s="262"/>
      <c r="G1244" s="61" t="s">
        <v>2264</v>
      </c>
      <c r="H1244" s="118"/>
      <c r="I1244" s="29"/>
      <c r="J1244" s="29"/>
      <c r="K1244" s="116"/>
      <c r="L1244" s="116"/>
      <c r="M1244" s="174"/>
      <c r="N1244" s="174"/>
      <c r="O1244" s="116"/>
      <c r="P1244" s="174"/>
      <c r="Q1244" s="116"/>
      <c r="R1244" s="116"/>
      <c r="S1244" s="174"/>
      <c r="T1244" s="174"/>
      <c r="U1244" s="174"/>
      <c r="V1244" s="174"/>
      <c r="W1244" s="174"/>
      <c r="X1244" s="174"/>
      <c r="Y1244" s="174"/>
      <c r="Z1244" s="174"/>
      <c r="AA1244" s="174"/>
      <c r="AB1244" s="174"/>
      <c r="AC1244" s="174"/>
      <c r="AD1244" s="174"/>
      <c r="AE1244" s="174"/>
      <c r="AF1244" s="174"/>
      <c r="AG1244" s="174"/>
      <c r="AH1244" s="174"/>
      <c r="AI1244" s="174"/>
      <c r="AJ1244" s="174"/>
    </row>
    <row r="1245" ht="15.0" customHeight="1">
      <c r="A1245" s="262">
        <v>45900.0</v>
      </c>
      <c r="B1245" s="115" t="s">
        <v>2470</v>
      </c>
      <c r="C1245" s="116">
        <v>147800.0</v>
      </c>
      <c r="D1245" s="116"/>
      <c r="E1245" s="175">
        <f t="shared" si="1"/>
        <v>-5966129.3</v>
      </c>
      <c r="F1245" s="262"/>
      <c r="G1245" s="61" t="s">
        <v>2264</v>
      </c>
      <c r="H1245" s="118"/>
      <c r="I1245" s="29"/>
      <c r="J1245" s="29"/>
      <c r="K1245" s="116"/>
      <c r="L1245" s="116"/>
      <c r="M1245" s="174"/>
      <c r="N1245" s="174"/>
      <c r="O1245" s="116"/>
      <c r="P1245" s="174"/>
      <c r="Q1245" s="116"/>
      <c r="R1245" s="116"/>
      <c r="S1245" s="174"/>
      <c r="T1245" s="174"/>
      <c r="U1245" s="174"/>
      <c r="V1245" s="174"/>
      <c r="W1245" s="174"/>
      <c r="X1245" s="174"/>
      <c r="Y1245" s="174"/>
      <c r="Z1245" s="174"/>
      <c r="AA1245" s="174"/>
      <c r="AB1245" s="174"/>
      <c r="AC1245" s="174"/>
      <c r="AD1245" s="174"/>
      <c r="AE1245" s="174"/>
      <c r="AF1245" s="174"/>
      <c r="AG1245" s="174"/>
      <c r="AH1245" s="174"/>
      <c r="AI1245" s="174"/>
      <c r="AJ1245" s="174"/>
    </row>
    <row r="1246" ht="15.0" customHeight="1">
      <c r="A1246" s="262"/>
      <c r="B1246" s="117" t="s">
        <v>2268</v>
      </c>
      <c r="C1246" s="116"/>
      <c r="D1246" s="116">
        <v>585744.0</v>
      </c>
      <c r="E1246" s="175">
        <f t="shared" si="1"/>
        <v>-6551873.3</v>
      </c>
      <c r="F1246" s="262"/>
      <c r="G1246" s="99" t="s">
        <v>2265</v>
      </c>
      <c r="H1246" s="118"/>
      <c r="I1246" s="29"/>
      <c r="J1246" s="29"/>
      <c r="K1246" s="116"/>
      <c r="L1246" s="116"/>
      <c r="M1246" s="174"/>
      <c r="N1246" s="174"/>
      <c r="O1246" s="116"/>
      <c r="P1246" s="174"/>
      <c r="Q1246" s="116"/>
      <c r="R1246" s="116"/>
      <c r="S1246" s="174"/>
      <c r="T1246" s="174"/>
      <c r="U1246" s="174"/>
      <c r="V1246" s="174"/>
      <c r="W1246" s="174"/>
      <c r="X1246" s="174"/>
      <c r="Y1246" s="174"/>
      <c r="Z1246" s="174"/>
      <c r="AA1246" s="174"/>
      <c r="AB1246" s="174"/>
      <c r="AC1246" s="174"/>
      <c r="AD1246" s="174"/>
      <c r="AE1246" s="174"/>
      <c r="AF1246" s="174"/>
      <c r="AG1246" s="174"/>
      <c r="AH1246" s="174"/>
      <c r="AI1246" s="174"/>
      <c r="AJ1246" s="174"/>
    </row>
    <row r="1247" ht="15.0" customHeight="1">
      <c r="A1247" s="262"/>
      <c r="B1247" s="117" t="s">
        <v>3265</v>
      </c>
      <c r="C1247" s="118"/>
      <c r="D1247" s="118">
        <v>5.337645E7</v>
      </c>
      <c r="E1247" s="175">
        <f t="shared" si="1"/>
        <v>-59928323.3</v>
      </c>
      <c r="F1247" s="262"/>
      <c r="G1247" s="61" t="s">
        <v>2264</v>
      </c>
      <c r="H1247" s="118"/>
      <c r="I1247" s="29"/>
      <c r="J1247" s="29"/>
      <c r="K1247" s="116"/>
      <c r="L1247" s="116"/>
      <c r="M1247" s="174"/>
      <c r="N1247" s="174"/>
      <c r="O1247" s="116"/>
      <c r="P1247" s="174"/>
      <c r="Q1247" s="116"/>
      <c r="R1247" s="116"/>
      <c r="S1247" s="174"/>
      <c r="T1247" s="174"/>
      <c r="U1247" s="174"/>
      <c r="V1247" s="174"/>
      <c r="W1247" s="174"/>
      <c r="X1247" s="174"/>
      <c r="Y1247" s="174"/>
      <c r="Z1247" s="174"/>
      <c r="AA1247" s="174"/>
      <c r="AB1247" s="174"/>
      <c r="AC1247" s="174"/>
      <c r="AD1247" s="174"/>
      <c r="AE1247" s="174"/>
      <c r="AF1247" s="174"/>
      <c r="AG1247" s="174"/>
      <c r="AH1247" s="174"/>
      <c r="AI1247" s="174"/>
      <c r="AJ1247" s="174"/>
    </row>
    <row r="1248" ht="15.0" customHeight="1">
      <c r="A1248" s="262">
        <v>45901.0</v>
      </c>
      <c r="B1248" s="115" t="s">
        <v>2271</v>
      </c>
      <c r="C1248" s="116">
        <v>835914.0</v>
      </c>
      <c r="D1248" s="116"/>
      <c r="E1248" s="175">
        <f t="shared" si="1"/>
        <v>-59092409.3</v>
      </c>
      <c r="F1248" s="262"/>
      <c r="G1248" s="61" t="s">
        <v>2264</v>
      </c>
      <c r="H1248" s="118"/>
      <c r="I1248" s="29"/>
      <c r="J1248" s="29"/>
      <c r="K1248" s="116"/>
      <c r="L1248" s="116"/>
      <c r="M1248" s="174"/>
      <c r="N1248" s="174"/>
      <c r="O1248" s="116"/>
      <c r="P1248" s="174"/>
      <c r="Q1248" s="116"/>
      <c r="R1248" s="116"/>
      <c r="S1248" s="174"/>
      <c r="T1248" s="174"/>
      <c r="U1248" s="174"/>
      <c r="V1248" s="174"/>
      <c r="W1248" s="174"/>
      <c r="X1248" s="174"/>
      <c r="Y1248" s="174"/>
      <c r="Z1248" s="174"/>
      <c r="AA1248" s="174"/>
      <c r="AB1248" s="174"/>
      <c r="AC1248" s="174"/>
      <c r="AD1248" s="174"/>
      <c r="AE1248" s="174"/>
      <c r="AF1248" s="174"/>
      <c r="AG1248" s="174"/>
      <c r="AH1248" s="174"/>
      <c r="AI1248" s="174"/>
      <c r="AJ1248" s="174"/>
    </row>
    <row r="1249" ht="15.0" customHeight="1">
      <c r="A1249" s="262"/>
      <c r="B1249" s="117" t="s">
        <v>3167</v>
      </c>
      <c r="C1249" s="116"/>
      <c r="D1249" s="116">
        <v>232080.0</v>
      </c>
      <c r="E1249" s="175">
        <f t="shared" si="1"/>
        <v>-59324489.3</v>
      </c>
      <c r="F1249" s="262"/>
      <c r="G1249" s="61" t="s">
        <v>2264</v>
      </c>
      <c r="H1249" s="118"/>
      <c r="I1249" s="29"/>
      <c r="J1249" s="29"/>
      <c r="K1249" s="116"/>
      <c r="L1249" s="116"/>
      <c r="M1249" s="174"/>
      <c r="N1249" s="174"/>
      <c r="O1249" s="116"/>
      <c r="P1249" s="174"/>
      <c r="Q1249" s="116"/>
      <c r="R1249" s="116"/>
      <c r="S1249" s="174"/>
      <c r="T1249" s="174"/>
      <c r="U1249" s="174"/>
      <c r="V1249" s="174"/>
      <c r="W1249" s="174"/>
      <c r="X1249" s="174"/>
      <c r="Y1249" s="174"/>
      <c r="Z1249" s="174"/>
      <c r="AA1249" s="174"/>
      <c r="AB1249" s="174"/>
      <c r="AC1249" s="174"/>
      <c r="AD1249" s="174"/>
      <c r="AE1249" s="174"/>
      <c r="AF1249" s="174"/>
      <c r="AG1249" s="174"/>
      <c r="AH1249" s="174"/>
      <c r="AI1249" s="174"/>
      <c r="AJ1249" s="174"/>
    </row>
    <row r="1250" ht="15.0" customHeight="1">
      <c r="A1250" s="262"/>
      <c r="B1250" s="115" t="s">
        <v>2470</v>
      </c>
      <c r="C1250" s="116">
        <v>1026599.0</v>
      </c>
      <c r="D1250" s="116"/>
      <c r="E1250" s="175">
        <f t="shared" si="1"/>
        <v>-58297890.3</v>
      </c>
      <c r="F1250" s="262"/>
      <c r="G1250" s="61" t="s">
        <v>2264</v>
      </c>
      <c r="H1250" s="118"/>
      <c r="I1250" s="29"/>
      <c r="J1250" s="29"/>
      <c r="K1250" s="116"/>
      <c r="L1250" s="116"/>
      <c r="M1250" s="174"/>
      <c r="N1250" s="174"/>
      <c r="O1250" s="116"/>
      <c r="P1250" s="174"/>
      <c r="Q1250" s="116"/>
      <c r="R1250" s="116"/>
      <c r="S1250" s="174"/>
      <c r="T1250" s="174"/>
      <c r="U1250" s="174"/>
      <c r="V1250" s="174"/>
      <c r="W1250" s="174"/>
      <c r="X1250" s="174"/>
      <c r="Y1250" s="174"/>
      <c r="Z1250" s="174"/>
      <c r="AA1250" s="174"/>
      <c r="AB1250" s="174"/>
      <c r="AC1250" s="174"/>
      <c r="AD1250" s="174"/>
      <c r="AE1250" s="174"/>
      <c r="AF1250" s="174"/>
      <c r="AG1250" s="174"/>
      <c r="AH1250" s="174"/>
      <c r="AI1250" s="174"/>
      <c r="AJ1250" s="174"/>
    </row>
    <row r="1251" ht="15.0" customHeight="1">
      <c r="A1251" s="262"/>
      <c r="B1251" s="117" t="s">
        <v>2279</v>
      </c>
      <c r="C1251" s="116"/>
      <c r="D1251" s="116">
        <v>4800000.0</v>
      </c>
      <c r="E1251" s="175">
        <f t="shared" si="1"/>
        <v>-63097890.3</v>
      </c>
      <c r="F1251" s="262"/>
      <c r="G1251" s="61" t="s">
        <v>2264</v>
      </c>
      <c r="H1251" s="118"/>
      <c r="I1251" s="29"/>
      <c r="J1251" s="29"/>
      <c r="K1251" s="116"/>
      <c r="L1251" s="116"/>
      <c r="M1251" s="174"/>
      <c r="N1251" s="174"/>
      <c r="O1251" s="116"/>
      <c r="P1251" s="174"/>
      <c r="Q1251" s="116"/>
      <c r="R1251" s="116"/>
      <c r="S1251" s="174"/>
      <c r="T1251" s="174"/>
      <c r="U1251" s="174"/>
      <c r="V1251" s="174"/>
      <c r="W1251" s="174"/>
      <c r="X1251" s="174"/>
      <c r="Y1251" s="174"/>
      <c r="Z1251" s="174"/>
      <c r="AA1251" s="174"/>
      <c r="AB1251" s="174"/>
      <c r="AC1251" s="174"/>
      <c r="AD1251" s="174"/>
      <c r="AE1251" s="174"/>
      <c r="AF1251" s="174"/>
      <c r="AG1251" s="174"/>
      <c r="AH1251" s="174"/>
      <c r="AI1251" s="174"/>
      <c r="AJ1251" s="174"/>
    </row>
    <row r="1252" ht="15.0" customHeight="1">
      <c r="A1252" s="262"/>
      <c r="B1252" s="115" t="s">
        <v>2378</v>
      </c>
      <c r="C1252" s="116"/>
      <c r="D1252" s="116">
        <v>500.0</v>
      </c>
      <c r="E1252" s="175">
        <f t="shared" si="1"/>
        <v>-63098390.3</v>
      </c>
      <c r="F1252" s="262"/>
      <c r="G1252" s="260" t="s">
        <v>2266</v>
      </c>
      <c r="H1252" s="118"/>
      <c r="I1252" s="29"/>
      <c r="J1252" s="29"/>
      <c r="K1252" s="116"/>
      <c r="L1252" s="116"/>
      <c r="M1252" s="174"/>
      <c r="N1252" s="174"/>
      <c r="O1252" s="116"/>
      <c r="P1252" s="174"/>
      <c r="Q1252" s="116"/>
      <c r="R1252" s="116"/>
      <c r="S1252" s="174"/>
      <c r="T1252" s="174"/>
      <c r="U1252" s="174"/>
      <c r="V1252" s="174"/>
      <c r="W1252" s="174"/>
      <c r="X1252" s="174"/>
      <c r="Y1252" s="174"/>
      <c r="Z1252" s="174"/>
      <c r="AA1252" s="174"/>
      <c r="AB1252" s="174"/>
      <c r="AC1252" s="174"/>
      <c r="AD1252" s="174"/>
      <c r="AE1252" s="174"/>
      <c r="AF1252" s="174"/>
      <c r="AG1252" s="174"/>
      <c r="AH1252" s="174"/>
      <c r="AI1252" s="174"/>
      <c r="AJ1252" s="174"/>
    </row>
    <row r="1253" ht="15.0" customHeight="1">
      <c r="A1253" s="262">
        <v>45902.0</v>
      </c>
      <c r="B1253" s="115" t="s">
        <v>2271</v>
      </c>
      <c r="C1253" s="118">
        <v>578037.0</v>
      </c>
      <c r="D1253" s="118"/>
      <c r="E1253" s="175">
        <f t="shared" si="1"/>
        <v>-62520353.3</v>
      </c>
      <c r="F1253" s="262"/>
      <c r="G1253" s="61" t="s">
        <v>2264</v>
      </c>
      <c r="H1253" s="118"/>
      <c r="I1253" s="29"/>
      <c r="J1253" s="29"/>
      <c r="K1253" s="116"/>
      <c r="L1253" s="116"/>
      <c r="M1253" s="174"/>
      <c r="N1253" s="174"/>
      <c r="O1253" s="116"/>
      <c r="P1253" s="174"/>
      <c r="Q1253" s="116"/>
      <c r="R1253" s="116"/>
      <c r="S1253" s="174"/>
      <c r="T1253" s="174"/>
      <c r="U1253" s="174"/>
      <c r="V1253" s="174"/>
      <c r="W1253" s="174"/>
      <c r="X1253" s="174"/>
      <c r="Y1253" s="174"/>
      <c r="Z1253" s="174"/>
      <c r="AA1253" s="174"/>
      <c r="AB1253" s="174"/>
      <c r="AC1253" s="174"/>
      <c r="AD1253" s="174"/>
      <c r="AE1253" s="174"/>
      <c r="AF1253" s="174"/>
      <c r="AG1253" s="174"/>
      <c r="AH1253" s="174"/>
      <c r="AI1253" s="174"/>
      <c r="AJ1253" s="174"/>
    </row>
    <row r="1254" ht="15.0" customHeight="1">
      <c r="A1254" s="262"/>
      <c r="B1254" s="115" t="s">
        <v>2470</v>
      </c>
      <c r="C1254" s="116">
        <v>1054284.0</v>
      </c>
      <c r="D1254" s="116"/>
      <c r="E1254" s="175">
        <f t="shared" si="1"/>
        <v>-61466069.3</v>
      </c>
      <c r="F1254" s="262"/>
      <c r="G1254" s="61" t="s">
        <v>2264</v>
      </c>
      <c r="H1254" s="118"/>
      <c r="I1254" s="29"/>
      <c r="J1254" s="29"/>
      <c r="K1254" s="116"/>
      <c r="L1254" s="116"/>
      <c r="M1254" s="174"/>
      <c r="N1254" s="174"/>
      <c r="O1254" s="116"/>
      <c r="P1254" s="174"/>
      <c r="Q1254" s="116"/>
      <c r="R1254" s="116"/>
      <c r="S1254" s="174"/>
      <c r="T1254" s="174"/>
      <c r="U1254" s="174"/>
      <c r="V1254" s="174"/>
      <c r="W1254" s="174"/>
      <c r="X1254" s="174"/>
      <c r="Y1254" s="174"/>
      <c r="Z1254" s="174"/>
      <c r="AA1254" s="174"/>
      <c r="AB1254" s="174"/>
      <c r="AC1254" s="174"/>
      <c r="AD1254" s="174"/>
      <c r="AE1254" s="174"/>
      <c r="AF1254" s="174"/>
      <c r="AG1254" s="174"/>
      <c r="AH1254" s="174"/>
      <c r="AI1254" s="174"/>
      <c r="AJ1254" s="174"/>
    </row>
    <row r="1255" ht="15.0" customHeight="1">
      <c r="A1255" s="262"/>
      <c r="B1255" s="117" t="s">
        <v>3266</v>
      </c>
      <c r="C1255" s="116">
        <v>5654667.0</v>
      </c>
      <c r="D1255" s="116"/>
      <c r="E1255" s="175">
        <f t="shared" si="1"/>
        <v>-55811402.3</v>
      </c>
      <c r="F1255" s="262" t="s">
        <v>2386</v>
      </c>
      <c r="G1255" s="61" t="s">
        <v>2264</v>
      </c>
      <c r="H1255" s="118"/>
      <c r="I1255" s="29"/>
      <c r="J1255" s="29"/>
      <c r="K1255" s="116"/>
      <c r="L1255" s="116"/>
      <c r="M1255" s="174"/>
      <c r="N1255" s="174"/>
      <c r="O1255" s="116"/>
      <c r="P1255" s="174"/>
      <c r="Q1255" s="116"/>
      <c r="R1255" s="116"/>
      <c r="S1255" s="118"/>
      <c r="T1255" s="118"/>
      <c r="U1255" s="118"/>
      <c r="V1255" s="118"/>
      <c r="W1255" s="118"/>
      <c r="X1255" s="118"/>
      <c r="Y1255" s="118"/>
      <c r="Z1255" s="118"/>
      <c r="AA1255" s="118"/>
      <c r="AB1255" s="118"/>
      <c r="AC1255" s="118"/>
      <c r="AD1255" s="118"/>
      <c r="AE1255" s="118"/>
      <c r="AF1255" s="118"/>
      <c r="AG1255" s="118"/>
      <c r="AH1255" s="118"/>
      <c r="AI1255" s="118"/>
      <c r="AJ1255" s="118"/>
    </row>
    <row r="1256" ht="15.0" customHeight="1">
      <c r="A1256" s="262"/>
      <c r="B1256" s="117" t="s">
        <v>3227</v>
      </c>
      <c r="C1256" s="116"/>
      <c r="D1256" s="116">
        <v>440000.0</v>
      </c>
      <c r="E1256" s="175">
        <f t="shared" si="1"/>
        <v>-56251402.3</v>
      </c>
      <c r="F1256" s="262"/>
      <c r="G1256" s="61" t="s">
        <v>2264</v>
      </c>
      <c r="H1256" s="118"/>
      <c r="I1256" s="29"/>
      <c r="J1256" s="29"/>
      <c r="K1256" s="116"/>
      <c r="L1256" s="116"/>
      <c r="M1256" s="174"/>
      <c r="N1256" s="174"/>
      <c r="O1256" s="116"/>
      <c r="P1256" s="174"/>
      <c r="Q1256" s="116"/>
      <c r="R1256" s="116"/>
      <c r="S1256" s="118"/>
      <c r="T1256" s="118"/>
      <c r="U1256" s="118"/>
      <c r="V1256" s="118"/>
      <c r="W1256" s="118"/>
      <c r="X1256" s="118"/>
      <c r="Y1256" s="118"/>
      <c r="Z1256" s="118"/>
      <c r="AA1256" s="118"/>
      <c r="AB1256" s="118"/>
      <c r="AC1256" s="118"/>
      <c r="AD1256" s="118"/>
      <c r="AE1256" s="118"/>
      <c r="AF1256" s="118"/>
      <c r="AG1256" s="118"/>
      <c r="AH1256" s="118"/>
      <c r="AI1256" s="118"/>
      <c r="AJ1256" s="118"/>
    </row>
    <row r="1257" ht="15.0" customHeight="1">
      <c r="A1257" s="262"/>
      <c r="B1257" s="118" t="s">
        <v>2274</v>
      </c>
      <c r="C1257" s="118"/>
      <c r="D1257" s="175">
        <v>120000.0</v>
      </c>
      <c r="E1257" s="175">
        <f t="shared" si="1"/>
        <v>-56371402.3</v>
      </c>
      <c r="F1257" s="262"/>
      <c r="G1257" s="61" t="s">
        <v>2264</v>
      </c>
      <c r="H1257" s="118"/>
      <c r="I1257" s="29"/>
      <c r="J1257" s="29"/>
      <c r="K1257" s="116"/>
      <c r="L1257" s="116"/>
      <c r="M1257" s="174"/>
      <c r="N1257" s="174"/>
      <c r="O1257" s="116"/>
      <c r="P1257" s="174"/>
      <c r="Q1257" s="116"/>
      <c r="R1257" s="116"/>
      <c r="S1257" s="118"/>
      <c r="T1257" s="118"/>
      <c r="U1257" s="118"/>
      <c r="V1257" s="118"/>
      <c r="W1257" s="118"/>
      <c r="X1257" s="118"/>
      <c r="Y1257" s="118"/>
      <c r="Z1257" s="118"/>
      <c r="AA1257" s="118"/>
      <c r="AB1257" s="118"/>
      <c r="AC1257" s="118"/>
      <c r="AD1257" s="118"/>
      <c r="AE1257" s="118"/>
      <c r="AF1257" s="118"/>
      <c r="AG1257" s="118"/>
      <c r="AH1257" s="118"/>
      <c r="AI1257" s="118"/>
      <c r="AJ1257" s="118"/>
    </row>
    <row r="1258" ht="15.0" customHeight="1">
      <c r="A1258" s="262"/>
      <c r="B1258" s="117" t="s">
        <v>3167</v>
      </c>
      <c r="C1258" s="118"/>
      <c r="D1258" s="118">
        <v>116040.0</v>
      </c>
      <c r="E1258" s="175">
        <f t="shared" si="1"/>
        <v>-56487442.3</v>
      </c>
      <c r="F1258" s="262"/>
      <c r="G1258" s="61" t="s">
        <v>2264</v>
      </c>
      <c r="H1258" s="118"/>
      <c r="I1258" s="29"/>
      <c r="J1258" s="29"/>
      <c r="K1258" s="116"/>
      <c r="L1258" s="116"/>
      <c r="M1258" s="174"/>
      <c r="N1258" s="174"/>
      <c r="O1258" s="116"/>
      <c r="P1258" s="174"/>
      <c r="Q1258" s="116"/>
      <c r="R1258" s="116"/>
      <c r="S1258" s="118"/>
      <c r="T1258" s="118"/>
      <c r="U1258" s="118"/>
      <c r="V1258" s="118"/>
      <c r="W1258" s="118"/>
      <c r="X1258" s="118"/>
      <c r="Y1258" s="118"/>
      <c r="Z1258" s="118"/>
      <c r="AA1258" s="118"/>
      <c r="AB1258" s="118"/>
      <c r="AC1258" s="118"/>
      <c r="AD1258" s="118"/>
      <c r="AE1258" s="118"/>
      <c r="AF1258" s="118"/>
      <c r="AG1258" s="118"/>
      <c r="AH1258" s="118"/>
      <c r="AI1258" s="118"/>
      <c r="AJ1258" s="118"/>
    </row>
    <row r="1259" ht="15.0" customHeight="1">
      <c r="A1259" s="262"/>
      <c r="B1259" s="115" t="s">
        <v>3267</v>
      </c>
      <c r="C1259" s="116"/>
      <c r="D1259" s="116">
        <v>275000.0</v>
      </c>
      <c r="E1259" s="175">
        <f t="shared" si="1"/>
        <v>-56762442.3</v>
      </c>
      <c r="F1259" s="262"/>
      <c r="G1259" s="61" t="s">
        <v>2264</v>
      </c>
      <c r="H1259" s="118"/>
      <c r="I1259" s="29"/>
      <c r="J1259" s="29"/>
      <c r="K1259" s="116"/>
      <c r="L1259" s="116"/>
      <c r="M1259" s="174"/>
      <c r="N1259" s="174"/>
      <c r="O1259" s="116"/>
      <c r="P1259" s="174"/>
      <c r="Q1259" s="116"/>
      <c r="R1259" s="116"/>
      <c r="S1259" s="118"/>
      <c r="T1259" s="118"/>
      <c r="U1259" s="118"/>
      <c r="V1259" s="118"/>
      <c r="W1259" s="118"/>
      <c r="X1259" s="118"/>
      <c r="Y1259" s="118"/>
      <c r="Z1259" s="118"/>
      <c r="AA1259" s="118"/>
      <c r="AB1259" s="118"/>
      <c r="AC1259" s="118"/>
      <c r="AD1259" s="118"/>
      <c r="AE1259" s="118"/>
      <c r="AF1259" s="118"/>
      <c r="AG1259" s="118"/>
      <c r="AH1259" s="118"/>
      <c r="AI1259" s="118"/>
      <c r="AJ1259" s="118"/>
    </row>
    <row r="1260" ht="15.0" customHeight="1">
      <c r="A1260" s="262">
        <v>45903.0</v>
      </c>
      <c r="B1260" s="115" t="s">
        <v>2271</v>
      </c>
      <c r="C1260" s="116">
        <v>1471142.0</v>
      </c>
      <c r="D1260" s="116"/>
      <c r="E1260" s="175">
        <f t="shared" si="1"/>
        <v>-55291300.3</v>
      </c>
      <c r="F1260" s="262"/>
      <c r="G1260" s="61" t="s">
        <v>2264</v>
      </c>
      <c r="H1260" s="118"/>
      <c r="I1260" s="29"/>
      <c r="J1260" s="29"/>
      <c r="K1260" s="116"/>
      <c r="L1260" s="116"/>
      <c r="M1260" s="174"/>
      <c r="N1260" s="174"/>
      <c r="O1260" s="116"/>
      <c r="P1260" s="174"/>
      <c r="Q1260" s="116"/>
      <c r="R1260" s="116"/>
      <c r="S1260" s="118"/>
      <c r="T1260" s="118"/>
      <c r="U1260" s="118"/>
      <c r="V1260" s="118"/>
      <c r="W1260" s="118"/>
      <c r="X1260" s="118"/>
      <c r="Y1260" s="118"/>
      <c r="Z1260" s="118"/>
      <c r="AA1260" s="118"/>
      <c r="AB1260" s="118"/>
      <c r="AC1260" s="118"/>
      <c r="AD1260" s="118"/>
      <c r="AE1260" s="118"/>
      <c r="AF1260" s="118"/>
      <c r="AG1260" s="118"/>
      <c r="AH1260" s="118"/>
      <c r="AI1260" s="118"/>
      <c r="AJ1260" s="118"/>
    </row>
    <row r="1261" ht="15.0" customHeight="1">
      <c r="A1261" s="262"/>
      <c r="B1261" s="117" t="s">
        <v>3167</v>
      </c>
      <c r="C1261" s="116"/>
      <c r="D1261" s="118">
        <v>116040.0</v>
      </c>
      <c r="E1261" s="175">
        <f t="shared" si="1"/>
        <v>-55407340.3</v>
      </c>
      <c r="F1261" s="262"/>
      <c r="G1261" s="61" t="s">
        <v>2264</v>
      </c>
      <c r="H1261" s="118"/>
      <c r="I1261" s="29"/>
      <c r="J1261" s="29"/>
      <c r="K1261" s="116"/>
      <c r="L1261" s="116"/>
      <c r="M1261" s="174"/>
      <c r="N1261" s="174"/>
      <c r="O1261" s="116"/>
      <c r="P1261" s="174"/>
      <c r="Q1261" s="116"/>
      <c r="R1261" s="116"/>
      <c r="S1261" s="118"/>
      <c r="T1261" s="118"/>
      <c r="U1261" s="118"/>
      <c r="V1261" s="118"/>
      <c r="W1261" s="118"/>
      <c r="X1261" s="118"/>
      <c r="Y1261" s="118"/>
      <c r="Z1261" s="118"/>
      <c r="AA1261" s="118"/>
      <c r="AB1261" s="118"/>
      <c r="AC1261" s="118"/>
      <c r="AD1261" s="118"/>
      <c r="AE1261" s="118"/>
      <c r="AF1261" s="118"/>
      <c r="AG1261" s="118"/>
      <c r="AH1261" s="118"/>
      <c r="AI1261" s="118"/>
      <c r="AJ1261" s="118"/>
    </row>
    <row r="1262" ht="15.0" customHeight="1">
      <c r="A1262" s="262"/>
      <c r="B1262" s="115" t="s">
        <v>2470</v>
      </c>
      <c r="C1262" s="116">
        <v>471267.0</v>
      </c>
      <c r="D1262" s="116"/>
      <c r="E1262" s="175">
        <f t="shared" si="1"/>
        <v>-54936073.3</v>
      </c>
      <c r="F1262" s="262"/>
      <c r="G1262" s="61" t="s">
        <v>2264</v>
      </c>
      <c r="H1262" s="118"/>
      <c r="I1262" s="29"/>
      <c r="J1262" s="29"/>
      <c r="K1262" s="116"/>
      <c r="L1262" s="116"/>
      <c r="M1262" s="174"/>
      <c r="N1262" s="174"/>
      <c r="O1262" s="116"/>
      <c r="P1262" s="174"/>
      <c r="Q1262" s="116"/>
      <c r="R1262" s="116"/>
      <c r="S1262" s="118"/>
      <c r="T1262" s="118"/>
      <c r="U1262" s="118"/>
      <c r="V1262" s="118"/>
      <c r="W1262" s="118"/>
      <c r="X1262" s="118"/>
      <c r="Y1262" s="118"/>
      <c r="Z1262" s="118"/>
      <c r="AA1262" s="118"/>
      <c r="AB1262" s="118"/>
      <c r="AC1262" s="118"/>
      <c r="AD1262" s="118"/>
      <c r="AE1262" s="118"/>
      <c r="AF1262" s="118"/>
      <c r="AG1262" s="118"/>
      <c r="AH1262" s="118"/>
      <c r="AI1262" s="118"/>
      <c r="AJ1262" s="118"/>
    </row>
    <row r="1263" ht="15.0" customHeight="1">
      <c r="A1263" s="262">
        <v>45904.0</v>
      </c>
      <c r="B1263" s="115" t="s">
        <v>2271</v>
      </c>
      <c r="C1263" s="116">
        <v>293788.0</v>
      </c>
      <c r="D1263" s="116"/>
      <c r="E1263" s="175">
        <f t="shared" si="1"/>
        <v>-54642285.3</v>
      </c>
      <c r="F1263" s="262"/>
      <c r="G1263" s="61" t="s">
        <v>2264</v>
      </c>
      <c r="H1263" s="118"/>
      <c r="I1263" s="29"/>
      <c r="J1263" s="29"/>
      <c r="K1263" s="116"/>
      <c r="L1263" s="116"/>
      <c r="M1263" s="174"/>
      <c r="N1263" s="174"/>
      <c r="O1263" s="116"/>
      <c r="P1263" s="174"/>
      <c r="Q1263" s="116"/>
      <c r="R1263" s="116"/>
      <c r="S1263" s="118"/>
      <c r="T1263" s="118"/>
      <c r="U1263" s="118"/>
      <c r="V1263" s="118"/>
      <c r="W1263" s="118"/>
      <c r="X1263" s="118"/>
      <c r="Y1263" s="118"/>
      <c r="Z1263" s="118"/>
      <c r="AA1263" s="118"/>
      <c r="AB1263" s="118"/>
      <c r="AC1263" s="118"/>
      <c r="AD1263" s="118"/>
      <c r="AE1263" s="118"/>
      <c r="AF1263" s="118"/>
      <c r="AG1263" s="118"/>
      <c r="AH1263" s="118"/>
      <c r="AI1263" s="118"/>
      <c r="AJ1263" s="118"/>
    </row>
    <row r="1264" ht="15.0" customHeight="1">
      <c r="A1264" s="262"/>
      <c r="B1264" s="117" t="s">
        <v>3167</v>
      </c>
      <c r="C1264" s="116"/>
      <c r="D1264" s="118">
        <v>116040.0</v>
      </c>
      <c r="E1264" s="175">
        <f t="shared" si="1"/>
        <v>-54758325.3</v>
      </c>
      <c r="F1264" s="262"/>
      <c r="G1264" s="61" t="s">
        <v>2264</v>
      </c>
      <c r="H1264" s="118"/>
      <c r="I1264" s="29"/>
      <c r="J1264" s="29"/>
      <c r="K1264" s="116"/>
      <c r="L1264" s="116"/>
      <c r="M1264" s="174"/>
      <c r="N1264" s="174"/>
      <c r="O1264" s="116"/>
      <c r="P1264" s="174"/>
      <c r="Q1264" s="116"/>
      <c r="R1264" s="116"/>
      <c r="S1264" s="118"/>
      <c r="T1264" s="118"/>
      <c r="U1264" s="118"/>
      <c r="V1264" s="118"/>
      <c r="W1264" s="118"/>
      <c r="X1264" s="118"/>
      <c r="Y1264" s="118"/>
      <c r="Z1264" s="118"/>
      <c r="AA1264" s="118"/>
      <c r="AB1264" s="118"/>
      <c r="AC1264" s="118"/>
      <c r="AD1264" s="118"/>
      <c r="AE1264" s="118"/>
      <c r="AF1264" s="118"/>
      <c r="AG1264" s="118"/>
      <c r="AH1264" s="118"/>
      <c r="AI1264" s="118"/>
      <c r="AJ1264" s="118"/>
    </row>
    <row r="1265" ht="15.0" customHeight="1">
      <c r="A1265" s="262"/>
      <c r="B1265" s="115" t="s">
        <v>2470</v>
      </c>
      <c r="C1265" s="116">
        <v>810668.0</v>
      </c>
      <c r="D1265" s="116"/>
      <c r="E1265" s="175">
        <f t="shared" si="1"/>
        <v>-53947657.3</v>
      </c>
      <c r="F1265" s="262"/>
      <c r="G1265" s="61" t="s">
        <v>2264</v>
      </c>
      <c r="H1265" s="118"/>
      <c r="I1265" s="29"/>
      <c r="J1265" s="29"/>
      <c r="K1265" s="116"/>
      <c r="L1265" s="116"/>
      <c r="M1265" s="174"/>
      <c r="N1265" s="174"/>
      <c r="O1265" s="116"/>
      <c r="P1265" s="174"/>
      <c r="Q1265" s="116"/>
      <c r="R1265" s="116"/>
      <c r="S1265" s="118"/>
      <c r="T1265" s="118"/>
      <c r="U1265" s="118"/>
      <c r="V1265" s="118"/>
      <c r="W1265" s="118"/>
      <c r="X1265" s="118"/>
      <c r="Y1265" s="118"/>
      <c r="Z1265" s="118"/>
      <c r="AA1265" s="118"/>
      <c r="AB1265" s="118"/>
      <c r="AC1265" s="118"/>
      <c r="AD1265" s="118"/>
      <c r="AE1265" s="118"/>
      <c r="AF1265" s="118"/>
      <c r="AG1265" s="118"/>
      <c r="AH1265" s="118"/>
      <c r="AI1265" s="118"/>
      <c r="AJ1265" s="118"/>
    </row>
    <row r="1266" ht="15.0" customHeight="1">
      <c r="A1266" s="262">
        <v>45905.0</v>
      </c>
      <c r="B1266" s="115" t="s">
        <v>2271</v>
      </c>
      <c r="C1266" s="116">
        <v>418707.0</v>
      </c>
      <c r="D1266" s="116"/>
      <c r="E1266" s="175">
        <f t="shared" si="1"/>
        <v>-53528950.3</v>
      </c>
      <c r="F1266" s="262"/>
      <c r="G1266" s="61" t="s">
        <v>2264</v>
      </c>
      <c r="H1266" s="118"/>
      <c r="I1266" s="29"/>
      <c r="J1266" s="29"/>
      <c r="K1266" s="116"/>
      <c r="L1266" s="116"/>
      <c r="M1266" s="174"/>
      <c r="N1266" s="174"/>
      <c r="O1266" s="116"/>
      <c r="P1266" s="174"/>
      <c r="Q1266" s="116"/>
      <c r="R1266" s="116"/>
      <c r="S1266" s="118"/>
      <c r="T1266" s="118"/>
      <c r="U1266" s="118"/>
      <c r="V1266" s="118"/>
      <c r="W1266" s="118"/>
      <c r="X1266" s="118"/>
      <c r="Y1266" s="118"/>
      <c r="Z1266" s="118"/>
      <c r="AA1266" s="118"/>
      <c r="AB1266" s="118"/>
      <c r="AC1266" s="118"/>
      <c r="AD1266" s="118"/>
      <c r="AE1266" s="118"/>
      <c r="AF1266" s="118"/>
      <c r="AG1266" s="118"/>
      <c r="AH1266" s="118"/>
      <c r="AI1266" s="118"/>
      <c r="AJ1266" s="118"/>
    </row>
    <row r="1267" ht="15.0" customHeight="1">
      <c r="A1267" s="262"/>
      <c r="B1267" s="117" t="s">
        <v>3167</v>
      </c>
      <c r="C1267" s="116"/>
      <c r="D1267" s="118">
        <v>116040.0</v>
      </c>
      <c r="E1267" s="175">
        <f t="shared" si="1"/>
        <v>-53644990.3</v>
      </c>
      <c r="F1267" s="262"/>
      <c r="G1267" s="61" t="s">
        <v>2264</v>
      </c>
      <c r="H1267" s="118"/>
      <c r="I1267" s="29"/>
      <c r="J1267" s="29"/>
      <c r="K1267" s="116"/>
      <c r="L1267" s="116"/>
      <c r="M1267" s="174"/>
      <c r="N1267" s="174"/>
      <c r="O1267" s="116"/>
      <c r="P1267" s="174"/>
      <c r="Q1267" s="116"/>
      <c r="R1267" s="116"/>
      <c r="S1267" s="118"/>
      <c r="T1267" s="118"/>
      <c r="U1267" s="118"/>
      <c r="V1267" s="118"/>
      <c r="W1267" s="118"/>
      <c r="X1267" s="118"/>
      <c r="Y1267" s="118"/>
      <c r="Z1267" s="118"/>
      <c r="AA1267" s="118"/>
      <c r="AB1267" s="118"/>
      <c r="AC1267" s="118"/>
      <c r="AD1267" s="118"/>
      <c r="AE1267" s="118"/>
      <c r="AF1267" s="118"/>
      <c r="AG1267" s="118"/>
      <c r="AH1267" s="118"/>
      <c r="AI1267" s="118"/>
      <c r="AJ1267" s="118"/>
    </row>
    <row r="1268" ht="15.0" customHeight="1">
      <c r="A1268" s="262"/>
      <c r="B1268" s="115" t="s">
        <v>2470</v>
      </c>
      <c r="C1268" s="116">
        <v>1642384.0</v>
      </c>
      <c r="D1268" s="116"/>
      <c r="E1268" s="175">
        <f t="shared" si="1"/>
        <v>-52002606.3</v>
      </c>
      <c r="F1268" s="262"/>
      <c r="G1268" s="61" t="s">
        <v>2264</v>
      </c>
      <c r="H1268" s="118"/>
      <c r="I1268" s="29"/>
      <c r="J1268" s="29"/>
      <c r="K1268" s="116"/>
      <c r="L1268" s="116"/>
      <c r="M1268" s="174"/>
      <c r="N1268" s="174"/>
      <c r="O1268" s="116"/>
      <c r="P1268" s="174"/>
      <c r="Q1268" s="116"/>
      <c r="R1268" s="116"/>
      <c r="S1268" s="118"/>
      <c r="T1268" s="118"/>
      <c r="U1268" s="118"/>
      <c r="V1268" s="118"/>
      <c r="W1268" s="118"/>
      <c r="X1268" s="118"/>
      <c r="Y1268" s="118"/>
      <c r="Z1268" s="118"/>
      <c r="AA1268" s="118"/>
      <c r="AB1268" s="118"/>
      <c r="AC1268" s="118"/>
      <c r="AD1268" s="118"/>
      <c r="AE1268" s="118"/>
      <c r="AF1268" s="118"/>
      <c r="AG1268" s="118"/>
      <c r="AH1268" s="118"/>
      <c r="AI1268" s="118"/>
      <c r="AJ1268" s="118"/>
    </row>
    <row r="1269" ht="15.0" customHeight="1">
      <c r="A1269" s="262">
        <v>45906.0</v>
      </c>
      <c r="B1269" s="115" t="s">
        <v>2271</v>
      </c>
      <c r="C1269" s="116">
        <v>600.0</v>
      </c>
      <c r="D1269" s="116"/>
      <c r="E1269" s="175">
        <f t="shared" si="1"/>
        <v>-52002006.3</v>
      </c>
      <c r="F1269" s="262"/>
      <c r="G1269" s="61" t="s">
        <v>2264</v>
      </c>
      <c r="H1269" s="118"/>
      <c r="I1269" s="29"/>
      <c r="J1269" s="29"/>
      <c r="K1269" s="116"/>
      <c r="L1269" s="116"/>
      <c r="M1269" s="174"/>
      <c r="N1269" s="174"/>
      <c r="O1269" s="116"/>
      <c r="P1269" s="174"/>
      <c r="Q1269" s="116"/>
      <c r="R1269" s="116"/>
      <c r="S1269" s="118"/>
      <c r="T1269" s="118"/>
      <c r="U1269" s="118"/>
      <c r="V1269" s="118"/>
      <c r="W1269" s="118"/>
      <c r="X1269" s="118"/>
      <c r="Y1269" s="118"/>
      <c r="Z1269" s="118"/>
      <c r="AA1269" s="118"/>
      <c r="AB1269" s="118"/>
      <c r="AC1269" s="118"/>
      <c r="AD1269" s="118"/>
      <c r="AE1269" s="118"/>
      <c r="AF1269" s="118"/>
      <c r="AG1269" s="118"/>
      <c r="AH1269" s="118"/>
      <c r="AI1269" s="118"/>
      <c r="AJ1269" s="118"/>
    </row>
    <row r="1270" ht="15.0" customHeight="1">
      <c r="A1270" s="262"/>
      <c r="B1270" s="115" t="s">
        <v>2470</v>
      </c>
      <c r="C1270" s="116">
        <v>70000.0</v>
      </c>
      <c r="D1270" s="116"/>
      <c r="E1270" s="175">
        <f t="shared" si="1"/>
        <v>-51932006.3</v>
      </c>
      <c r="F1270" s="262"/>
      <c r="G1270" s="61" t="s">
        <v>2264</v>
      </c>
      <c r="H1270" s="118"/>
      <c r="I1270" s="29"/>
      <c r="J1270" s="29"/>
      <c r="K1270" s="116"/>
      <c r="L1270" s="116"/>
      <c r="M1270" s="174"/>
      <c r="N1270" s="174"/>
      <c r="O1270" s="116"/>
      <c r="P1270" s="174"/>
      <c r="Q1270" s="116"/>
      <c r="R1270" s="116"/>
      <c r="S1270" s="118"/>
      <c r="T1270" s="118"/>
      <c r="U1270" s="118"/>
      <c r="V1270" s="118"/>
      <c r="W1270" s="118"/>
      <c r="X1270" s="118"/>
      <c r="Y1270" s="118"/>
      <c r="Z1270" s="118"/>
      <c r="AA1270" s="118"/>
      <c r="AB1270" s="118"/>
      <c r="AC1270" s="118"/>
      <c r="AD1270" s="118"/>
      <c r="AE1270" s="118"/>
      <c r="AF1270" s="118"/>
      <c r="AG1270" s="118"/>
      <c r="AH1270" s="118"/>
      <c r="AI1270" s="118"/>
      <c r="AJ1270" s="118"/>
    </row>
    <row r="1271" ht="15.0" customHeight="1">
      <c r="A1271" s="262">
        <v>45907.0</v>
      </c>
      <c r="B1271" s="115" t="s">
        <v>2470</v>
      </c>
      <c r="C1271" s="116">
        <v>70000.0</v>
      </c>
      <c r="D1271" s="116"/>
      <c r="E1271" s="175">
        <f t="shared" si="1"/>
        <v>-51862006.3</v>
      </c>
      <c r="F1271" s="262"/>
      <c r="G1271" s="61" t="s">
        <v>2264</v>
      </c>
      <c r="H1271" s="118"/>
      <c r="I1271" s="29"/>
      <c r="J1271" s="29"/>
      <c r="K1271" s="116"/>
      <c r="L1271" s="116"/>
      <c r="M1271" s="174"/>
      <c r="N1271" s="174"/>
      <c r="O1271" s="116"/>
      <c r="P1271" s="174"/>
      <c r="Q1271" s="116"/>
      <c r="R1271" s="116"/>
      <c r="S1271" s="118"/>
      <c r="T1271" s="118"/>
      <c r="U1271" s="118"/>
      <c r="V1271" s="118"/>
      <c r="W1271" s="118"/>
      <c r="X1271" s="118"/>
      <c r="Y1271" s="118"/>
      <c r="Z1271" s="118"/>
      <c r="AA1271" s="118"/>
      <c r="AB1271" s="118"/>
      <c r="AC1271" s="118"/>
      <c r="AD1271" s="118"/>
      <c r="AE1271" s="118"/>
      <c r="AF1271" s="118"/>
      <c r="AG1271" s="118"/>
      <c r="AH1271" s="118"/>
      <c r="AI1271" s="118"/>
      <c r="AJ1271" s="118"/>
    </row>
    <row r="1272" ht="15.0" customHeight="1">
      <c r="A1272" s="262">
        <v>45908.0</v>
      </c>
      <c r="B1272" s="115" t="s">
        <v>2271</v>
      </c>
      <c r="C1272" s="116">
        <v>359844.0</v>
      </c>
      <c r="D1272" s="116"/>
      <c r="E1272" s="175">
        <f t="shared" si="1"/>
        <v>-51502162.3</v>
      </c>
      <c r="F1272" s="262"/>
      <c r="G1272" s="61" t="s">
        <v>2264</v>
      </c>
      <c r="H1272" s="118"/>
      <c r="I1272" s="29"/>
      <c r="J1272" s="29"/>
      <c r="K1272" s="116"/>
      <c r="L1272" s="116"/>
      <c r="M1272" s="174"/>
      <c r="N1272" s="174"/>
      <c r="O1272" s="116"/>
      <c r="P1272" s="174"/>
      <c r="Q1272" s="116"/>
      <c r="R1272" s="116"/>
      <c r="S1272" s="118"/>
      <c r="T1272" s="118"/>
      <c r="U1272" s="118"/>
      <c r="V1272" s="118"/>
      <c r="W1272" s="118"/>
      <c r="X1272" s="118"/>
      <c r="Y1272" s="118"/>
      <c r="Z1272" s="118"/>
      <c r="AA1272" s="118"/>
      <c r="AB1272" s="118"/>
      <c r="AC1272" s="118"/>
      <c r="AD1272" s="118"/>
      <c r="AE1272" s="118"/>
      <c r="AF1272" s="118"/>
      <c r="AG1272" s="118"/>
      <c r="AH1272" s="118"/>
      <c r="AI1272" s="118"/>
      <c r="AJ1272" s="118"/>
    </row>
    <row r="1273" ht="15.0" customHeight="1">
      <c r="A1273" s="262"/>
      <c r="B1273" s="115" t="s">
        <v>2277</v>
      </c>
      <c r="C1273" s="116">
        <v>4.033312E7</v>
      </c>
      <c r="D1273" s="116"/>
      <c r="E1273" s="175">
        <f t="shared" si="1"/>
        <v>-11169042.3</v>
      </c>
      <c r="F1273" s="262">
        <v>45900.0</v>
      </c>
      <c r="G1273" s="61" t="s">
        <v>2264</v>
      </c>
      <c r="H1273" s="118"/>
      <c r="I1273" s="29"/>
      <c r="J1273" s="29"/>
      <c r="K1273" s="116"/>
      <c r="L1273" s="116"/>
      <c r="M1273" s="174"/>
      <c r="N1273" s="174"/>
      <c r="O1273" s="116"/>
      <c r="P1273" s="174"/>
      <c r="Q1273" s="116"/>
      <c r="R1273" s="116"/>
      <c r="S1273" s="118"/>
      <c r="T1273" s="118"/>
      <c r="U1273" s="118"/>
      <c r="V1273" s="118"/>
      <c r="W1273" s="118"/>
      <c r="X1273" s="118"/>
      <c r="Y1273" s="118"/>
      <c r="Z1273" s="118"/>
      <c r="AA1273" s="118"/>
      <c r="AB1273" s="118"/>
      <c r="AC1273" s="118"/>
      <c r="AD1273" s="118"/>
      <c r="AE1273" s="118"/>
      <c r="AF1273" s="118"/>
      <c r="AG1273" s="118"/>
      <c r="AH1273" s="118"/>
      <c r="AI1273" s="118"/>
      <c r="AJ1273" s="118"/>
    </row>
    <row r="1274" ht="15.0" customHeight="1">
      <c r="A1274" s="262"/>
      <c r="B1274" s="115" t="s">
        <v>2280</v>
      </c>
      <c r="C1274" s="116"/>
      <c r="D1274" s="116">
        <v>741961.0</v>
      </c>
      <c r="E1274" s="175">
        <f t="shared" si="1"/>
        <v>-11911003.3</v>
      </c>
      <c r="F1274" s="262" t="s">
        <v>2478</v>
      </c>
      <c r="G1274" s="61" t="s">
        <v>2264</v>
      </c>
      <c r="H1274" s="118"/>
      <c r="I1274" s="29"/>
      <c r="J1274" s="29"/>
      <c r="K1274" s="116"/>
      <c r="L1274" s="116"/>
      <c r="M1274" s="174"/>
      <c r="N1274" s="174"/>
      <c r="O1274" s="116"/>
      <c r="P1274" s="174"/>
      <c r="Q1274" s="116"/>
      <c r="R1274" s="116"/>
      <c r="S1274" s="118"/>
      <c r="T1274" s="118"/>
      <c r="U1274" s="118"/>
      <c r="V1274" s="118"/>
      <c r="W1274" s="118"/>
      <c r="X1274" s="118"/>
      <c r="Y1274" s="118"/>
      <c r="Z1274" s="118"/>
      <c r="AA1274" s="118"/>
      <c r="AB1274" s="118"/>
      <c r="AC1274" s="118"/>
      <c r="AD1274" s="118"/>
      <c r="AE1274" s="118"/>
      <c r="AF1274" s="118"/>
      <c r="AG1274" s="118"/>
      <c r="AH1274" s="118"/>
      <c r="AI1274" s="118"/>
      <c r="AJ1274" s="118"/>
    </row>
    <row r="1275" ht="15.0" customHeight="1">
      <c r="A1275" s="262"/>
      <c r="B1275" s="117" t="s">
        <v>3167</v>
      </c>
      <c r="C1275" s="116"/>
      <c r="D1275" s="118">
        <v>232080.0</v>
      </c>
      <c r="E1275" s="175">
        <f t="shared" si="1"/>
        <v>-12143083.3</v>
      </c>
      <c r="F1275" s="262"/>
      <c r="G1275" s="61" t="s">
        <v>2264</v>
      </c>
      <c r="H1275" s="118"/>
      <c r="I1275" s="29"/>
      <c r="J1275" s="29"/>
      <c r="K1275" s="116"/>
      <c r="L1275" s="116"/>
      <c r="M1275" s="174"/>
      <c r="N1275" s="174"/>
      <c r="O1275" s="116"/>
      <c r="P1275" s="174"/>
      <c r="Q1275" s="116"/>
      <c r="R1275" s="116"/>
      <c r="S1275" s="118"/>
      <c r="T1275" s="118"/>
      <c r="U1275" s="118"/>
      <c r="V1275" s="118"/>
      <c r="W1275" s="118"/>
      <c r="X1275" s="118"/>
      <c r="Y1275" s="118"/>
      <c r="Z1275" s="118"/>
      <c r="AA1275" s="118"/>
      <c r="AB1275" s="118"/>
      <c r="AC1275" s="118"/>
      <c r="AD1275" s="118"/>
      <c r="AE1275" s="118"/>
      <c r="AF1275" s="118"/>
      <c r="AG1275" s="118"/>
      <c r="AH1275" s="118"/>
      <c r="AI1275" s="118"/>
      <c r="AJ1275" s="118"/>
    </row>
    <row r="1276" ht="15.0" customHeight="1">
      <c r="A1276" s="262"/>
      <c r="B1276" s="115" t="s">
        <v>2470</v>
      </c>
      <c r="C1276" s="116">
        <v>595862.0</v>
      </c>
      <c r="D1276" s="116"/>
      <c r="E1276" s="175">
        <f t="shared" si="1"/>
        <v>-11547221.3</v>
      </c>
      <c r="F1276" s="262"/>
      <c r="G1276" s="61" t="s">
        <v>2264</v>
      </c>
      <c r="H1276" s="118"/>
      <c r="I1276" s="29"/>
      <c r="J1276" s="29"/>
      <c r="K1276" s="116"/>
      <c r="L1276" s="116"/>
      <c r="M1276" s="174"/>
      <c r="N1276" s="174"/>
      <c r="O1276" s="116"/>
      <c r="P1276" s="174"/>
      <c r="Q1276" s="116"/>
      <c r="R1276" s="116"/>
      <c r="S1276" s="118"/>
      <c r="T1276" s="118"/>
      <c r="U1276" s="118"/>
      <c r="V1276" s="118"/>
      <c r="W1276" s="118"/>
      <c r="X1276" s="118"/>
      <c r="Y1276" s="118"/>
      <c r="Z1276" s="118"/>
      <c r="AA1276" s="118"/>
      <c r="AB1276" s="118"/>
      <c r="AC1276" s="118"/>
      <c r="AD1276" s="118"/>
      <c r="AE1276" s="118"/>
      <c r="AF1276" s="118"/>
      <c r="AG1276" s="118"/>
      <c r="AH1276" s="118"/>
      <c r="AI1276" s="118"/>
      <c r="AJ1276" s="118"/>
    </row>
    <row r="1277" ht="15.0" customHeight="1">
      <c r="A1277" s="262"/>
      <c r="B1277" s="115" t="s">
        <v>3234</v>
      </c>
      <c r="C1277" s="116"/>
      <c r="D1277" s="116">
        <v>3.58952E7</v>
      </c>
      <c r="E1277" s="175">
        <f t="shared" si="1"/>
        <v>-47442421.3</v>
      </c>
      <c r="F1277" s="262"/>
      <c r="G1277" s="61" t="s">
        <v>2264</v>
      </c>
      <c r="H1277" s="118"/>
      <c r="I1277" s="29"/>
      <c r="J1277" s="29"/>
      <c r="K1277" s="116"/>
      <c r="L1277" s="116"/>
      <c r="M1277" s="174"/>
      <c r="N1277" s="174"/>
      <c r="O1277" s="116"/>
      <c r="P1277" s="174"/>
      <c r="Q1277" s="116"/>
      <c r="R1277" s="116"/>
      <c r="S1277" s="118"/>
      <c r="T1277" s="118"/>
      <c r="U1277" s="118"/>
      <c r="V1277" s="118"/>
      <c r="W1277" s="118"/>
      <c r="X1277" s="118"/>
      <c r="Y1277" s="118"/>
      <c r="Z1277" s="118"/>
      <c r="AA1277" s="118"/>
      <c r="AB1277" s="118"/>
      <c r="AC1277" s="118"/>
      <c r="AD1277" s="118"/>
      <c r="AE1277" s="118"/>
      <c r="AF1277" s="118"/>
      <c r="AG1277" s="118"/>
      <c r="AH1277" s="118"/>
      <c r="AI1277" s="118"/>
      <c r="AJ1277" s="118"/>
    </row>
    <row r="1278" ht="15.0" customHeight="1">
      <c r="A1278" s="262"/>
      <c r="B1278" s="115" t="s">
        <v>3268</v>
      </c>
      <c r="C1278" s="116"/>
      <c r="D1278" s="116">
        <v>96700.0</v>
      </c>
      <c r="E1278" s="175">
        <f t="shared" si="1"/>
        <v>-47539121.3</v>
      </c>
      <c r="F1278" s="262"/>
      <c r="G1278" s="61" t="s">
        <v>2264</v>
      </c>
      <c r="H1278" s="118"/>
      <c r="I1278" s="29"/>
      <c r="J1278" s="29"/>
      <c r="K1278" s="116"/>
      <c r="L1278" s="116"/>
      <c r="M1278" s="174"/>
      <c r="N1278" s="174"/>
      <c r="O1278" s="116"/>
      <c r="P1278" s="174"/>
      <c r="Q1278" s="116"/>
      <c r="R1278" s="116"/>
      <c r="S1278" s="118"/>
      <c r="T1278" s="118"/>
      <c r="U1278" s="118"/>
      <c r="V1278" s="118"/>
      <c r="W1278" s="118"/>
      <c r="X1278" s="118"/>
      <c r="Y1278" s="118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</row>
    <row r="1279" ht="15.0" customHeight="1">
      <c r="A1279" s="262">
        <v>45909.0</v>
      </c>
      <c r="B1279" s="115" t="s">
        <v>2271</v>
      </c>
      <c r="C1279" s="116">
        <v>733828.0</v>
      </c>
      <c r="D1279" s="116"/>
      <c r="E1279" s="175">
        <f t="shared" si="1"/>
        <v>-46805293.3</v>
      </c>
      <c r="F1279" s="262"/>
      <c r="G1279" s="61" t="s">
        <v>2264</v>
      </c>
      <c r="H1279" s="118"/>
      <c r="I1279" s="29"/>
      <c r="J1279" s="29"/>
      <c r="K1279" s="116"/>
      <c r="L1279" s="116"/>
      <c r="M1279" s="174"/>
      <c r="N1279" s="174"/>
      <c r="O1279" s="116"/>
      <c r="P1279" s="174"/>
      <c r="Q1279" s="116"/>
      <c r="R1279" s="116"/>
      <c r="S1279" s="118"/>
      <c r="T1279" s="118"/>
      <c r="U1279" s="118"/>
      <c r="V1279" s="118"/>
      <c r="W1279" s="118"/>
      <c r="X1279" s="118"/>
      <c r="Y1279" s="118"/>
      <c r="Z1279" s="118"/>
      <c r="AA1279" s="118"/>
      <c r="AB1279" s="118"/>
      <c r="AC1279" s="118"/>
      <c r="AD1279" s="118"/>
      <c r="AE1279" s="118"/>
      <c r="AF1279" s="118"/>
      <c r="AG1279" s="118"/>
      <c r="AH1279" s="118"/>
      <c r="AI1279" s="118"/>
      <c r="AJ1279" s="118"/>
    </row>
    <row r="1280" ht="15.0" customHeight="1">
      <c r="A1280" s="262"/>
      <c r="B1280" s="115" t="s">
        <v>2281</v>
      </c>
      <c r="C1280" s="118"/>
      <c r="D1280" s="118">
        <v>38500.0</v>
      </c>
      <c r="E1280" s="175">
        <f t="shared" si="1"/>
        <v>-46843793.3</v>
      </c>
      <c r="F1280" s="262"/>
      <c r="G1280" s="61" t="s">
        <v>2264</v>
      </c>
      <c r="H1280" s="118"/>
      <c r="I1280" s="29"/>
      <c r="J1280" s="29"/>
      <c r="K1280" s="116"/>
      <c r="L1280" s="116"/>
      <c r="M1280" s="174"/>
      <c r="N1280" s="174"/>
      <c r="O1280" s="116"/>
      <c r="P1280" s="174"/>
      <c r="Q1280" s="116"/>
      <c r="R1280" s="116"/>
      <c r="S1280" s="118"/>
      <c r="T1280" s="118"/>
      <c r="U1280" s="118"/>
      <c r="V1280" s="118"/>
      <c r="W1280" s="118"/>
      <c r="X1280" s="118"/>
      <c r="Y1280" s="118"/>
      <c r="Z1280" s="118"/>
      <c r="AA1280" s="118"/>
      <c r="AB1280" s="118"/>
      <c r="AC1280" s="118"/>
      <c r="AD1280" s="118"/>
      <c r="AE1280" s="118"/>
      <c r="AF1280" s="118"/>
      <c r="AG1280" s="118"/>
      <c r="AH1280" s="118"/>
      <c r="AI1280" s="118"/>
      <c r="AJ1280" s="118"/>
    </row>
    <row r="1281" ht="15.0" customHeight="1">
      <c r="A1281" s="262"/>
      <c r="B1281" s="115" t="s">
        <v>3269</v>
      </c>
      <c r="C1281" s="118"/>
      <c r="D1281" s="118">
        <v>295359.0</v>
      </c>
      <c r="E1281" s="175">
        <f t="shared" si="1"/>
        <v>-47139152.3</v>
      </c>
      <c r="F1281" s="262"/>
      <c r="G1281" s="61" t="s">
        <v>2264</v>
      </c>
      <c r="H1281" s="118"/>
      <c r="I1281" s="29"/>
      <c r="J1281" s="29"/>
      <c r="K1281" s="116"/>
      <c r="L1281" s="116"/>
      <c r="M1281" s="174"/>
      <c r="N1281" s="174"/>
      <c r="O1281" s="116"/>
      <c r="P1281" s="174"/>
      <c r="Q1281" s="116"/>
      <c r="R1281" s="116"/>
      <c r="S1281" s="118"/>
      <c r="T1281" s="118"/>
      <c r="U1281" s="118"/>
      <c r="V1281" s="118"/>
      <c r="W1281" s="118"/>
      <c r="X1281" s="118"/>
      <c r="Y1281" s="118"/>
      <c r="Z1281" s="118"/>
      <c r="AA1281" s="118"/>
      <c r="AB1281" s="118"/>
      <c r="AC1281" s="118"/>
      <c r="AD1281" s="118"/>
      <c r="AE1281" s="118"/>
      <c r="AF1281" s="118"/>
      <c r="AG1281" s="118"/>
      <c r="AH1281" s="118"/>
      <c r="AI1281" s="118"/>
      <c r="AJ1281" s="118"/>
    </row>
    <row r="1282" ht="15.0" customHeight="1">
      <c r="A1282" s="262"/>
      <c r="B1282" s="115" t="s">
        <v>3269</v>
      </c>
      <c r="C1282" s="118"/>
      <c r="D1282" s="118">
        <v>173223.0</v>
      </c>
      <c r="E1282" s="175">
        <f t="shared" si="1"/>
        <v>-47312375.3</v>
      </c>
      <c r="F1282" s="262"/>
      <c r="G1282" s="61" t="s">
        <v>2264</v>
      </c>
      <c r="H1282" s="118"/>
      <c r="I1282" s="29"/>
      <c r="J1282" s="29"/>
      <c r="K1282" s="116"/>
      <c r="L1282" s="116"/>
      <c r="M1282" s="174"/>
      <c r="N1282" s="174"/>
      <c r="O1282" s="116"/>
      <c r="P1282" s="174"/>
      <c r="Q1282" s="116"/>
      <c r="R1282" s="116"/>
      <c r="S1282" s="118"/>
      <c r="T1282" s="118"/>
      <c r="U1282" s="118"/>
      <c r="V1282" s="118"/>
      <c r="W1282" s="118"/>
      <c r="X1282" s="118"/>
      <c r="Y1282" s="118"/>
      <c r="Z1282" s="118"/>
      <c r="AA1282" s="118"/>
      <c r="AB1282" s="118"/>
      <c r="AC1282" s="118"/>
      <c r="AD1282" s="118"/>
      <c r="AE1282" s="118"/>
      <c r="AF1282" s="118"/>
      <c r="AG1282" s="118"/>
      <c r="AH1282" s="118"/>
      <c r="AI1282" s="118"/>
      <c r="AJ1282" s="118"/>
    </row>
    <row r="1283" ht="15.0" customHeight="1">
      <c r="A1283" s="262"/>
      <c r="B1283" s="117" t="s">
        <v>3167</v>
      </c>
      <c r="C1283" s="116"/>
      <c r="D1283" s="118">
        <v>116040.0</v>
      </c>
      <c r="E1283" s="175">
        <f t="shared" si="1"/>
        <v>-47428415.3</v>
      </c>
      <c r="F1283" s="262"/>
      <c r="G1283" s="61" t="s">
        <v>2264</v>
      </c>
      <c r="H1283" s="118"/>
      <c r="I1283" s="29"/>
      <c r="J1283" s="29"/>
      <c r="K1283" s="116"/>
      <c r="L1283" s="116"/>
      <c r="M1283" s="174"/>
      <c r="N1283" s="174"/>
      <c r="O1283" s="116"/>
      <c r="P1283" s="174"/>
      <c r="Q1283" s="116"/>
      <c r="R1283" s="116"/>
      <c r="S1283" s="118"/>
      <c r="T1283" s="118"/>
      <c r="U1283" s="118"/>
      <c r="V1283" s="118"/>
      <c r="W1283" s="118"/>
      <c r="X1283" s="118"/>
      <c r="Y1283" s="118"/>
      <c r="Z1283" s="118"/>
      <c r="AA1283" s="118"/>
      <c r="AB1283" s="118"/>
      <c r="AC1283" s="118"/>
      <c r="AD1283" s="118"/>
      <c r="AE1283" s="118"/>
      <c r="AF1283" s="118"/>
      <c r="AG1283" s="118"/>
      <c r="AH1283" s="118"/>
      <c r="AI1283" s="118"/>
      <c r="AJ1283" s="118"/>
    </row>
    <row r="1284" ht="15.0" customHeight="1">
      <c r="A1284" s="262"/>
      <c r="B1284" s="115" t="s">
        <v>2470</v>
      </c>
      <c r="C1284" s="116">
        <v>395429.0</v>
      </c>
      <c r="D1284" s="116"/>
      <c r="E1284" s="175">
        <f t="shared" si="1"/>
        <v>-47032986.3</v>
      </c>
      <c r="F1284" s="262"/>
      <c r="G1284" s="61" t="s">
        <v>2264</v>
      </c>
      <c r="H1284" s="118"/>
      <c r="I1284" s="29"/>
      <c r="J1284" s="29"/>
      <c r="K1284" s="116"/>
      <c r="L1284" s="116"/>
      <c r="M1284" s="174"/>
      <c r="N1284" s="174"/>
      <c r="O1284" s="116"/>
      <c r="P1284" s="174"/>
      <c r="Q1284" s="116"/>
      <c r="R1284" s="116"/>
      <c r="S1284" s="118"/>
      <c r="T1284" s="118"/>
      <c r="U1284" s="118"/>
      <c r="V1284" s="118"/>
      <c r="W1284" s="118"/>
      <c r="X1284" s="118"/>
      <c r="Y1284" s="118"/>
      <c r="Z1284" s="118"/>
      <c r="AA1284" s="118"/>
      <c r="AB1284" s="118"/>
      <c r="AC1284" s="118"/>
      <c r="AD1284" s="118"/>
      <c r="AE1284" s="118"/>
      <c r="AF1284" s="118"/>
      <c r="AG1284" s="118"/>
      <c r="AH1284" s="118"/>
      <c r="AI1284" s="118"/>
      <c r="AJ1284" s="118"/>
    </row>
    <row r="1285" ht="15.0" customHeight="1">
      <c r="A1285" s="262"/>
      <c r="B1285" s="115" t="s">
        <v>3268</v>
      </c>
      <c r="C1285" s="116"/>
      <c r="D1285" s="116">
        <v>96700.0</v>
      </c>
      <c r="E1285" s="175">
        <f t="shared" si="1"/>
        <v>-47129686.3</v>
      </c>
      <c r="F1285" s="262"/>
      <c r="G1285" s="61" t="s">
        <v>2264</v>
      </c>
      <c r="H1285" s="118"/>
      <c r="I1285" s="29"/>
      <c r="J1285" s="29"/>
      <c r="K1285" s="116"/>
      <c r="L1285" s="116"/>
      <c r="M1285" s="174"/>
      <c r="N1285" s="174"/>
      <c r="O1285" s="116"/>
      <c r="P1285" s="174"/>
      <c r="Q1285" s="116"/>
      <c r="R1285" s="116"/>
      <c r="S1285" s="118"/>
      <c r="T1285" s="118"/>
      <c r="U1285" s="118"/>
      <c r="V1285" s="118"/>
      <c r="W1285" s="118"/>
      <c r="X1285" s="118"/>
      <c r="Y1285" s="118"/>
      <c r="Z1285" s="118"/>
      <c r="AA1285" s="118"/>
      <c r="AB1285" s="118"/>
      <c r="AC1285" s="118"/>
      <c r="AD1285" s="118"/>
      <c r="AE1285" s="118"/>
      <c r="AF1285" s="118"/>
      <c r="AG1285" s="118"/>
      <c r="AH1285" s="118"/>
      <c r="AI1285" s="118"/>
      <c r="AJ1285" s="118"/>
    </row>
    <row r="1286" ht="15.0" customHeight="1">
      <c r="A1286" s="262">
        <v>45910.0</v>
      </c>
      <c r="B1286" s="115" t="s">
        <v>2863</v>
      </c>
      <c r="C1286" s="116">
        <v>8897570.0</v>
      </c>
      <c r="D1286" s="116"/>
      <c r="E1286" s="175">
        <f t="shared" si="1"/>
        <v>-38232116.3</v>
      </c>
      <c r="F1286" s="262">
        <v>45901.0</v>
      </c>
      <c r="G1286" s="260" t="s">
        <v>2266</v>
      </c>
      <c r="H1286" s="118"/>
      <c r="I1286" s="29"/>
      <c r="J1286" s="29"/>
      <c r="K1286" s="116"/>
      <c r="L1286" s="116"/>
      <c r="M1286" s="174"/>
      <c r="N1286" s="174"/>
      <c r="O1286" s="116"/>
      <c r="P1286" s="174"/>
      <c r="Q1286" s="116"/>
      <c r="R1286" s="116"/>
      <c r="S1286" s="118"/>
      <c r="T1286" s="118"/>
      <c r="U1286" s="118"/>
      <c r="V1286" s="118"/>
      <c r="W1286" s="118"/>
      <c r="X1286" s="118"/>
      <c r="Y1286" s="118"/>
      <c r="Z1286" s="118"/>
      <c r="AA1286" s="118"/>
      <c r="AB1286" s="118"/>
      <c r="AC1286" s="118"/>
      <c r="AD1286" s="118"/>
      <c r="AE1286" s="118"/>
      <c r="AF1286" s="118"/>
      <c r="AG1286" s="118"/>
      <c r="AH1286" s="118"/>
      <c r="AI1286" s="118"/>
      <c r="AJ1286" s="118"/>
    </row>
    <row r="1287" ht="15.0" customHeight="1">
      <c r="A1287" s="262"/>
      <c r="B1287" s="115" t="s">
        <v>2378</v>
      </c>
      <c r="C1287" s="116"/>
      <c r="D1287" s="116">
        <v>500.0</v>
      </c>
      <c r="E1287" s="175">
        <f t="shared" si="1"/>
        <v>-38232616.3</v>
      </c>
      <c r="F1287" s="262"/>
      <c r="G1287" s="260" t="s">
        <v>2266</v>
      </c>
      <c r="H1287" s="118"/>
      <c r="I1287" s="29"/>
      <c r="J1287" s="29"/>
      <c r="K1287" s="116"/>
      <c r="L1287" s="116"/>
      <c r="M1287" s="174"/>
      <c r="N1287" s="174"/>
      <c r="O1287" s="116"/>
      <c r="P1287" s="174"/>
      <c r="Q1287" s="116"/>
      <c r="R1287" s="116"/>
      <c r="S1287" s="118"/>
      <c r="T1287" s="118"/>
      <c r="U1287" s="118"/>
      <c r="V1287" s="118"/>
      <c r="W1287" s="118"/>
      <c r="X1287" s="118"/>
      <c r="Y1287" s="118"/>
      <c r="Z1287" s="118"/>
      <c r="AA1287" s="118"/>
      <c r="AB1287" s="118"/>
      <c r="AC1287" s="118"/>
      <c r="AD1287" s="118"/>
      <c r="AE1287" s="118"/>
      <c r="AF1287" s="118"/>
      <c r="AG1287" s="118"/>
      <c r="AH1287" s="118"/>
      <c r="AI1287" s="118"/>
      <c r="AJ1287" s="118"/>
    </row>
    <row r="1288" ht="15.0" customHeight="1">
      <c r="A1288" s="262"/>
      <c r="B1288" s="115" t="s">
        <v>711</v>
      </c>
      <c r="C1288" s="116">
        <v>2725800.0</v>
      </c>
      <c r="D1288" s="118"/>
      <c r="E1288" s="175">
        <f t="shared" si="1"/>
        <v>-35506816.3</v>
      </c>
      <c r="F1288" s="262"/>
      <c r="G1288" s="28" t="s">
        <v>2263</v>
      </c>
      <c r="H1288" s="118"/>
      <c r="I1288" s="29"/>
      <c r="J1288" s="29"/>
      <c r="K1288" s="116"/>
      <c r="L1288" s="116"/>
      <c r="M1288" s="174"/>
      <c r="N1288" s="174"/>
      <c r="O1288" s="116"/>
      <c r="P1288" s="174"/>
      <c r="Q1288" s="116"/>
      <c r="R1288" s="116"/>
      <c r="S1288" s="118"/>
      <c r="T1288" s="118"/>
      <c r="U1288" s="118"/>
      <c r="V1288" s="118"/>
      <c r="W1288" s="118"/>
      <c r="X1288" s="118"/>
      <c r="Y1288" s="118"/>
      <c r="Z1288" s="118"/>
      <c r="AA1288" s="118"/>
      <c r="AB1288" s="118"/>
      <c r="AC1288" s="118"/>
      <c r="AD1288" s="118"/>
      <c r="AE1288" s="118"/>
      <c r="AF1288" s="118"/>
      <c r="AG1288" s="118"/>
      <c r="AH1288" s="118"/>
      <c r="AI1288" s="118"/>
      <c r="AJ1288" s="118"/>
    </row>
    <row r="1289" ht="15.0" customHeight="1">
      <c r="A1289" s="262"/>
      <c r="B1289" s="115" t="s">
        <v>711</v>
      </c>
      <c r="C1289" s="116">
        <v>1.100627E7</v>
      </c>
      <c r="D1289" s="118"/>
      <c r="E1289" s="175">
        <f t="shared" si="1"/>
        <v>-24500546.3</v>
      </c>
      <c r="F1289" s="262"/>
      <c r="G1289" s="28" t="s">
        <v>2263</v>
      </c>
      <c r="H1289" s="118"/>
      <c r="I1289" s="29"/>
      <c r="J1289" s="29"/>
      <c r="K1289" s="116"/>
      <c r="L1289" s="116"/>
      <c r="M1289" s="174"/>
      <c r="N1289" s="174"/>
      <c r="O1289" s="116"/>
      <c r="P1289" s="174"/>
      <c r="Q1289" s="116"/>
      <c r="R1289" s="116"/>
      <c r="S1289" s="118"/>
      <c r="T1289" s="118"/>
      <c r="U1289" s="118"/>
      <c r="V1289" s="118"/>
      <c r="W1289" s="118"/>
      <c r="X1289" s="118"/>
      <c r="Y1289" s="118"/>
      <c r="Z1289" s="118"/>
      <c r="AA1289" s="118"/>
      <c r="AB1289" s="118"/>
      <c r="AC1289" s="118"/>
      <c r="AD1289" s="118"/>
      <c r="AE1289" s="118"/>
      <c r="AF1289" s="118"/>
      <c r="AG1289" s="118"/>
      <c r="AH1289" s="118"/>
      <c r="AI1289" s="118"/>
      <c r="AJ1289" s="118"/>
    </row>
    <row r="1290" ht="15.0" customHeight="1">
      <c r="A1290" s="262"/>
      <c r="B1290" s="115" t="s">
        <v>711</v>
      </c>
      <c r="C1290" s="116">
        <v>5.51771E7</v>
      </c>
      <c r="D1290" s="116"/>
      <c r="E1290" s="175">
        <f t="shared" si="1"/>
        <v>30676553.7</v>
      </c>
      <c r="F1290" s="262"/>
      <c r="G1290" s="28" t="s">
        <v>2263</v>
      </c>
      <c r="H1290" s="118"/>
      <c r="I1290" s="29"/>
      <c r="J1290" s="29"/>
      <c r="K1290" s="116"/>
      <c r="L1290" s="116"/>
      <c r="M1290" s="174"/>
      <c r="N1290" s="174"/>
      <c r="O1290" s="116"/>
      <c r="P1290" s="174"/>
      <c r="Q1290" s="116"/>
      <c r="R1290" s="116"/>
      <c r="S1290" s="118"/>
      <c r="T1290" s="118"/>
      <c r="U1290" s="118"/>
      <c r="V1290" s="118"/>
      <c r="W1290" s="118"/>
      <c r="X1290" s="118"/>
      <c r="Y1290" s="118"/>
      <c r="Z1290" s="118"/>
      <c r="AA1290" s="118"/>
      <c r="AB1290" s="118"/>
      <c r="AC1290" s="118"/>
      <c r="AD1290" s="118"/>
      <c r="AE1290" s="118"/>
      <c r="AF1290" s="118"/>
      <c r="AG1290" s="118"/>
      <c r="AH1290" s="118"/>
      <c r="AI1290" s="118"/>
      <c r="AJ1290" s="118"/>
    </row>
    <row r="1291" ht="15.0" customHeight="1">
      <c r="A1291" s="262"/>
      <c r="B1291" s="115" t="s">
        <v>711</v>
      </c>
      <c r="C1291" s="116">
        <v>2.78124E7</v>
      </c>
      <c r="D1291" s="116"/>
      <c r="E1291" s="175">
        <f t="shared" si="1"/>
        <v>58488953.7</v>
      </c>
      <c r="F1291" s="262"/>
      <c r="G1291" s="28" t="s">
        <v>2263</v>
      </c>
      <c r="H1291" s="118"/>
      <c r="I1291" s="29"/>
      <c r="J1291" s="29"/>
      <c r="K1291" s="116"/>
      <c r="L1291" s="116"/>
      <c r="M1291" s="174"/>
      <c r="N1291" s="174"/>
      <c r="O1291" s="116"/>
      <c r="P1291" s="174"/>
      <c r="Q1291" s="116"/>
      <c r="R1291" s="116"/>
      <c r="S1291" s="118"/>
      <c r="T1291" s="118"/>
      <c r="U1291" s="118"/>
      <c r="V1291" s="118"/>
      <c r="W1291" s="118"/>
      <c r="X1291" s="118"/>
      <c r="Y1291" s="118"/>
      <c r="Z1291" s="118"/>
      <c r="AA1291" s="118"/>
      <c r="AB1291" s="118"/>
      <c r="AC1291" s="118"/>
      <c r="AD1291" s="118"/>
      <c r="AE1291" s="118"/>
      <c r="AF1291" s="118"/>
      <c r="AG1291" s="118"/>
      <c r="AH1291" s="118"/>
      <c r="AI1291" s="118"/>
      <c r="AJ1291" s="118"/>
    </row>
    <row r="1292" ht="15.0" customHeight="1">
      <c r="A1292" s="262"/>
      <c r="B1292" s="115" t="s">
        <v>711</v>
      </c>
      <c r="C1292" s="116">
        <v>8917700.0</v>
      </c>
      <c r="D1292" s="116"/>
      <c r="E1292" s="175">
        <f t="shared" si="1"/>
        <v>67406653.7</v>
      </c>
      <c r="F1292" s="262"/>
      <c r="G1292" s="28" t="s">
        <v>2263</v>
      </c>
      <c r="H1292" s="118"/>
      <c r="I1292" s="29"/>
      <c r="J1292" s="29"/>
      <c r="K1292" s="116"/>
      <c r="L1292" s="116"/>
      <c r="M1292" s="174"/>
      <c r="N1292" s="174"/>
      <c r="O1292" s="116"/>
      <c r="P1292" s="174"/>
      <c r="Q1292" s="116"/>
      <c r="R1292" s="116"/>
      <c r="S1292" s="118"/>
      <c r="T1292" s="118"/>
      <c r="U1292" s="118"/>
      <c r="V1292" s="118"/>
      <c r="W1292" s="118"/>
      <c r="X1292" s="118"/>
      <c r="Y1292" s="118"/>
      <c r="Z1292" s="118"/>
      <c r="AA1292" s="118"/>
      <c r="AB1292" s="118"/>
      <c r="AC1292" s="118"/>
      <c r="AD1292" s="118"/>
      <c r="AE1292" s="118"/>
      <c r="AF1292" s="118"/>
      <c r="AG1292" s="118"/>
      <c r="AH1292" s="118"/>
      <c r="AI1292" s="118"/>
      <c r="AJ1292" s="118"/>
    </row>
    <row r="1293" ht="15.0" customHeight="1">
      <c r="A1293" s="262"/>
      <c r="B1293" s="115" t="s">
        <v>3270</v>
      </c>
      <c r="C1293" s="116"/>
      <c r="D1293" s="116">
        <v>3512720.0</v>
      </c>
      <c r="E1293" s="175">
        <f t="shared" si="1"/>
        <v>63893933.7</v>
      </c>
      <c r="F1293" s="262"/>
      <c r="G1293" s="28" t="s">
        <v>2263</v>
      </c>
      <c r="H1293" s="118"/>
      <c r="I1293" s="29"/>
      <c r="J1293" s="29"/>
      <c r="K1293" s="116"/>
      <c r="L1293" s="116"/>
      <c r="M1293" s="174"/>
      <c r="N1293" s="174"/>
      <c r="O1293" s="116"/>
      <c r="P1293" s="174"/>
      <c r="Q1293" s="116"/>
      <c r="R1293" s="116"/>
      <c r="S1293" s="118"/>
      <c r="T1293" s="118"/>
      <c r="U1293" s="118"/>
      <c r="V1293" s="118"/>
      <c r="W1293" s="118"/>
      <c r="X1293" s="118"/>
      <c r="Y1293" s="118"/>
      <c r="Z1293" s="118"/>
      <c r="AA1293" s="118"/>
      <c r="AB1293" s="118"/>
      <c r="AC1293" s="118"/>
      <c r="AD1293" s="118"/>
      <c r="AE1293" s="118"/>
      <c r="AF1293" s="118"/>
      <c r="AG1293" s="118"/>
      <c r="AH1293" s="118"/>
      <c r="AI1293" s="118"/>
      <c r="AJ1293" s="118"/>
    </row>
    <row r="1294" ht="15.0" customHeight="1">
      <c r="A1294" s="262"/>
      <c r="B1294" s="115" t="s">
        <v>3271</v>
      </c>
      <c r="C1294" s="116"/>
      <c r="D1294" s="118">
        <v>2833200.0</v>
      </c>
      <c r="E1294" s="175">
        <f t="shared" si="1"/>
        <v>61060733.7</v>
      </c>
      <c r="F1294" s="262"/>
      <c r="G1294" s="28" t="s">
        <v>2263</v>
      </c>
      <c r="H1294" s="118"/>
      <c r="I1294" s="29"/>
      <c r="J1294" s="29"/>
      <c r="K1294" s="116"/>
      <c r="L1294" s="116"/>
      <c r="M1294" s="174"/>
      <c r="N1294" s="174"/>
      <c r="O1294" s="116"/>
      <c r="P1294" s="174"/>
      <c r="Q1294" s="116"/>
      <c r="R1294" s="116"/>
      <c r="S1294" s="118"/>
      <c r="T1294" s="118"/>
      <c r="U1294" s="118"/>
      <c r="V1294" s="118"/>
      <c r="W1294" s="118"/>
      <c r="X1294" s="118"/>
      <c r="Y1294" s="118"/>
      <c r="Z1294" s="118"/>
      <c r="AA1294" s="118"/>
      <c r="AB1294" s="118"/>
      <c r="AC1294" s="118"/>
      <c r="AD1294" s="118"/>
      <c r="AE1294" s="118"/>
      <c r="AF1294" s="118"/>
      <c r="AG1294" s="118"/>
      <c r="AH1294" s="118"/>
      <c r="AI1294" s="118"/>
      <c r="AJ1294" s="118"/>
    </row>
    <row r="1295" ht="15.0" customHeight="1">
      <c r="A1295" s="262"/>
      <c r="B1295" s="115" t="s">
        <v>3272</v>
      </c>
      <c r="C1295" s="116"/>
      <c r="D1295" s="116">
        <v>148090.0</v>
      </c>
      <c r="E1295" s="175">
        <f t="shared" si="1"/>
        <v>60912643.7</v>
      </c>
      <c r="F1295" s="262"/>
      <c r="G1295" s="28" t="s">
        <v>2263</v>
      </c>
      <c r="H1295" s="118"/>
      <c r="I1295" s="29"/>
      <c r="J1295" s="29"/>
      <c r="K1295" s="116"/>
      <c r="L1295" s="116"/>
      <c r="M1295" s="174"/>
      <c r="N1295" s="174"/>
      <c r="O1295" s="116"/>
      <c r="P1295" s="174"/>
      <c r="Q1295" s="116"/>
      <c r="R1295" s="116"/>
      <c r="S1295" s="118"/>
      <c r="T1295" s="118"/>
      <c r="U1295" s="118"/>
      <c r="V1295" s="118"/>
      <c r="W1295" s="118"/>
      <c r="X1295" s="118"/>
      <c r="Y1295" s="118"/>
      <c r="Z1295" s="118"/>
      <c r="AA1295" s="118"/>
      <c r="AB1295" s="118"/>
      <c r="AC1295" s="118"/>
      <c r="AD1295" s="118"/>
      <c r="AE1295" s="118"/>
      <c r="AF1295" s="118"/>
      <c r="AG1295" s="118"/>
      <c r="AH1295" s="118"/>
      <c r="AI1295" s="118"/>
      <c r="AJ1295" s="118"/>
    </row>
    <row r="1296" ht="15.0" customHeight="1">
      <c r="A1296" s="262"/>
      <c r="B1296" s="115" t="s">
        <v>3273</v>
      </c>
      <c r="C1296" s="116"/>
      <c r="D1296" s="116">
        <v>330270.0</v>
      </c>
      <c r="E1296" s="175">
        <f t="shared" si="1"/>
        <v>60582373.7</v>
      </c>
      <c r="F1296" s="262"/>
      <c r="G1296" s="28" t="s">
        <v>2263</v>
      </c>
      <c r="H1296" s="118"/>
      <c r="I1296" s="29"/>
      <c r="J1296" s="29"/>
      <c r="K1296" s="116"/>
      <c r="L1296" s="116"/>
      <c r="M1296" s="174"/>
      <c r="N1296" s="174"/>
      <c r="O1296" s="116"/>
      <c r="P1296" s="174"/>
      <c r="Q1296" s="116"/>
      <c r="R1296" s="116"/>
      <c r="S1296" s="118"/>
      <c r="T1296" s="118"/>
      <c r="U1296" s="118"/>
      <c r="V1296" s="118"/>
      <c r="W1296" s="118"/>
      <c r="X1296" s="118"/>
      <c r="Y1296" s="118"/>
      <c r="Z1296" s="118"/>
      <c r="AA1296" s="118"/>
      <c r="AB1296" s="118"/>
      <c r="AC1296" s="118"/>
      <c r="AD1296" s="118"/>
      <c r="AE1296" s="118"/>
      <c r="AF1296" s="118"/>
      <c r="AG1296" s="118"/>
      <c r="AH1296" s="118"/>
      <c r="AI1296" s="118"/>
      <c r="AJ1296" s="118"/>
    </row>
    <row r="1297" ht="15.0" customHeight="1">
      <c r="A1297" s="262"/>
      <c r="B1297" s="115" t="s">
        <v>3274</v>
      </c>
      <c r="C1297" s="116"/>
      <c r="D1297" s="116">
        <v>428940.0</v>
      </c>
      <c r="E1297" s="175">
        <f t="shared" si="1"/>
        <v>60153433.7</v>
      </c>
      <c r="F1297" s="262"/>
      <c r="G1297" s="28" t="s">
        <v>2263</v>
      </c>
      <c r="H1297" s="118"/>
      <c r="I1297" s="29"/>
      <c r="J1297" s="29"/>
      <c r="K1297" s="116"/>
      <c r="L1297" s="116"/>
      <c r="M1297" s="174"/>
      <c r="N1297" s="174"/>
      <c r="O1297" s="116"/>
      <c r="P1297" s="174"/>
      <c r="Q1297" s="116"/>
      <c r="R1297" s="116"/>
      <c r="S1297" s="118"/>
      <c r="T1297" s="118"/>
      <c r="U1297" s="118"/>
      <c r="V1297" s="118"/>
      <c r="W1297" s="118"/>
      <c r="X1297" s="118"/>
      <c r="Y1297" s="118"/>
      <c r="Z1297" s="118"/>
      <c r="AA1297" s="118"/>
      <c r="AB1297" s="118"/>
      <c r="AC1297" s="118"/>
      <c r="AD1297" s="118"/>
      <c r="AE1297" s="118"/>
      <c r="AF1297" s="118"/>
      <c r="AG1297" s="118"/>
      <c r="AH1297" s="118"/>
      <c r="AI1297" s="118"/>
      <c r="AJ1297" s="118"/>
    </row>
    <row r="1298" ht="15.0" customHeight="1">
      <c r="A1298" s="262"/>
      <c r="B1298" s="115" t="s">
        <v>3275</v>
      </c>
      <c r="C1298" s="116"/>
      <c r="D1298" s="116">
        <v>463960.0</v>
      </c>
      <c r="E1298" s="175">
        <f t="shared" si="1"/>
        <v>59689473.7</v>
      </c>
      <c r="F1298" s="262"/>
      <c r="G1298" s="28" t="s">
        <v>2263</v>
      </c>
      <c r="H1298" s="118"/>
      <c r="I1298" s="29"/>
      <c r="J1298" s="29"/>
      <c r="K1298" s="116"/>
      <c r="L1298" s="116"/>
      <c r="M1298" s="174"/>
      <c r="N1298" s="174"/>
      <c r="O1298" s="116"/>
      <c r="P1298" s="174"/>
      <c r="Q1298" s="116"/>
      <c r="R1298" s="116"/>
      <c r="S1298" s="118"/>
      <c r="T1298" s="118"/>
      <c r="U1298" s="118"/>
      <c r="V1298" s="118"/>
      <c r="W1298" s="118"/>
      <c r="X1298" s="118"/>
      <c r="Y1298" s="118"/>
      <c r="Z1298" s="118"/>
      <c r="AA1298" s="118"/>
      <c r="AB1298" s="118"/>
      <c r="AC1298" s="118"/>
      <c r="AD1298" s="118"/>
      <c r="AE1298" s="118"/>
      <c r="AF1298" s="118"/>
      <c r="AG1298" s="118"/>
      <c r="AH1298" s="118"/>
      <c r="AI1298" s="118"/>
      <c r="AJ1298" s="118"/>
    </row>
    <row r="1299" ht="15.0" customHeight="1">
      <c r="A1299" s="262"/>
      <c r="B1299" s="115" t="s">
        <v>2336</v>
      </c>
      <c r="C1299" s="116"/>
      <c r="D1299" s="116">
        <v>290127.0</v>
      </c>
      <c r="E1299" s="175">
        <f t="shared" si="1"/>
        <v>59399346.7</v>
      </c>
      <c r="F1299" s="262"/>
      <c r="G1299" s="28" t="s">
        <v>2263</v>
      </c>
      <c r="H1299" s="118"/>
      <c r="I1299" s="29"/>
      <c r="J1299" s="29"/>
      <c r="K1299" s="116"/>
      <c r="L1299" s="116"/>
      <c r="M1299" s="174"/>
      <c r="N1299" s="174"/>
      <c r="O1299" s="116"/>
      <c r="P1299" s="174"/>
      <c r="Q1299" s="116"/>
      <c r="R1299" s="116"/>
      <c r="S1299" s="118"/>
      <c r="T1299" s="118"/>
      <c r="U1299" s="118"/>
      <c r="V1299" s="118"/>
      <c r="W1299" s="118"/>
      <c r="X1299" s="118"/>
      <c r="Y1299" s="118"/>
      <c r="Z1299" s="118"/>
      <c r="AA1299" s="118"/>
      <c r="AB1299" s="118"/>
      <c r="AC1299" s="118"/>
      <c r="AD1299" s="118"/>
      <c r="AE1299" s="118"/>
      <c r="AF1299" s="118"/>
      <c r="AG1299" s="118"/>
      <c r="AH1299" s="118"/>
      <c r="AI1299" s="118"/>
      <c r="AJ1299" s="118"/>
    </row>
    <row r="1300" ht="15.0" customHeight="1">
      <c r="A1300" s="262"/>
      <c r="B1300" s="115" t="s">
        <v>3276</v>
      </c>
      <c r="C1300" s="116"/>
      <c r="D1300" s="116">
        <v>8943579.0</v>
      </c>
      <c r="E1300" s="175">
        <f t="shared" si="1"/>
        <v>50455767.7</v>
      </c>
      <c r="F1300" s="262"/>
      <c r="G1300" s="28" t="s">
        <v>2263</v>
      </c>
      <c r="H1300" s="118"/>
      <c r="I1300" s="29"/>
      <c r="J1300" s="29"/>
      <c r="K1300" s="116"/>
      <c r="L1300" s="116"/>
      <c r="M1300" s="174"/>
      <c r="N1300" s="174"/>
      <c r="O1300" s="116"/>
      <c r="P1300" s="174"/>
      <c r="Q1300" s="116"/>
      <c r="R1300" s="116"/>
      <c r="S1300" s="118"/>
      <c r="T1300" s="118"/>
      <c r="U1300" s="118"/>
      <c r="V1300" s="118"/>
      <c r="W1300" s="118"/>
      <c r="X1300" s="118"/>
      <c r="Y1300" s="118"/>
      <c r="Z1300" s="118"/>
      <c r="AA1300" s="118"/>
      <c r="AB1300" s="118"/>
      <c r="AC1300" s="118"/>
      <c r="AD1300" s="118"/>
      <c r="AE1300" s="118"/>
      <c r="AF1300" s="118"/>
      <c r="AG1300" s="118"/>
      <c r="AH1300" s="118"/>
      <c r="AI1300" s="118"/>
      <c r="AJ1300" s="118"/>
    </row>
    <row r="1301" ht="15.0" customHeight="1">
      <c r="A1301" s="262"/>
      <c r="B1301" s="115" t="s">
        <v>2881</v>
      </c>
      <c r="C1301" s="116"/>
      <c r="D1301" s="118">
        <v>5000000.0</v>
      </c>
      <c r="E1301" s="175">
        <f t="shared" si="1"/>
        <v>45455767.7</v>
      </c>
      <c r="F1301" s="262"/>
      <c r="G1301" s="28" t="s">
        <v>2263</v>
      </c>
      <c r="H1301" s="118"/>
      <c r="I1301" s="29"/>
      <c r="J1301" s="29"/>
      <c r="K1301" s="116"/>
      <c r="L1301" s="116"/>
      <c r="M1301" s="174"/>
      <c r="N1301" s="174"/>
      <c r="O1301" s="116"/>
      <c r="P1301" s="174"/>
      <c r="Q1301" s="116"/>
      <c r="R1301" s="116"/>
      <c r="S1301" s="118"/>
      <c r="T1301" s="118"/>
      <c r="U1301" s="118"/>
      <c r="V1301" s="118"/>
      <c r="W1301" s="118"/>
      <c r="X1301" s="118"/>
      <c r="Y1301" s="118"/>
      <c r="Z1301" s="118"/>
      <c r="AA1301" s="118"/>
      <c r="AB1301" s="118"/>
      <c r="AC1301" s="118"/>
      <c r="AD1301" s="118"/>
      <c r="AE1301" s="118"/>
      <c r="AF1301" s="118"/>
      <c r="AG1301" s="118"/>
      <c r="AH1301" s="118"/>
      <c r="AI1301" s="118"/>
      <c r="AJ1301" s="118"/>
    </row>
    <row r="1302" ht="15.0" customHeight="1">
      <c r="A1302" s="262"/>
      <c r="B1302" s="115" t="s">
        <v>2882</v>
      </c>
      <c r="C1302" s="116"/>
      <c r="D1302" s="118">
        <v>1.83E7</v>
      </c>
      <c r="E1302" s="175">
        <f t="shared" si="1"/>
        <v>27155767.7</v>
      </c>
      <c r="F1302" s="262"/>
      <c r="G1302" s="28" t="s">
        <v>2263</v>
      </c>
      <c r="H1302" s="118"/>
      <c r="I1302" s="29"/>
      <c r="J1302" s="29"/>
      <c r="K1302" s="116"/>
      <c r="L1302" s="116"/>
      <c r="M1302" s="174"/>
      <c r="N1302" s="174"/>
      <c r="O1302" s="116"/>
      <c r="P1302" s="174"/>
      <c r="Q1302" s="116"/>
      <c r="R1302" s="116"/>
      <c r="S1302" s="118"/>
      <c r="T1302" s="118"/>
      <c r="U1302" s="118"/>
      <c r="V1302" s="118"/>
      <c r="W1302" s="118"/>
      <c r="X1302" s="118"/>
      <c r="Y1302" s="118"/>
      <c r="Z1302" s="118"/>
      <c r="AA1302" s="118"/>
      <c r="AB1302" s="118"/>
      <c r="AC1302" s="118"/>
      <c r="AD1302" s="118"/>
      <c r="AE1302" s="118"/>
      <c r="AF1302" s="118"/>
      <c r="AG1302" s="118"/>
      <c r="AH1302" s="118"/>
      <c r="AI1302" s="118"/>
      <c r="AJ1302" s="118"/>
    </row>
    <row r="1303" ht="15.0" customHeight="1">
      <c r="A1303" s="262"/>
      <c r="B1303" s="115" t="s">
        <v>2884</v>
      </c>
      <c r="C1303" s="116"/>
      <c r="D1303" s="118">
        <v>200000.0</v>
      </c>
      <c r="E1303" s="175">
        <f t="shared" si="1"/>
        <v>26955767.7</v>
      </c>
      <c r="F1303" s="262"/>
      <c r="G1303" s="28" t="s">
        <v>2263</v>
      </c>
      <c r="H1303" s="118"/>
      <c r="I1303" s="29"/>
      <c r="J1303" s="29"/>
      <c r="K1303" s="116"/>
      <c r="L1303" s="116"/>
      <c r="M1303" s="174"/>
      <c r="N1303" s="174"/>
      <c r="O1303" s="116"/>
      <c r="P1303" s="174"/>
      <c r="Q1303" s="116"/>
      <c r="R1303" s="116"/>
      <c r="S1303" s="116"/>
      <c r="T1303" s="116"/>
      <c r="U1303" s="116"/>
      <c r="V1303" s="116"/>
      <c r="W1303" s="116"/>
      <c r="X1303" s="116"/>
      <c r="Y1303" s="116"/>
      <c r="Z1303" s="116"/>
      <c r="AA1303" s="116"/>
      <c r="AB1303" s="116"/>
      <c r="AC1303" s="116"/>
      <c r="AD1303" s="116"/>
      <c r="AE1303" s="116"/>
      <c r="AF1303" s="116"/>
      <c r="AG1303" s="116"/>
      <c r="AH1303" s="116"/>
      <c r="AI1303" s="116"/>
      <c r="AJ1303" s="116"/>
    </row>
    <row r="1304" ht="15.0" customHeight="1">
      <c r="A1304" s="262"/>
      <c r="B1304" s="115" t="s">
        <v>3240</v>
      </c>
      <c r="C1304" s="116"/>
      <c r="D1304" s="116">
        <v>121730.0</v>
      </c>
      <c r="E1304" s="175">
        <f t="shared" si="1"/>
        <v>26834037.7</v>
      </c>
      <c r="F1304" s="262"/>
      <c r="G1304" s="28" t="s">
        <v>2263</v>
      </c>
      <c r="H1304" s="118"/>
      <c r="I1304" s="29"/>
      <c r="J1304" s="29"/>
      <c r="K1304" s="116"/>
      <c r="L1304" s="116"/>
      <c r="M1304" s="174"/>
      <c r="N1304" s="174"/>
      <c r="O1304" s="116"/>
      <c r="P1304" s="174"/>
      <c r="Q1304" s="116"/>
      <c r="R1304" s="116"/>
      <c r="S1304" s="116"/>
      <c r="T1304" s="116"/>
      <c r="U1304" s="116"/>
      <c r="V1304" s="116"/>
      <c r="W1304" s="116"/>
      <c r="X1304" s="116"/>
      <c r="Y1304" s="116"/>
      <c r="Z1304" s="116"/>
      <c r="AA1304" s="116"/>
      <c r="AB1304" s="116"/>
      <c r="AC1304" s="116"/>
      <c r="AD1304" s="116"/>
      <c r="AE1304" s="116"/>
      <c r="AF1304" s="116"/>
      <c r="AG1304" s="116"/>
      <c r="AH1304" s="116"/>
      <c r="AI1304" s="116"/>
      <c r="AJ1304" s="116"/>
    </row>
    <row r="1305" ht="15.0" customHeight="1">
      <c r="A1305" s="262"/>
      <c r="B1305" s="115" t="s">
        <v>2291</v>
      </c>
      <c r="C1305" s="116"/>
      <c r="D1305" s="116">
        <v>2268430.0</v>
      </c>
      <c r="E1305" s="175">
        <f t="shared" si="1"/>
        <v>24565607.7</v>
      </c>
      <c r="F1305" s="262"/>
      <c r="G1305" s="28" t="s">
        <v>2263</v>
      </c>
      <c r="H1305" s="118"/>
      <c r="I1305" s="29"/>
      <c r="J1305" s="29"/>
      <c r="K1305" s="116"/>
      <c r="L1305" s="116"/>
      <c r="M1305" s="174"/>
      <c r="N1305" s="174"/>
      <c r="O1305" s="116"/>
      <c r="P1305" s="174"/>
      <c r="Q1305" s="116"/>
      <c r="R1305" s="116"/>
      <c r="S1305" s="116"/>
      <c r="T1305" s="116"/>
      <c r="U1305" s="116"/>
      <c r="V1305" s="116"/>
      <c r="W1305" s="116"/>
      <c r="X1305" s="116"/>
      <c r="Y1305" s="116"/>
      <c r="Z1305" s="116"/>
      <c r="AA1305" s="116"/>
      <c r="AB1305" s="116"/>
      <c r="AC1305" s="116"/>
      <c r="AD1305" s="116"/>
      <c r="AE1305" s="116"/>
      <c r="AF1305" s="116"/>
      <c r="AG1305" s="116"/>
      <c r="AH1305" s="116"/>
      <c r="AI1305" s="116"/>
      <c r="AJ1305" s="116"/>
    </row>
    <row r="1306" ht="15.0" customHeight="1">
      <c r="A1306" s="262"/>
      <c r="B1306" s="115" t="s">
        <v>3242</v>
      </c>
      <c r="C1306" s="116"/>
      <c r="D1306" s="118">
        <v>246440.0</v>
      </c>
      <c r="E1306" s="175">
        <f t="shared" si="1"/>
        <v>24319167.7</v>
      </c>
      <c r="F1306" s="262"/>
      <c r="G1306" s="28" t="s">
        <v>2263</v>
      </c>
      <c r="H1306" s="118"/>
      <c r="I1306" s="29"/>
      <c r="J1306" s="29"/>
      <c r="K1306" s="116"/>
      <c r="L1306" s="116"/>
      <c r="M1306" s="174"/>
      <c r="N1306" s="174"/>
      <c r="O1306" s="116"/>
      <c r="P1306" s="174"/>
      <c r="Q1306" s="116"/>
      <c r="R1306" s="116"/>
      <c r="S1306" s="116"/>
      <c r="T1306" s="116"/>
      <c r="U1306" s="116"/>
      <c r="V1306" s="116"/>
      <c r="W1306" s="116"/>
      <c r="X1306" s="116"/>
      <c r="Y1306" s="116"/>
      <c r="Z1306" s="116"/>
      <c r="AA1306" s="116"/>
      <c r="AB1306" s="116"/>
      <c r="AC1306" s="116"/>
      <c r="AD1306" s="116"/>
      <c r="AE1306" s="116"/>
      <c r="AF1306" s="116"/>
      <c r="AG1306" s="116"/>
      <c r="AH1306" s="116"/>
      <c r="AI1306" s="116"/>
      <c r="AJ1306" s="116"/>
    </row>
    <row r="1307" ht="15.0" customHeight="1">
      <c r="A1307" s="262"/>
      <c r="B1307" s="115" t="s">
        <v>2899</v>
      </c>
      <c r="C1307" s="116"/>
      <c r="D1307" s="116">
        <v>76280.0</v>
      </c>
      <c r="E1307" s="175">
        <f t="shared" si="1"/>
        <v>24242887.7</v>
      </c>
      <c r="F1307" s="262"/>
      <c r="G1307" s="28" t="s">
        <v>2263</v>
      </c>
      <c r="H1307" s="118"/>
      <c r="I1307" s="29"/>
      <c r="J1307" s="29"/>
      <c r="K1307" s="116"/>
      <c r="L1307" s="116"/>
      <c r="M1307" s="174"/>
      <c r="N1307" s="174"/>
      <c r="O1307" s="116"/>
      <c r="P1307" s="174"/>
      <c r="Q1307" s="116"/>
      <c r="R1307" s="116"/>
      <c r="S1307" s="116"/>
      <c r="T1307" s="116"/>
      <c r="U1307" s="116"/>
      <c r="V1307" s="116"/>
      <c r="W1307" s="116"/>
      <c r="X1307" s="116"/>
      <c r="Y1307" s="116"/>
      <c r="Z1307" s="116"/>
      <c r="AA1307" s="116"/>
      <c r="AB1307" s="116"/>
      <c r="AC1307" s="116"/>
      <c r="AD1307" s="116"/>
      <c r="AE1307" s="116"/>
      <c r="AF1307" s="116"/>
      <c r="AG1307" s="116"/>
      <c r="AH1307" s="116"/>
      <c r="AI1307" s="116"/>
      <c r="AJ1307" s="116"/>
    </row>
    <row r="1308" ht="15.0" customHeight="1">
      <c r="A1308" s="262"/>
      <c r="B1308" s="115" t="s">
        <v>3277</v>
      </c>
      <c r="C1308" s="116"/>
      <c r="D1308" s="116">
        <v>1.396775E7</v>
      </c>
      <c r="E1308" s="175">
        <f t="shared" si="1"/>
        <v>10275137.7</v>
      </c>
      <c r="F1308" s="262"/>
      <c r="G1308" s="28" t="s">
        <v>2263</v>
      </c>
      <c r="H1308" s="118"/>
      <c r="I1308" s="29"/>
      <c r="J1308" s="29"/>
      <c r="K1308" s="116"/>
      <c r="L1308" s="116"/>
      <c r="M1308" s="174"/>
      <c r="N1308" s="174"/>
      <c r="O1308" s="116"/>
      <c r="P1308" s="174"/>
      <c r="Q1308" s="116"/>
      <c r="R1308" s="116"/>
      <c r="S1308" s="116"/>
      <c r="T1308" s="116"/>
      <c r="U1308" s="116"/>
      <c r="V1308" s="116"/>
      <c r="W1308" s="116"/>
      <c r="X1308" s="116"/>
      <c r="Y1308" s="116"/>
      <c r="Z1308" s="116"/>
      <c r="AA1308" s="116"/>
      <c r="AB1308" s="116"/>
      <c r="AC1308" s="116"/>
      <c r="AD1308" s="116"/>
      <c r="AE1308" s="116"/>
      <c r="AF1308" s="116"/>
      <c r="AG1308" s="116"/>
      <c r="AH1308" s="116"/>
      <c r="AI1308" s="116"/>
      <c r="AJ1308" s="116"/>
    </row>
    <row r="1309" ht="15.0" customHeight="1">
      <c r="A1309" s="262"/>
      <c r="B1309" s="115" t="s">
        <v>2968</v>
      </c>
      <c r="C1309" s="116"/>
      <c r="D1309" s="116">
        <v>1500000.0</v>
      </c>
      <c r="E1309" s="175">
        <f t="shared" si="1"/>
        <v>8775137.7</v>
      </c>
      <c r="F1309" s="262"/>
      <c r="G1309" s="28" t="s">
        <v>2263</v>
      </c>
      <c r="H1309" s="118"/>
      <c r="I1309" s="29"/>
      <c r="J1309" s="29"/>
      <c r="K1309" s="116"/>
      <c r="L1309" s="116"/>
      <c r="M1309" s="174"/>
      <c r="N1309" s="174"/>
      <c r="O1309" s="116"/>
      <c r="P1309" s="174"/>
      <c r="Q1309" s="116"/>
      <c r="R1309" s="116"/>
      <c r="S1309" s="116"/>
      <c r="T1309" s="116"/>
      <c r="U1309" s="116"/>
      <c r="V1309" s="116"/>
      <c r="W1309" s="116"/>
      <c r="X1309" s="116"/>
      <c r="Y1309" s="116"/>
      <c r="Z1309" s="116"/>
      <c r="AA1309" s="116"/>
      <c r="AB1309" s="116"/>
      <c r="AC1309" s="116"/>
      <c r="AD1309" s="116"/>
      <c r="AE1309" s="116"/>
      <c r="AF1309" s="116"/>
      <c r="AG1309" s="116"/>
      <c r="AH1309" s="116"/>
      <c r="AI1309" s="116"/>
      <c r="AJ1309" s="116"/>
    </row>
    <row r="1310" ht="15.0" customHeight="1">
      <c r="A1310" s="262"/>
      <c r="B1310" s="115" t="s">
        <v>3278</v>
      </c>
      <c r="C1310" s="116"/>
      <c r="D1310" s="116">
        <v>1.121353E7</v>
      </c>
      <c r="E1310" s="175">
        <f t="shared" si="1"/>
        <v>-2438392.3</v>
      </c>
      <c r="F1310" s="262"/>
      <c r="G1310" s="99" t="s">
        <v>2265</v>
      </c>
      <c r="H1310" s="118"/>
      <c r="I1310" s="29"/>
      <c r="J1310" s="29"/>
      <c r="K1310" s="116"/>
      <c r="L1310" s="118"/>
      <c r="M1310" s="174"/>
      <c r="N1310" s="174"/>
      <c r="O1310" s="116"/>
      <c r="P1310" s="174"/>
      <c r="Q1310" s="116"/>
      <c r="R1310" s="116"/>
      <c r="S1310" s="116"/>
      <c r="T1310" s="116"/>
      <c r="U1310" s="116"/>
      <c r="V1310" s="116"/>
      <c r="W1310" s="116"/>
      <c r="X1310" s="116"/>
      <c r="Y1310" s="116"/>
      <c r="Z1310" s="116"/>
      <c r="AA1310" s="116"/>
      <c r="AB1310" s="116"/>
      <c r="AC1310" s="116"/>
      <c r="AD1310" s="116"/>
      <c r="AE1310" s="116"/>
      <c r="AF1310" s="116"/>
      <c r="AG1310" s="116"/>
      <c r="AH1310" s="116"/>
      <c r="AI1310" s="116"/>
      <c r="AJ1310" s="116"/>
    </row>
    <row r="1311" ht="15.0" customHeight="1">
      <c r="A1311" s="262"/>
      <c r="B1311" s="115" t="s">
        <v>2271</v>
      </c>
      <c r="C1311" s="116">
        <v>1410550.0</v>
      </c>
      <c r="D1311" s="116"/>
      <c r="E1311" s="175">
        <f t="shared" si="1"/>
        <v>-1027842.3</v>
      </c>
      <c r="F1311" s="262"/>
      <c r="G1311" s="61" t="s">
        <v>2264</v>
      </c>
      <c r="H1311" s="118"/>
      <c r="I1311" s="29"/>
      <c r="J1311" s="29"/>
      <c r="K1311" s="116"/>
      <c r="L1311" s="118"/>
      <c r="M1311" s="174"/>
      <c r="N1311" s="174"/>
      <c r="O1311" s="116"/>
      <c r="P1311" s="174"/>
      <c r="Q1311" s="116"/>
      <c r="R1311" s="116"/>
      <c r="S1311" s="116"/>
      <c r="T1311" s="116"/>
      <c r="U1311" s="116"/>
      <c r="V1311" s="116"/>
      <c r="W1311" s="116"/>
      <c r="X1311" s="116"/>
      <c r="Y1311" s="116"/>
      <c r="Z1311" s="116"/>
      <c r="AA1311" s="116"/>
      <c r="AB1311" s="116"/>
      <c r="AC1311" s="116"/>
      <c r="AD1311" s="116"/>
      <c r="AE1311" s="116"/>
      <c r="AF1311" s="116"/>
      <c r="AG1311" s="116"/>
      <c r="AH1311" s="116"/>
      <c r="AI1311" s="116"/>
      <c r="AJ1311" s="116"/>
    </row>
    <row r="1312" ht="15.0" customHeight="1">
      <c r="A1312" s="262"/>
      <c r="B1312" s="117" t="s">
        <v>3167</v>
      </c>
      <c r="C1312" s="116"/>
      <c r="D1312" s="118">
        <v>116040.0</v>
      </c>
      <c r="E1312" s="175">
        <f t="shared" si="1"/>
        <v>-1143882.3</v>
      </c>
      <c r="F1312" s="262"/>
      <c r="G1312" s="61" t="s">
        <v>2264</v>
      </c>
      <c r="H1312" s="118"/>
      <c r="I1312" s="29"/>
      <c r="J1312" s="29"/>
      <c r="K1312" s="116"/>
      <c r="L1312" s="118"/>
      <c r="M1312" s="174"/>
      <c r="N1312" s="174"/>
      <c r="O1312" s="116"/>
      <c r="P1312" s="174"/>
      <c r="Q1312" s="116"/>
      <c r="R1312" s="116"/>
      <c r="S1312" s="116"/>
      <c r="T1312" s="116"/>
      <c r="U1312" s="116"/>
      <c r="V1312" s="116"/>
      <c r="W1312" s="116"/>
      <c r="X1312" s="116"/>
      <c r="Y1312" s="116"/>
      <c r="Z1312" s="116"/>
      <c r="AA1312" s="116"/>
      <c r="AB1312" s="116"/>
      <c r="AC1312" s="116"/>
      <c r="AD1312" s="116"/>
      <c r="AE1312" s="116"/>
      <c r="AF1312" s="116"/>
      <c r="AG1312" s="116"/>
      <c r="AH1312" s="116"/>
      <c r="AI1312" s="116"/>
      <c r="AJ1312" s="116"/>
    </row>
    <row r="1313" ht="15.0" customHeight="1">
      <c r="A1313" s="262"/>
      <c r="B1313" s="115" t="s">
        <v>3279</v>
      </c>
      <c r="C1313" s="116"/>
      <c r="D1313" s="116">
        <v>1.3692481E7</v>
      </c>
      <c r="E1313" s="175">
        <f t="shared" si="1"/>
        <v>-14836363.3</v>
      </c>
      <c r="F1313" s="262"/>
      <c r="G1313" s="61" t="s">
        <v>2264</v>
      </c>
      <c r="H1313" s="118"/>
      <c r="I1313" s="29"/>
      <c r="J1313" s="29"/>
      <c r="K1313" s="116"/>
      <c r="L1313" s="411"/>
      <c r="M1313" s="174"/>
      <c r="N1313" s="174"/>
      <c r="O1313" s="116"/>
      <c r="P1313" s="174"/>
      <c r="Q1313" s="116"/>
      <c r="R1313" s="116"/>
      <c r="S1313" s="116"/>
      <c r="T1313" s="116"/>
      <c r="U1313" s="116"/>
      <c r="V1313" s="116"/>
      <c r="W1313" s="116"/>
      <c r="X1313" s="116"/>
      <c r="Y1313" s="116"/>
      <c r="Z1313" s="116"/>
      <c r="AA1313" s="116"/>
      <c r="AB1313" s="116"/>
      <c r="AC1313" s="116"/>
      <c r="AD1313" s="116"/>
      <c r="AE1313" s="116"/>
      <c r="AF1313" s="116"/>
      <c r="AG1313" s="116"/>
      <c r="AH1313" s="116"/>
      <c r="AI1313" s="116"/>
      <c r="AJ1313" s="116"/>
    </row>
    <row r="1314" ht="15.0" customHeight="1">
      <c r="A1314" s="262"/>
      <c r="B1314" s="115" t="s">
        <v>2470</v>
      </c>
      <c r="C1314" s="116">
        <v>521302.0</v>
      </c>
      <c r="D1314" s="116"/>
      <c r="E1314" s="175">
        <f t="shared" si="1"/>
        <v>-14315061.3</v>
      </c>
      <c r="F1314" s="262"/>
      <c r="G1314" s="61" t="s">
        <v>2264</v>
      </c>
      <c r="H1314" s="118"/>
      <c r="I1314" s="29"/>
      <c r="J1314" s="29"/>
      <c r="K1314" s="116"/>
      <c r="L1314" s="264"/>
      <c r="M1314" s="174"/>
      <c r="N1314" s="174"/>
      <c r="O1314" s="116"/>
      <c r="P1314" s="174"/>
      <c r="Q1314" s="116"/>
      <c r="R1314" s="116"/>
      <c r="S1314" s="116"/>
      <c r="T1314" s="116"/>
      <c r="U1314" s="116"/>
      <c r="V1314" s="116"/>
      <c r="W1314" s="116"/>
      <c r="X1314" s="116"/>
      <c r="Y1314" s="116"/>
      <c r="Z1314" s="116"/>
      <c r="AA1314" s="116"/>
      <c r="AB1314" s="116"/>
      <c r="AC1314" s="116"/>
      <c r="AD1314" s="116"/>
      <c r="AE1314" s="116"/>
      <c r="AF1314" s="116"/>
      <c r="AG1314" s="116"/>
      <c r="AH1314" s="116"/>
      <c r="AI1314" s="116"/>
      <c r="AJ1314" s="116"/>
    </row>
    <row r="1315" ht="15.0" customHeight="1">
      <c r="A1315" s="262"/>
      <c r="B1315" s="115" t="s">
        <v>3268</v>
      </c>
      <c r="C1315" s="116"/>
      <c r="D1315" s="116">
        <v>96700.0</v>
      </c>
      <c r="E1315" s="175">
        <f t="shared" si="1"/>
        <v>-14411761.3</v>
      </c>
      <c r="F1315" s="262"/>
      <c r="G1315" s="61" t="s">
        <v>2264</v>
      </c>
      <c r="H1315" s="118"/>
      <c r="I1315" s="29"/>
      <c r="J1315" s="29"/>
      <c r="K1315" s="116"/>
      <c r="L1315" s="411"/>
      <c r="M1315" s="174"/>
      <c r="N1315" s="174"/>
      <c r="O1315" s="116"/>
      <c r="P1315" s="174"/>
      <c r="Q1315" s="116"/>
      <c r="R1315" s="116"/>
      <c r="S1315" s="116"/>
      <c r="T1315" s="116"/>
      <c r="U1315" s="116"/>
      <c r="V1315" s="116"/>
      <c r="W1315" s="116"/>
      <c r="X1315" s="116"/>
      <c r="Y1315" s="116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</row>
    <row r="1316" ht="15.0" customHeight="1">
      <c r="A1316" s="262"/>
      <c r="B1316" s="115" t="s">
        <v>3236</v>
      </c>
      <c r="C1316" s="116"/>
      <c r="D1316" s="118">
        <v>9874162.0</v>
      </c>
      <c r="E1316" s="175">
        <f t="shared" si="1"/>
        <v>-24285923.3</v>
      </c>
      <c r="F1316" s="262"/>
      <c r="G1316" s="61" t="s">
        <v>2264</v>
      </c>
      <c r="H1316" s="118"/>
      <c r="I1316" s="29"/>
      <c r="J1316" s="29"/>
      <c r="K1316" s="116"/>
      <c r="L1316" s="264"/>
      <c r="M1316" s="174"/>
      <c r="N1316" s="174"/>
      <c r="O1316" s="116"/>
      <c r="P1316" s="174"/>
      <c r="Q1316" s="116"/>
      <c r="R1316" s="116"/>
      <c r="S1316" s="116"/>
      <c r="T1316" s="116"/>
      <c r="U1316" s="116"/>
      <c r="V1316" s="116"/>
      <c r="W1316" s="116"/>
      <c r="X1316" s="116"/>
      <c r="Y1316" s="116"/>
      <c r="Z1316" s="116"/>
      <c r="AA1316" s="116"/>
      <c r="AB1316" s="116"/>
      <c r="AC1316" s="116"/>
      <c r="AD1316" s="116"/>
      <c r="AE1316" s="116"/>
      <c r="AF1316" s="116"/>
      <c r="AG1316" s="116"/>
      <c r="AH1316" s="116"/>
      <c r="AI1316" s="116"/>
      <c r="AJ1316" s="116"/>
    </row>
    <row r="1317" ht="15.0" customHeight="1">
      <c r="A1317" s="262"/>
      <c r="B1317" s="115" t="s">
        <v>3280</v>
      </c>
      <c r="C1317" s="116"/>
      <c r="D1317" s="116">
        <v>7369030.0</v>
      </c>
      <c r="E1317" s="175">
        <f t="shared" si="1"/>
        <v>-31654953.3</v>
      </c>
      <c r="F1317" s="262"/>
      <c r="G1317" s="61" t="s">
        <v>2264</v>
      </c>
      <c r="H1317" s="118"/>
      <c r="I1317" s="29"/>
      <c r="J1317" s="29"/>
      <c r="K1317" s="116"/>
      <c r="L1317" s="118"/>
      <c r="M1317" s="174"/>
      <c r="N1317" s="174"/>
      <c r="O1317" s="116"/>
      <c r="P1317" s="174"/>
      <c r="Q1317" s="116"/>
      <c r="R1317" s="116"/>
      <c r="S1317" s="116"/>
      <c r="T1317" s="116"/>
      <c r="U1317" s="116"/>
      <c r="V1317" s="116"/>
      <c r="W1317" s="116"/>
      <c r="X1317" s="116"/>
      <c r="Y1317" s="116"/>
      <c r="Z1317" s="116"/>
      <c r="AA1317" s="116"/>
      <c r="AB1317" s="116"/>
      <c r="AC1317" s="116"/>
      <c r="AD1317" s="116"/>
      <c r="AE1317" s="116"/>
      <c r="AF1317" s="116"/>
      <c r="AG1317" s="116"/>
      <c r="AH1317" s="116"/>
      <c r="AI1317" s="116"/>
      <c r="AJ1317" s="116"/>
    </row>
    <row r="1318" ht="15.0" customHeight="1">
      <c r="A1318" s="262">
        <v>45911.0</v>
      </c>
      <c r="B1318" s="115" t="s">
        <v>2271</v>
      </c>
      <c r="C1318" s="116">
        <v>309397.0</v>
      </c>
      <c r="D1318" s="116"/>
      <c r="E1318" s="175">
        <f t="shared" si="1"/>
        <v>-31345556.3</v>
      </c>
      <c r="F1318" s="262"/>
      <c r="G1318" s="61" t="s">
        <v>2264</v>
      </c>
      <c r="H1318" s="118"/>
      <c r="I1318" s="29"/>
      <c r="J1318" s="29"/>
      <c r="K1318" s="116"/>
      <c r="L1318" s="118"/>
      <c r="M1318" s="174"/>
      <c r="N1318" s="174"/>
      <c r="O1318" s="116"/>
      <c r="P1318" s="174"/>
      <c r="Q1318" s="116"/>
      <c r="R1318" s="116"/>
      <c r="S1318" s="116"/>
      <c r="T1318" s="116"/>
      <c r="U1318" s="116"/>
      <c r="V1318" s="116"/>
      <c r="W1318" s="116"/>
      <c r="X1318" s="116"/>
      <c r="Y1318" s="116"/>
      <c r="Z1318" s="116"/>
      <c r="AA1318" s="116"/>
      <c r="AB1318" s="116"/>
      <c r="AC1318" s="116"/>
      <c r="AD1318" s="116"/>
      <c r="AE1318" s="116"/>
      <c r="AF1318" s="116"/>
      <c r="AG1318" s="116"/>
      <c r="AH1318" s="116"/>
      <c r="AI1318" s="116"/>
      <c r="AJ1318" s="116"/>
    </row>
    <row r="1319" ht="15.0" customHeight="1">
      <c r="A1319" s="262"/>
      <c r="B1319" s="117" t="s">
        <v>3167</v>
      </c>
      <c r="C1319" s="116"/>
      <c r="D1319" s="118">
        <v>116040.0</v>
      </c>
      <c r="E1319" s="175">
        <f t="shared" si="1"/>
        <v>-31461596.3</v>
      </c>
      <c r="F1319" s="262"/>
      <c r="G1319" s="61" t="s">
        <v>2264</v>
      </c>
      <c r="H1319" s="118"/>
      <c r="I1319" s="29"/>
      <c r="J1319" s="29"/>
      <c r="K1319" s="116"/>
      <c r="L1319" s="174"/>
      <c r="M1319" s="174"/>
      <c r="N1319" s="174"/>
      <c r="O1319" s="116"/>
      <c r="P1319" s="174"/>
      <c r="Q1319" s="116"/>
      <c r="R1319" s="116"/>
      <c r="S1319" s="174"/>
      <c r="T1319" s="174"/>
      <c r="U1319" s="174"/>
      <c r="V1319" s="174"/>
      <c r="W1319" s="174"/>
      <c r="X1319" s="174"/>
      <c r="Y1319" s="174"/>
      <c r="Z1319" s="174"/>
      <c r="AA1319" s="174"/>
      <c r="AB1319" s="174"/>
      <c r="AC1319" s="174"/>
      <c r="AD1319" s="174"/>
      <c r="AE1319" s="174"/>
      <c r="AF1319" s="174"/>
      <c r="AG1319" s="174"/>
      <c r="AH1319" s="174"/>
      <c r="AI1319" s="174"/>
      <c r="AJ1319" s="174"/>
    </row>
    <row r="1320" ht="15.0" customHeight="1">
      <c r="A1320" s="262"/>
      <c r="B1320" s="115" t="s">
        <v>2470</v>
      </c>
      <c r="C1320" s="116">
        <v>246118.0</v>
      </c>
      <c r="D1320" s="116"/>
      <c r="E1320" s="175">
        <f t="shared" si="1"/>
        <v>-31215478.3</v>
      </c>
      <c r="F1320" s="262"/>
      <c r="G1320" s="61" t="s">
        <v>2264</v>
      </c>
      <c r="H1320" s="118"/>
      <c r="I1320" s="29"/>
      <c r="J1320" s="29"/>
      <c r="K1320" s="116"/>
      <c r="L1320" s="174"/>
      <c r="M1320" s="174"/>
      <c r="N1320" s="174"/>
      <c r="O1320" s="116"/>
      <c r="P1320" s="174"/>
      <c r="Q1320" s="116"/>
      <c r="R1320" s="116"/>
      <c r="S1320" s="174"/>
      <c r="T1320" s="174"/>
      <c r="U1320" s="174"/>
      <c r="V1320" s="174"/>
      <c r="W1320" s="174"/>
      <c r="X1320" s="174"/>
      <c r="Y1320" s="174"/>
      <c r="Z1320" s="174"/>
      <c r="AA1320" s="174"/>
      <c r="AB1320" s="174"/>
      <c r="AC1320" s="174"/>
      <c r="AD1320" s="174"/>
      <c r="AE1320" s="174"/>
      <c r="AF1320" s="174"/>
      <c r="AG1320" s="174"/>
      <c r="AH1320" s="174"/>
      <c r="AI1320" s="174"/>
      <c r="AJ1320" s="174"/>
    </row>
    <row r="1321" ht="15.0" customHeight="1">
      <c r="A1321" s="262"/>
      <c r="B1321" s="115" t="s">
        <v>3268</v>
      </c>
      <c r="C1321" s="116"/>
      <c r="D1321" s="116">
        <v>96700.0</v>
      </c>
      <c r="E1321" s="175">
        <f t="shared" si="1"/>
        <v>-31312178.3</v>
      </c>
      <c r="F1321" s="262"/>
      <c r="G1321" s="61" t="s">
        <v>2264</v>
      </c>
      <c r="H1321" s="118"/>
      <c r="I1321" s="29"/>
      <c r="J1321" s="29"/>
      <c r="K1321" s="116"/>
      <c r="L1321" s="116"/>
      <c r="M1321" s="407"/>
      <c r="N1321" s="174"/>
      <c r="O1321" s="116"/>
      <c r="P1321" s="174"/>
      <c r="Q1321" s="116"/>
      <c r="R1321" s="116"/>
      <c r="S1321" s="174"/>
      <c r="T1321" s="174"/>
      <c r="U1321" s="174"/>
      <c r="V1321" s="174"/>
      <c r="W1321" s="174"/>
      <c r="X1321" s="174"/>
      <c r="Y1321" s="174"/>
      <c r="Z1321" s="174"/>
      <c r="AA1321" s="174"/>
      <c r="AB1321" s="174"/>
      <c r="AC1321" s="174"/>
      <c r="AD1321" s="174"/>
      <c r="AE1321" s="174"/>
      <c r="AF1321" s="174"/>
      <c r="AG1321" s="174"/>
      <c r="AH1321" s="174"/>
      <c r="AI1321" s="174"/>
      <c r="AJ1321" s="174"/>
    </row>
    <row r="1322" ht="15.0" customHeight="1">
      <c r="A1322" s="262"/>
      <c r="B1322" s="115" t="s">
        <v>2317</v>
      </c>
      <c r="C1322" s="116"/>
      <c r="D1322" s="118">
        <v>430000.0</v>
      </c>
      <c r="E1322" s="175">
        <f t="shared" si="1"/>
        <v>-31742178.3</v>
      </c>
      <c r="F1322" s="262" t="s">
        <v>2318</v>
      </c>
      <c r="G1322" s="61" t="s">
        <v>2264</v>
      </c>
      <c r="H1322" s="118"/>
      <c r="I1322" s="29"/>
      <c r="J1322" s="29"/>
      <c r="K1322" s="116"/>
      <c r="L1322" s="116"/>
      <c r="M1322" s="174"/>
      <c r="N1322" s="174"/>
      <c r="O1322" s="116"/>
      <c r="P1322" s="174"/>
      <c r="Q1322" s="116"/>
      <c r="R1322" s="116"/>
      <c r="S1322" s="174"/>
      <c r="T1322" s="174"/>
      <c r="U1322" s="174"/>
      <c r="V1322" s="174"/>
      <c r="W1322" s="174"/>
      <c r="X1322" s="174"/>
      <c r="Y1322" s="174"/>
      <c r="Z1322" s="174"/>
      <c r="AA1322" s="174"/>
      <c r="AB1322" s="174"/>
      <c r="AC1322" s="174"/>
      <c r="AD1322" s="174"/>
      <c r="AE1322" s="174"/>
      <c r="AF1322" s="174"/>
      <c r="AG1322" s="174"/>
      <c r="AH1322" s="174"/>
      <c r="AI1322" s="174"/>
      <c r="AJ1322" s="174"/>
    </row>
    <row r="1323" ht="15.0" customHeight="1">
      <c r="A1323" s="262"/>
      <c r="B1323" s="115" t="s">
        <v>2320</v>
      </c>
      <c r="C1323" s="116"/>
      <c r="D1323" s="118">
        <v>400000.0</v>
      </c>
      <c r="E1323" s="175">
        <f t="shared" si="1"/>
        <v>-32142178.3</v>
      </c>
      <c r="F1323" s="262" t="s">
        <v>2318</v>
      </c>
      <c r="G1323" s="61" t="s">
        <v>2264</v>
      </c>
      <c r="H1323" s="118"/>
      <c r="I1323" s="29"/>
      <c r="J1323" s="29"/>
      <c r="K1323" s="116"/>
      <c r="L1323" s="116"/>
      <c r="M1323" s="174"/>
      <c r="N1323" s="174"/>
      <c r="O1323" s="116"/>
      <c r="P1323" s="174"/>
      <c r="Q1323" s="116"/>
      <c r="R1323" s="116"/>
      <c r="S1323" s="174"/>
      <c r="T1323" s="174"/>
      <c r="U1323" s="174"/>
      <c r="V1323" s="174"/>
      <c r="W1323" s="174"/>
      <c r="X1323" s="174"/>
      <c r="Y1323" s="174"/>
      <c r="Z1323" s="174"/>
      <c r="AA1323" s="174"/>
      <c r="AB1323" s="174"/>
      <c r="AC1323" s="174"/>
      <c r="AD1323" s="174"/>
      <c r="AE1323" s="174"/>
      <c r="AF1323" s="174"/>
      <c r="AG1323" s="174"/>
      <c r="AH1323" s="174"/>
      <c r="AI1323" s="174"/>
      <c r="AJ1323" s="174"/>
    </row>
    <row r="1324" ht="15.0" customHeight="1">
      <c r="A1324" s="262"/>
      <c r="B1324" s="115" t="s">
        <v>2322</v>
      </c>
      <c r="C1324" s="116"/>
      <c r="D1324" s="116">
        <v>400000.0</v>
      </c>
      <c r="E1324" s="175">
        <f t="shared" si="1"/>
        <v>-32542178.3</v>
      </c>
      <c r="F1324" s="262" t="s">
        <v>2318</v>
      </c>
      <c r="G1324" s="61" t="s">
        <v>2264</v>
      </c>
      <c r="H1324" s="118"/>
      <c r="I1324" s="29"/>
      <c r="J1324" s="29"/>
      <c r="K1324" s="116"/>
      <c r="L1324" s="174"/>
      <c r="M1324" s="174"/>
      <c r="N1324" s="174"/>
      <c r="O1324" s="116"/>
      <c r="P1324" s="174"/>
      <c r="Q1324" s="116"/>
      <c r="R1324" s="116"/>
      <c r="S1324" s="174"/>
      <c r="T1324" s="174"/>
      <c r="U1324" s="174"/>
      <c r="V1324" s="174"/>
      <c r="W1324" s="174"/>
      <c r="X1324" s="174"/>
      <c r="Y1324" s="174"/>
      <c r="Z1324" s="174"/>
      <c r="AA1324" s="174"/>
      <c r="AB1324" s="174"/>
      <c r="AC1324" s="174"/>
      <c r="AD1324" s="174"/>
      <c r="AE1324" s="174"/>
      <c r="AF1324" s="174"/>
      <c r="AG1324" s="174"/>
      <c r="AH1324" s="174"/>
      <c r="AI1324" s="174"/>
      <c r="AJ1324" s="174"/>
    </row>
    <row r="1325" ht="15.0" customHeight="1">
      <c r="A1325" s="262"/>
      <c r="B1325" s="115" t="s">
        <v>2324</v>
      </c>
      <c r="C1325" s="116"/>
      <c r="D1325" s="118">
        <v>400000.0</v>
      </c>
      <c r="E1325" s="175">
        <f t="shared" si="1"/>
        <v>-32942178.3</v>
      </c>
      <c r="F1325" s="262" t="s">
        <v>2318</v>
      </c>
      <c r="G1325" s="61" t="s">
        <v>2264</v>
      </c>
      <c r="H1325" s="118"/>
      <c r="I1325" s="29"/>
      <c r="J1325" s="29"/>
      <c r="K1325" s="116"/>
      <c r="L1325" s="174"/>
      <c r="M1325" s="174"/>
      <c r="N1325" s="174"/>
      <c r="O1325" s="116"/>
      <c r="P1325" s="174"/>
      <c r="Q1325" s="116"/>
      <c r="R1325" s="116"/>
      <c r="S1325" s="174"/>
      <c r="T1325" s="174"/>
      <c r="U1325" s="174"/>
      <c r="V1325" s="174"/>
      <c r="W1325" s="174"/>
      <c r="X1325" s="174"/>
      <c r="Y1325" s="174"/>
      <c r="Z1325" s="174"/>
      <c r="AA1325" s="174"/>
      <c r="AB1325" s="174"/>
      <c r="AC1325" s="174"/>
      <c r="AD1325" s="174"/>
      <c r="AE1325" s="174"/>
      <c r="AF1325" s="174"/>
      <c r="AG1325" s="174"/>
      <c r="AH1325" s="174"/>
      <c r="AI1325" s="174"/>
      <c r="AJ1325" s="174"/>
    </row>
    <row r="1326" ht="15.0" customHeight="1">
      <c r="A1326" s="262"/>
      <c r="B1326" s="115" t="s">
        <v>2326</v>
      </c>
      <c r="C1326" s="116"/>
      <c r="D1326" s="118">
        <v>400000.0</v>
      </c>
      <c r="E1326" s="175">
        <f t="shared" si="1"/>
        <v>-33342178.3</v>
      </c>
      <c r="F1326" s="262" t="s">
        <v>2318</v>
      </c>
      <c r="G1326" s="61" t="s">
        <v>2264</v>
      </c>
      <c r="H1326" s="118"/>
      <c r="I1326" s="29"/>
      <c r="J1326" s="29"/>
      <c r="K1326" s="116"/>
      <c r="L1326" s="174"/>
      <c r="M1326" s="174"/>
      <c r="N1326" s="174"/>
      <c r="O1326" s="116"/>
      <c r="P1326" s="174"/>
      <c r="Q1326" s="116"/>
      <c r="R1326" s="116"/>
      <c r="S1326" s="174"/>
      <c r="T1326" s="174"/>
      <c r="U1326" s="174"/>
      <c r="V1326" s="174"/>
      <c r="W1326" s="174"/>
      <c r="X1326" s="174"/>
      <c r="Y1326" s="174"/>
      <c r="Z1326" s="174"/>
      <c r="AA1326" s="174"/>
      <c r="AB1326" s="174"/>
      <c r="AC1326" s="174"/>
      <c r="AD1326" s="174"/>
      <c r="AE1326" s="174"/>
      <c r="AF1326" s="174"/>
      <c r="AG1326" s="174"/>
      <c r="AH1326" s="174"/>
      <c r="AI1326" s="174"/>
      <c r="AJ1326" s="174"/>
    </row>
    <row r="1327" ht="15.0" customHeight="1">
      <c r="A1327" s="262"/>
      <c r="B1327" s="115" t="s">
        <v>3108</v>
      </c>
      <c r="C1327" s="265"/>
      <c r="D1327" s="118">
        <v>450000.0</v>
      </c>
      <c r="E1327" s="175">
        <f t="shared" si="1"/>
        <v>-33792178.3</v>
      </c>
      <c r="F1327" s="262" t="s">
        <v>2318</v>
      </c>
      <c r="G1327" s="61" t="s">
        <v>2264</v>
      </c>
      <c r="H1327" s="118"/>
      <c r="I1327" s="29"/>
      <c r="J1327" s="29"/>
      <c r="K1327" s="116"/>
      <c r="L1327" s="174"/>
      <c r="M1327" s="174"/>
      <c r="N1327" s="174"/>
      <c r="O1327" s="116"/>
      <c r="P1327" s="174"/>
      <c r="Q1327" s="116"/>
      <c r="R1327" s="116"/>
      <c r="S1327" s="174"/>
      <c r="T1327" s="174"/>
      <c r="U1327" s="174"/>
      <c r="V1327" s="174"/>
      <c r="W1327" s="174"/>
      <c r="X1327" s="174"/>
      <c r="Y1327" s="174"/>
      <c r="Z1327" s="174"/>
      <c r="AA1327" s="174"/>
      <c r="AB1327" s="174"/>
      <c r="AC1327" s="174"/>
      <c r="AD1327" s="174"/>
      <c r="AE1327" s="174"/>
      <c r="AF1327" s="174"/>
      <c r="AG1327" s="174"/>
      <c r="AH1327" s="174"/>
      <c r="AI1327" s="174"/>
      <c r="AJ1327" s="174"/>
    </row>
    <row r="1328" ht="15.0" customHeight="1">
      <c r="A1328" s="262"/>
      <c r="B1328" s="115" t="s">
        <v>2322</v>
      </c>
      <c r="C1328" s="265"/>
      <c r="D1328" s="118">
        <v>420000.0</v>
      </c>
      <c r="E1328" s="175">
        <f t="shared" si="1"/>
        <v>-34212178.3</v>
      </c>
      <c r="F1328" s="262" t="s">
        <v>2318</v>
      </c>
      <c r="G1328" s="61" t="s">
        <v>2264</v>
      </c>
      <c r="H1328" s="118"/>
      <c r="I1328" s="29"/>
      <c r="J1328" s="29"/>
      <c r="K1328" s="116"/>
      <c r="L1328" s="174"/>
      <c r="M1328" s="174"/>
      <c r="N1328" s="174"/>
      <c r="O1328" s="116"/>
      <c r="P1328" s="174"/>
      <c r="Q1328" s="116"/>
      <c r="R1328" s="116"/>
      <c r="S1328" s="174"/>
      <c r="T1328" s="174"/>
      <c r="U1328" s="174"/>
      <c r="V1328" s="174"/>
      <c r="W1328" s="174"/>
      <c r="X1328" s="174"/>
      <c r="Y1328" s="174"/>
      <c r="Z1328" s="174"/>
      <c r="AA1328" s="174"/>
      <c r="AB1328" s="174"/>
      <c r="AC1328" s="174"/>
      <c r="AD1328" s="174"/>
      <c r="AE1328" s="174"/>
      <c r="AF1328" s="174"/>
      <c r="AG1328" s="174"/>
      <c r="AH1328" s="174"/>
      <c r="AI1328" s="174"/>
      <c r="AJ1328" s="174"/>
    </row>
    <row r="1329" ht="15.0" customHeight="1">
      <c r="A1329" s="262"/>
      <c r="B1329" s="115" t="s">
        <v>3281</v>
      </c>
      <c r="C1329" s="265"/>
      <c r="D1329" s="118">
        <v>22200.0</v>
      </c>
      <c r="E1329" s="175">
        <f t="shared" si="1"/>
        <v>-34234378.3</v>
      </c>
      <c r="F1329" s="262" t="s">
        <v>3124</v>
      </c>
      <c r="G1329" s="61" t="s">
        <v>2264</v>
      </c>
      <c r="H1329" s="118"/>
      <c r="I1329" s="29"/>
      <c r="J1329" s="29"/>
      <c r="K1329" s="116"/>
      <c r="L1329" s="174"/>
      <c r="M1329" s="174"/>
      <c r="N1329" s="174"/>
      <c r="O1329" s="116"/>
      <c r="P1329" s="174"/>
      <c r="Q1329" s="116"/>
      <c r="R1329" s="116"/>
      <c r="S1329" s="174"/>
      <c r="T1329" s="174"/>
      <c r="U1329" s="174"/>
      <c r="V1329" s="174"/>
      <c r="W1329" s="174"/>
      <c r="X1329" s="174"/>
      <c r="Y1329" s="174"/>
      <c r="Z1329" s="174"/>
      <c r="AA1329" s="174"/>
      <c r="AB1329" s="174"/>
      <c r="AC1329" s="174"/>
      <c r="AD1329" s="174"/>
      <c r="AE1329" s="174"/>
      <c r="AF1329" s="174"/>
      <c r="AG1329" s="174"/>
      <c r="AH1329" s="174"/>
      <c r="AI1329" s="174"/>
      <c r="AJ1329" s="174"/>
    </row>
    <row r="1330" ht="15.0" customHeight="1">
      <c r="A1330" s="262"/>
      <c r="B1330" s="115" t="s">
        <v>3281</v>
      </c>
      <c r="C1330" s="118"/>
      <c r="D1330" s="118">
        <v>13300.0</v>
      </c>
      <c r="E1330" s="175">
        <f t="shared" si="1"/>
        <v>-34247678.3</v>
      </c>
      <c r="F1330" s="262" t="s">
        <v>3124</v>
      </c>
      <c r="G1330" s="61" t="s">
        <v>2264</v>
      </c>
      <c r="H1330" s="118"/>
      <c r="I1330" s="29"/>
      <c r="J1330" s="29"/>
      <c r="K1330" s="116"/>
      <c r="L1330" s="174"/>
      <c r="M1330" s="174"/>
      <c r="N1330" s="174"/>
      <c r="O1330" s="116"/>
      <c r="P1330" s="174"/>
      <c r="Q1330" s="116"/>
      <c r="R1330" s="116"/>
      <c r="S1330" s="174"/>
      <c r="T1330" s="174"/>
      <c r="U1330" s="174"/>
      <c r="V1330" s="174"/>
      <c r="W1330" s="174"/>
      <c r="X1330" s="174"/>
      <c r="Y1330" s="174"/>
      <c r="Z1330" s="174"/>
      <c r="AA1330" s="174"/>
      <c r="AB1330" s="174"/>
      <c r="AC1330" s="174"/>
      <c r="AD1330" s="174"/>
      <c r="AE1330" s="174"/>
      <c r="AF1330" s="174"/>
      <c r="AG1330" s="174"/>
      <c r="AH1330" s="174"/>
      <c r="AI1330" s="174"/>
      <c r="AJ1330" s="174"/>
    </row>
    <row r="1331" ht="15.0" customHeight="1">
      <c r="A1331" s="262"/>
      <c r="B1331" s="117" t="s">
        <v>3281</v>
      </c>
      <c r="C1331" s="116"/>
      <c r="D1331" s="118">
        <v>76720.0</v>
      </c>
      <c r="E1331" s="175">
        <f t="shared" si="1"/>
        <v>-34324398.3</v>
      </c>
      <c r="F1331" s="262" t="s">
        <v>3124</v>
      </c>
      <c r="G1331" s="61" t="s">
        <v>2264</v>
      </c>
      <c r="H1331" s="118"/>
      <c r="I1331" s="29"/>
      <c r="J1331" s="29"/>
      <c r="K1331" s="116"/>
      <c r="L1331" s="174"/>
      <c r="M1331" s="174"/>
      <c r="N1331" s="174"/>
      <c r="O1331" s="116"/>
      <c r="P1331" s="174"/>
      <c r="Q1331" s="116"/>
      <c r="R1331" s="116"/>
      <c r="S1331" s="174"/>
      <c r="T1331" s="174"/>
      <c r="U1331" s="174"/>
      <c r="V1331" s="174"/>
      <c r="W1331" s="174"/>
      <c r="X1331" s="174"/>
      <c r="Y1331" s="174"/>
      <c r="Z1331" s="174"/>
      <c r="AA1331" s="174"/>
      <c r="AB1331" s="174"/>
      <c r="AC1331" s="174"/>
      <c r="AD1331" s="174"/>
      <c r="AE1331" s="174"/>
      <c r="AF1331" s="174"/>
      <c r="AG1331" s="174"/>
      <c r="AH1331" s="174"/>
      <c r="AI1331" s="174"/>
      <c r="AJ1331" s="174"/>
    </row>
    <row r="1332" ht="15.0" customHeight="1">
      <c r="A1332" s="262"/>
      <c r="B1332" s="115" t="s">
        <v>3281</v>
      </c>
      <c r="C1332" s="116"/>
      <c r="D1332" s="118">
        <v>53360.0</v>
      </c>
      <c r="E1332" s="175">
        <f t="shared" si="1"/>
        <v>-34377758.3</v>
      </c>
      <c r="F1332" s="262" t="s">
        <v>3124</v>
      </c>
      <c r="G1332" s="61" t="s">
        <v>2264</v>
      </c>
      <c r="H1332" s="118"/>
      <c r="I1332" s="29"/>
      <c r="J1332" s="29"/>
      <c r="K1332" s="116"/>
      <c r="L1332" s="174"/>
      <c r="M1332" s="174"/>
      <c r="N1332" s="174"/>
      <c r="O1332" s="116"/>
      <c r="P1332" s="174"/>
      <c r="Q1332" s="116"/>
      <c r="R1332" s="116"/>
      <c r="S1332" s="174"/>
      <c r="T1332" s="174"/>
      <c r="U1332" s="174"/>
      <c r="V1332" s="174"/>
      <c r="W1332" s="174"/>
      <c r="X1332" s="174"/>
      <c r="Y1332" s="174"/>
      <c r="Z1332" s="174"/>
      <c r="AA1332" s="174"/>
      <c r="AB1332" s="174"/>
      <c r="AC1332" s="174"/>
      <c r="AD1332" s="174"/>
      <c r="AE1332" s="174"/>
      <c r="AF1332" s="174"/>
      <c r="AG1332" s="174"/>
      <c r="AH1332" s="174"/>
      <c r="AI1332" s="174"/>
      <c r="AJ1332" s="174"/>
    </row>
    <row r="1333" ht="15.0" customHeight="1">
      <c r="A1333" s="262">
        <v>45912.0</v>
      </c>
      <c r="B1333" s="115" t="s">
        <v>911</v>
      </c>
      <c r="C1333" s="116">
        <v>1.39253125E8</v>
      </c>
      <c r="D1333" s="116"/>
      <c r="E1333" s="175">
        <f t="shared" si="1"/>
        <v>104875366.7</v>
      </c>
      <c r="F1333" s="262">
        <v>45900.0</v>
      </c>
      <c r="G1333" s="61" t="s">
        <v>2264</v>
      </c>
      <c r="H1333" s="118"/>
      <c r="I1333" s="29"/>
      <c r="J1333" s="29"/>
      <c r="K1333" s="116"/>
      <c r="L1333" s="174"/>
      <c r="M1333" s="174"/>
      <c r="N1333" s="174"/>
      <c r="O1333" s="116"/>
      <c r="P1333" s="174"/>
      <c r="Q1333" s="116"/>
      <c r="R1333" s="116"/>
      <c r="S1333" s="174"/>
      <c r="T1333" s="174"/>
      <c r="U1333" s="174"/>
      <c r="V1333" s="174"/>
      <c r="W1333" s="174"/>
      <c r="X1333" s="174"/>
      <c r="Y1333" s="174"/>
      <c r="Z1333" s="174"/>
      <c r="AA1333" s="174"/>
      <c r="AB1333" s="174"/>
      <c r="AC1333" s="174"/>
      <c r="AD1333" s="174"/>
      <c r="AE1333" s="174"/>
      <c r="AF1333" s="174"/>
      <c r="AG1333" s="174"/>
      <c r="AH1333" s="174"/>
      <c r="AI1333" s="174"/>
      <c r="AJ1333" s="174"/>
    </row>
    <row r="1334" ht="15.0" customHeight="1">
      <c r="A1334" s="262"/>
      <c r="B1334" s="115" t="s">
        <v>3282</v>
      </c>
      <c r="C1334" s="116">
        <v>4.098215E7</v>
      </c>
      <c r="D1334" s="118"/>
      <c r="E1334" s="175">
        <f t="shared" si="1"/>
        <v>145857516.7</v>
      </c>
      <c r="F1334" s="262">
        <v>45907.0</v>
      </c>
      <c r="G1334" s="61" t="s">
        <v>2264</v>
      </c>
      <c r="H1334" s="118"/>
      <c r="I1334" s="29"/>
      <c r="J1334" s="29"/>
      <c r="K1334" s="116"/>
      <c r="L1334" s="174"/>
      <c r="M1334" s="174"/>
      <c r="N1334" s="174"/>
      <c r="O1334" s="116"/>
      <c r="P1334" s="174"/>
      <c r="Q1334" s="116"/>
      <c r="R1334" s="116"/>
      <c r="S1334" s="174"/>
      <c r="T1334" s="174"/>
      <c r="U1334" s="174"/>
      <c r="V1334" s="174"/>
      <c r="W1334" s="174"/>
      <c r="X1334" s="174"/>
      <c r="Y1334" s="174"/>
      <c r="Z1334" s="174"/>
      <c r="AA1334" s="174"/>
      <c r="AB1334" s="174"/>
      <c r="AC1334" s="174"/>
      <c r="AD1334" s="174"/>
      <c r="AE1334" s="174"/>
      <c r="AF1334" s="174"/>
      <c r="AG1334" s="174"/>
      <c r="AH1334" s="174"/>
      <c r="AI1334" s="174"/>
      <c r="AJ1334" s="174"/>
    </row>
    <row r="1335" ht="15.0" customHeight="1">
      <c r="A1335" s="262"/>
      <c r="B1335" s="115" t="s">
        <v>3234</v>
      </c>
      <c r="C1335" s="116"/>
      <c r="D1335" s="118">
        <v>1.267376E8</v>
      </c>
      <c r="E1335" s="175">
        <f t="shared" si="1"/>
        <v>19119916.7</v>
      </c>
      <c r="F1335" s="262"/>
      <c r="G1335" s="61" t="s">
        <v>2264</v>
      </c>
      <c r="H1335" s="118"/>
      <c r="I1335" s="29"/>
      <c r="J1335" s="29"/>
      <c r="K1335" s="116"/>
      <c r="L1335" s="174"/>
      <c r="M1335" s="174"/>
      <c r="N1335" s="174"/>
      <c r="O1335" s="116"/>
      <c r="P1335" s="174"/>
      <c r="Q1335" s="116"/>
      <c r="R1335" s="116"/>
      <c r="S1335" s="116"/>
      <c r="T1335" s="116"/>
      <c r="U1335" s="116"/>
      <c r="V1335" s="116"/>
      <c r="W1335" s="116"/>
      <c r="X1335" s="116"/>
      <c r="Y1335" s="116"/>
      <c r="Z1335" s="116"/>
      <c r="AA1335" s="116"/>
      <c r="AB1335" s="116"/>
      <c r="AC1335" s="116"/>
      <c r="AD1335" s="116"/>
      <c r="AE1335" s="116"/>
      <c r="AF1335" s="116"/>
      <c r="AG1335" s="116"/>
      <c r="AH1335" s="116"/>
      <c r="AI1335" s="116"/>
      <c r="AJ1335" s="116"/>
    </row>
    <row r="1336" ht="15.0" customHeight="1">
      <c r="A1336" s="262"/>
      <c r="B1336" s="117" t="s">
        <v>3234</v>
      </c>
      <c r="C1336" s="116"/>
      <c r="D1336" s="116">
        <v>1.195458E7</v>
      </c>
      <c r="E1336" s="175">
        <f t="shared" si="1"/>
        <v>7165336.7</v>
      </c>
      <c r="F1336" s="262"/>
      <c r="G1336" s="61" t="s">
        <v>2264</v>
      </c>
      <c r="H1336" s="118"/>
      <c r="I1336" s="29"/>
      <c r="J1336" s="29"/>
      <c r="K1336" s="116"/>
      <c r="L1336" s="174"/>
      <c r="M1336" s="174"/>
      <c r="N1336" s="174"/>
      <c r="O1336" s="116"/>
      <c r="P1336" s="174"/>
      <c r="Q1336" s="116"/>
      <c r="R1336" s="116"/>
      <c r="S1336" s="116"/>
      <c r="T1336" s="116"/>
      <c r="U1336" s="116"/>
      <c r="V1336" s="116"/>
      <c r="W1336" s="116"/>
      <c r="X1336" s="116"/>
      <c r="Y1336" s="116"/>
      <c r="Z1336" s="116"/>
      <c r="AA1336" s="116"/>
      <c r="AB1336" s="116"/>
      <c r="AC1336" s="116"/>
      <c r="AD1336" s="116"/>
      <c r="AE1336" s="116"/>
      <c r="AF1336" s="116"/>
      <c r="AG1336" s="116"/>
      <c r="AH1336" s="116"/>
      <c r="AI1336" s="116"/>
      <c r="AJ1336" s="116"/>
    </row>
    <row r="1337" ht="15.0" customHeight="1">
      <c r="A1337" s="262"/>
      <c r="B1337" s="115" t="s">
        <v>3234</v>
      </c>
      <c r="C1337" s="116"/>
      <c r="D1337" s="116">
        <v>2.93942E7</v>
      </c>
      <c r="E1337" s="175">
        <f t="shared" si="1"/>
        <v>-22228863.3</v>
      </c>
      <c r="F1337" s="262"/>
      <c r="G1337" s="61" t="s">
        <v>2264</v>
      </c>
      <c r="H1337" s="118"/>
      <c r="I1337" s="29"/>
      <c r="J1337" s="29"/>
      <c r="K1337" s="116"/>
      <c r="L1337" s="174"/>
      <c r="M1337" s="174"/>
      <c r="N1337" s="174"/>
      <c r="O1337" s="116"/>
      <c r="P1337" s="174"/>
      <c r="Q1337" s="116"/>
      <c r="R1337" s="116"/>
      <c r="S1337" s="116"/>
      <c r="T1337" s="116"/>
      <c r="U1337" s="116"/>
      <c r="V1337" s="116"/>
      <c r="W1337" s="116"/>
      <c r="X1337" s="116"/>
      <c r="Y1337" s="116"/>
      <c r="Z1337" s="116"/>
      <c r="AA1337" s="116"/>
      <c r="AB1337" s="116"/>
      <c r="AC1337" s="116"/>
      <c r="AD1337" s="116"/>
      <c r="AE1337" s="116"/>
      <c r="AF1337" s="116"/>
      <c r="AG1337" s="116"/>
      <c r="AH1337" s="116"/>
      <c r="AI1337" s="116"/>
      <c r="AJ1337" s="116"/>
    </row>
    <row r="1338" ht="15.0" customHeight="1">
      <c r="A1338" s="262"/>
      <c r="B1338" s="115" t="s">
        <v>2271</v>
      </c>
      <c r="C1338" s="116">
        <v>321551.0</v>
      </c>
      <c r="D1338" s="116"/>
      <c r="E1338" s="175">
        <f t="shared" si="1"/>
        <v>-21907312.3</v>
      </c>
      <c r="F1338" s="262"/>
      <c r="G1338" s="61" t="s">
        <v>2264</v>
      </c>
      <c r="H1338" s="118"/>
      <c r="I1338" s="29"/>
      <c r="J1338" s="29"/>
      <c r="K1338" s="116"/>
      <c r="L1338" s="174"/>
      <c r="M1338" s="174"/>
      <c r="N1338" s="174"/>
      <c r="O1338" s="116"/>
      <c r="P1338" s="174"/>
      <c r="Q1338" s="116"/>
      <c r="R1338" s="116"/>
      <c r="S1338" s="116"/>
      <c r="T1338" s="116"/>
      <c r="U1338" s="116"/>
      <c r="V1338" s="116"/>
      <c r="W1338" s="116"/>
      <c r="X1338" s="116"/>
      <c r="Y1338" s="116"/>
      <c r="Z1338" s="116"/>
      <c r="AA1338" s="116"/>
      <c r="AB1338" s="116"/>
      <c r="AC1338" s="116"/>
      <c r="AD1338" s="116"/>
      <c r="AE1338" s="116"/>
      <c r="AF1338" s="116"/>
      <c r="AG1338" s="116"/>
      <c r="AH1338" s="116"/>
      <c r="AI1338" s="116"/>
      <c r="AJ1338" s="116"/>
    </row>
    <row r="1339" ht="15.0" customHeight="1">
      <c r="A1339" s="262"/>
      <c r="B1339" s="115" t="s">
        <v>2470</v>
      </c>
      <c r="C1339" s="118">
        <v>288843.0</v>
      </c>
      <c r="D1339" s="116"/>
      <c r="E1339" s="175">
        <f t="shared" si="1"/>
        <v>-21618469.3</v>
      </c>
      <c r="F1339" s="262"/>
      <c r="G1339" s="61" t="s">
        <v>2264</v>
      </c>
      <c r="H1339" s="118"/>
      <c r="I1339" s="29"/>
      <c r="J1339" s="29"/>
      <c r="K1339" s="116"/>
      <c r="L1339" s="174"/>
      <c r="M1339" s="174"/>
      <c r="N1339" s="174"/>
      <c r="O1339" s="116"/>
      <c r="P1339" s="174"/>
      <c r="Q1339" s="116"/>
      <c r="R1339" s="116"/>
      <c r="S1339" s="116"/>
      <c r="T1339" s="116"/>
      <c r="U1339" s="116"/>
      <c r="V1339" s="116"/>
      <c r="W1339" s="116"/>
      <c r="X1339" s="116"/>
      <c r="Y1339" s="116"/>
      <c r="Z1339" s="116"/>
      <c r="AA1339" s="116"/>
      <c r="AB1339" s="116"/>
      <c r="AC1339" s="116"/>
      <c r="AD1339" s="116"/>
      <c r="AE1339" s="116"/>
      <c r="AF1339" s="116"/>
      <c r="AG1339" s="116"/>
      <c r="AH1339" s="116"/>
      <c r="AI1339" s="116"/>
      <c r="AJ1339" s="116"/>
    </row>
    <row r="1340" ht="15.0" customHeight="1">
      <c r="A1340" s="262"/>
      <c r="B1340" s="115" t="s">
        <v>3268</v>
      </c>
      <c r="C1340" s="116"/>
      <c r="D1340" s="116">
        <v>96700.0</v>
      </c>
      <c r="E1340" s="175">
        <f t="shared" si="1"/>
        <v>-21715169.3</v>
      </c>
      <c r="F1340" s="262"/>
      <c r="G1340" s="61" t="s">
        <v>2264</v>
      </c>
      <c r="H1340" s="118"/>
      <c r="I1340" s="29"/>
      <c r="J1340" s="29"/>
      <c r="K1340" s="116"/>
      <c r="L1340" s="174"/>
      <c r="M1340" s="174"/>
      <c r="N1340" s="174"/>
      <c r="O1340" s="116"/>
      <c r="P1340" s="174"/>
      <c r="Q1340" s="116"/>
      <c r="R1340" s="116"/>
      <c r="S1340" s="116"/>
      <c r="T1340" s="116"/>
      <c r="U1340" s="116"/>
      <c r="V1340" s="116"/>
      <c r="W1340" s="116"/>
      <c r="X1340" s="116"/>
      <c r="Y1340" s="116"/>
      <c r="Z1340" s="116"/>
      <c r="AA1340" s="116"/>
      <c r="AB1340" s="116"/>
      <c r="AC1340" s="116"/>
      <c r="AD1340" s="116"/>
      <c r="AE1340" s="116"/>
      <c r="AF1340" s="116"/>
      <c r="AG1340" s="116"/>
      <c r="AH1340" s="116"/>
      <c r="AI1340" s="116"/>
      <c r="AJ1340" s="116"/>
    </row>
    <row r="1341" ht="15.0" customHeight="1">
      <c r="A1341" s="262">
        <v>45913.0</v>
      </c>
      <c r="B1341" s="115" t="s">
        <v>2470</v>
      </c>
      <c r="C1341" s="116">
        <v>14550.0</v>
      </c>
      <c r="D1341" s="116"/>
      <c r="E1341" s="175">
        <f t="shared" si="1"/>
        <v>-21700619.3</v>
      </c>
      <c r="F1341" s="262"/>
      <c r="G1341" s="61" t="s">
        <v>2264</v>
      </c>
      <c r="H1341" s="118"/>
      <c r="I1341" s="29"/>
      <c r="J1341" s="29"/>
      <c r="K1341" s="116"/>
      <c r="L1341" s="174"/>
      <c r="M1341" s="174"/>
      <c r="N1341" s="174"/>
      <c r="O1341" s="116"/>
      <c r="P1341" s="174"/>
      <c r="Q1341" s="116"/>
      <c r="R1341" s="116"/>
      <c r="S1341" s="116"/>
      <c r="T1341" s="116"/>
      <c r="U1341" s="116"/>
      <c r="V1341" s="116"/>
      <c r="W1341" s="116"/>
      <c r="X1341" s="116"/>
      <c r="Y1341" s="116"/>
      <c r="Z1341" s="116"/>
      <c r="AA1341" s="116"/>
      <c r="AB1341" s="116"/>
      <c r="AC1341" s="116"/>
      <c r="AD1341" s="116"/>
      <c r="AE1341" s="116"/>
      <c r="AF1341" s="116"/>
      <c r="AG1341" s="116"/>
      <c r="AH1341" s="116"/>
      <c r="AI1341" s="116"/>
      <c r="AJ1341" s="116"/>
    </row>
    <row r="1342" ht="15.0" customHeight="1">
      <c r="A1342" s="262">
        <v>45914.0</v>
      </c>
      <c r="B1342" s="115" t="s">
        <v>2470</v>
      </c>
      <c r="C1342" s="116">
        <v>70000.0</v>
      </c>
      <c r="D1342" s="116"/>
      <c r="E1342" s="175">
        <f t="shared" si="1"/>
        <v>-21630619.3</v>
      </c>
      <c r="F1342" s="262"/>
      <c r="G1342" s="61" t="s">
        <v>2264</v>
      </c>
      <c r="H1342" s="118"/>
      <c r="I1342" s="29"/>
      <c r="J1342" s="29"/>
      <c r="K1342" s="116"/>
      <c r="L1342" s="174"/>
      <c r="M1342" s="174"/>
      <c r="N1342" s="174"/>
      <c r="O1342" s="116"/>
      <c r="P1342" s="174"/>
      <c r="Q1342" s="116"/>
      <c r="R1342" s="116"/>
      <c r="S1342" s="116"/>
      <c r="T1342" s="116"/>
      <c r="U1342" s="116"/>
      <c r="V1342" s="116"/>
      <c r="W1342" s="116"/>
      <c r="X1342" s="116"/>
      <c r="Y1342" s="116"/>
      <c r="Z1342" s="116"/>
      <c r="AA1342" s="116"/>
      <c r="AB1342" s="116"/>
      <c r="AC1342" s="116"/>
      <c r="AD1342" s="116"/>
      <c r="AE1342" s="116"/>
      <c r="AF1342" s="116"/>
      <c r="AG1342" s="116"/>
      <c r="AH1342" s="116"/>
      <c r="AI1342" s="116"/>
      <c r="AJ1342" s="116"/>
    </row>
    <row r="1343" ht="15.0" customHeight="1">
      <c r="A1343" s="262">
        <v>45915.0</v>
      </c>
      <c r="B1343" s="117" t="s">
        <v>2302</v>
      </c>
      <c r="C1343" s="116"/>
      <c r="D1343" s="116">
        <v>6741386.0</v>
      </c>
      <c r="E1343" s="175">
        <f t="shared" si="1"/>
        <v>-28372005.3</v>
      </c>
      <c r="F1343" s="262"/>
      <c r="G1343" s="99" t="s">
        <v>2265</v>
      </c>
      <c r="H1343" s="118"/>
      <c r="I1343" s="29"/>
      <c r="J1343" s="29"/>
      <c r="K1343" s="116"/>
      <c r="L1343" s="174"/>
      <c r="M1343" s="174"/>
      <c r="N1343" s="174"/>
      <c r="O1343" s="116"/>
      <c r="P1343" s="174"/>
      <c r="Q1343" s="116"/>
      <c r="R1343" s="116"/>
      <c r="S1343" s="116"/>
      <c r="T1343" s="116"/>
      <c r="U1343" s="116"/>
      <c r="V1343" s="116"/>
      <c r="W1343" s="116"/>
      <c r="X1343" s="116"/>
      <c r="Y1343" s="116"/>
      <c r="Z1343" s="116"/>
      <c r="AA1343" s="116"/>
      <c r="AB1343" s="116"/>
      <c r="AC1343" s="116"/>
      <c r="AD1343" s="116"/>
      <c r="AE1343" s="116"/>
      <c r="AF1343" s="116"/>
      <c r="AG1343" s="116"/>
      <c r="AH1343" s="116"/>
      <c r="AI1343" s="116"/>
      <c r="AJ1343" s="116"/>
    </row>
    <row r="1344" ht="15.0" customHeight="1">
      <c r="A1344" s="262"/>
      <c r="B1344" s="115" t="s">
        <v>2271</v>
      </c>
      <c r="C1344" s="116">
        <v>473413.0</v>
      </c>
      <c r="D1344" s="116"/>
      <c r="E1344" s="175">
        <f t="shared" si="1"/>
        <v>-27898592.3</v>
      </c>
      <c r="F1344" s="262"/>
      <c r="G1344" s="61" t="s">
        <v>2264</v>
      </c>
      <c r="H1344" s="118"/>
      <c r="I1344" s="29"/>
      <c r="J1344" s="29"/>
      <c r="K1344" s="116"/>
      <c r="L1344" s="28" t="s">
        <v>1095</v>
      </c>
      <c r="M1344" s="174"/>
      <c r="N1344" s="174"/>
      <c r="O1344" s="116"/>
      <c r="P1344" s="174"/>
      <c r="Q1344" s="116"/>
      <c r="R1344" s="116"/>
      <c r="S1344" s="116"/>
      <c r="T1344" s="116"/>
      <c r="U1344" s="116"/>
      <c r="V1344" s="116"/>
      <c r="W1344" s="116"/>
      <c r="X1344" s="116"/>
      <c r="Y1344" s="116"/>
      <c r="Z1344" s="116"/>
      <c r="AA1344" s="116"/>
      <c r="AB1344" s="116"/>
      <c r="AC1344" s="116"/>
      <c r="AD1344" s="116"/>
      <c r="AE1344" s="116"/>
      <c r="AF1344" s="116"/>
      <c r="AG1344" s="116"/>
      <c r="AH1344" s="116"/>
      <c r="AI1344" s="116"/>
      <c r="AJ1344" s="116"/>
    </row>
    <row r="1345" ht="15.0" customHeight="1">
      <c r="A1345" s="262"/>
      <c r="B1345" s="117" t="s">
        <v>3283</v>
      </c>
      <c r="C1345" s="116"/>
      <c r="D1345" s="118">
        <v>220000.0</v>
      </c>
      <c r="E1345" s="175">
        <f t="shared" si="1"/>
        <v>-28118592.3</v>
      </c>
      <c r="F1345" s="262"/>
      <c r="G1345" s="61" t="s">
        <v>2264</v>
      </c>
      <c r="H1345" s="118"/>
      <c r="I1345" s="29"/>
      <c r="J1345" s="29"/>
      <c r="K1345" s="116"/>
      <c r="L1345" s="174"/>
      <c r="M1345" s="174"/>
      <c r="N1345" s="174"/>
      <c r="O1345" s="116"/>
      <c r="P1345" s="174"/>
      <c r="Q1345" s="116"/>
      <c r="R1345" s="116"/>
      <c r="S1345" s="116"/>
      <c r="T1345" s="116"/>
      <c r="U1345" s="116"/>
      <c r="V1345" s="116"/>
      <c r="W1345" s="116"/>
      <c r="X1345" s="116"/>
      <c r="Y1345" s="116"/>
      <c r="Z1345" s="116"/>
      <c r="AA1345" s="116"/>
      <c r="AB1345" s="116"/>
      <c r="AC1345" s="116"/>
      <c r="AD1345" s="116"/>
      <c r="AE1345" s="116"/>
      <c r="AF1345" s="116"/>
      <c r="AG1345" s="116"/>
      <c r="AH1345" s="116"/>
      <c r="AI1345" s="116"/>
      <c r="AJ1345" s="116"/>
    </row>
    <row r="1346" ht="15.0" customHeight="1">
      <c r="A1346" s="262"/>
      <c r="B1346" s="117" t="s">
        <v>3167</v>
      </c>
      <c r="C1346" s="116"/>
      <c r="D1346" s="118">
        <v>116040.0</v>
      </c>
      <c r="E1346" s="175">
        <f t="shared" si="1"/>
        <v>-28234632.3</v>
      </c>
      <c r="F1346" s="262"/>
      <c r="G1346" s="61" t="s">
        <v>2264</v>
      </c>
      <c r="H1346" s="118"/>
      <c r="I1346" s="29"/>
      <c r="J1346" s="29"/>
      <c r="K1346" s="34" t="s">
        <v>3206</v>
      </c>
      <c r="L1346" s="265">
        <f>D1249+D1258+D1261+D1264+D1267+D1275+D1278+D1283+D1285+D1312+D1315+D1319+D1321+D1340+D1345+D1346+D1348+D1356+D1358+D1361+D1363+D1368+D1370+D1374+D1380+D1383+D1385+D1387+D1393+D1395+D1398+D1400+D1405+D1424+D1426+D1431+D1433</f>
        <v>4648860</v>
      </c>
      <c r="M1346" s="174"/>
      <c r="N1346" s="174"/>
      <c r="O1346" s="116"/>
      <c r="P1346" s="174"/>
      <c r="Q1346" s="116"/>
      <c r="R1346" s="116"/>
      <c r="S1346" s="116"/>
      <c r="T1346" s="116"/>
      <c r="U1346" s="116"/>
      <c r="V1346" s="116"/>
      <c r="W1346" s="116"/>
      <c r="X1346" s="116"/>
      <c r="Y1346" s="116"/>
      <c r="Z1346" s="116"/>
      <c r="AA1346" s="116"/>
      <c r="AB1346" s="116"/>
      <c r="AC1346" s="116"/>
      <c r="AD1346" s="116"/>
      <c r="AE1346" s="116"/>
      <c r="AF1346" s="116"/>
      <c r="AG1346" s="116"/>
      <c r="AH1346" s="116"/>
      <c r="AI1346" s="116"/>
      <c r="AJ1346" s="116"/>
    </row>
    <row r="1347" ht="15.0" customHeight="1">
      <c r="A1347" s="262"/>
      <c r="B1347" s="115" t="s">
        <v>2470</v>
      </c>
      <c r="C1347" s="116">
        <v>329763.0</v>
      </c>
      <c r="D1347" s="116"/>
      <c r="E1347" s="175">
        <f t="shared" si="1"/>
        <v>-27904869.3</v>
      </c>
      <c r="F1347" s="262"/>
      <c r="G1347" s="61" t="s">
        <v>2264</v>
      </c>
      <c r="H1347" s="118"/>
      <c r="I1347" s="29"/>
      <c r="J1347" s="29"/>
      <c r="K1347" s="34" t="s">
        <v>2969</v>
      </c>
      <c r="L1347" s="265">
        <f>D1354</f>
        <v>187000</v>
      </c>
      <c r="M1347" s="174"/>
      <c r="N1347" s="174"/>
      <c r="O1347" s="116"/>
      <c r="P1347" s="174"/>
      <c r="Q1347" s="116"/>
      <c r="R1347" s="116"/>
      <c r="S1347" s="116"/>
      <c r="T1347" s="116"/>
      <c r="U1347" s="116"/>
      <c r="V1347" s="116"/>
      <c r="W1347" s="116"/>
      <c r="X1347" s="116"/>
      <c r="Y1347" s="116"/>
      <c r="Z1347" s="116"/>
      <c r="AA1347" s="116"/>
      <c r="AB1347" s="116"/>
      <c r="AC1347" s="116"/>
      <c r="AD1347" s="116"/>
      <c r="AE1347" s="116"/>
      <c r="AF1347" s="116"/>
      <c r="AG1347" s="116"/>
      <c r="AH1347" s="116"/>
      <c r="AI1347" s="116"/>
      <c r="AJ1347" s="116"/>
    </row>
    <row r="1348" ht="15.0" customHeight="1">
      <c r="A1348" s="262"/>
      <c r="B1348" s="115" t="s">
        <v>3268</v>
      </c>
      <c r="C1348" s="116"/>
      <c r="D1348" s="116">
        <v>96700.0</v>
      </c>
      <c r="E1348" s="175">
        <f t="shared" si="1"/>
        <v>-28001569.3</v>
      </c>
      <c r="F1348" s="262"/>
      <c r="G1348" s="61" t="s">
        <v>2264</v>
      </c>
      <c r="H1348" s="118"/>
      <c r="I1348" s="29"/>
      <c r="J1348" s="29"/>
      <c r="K1348" s="34" t="s">
        <v>2325</v>
      </c>
      <c r="L1348" s="265">
        <v>4348780.0</v>
      </c>
      <c r="M1348" s="174"/>
      <c r="N1348" s="174"/>
      <c r="O1348" s="116"/>
      <c r="P1348" s="174"/>
      <c r="Q1348" s="116"/>
      <c r="R1348" s="116"/>
      <c r="S1348" s="116"/>
      <c r="T1348" s="116"/>
      <c r="U1348" s="116"/>
      <c r="V1348" s="116"/>
      <c r="W1348" s="116"/>
      <c r="X1348" s="116"/>
      <c r="Y1348" s="116"/>
      <c r="Z1348" s="116"/>
      <c r="AA1348" s="116"/>
      <c r="AB1348" s="116"/>
      <c r="AC1348" s="116"/>
      <c r="AD1348" s="116"/>
      <c r="AE1348" s="116"/>
      <c r="AF1348" s="116"/>
      <c r="AG1348" s="116"/>
      <c r="AH1348" s="116"/>
      <c r="AI1348" s="116"/>
      <c r="AJ1348" s="116"/>
    </row>
    <row r="1349" ht="15.0" customHeight="1">
      <c r="A1349" s="262"/>
      <c r="B1349" s="115" t="s">
        <v>3207</v>
      </c>
      <c r="C1349" s="118"/>
      <c r="D1349" s="118">
        <v>437200.0</v>
      </c>
      <c r="E1349" s="175">
        <f t="shared" si="1"/>
        <v>-28438769.3</v>
      </c>
      <c r="F1349" s="262" t="s">
        <v>3284</v>
      </c>
      <c r="G1349" s="61" t="s">
        <v>2264</v>
      </c>
      <c r="H1349" s="118"/>
      <c r="I1349" s="29"/>
      <c r="J1349" s="29"/>
      <c r="K1349" s="34" t="s">
        <v>2895</v>
      </c>
      <c r="L1349" s="28">
        <v>9007600.0</v>
      </c>
      <c r="M1349" s="174"/>
      <c r="N1349" s="174"/>
      <c r="O1349" s="116"/>
      <c r="P1349" s="174"/>
      <c r="Q1349" s="116"/>
      <c r="R1349" s="116"/>
      <c r="S1349" s="116"/>
      <c r="T1349" s="116"/>
      <c r="U1349" s="116"/>
      <c r="V1349" s="116"/>
      <c r="W1349" s="116"/>
      <c r="X1349" s="116"/>
      <c r="Y1349" s="116"/>
      <c r="Z1349" s="116"/>
      <c r="AA1349" s="116"/>
      <c r="AB1349" s="116"/>
      <c r="AC1349" s="116"/>
      <c r="AD1349" s="116"/>
      <c r="AE1349" s="116"/>
      <c r="AF1349" s="116"/>
      <c r="AG1349" s="116"/>
      <c r="AH1349" s="116"/>
      <c r="AI1349" s="116"/>
      <c r="AJ1349" s="116"/>
    </row>
    <row r="1350" ht="15.0" customHeight="1">
      <c r="A1350" s="262"/>
      <c r="B1350" s="117" t="s">
        <v>1139</v>
      </c>
      <c r="C1350" s="116"/>
      <c r="D1350" s="116">
        <v>507377.0</v>
      </c>
      <c r="E1350" s="175">
        <f t="shared" si="1"/>
        <v>-28946146.3</v>
      </c>
      <c r="F1350" s="262" t="s">
        <v>3284</v>
      </c>
      <c r="G1350" s="61" t="s">
        <v>2264</v>
      </c>
      <c r="H1350" s="118"/>
      <c r="I1350" s="29"/>
      <c r="J1350" s="29"/>
      <c r="K1350" s="34" t="s">
        <v>2890</v>
      </c>
      <c r="L1350" s="118">
        <v>2.0561238E7</v>
      </c>
      <c r="M1350" s="174"/>
      <c r="N1350" s="28" t="s">
        <v>2832</v>
      </c>
      <c r="O1350" s="116"/>
      <c r="P1350" s="174"/>
      <c r="Q1350" s="116"/>
      <c r="R1350" s="116"/>
      <c r="S1350" s="116"/>
      <c r="T1350" s="116"/>
      <c r="U1350" s="116"/>
      <c r="V1350" s="116"/>
      <c r="W1350" s="116"/>
      <c r="X1350" s="116"/>
      <c r="Y1350" s="116"/>
      <c r="Z1350" s="116"/>
      <c r="AA1350" s="116"/>
      <c r="AB1350" s="116"/>
      <c r="AC1350" s="116"/>
      <c r="AD1350" s="116"/>
      <c r="AE1350" s="116"/>
      <c r="AF1350" s="116"/>
      <c r="AG1350" s="116"/>
      <c r="AH1350" s="116"/>
      <c r="AI1350" s="116"/>
      <c r="AJ1350" s="116"/>
    </row>
    <row r="1351" ht="15.0" customHeight="1">
      <c r="A1351" s="262"/>
      <c r="B1351" s="115" t="s">
        <v>3209</v>
      </c>
      <c r="C1351" s="118"/>
      <c r="D1351" s="118">
        <v>1622378.0</v>
      </c>
      <c r="E1351" s="175">
        <f t="shared" si="1"/>
        <v>-30568524.3</v>
      </c>
      <c r="F1351" s="262" t="s">
        <v>3285</v>
      </c>
      <c r="G1351" s="61" t="s">
        <v>2264</v>
      </c>
      <c r="H1351" s="118"/>
      <c r="I1351" s="29"/>
      <c r="J1351" s="29"/>
      <c r="K1351" s="34" t="s">
        <v>2833</v>
      </c>
      <c r="L1351" s="174">
        <f>10867800+26388700+16054300+24638050+18285000+33296400+29354180+13390940+20979000+16542460</f>
        <v>209796830</v>
      </c>
      <c r="M1351" s="272" t="s">
        <v>3</v>
      </c>
      <c r="N1351" s="261">
        <f>SUM(N1352:N1361)</f>
        <v>6535420</v>
      </c>
      <c r="O1351" s="116"/>
      <c r="P1351" s="174"/>
      <c r="Q1351" s="116"/>
      <c r="R1351" s="116"/>
      <c r="S1351" s="174"/>
      <c r="T1351" s="174"/>
      <c r="U1351" s="174"/>
      <c r="V1351" s="174"/>
      <c r="W1351" s="174"/>
      <c r="X1351" s="174"/>
      <c r="Y1351" s="174"/>
      <c r="Z1351" s="174"/>
      <c r="AA1351" s="174"/>
      <c r="AB1351" s="174"/>
      <c r="AC1351" s="174"/>
      <c r="AD1351" s="174"/>
      <c r="AE1351" s="174"/>
      <c r="AF1351" s="174"/>
      <c r="AG1351" s="174"/>
      <c r="AH1351" s="174"/>
      <c r="AI1351" s="174"/>
      <c r="AJ1351" s="174"/>
    </row>
    <row r="1352" ht="15.0" customHeight="1">
      <c r="A1352" s="262"/>
      <c r="B1352" s="115" t="s">
        <v>3210</v>
      </c>
      <c r="C1352" s="116"/>
      <c r="D1352" s="116">
        <v>1018360.0</v>
      </c>
      <c r="E1352" s="175">
        <f t="shared" si="1"/>
        <v>-31586884.3</v>
      </c>
      <c r="F1352" s="262" t="s">
        <v>3285</v>
      </c>
      <c r="G1352" s="61" t="s">
        <v>2264</v>
      </c>
      <c r="H1352" s="118"/>
      <c r="I1352" s="29"/>
      <c r="J1352" s="29"/>
      <c r="K1352" s="116">
        <v>1.0</v>
      </c>
      <c r="L1352" s="175">
        <v>1345110.0</v>
      </c>
      <c r="M1352" s="174"/>
      <c r="N1352" s="174">
        <v>737870.0</v>
      </c>
      <c r="O1352" s="116"/>
      <c r="P1352" s="174"/>
      <c r="Q1352" s="116"/>
      <c r="R1352" s="116"/>
      <c r="S1352" s="174"/>
      <c r="T1352" s="174"/>
      <c r="U1352" s="174"/>
      <c r="V1352" s="174"/>
      <c r="W1352" s="174"/>
      <c r="X1352" s="174"/>
      <c r="Y1352" s="174"/>
      <c r="Z1352" s="174"/>
      <c r="AA1352" s="174"/>
      <c r="AB1352" s="174"/>
      <c r="AC1352" s="174"/>
      <c r="AD1352" s="174"/>
      <c r="AE1352" s="174"/>
      <c r="AF1352" s="174"/>
      <c r="AG1352" s="174"/>
      <c r="AH1352" s="174"/>
      <c r="AI1352" s="174"/>
      <c r="AJ1352" s="174"/>
    </row>
    <row r="1353" ht="15.0" customHeight="1">
      <c r="A1353" s="262"/>
      <c r="B1353" s="115" t="s">
        <v>3210</v>
      </c>
      <c r="C1353" s="116"/>
      <c r="D1353" s="116">
        <v>71920.0</v>
      </c>
      <c r="E1353" s="175">
        <f t="shared" si="1"/>
        <v>-31658804.3</v>
      </c>
      <c r="F1353" s="262" t="s">
        <v>3285</v>
      </c>
      <c r="G1353" s="61" t="s">
        <v>2264</v>
      </c>
      <c r="H1353" s="118"/>
      <c r="I1353" s="29"/>
      <c r="J1353" s="29"/>
      <c r="K1353" s="116">
        <v>2.0</v>
      </c>
      <c r="L1353" s="175">
        <v>1975630.0</v>
      </c>
      <c r="M1353" s="174"/>
      <c r="N1353" s="174">
        <v>737870.0</v>
      </c>
      <c r="O1353" s="116"/>
      <c r="P1353" s="174"/>
      <c r="Q1353" s="116"/>
      <c r="R1353" s="116"/>
      <c r="S1353" s="174"/>
      <c r="T1353" s="174"/>
      <c r="U1353" s="174"/>
      <c r="V1353" s="174"/>
      <c r="W1353" s="174"/>
      <c r="X1353" s="174"/>
      <c r="Y1353" s="174"/>
      <c r="Z1353" s="174"/>
      <c r="AA1353" s="174"/>
      <c r="AB1353" s="174"/>
      <c r="AC1353" s="174"/>
      <c r="AD1353" s="174"/>
      <c r="AE1353" s="174"/>
      <c r="AF1353" s="174"/>
      <c r="AG1353" s="174"/>
      <c r="AH1353" s="174"/>
      <c r="AI1353" s="174"/>
      <c r="AJ1353" s="174"/>
    </row>
    <row r="1354" ht="15.0" customHeight="1">
      <c r="A1354" s="262"/>
      <c r="B1354" s="115" t="s">
        <v>3286</v>
      </c>
      <c r="C1354" s="116"/>
      <c r="D1354" s="116">
        <v>187000.0</v>
      </c>
      <c r="E1354" s="175">
        <f t="shared" si="1"/>
        <v>-31845804.3</v>
      </c>
      <c r="F1354" s="262" t="s">
        <v>3287</v>
      </c>
      <c r="G1354" s="61" t="s">
        <v>2264</v>
      </c>
      <c r="H1354" s="118"/>
      <c r="I1354" s="29"/>
      <c r="J1354" s="29"/>
      <c r="K1354" s="116">
        <v>3.0</v>
      </c>
      <c r="L1354" s="116">
        <v>1553990.0</v>
      </c>
      <c r="M1354" s="174"/>
      <c r="N1354" s="174">
        <v>843280.0</v>
      </c>
      <c r="O1354" s="116"/>
      <c r="P1354" s="174"/>
      <c r="Q1354" s="116"/>
      <c r="R1354" s="116"/>
      <c r="S1354" s="174"/>
      <c r="T1354" s="174"/>
      <c r="U1354" s="174"/>
      <c r="V1354" s="174"/>
      <c r="W1354" s="174"/>
      <c r="X1354" s="174"/>
      <c r="Y1354" s="174"/>
      <c r="Z1354" s="174"/>
      <c r="AA1354" s="174"/>
      <c r="AB1354" s="174"/>
      <c r="AC1354" s="174"/>
      <c r="AD1354" s="174"/>
      <c r="AE1354" s="174"/>
      <c r="AF1354" s="174"/>
      <c r="AG1354" s="174"/>
      <c r="AH1354" s="174"/>
      <c r="AI1354" s="174"/>
      <c r="AJ1354" s="174"/>
    </row>
    <row r="1355" ht="15.0" customHeight="1">
      <c r="A1355" s="262">
        <v>45916.0</v>
      </c>
      <c r="B1355" s="115" t="s">
        <v>2271</v>
      </c>
      <c r="C1355" s="116">
        <v>527195.0</v>
      </c>
      <c r="D1355" s="116"/>
      <c r="E1355" s="175">
        <f t="shared" si="1"/>
        <v>-31318609.3</v>
      </c>
      <c r="F1355" s="262"/>
      <c r="G1355" s="61" t="s">
        <v>2264</v>
      </c>
      <c r="H1355" s="118"/>
      <c r="I1355" s="29"/>
      <c r="J1355" s="29"/>
      <c r="K1355" s="116">
        <v>4.0</v>
      </c>
      <c r="L1355" s="116">
        <v>1450520.0</v>
      </c>
      <c r="M1355" s="174"/>
      <c r="N1355" s="174">
        <v>843280.0</v>
      </c>
      <c r="O1355" s="116"/>
      <c r="P1355" s="174"/>
      <c r="Q1355" s="116"/>
      <c r="R1355" s="116"/>
      <c r="S1355" s="174"/>
      <c r="T1355" s="174"/>
      <c r="U1355" s="174"/>
      <c r="V1355" s="174"/>
      <c r="W1355" s="174"/>
      <c r="X1355" s="174"/>
      <c r="Y1355" s="174"/>
      <c r="Z1355" s="174"/>
      <c r="AA1355" s="174"/>
      <c r="AB1355" s="174"/>
      <c r="AC1355" s="174"/>
      <c r="AD1355" s="174"/>
      <c r="AE1355" s="174"/>
      <c r="AF1355" s="174"/>
      <c r="AG1355" s="174"/>
      <c r="AH1355" s="174"/>
      <c r="AI1355" s="174"/>
      <c r="AJ1355" s="174"/>
    </row>
    <row r="1356" ht="15.0" customHeight="1">
      <c r="A1356" s="262"/>
      <c r="B1356" s="117" t="s">
        <v>3167</v>
      </c>
      <c r="C1356" s="118"/>
      <c r="D1356" s="118">
        <v>116040.0</v>
      </c>
      <c r="E1356" s="175">
        <f t="shared" si="1"/>
        <v>-31434649.3</v>
      </c>
      <c r="F1356" s="262"/>
      <c r="G1356" s="61" t="s">
        <v>2264</v>
      </c>
      <c r="H1356" s="118"/>
      <c r="I1356" s="29"/>
      <c r="J1356" s="29"/>
      <c r="K1356" s="116">
        <v>5.0</v>
      </c>
      <c r="L1356" s="116">
        <v>1448580.0</v>
      </c>
      <c r="M1356" s="174"/>
      <c r="N1356" s="174">
        <v>843280.0</v>
      </c>
      <c r="O1356" s="116"/>
      <c r="P1356" s="174"/>
      <c r="Q1356" s="116"/>
      <c r="R1356" s="116"/>
      <c r="S1356" s="174"/>
      <c r="T1356" s="174"/>
      <c r="U1356" s="174"/>
      <c r="V1356" s="174"/>
      <c r="W1356" s="174"/>
      <c r="X1356" s="174"/>
      <c r="Y1356" s="174"/>
      <c r="Z1356" s="174"/>
      <c r="AA1356" s="174"/>
      <c r="AB1356" s="174"/>
      <c r="AC1356" s="174"/>
      <c r="AD1356" s="174"/>
      <c r="AE1356" s="174"/>
      <c r="AF1356" s="174"/>
      <c r="AG1356" s="174"/>
      <c r="AH1356" s="174"/>
      <c r="AI1356" s="174"/>
      <c r="AJ1356" s="174"/>
    </row>
    <row r="1357" ht="15.0" customHeight="1">
      <c r="A1357" s="262"/>
      <c r="B1357" s="115" t="s">
        <v>2470</v>
      </c>
      <c r="C1357" s="116">
        <v>138542.0</v>
      </c>
      <c r="D1357" s="116">
        <v>200000.0</v>
      </c>
      <c r="E1357" s="175">
        <f t="shared" si="1"/>
        <v>-31496107.3</v>
      </c>
      <c r="F1357" s="262"/>
      <c r="G1357" s="61" t="s">
        <v>2264</v>
      </c>
      <c r="H1357" s="118"/>
      <c r="I1357" s="29"/>
      <c r="J1357" s="29"/>
      <c r="K1357" s="116">
        <v>6.0</v>
      </c>
      <c r="L1357" s="116">
        <v>201140.0</v>
      </c>
      <c r="M1357" s="174"/>
      <c r="N1357" s="174">
        <v>0.0</v>
      </c>
      <c r="O1357" s="116"/>
      <c r="P1357" s="174"/>
      <c r="Q1357" s="116"/>
      <c r="R1357" s="116"/>
      <c r="S1357" s="174"/>
      <c r="T1357" s="174"/>
      <c r="U1357" s="174"/>
      <c r="V1357" s="174"/>
      <c r="W1357" s="174"/>
      <c r="X1357" s="174"/>
      <c r="Y1357" s="174"/>
      <c r="Z1357" s="174"/>
      <c r="AA1357" s="174"/>
      <c r="AB1357" s="174"/>
      <c r="AC1357" s="174"/>
      <c r="AD1357" s="174"/>
      <c r="AE1357" s="174"/>
      <c r="AF1357" s="174"/>
      <c r="AG1357" s="174"/>
      <c r="AH1357" s="174"/>
      <c r="AI1357" s="174"/>
      <c r="AJ1357" s="174"/>
    </row>
    <row r="1358" ht="15.0" customHeight="1">
      <c r="A1358" s="262"/>
      <c r="B1358" s="115" t="s">
        <v>3268</v>
      </c>
      <c r="C1358" s="118"/>
      <c r="D1358" s="118">
        <v>96700.0</v>
      </c>
      <c r="E1358" s="175">
        <f t="shared" si="1"/>
        <v>-31592807.3</v>
      </c>
      <c r="F1358" s="262"/>
      <c r="G1358" s="61" t="s">
        <v>2264</v>
      </c>
      <c r="H1358" s="118"/>
      <c r="I1358" s="29"/>
      <c r="J1358" s="29"/>
      <c r="K1358" s="116">
        <v>7.0</v>
      </c>
      <c r="L1358" s="116">
        <v>162460.0</v>
      </c>
      <c r="M1358" s="174"/>
      <c r="N1358" s="174">
        <v>0.0</v>
      </c>
      <c r="O1358" s="116"/>
      <c r="P1358" s="174"/>
      <c r="Q1358" s="116"/>
      <c r="R1358" s="116"/>
      <c r="S1358" s="174"/>
      <c r="T1358" s="174"/>
      <c r="U1358" s="174"/>
      <c r="V1358" s="174"/>
      <c r="W1358" s="174"/>
      <c r="X1358" s="174"/>
      <c r="Y1358" s="174"/>
      <c r="Z1358" s="174"/>
      <c r="AA1358" s="174"/>
      <c r="AB1358" s="174"/>
      <c r="AC1358" s="174"/>
      <c r="AD1358" s="174"/>
      <c r="AE1358" s="174"/>
      <c r="AF1358" s="174"/>
      <c r="AG1358" s="174"/>
      <c r="AH1358" s="174"/>
      <c r="AI1358" s="174"/>
      <c r="AJ1358" s="174"/>
    </row>
    <row r="1359" ht="15.0" customHeight="1">
      <c r="A1359" s="262">
        <v>45917.0</v>
      </c>
      <c r="B1359" s="115" t="s">
        <v>2278</v>
      </c>
      <c r="C1359" s="116">
        <v>1.095316E7</v>
      </c>
      <c r="D1359" s="116"/>
      <c r="E1359" s="175">
        <f t="shared" si="1"/>
        <v>-20639647.3</v>
      </c>
      <c r="F1359" s="262">
        <v>45900.0</v>
      </c>
      <c r="G1359" s="61" t="s">
        <v>2264</v>
      </c>
      <c r="H1359" s="118"/>
      <c r="I1359" s="29"/>
      <c r="J1359" s="29"/>
      <c r="K1359" s="116">
        <v>8.0</v>
      </c>
      <c r="L1359" s="116">
        <v>1448580.0</v>
      </c>
      <c r="M1359" s="174"/>
      <c r="N1359" s="174">
        <v>843280.0</v>
      </c>
      <c r="O1359" s="116"/>
      <c r="P1359" s="174"/>
      <c r="Q1359" s="116"/>
      <c r="R1359" s="116"/>
      <c r="S1359" s="174"/>
      <c r="T1359" s="174"/>
      <c r="U1359" s="174"/>
      <c r="V1359" s="174"/>
      <c r="W1359" s="174"/>
      <c r="X1359" s="174"/>
      <c r="Y1359" s="174"/>
      <c r="Z1359" s="174"/>
      <c r="AA1359" s="174"/>
      <c r="AB1359" s="174"/>
      <c r="AC1359" s="174"/>
      <c r="AD1359" s="174"/>
      <c r="AE1359" s="174"/>
      <c r="AF1359" s="174"/>
      <c r="AG1359" s="174"/>
      <c r="AH1359" s="174"/>
      <c r="AI1359" s="174"/>
      <c r="AJ1359" s="174"/>
    </row>
    <row r="1360" ht="15.0" customHeight="1">
      <c r="A1360" s="262"/>
      <c r="B1360" s="115" t="s">
        <v>2271</v>
      </c>
      <c r="C1360" s="116">
        <v>1303772.0</v>
      </c>
      <c r="D1360" s="116"/>
      <c r="E1360" s="175">
        <f t="shared" si="1"/>
        <v>-19335875.3</v>
      </c>
      <c r="F1360" s="262"/>
      <c r="G1360" s="61" t="s">
        <v>2264</v>
      </c>
      <c r="H1360" s="118"/>
      <c r="I1360" s="29"/>
      <c r="J1360" s="29"/>
      <c r="K1360" s="116">
        <v>9.0</v>
      </c>
      <c r="L1360" s="116">
        <v>1553990.0</v>
      </c>
      <c r="M1360" s="174"/>
      <c r="N1360" s="174">
        <v>843280.0</v>
      </c>
      <c r="O1360" s="116"/>
      <c r="P1360" s="174"/>
      <c r="Q1360" s="116"/>
      <c r="R1360" s="116"/>
      <c r="S1360" s="174"/>
      <c r="T1360" s="174"/>
      <c r="U1360" s="174"/>
      <c r="V1360" s="174"/>
      <c r="W1360" s="174"/>
      <c r="X1360" s="174"/>
      <c r="Y1360" s="174"/>
      <c r="Z1360" s="174"/>
      <c r="AA1360" s="174"/>
      <c r="AB1360" s="174"/>
      <c r="AC1360" s="174"/>
      <c r="AD1360" s="174"/>
      <c r="AE1360" s="174"/>
      <c r="AF1360" s="174"/>
      <c r="AG1360" s="174"/>
      <c r="AH1360" s="174"/>
      <c r="AI1360" s="174"/>
      <c r="AJ1360" s="174"/>
    </row>
    <row r="1361" ht="15.0" customHeight="1">
      <c r="A1361" s="262"/>
      <c r="B1361" s="117" t="s">
        <v>3167</v>
      </c>
      <c r="C1361" s="116"/>
      <c r="D1361" s="118">
        <v>116040.0</v>
      </c>
      <c r="E1361" s="175">
        <f t="shared" si="1"/>
        <v>-19451915.3</v>
      </c>
      <c r="F1361" s="262"/>
      <c r="G1361" s="61" t="s">
        <v>2264</v>
      </c>
      <c r="H1361" s="118"/>
      <c r="I1361" s="29"/>
      <c r="J1361" s="29"/>
      <c r="K1361" s="116">
        <v>10.0</v>
      </c>
      <c r="L1361" s="116">
        <v>1591700.0</v>
      </c>
      <c r="M1361" s="174"/>
      <c r="N1361" s="174">
        <v>843280.0</v>
      </c>
      <c r="O1361" s="116"/>
      <c r="P1361" s="174"/>
      <c r="Q1361" s="116"/>
      <c r="R1361" s="116"/>
      <c r="S1361" s="174"/>
      <c r="T1361" s="174"/>
      <c r="U1361" s="174"/>
      <c r="V1361" s="174"/>
      <c r="W1361" s="174"/>
      <c r="X1361" s="174"/>
      <c r="Y1361" s="174"/>
      <c r="Z1361" s="174"/>
      <c r="AA1361" s="174"/>
      <c r="AB1361" s="174"/>
      <c r="AC1361" s="174"/>
      <c r="AD1361" s="174"/>
      <c r="AE1361" s="174"/>
      <c r="AF1361" s="174"/>
      <c r="AG1361" s="174"/>
      <c r="AH1361" s="174"/>
      <c r="AI1361" s="174"/>
      <c r="AJ1361" s="174"/>
    </row>
    <row r="1362" ht="15.0" customHeight="1">
      <c r="A1362" s="262"/>
      <c r="B1362" s="115" t="s">
        <v>2470</v>
      </c>
      <c r="C1362" s="116">
        <v>532473.0</v>
      </c>
      <c r="D1362" s="116"/>
      <c r="E1362" s="175">
        <f t="shared" si="1"/>
        <v>-18919442.3</v>
      </c>
      <c r="F1362" s="262"/>
      <c r="G1362" s="61" t="s">
        <v>2264</v>
      </c>
      <c r="H1362" s="118"/>
      <c r="I1362" s="29"/>
      <c r="J1362" s="29"/>
      <c r="K1362" s="116" t="s">
        <v>2834</v>
      </c>
      <c r="L1362" s="116">
        <v>200000.0</v>
      </c>
      <c r="M1362" s="272" t="s">
        <v>3</v>
      </c>
      <c r="N1362" s="261">
        <f>SUM(N1363:N1372)</f>
        <v>6900150</v>
      </c>
      <c r="O1362" s="116"/>
      <c r="P1362" s="174"/>
      <c r="Q1362" s="116"/>
      <c r="R1362" s="116"/>
      <c r="S1362" s="174"/>
      <c r="T1362" s="174"/>
      <c r="U1362" s="174"/>
      <c r="V1362" s="174"/>
      <c r="W1362" s="174"/>
      <c r="X1362" s="174"/>
      <c r="Y1362" s="174"/>
      <c r="Z1362" s="174"/>
      <c r="AA1362" s="174"/>
      <c r="AB1362" s="174"/>
      <c r="AC1362" s="174"/>
      <c r="AD1362" s="174"/>
      <c r="AE1362" s="174"/>
      <c r="AF1362" s="174"/>
      <c r="AG1362" s="174"/>
      <c r="AH1362" s="174"/>
      <c r="AI1362" s="174"/>
      <c r="AJ1362" s="174"/>
    </row>
    <row r="1363" ht="15.0" customHeight="1">
      <c r="A1363" s="262"/>
      <c r="B1363" s="115" t="s">
        <v>3268</v>
      </c>
      <c r="C1363" s="116"/>
      <c r="D1363" s="118">
        <v>96700.0</v>
      </c>
      <c r="E1363" s="175">
        <f t="shared" si="1"/>
        <v>-19016142.3</v>
      </c>
      <c r="F1363" s="262"/>
      <c r="G1363" s="61" t="s">
        <v>2264</v>
      </c>
      <c r="H1363" s="118"/>
      <c r="I1363" s="29"/>
      <c r="J1363" s="29"/>
      <c r="K1363" s="116">
        <v>11.0</v>
      </c>
      <c r="L1363" s="118">
        <v>1345110.0</v>
      </c>
      <c r="M1363" s="174"/>
      <c r="N1363" s="174">
        <v>948690.0</v>
      </c>
      <c r="O1363" s="116"/>
      <c r="P1363" s="174"/>
      <c r="Q1363" s="116"/>
      <c r="R1363" s="116"/>
      <c r="S1363" s="174"/>
      <c r="T1363" s="174"/>
      <c r="U1363" s="174"/>
      <c r="V1363" s="174"/>
      <c r="W1363" s="174"/>
      <c r="X1363" s="174"/>
      <c r="Y1363" s="174"/>
      <c r="Z1363" s="174"/>
      <c r="AA1363" s="174"/>
      <c r="AB1363" s="174"/>
      <c r="AC1363" s="174"/>
      <c r="AD1363" s="174"/>
      <c r="AE1363" s="174"/>
      <c r="AF1363" s="174"/>
      <c r="AG1363" s="174"/>
      <c r="AH1363" s="174"/>
      <c r="AI1363" s="174"/>
      <c r="AJ1363" s="174"/>
    </row>
    <row r="1364" ht="15.0" customHeight="1">
      <c r="A1364" s="262">
        <v>45918.0</v>
      </c>
      <c r="B1364" s="115" t="s">
        <v>2271</v>
      </c>
      <c r="C1364" s="116">
        <v>726423.0</v>
      </c>
      <c r="D1364" s="116"/>
      <c r="E1364" s="175">
        <f t="shared" si="1"/>
        <v>-18289719.3</v>
      </c>
      <c r="F1364" s="262"/>
      <c r="G1364" s="61" t="s">
        <v>2264</v>
      </c>
      <c r="H1364" s="118"/>
      <c r="I1364" s="29"/>
      <c r="J1364" s="29"/>
      <c r="K1364" s="116">
        <v>12.0</v>
      </c>
      <c r="L1364" s="118">
        <v>1345110.0</v>
      </c>
      <c r="M1364" s="174"/>
      <c r="N1364" s="174">
        <v>948690.0</v>
      </c>
      <c r="O1364" s="116"/>
      <c r="P1364" s="174"/>
      <c r="Q1364" s="116"/>
      <c r="R1364" s="116"/>
      <c r="S1364" s="174"/>
      <c r="T1364" s="174"/>
      <c r="U1364" s="174"/>
      <c r="V1364" s="174"/>
      <c r="W1364" s="174"/>
      <c r="X1364" s="174"/>
      <c r="Y1364" s="174"/>
      <c r="Z1364" s="174"/>
      <c r="AA1364" s="174"/>
      <c r="AB1364" s="174"/>
      <c r="AC1364" s="174"/>
      <c r="AD1364" s="174"/>
      <c r="AE1364" s="174"/>
      <c r="AF1364" s="174"/>
      <c r="AG1364" s="174"/>
      <c r="AH1364" s="174"/>
      <c r="AI1364" s="174"/>
      <c r="AJ1364" s="174"/>
    </row>
    <row r="1365" ht="15.0" customHeight="1">
      <c r="A1365" s="262"/>
      <c r="B1365" s="115" t="s">
        <v>2470</v>
      </c>
      <c r="C1365" s="116">
        <v>384492.0</v>
      </c>
      <c r="D1365" s="116"/>
      <c r="E1365" s="175">
        <f t="shared" si="1"/>
        <v>-17905227.3</v>
      </c>
      <c r="F1365" s="262"/>
      <c r="G1365" s="61" t="s">
        <v>2264</v>
      </c>
      <c r="H1365" s="118"/>
      <c r="I1365" s="29"/>
      <c r="J1365" s="29"/>
      <c r="K1365" s="116">
        <v>13.0</v>
      </c>
      <c r="L1365" s="118">
        <v>201140.0</v>
      </c>
      <c r="M1365" s="174"/>
      <c r="N1365" s="174">
        <v>0.0</v>
      </c>
      <c r="O1365" s="116"/>
      <c r="P1365" s="174"/>
      <c r="Q1365" s="116"/>
      <c r="R1365" s="116"/>
      <c r="S1365" s="174"/>
      <c r="T1365" s="174"/>
      <c r="U1365" s="174"/>
      <c r="V1365" s="174"/>
      <c r="W1365" s="174"/>
      <c r="X1365" s="174"/>
      <c r="Y1365" s="174"/>
      <c r="Z1365" s="174"/>
      <c r="AA1365" s="174"/>
      <c r="AB1365" s="174"/>
      <c r="AC1365" s="174"/>
      <c r="AD1365" s="174"/>
      <c r="AE1365" s="174"/>
      <c r="AF1365" s="174"/>
      <c r="AG1365" s="174"/>
      <c r="AH1365" s="174"/>
      <c r="AI1365" s="174"/>
      <c r="AJ1365" s="174"/>
    </row>
    <row r="1366" ht="15.0" customHeight="1">
      <c r="A1366" s="262">
        <v>45919.0</v>
      </c>
      <c r="B1366" s="115" t="s">
        <v>2277</v>
      </c>
      <c r="C1366" s="116">
        <v>2.7101855E7</v>
      </c>
      <c r="D1366" s="118"/>
      <c r="E1366" s="175">
        <f t="shared" si="1"/>
        <v>9196627.7</v>
      </c>
      <c r="F1366" s="262">
        <v>45914.0</v>
      </c>
      <c r="G1366" s="61" t="s">
        <v>2264</v>
      </c>
      <c r="H1366" s="118"/>
      <c r="I1366" s="29"/>
      <c r="J1366" s="29"/>
      <c r="K1366" s="116">
        <v>14.0</v>
      </c>
      <c r="L1366" s="118">
        <v>181800.0</v>
      </c>
      <c r="M1366" s="174"/>
      <c r="N1366" s="174">
        <v>0.0</v>
      </c>
      <c r="O1366" s="116"/>
      <c r="P1366" s="174"/>
      <c r="Q1366" s="116"/>
      <c r="R1366" s="116"/>
      <c r="S1366" s="174"/>
      <c r="T1366" s="174"/>
      <c r="U1366" s="174"/>
      <c r="V1366" s="174"/>
      <c r="W1366" s="174"/>
      <c r="X1366" s="174"/>
      <c r="Y1366" s="174"/>
      <c r="Z1366" s="174"/>
      <c r="AA1366" s="174"/>
      <c r="AB1366" s="174"/>
      <c r="AC1366" s="174"/>
      <c r="AD1366" s="174"/>
      <c r="AE1366" s="174"/>
      <c r="AF1366" s="174"/>
      <c r="AG1366" s="174"/>
      <c r="AH1366" s="174"/>
      <c r="AI1366" s="174"/>
      <c r="AJ1366" s="174"/>
    </row>
    <row r="1367" ht="15.0" customHeight="1">
      <c r="A1367" s="262"/>
      <c r="B1367" s="115" t="s">
        <v>2271</v>
      </c>
      <c r="C1367" s="118">
        <v>402834.0</v>
      </c>
      <c r="D1367" s="118"/>
      <c r="E1367" s="175">
        <f t="shared" si="1"/>
        <v>9599461.7</v>
      </c>
      <c r="F1367" s="262"/>
      <c r="G1367" s="61" t="s">
        <v>2264</v>
      </c>
      <c r="H1367" s="118"/>
      <c r="I1367" s="29"/>
      <c r="J1367" s="29"/>
      <c r="K1367" s="116">
        <v>15.0</v>
      </c>
      <c r="L1367" s="118">
        <v>1553990.0</v>
      </c>
      <c r="M1367" s="174"/>
      <c r="N1367" s="174">
        <v>997190.0</v>
      </c>
      <c r="O1367" s="116"/>
      <c r="P1367" s="174"/>
      <c r="Q1367" s="116"/>
      <c r="R1367" s="116"/>
      <c r="S1367" s="174"/>
      <c r="T1367" s="174"/>
      <c r="U1367" s="174"/>
      <c r="V1367" s="174"/>
      <c r="W1367" s="174"/>
      <c r="X1367" s="174"/>
      <c r="Y1367" s="174"/>
      <c r="Z1367" s="174"/>
      <c r="AA1367" s="174"/>
      <c r="AB1367" s="174"/>
      <c r="AC1367" s="174"/>
      <c r="AD1367" s="174"/>
      <c r="AE1367" s="174"/>
      <c r="AF1367" s="174"/>
      <c r="AG1367" s="174"/>
      <c r="AH1367" s="174"/>
      <c r="AI1367" s="174"/>
      <c r="AJ1367" s="174"/>
    </row>
    <row r="1368" ht="15.0" customHeight="1">
      <c r="A1368" s="262"/>
      <c r="B1368" s="117" t="s">
        <v>3167</v>
      </c>
      <c r="C1368" s="116"/>
      <c r="D1368" s="116">
        <v>232080.0</v>
      </c>
      <c r="E1368" s="175">
        <f t="shared" si="1"/>
        <v>9367381.7</v>
      </c>
      <c r="F1368" s="262"/>
      <c r="G1368" s="61" t="s">
        <v>2264</v>
      </c>
      <c r="H1368" s="118"/>
      <c r="I1368" s="29"/>
      <c r="J1368" s="29"/>
      <c r="K1368" s="116">
        <v>16.0</v>
      </c>
      <c r="L1368" s="118">
        <v>1426340.0</v>
      </c>
      <c r="M1368" s="174"/>
      <c r="N1368" s="174">
        <v>1054100.0</v>
      </c>
      <c r="O1368" s="116"/>
      <c r="P1368" s="174"/>
      <c r="Q1368" s="116"/>
      <c r="R1368" s="116"/>
      <c r="S1368" s="174"/>
      <c r="T1368" s="174"/>
      <c r="U1368" s="174"/>
      <c r="V1368" s="174"/>
      <c r="W1368" s="174"/>
      <c r="X1368" s="174"/>
      <c r="Y1368" s="174"/>
      <c r="Z1368" s="174"/>
      <c r="AA1368" s="174"/>
      <c r="AB1368" s="174"/>
      <c r="AC1368" s="174"/>
      <c r="AD1368" s="174"/>
      <c r="AE1368" s="174"/>
      <c r="AF1368" s="174"/>
      <c r="AG1368" s="174"/>
      <c r="AH1368" s="174"/>
      <c r="AI1368" s="174"/>
      <c r="AJ1368" s="174"/>
    </row>
    <row r="1369" ht="15.0" customHeight="1">
      <c r="A1369" s="262"/>
      <c r="B1369" s="115" t="s">
        <v>2470</v>
      </c>
      <c r="C1369" s="116">
        <v>1088862.0</v>
      </c>
      <c r="D1369" s="118"/>
      <c r="E1369" s="175">
        <f t="shared" si="1"/>
        <v>10456243.7</v>
      </c>
      <c r="F1369" s="262"/>
      <c r="G1369" s="61" t="s">
        <v>2264</v>
      </c>
      <c r="H1369" s="118"/>
      <c r="I1369" s="29"/>
      <c r="J1369" s="29"/>
      <c r="K1369" s="116">
        <v>17.0</v>
      </c>
      <c r="L1369" s="118">
        <v>1366520.0</v>
      </c>
      <c r="M1369" s="174"/>
      <c r="N1369" s="174">
        <v>1054100.0</v>
      </c>
      <c r="O1369" s="116"/>
      <c r="P1369" s="174"/>
      <c r="Q1369" s="116"/>
      <c r="R1369" s="116"/>
      <c r="S1369" s="174"/>
      <c r="T1369" s="174"/>
      <c r="U1369" s="174"/>
      <c r="V1369" s="174"/>
      <c r="W1369" s="174"/>
      <c r="X1369" s="174"/>
      <c r="Y1369" s="174"/>
      <c r="Z1369" s="174"/>
      <c r="AA1369" s="174"/>
      <c r="AB1369" s="174"/>
      <c r="AC1369" s="174"/>
      <c r="AD1369" s="174"/>
      <c r="AE1369" s="174"/>
      <c r="AF1369" s="174"/>
      <c r="AG1369" s="174"/>
      <c r="AH1369" s="174"/>
      <c r="AI1369" s="174"/>
      <c r="AJ1369" s="174"/>
    </row>
    <row r="1370" ht="15.0" customHeight="1">
      <c r="A1370" s="262"/>
      <c r="B1370" s="115" t="s">
        <v>3268</v>
      </c>
      <c r="C1370" s="116"/>
      <c r="D1370" s="118">
        <v>193400.0</v>
      </c>
      <c r="E1370" s="175">
        <f t="shared" si="1"/>
        <v>10262843.7</v>
      </c>
      <c r="F1370" s="262"/>
      <c r="G1370" s="61" t="s">
        <v>2264</v>
      </c>
      <c r="H1370" s="118"/>
      <c r="I1370" s="29"/>
      <c r="J1370" s="29"/>
      <c r="K1370" s="116">
        <v>18.0</v>
      </c>
      <c r="L1370" s="116">
        <v>1448580.0</v>
      </c>
      <c r="M1370" s="174"/>
      <c r="N1370" s="174">
        <v>948690.0</v>
      </c>
      <c r="O1370" s="116"/>
      <c r="P1370" s="174"/>
      <c r="Q1370" s="116"/>
      <c r="R1370" s="116"/>
      <c r="S1370" s="174"/>
      <c r="T1370" s="174"/>
      <c r="U1370" s="174"/>
      <c r="V1370" s="174"/>
      <c r="W1370" s="174"/>
      <c r="X1370" s="174"/>
      <c r="Y1370" s="174"/>
      <c r="Z1370" s="174"/>
      <c r="AA1370" s="174"/>
      <c r="AB1370" s="174"/>
      <c r="AC1370" s="174"/>
      <c r="AD1370" s="174"/>
      <c r="AE1370" s="174"/>
      <c r="AF1370" s="174"/>
      <c r="AG1370" s="174"/>
      <c r="AH1370" s="174"/>
      <c r="AI1370" s="174"/>
      <c r="AJ1370" s="174"/>
    </row>
    <row r="1371" ht="15.0" customHeight="1">
      <c r="A1371" s="262"/>
      <c r="B1371" s="115" t="s">
        <v>3234</v>
      </c>
      <c r="C1371" s="116"/>
      <c r="D1371" s="118">
        <v>2.315786E7</v>
      </c>
      <c r="E1371" s="175">
        <f t="shared" si="1"/>
        <v>-12895016.3</v>
      </c>
      <c r="F1371" s="262"/>
      <c r="G1371" s="61" t="s">
        <v>2264</v>
      </c>
      <c r="H1371" s="118"/>
      <c r="I1371" s="29"/>
      <c r="J1371" s="29"/>
      <c r="K1371" s="116">
        <v>19.0</v>
      </c>
      <c r="L1371" s="118">
        <v>1574400.0</v>
      </c>
      <c r="M1371" s="174"/>
      <c r="N1371" s="28">
        <v>948690.0</v>
      </c>
      <c r="O1371" s="116"/>
      <c r="P1371" s="174"/>
      <c r="Q1371" s="116"/>
      <c r="R1371" s="116"/>
      <c r="S1371" s="174"/>
      <c r="T1371" s="174"/>
      <c r="U1371" s="174"/>
      <c r="V1371" s="174"/>
      <c r="W1371" s="174"/>
      <c r="X1371" s="174"/>
      <c r="Y1371" s="174"/>
      <c r="Z1371" s="174"/>
      <c r="AA1371" s="174"/>
      <c r="AB1371" s="174"/>
      <c r="AC1371" s="174"/>
      <c r="AD1371" s="174"/>
      <c r="AE1371" s="174"/>
      <c r="AF1371" s="174"/>
      <c r="AG1371" s="174"/>
      <c r="AH1371" s="174"/>
      <c r="AI1371" s="174"/>
      <c r="AJ1371" s="174"/>
    </row>
    <row r="1372" ht="15.0" customHeight="1">
      <c r="A1372" s="262"/>
      <c r="B1372" s="115" t="s">
        <v>3181</v>
      </c>
      <c r="C1372" s="116"/>
      <c r="D1372" s="118">
        <v>770000.0</v>
      </c>
      <c r="E1372" s="175">
        <f t="shared" si="1"/>
        <v>-13665016.3</v>
      </c>
      <c r="F1372" s="262" t="s">
        <v>2318</v>
      </c>
      <c r="G1372" s="61" t="s">
        <v>2264</v>
      </c>
      <c r="H1372" s="118"/>
      <c r="I1372" s="29"/>
      <c r="J1372" s="29"/>
      <c r="K1372" s="116">
        <v>20.0</v>
      </c>
      <c r="L1372" s="116">
        <v>6841970.0</v>
      </c>
      <c r="M1372" s="174"/>
      <c r="N1372" s="28">
        <v>0.0</v>
      </c>
      <c r="O1372" s="116"/>
      <c r="P1372" s="174"/>
      <c r="Q1372" s="116"/>
      <c r="R1372" s="116"/>
      <c r="S1372" s="174"/>
      <c r="T1372" s="174"/>
      <c r="U1372" s="174"/>
      <c r="V1372" s="174"/>
      <c r="W1372" s="174"/>
      <c r="X1372" s="174"/>
      <c r="Y1372" s="174"/>
      <c r="Z1372" s="174"/>
      <c r="AA1372" s="174"/>
      <c r="AB1372" s="174"/>
      <c r="AC1372" s="174"/>
      <c r="AD1372" s="174"/>
      <c r="AE1372" s="174"/>
      <c r="AF1372" s="174"/>
      <c r="AG1372" s="174"/>
      <c r="AH1372" s="174"/>
      <c r="AI1372" s="174"/>
      <c r="AJ1372" s="174"/>
    </row>
    <row r="1373" ht="15.0" customHeight="1">
      <c r="A1373" s="262">
        <v>45920.0</v>
      </c>
      <c r="B1373" s="115" t="s">
        <v>2330</v>
      </c>
      <c r="C1373" s="116">
        <f>265+2486</f>
        <v>2751</v>
      </c>
      <c r="D1373" s="116"/>
      <c r="E1373" s="175">
        <f t="shared" si="1"/>
        <v>-13662265.3</v>
      </c>
      <c r="F1373" s="262"/>
      <c r="G1373" s="61" t="s">
        <v>2264</v>
      </c>
      <c r="H1373" s="118"/>
      <c r="I1373" s="29"/>
      <c r="J1373" s="29"/>
      <c r="K1373" s="116">
        <v>21.0</v>
      </c>
      <c r="L1373" s="116">
        <v>201140.0</v>
      </c>
      <c r="M1373" s="174"/>
      <c r="N1373" s="174">
        <v>0.0</v>
      </c>
      <c r="O1373" s="116"/>
      <c r="P1373" s="174"/>
      <c r="Q1373" s="116"/>
      <c r="R1373" s="116"/>
      <c r="S1373" s="174"/>
      <c r="T1373" s="174"/>
      <c r="U1373" s="174"/>
      <c r="V1373" s="174"/>
      <c r="W1373" s="174"/>
      <c r="X1373" s="174"/>
      <c r="Y1373" s="174"/>
      <c r="Z1373" s="174"/>
      <c r="AA1373" s="174"/>
      <c r="AB1373" s="174"/>
      <c r="AC1373" s="174"/>
      <c r="AD1373" s="174"/>
      <c r="AE1373" s="174"/>
      <c r="AF1373" s="174"/>
      <c r="AG1373" s="174"/>
      <c r="AH1373" s="174"/>
      <c r="AI1373" s="174"/>
      <c r="AJ1373" s="174"/>
    </row>
    <row r="1374" ht="15.0" customHeight="1">
      <c r="A1374" s="262"/>
      <c r="B1374" s="117" t="s">
        <v>3167</v>
      </c>
      <c r="C1374" s="116"/>
      <c r="D1374" s="118">
        <v>116040.0</v>
      </c>
      <c r="E1374" s="175">
        <f t="shared" si="1"/>
        <v>-13778305.3</v>
      </c>
      <c r="F1374" s="262"/>
      <c r="G1374" s="61" t="s">
        <v>2264</v>
      </c>
      <c r="H1374" s="118"/>
      <c r="I1374" s="29"/>
      <c r="J1374" s="29"/>
      <c r="K1374" s="116">
        <v>22.0</v>
      </c>
      <c r="L1374" s="118">
        <v>1450520.0</v>
      </c>
      <c r="M1374" s="174"/>
      <c r="N1374" s="174">
        <v>1054100.0</v>
      </c>
      <c r="O1374" s="116"/>
      <c r="P1374" s="174"/>
      <c r="Q1374" s="116"/>
      <c r="R1374" s="116"/>
      <c r="S1374" s="174"/>
      <c r="T1374" s="174"/>
      <c r="U1374" s="174"/>
      <c r="V1374" s="174"/>
      <c r="W1374" s="174"/>
      <c r="X1374" s="174"/>
      <c r="Y1374" s="174"/>
      <c r="Z1374" s="174"/>
      <c r="AA1374" s="174"/>
      <c r="AB1374" s="174"/>
      <c r="AC1374" s="174"/>
      <c r="AD1374" s="174"/>
      <c r="AE1374" s="174"/>
      <c r="AF1374" s="174"/>
      <c r="AG1374" s="174"/>
      <c r="AH1374" s="174"/>
      <c r="AI1374" s="174"/>
      <c r="AJ1374" s="174"/>
    </row>
    <row r="1375" ht="15.0" customHeight="1">
      <c r="A1375" s="262"/>
      <c r="B1375" s="115" t="s">
        <v>2470</v>
      </c>
      <c r="C1375" s="116">
        <v>58300.0</v>
      </c>
      <c r="D1375" s="116"/>
      <c r="E1375" s="175">
        <f t="shared" si="1"/>
        <v>-13720005.3</v>
      </c>
      <c r="F1375" s="262"/>
      <c r="G1375" s="61" t="s">
        <v>2264</v>
      </c>
      <c r="H1375" s="118"/>
      <c r="I1375" s="29"/>
      <c r="J1375" s="29"/>
      <c r="K1375" s="116">
        <v>23.0</v>
      </c>
      <c r="L1375" s="118">
        <v>1553990.0</v>
      </c>
      <c r="M1375" s="174"/>
      <c r="N1375" s="174">
        <v>948690.0</v>
      </c>
      <c r="O1375" s="116"/>
      <c r="P1375" s="174"/>
      <c r="Q1375" s="116"/>
      <c r="R1375" s="116"/>
      <c r="S1375" s="174"/>
      <c r="T1375" s="174"/>
      <c r="U1375" s="174"/>
      <c r="V1375" s="174"/>
      <c r="W1375" s="174"/>
      <c r="X1375" s="174"/>
      <c r="Y1375" s="174"/>
      <c r="Z1375" s="174"/>
      <c r="AA1375" s="174"/>
      <c r="AB1375" s="174"/>
      <c r="AC1375" s="174"/>
      <c r="AD1375" s="174"/>
      <c r="AE1375" s="174"/>
      <c r="AF1375" s="174"/>
      <c r="AG1375" s="174"/>
      <c r="AH1375" s="174"/>
      <c r="AI1375" s="174"/>
      <c r="AJ1375" s="174"/>
    </row>
    <row r="1376" ht="15.0" customHeight="1">
      <c r="A1376" s="262">
        <v>45921.0</v>
      </c>
      <c r="B1376" s="115" t="s">
        <v>2470</v>
      </c>
      <c r="C1376" s="116">
        <v>1600.0</v>
      </c>
      <c r="D1376" s="116"/>
      <c r="E1376" s="175">
        <f t="shared" si="1"/>
        <v>-13718405.3</v>
      </c>
      <c r="F1376" s="262"/>
      <c r="G1376" s="61" t="s">
        <v>2264</v>
      </c>
      <c r="H1376" s="118"/>
      <c r="I1376" s="29"/>
      <c r="J1376" s="29"/>
      <c r="K1376" s="116">
        <v>24.0</v>
      </c>
      <c r="L1376" s="116">
        <v>1659400.0</v>
      </c>
      <c r="M1376" s="174"/>
      <c r="N1376" s="174">
        <v>1054100.0</v>
      </c>
      <c r="O1376" s="116"/>
      <c r="P1376" s="174"/>
      <c r="Q1376" s="116"/>
      <c r="R1376" s="116"/>
      <c r="S1376" s="174"/>
      <c r="T1376" s="174"/>
      <c r="U1376" s="174"/>
      <c r="V1376" s="174"/>
      <c r="W1376" s="174"/>
      <c r="X1376" s="174"/>
      <c r="Y1376" s="174"/>
      <c r="Z1376" s="174"/>
      <c r="AA1376" s="174"/>
      <c r="AB1376" s="174"/>
      <c r="AC1376" s="174"/>
      <c r="AD1376" s="174"/>
      <c r="AE1376" s="174"/>
      <c r="AF1376" s="174"/>
      <c r="AG1376" s="174"/>
      <c r="AH1376" s="174"/>
      <c r="AI1376" s="174"/>
      <c r="AJ1376" s="174"/>
    </row>
    <row r="1377" ht="15.0" customHeight="1">
      <c r="A1377" s="262">
        <v>45922.0</v>
      </c>
      <c r="B1377" s="117" t="s">
        <v>2278</v>
      </c>
      <c r="C1377" s="116">
        <v>1.765973E7</v>
      </c>
      <c r="D1377" s="116"/>
      <c r="E1377" s="175">
        <f t="shared" si="1"/>
        <v>3941324.7</v>
      </c>
      <c r="F1377" s="262">
        <v>45914.0</v>
      </c>
      <c r="G1377" s="61" t="s">
        <v>2264</v>
      </c>
      <c r="H1377" s="118"/>
      <c r="I1377" s="29"/>
      <c r="J1377" s="29"/>
      <c r="K1377" s="116">
        <v>25.0</v>
      </c>
      <c r="L1377" s="116">
        <v>1659400.0</v>
      </c>
      <c r="M1377" s="174"/>
      <c r="N1377" s="174">
        <v>948690.0</v>
      </c>
      <c r="O1377" s="116"/>
      <c r="P1377" s="174"/>
      <c r="Q1377" s="116"/>
      <c r="R1377" s="116"/>
      <c r="S1377" s="174"/>
      <c r="T1377" s="174"/>
      <c r="U1377" s="174"/>
      <c r="V1377" s="174"/>
      <c r="W1377" s="174"/>
      <c r="X1377" s="174"/>
      <c r="Y1377" s="174"/>
      <c r="Z1377" s="174"/>
      <c r="AA1377" s="174"/>
      <c r="AB1377" s="174"/>
      <c r="AC1377" s="174"/>
      <c r="AD1377" s="174"/>
      <c r="AE1377" s="174"/>
      <c r="AF1377" s="174"/>
      <c r="AG1377" s="174"/>
      <c r="AH1377" s="174"/>
      <c r="AI1377" s="174"/>
      <c r="AJ1377" s="174"/>
    </row>
    <row r="1378" ht="15.0" customHeight="1">
      <c r="A1378" s="262"/>
      <c r="B1378" s="115" t="s">
        <v>2271</v>
      </c>
      <c r="C1378" s="116">
        <v>470417.0</v>
      </c>
      <c r="D1378" s="118"/>
      <c r="E1378" s="175">
        <f t="shared" si="1"/>
        <v>4411741.7</v>
      </c>
      <c r="F1378" s="262"/>
      <c r="G1378" s="61" t="s">
        <v>2264</v>
      </c>
      <c r="H1378" s="118"/>
      <c r="I1378" s="29"/>
      <c r="J1378" s="29"/>
      <c r="K1378" s="116">
        <v>26.0</v>
      </c>
      <c r="L1378" s="116">
        <v>1764810.0</v>
      </c>
      <c r="M1378" s="174"/>
      <c r="N1378" s="174">
        <v>843280.0</v>
      </c>
      <c r="O1378" s="116"/>
      <c r="P1378" s="174"/>
      <c r="Q1378" s="116"/>
      <c r="R1378" s="116"/>
      <c r="S1378" s="174"/>
      <c r="T1378" s="174"/>
      <c r="U1378" s="174"/>
      <c r="V1378" s="174"/>
      <c r="W1378" s="174"/>
      <c r="X1378" s="174"/>
      <c r="Y1378" s="174"/>
      <c r="Z1378" s="174"/>
      <c r="AA1378" s="174"/>
      <c r="AB1378" s="174"/>
      <c r="AC1378" s="174"/>
      <c r="AD1378" s="174"/>
      <c r="AE1378" s="174"/>
      <c r="AF1378" s="174"/>
      <c r="AG1378" s="174"/>
      <c r="AH1378" s="174"/>
      <c r="AI1378" s="174"/>
      <c r="AJ1378" s="174"/>
    </row>
    <row r="1379" ht="15.0" customHeight="1">
      <c r="A1379" s="262"/>
      <c r="B1379" s="115" t="s">
        <v>2430</v>
      </c>
      <c r="C1379" s="116"/>
      <c r="D1379" s="118">
        <v>11636.0</v>
      </c>
      <c r="E1379" s="175">
        <f t="shared" si="1"/>
        <v>4400105.7</v>
      </c>
      <c r="F1379" s="262"/>
      <c r="G1379" s="61" t="s">
        <v>2264</v>
      </c>
      <c r="H1379" s="118"/>
      <c r="I1379" s="29"/>
      <c r="J1379" s="29"/>
      <c r="K1379" s="116">
        <v>27.0</v>
      </c>
      <c r="L1379" s="116">
        <v>201140.0</v>
      </c>
      <c r="M1379" s="174"/>
      <c r="N1379" s="174">
        <v>105410.0</v>
      </c>
      <c r="O1379" s="116"/>
      <c r="P1379" s="174"/>
      <c r="Q1379" s="116"/>
      <c r="R1379" s="116"/>
      <c r="S1379" s="174"/>
      <c r="T1379" s="174"/>
      <c r="U1379" s="174"/>
      <c r="V1379" s="174"/>
      <c r="W1379" s="174"/>
      <c r="X1379" s="174"/>
      <c r="Y1379" s="174"/>
      <c r="Z1379" s="174"/>
      <c r="AA1379" s="174"/>
      <c r="AB1379" s="174"/>
      <c r="AC1379" s="174"/>
      <c r="AD1379" s="174"/>
      <c r="AE1379" s="174"/>
      <c r="AF1379" s="174"/>
      <c r="AG1379" s="174"/>
      <c r="AH1379" s="174"/>
      <c r="AI1379" s="174"/>
      <c r="AJ1379" s="174"/>
    </row>
    <row r="1380" ht="15.0" customHeight="1">
      <c r="A1380" s="262"/>
      <c r="B1380" s="117" t="s">
        <v>3167</v>
      </c>
      <c r="C1380" s="116"/>
      <c r="D1380" s="116">
        <v>116040.0</v>
      </c>
      <c r="E1380" s="175">
        <f t="shared" si="1"/>
        <v>4284065.7</v>
      </c>
      <c r="F1380" s="262"/>
      <c r="G1380" s="61" t="s">
        <v>2264</v>
      </c>
      <c r="H1380" s="118"/>
      <c r="I1380" s="29"/>
      <c r="J1380" s="29"/>
      <c r="K1380" s="116">
        <v>28.0</v>
      </c>
      <c r="L1380" s="116">
        <v>181800.0</v>
      </c>
      <c r="M1380" s="174"/>
      <c r="N1380" s="174">
        <v>105410.0</v>
      </c>
      <c r="O1380" s="116"/>
      <c r="P1380" s="174"/>
      <c r="Q1380" s="116"/>
      <c r="R1380" s="116"/>
      <c r="S1380" s="174"/>
      <c r="T1380" s="174"/>
      <c r="U1380" s="174"/>
      <c r="V1380" s="174"/>
      <c r="W1380" s="174"/>
      <c r="X1380" s="174"/>
      <c r="Y1380" s="174"/>
      <c r="Z1380" s="174"/>
      <c r="AA1380" s="174"/>
      <c r="AB1380" s="174"/>
      <c r="AC1380" s="174"/>
      <c r="AD1380" s="174"/>
      <c r="AE1380" s="174"/>
      <c r="AF1380" s="174"/>
      <c r="AG1380" s="174"/>
      <c r="AH1380" s="174"/>
      <c r="AI1380" s="174"/>
      <c r="AJ1380" s="174"/>
    </row>
    <row r="1381" ht="15.0" customHeight="1">
      <c r="A1381" s="262"/>
      <c r="B1381" s="115" t="s">
        <v>2470</v>
      </c>
      <c r="C1381" s="116">
        <v>252973.0</v>
      </c>
      <c r="D1381" s="116"/>
      <c r="E1381" s="175">
        <f t="shared" si="1"/>
        <v>4537038.7</v>
      </c>
      <c r="F1381" s="262"/>
      <c r="G1381" s="61" t="s">
        <v>2264</v>
      </c>
      <c r="H1381" s="118"/>
      <c r="I1381" s="29"/>
      <c r="J1381" s="29"/>
      <c r="K1381" s="116">
        <v>29.0</v>
      </c>
      <c r="L1381" s="116">
        <v>1870220.0</v>
      </c>
      <c r="M1381" s="174"/>
      <c r="N1381" s="174">
        <v>737870.0</v>
      </c>
      <c r="O1381" s="116"/>
      <c r="P1381" s="174"/>
      <c r="Q1381" s="116"/>
      <c r="R1381" s="116"/>
      <c r="S1381" s="174"/>
      <c r="T1381" s="174"/>
      <c r="U1381" s="174"/>
      <c r="V1381" s="174"/>
      <c r="W1381" s="174"/>
      <c r="X1381" s="174"/>
      <c r="Y1381" s="174"/>
      <c r="Z1381" s="174"/>
      <c r="AA1381" s="174"/>
      <c r="AB1381" s="174"/>
      <c r="AC1381" s="174"/>
      <c r="AD1381" s="174"/>
      <c r="AE1381" s="174"/>
      <c r="AF1381" s="174"/>
      <c r="AG1381" s="174"/>
      <c r="AH1381" s="174"/>
      <c r="AI1381" s="174"/>
      <c r="AJ1381" s="174"/>
    </row>
    <row r="1382" ht="15.0" customHeight="1">
      <c r="A1382" s="262"/>
      <c r="B1382" s="115" t="s">
        <v>3288</v>
      </c>
      <c r="C1382" s="116"/>
      <c r="D1382" s="116">
        <v>66000.0</v>
      </c>
      <c r="E1382" s="175">
        <f t="shared" si="1"/>
        <v>4471038.7</v>
      </c>
      <c r="F1382" s="262"/>
      <c r="G1382" s="61" t="s">
        <v>2264</v>
      </c>
      <c r="H1382" s="118"/>
      <c r="I1382" s="29"/>
      <c r="J1382" s="29"/>
      <c r="K1382" s="116">
        <v>30.0</v>
      </c>
      <c r="L1382" s="118">
        <f>1659400+N1362</f>
        <v>8559550</v>
      </c>
      <c r="M1382" s="174"/>
      <c r="N1382" s="174">
        <v>737870.0</v>
      </c>
      <c r="O1382" s="116"/>
      <c r="P1382" s="174"/>
      <c r="Q1382" s="116"/>
      <c r="R1382" s="116"/>
      <c r="S1382" s="174"/>
      <c r="T1382" s="174"/>
      <c r="U1382" s="174"/>
      <c r="V1382" s="174"/>
      <c r="W1382" s="174"/>
      <c r="X1382" s="174"/>
      <c r="Y1382" s="174"/>
      <c r="Z1382" s="174"/>
      <c r="AA1382" s="174"/>
      <c r="AB1382" s="174"/>
      <c r="AC1382" s="174"/>
      <c r="AD1382" s="174"/>
      <c r="AE1382" s="174"/>
      <c r="AF1382" s="174"/>
      <c r="AG1382" s="174"/>
      <c r="AH1382" s="174"/>
      <c r="AI1382" s="174"/>
      <c r="AJ1382" s="174"/>
    </row>
    <row r="1383" ht="15.0" customHeight="1">
      <c r="A1383" s="262"/>
      <c r="B1383" s="115" t="s">
        <v>3268</v>
      </c>
      <c r="C1383" s="116"/>
      <c r="D1383" s="118">
        <v>96700.0</v>
      </c>
      <c r="E1383" s="175">
        <f t="shared" si="1"/>
        <v>4374338.7</v>
      </c>
      <c r="F1383" s="262"/>
      <c r="G1383" s="61" t="s">
        <v>2264</v>
      </c>
      <c r="H1383" s="118"/>
      <c r="I1383" s="29"/>
      <c r="J1383" s="29"/>
      <c r="K1383" s="116">
        <v>31.0</v>
      </c>
      <c r="L1383" s="118"/>
      <c r="M1383" s="272" t="s">
        <v>3</v>
      </c>
      <c r="N1383" s="261">
        <f>SUM(N1373:N1382)</f>
        <v>6535420</v>
      </c>
      <c r="O1383" s="116"/>
      <c r="P1383" s="174"/>
      <c r="Q1383" s="116"/>
      <c r="R1383" s="116"/>
      <c r="S1383" s="118"/>
      <c r="T1383" s="118"/>
      <c r="U1383" s="118"/>
      <c r="V1383" s="118"/>
      <c r="W1383" s="118"/>
      <c r="X1383" s="118"/>
      <c r="Y1383" s="118"/>
      <c r="Z1383" s="118"/>
      <c r="AA1383" s="118"/>
      <c r="AB1383" s="118"/>
      <c r="AC1383" s="118"/>
      <c r="AD1383" s="118"/>
      <c r="AE1383" s="118"/>
      <c r="AF1383" s="118"/>
      <c r="AG1383" s="118"/>
      <c r="AH1383" s="118"/>
      <c r="AI1383" s="118"/>
      <c r="AJ1383" s="118"/>
    </row>
    <row r="1384" ht="15.0" customHeight="1">
      <c r="A1384" s="262">
        <v>45923.0</v>
      </c>
      <c r="B1384" s="115" t="s">
        <v>2271</v>
      </c>
      <c r="C1384" s="116">
        <v>427561.0</v>
      </c>
      <c r="D1384" s="116"/>
      <c r="E1384" s="175">
        <f t="shared" si="1"/>
        <v>4801899.7</v>
      </c>
      <c r="F1384" s="262"/>
      <c r="G1384" s="61" t="s">
        <v>2264</v>
      </c>
      <c r="H1384" s="118"/>
      <c r="I1384" s="29"/>
      <c r="J1384" s="29"/>
      <c r="K1384" s="116"/>
      <c r="L1384" s="174">
        <f>SUM(L1346:L1383)+N1372</f>
        <v>297868938</v>
      </c>
      <c r="M1384" s="174"/>
      <c r="N1384" s="174">
        <f>L1384-L1362-L1351-L1350-L1348-L1347-L1346-L1349</f>
        <v>49118630</v>
      </c>
      <c r="O1384" s="116"/>
      <c r="P1384" s="174"/>
      <c r="Q1384" s="116"/>
      <c r="R1384" s="116"/>
      <c r="S1384" s="118"/>
      <c r="T1384" s="118"/>
      <c r="U1384" s="118"/>
      <c r="V1384" s="118"/>
      <c r="W1384" s="118"/>
      <c r="X1384" s="118"/>
      <c r="Y1384" s="118"/>
      <c r="Z1384" s="118"/>
      <c r="AA1384" s="118"/>
      <c r="AB1384" s="118"/>
      <c r="AC1384" s="118"/>
      <c r="AD1384" s="118"/>
      <c r="AE1384" s="118"/>
      <c r="AF1384" s="118"/>
      <c r="AG1384" s="118"/>
      <c r="AH1384" s="118"/>
      <c r="AI1384" s="118"/>
      <c r="AJ1384" s="118"/>
    </row>
    <row r="1385" ht="15.0" customHeight="1">
      <c r="A1385" s="262"/>
      <c r="B1385" s="117" t="s">
        <v>3167</v>
      </c>
      <c r="C1385" s="116"/>
      <c r="D1385" s="116">
        <v>116040.0</v>
      </c>
      <c r="E1385" s="175">
        <f t="shared" si="1"/>
        <v>4685859.7</v>
      </c>
      <c r="F1385" s="262"/>
      <c r="G1385" s="61" t="s">
        <v>2264</v>
      </c>
      <c r="H1385" s="118"/>
      <c r="I1385" s="29"/>
      <c r="J1385" s="29"/>
      <c r="K1385" s="116"/>
      <c r="L1385" s="174" t="s">
        <v>2837</v>
      </c>
      <c r="M1385" s="174"/>
      <c r="N1385" s="174"/>
      <c r="O1385" s="116"/>
      <c r="P1385" s="174"/>
      <c r="Q1385" s="116"/>
      <c r="R1385" s="116"/>
      <c r="S1385" s="118"/>
      <c r="T1385" s="118"/>
      <c r="U1385" s="118"/>
      <c r="V1385" s="118"/>
      <c r="W1385" s="118"/>
      <c r="X1385" s="118"/>
      <c r="Y1385" s="118"/>
      <c r="Z1385" s="118"/>
      <c r="AA1385" s="118"/>
      <c r="AB1385" s="118"/>
      <c r="AC1385" s="118"/>
      <c r="AD1385" s="118"/>
      <c r="AE1385" s="118"/>
      <c r="AF1385" s="118"/>
      <c r="AG1385" s="118"/>
      <c r="AH1385" s="118"/>
      <c r="AI1385" s="118"/>
      <c r="AJ1385" s="118"/>
    </row>
    <row r="1386" ht="15.0" customHeight="1">
      <c r="A1386" s="262"/>
      <c r="B1386" s="115" t="s">
        <v>2470</v>
      </c>
      <c r="C1386" s="116">
        <v>305428.0</v>
      </c>
      <c r="D1386" s="116"/>
      <c r="E1386" s="175">
        <f t="shared" si="1"/>
        <v>4991287.7</v>
      </c>
      <c r="F1386" s="262"/>
      <c r="G1386" s="61" t="s">
        <v>2264</v>
      </c>
      <c r="H1386" s="118"/>
      <c r="I1386" s="29"/>
      <c r="J1386" s="29"/>
      <c r="K1386" s="116" t="s">
        <v>2838</v>
      </c>
      <c r="L1386" s="116">
        <f>ROUNDUP(N1386*112000*0.917,-1)</f>
        <v>12735300</v>
      </c>
      <c r="M1386" s="407"/>
      <c r="N1386" s="174">
        <v>124.0</v>
      </c>
      <c r="O1386" s="116"/>
      <c r="P1386" s="174"/>
      <c r="Q1386" s="116"/>
      <c r="R1386" s="116"/>
      <c r="S1386" s="118"/>
      <c r="T1386" s="118"/>
      <c r="U1386" s="118"/>
      <c r="V1386" s="118"/>
      <c r="W1386" s="118"/>
      <c r="X1386" s="118"/>
      <c r="Y1386" s="118"/>
      <c r="Z1386" s="118"/>
      <c r="AA1386" s="118"/>
      <c r="AB1386" s="118"/>
      <c r="AC1386" s="118"/>
      <c r="AD1386" s="118"/>
      <c r="AE1386" s="118"/>
      <c r="AF1386" s="118"/>
      <c r="AG1386" s="118"/>
      <c r="AH1386" s="118"/>
      <c r="AI1386" s="118"/>
      <c r="AJ1386" s="118"/>
    </row>
    <row r="1387" ht="15.0" customHeight="1">
      <c r="A1387" s="262"/>
      <c r="B1387" s="115" t="s">
        <v>3268</v>
      </c>
      <c r="C1387" s="116"/>
      <c r="D1387" s="118">
        <v>96700.0</v>
      </c>
      <c r="E1387" s="175">
        <f t="shared" si="1"/>
        <v>4894587.7</v>
      </c>
      <c r="F1387" s="262"/>
      <c r="G1387" s="61" t="s">
        <v>2264</v>
      </c>
      <c r="H1387" s="118"/>
      <c r="I1387" s="29"/>
      <c r="J1387" s="29"/>
      <c r="K1387" s="408" t="s">
        <v>2916</v>
      </c>
      <c r="L1387" s="408">
        <f>N1387+N1388</f>
        <v>0</v>
      </c>
      <c r="M1387" s="409">
        <v>0.0</v>
      </c>
      <c r="N1387" s="409">
        <f>124000*M1387*0.9</f>
        <v>0</v>
      </c>
      <c r="O1387" s="408"/>
      <c r="P1387" s="174"/>
      <c r="Q1387" s="116"/>
      <c r="R1387" s="116"/>
      <c r="S1387" s="118"/>
      <c r="T1387" s="118"/>
      <c r="U1387" s="118"/>
      <c r="V1387" s="118"/>
      <c r="W1387" s="118"/>
      <c r="X1387" s="118"/>
      <c r="Y1387" s="118"/>
      <c r="Z1387" s="118"/>
      <c r="AA1387" s="118"/>
      <c r="AB1387" s="118"/>
      <c r="AC1387" s="118"/>
      <c r="AD1387" s="118"/>
      <c r="AE1387" s="118"/>
      <c r="AF1387" s="118"/>
      <c r="AG1387" s="118"/>
      <c r="AH1387" s="118"/>
      <c r="AI1387" s="118"/>
      <c r="AJ1387" s="118"/>
    </row>
    <row r="1388" ht="15.0" customHeight="1">
      <c r="A1388" s="262">
        <v>45924.0</v>
      </c>
      <c r="B1388" s="117" t="s">
        <v>2432</v>
      </c>
      <c r="C1388" s="116"/>
      <c r="D1388" s="116">
        <v>2522530.0</v>
      </c>
      <c r="E1388" s="175">
        <f t="shared" si="1"/>
        <v>2372057.7</v>
      </c>
      <c r="F1388" s="262"/>
      <c r="G1388" s="28" t="s">
        <v>2263</v>
      </c>
      <c r="H1388" s="118"/>
      <c r="I1388" s="29"/>
      <c r="J1388" s="29"/>
      <c r="K1388" s="116" t="s">
        <v>2829</v>
      </c>
      <c r="L1388" s="116">
        <v>2000000.0</v>
      </c>
      <c r="M1388" s="174"/>
      <c r="N1388" s="174"/>
      <c r="O1388" s="116"/>
      <c r="P1388" s="174"/>
      <c r="Q1388" s="116"/>
      <c r="R1388" s="116"/>
      <c r="S1388" s="118"/>
      <c r="T1388" s="118"/>
      <c r="U1388" s="118"/>
      <c r="V1388" s="118"/>
      <c r="W1388" s="118"/>
      <c r="X1388" s="118"/>
      <c r="Y1388" s="118"/>
      <c r="Z1388" s="118"/>
      <c r="AA1388" s="118"/>
      <c r="AB1388" s="118"/>
      <c r="AC1388" s="118"/>
      <c r="AD1388" s="118"/>
      <c r="AE1388" s="118"/>
      <c r="AF1388" s="118"/>
      <c r="AG1388" s="118"/>
      <c r="AH1388" s="118"/>
      <c r="AI1388" s="118"/>
      <c r="AJ1388" s="118"/>
    </row>
    <row r="1389" ht="15.0" customHeight="1">
      <c r="A1389" s="262"/>
      <c r="B1389" s="117" t="s">
        <v>3289</v>
      </c>
      <c r="C1389" s="116"/>
      <c r="D1389" s="116">
        <v>11000.0</v>
      </c>
      <c r="E1389" s="175">
        <f t="shared" si="1"/>
        <v>2361057.7</v>
      </c>
      <c r="F1389" s="262"/>
      <c r="G1389" s="99" t="s">
        <v>2265</v>
      </c>
      <c r="H1389" s="118"/>
      <c r="I1389" s="29"/>
      <c r="J1389" s="29"/>
      <c r="K1389" s="116"/>
      <c r="L1389" s="174">
        <f>SUM(L1386:L1388)</f>
        <v>14735300</v>
      </c>
      <c r="M1389" s="174"/>
      <c r="N1389" s="174"/>
      <c r="O1389" s="116"/>
      <c r="P1389" s="174"/>
      <c r="Q1389" s="116"/>
      <c r="R1389" s="116"/>
      <c r="S1389" s="118"/>
      <c r="T1389" s="118"/>
      <c r="U1389" s="118"/>
      <c r="V1389" s="118"/>
      <c r="W1389" s="118"/>
      <c r="X1389" s="118"/>
      <c r="Y1389" s="118"/>
      <c r="Z1389" s="118"/>
      <c r="AA1389" s="118"/>
      <c r="AB1389" s="118"/>
      <c r="AC1389" s="118"/>
      <c r="AD1389" s="118"/>
      <c r="AE1389" s="118"/>
      <c r="AF1389" s="118"/>
      <c r="AG1389" s="118"/>
      <c r="AH1389" s="118"/>
      <c r="AI1389" s="118"/>
      <c r="AJ1389" s="118"/>
    </row>
    <row r="1390" ht="15.0" customHeight="1">
      <c r="A1390" s="262"/>
      <c r="B1390" s="117" t="s">
        <v>2436</v>
      </c>
      <c r="C1390" s="116"/>
      <c r="D1390" s="116">
        <v>1178104.0</v>
      </c>
      <c r="E1390" s="175">
        <f t="shared" si="1"/>
        <v>1182953.7</v>
      </c>
      <c r="F1390" s="262"/>
      <c r="G1390" s="99" t="s">
        <v>2265</v>
      </c>
      <c r="H1390" s="118"/>
      <c r="I1390" s="29"/>
      <c r="J1390" s="29"/>
      <c r="K1390" s="116" t="s">
        <v>3</v>
      </c>
      <c r="L1390" s="174">
        <f>L1384+L1389</f>
        <v>312604238</v>
      </c>
      <c r="M1390" s="174"/>
      <c r="N1390" s="174"/>
      <c r="O1390" s="116"/>
      <c r="P1390" s="174"/>
      <c r="Q1390" s="116"/>
      <c r="R1390" s="116"/>
      <c r="S1390" s="118"/>
      <c r="T1390" s="118"/>
      <c r="U1390" s="118"/>
      <c r="V1390" s="118"/>
      <c r="W1390" s="118"/>
      <c r="X1390" s="118"/>
      <c r="Y1390" s="118"/>
      <c r="Z1390" s="118"/>
      <c r="AA1390" s="118"/>
      <c r="AB1390" s="118"/>
      <c r="AC1390" s="118"/>
      <c r="AD1390" s="118"/>
      <c r="AE1390" s="118"/>
      <c r="AF1390" s="118"/>
      <c r="AG1390" s="118"/>
      <c r="AH1390" s="118"/>
      <c r="AI1390" s="118"/>
      <c r="AJ1390" s="118"/>
    </row>
    <row r="1391" ht="15.0" customHeight="1">
      <c r="A1391" s="262"/>
      <c r="B1391" s="117" t="s">
        <v>3290</v>
      </c>
      <c r="C1391" s="116">
        <v>283.0</v>
      </c>
      <c r="D1391" s="116"/>
      <c r="E1391" s="175">
        <f t="shared" si="1"/>
        <v>1183236.7</v>
      </c>
      <c r="F1391" s="262"/>
      <c r="G1391" s="259" t="s">
        <v>717</v>
      </c>
      <c r="H1391" s="118"/>
      <c r="I1391" s="29"/>
      <c r="J1391" s="29"/>
      <c r="K1391" s="116"/>
      <c r="L1391" s="174"/>
      <c r="M1391" s="174"/>
      <c r="N1391" s="174"/>
      <c r="O1391" s="116"/>
      <c r="P1391" s="174"/>
      <c r="Q1391" s="116"/>
      <c r="R1391" s="116"/>
      <c r="S1391" s="118"/>
      <c r="T1391" s="118"/>
      <c r="U1391" s="118"/>
      <c r="V1391" s="118"/>
      <c r="W1391" s="118"/>
      <c r="X1391" s="118"/>
      <c r="Y1391" s="118"/>
      <c r="Z1391" s="118"/>
      <c r="AA1391" s="118"/>
      <c r="AB1391" s="118"/>
      <c r="AC1391" s="118"/>
      <c r="AD1391" s="118"/>
      <c r="AE1391" s="118"/>
      <c r="AF1391" s="118"/>
      <c r="AG1391" s="118"/>
      <c r="AH1391" s="118"/>
      <c r="AI1391" s="118"/>
      <c r="AJ1391" s="118"/>
    </row>
    <row r="1392" ht="15.0" customHeight="1">
      <c r="A1392" s="262"/>
      <c r="B1392" s="115" t="s">
        <v>2271</v>
      </c>
      <c r="C1392" s="116">
        <v>891694.0</v>
      </c>
      <c r="D1392" s="116"/>
      <c r="E1392" s="175">
        <f t="shared" si="1"/>
        <v>2074930.7</v>
      </c>
      <c r="F1392" s="262"/>
      <c r="G1392" s="61" t="s">
        <v>2264</v>
      </c>
      <c r="H1392" s="118"/>
      <c r="I1392" s="29"/>
      <c r="J1392" s="29"/>
      <c r="K1392" s="116"/>
      <c r="L1392" s="174"/>
      <c r="M1392" s="174"/>
      <c r="N1392" s="174"/>
      <c r="O1392" s="116"/>
      <c r="P1392" s="174"/>
      <c r="Q1392" s="116"/>
      <c r="R1392" s="116"/>
      <c r="S1392" s="118"/>
      <c r="T1392" s="118"/>
      <c r="U1392" s="118"/>
      <c r="V1392" s="118"/>
      <c r="W1392" s="118"/>
      <c r="X1392" s="118"/>
      <c r="Y1392" s="118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</row>
    <row r="1393" ht="15.0" customHeight="1">
      <c r="A1393" s="262"/>
      <c r="B1393" s="117" t="s">
        <v>3167</v>
      </c>
      <c r="C1393" s="116"/>
      <c r="D1393" s="116">
        <v>116040.0</v>
      </c>
      <c r="E1393" s="175">
        <f t="shared" si="1"/>
        <v>1958890.7</v>
      </c>
      <c r="F1393" s="262"/>
      <c r="G1393" s="61" t="s">
        <v>2264</v>
      </c>
      <c r="H1393" s="118"/>
      <c r="I1393" s="29"/>
      <c r="J1393" s="29"/>
      <c r="K1393" s="116"/>
      <c r="L1393" s="174"/>
      <c r="M1393" s="174"/>
      <c r="N1393" s="174"/>
      <c r="O1393" s="116"/>
      <c r="P1393" s="174"/>
      <c r="Q1393" s="116"/>
      <c r="R1393" s="116"/>
      <c r="S1393" s="118"/>
      <c r="T1393" s="118"/>
      <c r="U1393" s="118"/>
      <c r="V1393" s="118"/>
      <c r="W1393" s="118"/>
      <c r="X1393" s="118"/>
      <c r="Y1393" s="118"/>
      <c r="Z1393" s="118"/>
      <c r="AA1393" s="118"/>
      <c r="AB1393" s="118"/>
      <c r="AC1393" s="118"/>
      <c r="AD1393" s="118"/>
      <c r="AE1393" s="118"/>
      <c r="AF1393" s="118"/>
      <c r="AG1393" s="118"/>
      <c r="AH1393" s="118"/>
      <c r="AI1393" s="118"/>
      <c r="AJ1393" s="118"/>
    </row>
    <row r="1394" ht="15.0" customHeight="1">
      <c r="A1394" s="262"/>
      <c r="B1394" s="115" t="s">
        <v>2470</v>
      </c>
      <c r="C1394" s="116">
        <v>164677.0</v>
      </c>
      <c r="D1394" s="116"/>
      <c r="E1394" s="175">
        <f t="shared" si="1"/>
        <v>2123567.7</v>
      </c>
      <c r="F1394" s="262"/>
      <c r="G1394" s="61" t="s">
        <v>2264</v>
      </c>
      <c r="H1394" s="118"/>
      <c r="I1394" s="29"/>
      <c r="J1394" s="29"/>
      <c r="K1394" s="116"/>
      <c r="L1394" s="174"/>
      <c r="M1394" s="174"/>
      <c r="N1394" s="174"/>
      <c r="O1394" s="116"/>
      <c r="P1394" s="174"/>
      <c r="Q1394" s="116"/>
      <c r="R1394" s="116"/>
      <c r="S1394" s="118"/>
      <c r="T1394" s="118"/>
      <c r="U1394" s="118"/>
      <c r="V1394" s="118"/>
      <c r="W1394" s="118"/>
      <c r="X1394" s="118"/>
      <c r="Y1394" s="118"/>
      <c r="Z1394" s="118"/>
      <c r="AA1394" s="118"/>
      <c r="AB1394" s="118"/>
      <c r="AC1394" s="118"/>
      <c r="AD1394" s="118"/>
      <c r="AE1394" s="118"/>
      <c r="AF1394" s="118"/>
      <c r="AG1394" s="118"/>
      <c r="AH1394" s="118"/>
      <c r="AI1394" s="118"/>
      <c r="AJ1394" s="118"/>
    </row>
    <row r="1395" ht="15.0" customHeight="1">
      <c r="A1395" s="262"/>
      <c r="B1395" s="115" t="s">
        <v>3268</v>
      </c>
      <c r="C1395" s="116"/>
      <c r="D1395" s="118">
        <v>96700.0</v>
      </c>
      <c r="E1395" s="175">
        <f t="shared" si="1"/>
        <v>2026867.7</v>
      </c>
      <c r="F1395" s="262"/>
      <c r="G1395" s="61" t="s">
        <v>2264</v>
      </c>
      <c r="H1395" s="118"/>
      <c r="I1395" s="29"/>
      <c r="J1395" s="29"/>
      <c r="K1395" s="116"/>
      <c r="L1395" s="174"/>
      <c r="M1395" s="174"/>
      <c r="N1395" s="174"/>
      <c r="O1395" s="116"/>
      <c r="P1395" s="174"/>
      <c r="Q1395" s="116"/>
      <c r="R1395" s="116"/>
      <c r="S1395" s="118"/>
      <c r="T1395" s="118"/>
      <c r="U1395" s="118"/>
      <c r="V1395" s="118"/>
      <c r="W1395" s="118"/>
      <c r="X1395" s="118"/>
      <c r="Y1395" s="118"/>
      <c r="Z1395" s="118"/>
      <c r="AA1395" s="118"/>
      <c r="AB1395" s="118"/>
      <c r="AC1395" s="118"/>
      <c r="AD1395" s="118"/>
      <c r="AE1395" s="118"/>
      <c r="AF1395" s="118"/>
      <c r="AG1395" s="118"/>
      <c r="AH1395" s="118"/>
      <c r="AI1395" s="118"/>
      <c r="AJ1395" s="118"/>
    </row>
    <row r="1396" ht="15.0" customHeight="1">
      <c r="A1396" s="262">
        <v>45925.0</v>
      </c>
      <c r="B1396" s="115" t="s">
        <v>2999</v>
      </c>
      <c r="C1396" s="116">
        <v>1767000.0</v>
      </c>
      <c r="D1396" s="116"/>
      <c r="E1396" s="175">
        <f t="shared" si="1"/>
        <v>3793867.7</v>
      </c>
      <c r="F1396" s="262">
        <v>45923.0</v>
      </c>
      <c r="G1396" s="61" t="s">
        <v>2264</v>
      </c>
      <c r="H1396" s="118"/>
      <c r="I1396" s="29"/>
      <c r="J1396" s="29"/>
      <c r="K1396" s="116"/>
      <c r="L1396" s="174"/>
      <c r="M1396" s="174"/>
      <c r="N1396" s="174"/>
      <c r="O1396" s="116"/>
      <c r="P1396" s="174"/>
      <c r="Q1396" s="116"/>
      <c r="R1396" s="116"/>
      <c r="S1396" s="118"/>
      <c r="T1396" s="118"/>
      <c r="U1396" s="118"/>
      <c r="V1396" s="118"/>
      <c r="W1396" s="118"/>
      <c r="X1396" s="118"/>
      <c r="Y1396" s="118"/>
      <c r="Z1396" s="118"/>
      <c r="AA1396" s="118"/>
      <c r="AB1396" s="118"/>
      <c r="AC1396" s="118"/>
      <c r="AD1396" s="118"/>
      <c r="AE1396" s="118"/>
      <c r="AF1396" s="118"/>
      <c r="AG1396" s="118"/>
      <c r="AH1396" s="118"/>
      <c r="AI1396" s="118"/>
      <c r="AJ1396" s="118"/>
    </row>
    <row r="1397" ht="15.0" customHeight="1">
      <c r="A1397" s="262"/>
      <c r="B1397" s="115" t="s">
        <v>2271</v>
      </c>
      <c r="C1397" s="116">
        <v>382716.0</v>
      </c>
      <c r="D1397" s="116"/>
      <c r="E1397" s="175">
        <f t="shared" si="1"/>
        <v>4176583.7</v>
      </c>
      <c r="F1397" s="262"/>
      <c r="G1397" s="61" t="s">
        <v>2264</v>
      </c>
      <c r="H1397" s="118"/>
      <c r="I1397" s="29"/>
      <c r="J1397" s="29"/>
      <c r="K1397" s="116"/>
      <c r="L1397" s="174"/>
      <c r="M1397" s="174"/>
      <c r="N1397" s="174"/>
      <c r="O1397" s="116"/>
      <c r="P1397" s="174"/>
      <c r="Q1397" s="116"/>
      <c r="R1397" s="116"/>
      <c r="S1397" s="118"/>
      <c r="T1397" s="118"/>
      <c r="U1397" s="118"/>
      <c r="V1397" s="118"/>
      <c r="W1397" s="118"/>
      <c r="X1397" s="118"/>
      <c r="Y1397" s="118"/>
      <c r="Z1397" s="118"/>
      <c r="AA1397" s="118"/>
      <c r="AB1397" s="118"/>
      <c r="AC1397" s="118"/>
      <c r="AD1397" s="118"/>
      <c r="AE1397" s="118"/>
      <c r="AF1397" s="118"/>
      <c r="AG1397" s="118"/>
      <c r="AH1397" s="118"/>
      <c r="AI1397" s="118"/>
      <c r="AJ1397" s="118"/>
    </row>
    <row r="1398" ht="15.0" customHeight="1">
      <c r="A1398" s="262"/>
      <c r="B1398" s="117" t="s">
        <v>3167</v>
      </c>
      <c r="C1398" s="116"/>
      <c r="D1398" s="116">
        <v>116040.0</v>
      </c>
      <c r="E1398" s="175">
        <f t="shared" si="1"/>
        <v>4060543.7</v>
      </c>
      <c r="F1398" s="262"/>
      <c r="G1398" s="61" t="s">
        <v>2264</v>
      </c>
      <c r="H1398" s="118"/>
      <c r="I1398" s="29"/>
      <c r="J1398" s="29"/>
      <c r="K1398" s="116"/>
      <c r="L1398" s="174"/>
      <c r="M1398" s="174"/>
      <c r="N1398" s="174"/>
      <c r="O1398" s="116"/>
      <c r="P1398" s="174"/>
      <c r="Q1398" s="116"/>
      <c r="R1398" s="116"/>
      <c r="S1398" s="118"/>
      <c r="T1398" s="118"/>
      <c r="U1398" s="118"/>
      <c r="V1398" s="118"/>
      <c r="W1398" s="118"/>
      <c r="X1398" s="118"/>
      <c r="Y1398" s="118"/>
      <c r="Z1398" s="118"/>
      <c r="AA1398" s="118"/>
      <c r="AB1398" s="118"/>
      <c r="AC1398" s="118"/>
      <c r="AD1398" s="118"/>
      <c r="AE1398" s="118"/>
      <c r="AF1398" s="118"/>
      <c r="AG1398" s="118"/>
      <c r="AH1398" s="118"/>
      <c r="AI1398" s="118"/>
      <c r="AJ1398" s="118"/>
    </row>
    <row r="1399" ht="15.0" customHeight="1">
      <c r="A1399" s="262"/>
      <c r="B1399" s="115" t="s">
        <v>2470</v>
      </c>
      <c r="C1399" s="116">
        <v>422147.0</v>
      </c>
      <c r="D1399" s="116"/>
      <c r="E1399" s="175">
        <f t="shared" si="1"/>
        <v>4482690.7</v>
      </c>
      <c r="F1399" s="262"/>
      <c r="G1399" s="61" t="s">
        <v>2264</v>
      </c>
      <c r="H1399" s="118"/>
      <c r="I1399" s="29"/>
      <c r="J1399" s="29"/>
      <c r="K1399" s="116"/>
      <c r="L1399" s="174"/>
      <c r="M1399" s="174"/>
      <c r="N1399" s="174"/>
      <c r="O1399" s="116"/>
      <c r="P1399" s="174"/>
      <c r="Q1399" s="116"/>
      <c r="R1399" s="116"/>
      <c r="S1399" s="118"/>
      <c r="T1399" s="118"/>
      <c r="U1399" s="118"/>
      <c r="V1399" s="118"/>
      <c r="W1399" s="118"/>
      <c r="X1399" s="118"/>
      <c r="Y1399" s="118"/>
      <c r="Z1399" s="118"/>
      <c r="AA1399" s="118"/>
      <c r="AB1399" s="118"/>
      <c r="AC1399" s="118"/>
      <c r="AD1399" s="118"/>
      <c r="AE1399" s="118"/>
      <c r="AF1399" s="118"/>
      <c r="AG1399" s="118"/>
      <c r="AH1399" s="118"/>
      <c r="AI1399" s="118"/>
      <c r="AJ1399" s="118"/>
    </row>
    <row r="1400" ht="15.0" customHeight="1">
      <c r="A1400" s="262"/>
      <c r="B1400" s="115" t="s">
        <v>3268</v>
      </c>
      <c r="C1400" s="116"/>
      <c r="D1400" s="118">
        <v>96700.0</v>
      </c>
      <c r="E1400" s="175">
        <f t="shared" si="1"/>
        <v>4385990.7</v>
      </c>
      <c r="F1400" s="262"/>
      <c r="G1400" s="61" t="s">
        <v>2264</v>
      </c>
      <c r="H1400" s="118"/>
      <c r="I1400" s="29"/>
      <c r="J1400" s="29"/>
      <c r="K1400" s="116"/>
      <c r="L1400" s="174"/>
      <c r="M1400" s="174"/>
      <c r="N1400" s="174"/>
      <c r="O1400" s="116"/>
      <c r="P1400" s="174"/>
      <c r="Q1400" s="116"/>
      <c r="R1400" s="116"/>
      <c r="S1400" s="118"/>
      <c r="T1400" s="118"/>
      <c r="U1400" s="118"/>
      <c r="V1400" s="118"/>
      <c r="W1400" s="118"/>
      <c r="X1400" s="118"/>
      <c r="Y1400" s="118"/>
      <c r="Z1400" s="118"/>
      <c r="AA1400" s="118"/>
      <c r="AB1400" s="118"/>
      <c r="AC1400" s="118"/>
      <c r="AD1400" s="118"/>
      <c r="AE1400" s="118"/>
      <c r="AF1400" s="118"/>
      <c r="AG1400" s="118"/>
      <c r="AH1400" s="118"/>
      <c r="AI1400" s="118"/>
      <c r="AJ1400" s="118"/>
    </row>
    <row r="1401" ht="15.0" customHeight="1">
      <c r="A1401" s="262"/>
      <c r="B1401" s="115" t="s">
        <v>2443</v>
      </c>
      <c r="C1401" s="116"/>
      <c r="D1401" s="116">
        <v>300000.0</v>
      </c>
      <c r="E1401" s="175">
        <f t="shared" si="1"/>
        <v>4085990.7</v>
      </c>
      <c r="F1401" s="262"/>
      <c r="G1401" s="61" t="s">
        <v>2264</v>
      </c>
      <c r="H1401" s="118"/>
      <c r="I1401" s="29"/>
      <c r="J1401" s="29"/>
      <c r="K1401" s="116"/>
      <c r="L1401" s="174"/>
      <c r="M1401" s="174"/>
      <c r="N1401" s="174"/>
      <c r="O1401" s="116"/>
      <c r="P1401" s="174"/>
      <c r="Q1401" s="116"/>
      <c r="R1401" s="116"/>
      <c r="S1401" s="118"/>
      <c r="T1401" s="118"/>
      <c r="U1401" s="118"/>
      <c r="V1401" s="118"/>
      <c r="W1401" s="118"/>
      <c r="X1401" s="118"/>
      <c r="Y1401" s="118"/>
      <c r="Z1401" s="118"/>
      <c r="AA1401" s="118"/>
      <c r="AB1401" s="118"/>
      <c r="AC1401" s="118"/>
      <c r="AD1401" s="118"/>
      <c r="AE1401" s="118"/>
      <c r="AF1401" s="118"/>
      <c r="AG1401" s="118"/>
      <c r="AH1401" s="118"/>
      <c r="AI1401" s="118"/>
      <c r="AJ1401" s="118"/>
    </row>
    <row r="1402" ht="15.0" customHeight="1">
      <c r="A1402" s="262"/>
      <c r="B1402" s="115" t="s">
        <v>2336</v>
      </c>
      <c r="C1402" s="116"/>
      <c r="D1402" s="118">
        <v>459889.0</v>
      </c>
      <c r="E1402" s="175">
        <f t="shared" si="1"/>
        <v>3626101.7</v>
      </c>
      <c r="F1402" s="262"/>
      <c r="G1402" s="28" t="s">
        <v>2263</v>
      </c>
      <c r="H1402" s="118"/>
      <c r="I1402" s="29"/>
      <c r="J1402" s="29"/>
      <c r="K1402" s="116"/>
      <c r="L1402" s="174"/>
      <c r="M1402" s="174"/>
      <c r="N1402" s="174"/>
      <c r="O1402" s="116"/>
      <c r="P1402" s="174"/>
      <c r="Q1402" s="116"/>
      <c r="R1402" s="116"/>
      <c r="S1402" s="118"/>
      <c r="T1402" s="118"/>
      <c r="U1402" s="118"/>
      <c r="V1402" s="118"/>
      <c r="W1402" s="118"/>
      <c r="X1402" s="118"/>
      <c r="Y1402" s="118"/>
      <c r="Z1402" s="118"/>
      <c r="AA1402" s="118"/>
      <c r="AB1402" s="118"/>
      <c r="AC1402" s="118"/>
      <c r="AD1402" s="118"/>
      <c r="AE1402" s="118"/>
      <c r="AF1402" s="118"/>
      <c r="AG1402" s="118"/>
      <c r="AH1402" s="118"/>
      <c r="AI1402" s="118"/>
      <c r="AJ1402" s="118"/>
    </row>
    <row r="1403" ht="15.0" customHeight="1">
      <c r="A1403" s="262">
        <v>45926.0</v>
      </c>
      <c r="B1403" s="115" t="s">
        <v>2277</v>
      </c>
      <c r="C1403" s="116">
        <v>3.2289598E7</v>
      </c>
      <c r="D1403" s="116"/>
      <c r="E1403" s="175">
        <f t="shared" si="1"/>
        <v>35915699.7</v>
      </c>
      <c r="F1403" s="262">
        <v>45921.0</v>
      </c>
      <c r="G1403" s="61" t="s">
        <v>2264</v>
      </c>
      <c r="H1403" s="118"/>
      <c r="I1403" s="29"/>
      <c r="J1403" s="29"/>
      <c r="K1403" s="116"/>
      <c r="L1403" s="174"/>
      <c r="M1403" s="174"/>
      <c r="N1403" s="174"/>
      <c r="O1403" s="116"/>
      <c r="P1403" s="174"/>
      <c r="Q1403" s="116"/>
      <c r="R1403" s="116"/>
      <c r="S1403" s="118"/>
      <c r="T1403" s="118"/>
      <c r="U1403" s="118"/>
      <c r="V1403" s="118"/>
      <c r="W1403" s="118"/>
      <c r="X1403" s="118"/>
      <c r="Y1403" s="118"/>
      <c r="Z1403" s="118"/>
      <c r="AA1403" s="118"/>
      <c r="AB1403" s="118"/>
      <c r="AC1403" s="118"/>
      <c r="AD1403" s="118"/>
      <c r="AE1403" s="118"/>
      <c r="AF1403" s="118"/>
      <c r="AG1403" s="118"/>
      <c r="AH1403" s="118"/>
      <c r="AI1403" s="118"/>
      <c r="AJ1403" s="118"/>
    </row>
    <row r="1404" ht="15.0" customHeight="1">
      <c r="A1404" s="262"/>
      <c r="B1404" s="115" t="s">
        <v>2271</v>
      </c>
      <c r="C1404" s="116">
        <v>375411.0</v>
      </c>
      <c r="D1404" s="116"/>
      <c r="E1404" s="175">
        <f t="shared" si="1"/>
        <v>36291110.7</v>
      </c>
      <c r="F1404" s="262"/>
      <c r="G1404" s="61" t="s">
        <v>2264</v>
      </c>
      <c r="H1404" s="118"/>
      <c r="I1404" s="29"/>
      <c r="J1404" s="29"/>
      <c r="K1404" s="116"/>
      <c r="L1404" s="174"/>
      <c r="M1404" s="174"/>
      <c r="N1404" s="174"/>
      <c r="O1404" s="116"/>
      <c r="P1404" s="174"/>
      <c r="Q1404" s="116"/>
      <c r="R1404" s="116"/>
      <c r="S1404" s="118"/>
      <c r="T1404" s="118"/>
      <c r="U1404" s="118"/>
      <c r="V1404" s="118"/>
      <c r="W1404" s="118"/>
      <c r="X1404" s="118"/>
      <c r="Y1404" s="118"/>
      <c r="Z1404" s="118"/>
      <c r="AA1404" s="118"/>
      <c r="AB1404" s="118"/>
      <c r="AC1404" s="118"/>
      <c r="AD1404" s="118"/>
      <c r="AE1404" s="118"/>
      <c r="AF1404" s="118"/>
      <c r="AG1404" s="118"/>
      <c r="AH1404" s="118"/>
      <c r="AI1404" s="118"/>
      <c r="AJ1404" s="118"/>
    </row>
    <row r="1405" ht="15.0" customHeight="1">
      <c r="A1405" s="262"/>
      <c r="B1405" s="117" t="s">
        <v>3167</v>
      </c>
      <c r="C1405" s="116"/>
      <c r="D1405" s="116">
        <v>116040.0</v>
      </c>
      <c r="E1405" s="175">
        <f t="shared" si="1"/>
        <v>36175070.7</v>
      </c>
      <c r="F1405" s="262"/>
      <c r="G1405" s="61" t="s">
        <v>2264</v>
      </c>
      <c r="H1405" s="118"/>
      <c r="I1405" s="29"/>
      <c r="J1405" s="29"/>
      <c r="K1405" s="116"/>
      <c r="L1405" s="174"/>
      <c r="M1405" s="174"/>
      <c r="N1405" s="174"/>
      <c r="O1405" s="116"/>
      <c r="P1405" s="174"/>
      <c r="Q1405" s="116"/>
      <c r="R1405" s="116"/>
      <c r="S1405" s="118"/>
      <c r="T1405" s="118"/>
      <c r="U1405" s="118"/>
      <c r="V1405" s="118"/>
      <c r="W1405" s="118"/>
      <c r="X1405" s="118"/>
      <c r="Y1405" s="118"/>
      <c r="Z1405" s="118"/>
      <c r="AA1405" s="118"/>
      <c r="AB1405" s="118"/>
      <c r="AC1405" s="118"/>
      <c r="AD1405" s="118"/>
      <c r="AE1405" s="118"/>
      <c r="AF1405" s="118"/>
      <c r="AG1405" s="118"/>
      <c r="AH1405" s="118"/>
      <c r="AI1405" s="118"/>
      <c r="AJ1405" s="118"/>
    </row>
    <row r="1406" ht="15.0" customHeight="1">
      <c r="A1406" s="262"/>
      <c r="B1406" s="115" t="s">
        <v>2470</v>
      </c>
      <c r="C1406" s="116">
        <v>276016.0</v>
      </c>
      <c r="D1406" s="116"/>
      <c r="E1406" s="175">
        <f t="shared" si="1"/>
        <v>36451086.7</v>
      </c>
      <c r="F1406" s="262"/>
      <c r="G1406" s="61" t="s">
        <v>2264</v>
      </c>
      <c r="H1406" s="118"/>
      <c r="I1406" s="29"/>
      <c r="J1406" s="29"/>
      <c r="K1406" s="116"/>
      <c r="L1406" s="174"/>
      <c r="M1406" s="174"/>
      <c r="N1406" s="174"/>
      <c r="O1406" s="116"/>
      <c r="P1406" s="174"/>
      <c r="Q1406" s="116"/>
      <c r="R1406" s="116"/>
      <c r="S1406" s="118"/>
      <c r="T1406" s="118"/>
      <c r="U1406" s="118"/>
      <c r="V1406" s="118"/>
      <c r="W1406" s="118"/>
      <c r="X1406" s="118"/>
      <c r="Y1406" s="118"/>
      <c r="Z1406" s="118"/>
      <c r="AA1406" s="118"/>
      <c r="AB1406" s="118"/>
      <c r="AC1406" s="118"/>
      <c r="AD1406" s="118"/>
      <c r="AE1406" s="118"/>
      <c r="AF1406" s="118"/>
      <c r="AG1406" s="118"/>
      <c r="AH1406" s="118"/>
      <c r="AI1406" s="118"/>
      <c r="AJ1406" s="118"/>
    </row>
    <row r="1407" ht="15.0" customHeight="1">
      <c r="A1407" s="262"/>
      <c r="B1407" s="115" t="s">
        <v>3234</v>
      </c>
      <c r="C1407" s="116"/>
      <c r="D1407" s="118">
        <v>1.765973E7</v>
      </c>
      <c r="E1407" s="175">
        <f t="shared" si="1"/>
        <v>18791356.7</v>
      </c>
      <c r="F1407" s="262">
        <v>45914.0</v>
      </c>
      <c r="G1407" s="61" t="s">
        <v>2264</v>
      </c>
      <c r="H1407" s="118"/>
      <c r="I1407" s="29"/>
      <c r="J1407" s="29"/>
      <c r="K1407" s="116"/>
      <c r="L1407" s="174"/>
      <c r="M1407" s="174"/>
      <c r="N1407" s="174"/>
      <c r="O1407" s="116"/>
      <c r="P1407" s="174"/>
      <c r="Q1407" s="116"/>
      <c r="R1407" s="116"/>
      <c r="S1407" s="118"/>
      <c r="T1407" s="118"/>
      <c r="U1407" s="118"/>
      <c r="V1407" s="118"/>
      <c r="W1407" s="118"/>
      <c r="X1407" s="118"/>
      <c r="Y1407" s="118"/>
      <c r="Z1407" s="118"/>
      <c r="AA1407" s="118"/>
      <c r="AB1407" s="118"/>
      <c r="AC1407" s="118"/>
      <c r="AD1407" s="118"/>
      <c r="AE1407" s="118"/>
      <c r="AF1407" s="118"/>
      <c r="AG1407" s="118"/>
      <c r="AH1407" s="118"/>
      <c r="AI1407" s="118"/>
      <c r="AJ1407" s="118"/>
    </row>
    <row r="1408" ht="15.0" customHeight="1">
      <c r="A1408" s="262"/>
      <c r="B1408" s="117" t="s">
        <v>3234</v>
      </c>
      <c r="C1408" s="116"/>
      <c r="D1408" s="116">
        <v>2.8644E7</v>
      </c>
      <c r="E1408" s="175">
        <f t="shared" si="1"/>
        <v>-9852643.3</v>
      </c>
      <c r="F1408" s="262">
        <v>45926.0</v>
      </c>
      <c r="G1408" s="61" t="s">
        <v>2264</v>
      </c>
      <c r="H1408" s="118"/>
      <c r="I1408" s="29"/>
      <c r="J1408" s="29"/>
      <c r="K1408" s="116"/>
      <c r="L1408" s="174"/>
      <c r="M1408" s="174"/>
      <c r="N1408" s="174"/>
      <c r="O1408" s="116"/>
      <c r="P1408" s="174"/>
      <c r="Q1408" s="116"/>
      <c r="R1408" s="116"/>
      <c r="S1408" s="118"/>
      <c r="T1408" s="118"/>
      <c r="U1408" s="118"/>
      <c r="V1408" s="118"/>
      <c r="W1408" s="118"/>
      <c r="X1408" s="118"/>
      <c r="Y1408" s="118"/>
      <c r="Z1408" s="118"/>
      <c r="AA1408" s="118"/>
      <c r="AB1408" s="118"/>
      <c r="AC1408" s="118"/>
      <c r="AD1408" s="118"/>
      <c r="AE1408" s="118"/>
      <c r="AF1408" s="118"/>
      <c r="AG1408" s="118"/>
      <c r="AH1408" s="118"/>
      <c r="AI1408" s="118"/>
      <c r="AJ1408" s="118"/>
    </row>
    <row r="1409" ht="15.0" customHeight="1">
      <c r="A1409" s="262"/>
      <c r="B1409" s="117" t="s">
        <v>2444</v>
      </c>
      <c r="C1409" s="116"/>
      <c r="D1409" s="264">
        <v>290930.0</v>
      </c>
      <c r="E1409" s="175">
        <f t="shared" si="1"/>
        <v>-10143573.3</v>
      </c>
      <c r="F1409" s="262"/>
      <c r="G1409" s="28" t="s">
        <v>2263</v>
      </c>
      <c r="H1409" s="118"/>
      <c r="I1409" s="29"/>
      <c r="J1409" s="29"/>
      <c r="K1409" s="116"/>
      <c r="L1409" s="174"/>
      <c r="M1409" s="174"/>
      <c r="N1409" s="174"/>
      <c r="O1409" s="116"/>
      <c r="P1409" s="174"/>
      <c r="Q1409" s="116"/>
      <c r="R1409" s="116"/>
      <c r="S1409" s="118"/>
      <c r="T1409" s="118"/>
      <c r="U1409" s="118"/>
      <c r="V1409" s="118"/>
      <c r="W1409" s="118"/>
      <c r="X1409" s="118"/>
      <c r="Y1409" s="118"/>
      <c r="Z1409" s="118"/>
      <c r="AA1409" s="118"/>
      <c r="AB1409" s="118"/>
      <c r="AC1409" s="118"/>
      <c r="AD1409" s="118"/>
      <c r="AE1409" s="118"/>
      <c r="AF1409" s="118"/>
      <c r="AG1409" s="118"/>
      <c r="AH1409" s="118"/>
      <c r="AI1409" s="118"/>
      <c r="AJ1409" s="118"/>
    </row>
    <row r="1410" ht="15.0" customHeight="1">
      <c r="A1410" s="262"/>
      <c r="B1410" s="117" t="s">
        <v>2445</v>
      </c>
      <c r="C1410" s="118"/>
      <c r="D1410" s="118">
        <v>660000.0</v>
      </c>
      <c r="E1410" s="175">
        <f t="shared" si="1"/>
        <v>-10803573.3</v>
      </c>
      <c r="F1410" s="262"/>
      <c r="G1410" s="28" t="s">
        <v>2263</v>
      </c>
      <c r="H1410" s="118"/>
      <c r="I1410" s="29"/>
      <c r="J1410" s="29"/>
      <c r="K1410" s="116"/>
      <c r="L1410" s="174"/>
      <c r="M1410" s="174"/>
      <c r="N1410" s="174"/>
      <c r="O1410" s="116"/>
      <c r="P1410" s="174"/>
      <c r="Q1410" s="116"/>
      <c r="R1410" s="116"/>
      <c r="S1410" s="118"/>
      <c r="T1410" s="118"/>
      <c r="U1410" s="118"/>
      <c r="V1410" s="118"/>
      <c r="W1410" s="118"/>
      <c r="X1410" s="118"/>
      <c r="Y1410" s="118"/>
      <c r="Z1410" s="118"/>
      <c r="AA1410" s="118"/>
      <c r="AB1410" s="118"/>
      <c r="AC1410" s="118"/>
      <c r="AD1410" s="118"/>
      <c r="AE1410" s="118"/>
      <c r="AF1410" s="118"/>
      <c r="AG1410" s="118"/>
      <c r="AH1410" s="118"/>
      <c r="AI1410" s="118"/>
      <c r="AJ1410" s="118"/>
    </row>
    <row r="1411" ht="15.0" customHeight="1">
      <c r="A1411" s="262"/>
      <c r="B1411" s="115" t="s">
        <v>3291</v>
      </c>
      <c r="C1411" s="116"/>
      <c r="D1411" s="116">
        <v>1100.0</v>
      </c>
      <c r="E1411" s="175">
        <f t="shared" si="1"/>
        <v>-10804673.3</v>
      </c>
      <c r="F1411" s="262" t="s">
        <v>3124</v>
      </c>
      <c r="G1411" s="28" t="s">
        <v>2263</v>
      </c>
      <c r="H1411" s="118"/>
      <c r="I1411" s="29"/>
      <c r="J1411" s="29"/>
      <c r="K1411" s="116"/>
      <c r="L1411" s="174"/>
      <c r="M1411" s="174"/>
      <c r="N1411" s="174"/>
      <c r="O1411" s="116"/>
      <c r="P1411" s="174"/>
      <c r="Q1411" s="116"/>
      <c r="R1411" s="116"/>
      <c r="S1411" s="118"/>
      <c r="T1411" s="118"/>
      <c r="U1411" s="118"/>
      <c r="V1411" s="118"/>
      <c r="W1411" s="118"/>
      <c r="X1411" s="118"/>
      <c r="Y1411" s="118"/>
      <c r="Z1411" s="118"/>
      <c r="AA1411" s="118"/>
      <c r="AB1411" s="118"/>
      <c r="AC1411" s="118"/>
      <c r="AD1411" s="118"/>
      <c r="AE1411" s="118"/>
      <c r="AF1411" s="118"/>
      <c r="AG1411" s="118"/>
      <c r="AH1411" s="118"/>
      <c r="AI1411" s="118"/>
      <c r="AJ1411" s="118"/>
    </row>
    <row r="1412" ht="15.0" customHeight="1">
      <c r="A1412" s="262"/>
      <c r="B1412" s="115" t="s">
        <v>3291</v>
      </c>
      <c r="C1412" s="116"/>
      <c r="D1412" s="118">
        <v>12230.0</v>
      </c>
      <c r="E1412" s="175">
        <f t="shared" si="1"/>
        <v>-10816903.3</v>
      </c>
      <c r="F1412" s="262" t="s">
        <v>3124</v>
      </c>
      <c r="G1412" s="28" t="s">
        <v>2263</v>
      </c>
      <c r="H1412" s="118"/>
      <c r="I1412" s="29"/>
      <c r="J1412" s="29"/>
      <c r="K1412" s="116"/>
      <c r="L1412" s="174"/>
      <c r="M1412" s="174"/>
      <c r="N1412" s="174"/>
      <c r="O1412" s="116"/>
      <c r="P1412" s="174"/>
      <c r="Q1412" s="116"/>
      <c r="R1412" s="116"/>
      <c r="S1412" s="118"/>
      <c r="T1412" s="118"/>
      <c r="U1412" s="118"/>
      <c r="V1412" s="118"/>
      <c r="W1412" s="118"/>
      <c r="X1412" s="118"/>
      <c r="Y1412" s="118"/>
      <c r="Z1412" s="118"/>
      <c r="AA1412" s="118"/>
      <c r="AB1412" s="118"/>
      <c r="AC1412" s="118"/>
      <c r="AD1412" s="118"/>
      <c r="AE1412" s="118"/>
      <c r="AF1412" s="118"/>
      <c r="AG1412" s="118"/>
      <c r="AH1412" s="118"/>
      <c r="AI1412" s="118"/>
      <c r="AJ1412" s="118"/>
    </row>
    <row r="1413" ht="15.0" customHeight="1">
      <c r="A1413" s="262"/>
      <c r="B1413" s="117" t="s">
        <v>3291</v>
      </c>
      <c r="C1413" s="116"/>
      <c r="D1413" s="116">
        <v>25590.0</v>
      </c>
      <c r="E1413" s="175">
        <f t="shared" si="1"/>
        <v>-10842493.3</v>
      </c>
      <c r="F1413" s="262" t="s">
        <v>3124</v>
      </c>
      <c r="G1413" s="28" t="s">
        <v>2263</v>
      </c>
      <c r="H1413" s="118"/>
      <c r="I1413" s="29"/>
      <c r="J1413" s="29"/>
      <c r="K1413" s="116"/>
      <c r="L1413" s="174"/>
      <c r="M1413" s="174"/>
      <c r="N1413" s="174"/>
      <c r="O1413" s="116"/>
      <c r="P1413" s="174"/>
      <c r="Q1413" s="116"/>
      <c r="R1413" s="116"/>
      <c r="S1413" s="118"/>
      <c r="T1413" s="118"/>
      <c r="U1413" s="118"/>
      <c r="V1413" s="118"/>
      <c r="W1413" s="118"/>
      <c r="X1413" s="118"/>
      <c r="Y1413" s="118"/>
      <c r="Z1413" s="118"/>
      <c r="AA1413" s="118"/>
      <c r="AB1413" s="118"/>
      <c r="AC1413" s="118"/>
      <c r="AD1413" s="118"/>
      <c r="AE1413" s="118"/>
      <c r="AF1413" s="118"/>
      <c r="AG1413" s="118"/>
      <c r="AH1413" s="118"/>
      <c r="AI1413" s="118"/>
      <c r="AJ1413" s="118"/>
    </row>
    <row r="1414" ht="15.0" customHeight="1">
      <c r="A1414" s="262"/>
      <c r="B1414" s="115" t="s">
        <v>3291</v>
      </c>
      <c r="C1414" s="116"/>
      <c r="D1414" s="118">
        <v>13340.0</v>
      </c>
      <c r="E1414" s="175">
        <f t="shared" si="1"/>
        <v>-10855833.3</v>
      </c>
      <c r="F1414" s="262" t="s">
        <v>3124</v>
      </c>
      <c r="G1414" s="28" t="s">
        <v>2263</v>
      </c>
      <c r="H1414" s="118"/>
      <c r="I1414" s="29"/>
      <c r="J1414" s="29"/>
      <c r="K1414" s="116"/>
      <c r="L1414" s="174"/>
      <c r="M1414" s="174"/>
      <c r="N1414" s="174"/>
      <c r="O1414" s="116"/>
      <c r="P1414" s="174"/>
      <c r="Q1414" s="116"/>
      <c r="R1414" s="116"/>
      <c r="S1414" s="118"/>
      <c r="T1414" s="118"/>
      <c r="U1414" s="118"/>
      <c r="V1414" s="118"/>
      <c r="W1414" s="118"/>
      <c r="X1414" s="118"/>
      <c r="Y1414" s="118"/>
      <c r="Z1414" s="118"/>
      <c r="AA1414" s="118"/>
      <c r="AB1414" s="118"/>
      <c r="AC1414" s="118"/>
      <c r="AD1414" s="118"/>
      <c r="AE1414" s="118"/>
      <c r="AF1414" s="118"/>
      <c r="AG1414" s="118"/>
      <c r="AH1414" s="118"/>
      <c r="AI1414" s="118"/>
      <c r="AJ1414" s="118"/>
    </row>
    <row r="1415" ht="15.0" customHeight="1">
      <c r="A1415" s="262">
        <v>45927.0</v>
      </c>
      <c r="B1415" s="115" t="s">
        <v>2470</v>
      </c>
      <c r="C1415" s="116">
        <v>15100.0</v>
      </c>
      <c r="D1415" s="118"/>
      <c r="E1415" s="175">
        <f t="shared" si="1"/>
        <v>-10840733.3</v>
      </c>
      <c r="F1415" s="262"/>
      <c r="G1415" s="61" t="s">
        <v>2264</v>
      </c>
      <c r="H1415" s="118"/>
      <c r="I1415" s="29"/>
      <c r="J1415" s="29"/>
      <c r="K1415" s="116"/>
      <c r="L1415" s="174"/>
      <c r="M1415" s="174"/>
      <c r="N1415" s="174"/>
      <c r="O1415" s="116"/>
      <c r="P1415" s="174"/>
      <c r="Q1415" s="116"/>
      <c r="R1415" s="116"/>
      <c r="S1415" s="116"/>
      <c r="T1415" s="116"/>
      <c r="U1415" s="116"/>
      <c r="V1415" s="116"/>
      <c r="W1415" s="116"/>
      <c r="X1415" s="116"/>
      <c r="Y1415" s="116"/>
      <c r="Z1415" s="116"/>
      <c r="AA1415" s="116"/>
      <c r="AB1415" s="116"/>
      <c r="AC1415" s="116"/>
      <c r="AD1415" s="116"/>
      <c r="AE1415" s="116"/>
      <c r="AF1415" s="116"/>
      <c r="AG1415" s="116"/>
      <c r="AH1415" s="116"/>
      <c r="AI1415" s="116"/>
      <c r="AJ1415" s="116"/>
    </row>
    <row r="1416" ht="15.0" customHeight="1">
      <c r="A1416" s="262">
        <v>45928.0</v>
      </c>
      <c r="B1416" s="115" t="s">
        <v>2268</v>
      </c>
      <c r="C1416" s="116"/>
      <c r="D1416" s="118">
        <v>494282.0</v>
      </c>
      <c r="E1416" s="175">
        <f t="shared" si="1"/>
        <v>-11335015.3</v>
      </c>
      <c r="F1416" s="262"/>
      <c r="G1416" s="99" t="s">
        <v>2265</v>
      </c>
      <c r="H1416" s="118"/>
      <c r="I1416" s="29"/>
      <c r="J1416" s="29"/>
      <c r="K1416" s="116"/>
      <c r="L1416" s="174"/>
      <c r="M1416" s="174"/>
      <c r="N1416" s="174"/>
      <c r="O1416" s="116"/>
      <c r="P1416" s="174"/>
      <c r="Q1416" s="116"/>
      <c r="R1416" s="116"/>
      <c r="S1416" s="116"/>
      <c r="T1416" s="116"/>
      <c r="U1416" s="116"/>
      <c r="V1416" s="116"/>
      <c r="W1416" s="116"/>
      <c r="X1416" s="116"/>
      <c r="Y1416" s="116"/>
      <c r="Z1416" s="116"/>
      <c r="AA1416" s="116"/>
      <c r="AB1416" s="116"/>
      <c r="AC1416" s="116"/>
      <c r="AD1416" s="116"/>
      <c r="AE1416" s="116"/>
      <c r="AF1416" s="116"/>
      <c r="AG1416" s="116"/>
      <c r="AH1416" s="116"/>
      <c r="AI1416" s="116"/>
      <c r="AJ1416" s="116"/>
    </row>
    <row r="1417" ht="15.0" customHeight="1">
      <c r="A1417" s="262"/>
      <c r="B1417" s="115" t="s">
        <v>2470</v>
      </c>
      <c r="C1417" s="118">
        <v>13400.0</v>
      </c>
      <c r="D1417" s="118"/>
      <c r="E1417" s="175">
        <f t="shared" si="1"/>
        <v>-11321615.3</v>
      </c>
      <c r="F1417" s="262"/>
      <c r="G1417" s="61" t="s">
        <v>2264</v>
      </c>
      <c r="H1417" s="118"/>
      <c r="I1417" s="29"/>
      <c r="J1417" s="29"/>
      <c r="K1417" s="116"/>
      <c r="L1417" s="174"/>
      <c r="M1417" s="174"/>
      <c r="N1417" s="174"/>
      <c r="O1417" s="116"/>
      <c r="P1417" s="174"/>
      <c r="Q1417" s="116"/>
      <c r="R1417" s="116"/>
      <c r="S1417" s="116"/>
      <c r="T1417" s="116"/>
      <c r="U1417" s="116"/>
      <c r="V1417" s="116"/>
      <c r="W1417" s="116"/>
      <c r="X1417" s="116"/>
      <c r="Y1417" s="116"/>
      <c r="Z1417" s="116"/>
      <c r="AA1417" s="116"/>
      <c r="AB1417" s="116"/>
      <c r="AC1417" s="116"/>
      <c r="AD1417" s="116"/>
      <c r="AE1417" s="116"/>
      <c r="AF1417" s="116"/>
      <c r="AG1417" s="116"/>
      <c r="AH1417" s="116"/>
      <c r="AI1417" s="116"/>
      <c r="AJ1417" s="116"/>
    </row>
    <row r="1418" ht="15.0" customHeight="1">
      <c r="A1418" s="262">
        <v>45929.0</v>
      </c>
      <c r="B1418" s="115" t="s">
        <v>2269</v>
      </c>
      <c r="C1418" s="116"/>
      <c r="D1418" s="116">
        <v>2204006.0</v>
      </c>
      <c r="E1418" s="175">
        <f t="shared" si="1"/>
        <v>-13525621.3</v>
      </c>
      <c r="F1418" s="262"/>
      <c r="G1418" s="259" t="s">
        <v>717</v>
      </c>
      <c r="H1418" s="118"/>
      <c r="I1418" s="29"/>
      <c r="J1418" s="29"/>
      <c r="K1418" s="116"/>
      <c r="L1418" s="174"/>
      <c r="M1418" s="174"/>
      <c r="N1418" s="174"/>
      <c r="O1418" s="116"/>
      <c r="P1418" s="174"/>
      <c r="Q1418" s="116"/>
      <c r="R1418" s="116"/>
      <c r="S1418" s="116"/>
      <c r="T1418" s="116"/>
      <c r="U1418" s="116"/>
      <c r="V1418" s="116"/>
      <c r="W1418" s="116"/>
      <c r="X1418" s="116"/>
      <c r="Y1418" s="116"/>
      <c r="Z1418" s="116"/>
      <c r="AA1418" s="116"/>
      <c r="AB1418" s="116"/>
      <c r="AC1418" s="116"/>
      <c r="AD1418" s="116"/>
      <c r="AE1418" s="116"/>
      <c r="AF1418" s="116"/>
      <c r="AG1418" s="116"/>
      <c r="AH1418" s="116"/>
      <c r="AI1418" s="116"/>
      <c r="AJ1418" s="116"/>
    </row>
    <row r="1419" ht="15.0" customHeight="1">
      <c r="A1419" s="262"/>
      <c r="B1419" s="117" t="s">
        <v>2270</v>
      </c>
      <c r="C1419" s="116"/>
      <c r="D1419" s="116">
        <v>4456113.0</v>
      </c>
      <c r="E1419" s="175">
        <f t="shared" si="1"/>
        <v>-17981734.3</v>
      </c>
      <c r="F1419" s="262"/>
      <c r="G1419" s="259" t="s">
        <v>717</v>
      </c>
      <c r="H1419" s="118"/>
      <c r="I1419" s="29"/>
      <c r="J1419" s="29"/>
      <c r="K1419" s="116"/>
      <c r="L1419" s="174"/>
      <c r="M1419" s="174"/>
      <c r="N1419" s="174"/>
      <c r="O1419" s="116"/>
      <c r="P1419" s="174"/>
      <c r="Q1419" s="116"/>
      <c r="R1419" s="116"/>
      <c r="S1419" s="116"/>
      <c r="T1419" s="116"/>
      <c r="U1419" s="116"/>
      <c r="V1419" s="116"/>
      <c r="W1419" s="116"/>
      <c r="X1419" s="116"/>
      <c r="Y1419" s="116"/>
      <c r="Z1419" s="116"/>
      <c r="AA1419" s="116"/>
      <c r="AB1419" s="116"/>
      <c r="AC1419" s="116"/>
      <c r="AD1419" s="116"/>
      <c r="AE1419" s="116"/>
      <c r="AF1419" s="116"/>
      <c r="AG1419" s="116"/>
      <c r="AH1419" s="116"/>
      <c r="AI1419" s="116"/>
      <c r="AJ1419" s="116"/>
    </row>
    <row r="1420" ht="15.0" customHeight="1">
      <c r="A1420" s="262"/>
      <c r="B1420" s="115" t="s">
        <v>2272</v>
      </c>
      <c r="C1420" s="116"/>
      <c r="D1420" s="116">
        <v>1314204.0</v>
      </c>
      <c r="E1420" s="175">
        <f t="shared" si="1"/>
        <v>-19295938.3</v>
      </c>
      <c r="F1420" s="262"/>
      <c r="G1420" s="99" t="s">
        <v>2265</v>
      </c>
      <c r="H1420" s="118"/>
      <c r="I1420" s="29"/>
      <c r="J1420" s="29"/>
      <c r="K1420" s="116"/>
      <c r="L1420" s="174"/>
      <c r="M1420" s="174"/>
      <c r="N1420" s="174"/>
      <c r="O1420" s="116"/>
      <c r="P1420" s="174"/>
      <c r="Q1420" s="116"/>
      <c r="R1420" s="116"/>
      <c r="S1420" s="116"/>
      <c r="T1420" s="116"/>
      <c r="U1420" s="116"/>
      <c r="V1420" s="116"/>
      <c r="W1420" s="116"/>
      <c r="X1420" s="116"/>
      <c r="Y1420" s="116"/>
      <c r="Z1420" s="116"/>
      <c r="AA1420" s="116"/>
      <c r="AB1420" s="116"/>
      <c r="AC1420" s="116"/>
      <c r="AD1420" s="116"/>
      <c r="AE1420" s="116"/>
      <c r="AF1420" s="116"/>
      <c r="AG1420" s="116"/>
      <c r="AH1420" s="116"/>
      <c r="AI1420" s="116"/>
      <c r="AJ1420" s="116"/>
    </row>
    <row r="1421" ht="15.0" customHeight="1">
      <c r="A1421" s="262"/>
      <c r="B1421" s="117" t="s">
        <v>2464</v>
      </c>
      <c r="C1421" s="116"/>
      <c r="D1421" s="116">
        <v>274420.0</v>
      </c>
      <c r="E1421" s="175">
        <f t="shared" si="1"/>
        <v>-19570358.3</v>
      </c>
      <c r="F1421" s="262"/>
      <c r="G1421" s="99" t="s">
        <v>2265</v>
      </c>
      <c r="H1421" s="118"/>
      <c r="I1421" s="29"/>
      <c r="J1421" s="29"/>
      <c r="K1421" s="116"/>
      <c r="L1421" s="174"/>
      <c r="M1421" s="174"/>
      <c r="N1421" s="174"/>
      <c r="O1421" s="116"/>
      <c r="P1421" s="174"/>
      <c r="Q1421" s="116"/>
      <c r="R1421" s="116"/>
      <c r="S1421" s="116"/>
      <c r="T1421" s="116"/>
      <c r="U1421" s="116"/>
      <c r="V1421" s="116"/>
      <c r="W1421" s="116"/>
      <c r="X1421" s="116"/>
      <c r="Y1421" s="116"/>
      <c r="Z1421" s="116"/>
      <c r="AA1421" s="116"/>
      <c r="AB1421" s="116"/>
      <c r="AC1421" s="116"/>
      <c r="AD1421" s="116"/>
      <c r="AE1421" s="116"/>
      <c r="AF1421" s="116"/>
      <c r="AG1421" s="116"/>
      <c r="AH1421" s="116"/>
      <c r="AI1421" s="116"/>
      <c r="AJ1421" s="116"/>
    </row>
    <row r="1422" ht="15.0" customHeight="1">
      <c r="A1422" s="262"/>
      <c r="B1422" s="115" t="s">
        <v>2274</v>
      </c>
      <c r="C1422" s="116">
        <v>2020000.0</v>
      </c>
      <c r="D1422" s="118"/>
      <c r="E1422" s="175">
        <f t="shared" si="1"/>
        <v>-17550358.3</v>
      </c>
      <c r="F1422" s="262"/>
      <c r="G1422" s="61" t="s">
        <v>2264</v>
      </c>
      <c r="H1422" s="118"/>
      <c r="I1422" s="29"/>
      <c r="J1422" s="29"/>
      <c r="K1422" s="116"/>
      <c r="L1422" s="174"/>
      <c r="M1422" s="174"/>
      <c r="N1422" s="174"/>
      <c r="O1422" s="116"/>
      <c r="P1422" s="174"/>
      <c r="Q1422" s="116"/>
      <c r="R1422" s="116"/>
      <c r="S1422" s="116"/>
      <c r="T1422" s="116"/>
      <c r="U1422" s="116"/>
      <c r="V1422" s="116"/>
      <c r="W1422" s="116"/>
      <c r="X1422" s="116"/>
      <c r="Y1422" s="116"/>
      <c r="Z1422" s="116"/>
      <c r="AA1422" s="116"/>
      <c r="AB1422" s="116"/>
      <c r="AC1422" s="116"/>
      <c r="AD1422" s="116"/>
      <c r="AE1422" s="116"/>
      <c r="AF1422" s="116"/>
      <c r="AG1422" s="116"/>
      <c r="AH1422" s="116"/>
      <c r="AI1422" s="116"/>
      <c r="AJ1422" s="116"/>
    </row>
    <row r="1423" ht="15.0" customHeight="1">
      <c r="A1423" s="262"/>
      <c r="B1423" s="115" t="s">
        <v>2271</v>
      </c>
      <c r="C1423" s="116">
        <v>390031.0</v>
      </c>
      <c r="D1423" s="116"/>
      <c r="E1423" s="175">
        <f t="shared" si="1"/>
        <v>-17160327.3</v>
      </c>
      <c r="F1423" s="262"/>
      <c r="G1423" s="61" t="s">
        <v>2264</v>
      </c>
      <c r="H1423" s="118"/>
      <c r="I1423" s="29"/>
      <c r="J1423" s="29"/>
      <c r="K1423" s="116"/>
      <c r="L1423" s="174"/>
      <c r="M1423" s="174"/>
      <c r="N1423" s="174"/>
      <c r="O1423" s="116"/>
      <c r="P1423" s="174"/>
      <c r="Q1423" s="116"/>
      <c r="R1423" s="116"/>
      <c r="S1423" s="116"/>
      <c r="T1423" s="116"/>
      <c r="U1423" s="116"/>
      <c r="V1423" s="116"/>
      <c r="W1423" s="116"/>
      <c r="X1423" s="116"/>
      <c r="Y1423" s="116"/>
      <c r="Z1423" s="116"/>
      <c r="AA1423" s="116"/>
      <c r="AB1423" s="116"/>
      <c r="AC1423" s="116"/>
      <c r="AD1423" s="116"/>
      <c r="AE1423" s="116"/>
      <c r="AF1423" s="116"/>
      <c r="AG1423" s="116"/>
      <c r="AH1423" s="116"/>
      <c r="AI1423" s="116"/>
      <c r="AJ1423" s="116"/>
    </row>
    <row r="1424" ht="15.0" customHeight="1">
      <c r="A1424" s="262"/>
      <c r="B1424" s="117" t="s">
        <v>3167</v>
      </c>
      <c r="C1424" s="116"/>
      <c r="D1424" s="116">
        <v>116040.0</v>
      </c>
      <c r="E1424" s="175">
        <f t="shared" si="1"/>
        <v>-17276367.3</v>
      </c>
      <c r="F1424" s="262"/>
      <c r="G1424" s="61" t="s">
        <v>2264</v>
      </c>
      <c r="H1424" s="118"/>
      <c r="I1424" s="29"/>
      <c r="J1424" s="29"/>
      <c r="K1424" s="116"/>
      <c r="L1424" s="174"/>
      <c r="M1424" s="174"/>
      <c r="N1424" s="174"/>
      <c r="O1424" s="116"/>
      <c r="P1424" s="174"/>
      <c r="Q1424" s="116"/>
      <c r="R1424" s="116"/>
      <c r="S1424" s="116"/>
      <c r="T1424" s="116"/>
      <c r="U1424" s="116"/>
      <c r="V1424" s="116"/>
      <c r="W1424" s="116"/>
      <c r="X1424" s="116"/>
      <c r="Y1424" s="116"/>
      <c r="Z1424" s="116"/>
      <c r="AA1424" s="116"/>
      <c r="AB1424" s="116"/>
      <c r="AC1424" s="116"/>
      <c r="AD1424" s="116"/>
      <c r="AE1424" s="116"/>
      <c r="AF1424" s="116"/>
      <c r="AG1424" s="116"/>
      <c r="AH1424" s="116"/>
      <c r="AI1424" s="116"/>
      <c r="AJ1424" s="116"/>
    </row>
    <row r="1425" ht="15.0" customHeight="1">
      <c r="A1425" s="262"/>
      <c r="B1425" s="115" t="s">
        <v>2470</v>
      </c>
      <c r="C1425" s="116">
        <v>482240.0</v>
      </c>
      <c r="D1425" s="116"/>
      <c r="E1425" s="175">
        <f t="shared" si="1"/>
        <v>-16794127.3</v>
      </c>
      <c r="F1425" s="262"/>
      <c r="G1425" s="61" t="s">
        <v>2264</v>
      </c>
      <c r="H1425" s="118"/>
      <c r="I1425" s="29"/>
      <c r="J1425" s="29"/>
      <c r="K1425" s="116"/>
      <c r="L1425" s="174"/>
      <c r="M1425" s="174"/>
      <c r="N1425" s="174"/>
      <c r="O1425" s="116"/>
      <c r="P1425" s="174"/>
      <c r="Q1425" s="116"/>
      <c r="R1425" s="116"/>
      <c r="S1425" s="116"/>
      <c r="T1425" s="116"/>
      <c r="U1425" s="116"/>
      <c r="V1425" s="116"/>
      <c r="W1425" s="116"/>
      <c r="X1425" s="116"/>
      <c r="Y1425" s="116"/>
      <c r="Z1425" s="116"/>
      <c r="AA1425" s="116"/>
      <c r="AB1425" s="116"/>
      <c r="AC1425" s="116"/>
      <c r="AD1425" s="116"/>
      <c r="AE1425" s="116"/>
      <c r="AF1425" s="116"/>
      <c r="AG1425" s="116"/>
      <c r="AH1425" s="116"/>
      <c r="AI1425" s="116"/>
      <c r="AJ1425" s="116"/>
    </row>
    <row r="1426" ht="15.0" customHeight="1">
      <c r="A1426" s="262"/>
      <c r="B1426" s="115" t="s">
        <v>3268</v>
      </c>
      <c r="C1426" s="116"/>
      <c r="D1426" s="116">
        <f>96700*2</f>
        <v>193400</v>
      </c>
      <c r="E1426" s="175">
        <f t="shared" si="1"/>
        <v>-16987527.3</v>
      </c>
      <c r="F1426" s="262"/>
      <c r="G1426" s="61" t="s">
        <v>2264</v>
      </c>
      <c r="H1426" s="118"/>
      <c r="I1426" s="29"/>
      <c r="J1426" s="29"/>
      <c r="K1426" s="116"/>
      <c r="L1426" s="174"/>
      <c r="M1426" s="174"/>
      <c r="N1426" s="174"/>
      <c r="O1426" s="116"/>
      <c r="P1426" s="174"/>
      <c r="Q1426" s="116"/>
      <c r="R1426" s="116"/>
      <c r="S1426" s="116"/>
      <c r="T1426" s="116"/>
      <c r="U1426" s="116"/>
      <c r="V1426" s="116"/>
      <c r="W1426" s="116"/>
      <c r="X1426" s="116"/>
      <c r="Y1426" s="116"/>
      <c r="Z1426" s="116"/>
      <c r="AA1426" s="116"/>
      <c r="AB1426" s="116"/>
      <c r="AC1426" s="116"/>
      <c r="AD1426" s="116"/>
      <c r="AE1426" s="116"/>
      <c r="AF1426" s="116"/>
      <c r="AG1426" s="116"/>
      <c r="AH1426" s="116"/>
      <c r="AI1426" s="116"/>
      <c r="AJ1426" s="116"/>
    </row>
    <row r="1427" ht="15.0" customHeight="1">
      <c r="A1427" s="262"/>
      <c r="B1427" s="115" t="s">
        <v>2300</v>
      </c>
      <c r="C1427" s="116"/>
      <c r="D1427" s="116">
        <v>27500.0</v>
      </c>
      <c r="E1427" s="175">
        <f t="shared" si="1"/>
        <v>-17015027.3</v>
      </c>
      <c r="F1427" s="262"/>
      <c r="G1427" s="28" t="s">
        <v>2263</v>
      </c>
      <c r="H1427" s="118"/>
      <c r="I1427" s="29"/>
      <c r="J1427" s="29"/>
      <c r="K1427" s="116"/>
      <c r="L1427" s="174"/>
      <c r="M1427" s="174"/>
      <c r="N1427" s="174"/>
      <c r="O1427" s="116"/>
      <c r="P1427" s="174"/>
      <c r="Q1427" s="116"/>
      <c r="R1427" s="116"/>
      <c r="S1427" s="116"/>
      <c r="T1427" s="116"/>
      <c r="U1427" s="116"/>
      <c r="V1427" s="116"/>
      <c r="W1427" s="116"/>
      <c r="X1427" s="116"/>
      <c r="Y1427" s="116"/>
      <c r="Z1427" s="116"/>
      <c r="AA1427" s="116"/>
      <c r="AB1427" s="116"/>
      <c r="AC1427" s="116"/>
      <c r="AD1427" s="116"/>
      <c r="AE1427" s="116"/>
      <c r="AF1427" s="116"/>
      <c r="AG1427" s="116"/>
      <c r="AH1427" s="116"/>
      <c r="AI1427" s="116"/>
      <c r="AJ1427" s="116"/>
    </row>
    <row r="1428" ht="15.0" customHeight="1">
      <c r="A1428" s="262">
        <v>45930.0</v>
      </c>
      <c r="B1428" s="115" t="s">
        <v>2279</v>
      </c>
      <c r="C1428" s="116">
        <v>6000000.0</v>
      </c>
      <c r="D1428" s="264"/>
      <c r="E1428" s="175">
        <f t="shared" si="1"/>
        <v>-11015027.3</v>
      </c>
      <c r="F1428" s="262"/>
      <c r="G1428" s="61" t="s">
        <v>2264</v>
      </c>
      <c r="H1428" s="118"/>
      <c r="I1428" s="29"/>
      <c r="J1428" s="29"/>
      <c r="K1428" s="116"/>
      <c r="L1428" s="174"/>
      <c r="M1428" s="174"/>
      <c r="N1428" s="174"/>
      <c r="O1428" s="116"/>
      <c r="P1428" s="174"/>
      <c r="Q1428" s="116"/>
      <c r="R1428" s="116"/>
      <c r="S1428" s="116"/>
      <c r="T1428" s="116"/>
      <c r="U1428" s="116"/>
      <c r="V1428" s="116"/>
      <c r="W1428" s="116"/>
      <c r="X1428" s="116"/>
      <c r="Y1428" s="116"/>
      <c r="Z1428" s="116"/>
      <c r="AA1428" s="116"/>
      <c r="AB1428" s="116"/>
      <c r="AC1428" s="116"/>
      <c r="AD1428" s="116"/>
      <c r="AE1428" s="116"/>
      <c r="AF1428" s="116"/>
      <c r="AG1428" s="116"/>
      <c r="AH1428" s="116"/>
      <c r="AI1428" s="116"/>
      <c r="AJ1428" s="116"/>
    </row>
    <row r="1429" ht="15.0" customHeight="1">
      <c r="A1429" s="262"/>
      <c r="B1429" s="115" t="s">
        <v>2271</v>
      </c>
      <c r="C1429" s="116">
        <v>374782.0</v>
      </c>
      <c r="D1429" s="264"/>
      <c r="E1429" s="175">
        <f t="shared" si="1"/>
        <v>-10640245.3</v>
      </c>
      <c r="F1429" s="262"/>
      <c r="G1429" s="61" t="s">
        <v>2264</v>
      </c>
      <c r="H1429" s="118"/>
      <c r="I1429" s="29"/>
      <c r="J1429" s="29"/>
      <c r="K1429" s="116"/>
      <c r="L1429" s="174"/>
      <c r="M1429" s="174"/>
      <c r="N1429" s="174"/>
      <c r="O1429" s="116"/>
      <c r="P1429" s="174"/>
      <c r="Q1429" s="116"/>
      <c r="R1429" s="116"/>
      <c r="S1429" s="116"/>
      <c r="T1429" s="116"/>
      <c r="U1429" s="116"/>
      <c r="V1429" s="116"/>
      <c r="W1429" s="116"/>
      <c r="X1429" s="116"/>
      <c r="Y1429" s="116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</row>
    <row r="1430" ht="15.0" customHeight="1">
      <c r="A1430" s="262"/>
      <c r="B1430" s="115" t="s">
        <v>3227</v>
      </c>
      <c r="C1430" s="116"/>
      <c r="D1430" s="264">
        <v>1.8105E7</v>
      </c>
      <c r="E1430" s="175">
        <f t="shared" si="1"/>
        <v>-28745245.3</v>
      </c>
      <c r="F1430" s="262"/>
      <c r="G1430" s="61" t="s">
        <v>2264</v>
      </c>
      <c r="H1430" s="118"/>
      <c r="I1430" s="29"/>
      <c r="J1430" s="29"/>
      <c r="K1430" s="116"/>
      <c r="L1430" s="174"/>
      <c r="M1430" s="174"/>
      <c r="N1430" s="174"/>
      <c r="O1430" s="116"/>
      <c r="P1430" s="174"/>
      <c r="Q1430" s="116"/>
      <c r="R1430" s="116"/>
      <c r="S1430" s="116"/>
      <c r="T1430" s="116"/>
      <c r="U1430" s="116"/>
      <c r="V1430" s="116"/>
      <c r="W1430" s="116"/>
      <c r="X1430" s="116"/>
      <c r="Y1430" s="116"/>
      <c r="Z1430" s="116"/>
      <c r="AA1430" s="116"/>
      <c r="AB1430" s="116"/>
      <c r="AC1430" s="116"/>
      <c r="AD1430" s="116"/>
      <c r="AE1430" s="116"/>
      <c r="AF1430" s="116"/>
      <c r="AG1430" s="116"/>
      <c r="AH1430" s="116"/>
      <c r="AI1430" s="116"/>
      <c r="AJ1430" s="116"/>
    </row>
    <row r="1431" ht="15.0" customHeight="1">
      <c r="A1431" s="262"/>
      <c r="B1431" s="117" t="s">
        <v>3167</v>
      </c>
      <c r="C1431" s="116"/>
      <c r="D1431" s="116">
        <v>116040.0</v>
      </c>
      <c r="E1431" s="175">
        <f t="shared" si="1"/>
        <v>-28861285.3</v>
      </c>
      <c r="F1431" s="262"/>
      <c r="G1431" s="61" t="s">
        <v>2264</v>
      </c>
      <c r="H1431" s="118"/>
      <c r="I1431" s="29"/>
      <c r="J1431" s="29"/>
      <c r="K1431" s="116"/>
      <c r="L1431" s="174"/>
      <c r="M1431" s="174"/>
      <c r="N1431" s="174"/>
      <c r="O1431" s="116"/>
      <c r="P1431" s="174"/>
      <c r="Q1431" s="116"/>
      <c r="R1431" s="116"/>
      <c r="S1431" s="174"/>
      <c r="T1431" s="174"/>
      <c r="U1431" s="174"/>
      <c r="V1431" s="174"/>
      <c r="W1431" s="174"/>
      <c r="X1431" s="174"/>
      <c r="Y1431" s="174"/>
      <c r="Z1431" s="174"/>
      <c r="AA1431" s="174"/>
      <c r="AB1431" s="174"/>
      <c r="AC1431" s="174"/>
      <c r="AD1431" s="174"/>
      <c r="AE1431" s="174"/>
      <c r="AF1431" s="174"/>
      <c r="AG1431" s="174"/>
      <c r="AH1431" s="174"/>
      <c r="AI1431" s="174"/>
      <c r="AJ1431" s="174"/>
    </row>
    <row r="1432" ht="15.0" customHeight="1">
      <c r="A1432" s="262"/>
      <c r="B1432" s="115" t="s">
        <v>2470</v>
      </c>
      <c r="C1432" s="116">
        <v>425543.0</v>
      </c>
      <c r="D1432" s="118"/>
      <c r="E1432" s="175">
        <f t="shared" si="1"/>
        <v>-28435742.3</v>
      </c>
      <c r="F1432" s="262"/>
      <c r="G1432" s="61" t="s">
        <v>2264</v>
      </c>
      <c r="H1432" s="118"/>
      <c r="I1432" s="29"/>
      <c r="J1432" s="29"/>
      <c r="K1432" s="116"/>
      <c r="L1432" s="174"/>
      <c r="M1432" s="174"/>
      <c r="N1432" s="174"/>
      <c r="O1432" s="116"/>
      <c r="P1432" s="174"/>
      <c r="Q1432" s="116"/>
      <c r="R1432" s="116"/>
      <c r="S1432" s="174"/>
      <c r="T1432" s="174"/>
      <c r="U1432" s="174"/>
      <c r="V1432" s="174"/>
      <c r="W1432" s="174"/>
      <c r="X1432" s="174"/>
      <c r="Y1432" s="174"/>
      <c r="Z1432" s="174"/>
      <c r="AA1432" s="174"/>
      <c r="AB1432" s="174"/>
      <c r="AC1432" s="174"/>
      <c r="AD1432" s="174"/>
      <c r="AE1432" s="174"/>
      <c r="AF1432" s="174"/>
      <c r="AG1432" s="174"/>
      <c r="AH1432" s="174"/>
      <c r="AI1432" s="174"/>
      <c r="AJ1432" s="174"/>
    </row>
    <row r="1433" ht="15.0" customHeight="1">
      <c r="A1433" s="262"/>
      <c r="B1433" s="115" t="s">
        <v>3268</v>
      </c>
      <c r="C1433" s="116"/>
      <c r="D1433" s="118">
        <v>96700.0</v>
      </c>
      <c r="E1433" s="175">
        <f t="shared" si="1"/>
        <v>-28532442.3</v>
      </c>
      <c r="F1433" s="262"/>
      <c r="G1433" s="61" t="s">
        <v>2264</v>
      </c>
      <c r="H1433" s="118"/>
      <c r="I1433" s="29"/>
      <c r="J1433" s="29"/>
      <c r="K1433" s="116"/>
      <c r="L1433" s="174"/>
      <c r="M1433" s="174"/>
      <c r="N1433" s="174"/>
      <c r="O1433" s="116"/>
      <c r="P1433" s="174"/>
      <c r="Q1433" s="116"/>
      <c r="R1433" s="116"/>
      <c r="S1433" s="174"/>
      <c r="T1433" s="174"/>
      <c r="U1433" s="174"/>
      <c r="V1433" s="174"/>
      <c r="W1433" s="174"/>
      <c r="X1433" s="174"/>
      <c r="Y1433" s="174"/>
      <c r="Z1433" s="174"/>
      <c r="AA1433" s="174"/>
      <c r="AB1433" s="174"/>
      <c r="AC1433" s="174"/>
      <c r="AD1433" s="174"/>
      <c r="AE1433" s="174"/>
      <c r="AF1433" s="174"/>
      <c r="AG1433" s="174"/>
      <c r="AH1433" s="174"/>
      <c r="AI1433" s="174"/>
      <c r="AJ1433" s="174"/>
    </row>
    <row r="1434" ht="15.0" customHeight="1">
      <c r="A1434" s="262"/>
      <c r="B1434" s="115" t="s">
        <v>2463</v>
      </c>
      <c r="C1434" s="116">
        <v>4841580.0</v>
      </c>
      <c r="D1434" s="116"/>
      <c r="E1434" s="175">
        <f t="shared" si="1"/>
        <v>-23690862.3</v>
      </c>
      <c r="F1434" s="262">
        <v>45922.0</v>
      </c>
      <c r="G1434" s="260" t="s">
        <v>2266</v>
      </c>
      <c r="H1434" s="118"/>
      <c r="I1434" s="29"/>
      <c r="J1434" s="29"/>
      <c r="K1434" s="116"/>
      <c r="L1434" s="174"/>
      <c r="M1434" s="174"/>
      <c r="N1434" s="174"/>
      <c r="O1434" s="116"/>
      <c r="P1434" s="174"/>
      <c r="Q1434" s="116"/>
      <c r="R1434" s="116"/>
      <c r="S1434" s="174"/>
      <c r="T1434" s="174"/>
      <c r="U1434" s="174"/>
      <c r="V1434" s="174"/>
      <c r="W1434" s="174"/>
      <c r="X1434" s="174"/>
      <c r="Y1434" s="174"/>
      <c r="Z1434" s="174"/>
      <c r="AA1434" s="174"/>
      <c r="AB1434" s="174"/>
      <c r="AC1434" s="174"/>
      <c r="AD1434" s="174"/>
      <c r="AE1434" s="174"/>
      <c r="AF1434" s="174"/>
      <c r="AG1434" s="174"/>
      <c r="AH1434" s="174"/>
      <c r="AI1434" s="174"/>
      <c r="AJ1434" s="174"/>
    </row>
    <row r="1435" ht="15.0" customHeight="1">
      <c r="A1435" s="262"/>
      <c r="B1435" s="115" t="s">
        <v>3292</v>
      </c>
      <c r="C1435" s="116">
        <v>146.0</v>
      </c>
      <c r="D1435" s="116"/>
      <c r="E1435" s="175">
        <f t="shared" si="1"/>
        <v>-23690716.3</v>
      </c>
      <c r="F1435" s="262"/>
      <c r="G1435" s="260" t="s">
        <v>2266</v>
      </c>
      <c r="H1435" s="118"/>
      <c r="I1435" s="29"/>
      <c r="J1435" s="29"/>
      <c r="K1435" s="116"/>
      <c r="L1435" s="174"/>
      <c r="M1435" s="174"/>
      <c r="N1435" s="174"/>
      <c r="O1435" s="116"/>
      <c r="P1435" s="174"/>
      <c r="Q1435" s="116"/>
      <c r="R1435" s="116"/>
      <c r="S1435" s="174"/>
      <c r="T1435" s="174"/>
      <c r="U1435" s="174"/>
      <c r="V1435" s="174"/>
      <c r="W1435" s="174"/>
      <c r="X1435" s="174"/>
      <c r="Y1435" s="174"/>
      <c r="Z1435" s="174"/>
      <c r="AA1435" s="174"/>
      <c r="AB1435" s="174"/>
      <c r="AC1435" s="174"/>
      <c r="AD1435" s="174"/>
      <c r="AE1435" s="174"/>
      <c r="AF1435" s="174"/>
      <c r="AG1435" s="174"/>
      <c r="AH1435" s="174"/>
      <c r="AI1435" s="174"/>
      <c r="AJ1435" s="174"/>
    </row>
    <row r="1436" ht="15.0" customHeight="1">
      <c r="A1436" s="262"/>
      <c r="B1436" s="115" t="s">
        <v>2378</v>
      </c>
      <c r="C1436" s="116"/>
      <c r="D1436" s="116">
        <v>500.0</v>
      </c>
      <c r="E1436" s="175">
        <f t="shared" si="1"/>
        <v>-23691216.3</v>
      </c>
      <c r="F1436" s="262"/>
      <c r="G1436" s="260" t="s">
        <v>2266</v>
      </c>
      <c r="H1436" s="118"/>
      <c r="I1436" s="29"/>
      <c r="J1436" s="29"/>
      <c r="K1436" s="116"/>
      <c r="L1436" s="174"/>
      <c r="M1436" s="174"/>
      <c r="N1436" s="174"/>
      <c r="O1436" s="116"/>
      <c r="P1436" s="174"/>
      <c r="Q1436" s="116"/>
      <c r="R1436" s="116"/>
      <c r="S1436" s="174"/>
      <c r="T1436" s="174"/>
      <c r="U1436" s="174"/>
      <c r="V1436" s="174"/>
      <c r="W1436" s="174"/>
      <c r="X1436" s="174"/>
      <c r="Y1436" s="174"/>
      <c r="Z1436" s="174"/>
      <c r="AA1436" s="174"/>
      <c r="AB1436" s="174"/>
      <c r="AC1436" s="174"/>
      <c r="AD1436" s="174"/>
      <c r="AE1436" s="174"/>
      <c r="AF1436" s="174"/>
      <c r="AG1436" s="174"/>
      <c r="AH1436" s="174"/>
      <c r="AI1436" s="174"/>
      <c r="AJ1436" s="174"/>
    </row>
    <row r="1437" ht="15.0" customHeight="1">
      <c r="A1437" s="262"/>
      <c r="B1437" s="115" t="s">
        <v>2378</v>
      </c>
      <c r="C1437" s="116"/>
      <c r="D1437" s="116">
        <v>500.0</v>
      </c>
      <c r="E1437" s="175">
        <f t="shared" si="1"/>
        <v>-23691716.3</v>
      </c>
      <c r="F1437" s="262"/>
      <c r="G1437" s="259" t="s">
        <v>717</v>
      </c>
      <c r="H1437" s="118"/>
      <c r="I1437" s="29"/>
      <c r="J1437" s="29"/>
      <c r="K1437" s="116"/>
      <c r="L1437" s="174"/>
      <c r="M1437" s="174"/>
      <c r="N1437" s="174"/>
      <c r="O1437" s="116"/>
      <c r="P1437" s="174"/>
      <c r="Q1437" s="116"/>
      <c r="R1437" s="116"/>
      <c r="S1437" s="174"/>
      <c r="T1437" s="174"/>
      <c r="U1437" s="174"/>
      <c r="V1437" s="174"/>
      <c r="W1437" s="174"/>
      <c r="X1437" s="174"/>
      <c r="Y1437" s="174"/>
      <c r="Z1437" s="174"/>
      <c r="AA1437" s="174"/>
      <c r="AB1437" s="174"/>
      <c r="AC1437" s="174"/>
      <c r="AD1437" s="174"/>
      <c r="AE1437" s="174"/>
      <c r="AF1437" s="174"/>
      <c r="AG1437" s="174"/>
      <c r="AH1437" s="174"/>
      <c r="AI1437" s="174"/>
      <c r="AJ1437" s="174"/>
    </row>
    <row r="1438" ht="15.0" customHeight="1">
      <c r="A1438" s="262"/>
      <c r="B1438" s="115" t="s">
        <v>2279</v>
      </c>
      <c r="C1438" s="116">
        <v>2.0E7</v>
      </c>
      <c r="D1438" s="116"/>
      <c r="E1438" s="175">
        <f t="shared" si="1"/>
        <v>-3691716.3</v>
      </c>
      <c r="F1438" s="262"/>
      <c r="G1438" s="28" t="s">
        <v>2263</v>
      </c>
      <c r="H1438" s="118"/>
      <c r="I1438" s="29"/>
      <c r="J1438" s="29"/>
      <c r="K1438" s="116"/>
      <c r="L1438" s="174"/>
      <c r="M1438" s="174"/>
      <c r="N1438" s="174"/>
      <c r="O1438" s="116"/>
      <c r="P1438" s="174"/>
      <c r="Q1438" s="116"/>
      <c r="R1438" s="116"/>
      <c r="S1438" s="174"/>
      <c r="T1438" s="174"/>
      <c r="U1438" s="174"/>
      <c r="V1438" s="174"/>
      <c r="W1438" s="174"/>
      <c r="X1438" s="174"/>
      <c r="Y1438" s="174"/>
      <c r="Z1438" s="174"/>
      <c r="AA1438" s="174"/>
      <c r="AB1438" s="174"/>
      <c r="AC1438" s="174"/>
      <c r="AD1438" s="174"/>
      <c r="AE1438" s="174"/>
      <c r="AF1438" s="174"/>
      <c r="AG1438" s="174"/>
      <c r="AH1438" s="174"/>
      <c r="AI1438" s="174"/>
      <c r="AJ1438" s="174"/>
    </row>
    <row r="1439" ht="15.0" customHeight="1">
      <c r="A1439" s="262"/>
      <c r="B1439" s="115" t="s">
        <v>2529</v>
      </c>
      <c r="C1439" s="116"/>
      <c r="D1439" s="116">
        <v>3052350.0</v>
      </c>
      <c r="E1439" s="175">
        <f t="shared" si="1"/>
        <v>-6744066.3</v>
      </c>
      <c r="F1439" s="262" t="s">
        <v>2459</v>
      </c>
      <c r="G1439" s="28" t="s">
        <v>2263</v>
      </c>
      <c r="H1439" s="118"/>
      <c r="I1439" s="29"/>
      <c r="J1439" s="29"/>
      <c r="K1439" s="116"/>
      <c r="L1439" s="174"/>
      <c r="M1439" s="174"/>
      <c r="N1439" s="174"/>
      <c r="O1439" s="116"/>
      <c r="P1439" s="174"/>
      <c r="Q1439" s="116"/>
      <c r="R1439" s="116"/>
      <c r="S1439" s="174"/>
      <c r="T1439" s="174"/>
      <c r="U1439" s="174"/>
      <c r="V1439" s="174"/>
      <c r="W1439" s="174"/>
      <c r="X1439" s="174"/>
      <c r="Y1439" s="174"/>
      <c r="Z1439" s="174"/>
      <c r="AA1439" s="174"/>
      <c r="AB1439" s="174"/>
      <c r="AC1439" s="174"/>
      <c r="AD1439" s="174"/>
      <c r="AE1439" s="174"/>
      <c r="AF1439" s="174"/>
      <c r="AG1439" s="174"/>
      <c r="AH1439" s="174"/>
      <c r="AI1439" s="174"/>
      <c r="AJ1439" s="174"/>
    </row>
    <row r="1440" ht="15.0" customHeight="1">
      <c r="A1440" s="262"/>
      <c r="B1440" s="115" t="s">
        <v>3293</v>
      </c>
      <c r="C1440" s="116"/>
      <c r="D1440" s="116">
        <v>5000000.0</v>
      </c>
      <c r="E1440" s="175">
        <f t="shared" si="1"/>
        <v>-11744066.3</v>
      </c>
      <c r="F1440" s="262"/>
      <c r="G1440" s="28" t="s">
        <v>2263</v>
      </c>
      <c r="H1440" s="118"/>
      <c r="I1440" s="29"/>
      <c r="J1440" s="29"/>
      <c r="K1440" s="116"/>
      <c r="L1440" s="174"/>
      <c r="M1440" s="174"/>
      <c r="N1440" s="174"/>
      <c r="O1440" s="116"/>
      <c r="P1440" s="174"/>
      <c r="Q1440" s="116"/>
      <c r="R1440" s="116"/>
      <c r="S1440" s="174"/>
      <c r="T1440" s="174"/>
      <c r="U1440" s="174"/>
      <c r="V1440" s="174"/>
      <c r="W1440" s="174"/>
      <c r="X1440" s="174"/>
      <c r="Y1440" s="174"/>
      <c r="Z1440" s="174"/>
      <c r="AA1440" s="174"/>
      <c r="AB1440" s="174"/>
      <c r="AC1440" s="174"/>
      <c r="AD1440" s="174"/>
      <c r="AE1440" s="174"/>
      <c r="AF1440" s="174"/>
      <c r="AG1440" s="174"/>
      <c r="AH1440" s="174"/>
      <c r="AI1440" s="174"/>
      <c r="AJ1440" s="174"/>
    </row>
    <row r="1441" ht="15.0" customHeight="1">
      <c r="A1441" s="262"/>
      <c r="B1441" s="115" t="s">
        <v>2462</v>
      </c>
      <c r="C1441" s="116"/>
      <c r="D1441" s="116">
        <v>275000.0</v>
      </c>
      <c r="E1441" s="175">
        <f t="shared" si="1"/>
        <v>-12019066.3</v>
      </c>
      <c r="F1441" s="262"/>
      <c r="G1441" s="28" t="s">
        <v>2263</v>
      </c>
      <c r="H1441" s="118"/>
      <c r="I1441" s="29"/>
      <c r="J1441" s="29"/>
      <c r="K1441" s="116"/>
      <c r="L1441" s="174"/>
      <c r="M1441" s="174"/>
      <c r="N1441" s="174"/>
      <c r="O1441" s="116"/>
      <c r="P1441" s="174"/>
      <c r="Q1441" s="116"/>
      <c r="R1441" s="116"/>
      <c r="S1441" s="174"/>
      <c r="T1441" s="174"/>
      <c r="U1441" s="174"/>
      <c r="V1441" s="174"/>
      <c r="W1441" s="174"/>
      <c r="X1441" s="174"/>
      <c r="Y1441" s="174"/>
      <c r="Z1441" s="174"/>
      <c r="AA1441" s="174"/>
      <c r="AB1441" s="174"/>
      <c r="AC1441" s="174"/>
      <c r="AD1441" s="174"/>
      <c r="AE1441" s="174"/>
      <c r="AF1441" s="174"/>
      <c r="AG1441" s="174"/>
      <c r="AH1441" s="174"/>
      <c r="AI1441" s="174"/>
      <c r="AJ1441" s="174"/>
    </row>
    <row r="1442" ht="15.0" customHeight="1">
      <c r="A1442" s="262"/>
      <c r="B1442" s="117" t="s">
        <v>3294</v>
      </c>
      <c r="C1442" s="116"/>
      <c r="D1442" s="118">
        <v>4.911863E7</v>
      </c>
      <c r="E1442" s="175">
        <f t="shared" si="1"/>
        <v>-61137696.3</v>
      </c>
      <c r="F1442" s="262"/>
      <c r="G1442" s="28" t="s">
        <v>2263</v>
      </c>
      <c r="H1442" s="118"/>
      <c r="I1442" s="29"/>
      <c r="J1442" s="29"/>
      <c r="K1442" s="116"/>
      <c r="L1442" s="174"/>
      <c r="M1442" s="174"/>
      <c r="N1442" s="174"/>
      <c r="O1442" s="116"/>
      <c r="P1442" s="174"/>
      <c r="Q1442" s="116"/>
      <c r="R1442" s="116"/>
      <c r="S1442" s="174"/>
      <c r="T1442" s="174"/>
      <c r="U1442" s="174"/>
      <c r="V1442" s="174"/>
      <c r="W1442" s="174"/>
      <c r="X1442" s="174"/>
      <c r="Y1442" s="174"/>
      <c r="Z1442" s="174"/>
      <c r="AA1442" s="174"/>
      <c r="AB1442" s="174"/>
      <c r="AC1442" s="174"/>
      <c r="AD1442" s="174"/>
      <c r="AE1442" s="174"/>
      <c r="AF1442" s="174"/>
      <c r="AG1442" s="174"/>
      <c r="AH1442" s="174"/>
      <c r="AI1442" s="174"/>
      <c r="AJ1442" s="174"/>
    </row>
    <row r="1443" ht="15.0" customHeight="1">
      <c r="A1443" s="262">
        <v>45931.0</v>
      </c>
      <c r="B1443" s="115" t="s">
        <v>2271</v>
      </c>
      <c r="C1443" s="116">
        <v>756881.0</v>
      </c>
      <c r="D1443" s="116"/>
      <c r="E1443" s="175">
        <f t="shared" si="1"/>
        <v>-60380815.3</v>
      </c>
      <c r="F1443" s="262"/>
      <c r="G1443" s="61" t="s">
        <v>2264</v>
      </c>
      <c r="H1443" s="118"/>
      <c r="I1443" s="29"/>
      <c r="J1443" s="29"/>
      <c r="K1443" s="116"/>
      <c r="L1443" s="174"/>
      <c r="M1443" s="174"/>
      <c r="N1443" s="174"/>
      <c r="O1443" s="116"/>
      <c r="P1443" s="174"/>
      <c r="Q1443" s="116"/>
      <c r="R1443" s="116"/>
      <c r="S1443" s="174"/>
      <c r="T1443" s="174"/>
      <c r="U1443" s="174"/>
      <c r="V1443" s="174"/>
      <c r="W1443" s="174"/>
      <c r="X1443" s="174"/>
      <c r="Y1443" s="174"/>
      <c r="Z1443" s="174"/>
      <c r="AA1443" s="174"/>
      <c r="AB1443" s="174"/>
      <c r="AC1443" s="174"/>
      <c r="AD1443" s="174"/>
      <c r="AE1443" s="174"/>
      <c r="AF1443" s="174"/>
      <c r="AG1443" s="174"/>
      <c r="AH1443" s="174"/>
      <c r="AI1443" s="174"/>
      <c r="AJ1443" s="174"/>
    </row>
    <row r="1444" ht="15.0" customHeight="1">
      <c r="A1444" s="262"/>
      <c r="B1444" s="117" t="s">
        <v>3229</v>
      </c>
      <c r="C1444" s="116">
        <v>440000.0</v>
      </c>
      <c r="D1444" s="116"/>
      <c r="E1444" s="175">
        <f t="shared" si="1"/>
        <v>-59940815.3</v>
      </c>
      <c r="F1444" s="262"/>
      <c r="G1444" s="61" t="s">
        <v>2264</v>
      </c>
      <c r="H1444" s="118"/>
      <c r="I1444" s="29"/>
      <c r="J1444" s="29"/>
      <c r="K1444" s="116"/>
      <c r="L1444" s="174"/>
      <c r="M1444" s="174"/>
      <c r="N1444" s="174"/>
      <c r="O1444" s="116"/>
      <c r="P1444" s="174"/>
      <c r="Q1444" s="116"/>
      <c r="R1444" s="116"/>
      <c r="S1444" s="174"/>
      <c r="T1444" s="174"/>
      <c r="U1444" s="174"/>
      <c r="V1444" s="174"/>
      <c r="W1444" s="174"/>
      <c r="X1444" s="174"/>
      <c r="Y1444" s="174"/>
      <c r="Z1444" s="174"/>
      <c r="AA1444" s="174"/>
      <c r="AB1444" s="174"/>
      <c r="AC1444" s="174"/>
      <c r="AD1444" s="174"/>
      <c r="AE1444" s="174"/>
      <c r="AF1444" s="174"/>
      <c r="AG1444" s="174"/>
      <c r="AH1444" s="174"/>
      <c r="AI1444" s="174"/>
      <c r="AJ1444" s="174"/>
    </row>
    <row r="1445" ht="15.0" customHeight="1">
      <c r="A1445" s="262"/>
      <c r="B1445" s="115" t="s">
        <v>2274</v>
      </c>
      <c r="C1445" s="116"/>
      <c r="D1445" s="116">
        <v>564000.0</v>
      </c>
      <c r="E1445" s="175">
        <f t="shared" si="1"/>
        <v>-60504815.3</v>
      </c>
      <c r="F1445" s="262"/>
      <c r="G1445" s="61" t="s">
        <v>2264</v>
      </c>
      <c r="H1445" s="118"/>
      <c r="I1445" s="29"/>
      <c r="J1445" s="29"/>
      <c r="K1445" s="116"/>
      <c r="L1445" s="174"/>
      <c r="M1445" s="174"/>
      <c r="N1445" s="174"/>
      <c r="O1445" s="116"/>
      <c r="P1445" s="174"/>
      <c r="Q1445" s="116"/>
      <c r="R1445" s="116"/>
      <c r="S1445" s="174"/>
      <c r="T1445" s="174"/>
      <c r="U1445" s="174"/>
      <c r="V1445" s="174"/>
      <c r="W1445" s="174"/>
      <c r="X1445" s="174"/>
      <c r="Y1445" s="174"/>
      <c r="Z1445" s="174"/>
      <c r="AA1445" s="174"/>
      <c r="AB1445" s="174"/>
      <c r="AC1445" s="174"/>
      <c r="AD1445" s="174"/>
      <c r="AE1445" s="174"/>
      <c r="AF1445" s="174"/>
      <c r="AG1445" s="174"/>
      <c r="AH1445" s="174"/>
      <c r="AI1445" s="174"/>
      <c r="AJ1445" s="174"/>
    </row>
    <row r="1446" ht="15.0" customHeight="1">
      <c r="A1446" s="262"/>
      <c r="B1446" s="117" t="s">
        <v>3227</v>
      </c>
      <c r="C1446" s="116"/>
      <c r="D1446" s="116">
        <v>440000.0</v>
      </c>
      <c r="E1446" s="175">
        <f t="shared" si="1"/>
        <v>-60944815.3</v>
      </c>
      <c r="F1446" s="262"/>
      <c r="G1446" s="61" t="s">
        <v>2264</v>
      </c>
      <c r="H1446" s="118"/>
      <c r="I1446" s="29"/>
      <c r="J1446" s="29"/>
      <c r="K1446" s="116"/>
      <c r="L1446" s="174"/>
      <c r="M1446" s="174"/>
      <c r="N1446" s="174"/>
      <c r="O1446" s="116"/>
      <c r="P1446" s="174"/>
      <c r="Q1446" s="116"/>
      <c r="R1446" s="116"/>
      <c r="S1446" s="174"/>
      <c r="T1446" s="174"/>
      <c r="U1446" s="174"/>
      <c r="V1446" s="174"/>
      <c r="W1446" s="174"/>
      <c r="X1446" s="174"/>
      <c r="Y1446" s="174"/>
      <c r="Z1446" s="174"/>
      <c r="AA1446" s="174"/>
      <c r="AB1446" s="174"/>
      <c r="AC1446" s="174"/>
      <c r="AD1446" s="174"/>
      <c r="AE1446" s="174"/>
      <c r="AF1446" s="174"/>
      <c r="AG1446" s="174"/>
      <c r="AH1446" s="174"/>
      <c r="AI1446" s="174"/>
      <c r="AJ1446" s="174"/>
    </row>
    <row r="1447" ht="15.0" customHeight="1">
      <c r="A1447" s="262"/>
      <c r="B1447" s="115" t="s">
        <v>3295</v>
      </c>
      <c r="C1447" s="116"/>
      <c r="D1447" s="116">
        <v>21450.0</v>
      </c>
      <c r="E1447" s="175">
        <f t="shared" si="1"/>
        <v>-60966265.3</v>
      </c>
      <c r="F1447" s="262"/>
      <c r="G1447" s="61" t="s">
        <v>2264</v>
      </c>
      <c r="H1447" s="118"/>
      <c r="I1447" s="29"/>
      <c r="J1447" s="29"/>
      <c r="K1447" s="116"/>
      <c r="L1447" s="174"/>
      <c r="M1447" s="174"/>
      <c r="N1447" s="174"/>
      <c r="O1447" s="116"/>
      <c r="P1447" s="174"/>
      <c r="Q1447" s="116"/>
      <c r="R1447" s="116"/>
      <c r="S1447" s="116"/>
      <c r="T1447" s="116"/>
      <c r="U1447" s="116"/>
      <c r="V1447" s="116"/>
      <c r="W1447" s="116"/>
      <c r="X1447" s="116"/>
      <c r="Y1447" s="116"/>
      <c r="Z1447" s="116"/>
      <c r="AA1447" s="116"/>
      <c r="AB1447" s="116"/>
      <c r="AC1447" s="116"/>
      <c r="AD1447" s="116"/>
      <c r="AE1447" s="116"/>
      <c r="AF1447" s="116"/>
      <c r="AG1447" s="116"/>
      <c r="AH1447" s="116"/>
      <c r="AI1447" s="116"/>
      <c r="AJ1447" s="116"/>
    </row>
    <row r="1448" ht="15.0" customHeight="1">
      <c r="A1448" s="262"/>
      <c r="B1448" s="117" t="s">
        <v>3167</v>
      </c>
      <c r="C1448" s="116"/>
      <c r="D1448" s="175">
        <v>116040.0</v>
      </c>
      <c r="E1448" s="175">
        <f t="shared" si="1"/>
        <v>-61082305.3</v>
      </c>
      <c r="F1448" s="262"/>
      <c r="G1448" s="61" t="s">
        <v>2264</v>
      </c>
      <c r="H1448" s="118"/>
      <c r="I1448" s="29"/>
      <c r="J1448" s="29"/>
      <c r="K1448" s="116"/>
      <c r="L1448" s="174"/>
      <c r="M1448" s="174"/>
      <c r="N1448" s="174"/>
      <c r="O1448" s="116"/>
      <c r="P1448" s="174"/>
      <c r="Q1448" s="116"/>
      <c r="R1448" s="116"/>
      <c r="S1448" s="116"/>
      <c r="T1448" s="116"/>
      <c r="U1448" s="116"/>
      <c r="V1448" s="116"/>
      <c r="W1448" s="116"/>
      <c r="X1448" s="116"/>
      <c r="Y1448" s="116"/>
      <c r="Z1448" s="116"/>
      <c r="AA1448" s="116"/>
      <c r="AB1448" s="116"/>
      <c r="AC1448" s="116"/>
      <c r="AD1448" s="116"/>
      <c r="AE1448" s="116"/>
      <c r="AF1448" s="116"/>
      <c r="AG1448" s="116"/>
      <c r="AH1448" s="116"/>
      <c r="AI1448" s="116"/>
      <c r="AJ1448" s="116"/>
    </row>
    <row r="1449" ht="15.0" customHeight="1">
      <c r="A1449" s="262"/>
      <c r="B1449" s="115" t="s">
        <v>2278</v>
      </c>
      <c r="C1449" s="118">
        <v>1.4730034E7</v>
      </c>
      <c r="D1449" s="118"/>
      <c r="E1449" s="175">
        <f t="shared" si="1"/>
        <v>-46352271.3</v>
      </c>
      <c r="F1449" s="262">
        <v>45921.0</v>
      </c>
      <c r="G1449" s="61" t="s">
        <v>2264</v>
      </c>
      <c r="H1449" s="118"/>
      <c r="I1449" s="29"/>
      <c r="J1449" s="29"/>
      <c r="K1449" s="116"/>
      <c r="L1449" s="174"/>
      <c r="M1449" s="174"/>
      <c r="N1449" s="174"/>
      <c r="O1449" s="116"/>
      <c r="P1449" s="174"/>
      <c r="Q1449" s="116"/>
      <c r="R1449" s="116"/>
      <c r="S1449" s="116"/>
      <c r="T1449" s="116"/>
      <c r="U1449" s="116"/>
      <c r="V1449" s="116"/>
      <c r="W1449" s="116"/>
      <c r="X1449" s="116"/>
      <c r="Y1449" s="116"/>
      <c r="Z1449" s="116"/>
      <c r="AA1449" s="116"/>
      <c r="AB1449" s="116"/>
      <c r="AC1449" s="116"/>
      <c r="AD1449" s="116"/>
      <c r="AE1449" s="116"/>
      <c r="AF1449" s="116"/>
      <c r="AG1449" s="116"/>
      <c r="AH1449" s="116"/>
      <c r="AI1449" s="116"/>
      <c r="AJ1449" s="116"/>
    </row>
    <row r="1450" ht="15.0" customHeight="1">
      <c r="A1450" s="262"/>
      <c r="B1450" s="115" t="s">
        <v>911</v>
      </c>
      <c r="C1450" s="116">
        <v>5.673954E7</v>
      </c>
      <c r="D1450" s="116"/>
      <c r="E1450" s="175">
        <f t="shared" si="1"/>
        <v>10387268.7</v>
      </c>
      <c r="F1450" s="262">
        <v>45917.0</v>
      </c>
      <c r="G1450" s="61" t="s">
        <v>2264</v>
      </c>
      <c r="H1450" s="118"/>
      <c r="I1450" s="29"/>
      <c r="J1450" s="29"/>
      <c r="K1450" s="116"/>
      <c r="L1450" s="174"/>
      <c r="M1450" s="174"/>
      <c r="N1450" s="174"/>
      <c r="O1450" s="116"/>
      <c r="P1450" s="174"/>
      <c r="Q1450" s="116"/>
      <c r="R1450" s="116"/>
      <c r="S1450" s="116"/>
      <c r="T1450" s="116"/>
      <c r="U1450" s="116"/>
      <c r="V1450" s="116"/>
      <c r="W1450" s="116"/>
      <c r="X1450" s="116"/>
      <c r="Y1450" s="116"/>
      <c r="Z1450" s="116"/>
      <c r="AA1450" s="116"/>
      <c r="AB1450" s="116"/>
      <c r="AC1450" s="116"/>
      <c r="AD1450" s="116"/>
      <c r="AE1450" s="116"/>
      <c r="AF1450" s="116"/>
      <c r="AG1450" s="116"/>
      <c r="AH1450" s="116"/>
      <c r="AI1450" s="116"/>
      <c r="AJ1450" s="116"/>
    </row>
    <row r="1451" ht="15.0" customHeight="1">
      <c r="A1451" s="262"/>
      <c r="B1451" s="117" t="s">
        <v>2470</v>
      </c>
      <c r="C1451" s="116">
        <v>1454942.0</v>
      </c>
      <c r="D1451" s="116"/>
      <c r="E1451" s="175">
        <f t="shared" si="1"/>
        <v>11842210.7</v>
      </c>
      <c r="F1451" s="262"/>
      <c r="G1451" s="61" t="s">
        <v>2264</v>
      </c>
      <c r="H1451" s="118"/>
      <c r="I1451" s="29"/>
      <c r="J1451" s="29"/>
      <c r="K1451" s="116"/>
      <c r="L1451" s="174"/>
      <c r="M1451" s="174"/>
      <c r="N1451" s="174"/>
      <c r="O1451" s="116"/>
      <c r="P1451" s="174"/>
      <c r="Q1451" s="116"/>
      <c r="R1451" s="116"/>
      <c r="S1451" s="116"/>
      <c r="T1451" s="116"/>
      <c r="U1451" s="116"/>
      <c r="V1451" s="116"/>
      <c r="W1451" s="116"/>
      <c r="X1451" s="116"/>
      <c r="Y1451" s="116"/>
      <c r="Z1451" s="116"/>
      <c r="AA1451" s="116"/>
      <c r="AB1451" s="116"/>
      <c r="AC1451" s="116"/>
      <c r="AD1451" s="116"/>
      <c r="AE1451" s="116"/>
      <c r="AF1451" s="116"/>
      <c r="AG1451" s="116"/>
      <c r="AH1451" s="116"/>
      <c r="AI1451" s="116"/>
      <c r="AJ1451" s="116"/>
    </row>
    <row r="1452" ht="15.0" customHeight="1">
      <c r="A1452" s="262"/>
      <c r="B1452" s="115" t="s">
        <v>3268</v>
      </c>
      <c r="C1452" s="116"/>
      <c r="D1452" s="118">
        <v>96700.0</v>
      </c>
      <c r="E1452" s="175">
        <f t="shared" si="1"/>
        <v>11745510.7</v>
      </c>
      <c r="F1452" s="262"/>
      <c r="G1452" s="61" t="s">
        <v>2264</v>
      </c>
      <c r="H1452" s="118"/>
      <c r="I1452" s="29"/>
      <c r="J1452" s="29"/>
      <c r="K1452" s="116"/>
      <c r="L1452" s="174"/>
      <c r="M1452" s="174"/>
      <c r="N1452" s="174"/>
      <c r="O1452" s="116"/>
      <c r="P1452" s="174"/>
      <c r="Q1452" s="116"/>
      <c r="R1452" s="116"/>
      <c r="S1452" s="116"/>
      <c r="T1452" s="116"/>
      <c r="U1452" s="116"/>
      <c r="V1452" s="116"/>
      <c r="W1452" s="116"/>
      <c r="X1452" s="116"/>
      <c r="Y1452" s="116"/>
      <c r="Z1452" s="116"/>
      <c r="AA1452" s="116"/>
      <c r="AB1452" s="116"/>
      <c r="AC1452" s="116"/>
      <c r="AD1452" s="116"/>
      <c r="AE1452" s="116"/>
      <c r="AF1452" s="116"/>
      <c r="AG1452" s="116"/>
      <c r="AH1452" s="116"/>
      <c r="AI1452" s="116"/>
      <c r="AJ1452" s="116"/>
    </row>
    <row r="1453" ht="15.0" customHeight="1">
      <c r="A1453" s="262"/>
      <c r="B1453" s="115" t="s">
        <v>2279</v>
      </c>
      <c r="C1453" s="116"/>
      <c r="D1453" s="118">
        <v>500000.0</v>
      </c>
      <c r="E1453" s="175">
        <f t="shared" si="1"/>
        <v>11245510.7</v>
      </c>
      <c r="F1453" s="262"/>
      <c r="G1453" s="28" t="s">
        <v>2263</v>
      </c>
      <c r="H1453" s="118"/>
      <c r="I1453" s="29"/>
      <c r="J1453" s="29"/>
      <c r="K1453" s="116"/>
      <c r="L1453" s="174"/>
      <c r="M1453" s="174"/>
      <c r="N1453" s="174"/>
      <c r="O1453" s="116"/>
      <c r="P1453" s="174"/>
      <c r="Q1453" s="116"/>
      <c r="R1453" s="116"/>
      <c r="S1453" s="116"/>
      <c r="T1453" s="116"/>
      <c r="U1453" s="116"/>
      <c r="V1453" s="116"/>
      <c r="W1453" s="116"/>
      <c r="X1453" s="116"/>
      <c r="Y1453" s="116"/>
      <c r="Z1453" s="116"/>
      <c r="AA1453" s="116"/>
      <c r="AB1453" s="116"/>
      <c r="AC1453" s="116"/>
      <c r="AD1453" s="116"/>
      <c r="AE1453" s="116"/>
      <c r="AF1453" s="116"/>
      <c r="AG1453" s="116"/>
      <c r="AH1453" s="116"/>
      <c r="AI1453" s="116"/>
      <c r="AJ1453" s="116"/>
    </row>
    <row r="1454" ht="15.0" customHeight="1">
      <c r="A1454" s="262">
        <v>45932.0</v>
      </c>
      <c r="B1454" s="115" t="s">
        <v>2271</v>
      </c>
      <c r="C1454" s="118">
        <v>465898.0</v>
      </c>
      <c r="D1454" s="118"/>
      <c r="E1454" s="175">
        <f t="shared" si="1"/>
        <v>11711408.7</v>
      </c>
      <c r="F1454" s="262"/>
      <c r="G1454" s="61" t="s">
        <v>2264</v>
      </c>
      <c r="H1454" s="118"/>
      <c r="I1454" s="29"/>
      <c r="J1454" s="29"/>
      <c r="K1454" s="116"/>
      <c r="L1454" s="174"/>
      <c r="M1454" s="174"/>
      <c r="N1454" s="174"/>
      <c r="O1454" s="116"/>
      <c r="P1454" s="174"/>
      <c r="Q1454" s="116"/>
      <c r="R1454" s="116"/>
      <c r="S1454" s="116"/>
      <c r="T1454" s="116"/>
      <c r="U1454" s="116"/>
      <c r="V1454" s="116"/>
      <c r="W1454" s="116"/>
      <c r="X1454" s="116"/>
      <c r="Y1454" s="116"/>
      <c r="Z1454" s="116"/>
      <c r="AA1454" s="116"/>
      <c r="AB1454" s="116"/>
      <c r="AC1454" s="116"/>
      <c r="AD1454" s="116"/>
      <c r="AE1454" s="116"/>
      <c r="AF1454" s="116"/>
      <c r="AG1454" s="116"/>
      <c r="AH1454" s="116"/>
      <c r="AI1454" s="116"/>
      <c r="AJ1454" s="116"/>
    </row>
    <row r="1455" ht="15.0" customHeight="1">
      <c r="A1455" s="262"/>
      <c r="B1455" s="117" t="s">
        <v>3167</v>
      </c>
      <c r="C1455" s="116"/>
      <c r="D1455" s="175">
        <v>116040.0</v>
      </c>
      <c r="E1455" s="175">
        <f t="shared" si="1"/>
        <v>11595368.7</v>
      </c>
      <c r="F1455" s="262"/>
      <c r="G1455" s="61" t="s">
        <v>2264</v>
      </c>
      <c r="H1455" s="118"/>
      <c r="I1455" s="29"/>
      <c r="J1455" s="29"/>
      <c r="K1455" s="116"/>
      <c r="L1455" s="174"/>
      <c r="M1455" s="174"/>
      <c r="N1455" s="174"/>
      <c r="O1455" s="116"/>
      <c r="P1455" s="174"/>
      <c r="Q1455" s="116"/>
      <c r="R1455" s="116"/>
      <c r="S1455" s="116"/>
      <c r="T1455" s="116"/>
      <c r="U1455" s="116"/>
      <c r="V1455" s="116"/>
      <c r="W1455" s="116"/>
      <c r="X1455" s="116"/>
      <c r="Y1455" s="116"/>
      <c r="Z1455" s="116"/>
      <c r="AA1455" s="116"/>
      <c r="AB1455" s="116"/>
      <c r="AC1455" s="116"/>
      <c r="AD1455" s="116"/>
      <c r="AE1455" s="116"/>
      <c r="AF1455" s="116"/>
      <c r="AG1455" s="116"/>
      <c r="AH1455" s="116"/>
      <c r="AI1455" s="116"/>
      <c r="AJ1455" s="116"/>
    </row>
    <row r="1456" ht="15.0" customHeight="1">
      <c r="A1456" s="262"/>
      <c r="B1456" s="117" t="s">
        <v>2470</v>
      </c>
      <c r="C1456" s="116">
        <v>777531.0</v>
      </c>
      <c r="D1456" s="116"/>
      <c r="E1456" s="175">
        <f t="shared" si="1"/>
        <v>12372899.7</v>
      </c>
      <c r="F1456" s="262"/>
      <c r="G1456" s="61" t="s">
        <v>2264</v>
      </c>
      <c r="H1456" s="118"/>
      <c r="I1456" s="29"/>
      <c r="J1456" s="29"/>
      <c r="K1456" s="116"/>
      <c r="L1456" s="174"/>
      <c r="M1456" s="174"/>
      <c r="N1456" s="174"/>
      <c r="O1456" s="116"/>
      <c r="P1456" s="174"/>
      <c r="Q1456" s="116"/>
      <c r="R1456" s="116"/>
      <c r="S1456" s="116"/>
      <c r="T1456" s="116"/>
      <c r="U1456" s="116"/>
      <c r="V1456" s="116"/>
      <c r="W1456" s="116"/>
      <c r="X1456" s="116"/>
      <c r="Y1456" s="116"/>
      <c r="Z1456" s="116"/>
      <c r="AA1456" s="116"/>
      <c r="AB1456" s="116"/>
      <c r="AC1456" s="116"/>
      <c r="AD1456" s="116"/>
      <c r="AE1456" s="116"/>
      <c r="AF1456" s="116"/>
      <c r="AG1456" s="116"/>
      <c r="AH1456" s="116"/>
      <c r="AI1456" s="116"/>
      <c r="AJ1456" s="116"/>
    </row>
    <row r="1457" ht="15.0" customHeight="1">
      <c r="A1457" s="262"/>
      <c r="B1457" s="115" t="s">
        <v>3268</v>
      </c>
      <c r="C1457" s="116"/>
      <c r="D1457" s="118">
        <v>96700.0</v>
      </c>
      <c r="E1457" s="175">
        <f t="shared" si="1"/>
        <v>12276199.7</v>
      </c>
      <c r="F1457" s="262"/>
      <c r="G1457" s="61" t="s">
        <v>2264</v>
      </c>
      <c r="H1457" s="118"/>
      <c r="I1457" s="29"/>
      <c r="J1457" s="29"/>
      <c r="K1457" s="116"/>
      <c r="L1457" s="174"/>
      <c r="M1457" s="174"/>
      <c r="N1457" s="174"/>
      <c r="O1457" s="116"/>
      <c r="P1457" s="174"/>
      <c r="Q1457" s="116"/>
      <c r="R1457" s="116"/>
      <c r="S1457" s="116"/>
      <c r="T1457" s="116"/>
      <c r="U1457" s="116"/>
      <c r="V1457" s="116"/>
      <c r="W1457" s="116"/>
      <c r="X1457" s="116"/>
      <c r="Y1457" s="116"/>
      <c r="Z1457" s="116"/>
      <c r="AA1457" s="116"/>
      <c r="AB1457" s="116"/>
      <c r="AC1457" s="116"/>
      <c r="AD1457" s="116"/>
      <c r="AE1457" s="116"/>
      <c r="AF1457" s="116"/>
      <c r="AG1457" s="116"/>
      <c r="AH1457" s="116"/>
      <c r="AI1457" s="116"/>
      <c r="AJ1457" s="116"/>
    </row>
    <row r="1458" ht="15.0" customHeight="1">
      <c r="A1458" s="262"/>
      <c r="B1458" s="117" t="s">
        <v>3234</v>
      </c>
      <c r="C1458" s="116"/>
      <c r="D1458" s="118">
        <v>1.4730034E7</v>
      </c>
      <c r="E1458" s="175">
        <f t="shared" si="1"/>
        <v>-2453834.3</v>
      </c>
      <c r="F1458" s="262"/>
      <c r="G1458" s="61" t="s">
        <v>2264</v>
      </c>
      <c r="H1458" s="118"/>
      <c r="I1458" s="29"/>
      <c r="J1458" s="29"/>
      <c r="K1458" s="116"/>
      <c r="L1458" s="174"/>
      <c r="M1458" s="174"/>
      <c r="N1458" s="174"/>
      <c r="O1458" s="116"/>
      <c r="P1458" s="174"/>
      <c r="Q1458" s="116"/>
      <c r="R1458" s="116"/>
      <c r="S1458" s="116"/>
      <c r="T1458" s="116"/>
      <c r="U1458" s="116"/>
      <c r="V1458" s="116"/>
      <c r="W1458" s="116"/>
      <c r="X1458" s="116"/>
      <c r="Y1458" s="116"/>
      <c r="Z1458" s="116"/>
      <c r="AA1458" s="116"/>
      <c r="AB1458" s="116"/>
      <c r="AC1458" s="116"/>
      <c r="AD1458" s="116"/>
      <c r="AE1458" s="116"/>
      <c r="AF1458" s="116"/>
      <c r="AG1458" s="116"/>
      <c r="AH1458" s="116"/>
      <c r="AI1458" s="116"/>
      <c r="AJ1458" s="116"/>
    </row>
    <row r="1459" ht="15.0" customHeight="1">
      <c r="A1459" s="262"/>
      <c r="B1459" s="115" t="s">
        <v>3234</v>
      </c>
      <c r="C1459" s="116"/>
      <c r="D1459" s="116">
        <v>2.97814E7</v>
      </c>
      <c r="E1459" s="175">
        <f t="shared" si="1"/>
        <v>-32235234.3</v>
      </c>
      <c r="F1459" s="262"/>
      <c r="G1459" s="61" t="s">
        <v>2264</v>
      </c>
      <c r="H1459" s="118"/>
      <c r="I1459" s="29"/>
      <c r="J1459" s="29"/>
      <c r="K1459" s="116"/>
      <c r="L1459" s="174"/>
      <c r="M1459" s="174"/>
      <c r="N1459" s="174"/>
      <c r="O1459" s="116"/>
      <c r="P1459" s="174"/>
      <c r="Q1459" s="116"/>
      <c r="R1459" s="116"/>
      <c r="S1459" s="116"/>
      <c r="T1459" s="116"/>
      <c r="U1459" s="116"/>
      <c r="V1459" s="116"/>
      <c r="W1459" s="116"/>
      <c r="X1459" s="116"/>
      <c r="Y1459" s="116"/>
      <c r="Z1459" s="116"/>
      <c r="AA1459" s="116"/>
      <c r="AB1459" s="116"/>
      <c r="AC1459" s="116"/>
      <c r="AD1459" s="116"/>
      <c r="AE1459" s="116"/>
      <c r="AF1459" s="116"/>
      <c r="AG1459" s="116"/>
      <c r="AH1459" s="116"/>
      <c r="AI1459" s="116"/>
      <c r="AJ1459" s="116"/>
    </row>
    <row r="1460" ht="15.0" customHeight="1">
      <c r="A1460" s="262">
        <v>45933.0</v>
      </c>
      <c r="B1460" s="117" t="s">
        <v>2470</v>
      </c>
      <c r="C1460" s="116">
        <v>65700.0</v>
      </c>
      <c r="D1460" s="118"/>
      <c r="E1460" s="175">
        <f t="shared" si="1"/>
        <v>-32169534.3</v>
      </c>
      <c r="F1460" s="262"/>
      <c r="G1460" s="61" t="s">
        <v>2264</v>
      </c>
      <c r="H1460" s="118"/>
      <c r="I1460" s="29"/>
      <c r="J1460" s="29"/>
      <c r="K1460" s="116"/>
      <c r="L1460" s="174"/>
      <c r="M1460" s="174"/>
      <c r="N1460" s="174"/>
      <c r="O1460" s="116"/>
      <c r="P1460" s="174"/>
      <c r="Q1460" s="116"/>
      <c r="R1460" s="116"/>
      <c r="S1460" s="116"/>
      <c r="T1460" s="116"/>
      <c r="U1460" s="116"/>
      <c r="V1460" s="116"/>
      <c r="W1460" s="116"/>
      <c r="X1460" s="116"/>
      <c r="Y1460" s="116"/>
      <c r="Z1460" s="116"/>
      <c r="AA1460" s="116"/>
      <c r="AB1460" s="116"/>
      <c r="AC1460" s="116"/>
      <c r="AD1460" s="116"/>
      <c r="AE1460" s="116"/>
      <c r="AF1460" s="116"/>
      <c r="AG1460" s="116"/>
      <c r="AH1460" s="116"/>
      <c r="AI1460" s="116"/>
      <c r="AJ1460" s="116"/>
    </row>
    <row r="1461" ht="15.0" customHeight="1">
      <c r="A1461" s="262"/>
      <c r="B1461" s="115" t="s">
        <v>2279</v>
      </c>
      <c r="C1461" s="116"/>
      <c r="D1461" s="116">
        <v>1000000.0</v>
      </c>
      <c r="E1461" s="175">
        <f t="shared" si="1"/>
        <v>-33169534.3</v>
      </c>
      <c r="F1461" s="262"/>
      <c r="G1461" s="28" t="s">
        <v>2263</v>
      </c>
      <c r="H1461" s="118"/>
      <c r="I1461" s="29"/>
      <c r="J1461" s="29"/>
      <c r="K1461" s="116"/>
      <c r="L1461" s="174"/>
      <c r="M1461" s="174"/>
      <c r="N1461" s="174"/>
      <c r="O1461" s="116"/>
      <c r="P1461" s="174"/>
      <c r="Q1461" s="116"/>
      <c r="R1461" s="116"/>
      <c r="S1461" s="116"/>
      <c r="T1461" s="116"/>
      <c r="U1461" s="116"/>
      <c r="V1461" s="116"/>
      <c r="W1461" s="116"/>
      <c r="X1461" s="116"/>
      <c r="Y1461" s="116"/>
      <c r="Z1461" s="116"/>
      <c r="AA1461" s="116"/>
      <c r="AB1461" s="116"/>
      <c r="AC1461" s="116"/>
      <c r="AD1461" s="116"/>
      <c r="AE1461" s="116"/>
      <c r="AF1461" s="116"/>
      <c r="AG1461" s="116"/>
      <c r="AH1461" s="116"/>
      <c r="AI1461" s="116"/>
      <c r="AJ1461" s="116"/>
    </row>
    <row r="1462" ht="15.0" customHeight="1">
      <c r="A1462" s="262"/>
      <c r="B1462" s="115" t="s">
        <v>3296</v>
      </c>
      <c r="C1462" s="116"/>
      <c r="D1462" s="116">
        <v>1700000.0</v>
      </c>
      <c r="E1462" s="175">
        <f t="shared" si="1"/>
        <v>-34869534.3</v>
      </c>
      <c r="F1462" s="262"/>
      <c r="G1462" s="28" t="s">
        <v>2263</v>
      </c>
      <c r="H1462" s="118"/>
      <c r="I1462" s="29"/>
      <c r="J1462" s="29"/>
      <c r="K1462" s="116"/>
      <c r="L1462" s="174"/>
      <c r="M1462" s="174"/>
      <c r="N1462" s="174"/>
      <c r="O1462" s="116"/>
      <c r="P1462" s="174"/>
      <c r="Q1462" s="116"/>
      <c r="R1462" s="116"/>
      <c r="S1462" s="116"/>
      <c r="T1462" s="116"/>
      <c r="U1462" s="116"/>
      <c r="V1462" s="116"/>
      <c r="W1462" s="116"/>
      <c r="X1462" s="116"/>
      <c r="Y1462" s="116"/>
      <c r="Z1462" s="116"/>
      <c r="AA1462" s="116"/>
      <c r="AB1462" s="116"/>
      <c r="AC1462" s="116"/>
      <c r="AD1462" s="116"/>
      <c r="AE1462" s="116"/>
      <c r="AF1462" s="116"/>
      <c r="AG1462" s="116"/>
      <c r="AH1462" s="116"/>
      <c r="AI1462" s="116"/>
      <c r="AJ1462" s="116"/>
    </row>
    <row r="1463" ht="15.0" customHeight="1">
      <c r="A1463" s="262"/>
      <c r="B1463" s="115" t="s">
        <v>3297</v>
      </c>
      <c r="C1463" s="116"/>
      <c r="D1463" s="116">
        <v>120000.0</v>
      </c>
      <c r="E1463" s="175">
        <f t="shared" si="1"/>
        <v>-34989534.3</v>
      </c>
      <c r="F1463" s="262"/>
      <c r="G1463" s="28" t="s">
        <v>2263</v>
      </c>
      <c r="H1463" s="118"/>
      <c r="I1463" s="29"/>
      <c r="J1463" s="29"/>
      <c r="K1463" s="116"/>
      <c r="L1463" s="174"/>
      <c r="M1463" s="174"/>
      <c r="N1463" s="174"/>
      <c r="O1463" s="116"/>
      <c r="P1463" s="174"/>
      <c r="Q1463" s="116"/>
      <c r="R1463" s="116"/>
      <c r="S1463" s="174"/>
      <c r="T1463" s="174"/>
      <c r="U1463" s="174"/>
      <c r="V1463" s="174"/>
      <c r="W1463" s="174"/>
      <c r="X1463" s="174"/>
      <c r="Y1463" s="174"/>
      <c r="Z1463" s="174"/>
      <c r="AA1463" s="174"/>
      <c r="AB1463" s="174"/>
      <c r="AC1463" s="174"/>
      <c r="AD1463" s="174"/>
      <c r="AE1463" s="174"/>
      <c r="AF1463" s="174"/>
      <c r="AG1463" s="174"/>
      <c r="AH1463" s="174"/>
      <c r="AI1463" s="174"/>
      <c r="AJ1463" s="174"/>
    </row>
    <row r="1464" ht="15.0" customHeight="1">
      <c r="A1464" s="262">
        <v>45934.0</v>
      </c>
      <c r="B1464" s="117" t="s">
        <v>2470</v>
      </c>
      <c r="C1464" s="116">
        <v>50000.0</v>
      </c>
      <c r="D1464" s="118"/>
      <c r="E1464" s="175">
        <f t="shared" si="1"/>
        <v>-34939534.3</v>
      </c>
      <c r="F1464" s="262"/>
      <c r="G1464" s="61" t="s">
        <v>2264</v>
      </c>
      <c r="H1464" s="118"/>
      <c r="I1464" s="29"/>
      <c r="J1464" s="29"/>
      <c r="K1464" s="116"/>
      <c r="L1464" s="174"/>
      <c r="M1464" s="174"/>
      <c r="N1464" s="174"/>
      <c r="O1464" s="116"/>
      <c r="P1464" s="174"/>
      <c r="Q1464" s="116"/>
      <c r="R1464" s="116"/>
      <c r="S1464" s="174"/>
      <c r="T1464" s="174"/>
      <c r="U1464" s="174"/>
      <c r="V1464" s="174"/>
      <c r="W1464" s="174"/>
      <c r="X1464" s="174"/>
      <c r="Y1464" s="174"/>
      <c r="Z1464" s="174"/>
      <c r="AA1464" s="174"/>
      <c r="AB1464" s="174"/>
      <c r="AC1464" s="174"/>
      <c r="AD1464" s="174"/>
      <c r="AE1464" s="174"/>
      <c r="AF1464" s="174"/>
      <c r="AG1464" s="174"/>
      <c r="AH1464" s="174"/>
      <c r="AI1464" s="174"/>
      <c r="AJ1464" s="174"/>
    </row>
    <row r="1465" ht="15.0" customHeight="1">
      <c r="A1465" s="262">
        <v>45939.0</v>
      </c>
      <c r="B1465" s="117" t="s">
        <v>2470</v>
      </c>
      <c r="C1465" s="116">
        <v>35000.0</v>
      </c>
      <c r="D1465" s="116"/>
      <c r="E1465" s="175">
        <f t="shared" si="1"/>
        <v>-34904534.3</v>
      </c>
      <c r="F1465" s="262"/>
      <c r="G1465" s="61" t="s">
        <v>2264</v>
      </c>
      <c r="H1465" s="118"/>
      <c r="I1465" s="29"/>
      <c r="J1465" s="29"/>
      <c r="K1465" s="116"/>
      <c r="L1465" s="174"/>
      <c r="M1465" s="174"/>
      <c r="N1465" s="174"/>
      <c r="O1465" s="116"/>
      <c r="P1465" s="174"/>
      <c r="Q1465" s="116"/>
      <c r="R1465" s="116"/>
      <c r="S1465" s="174"/>
      <c r="T1465" s="174"/>
      <c r="U1465" s="174"/>
      <c r="V1465" s="174"/>
      <c r="W1465" s="174"/>
      <c r="X1465" s="174"/>
      <c r="Y1465" s="174"/>
      <c r="Z1465" s="174"/>
      <c r="AA1465" s="174"/>
      <c r="AB1465" s="174"/>
      <c r="AC1465" s="174"/>
      <c r="AD1465" s="174"/>
      <c r="AE1465" s="174"/>
      <c r="AF1465" s="174"/>
      <c r="AG1465" s="174"/>
      <c r="AH1465" s="174"/>
      <c r="AI1465" s="174"/>
      <c r="AJ1465" s="174"/>
    </row>
    <row r="1466" ht="15.0" customHeight="1">
      <c r="A1466" s="262">
        <v>45940.0</v>
      </c>
      <c r="B1466" s="115" t="s">
        <v>2271</v>
      </c>
      <c r="C1466" s="116">
        <v>376042.0</v>
      </c>
      <c r="D1466" s="116"/>
      <c r="E1466" s="175">
        <f t="shared" si="1"/>
        <v>-34528492.3</v>
      </c>
      <c r="F1466" s="262"/>
      <c r="G1466" s="61" t="s">
        <v>2264</v>
      </c>
      <c r="H1466" s="118"/>
      <c r="I1466" s="29"/>
      <c r="J1466" s="29"/>
      <c r="K1466" s="116"/>
      <c r="L1466" s="174"/>
      <c r="M1466" s="174"/>
      <c r="N1466" s="174"/>
      <c r="O1466" s="116"/>
      <c r="P1466" s="174"/>
      <c r="Q1466" s="116"/>
      <c r="R1466" s="116"/>
      <c r="S1466" s="174"/>
      <c r="T1466" s="174"/>
      <c r="U1466" s="174"/>
      <c r="V1466" s="174"/>
      <c r="W1466" s="174"/>
      <c r="X1466" s="174"/>
      <c r="Y1466" s="174"/>
      <c r="Z1466" s="174"/>
      <c r="AA1466" s="174"/>
      <c r="AB1466" s="174"/>
      <c r="AC1466" s="174"/>
      <c r="AD1466" s="174"/>
      <c r="AE1466" s="174"/>
      <c r="AF1466" s="174"/>
      <c r="AG1466" s="174"/>
      <c r="AH1466" s="174"/>
      <c r="AI1466" s="174"/>
      <c r="AJ1466" s="174"/>
    </row>
    <row r="1467" ht="15.0" customHeight="1">
      <c r="A1467" s="262"/>
      <c r="B1467" s="115" t="s">
        <v>2280</v>
      </c>
      <c r="C1467" s="116"/>
      <c r="D1467" s="116">
        <v>718027.0</v>
      </c>
      <c r="E1467" s="175">
        <f t="shared" si="1"/>
        <v>-35246519.3</v>
      </c>
      <c r="F1467" s="262"/>
      <c r="G1467" s="61" t="s">
        <v>2264</v>
      </c>
      <c r="H1467" s="118"/>
      <c r="I1467" s="29"/>
      <c r="J1467" s="29"/>
      <c r="K1467" s="116"/>
      <c r="L1467" s="174"/>
      <c r="M1467" s="174"/>
      <c r="N1467" s="174"/>
      <c r="O1467" s="116"/>
      <c r="P1467" s="174"/>
      <c r="Q1467" s="116"/>
      <c r="R1467" s="116"/>
      <c r="S1467" s="174"/>
      <c r="T1467" s="174"/>
      <c r="U1467" s="174"/>
      <c r="V1467" s="174"/>
      <c r="W1467" s="174"/>
      <c r="X1467" s="174"/>
      <c r="Y1467" s="174"/>
      <c r="Z1467" s="174"/>
      <c r="AA1467" s="174"/>
      <c r="AB1467" s="174"/>
      <c r="AC1467" s="174"/>
      <c r="AD1467" s="174"/>
      <c r="AE1467" s="174"/>
      <c r="AF1467" s="174"/>
      <c r="AG1467" s="174"/>
      <c r="AH1467" s="174"/>
      <c r="AI1467" s="174"/>
      <c r="AJ1467" s="174"/>
    </row>
    <row r="1468" ht="15.0" customHeight="1">
      <c r="A1468" s="262"/>
      <c r="B1468" s="115" t="s">
        <v>2281</v>
      </c>
      <c r="C1468" s="118"/>
      <c r="D1468" s="118">
        <v>38500.0</v>
      </c>
      <c r="E1468" s="175">
        <f t="shared" si="1"/>
        <v>-35285019.3</v>
      </c>
      <c r="F1468" s="262"/>
      <c r="G1468" s="61" t="s">
        <v>2264</v>
      </c>
      <c r="H1468" s="118"/>
      <c r="I1468" s="29"/>
      <c r="J1468" s="29"/>
      <c r="K1468" s="116"/>
      <c r="L1468" s="174"/>
      <c r="M1468" s="174"/>
      <c r="N1468" s="174"/>
      <c r="O1468" s="116"/>
      <c r="P1468" s="174"/>
      <c r="Q1468" s="116"/>
      <c r="R1468" s="116"/>
      <c r="S1468" s="174"/>
      <c r="T1468" s="174"/>
      <c r="U1468" s="174"/>
      <c r="V1468" s="174"/>
      <c r="W1468" s="174"/>
      <c r="X1468" s="174"/>
      <c r="Y1468" s="174"/>
      <c r="Z1468" s="174"/>
      <c r="AA1468" s="174"/>
      <c r="AB1468" s="174"/>
      <c r="AC1468" s="174"/>
      <c r="AD1468" s="174"/>
      <c r="AE1468" s="174"/>
      <c r="AF1468" s="174"/>
      <c r="AG1468" s="174"/>
      <c r="AH1468" s="174"/>
      <c r="AI1468" s="174"/>
      <c r="AJ1468" s="174"/>
    </row>
    <row r="1469" ht="15.0" customHeight="1">
      <c r="A1469" s="262"/>
      <c r="B1469" s="115" t="s">
        <v>2277</v>
      </c>
      <c r="C1469" s="116">
        <v>2.30769E7</v>
      </c>
      <c r="D1469" s="116"/>
      <c r="E1469" s="175">
        <f t="shared" si="1"/>
        <v>-12208119.3</v>
      </c>
      <c r="F1469" s="262">
        <v>45928.0</v>
      </c>
      <c r="G1469" s="61" t="s">
        <v>2264</v>
      </c>
      <c r="H1469" s="118"/>
      <c r="I1469" s="29"/>
      <c r="J1469" s="29"/>
      <c r="K1469" s="116"/>
      <c r="L1469" s="174"/>
      <c r="M1469" s="174"/>
      <c r="N1469" s="174"/>
      <c r="O1469" s="116"/>
      <c r="P1469" s="174"/>
      <c r="Q1469" s="116"/>
      <c r="R1469" s="116"/>
      <c r="S1469" s="174"/>
      <c r="T1469" s="174"/>
      <c r="U1469" s="174"/>
      <c r="V1469" s="174"/>
      <c r="W1469" s="174"/>
      <c r="X1469" s="174"/>
      <c r="Y1469" s="174"/>
      <c r="Z1469" s="174"/>
      <c r="AA1469" s="174"/>
      <c r="AB1469" s="174"/>
      <c r="AC1469" s="174"/>
      <c r="AD1469" s="174"/>
      <c r="AE1469" s="174"/>
      <c r="AF1469" s="174"/>
      <c r="AG1469" s="174"/>
      <c r="AH1469" s="174"/>
      <c r="AI1469" s="174"/>
      <c r="AJ1469" s="174"/>
    </row>
    <row r="1470" ht="15.0" customHeight="1">
      <c r="A1470" s="262"/>
      <c r="B1470" s="115" t="s">
        <v>2279</v>
      </c>
      <c r="C1470" s="116">
        <v>700000.0</v>
      </c>
      <c r="D1470" s="116"/>
      <c r="E1470" s="175">
        <f t="shared" si="1"/>
        <v>-11508119.3</v>
      </c>
      <c r="F1470" s="262"/>
      <c r="G1470" s="61" t="s">
        <v>2264</v>
      </c>
      <c r="H1470" s="118"/>
      <c r="I1470" s="29"/>
      <c r="J1470" s="29"/>
      <c r="K1470" s="116"/>
      <c r="L1470" s="174"/>
      <c r="M1470" s="174"/>
      <c r="N1470" s="174"/>
      <c r="O1470" s="116"/>
      <c r="P1470" s="174"/>
      <c r="Q1470" s="116"/>
      <c r="R1470" s="116"/>
      <c r="S1470" s="174"/>
      <c r="T1470" s="174"/>
      <c r="U1470" s="174"/>
      <c r="V1470" s="174"/>
      <c r="W1470" s="174"/>
      <c r="X1470" s="174"/>
      <c r="Y1470" s="174"/>
      <c r="Z1470" s="174"/>
      <c r="AA1470" s="174"/>
      <c r="AB1470" s="174"/>
      <c r="AC1470" s="174"/>
      <c r="AD1470" s="174"/>
      <c r="AE1470" s="174"/>
      <c r="AF1470" s="174"/>
      <c r="AG1470" s="174"/>
      <c r="AH1470" s="174"/>
      <c r="AI1470" s="174"/>
      <c r="AJ1470" s="174"/>
    </row>
    <row r="1471" ht="15.0" customHeight="1">
      <c r="A1471" s="262"/>
      <c r="B1471" s="115" t="s">
        <v>3298</v>
      </c>
      <c r="C1471" s="116"/>
      <c r="D1471" s="116">
        <v>1.2711965E7</v>
      </c>
      <c r="E1471" s="175">
        <f t="shared" si="1"/>
        <v>-24220084.3</v>
      </c>
      <c r="F1471" s="262"/>
      <c r="G1471" s="61" t="s">
        <v>2264</v>
      </c>
      <c r="H1471" s="118"/>
      <c r="I1471" s="29"/>
      <c r="J1471" s="29"/>
      <c r="K1471" s="116"/>
      <c r="L1471" s="174"/>
      <c r="M1471" s="174"/>
      <c r="N1471" s="174"/>
      <c r="O1471" s="116"/>
      <c r="P1471" s="174"/>
      <c r="Q1471" s="116"/>
      <c r="R1471" s="116"/>
      <c r="S1471" s="174"/>
      <c r="T1471" s="174"/>
      <c r="U1471" s="174"/>
      <c r="V1471" s="174"/>
      <c r="W1471" s="174"/>
      <c r="X1471" s="174"/>
      <c r="Y1471" s="174"/>
      <c r="Z1471" s="174"/>
      <c r="AA1471" s="174"/>
      <c r="AB1471" s="174"/>
      <c r="AC1471" s="174"/>
      <c r="AD1471" s="174"/>
      <c r="AE1471" s="174"/>
      <c r="AF1471" s="174"/>
      <c r="AG1471" s="174"/>
      <c r="AH1471" s="174"/>
      <c r="AI1471" s="174"/>
      <c r="AJ1471" s="174"/>
    </row>
    <row r="1472" ht="15.0" customHeight="1">
      <c r="A1472" s="262"/>
      <c r="B1472" s="117" t="s">
        <v>2470</v>
      </c>
      <c r="C1472" s="116">
        <v>277373.0</v>
      </c>
      <c r="D1472" s="116"/>
      <c r="E1472" s="175">
        <f t="shared" si="1"/>
        <v>-23942711.3</v>
      </c>
      <c r="F1472" s="262"/>
      <c r="G1472" s="61" t="s">
        <v>2264</v>
      </c>
      <c r="H1472" s="118"/>
      <c r="I1472" s="29"/>
      <c r="J1472" s="29"/>
      <c r="K1472" s="116"/>
      <c r="L1472" s="174"/>
      <c r="M1472" s="174"/>
      <c r="N1472" s="174"/>
      <c r="O1472" s="116"/>
      <c r="P1472" s="174"/>
      <c r="Q1472" s="116"/>
      <c r="R1472" s="116"/>
      <c r="S1472" s="174"/>
      <c r="T1472" s="174"/>
      <c r="U1472" s="174"/>
      <c r="V1472" s="174"/>
      <c r="W1472" s="174"/>
      <c r="X1472" s="174"/>
      <c r="Y1472" s="174"/>
      <c r="Z1472" s="174"/>
      <c r="AA1472" s="174"/>
      <c r="AB1472" s="174"/>
      <c r="AC1472" s="174"/>
      <c r="AD1472" s="174"/>
      <c r="AE1472" s="174"/>
      <c r="AF1472" s="174"/>
      <c r="AG1472" s="174"/>
      <c r="AH1472" s="174"/>
      <c r="AI1472" s="174"/>
      <c r="AJ1472" s="174"/>
    </row>
    <row r="1473" ht="15.0" customHeight="1">
      <c r="A1473" s="262"/>
      <c r="B1473" s="117" t="s">
        <v>3299</v>
      </c>
      <c r="C1473" s="116"/>
      <c r="D1473" s="116">
        <v>7379823.0</v>
      </c>
      <c r="E1473" s="175">
        <f t="shared" si="1"/>
        <v>-31322534.3</v>
      </c>
      <c r="F1473" s="262"/>
      <c r="G1473" s="61" t="s">
        <v>2264</v>
      </c>
      <c r="H1473" s="118"/>
      <c r="I1473" s="29"/>
      <c r="J1473" s="29"/>
      <c r="K1473" s="116"/>
      <c r="L1473" s="174"/>
      <c r="M1473" s="174"/>
      <c r="N1473" s="174"/>
      <c r="O1473" s="116"/>
      <c r="P1473" s="174"/>
      <c r="Q1473" s="116"/>
      <c r="R1473" s="116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</row>
    <row r="1474" ht="15.0" customHeight="1">
      <c r="A1474" s="262"/>
      <c r="B1474" s="115" t="s">
        <v>3268</v>
      </c>
      <c r="C1474" s="116"/>
      <c r="D1474" s="118">
        <v>96700.0</v>
      </c>
      <c r="E1474" s="175">
        <f t="shared" si="1"/>
        <v>-31419234.3</v>
      </c>
      <c r="F1474" s="262"/>
      <c r="G1474" s="61" t="s">
        <v>2264</v>
      </c>
      <c r="H1474" s="118"/>
      <c r="I1474" s="29"/>
      <c r="J1474" s="29"/>
      <c r="K1474" s="116"/>
      <c r="L1474" s="174"/>
      <c r="M1474" s="174"/>
      <c r="N1474" s="174"/>
      <c r="O1474" s="116"/>
      <c r="P1474" s="174"/>
      <c r="Q1474" s="116"/>
      <c r="R1474" s="116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</row>
    <row r="1475" ht="15.0" customHeight="1">
      <c r="A1475" s="262"/>
      <c r="B1475" s="115" t="s">
        <v>839</v>
      </c>
      <c r="C1475" s="116">
        <v>2.0561238E7</v>
      </c>
      <c r="D1475" s="116"/>
      <c r="E1475" s="175">
        <f t="shared" si="1"/>
        <v>-10857996.3</v>
      </c>
      <c r="F1475" s="262">
        <v>45930.0</v>
      </c>
      <c r="G1475" s="260" t="s">
        <v>2266</v>
      </c>
      <c r="H1475" s="118"/>
      <c r="I1475" s="29"/>
      <c r="J1475" s="29"/>
      <c r="K1475" s="116"/>
      <c r="L1475" s="174"/>
      <c r="M1475" s="174"/>
      <c r="N1475" s="174"/>
      <c r="O1475" s="116"/>
      <c r="P1475" s="174"/>
      <c r="Q1475" s="116"/>
      <c r="R1475" s="116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</row>
    <row r="1476" ht="15.0" customHeight="1">
      <c r="A1476" s="262"/>
      <c r="B1476" s="115" t="s">
        <v>2378</v>
      </c>
      <c r="C1476" s="118"/>
      <c r="D1476" s="118">
        <v>500.0</v>
      </c>
      <c r="E1476" s="175">
        <f t="shared" si="1"/>
        <v>-10858496.3</v>
      </c>
      <c r="F1476" s="262"/>
      <c r="G1476" s="260" t="s">
        <v>2266</v>
      </c>
      <c r="H1476" s="118"/>
      <c r="I1476" s="29"/>
      <c r="J1476" s="29"/>
      <c r="K1476" s="116"/>
      <c r="L1476" s="174"/>
      <c r="M1476" s="174"/>
      <c r="N1476" s="174"/>
      <c r="O1476" s="116"/>
      <c r="P1476" s="174"/>
      <c r="Q1476" s="116"/>
      <c r="R1476" s="116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</row>
    <row r="1477" ht="15.0" customHeight="1">
      <c r="A1477" s="262"/>
      <c r="B1477" s="115" t="s">
        <v>3278</v>
      </c>
      <c r="C1477" s="116"/>
      <c r="D1477" s="116">
        <v>1.206126E7</v>
      </c>
      <c r="E1477" s="175">
        <f t="shared" si="1"/>
        <v>-22919756.3</v>
      </c>
      <c r="F1477" s="262"/>
      <c r="G1477" s="99" t="s">
        <v>2265</v>
      </c>
      <c r="H1477" s="118"/>
      <c r="I1477" s="29"/>
      <c r="J1477" s="29"/>
      <c r="K1477" s="116"/>
      <c r="L1477" s="174"/>
      <c r="M1477" s="174"/>
      <c r="N1477" s="174"/>
      <c r="O1477" s="116"/>
      <c r="P1477" s="174"/>
      <c r="Q1477" s="116"/>
      <c r="R1477" s="116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</row>
    <row r="1478" ht="15.0" customHeight="1">
      <c r="A1478" s="262"/>
      <c r="B1478" s="115" t="s">
        <v>3300</v>
      </c>
      <c r="C1478" s="118"/>
      <c r="D1478" s="118">
        <v>6535420.0</v>
      </c>
      <c r="E1478" s="175">
        <f t="shared" si="1"/>
        <v>-29455176.3</v>
      </c>
      <c r="F1478" s="262"/>
      <c r="G1478" s="28" t="s">
        <v>2263</v>
      </c>
      <c r="H1478" s="118"/>
      <c r="I1478" s="29"/>
      <c r="J1478" s="29"/>
      <c r="K1478" s="116"/>
      <c r="L1478" s="174"/>
      <c r="M1478" s="174"/>
      <c r="N1478" s="174"/>
      <c r="O1478" s="116"/>
      <c r="P1478" s="174"/>
      <c r="Q1478" s="116"/>
      <c r="R1478" s="116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</row>
    <row r="1479" ht="15.0" customHeight="1">
      <c r="A1479" s="262"/>
      <c r="B1479" s="115" t="s">
        <v>3301</v>
      </c>
      <c r="C1479" s="118"/>
      <c r="D1479" s="118">
        <v>580200.0</v>
      </c>
      <c r="E1479" s="175">
        <f t="shared" si="1"/>
        <v>-30035376.3</v>
      </c>
      <c r="F1479" s="262"/>
      <c r="G1479" s="28" t="s">
        <v>2263</v>
      </c>
      <c r="H1479" s="118"/>
      <c r="I1479" s="29"/>
      <c r="J1479" s="29"/>
      <c r="K1479" s="116"/>
      <c r="L1479" s="174"/>
      <c r="M1479" s="174"/>
      <c r="N1479" s="174"/>
      <c r="O1479" s="116"/>
      <c r="P1479" s="174"/>
      <c r="Q1479" s="116"/>
      <c r="R1479" s="116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</row>
    <row r="1480" ht="15.0" customHeight="1">
      <c r="A1480" s="262"/>
      <c r="B1480" s="115" t="s">
        <v>2884</v>
      </c>
      <c r="C1480" s="116"/>
      <c r="D1480" s="118">
        <v>200000.0</v>
      </c>
      <c r="E1480" s="175">
        <f t="shared" si="1"/>
        <v>-30235376.3</v>
      </c>
      <c r="F1480" s="262"/>
      <c r="G1480" s="28" t="s">
        <v>2263</v>
      </c>
      <c r="H1480" s="118"/>
      <c r="I1480" s="29"/>
      <c r="J1480" s="29"/>
      <c r="K1480" s="116"/>
      <c r="L1480" s="174"/>
      <c r="M1480" s="174"/>
      <c r="N1480" s="174"/>
      <c r="O1480" s="116"/>
      <c r="P1480" s="174"/>
      <c r="Q1480" s="116"/>
      <c r="R1480" s="116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</row>
    <row r="1481" ht="15.0" customHeight="1">
      <c r="A1481" s="262"/>
      <c r="B1481" s="115" t="s">
        <v>3302</v>
      </c>
      <c r="C1481" s="118"/>
      <c r="D1481" s="118">
        <v>4000000.0</v>
      </c>
      <c r="E1481" s="175">
        <f t="shared" si="1"/>
        <v>-34235376.3</v>
      </c>
      <c r="F1481" s="262"/>
      <c r="G1481" s="28" t="s">
        <v>2263</v>
      </c>
      <c r="H1481" s="118"/>
      <c r="I1481" s="29"/>
      <c r="J1481" s="29"/>
      <c r="K1481" s="116"/>
      <c r="L1481" s="174"/>
      <c r="M1481" s="174"/>
      <c r="N1481" s="174"/>
      <c r="O1481" s="116"/>
      <c r="P1481" s="174"/>
      <c r="Q1481" s="116"/>
      <c r="R1481" s="116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 ht="15.0" customHeight="1">
      <c r="A1482" s="262"/>
      <c r="B1482" s="115" t="s">
        <v>2395</v>
      </c>
      <c r="C1482" s="116"/>
      <c r="D1482" s="118">
        <v>1.35E7</v>
      </c>
      <c r="E1482" s="175">
        <f t="shared" si="1"/>
        <v>-47735376.3</v>
      </c>
      <c r="F1482" s="262"/>
      <c r="G1482" s="28" t="s">
        <v>2263</v>
      </c>
      <c r="H1482" s="118"/>
      <c r="I1482" s="29"/>
      <c r="J1482" s="29"/>
      <c r="K1482" s="116"/>
      <c r="L1482" s="174"/>
      <c r="M1482" s="174"/>
      <c r="N1482" s="174"/>
      <c r="O1482" s="116"/>
      <c r="P1482" s="174"/>
      <c r="Q1482" s="116"/>
      <c r="R1482" s="116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</row>
    <row r="1483" ht="15.0" customHeight="1">
      <c r="A1483" s="262"/>
      <c r="B1483" s="115" t="s">
        <v>3303</v>
      </c>
      <c r="C1483" s="116"/>
      <c r="D1483" s="116">
        <v>7058340.0</v>
      </c>
      <c r="E1483" s="175">
        <f t="shared" si="1"/>
        <v>-54793716.3</v>
      </c>
      <c r="F1483" s="262"/>
      <c r="G1483" s="28" t="s">
        <v>2263</v>
      </c>
      <c r="H1483" s="118"/>
      <c r="I1483" s="29"/>
      <c r="J1483" s="29"/>
      <c r="K1483" s="116"/>
      <c r="L1483" s="174"/>
      <c r="M1483" s="174"/>
      <c r="N1483" s="174"/>
      <c r="O1483" s="116"/>
      <c r="P1483" s="174"/>
      <c r="Q1483" s="116"/>
      <c r="R1483" s="116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</row>
    <row r="1484" ht="15.0" customHeight="1">
      <c r="A1484" s="262"/>
      <c r="B1484" s="115" t="s">
        <v>3304</v>
      </c>
      <c r="C1484" s="116"/>
      <c r="D1484" s="116">
        <v>2160120.0</v>
      </c>
      <c r="E1484" s="175">
        <f t="shared" si="1"/>
        <v>-56953836.3</v>
      </c>
      <c r="F1484" s="262"/>
      <c r="G1484" s="28" t="s">
        <v>2263</v>
      </c>
      <c r="H1484" s="118"/>
      <c r="I1484" s="29"/>
      <c r="J1484" s="29"/>
      <c r="K1484" s="116"/>
      <c r="L1484" s="174"/>
      <c r="M1484" s="174"/>
      <c r="N1484" s="174"/>
      <c r="O1484" s="116"/>
      <c r="P1484" s="174"/>
      <c r="Q1484" s="116"/>
      <c r="R1484" s="116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</row>
    <row r="1485" ht="15.0" customHeight="1">
      <c r="A1485" s="262"/>
      <c r="B1485" s="115" t="s">
        <v>3305</v>
      </c>
      <c r="C1485" s="116"/>
      <c r="D1485" s="116">
        <v>338230.0</v>
      </c>
      <c r="E1485" s="175">
        <f t="shared" si="1"/>
        <v>-57292066.3</v>
      </c>
      <c r="F1485" s="262"/>
      <c r="G1485" s="28" t="s">
        <v>2263</v>
      </c>
      <c r="H1485" s="118"/>
      <c r="I1485" s="29"/>
      <c r="J1485" s="29"/>
      <c r="K1485" s="116"/>
      <c r="L1485" s="174"/>
      <c r="M1485" s="174"/>
      <c r="N1485" s="174"/>
      <c r="O1485" s="116"/>
      <c r="P1485" s="174"/>
      <c r="Q1485" s="116"/>
      <c r="R1485" s="116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</row>
    <row r="1486" ht="15.0" customHeight="1">
      <c r="A1486" s="262"/>
      <c r="B1486" s="115" t="s">
        <v>3306</v>
      </c>
      <c r="C1486" s="116"/>
      <c r="D1486" s="116">
        <v>2033660.0</v>
      </c>
      <c r="E1486" s="175">
        <f t="shared" si="1"/>
        <v>-59325726.3</v>
      </c>
      <c r="F1486" s="262"/>
      <c r="G1486" s="28" t="s">
        <v>2263</v>
      </c>
      <c r="H1486" s="118"/>
      <c r="I1486" s="29"/>
      <c r="J1486" s="29"/>
      <c r="K1486" s="116"/>
      <c r="L1486" s="174"/>
      <c r="M1486" s="174"/>
      <c r="N1486" s="174"/>
      <c r="O1486" s="116"/>
      <c r="P1486" s="174"/>
      <c r="Q1486" s="116"/>
      <c r="R1486" s="116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</row>
    <row r="1487" ht="15.0" customHeight="1">
      <c r="A1487" s="262"/>
      <c r="B1487" s="115" t="s">
        <v>3307</v>
      </c>
      <c r="C1487" s="116"/>
      <c r="D1487" s="116">
        <v>83870.0</v>
      </c>
      <c r="E1487" s="175">
        <f t="shared" si="1"/>
        <v>-59409596.3</v>
      </c>
      <c r="F1487" s="262"/>
      <c r="G1487" s="28" t="s">
        <v>2263</v>
      </c>
      <c r="H1487" s="118"/>
      <c r="I1487" s="29"/>
      <c r="J1487" s="29"/>
      <c r="K1487" s="116"/>
      <c r="L1487" s="174"/>
      <c r="M1487" s="174"/>
      <c r="N1487" s="174"/>
      <c r="O1487" s="116"/>
      <c r="P1487" s="174"/>
      <c r="Q1487" s="116"/>
      <c r="R1487" s="116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</row>
    <row r="1488" ht="15.0" customHeight="1">
      <c r="A1488" s="262"/>
      <c r="B1488" s="115" t="s">
        <v>3308</v>
      </c>
      <c r="C1488" s="116"/>
      <c r="D1488" s="118">
        <v>187240.0</v>
      </c>
      <c r="E1488" s="175">
        <f t="shared" si="1"/>
        <v>-59596836.3</v>
      </c>
      <c r="F1488" s="262"/>
      <c r="G1488" s="28" t="s">
        <v>2263</v>
      </c>
      <c r="H1488" s="118"/>
      <c r="I1488" s="29"/>
      <c r="J1488" s="29"/>
      <c r="K1488" s="116"/>
      <c r="L1488" s="174"/>
      <c r="M1488" s="174"/>
      <c r="N1488" s="174"/>
      <c r="O1488" s="116"/>
      <c r="P1488" s="174"/>
      <c r="Q1488" s="116"/>
      <c r="R1488" s="116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</row>
    <row r="1489" ht="15.0" customHeight="1">
      <c r="A1489" s="262"/>
      <c r="B1489" s="115" t="s">
        <v>2405</v>
      </c>
      <c r="C1489" s="116"/>
      <c r="D1489" s="118">
        <v>114260.0</v>
      </c>
      <c r="E1489" s="175">
        <f t="shared" si="1"/>
        <v>-59711096.3</v>
      </c>
      <c r="F1489" s="262"/>
      <c r="G1489" s="28" t="s">
        <v>2263</v>
      </c>
      <c r="H1489" s="118"/>
      <c r="I1489" s="29"/>
      <c r="J1489" s="29"/>
      <c r="K1489" s="116"/>
      <c r="L1489" s="28"/>
      <c r="M1489" s="174"/>
      <c r="N1489" s="174"/>
      <c r="O1489" s="116"/>
      <c r="P1489" s="174"/>
      <c r="Q1489" s="116"/>
      <c r="R1489" s="116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</row>
    <row r="1490" ht="15.0" customHeight="1">
      <c r="A1490" s="262"/>
      <c r="B1490" s="115" t="s">
        <v>2899</v>
      </c>
      <c r="C1490" s="116"/>
      <c r="D1490" s="116">
        <v>107490.0</v>
      </c>
      <c r="E1490" s="175">
        <f t="shared" si="1"/>
        <v>-59818586.3</v>
      </c>
      <c r="F1490" s="262"/>
      <c r="G1490" s="28" t="s">
        <v>2263</v>
      </c>
      <c r="H1490" s="118"/>
      <c r="I1490" s="29"/>
      <c r="J1490" s="29"/>
      <c r="K1490" s="116"/>
      <c r="L1490" s="174"/>
      <c r="M1490" s="174"/>
      <c r="N1490" s="174"/>
      <c r="O1490" s="116"/>
      <c r="P1490" s="174"/>
      <c r="Q1490" s="116"/>
      <c r="R1490" s="116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</row>
    <row r="1491" ht="15.0" customHeight="1">
      <c r="A1491" s="262"/>
      <c r="B1491" s="115" t="s">
        <v>2292</v>
      </c>
      <c r="C1491" s="116"/>
      <c r="D1491" s="116">
        <v>266790.0</v>
      </c>
      <c r="E1491" s="175">
        <f t="shared" si="1"/>
        <v>-60085376.3</v>
      </c>
      <c r="F1491" s="262"/>
      <c r="G1491" s="28" t="s">
        <v>2263</v>
      </c>
      <c r="H1491" s="118"/>
      <c r="I1491" s="29"/>
      <c r="J1491" s="29"/>
      <c r="K1491" s="34"/>
      <c r="L1491" s="265"/>
      <c r="M1491" s="174"/>
      <c r="N1491" s="174"/>
      <c r="O1491" s="116"/>
      <c r="P1491" s="174"/>
      <c r="Q1491" s="116"/>
      <c r="R1491" s="116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</row>
    <row r="1492" ht="15.0" customHeight="1">
      <c r="A1492" s="262"/>
      <c r="B1492" s="115" t="s">
        <v>2279</v>
      </c>
      <c r="C1492" s="116">
        <v>1.0E7</v>
      </c>
      <c r="D1492" s="116"/>
      <c r="E1492" s="175">
        <f t="shared" si="1"/>
        <v>-50085376.3</v>
      </c>
      <c r="F1492" s="262"/>
      <c r="G1492" s="28" t="s">
        <v>2263</v>
      </c>
      <c r="H1492" s="118"/>
      <c r="I1492" s="29"/>
      <c r="J1492" s="29"/>
      <c r="K1492" s="34"/>
      <c r="L1492" s="265"/>
      <c r="M1492" s="174"/>
      <c r="N1492" s="174"/>
      <c r="O1492" s="116"/>
      <c r="P1492" s="174"/>
      <c r="Q1492" s="116"/>
      <c r="R1492" s="116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</row>
    <row r="1493" ht="15.0" customHeight="1">
      <c r="A1493" s="262"/>
      <c r="B1493" s="115" t="s">
        <v>3234</v>
      </c>
      <c r="C1493" s="116"/>
      <c r="D1493" s="116">
        <v>7325274.0</v>
      </c>
      <c r="E1493" s="175">
        <f t="shared" si="1"/>
        <v>-57410650.3</v>
      </c>
      <c r="F1493" s="262"/>
      <c r="G1493" s="28" t="s">
        <v>2263</v>
      </c>
      <c r="H1493" s="118"/>
      <c r="I1493" s="29"/>
      <c r="J1493" s="29"/>
      <c r="K1493" s="34"/>
      <c r="L1493" s="265"/>
      <c r="M1493" s="174"/>
      <c r="N1493" s="174"/>
      <c r="O1493" s="116"/>
      <c r="P1493" s="174"/>
      <c r="Q1493" s="116"/>
      <c r="R1493" s="116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</row>
    <row r="1494" ht="15.0" customHeight="1">
      <c r="A1494" s="262">
        <v>45941.0</v>
      </c>
      <c r="B1494" s="117" t="s">
        <v>2470</v>
      </c>
      <c r="C1494" s="116">
        <v>2200.0</v>
      </c>
      <c r="D1494" s="118"/>
      <c r="E1494" s="175">
        <f t="shared" si="1"/>
        <v>-57408450.3</v>
      </c>
      <c r="F1494" s="262"/>
      <c r="G1494" s="61" t="s">
        <v>2264</v>
      </c>
      <c r="H1494" s="118"/>
      <c r="I1494" s="29"/>
      <c r="J1494" s="29"/>
      <c r="K1494" s="34"/>
      <c r="L1494" s="28"/>
      <c r="M1494" s="174"/>
      <c r="N1494" s="174"/>
      <c r="O1494" s="116"/>
      <c r="P1494" s="174"/>
      <c r="Q1494" s="116"/>
      <c r="R1494" s="116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</row>
    <row r="1495" ht="15.0" customHeight="1">
      <c r="A1495" s="262">
        <v>45942.0</v>
      </c>
      <c r="B1495" s="117" t="s">
        <v>2470</v>
      </c>
      <c r="C1495" s="116">
        <v>80800.0</v>
      </c>
      <c r="D1495" s="116"/>
      <c r="E1495" s="175">
        <f t="shared" si="1"/>
        <v>-57327650.3</v>
      </c>
      <c r="F1495" s="262"/>
      <c r="G1495" s="61" t="s">
        <v>2264</v>
      </c>
      <c r="H1495" s="118"/>
      <c r="I1495" s="29"/>
      <c r="J1495" s="29"/>
      <c r="K1495" s="34"/>
      <c r="L1495" s="118"/>
      <c r="M1495" s="174"/>
      <c r="N1495" s="174"/>
      <c r="O1495" s="116"/>
      <c r="P1495" s="174"/>
      <c r="Q1495" s="116"/>
      <c r="R1495" s="116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ht="15.0" customHeight="1">
      <c r="A1496" s="262">
        <v>45943.0</v>
      </c>
      <c r="B1496" s="115" t="s">
        <v>2271</v>
      </c>
      <c r="C1496" s="116">
        <v>583081.0</v>
      </c>
      <c r="D1496" s="116"/>
      <c r="E1496" s="175">
        <f t="shared" si="1"/>
        <v>-56744569.3</v>
      </c>
      <c r="F1496" s="262"/>
      <c r="G1496" s="61" t="s">
        <v>2264</v>
      </c>
      <c r="H1496" s="118"/>
      <c r="I1496" s="29"/>
      <c r="J1496" s="29"/>
      <c r="K1496" s="34"/>
      <c r="L1496" s="118"/>
      <c r="M1496" s="174"/>
      <c r="N1496" s="118"/>
      <c r="O1496" s="116"/>
      <c r="P1496" s="174"/>
      <c r="Q1496" s="116"/>
      <c r="R1496" s="116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</row>
    <row r="1497" ht="15.0" customHeight="1">
      <c r="A1497" s="262"/>
      <c r="B1497" s="117" t="s">
        <v>2470</v>
      </c>
      <c r="C1497" s="116">
        <v>2413653.0</v>
      </c>
      <c r="D1497" s="116"/>
      <c r="E1497" s="175">
        <f t="shared" si="1"/>
        <v>-54330916.3</v>
      </c>
      <c r="F1497" s="262"/>
      <c r="G1497" s="61" t="s">
        <v>2264</v>
      </c>
      <c r="H1497" s="118"/>
      <c r="I1497" s="29"/>
      <c r="J1497" s="29"/>
      <c r="K1497" s="116"/>
      <c r="L1497" s="118"/>
      <c r="M1497" s="174"/>
      <c r="N1497" s="174"/>
      <c r="O1497" s="116"/>
      <c r="P1497" s="174"/>
      <c r="Q1497" s="116"/>
      <c r="R1497" s="116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ht="15.0" customHeight="1">
      <c r="A1498" s="262"/>
      <c r="B1498" s="117" t="s">
        <v>3203</v>
      </c>
      <c r="C1498" s="116"/>
      <c r="D1498" s="116">
        <v>243650.0</v>
      </c>
      <c r="E1498" s="175">
        <f t="shared" si="1"/>
        <v>-54574566.3</v>
      </c>
      <c r="F1498" s="262"/>
      <c r="G1498" s="61" t="s">
        <v>2264</v>
      </c>
      <c r="H1498" s="118"/>
      <c r="I1498" s="29"/>
      <c r="J1498" s="29"/>
      <c r="K1498" s="116"/>
      <c r="L1498" s="174"/>
      <c r="M1498" s="174"/>
      <c r="N1498" s="174"/>
      <c r="O1498" s="116"/>
      <c r="P1498" s="174"/>
      <c r="Q1498" s="116"/>
      <c r="R1498" s="116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ht="15.0" customHeight="1">
      <c r="A1499" s="262"/>
      <c r="B1499" s="115" t="s">
        <v>2279</v>
      </c>
      <c r="C1499" s="116">
        <v>2500000.0</v>
      </c>
      <c r="D1499" s="118"/>
      <c r="E1499" s="175">
        <f t="shared" si="1"/>
        <v>-52074566.3</v>
      </c>
      <c r="F1499" s="262"/>
      <c r="G1499" s="28" t="s">
        <v>2263</v>
      </c>
      <c r="H1499" s="118"/>
      <c r="I1499" s="29"/>
      <c r="J1499" s="29"/>
      <c r="K1499" s="116"/>
      <c r="L1499" s="174"/>
      <c r="M1499" s="174"/>
      <c r="N1499" s="174"/>
      <c r="O1499" s="116"/>
      <c r="P1499" s="174"/>
      <c r="Q1499" s="116"/>
      <c r="R1499" s="116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ht="15.0" customHeight="1">
      <c r="A1500" s="262"/>
      <c r="B1500" s="115" t="s">
        <v>2300</v>
      </c>
      <c r="C1500" s="116"/>
      <c r="D1500" s="118">
        <v>27500.0</v>
      </c>
      <c r="E1500" s="175">
        <f t="shared" si="1"/>
        <v>-52102066.3</v>
      </c>
      <c r="F1500" s="262"/>
      <c r="G1500" s="28" t="s">
        <v>2263</v>
      </c>
      <c r="H1500" s="118"/>
      <c r="I1500" s="29"/>
      <c r="J1500" s="29"/>
      <c r="K1500" s="116"/>
      <c r="L1500" s="118"/>
      <c r="M1500" s="174"/>
      <c r="N1500" s="174"/>
      <c r="O1500" s="116"/>
      <c r="P1500" s="174"/>
      <c r="Q1500" s="116"/>
      <c r="R1500" s="116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</row>
    <row r="1501" ht="15.0" customHeight="1">
      <c r="A1501" s="262"/>
      <c r="B1501" s="115" t="s">
        <v>3309</v>
      </c>
      <c r="C1501" s="116"/>
      <c r="D1501" s="116">
        <v>1540000.0</v>
      </c>
      <c r="E1501" s="175">
        <f t="shared" si="1"/>
        <v>-53642066.3</v>
      </c>
      <c r="F1501" s="262">
        <v>45912.0</v>
      </c>
      <c r="G1501" s="28" t="s">
        <v>2263</v>
      </c>
      <c r="H1501" s="118"/>
      <c r="I1501" s="29"/>
      <c r="J1501" s="29"/>
      <c r="K1501" s="116"/>
      <c r="L1501" s="175"/>
      <c r="M1501" s="174"/>
      <c r="N1501" s="174"/>
      <c r="O1501" s="116"/>
      <c r="P1501" s="174"/>
      <c r="Q1501" s="116"/>
      <c r="R1501" s="116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ht="15.0" customHeight="1">
      <c r="A1502" s="262"/>
      <c r="B1502" s="115" t="s">
        <v>3310</v>
      </c>
      <c r="C1502" s="116"/>
      <c r="D1502" s="116">
        <v>990000.0</v>
      </c>
      <c r="E1502" s="175">
        <f t="shared" si="1"/>
        <v>-54632066.3</v>
      </c>
      <c r="F1502" s="262">
        <v>45915.0</v>
      </c>
      <c r="G1502" s="28" t="s">
        <v>2263</v>
      </c>
      <c r="H1502" s="118"/>
      <c r="I1502" s="29"/>
      <c r="J1502" s="29"/>
      <c r="K1502" s="116"/>
      <c r="L1502" s="174"/>
      <c r="M1502" s="174"/>
      <c r="N1502" s="174"/>
      <c r="O1502" s="116"/>
      <c r="P1502" s="174"/>
      <c r="Q1502" s="116"/>
      <c r="R1502" s="116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ht="15.0" customHeight="1">
      <c r="A1503" s="262">
        <v>45944.0</v>
      </c>
      <c r="B1503" s="115" t="s">
        <v>2271</v>
      </c>
      <c r="C1503" s="116">
        <v>2139880.0</v>
      </c>
      <c r="D1503" s="116"/>
      <c r="E1503" s="175">
        <f t="shared" si="1"/>
        <v>-52492186.3</v>
      </c>
      <c r="F1503" s="262"/>
      <c r="G1503" s="61" t="s">
        <v>2264</v>
      </c>
      <c r="H1503" s="118"/>
      <c r="I1503" s="29"/>
      <c r="J1503" s="29"/>
      <c r="K1503" s="116"/>
      <c r="L1503" s="118"/>
      <c r="M1503" s="174"/>
      <c r="N1503" s="174"/>
      <c r="O1503" s="116"/>
      <c r="P1503" s="174"/>
      <c r="Q1503" s="116"/>
      <c r="R1503" s="116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ht="15.0" customHeight="1">
      <c r="A1504" s="262"/>
      <c r="B1504" s="117" t="s">
        <v>2470</v>
      </c>
      <c r="C1504" s="116">
        <v>587653.0</v>
      </c>
      <c r="D1504" s="116"/>
      <c r="E1504" s="175">
        <f t="shared" si="1"/>
        <v>-51904533.3</v>
      </c>
      <c r="F1504" s="262"/>
      <c r="G1504" s="61" t="s">
        <v>2264</v>
      </c>
      <c r="H1504" s="118"/>
      <c r="I1504" s="29"/>
      <c r="J1504" s="29"/>
      <c r="K1504" s="116"/>
      <c r="L1504" s="265"/>
      <c r="M1504" s="174"/>
      <c r="N1504" s="174"/>
      <c r="O1504" s="116"/>
      <c r="P1504" s="174"/>
      <c r="Q1504" s="116"/>
      <c r="R1504" s="116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</row>
    <row r="1505" ht="15.0" customHeight="1">
      <c r="A1505" s="262"/>
      <c r="B1505" s="115" t="s">
        <v>3311</v>
      </c>
      <c r="C1505" s="116"/>
      <c r="D1505" s="116">
        <v>364931.0</v>
      </c>
      <c r="E1505" s="175">
        <f t="shared" si="1"/>
        <v>-52269464.3</v>
      </c>
      <c r="F1505" s="262"/>
      <c r="G1505" s="99" t="s">
        <v>2265</v>
      </c>
      <c r="H1505" s="118"/>
      <c r="I1505" s="29"/>
      <c r="J1505" s="29"/>
      <c r="K1505" s="116"/>
      <c r="L1505" s="118"/>
      <c r="M1505" s="174"/>
      <c r="N1505" s="174"/>
      <c r="O1505" s="116"/>
      <c r="P1505" s="174"/>
      <c r="Q1505" s="116"/>
      <c r="R1505" s="116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ht="15.0" customHeight="1">
      <c r="A1506" s="262"/>
      <c r="B1506" s="115" t="s">
        <v>2279</v>
      </c>
      <c r="C1506" s="116">
        <v>2000000.0</v>
      </c>
      <c r="D1506" s="118"/>
      <c r="E1506" s="175">
        <f t="shared" si="1"/>
        <v>-50269464.3</v>
      </c>
      <c r="F1506" s="262"/>
      <c r="G1506" s="28" t="s">
        <v>2263</v>
      </c>
      <c r="H1506" s="118"/>
      <c r="I1506" s="29"/>
      <c r="J1506" s="29"/>
      <c r="K1506" s="116"/>
      <c r="L1506" s="118"/>
      <c r="M1506" s="174"/>
      <c r="N1506" s="174"/>
      <c r="O1506" s="116"/>
      <c r="P1506" s="174"/>
      <c r="Q1506" s="116"/>
      <c r="R1506" s="116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ht="15.0" customHeight="1">
      <c r="A1507" s="262"/>
      <c r="B1507" s="115" t="s">
        <v>2338</v>
      </c>
      <c r="C1507" s="116"/>
      <c r="D1507" s="118">
        <v>1685291.0</v>
      </c>
      <c r="E1507" s="175">
        <f t="shared" si="1"/>
        <v>-51954755.3</v>
      </c>
      <c r="F1507" s="262"/>
      <c r="G1507" s="28" t="s">
        <v>2263</v>
      </c>
      <c r="H1507" s="118"/>
      <c r="I1507" s="29"/>
      <c r="J1507" s="29"/>
      <c r="K1507" s="116"/>
      <c r="L1507" s="116"/>
      <c r="M1507" s="174"/>
      <c r="N1507" s="174"/>
      <c r="O1507" s="116"/>
      <c r="P1507" s="174"/>
      <c r="Q1507" s="116"/>
      <c r="R1507" s="116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ht="15.0" customHeight="1">
      <c r="A1508" s="262">
        <v>45945.0</v>
      </c>
      <c r="B1508" s="115" t="s">
        <v>2271</v>
      </c>
      <c r="C1508" s="116">
        <v>904473.0</v>
      </c>
      <c r="D1508" s="116"/>
      <c r="E1508" s="175">
        <f t="shared" si="1"/>
        <v>-51050282.3</v>
      </c>
      <c r="F1508" s="262"/>
      <c r="G1508" s="61" t="s">
        <v>2264</v>
      </c>
      <c r="H1508" s="118"/>
      <c r="I1508" s="29"/>
      <c r="J1508" s="29"/>
      <c r="K1508" s="116"/>
      <c r="L1508" s="118"/>
      <c r="M1508" s="174"/>
      <c r="N1508" s="174"/>
      <c r="O1508" s="116"/>
      <c r="P1508" s="174"/>
      <c r="Q1508" s="116"/>
      <c r="R1508" s="116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ht="15.0" customHeight="1">
      <c r="A1509" s="262"/>
      <c r="B1509" s="117" t="s">
        <v>2470</v>
      </c>
      <c r="C1509" s="116">
        <v>239093.0</v>
      </c>
      <c r="D1509" s="118">
        <v>400000.0</v>
      </c>
      <c r="E1509" s="175">
        <f t="shared" si="1"/>
        <v>-51211189.3</v>
      </c>
      <c r="F1509" s="262"/>
      <c r="G1509" s="61" t="s">
        <v>2264</v>
      </c>
      <c r="H1509" s="118"/>
      <c r="I1509" s="29"/>
      <c r="J1509" s="29"/>
      <c r="K1509" s="116"/>
      <c r="L1509" s="118"/>
      <c r="M1509" s="174"/>
      <c r="N1509" s="174"/>
      <c r="O1509" s="116"/>
      <c r="P1509" s="174"/>
      <c r="Q1509" s="116"/>
      <c r="R1509" s="116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ht="15.0" customHeight="1">
      <c r="A1510" s="262"/>
      <c r="B1510" s="115" t="s">
        <v>2302</v>
      </c>
      <c r="C1510" s="116"/>
      <c r="D1510" s="118">
        <v>6342758.0</v>
      </c>
      <c r="E1510" s="175">
        <f t="shared" si="1"/>
        <v>-57553947.3</v>
      </c>
      <c r="F1510" s="262"/>
      <c r="G1510" s="99" t="s">
        <v>2265</v>
      </c>
      <c r="H1510" s="118"/>
      <c r="I1510" s="29"/>
      <c r="J1510" s="29"/>
      <c r="K1510" s="116"/>
      <c r="L1510" s="116"/>
      <c r="M1510" s="174"/>
      <c r="N1510" s="174"/>
      <c r="O1510" s="116"/>
      <c r="P1510" s="174"/>
      <c r="Q1510" s="116"/>
      <c r="R1510" s="116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</row>
    <row r="1511" ht="15.0" customHeight="1">
      <c r="A1511" s="262"/>
      <c r="B1511" s="115" t="s">
        <v>2873</v>
      </c>
      <c r="C1511" s="116">
        <v>2438700.0</v>
      </c>
      <c r="D1511" s="116"/>
      <c r="E1511" s="175">
        <f t="shared" si="1"/>
        <v>-55115247.3</v>
      </c>
      <c r="F1511" s="262">
        <v>45924.0</v>
      </c>
      <c r="G1511" s="28" t="s">
        <v>2263</v>
      </c>
      <c r="H1511" s="118"/>
      <c r="I1511" s="29"/>
      <c r="J1511" s="29"/>
      <c r="K1511" s="116"/>
      <c r="L1511" s="116"/>
      <c r="M1511" s="174"/>
      <c r="N1511" s="174"/>
      <c r="O1511" s="116"/>
      <c r="P1511" s="174"/>
      <c r="Q1511" s="116"/>
      <c r="R1511" s="116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</row>
    <row r="1512" ht="15.0" customHeight="1">
      <c r="A1512" s="262"/>
      <c r="B1512" s="115" t="s">
        <v>2872</v>
      </c>
      <c r="C1512" s="116">
        <v>2.660625E7</v>
      </c>
      <c r="D1512" s="116"/>
      <c r="E1512" s="175">
        <f t="shared" si="1"/>
        <v>-28508997.3</v>
      </c>
      <c r="F1512" s="262">
        <v>45924.0</v>
      </c>
      <c r="G1512" s="28" t="s">
        <v>2263</v>
      </c>
      <c r="H1512" s="118"/>
      <c r="I1512" s="29"/>
      <c r="J1512" s="29"/>
      <c r="K1512" s="116"/>
      <c r="L1512" s="116"/>
      <c r="M1512" s="174"/>
      <c r="N1512" s="174"/>
      <c r="O1512" s="116"/>
      <c r="P1512" s="174"/>
      <c r="Q1512" s="116"/>
      <c r="R1512" s="116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ht="15.0" customHeight="1">
      <c r="A1513" s="262"/>
      <c r="B1513" s="115" t="s">
        <v>2876</v>
      </c>
      <c r="C1513" s="116">
        <v>6.422955E7</v>
      </c>
      <c r="D1513" s="116"/>
      <c r="E1513" s="175">
        <f t="shared" si="1"/>
        <v>35720552.7</v>
      </c>
      <c r="F1513" s="262">
        <v>45924.0</v>
      </c>
      <c r="G1513" s="28" t="s">
        <v>2263</v>
      </c>
      <c r="H1513" s="118"/>
      <c r="I1513" s="29"/>
      <c r="J1513" s="29"/>
      <c r="K1513" s="116"/>
      <c r="L1513" s="116"/>
      <c r="M1513" s="174"/>
      <c r="N1513" s="174"/>
      <c r="O1513" s="116"/>
      <c r="P1513" s="174"/>
      <c r="Q1513" s="116"/>
      <c r="R1513" s="116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ht="15.0" customHeight="1">
      <c r="A1514" s="262"/>
      <c r="B1514" s="115" t="s">
        <v>2875</v>
      </c>
      <c r="C1514" s="116">
        <v>7509700.0</v>
      </c>
      <c r="D1514" s="118"/>
      <c r="E1514" s="175">
        <f t="shared" si="1"/>
        <v>43230252.7</v>
      </c>
      <c r="F1514" s="262">
        <v>45924.0</v>
      </c>
      <c r="G1514" s="28" t="s">
        <v>2263</v>
      </c>
      <c r="H1514" s="118"/>
      <c r="I1514" s="29"/>
      <c r="J1514" s="29"/>
      <c r="K1514" s="116"/>
      <c r="L1514" s="118"/>
      <c r="M1514" s="174"/>
      <c r="N1514" s="174"/>
      <c r="O1514" s="116"/>
      <c r="P1514" s="174"/>
      <c r="Q1514" s="116"/>
      <c r="R1514" s="116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ht="15.0" customHeight="1">
      <c r="A1515" s="262"/>
      <c r="B1515" s="115" t="s">
        <v>2338</v>
      </c>
      <c r="C1515" s="116"/>
      <c r="D1515" s="116">
        <v>1950603.0</v>
      </c>
      <c r="E1515" s="175">
        <f t="shared" si="1"/>
        <v>41279649.7</v>
      </c>
      <c r="F1515" s="262"/>
      <c r="G1515" s="28" t="s">
        <v>2263</v>
      </c>
      <c r="H1515" s="118"/>
      <c r="I1515" s="29"/>
      <c r="J1515" s="29"/>
      <c r="K1515" s="116"/>
      <c r="L1515" s="265"/>
      <c r="M1515" s="174"/>
      <c r="N1515" s="174"/>
      <c r="O1515" s="116"/>
      <c r="P1515" s="174"/>
      <c r="Q1515" s="116"/>
      <c r="R1515" s="116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</row>
    <row r="1516" ht="15.0" customHeight="1">
      <c r="A1516" s="262"/>
      <c r="B1516" s="115" t="s">
        <v>2338</v>
      </c>
      <c r="C1516" s="116"/>
      <c r="D1516" s="116">
        <v>857807.0</v>
      </c>
      <c r="E1516" s="175">
        <f t="shared" si="1"/>
        <v>40421842.7</v>
      </c>
      <c r="F1516" s="262"/>
      <c r="G1516" s="28" t="s">
        <v>2263</v>
      </c>
      <c r="H1516" s="118"/>
      <c r="I1516" s="29"/>
      <c r="J1516" s="29"/>
      <c r="K1516" s="116"/>
      <c r="L1516" s="116"/>
      <c r="M1516" s="174"/>
      <c r="N1516" s="174"/>
      <c r="O1516" s="116"/>
      <c r="P1516" s="174"/>
      <c r="Q1516" s="116"/>
      <c r="R1516" s="116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</row>
    <row r="1517" ht="15.0" customHeight="1">
      <c r="A1517" s="262"/>
      <c r="B1517" s="115" t="s">
        <v>3312</v>
      </c>
      <c r="C1517" s="116"/>
      <c r="D1517" s="118">
        <v>351700.0</v>
      </c>
      <c r="E1517" s="175">
        <f t="shared" si="1"/>
        <v>40070142.7</v>
      </c>
      <c r="F1517" s="262" t="s">
        <v>3313</v>
      </c>
      <c r="G1517" s="28" t="s">
        <v>2263</v>
      </c>
      <c r="H1517" s="118"/>
      <c r="I1517" s="29"/>
      <c r="J1517" s="29"/>
      <c r="K1517" s="116"/>
      <c r="L1517" s="116"/>
      <c r="M1517" s="174"/>
      <c r="N1517" s="174"/>
      <c r="O1517" s="116"/>
      <c r="P1517" s="174"/>
      <c r="Q1517" s="116"/>
      <c r="R1517" s="116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</row>
    <row r="1518" ht="15.0" customHeight="1">
      <c r="A1518" s="262"/>
      <c r="B1518" s="115" t="s">
        <v>2291</v>
      </c>
      <c r="C1518" s="116"/>
      <c r="D1518" s="116">
        <v>2447930.0</v>
      </c>
      <c r="E1518" s="175">
        <f t="shared" si="1"/>
        <v>37622212.7</v>
      </c>
      <c r="F1518" s="262"/>
      <c r="G1518" s="28" t="s">
        <v>2263</v>
      </c>
      <c r="H1518" s="118"/>
      <c r="I1518" s="29"/>
      <c r="J1518" s="29"/>
      <c r="K1518" s="116"/>
      <c r="L1518" s="116"/>
      <c r="M1518" s="174"/>
      <c r="N1518" s="174"/>
      <c r="O1518" s="116"/>
      <c r="P1518" s="174"/>
      <c r="Q1518" s="116"/>
      <c r="R1518" s="116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ht="15.0" customHeight="1">
      <c r="A1519" s="262"/>
      <c r="B1519" s="115" t="s">
        <v>2317</v>
      </c>
      <c r="C1519" s="116"/>
      <c r="D1519" s="116">
        <v>430000.0</v>
      </c>
      <c r="E1519" s="175">
        <f t="shared" si="1"/>
        <v>37192212.7</v>
      </c>
      <c r="F1519" s="262" t="s">
        <v>2318</v>
      </c>
      <c r="G1519" s="28" t="s">
        <v>2263</v>
      </c>
      <c r="H1519" s="118"/>
      <c r="I1519" s="29"/>
      <c r="J1519" s="29"/>
      <c r="K1519" s="116"/>
      <c r="L1519" s="118"/>
      <c r="M1519" s="174"/>
      <c r="N1519" s="174"/>
      <c r="O1519" s="116"/>
      <c r="P1519" s="174"/>
      <c r="Q1519" s="116"/>
      <c r="R1519" s="116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</row>
    <row r="1520" ht="15.0" customHeight="1">
      <c r="A1520" s="262"/>
      <c r="B1520" s="115" t="s">
        <v>2320</v>
      </c>
      <c r="C1520" s="116"/>
      <c r="D1520" s="118">
        <v>400000.0</v>
      </c>
      <c r="E1520" s="175">
        <f t="shared" si="1"/>
        <v>36792212.7</v>
      </c>
      <c r="F1520" s="262" t="s">
        <v>2318</v>
      </c>
      <c r="G1520" s="28" t="s">
        <v>2263</v>
      </c>
      <c r="H1520" s="118"/>
      <c r="I1520" s="29"/>
      <c r="J1520" s="29"/>
      <c r="K1520" s="116"/>
      <c r="L1520" s="116"/>
      <c r="M1520" s="174"/>
      <c r="N1520" s="174"/>
      <c r="O1520" s="116"/>
      <c r="P1520" s="174"/>
      <c r="Q1520" s="116"/>
      <c r="R1520" s="116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ht="15.0" customHeight="1">
      <c r="A1521" s="262"/>
      <c r="B1521" s="115" t="s">
        <v>2322</v>
      </c>
      <c r="C1521" s="116"/>
      <c r="D1521" s="118">
        <v>400000.0</v>
      </c>
      <c r="E1521" s="175">
        <f t="shared" si="1"/>
        <v>36392212.7</v>
      </c>
      <c r="F1521" s="262" t="s">
        <v>2318</v>
      </c>
      <c r="G1521" s="28" t="s">
        <v>2263</v>
      </c>
      <c r="H1521" s="118"/>
      <c r="I1521" s="29"/>
      <c r="J1521" s="29"/>
      <c r="K1521" s="116"/>
      <c r="L1521" s="116"/>
      <c r="M1521" s="174"/>
      <c r="N1521" s="174"/>
      <c r="O1521" s="116"/>
      <c r="P1521" s="174"/>
      <c r="Q1521" s="116"/>
      <c r="R1521" s="116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</row>
    <row r="1522" ht="15.0" customHeight="1">
      <c r="A1522" s="262"/>
      <c r="B1522" s="115" t="s">
        <v>2324</v>
      </c>
      <c r="C1522" s="116"/>
      <c r="D1522" s="116">
        <v>400000.0</v>
      </c>
      <c r="E1522" s="175">
        <f t="shared" si="1"/>
        <v>35992212.7</v>
      </c>
      <c r="F1522" s="262" t="s">
        <v>2318</v>
      </c>
      <c r="G1522" s="28" t="s">
        <v>2263</v>
      </c>
      <c r="H1522" s="118"/>
      <c r="I1522" s="29"/>
      <c r="J1522" s="29"/>
      <c r="K1522" s="116"/>
      <c r="L1522" s="116"/>
      <c r="M1522" s="174"/>
      <c r="N1522" s="174"/>
      <c r="O1522" s="116"/>
      <c r="P1522" s="174"/>
      <c r="Q1522" s="116"/>
      <c r="R1522" s="116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ht="15.0" customHeight="1">
      <c r="A1523" s="262"/>
      <c r="B1523" s="115" t="s">
        <v>2326</v>
      </c>
      <c r="C1523" s="116"/>
      <c r="D1523" s="118">
        <v>400000.0</v>
      </c>
      <c r="E1523" s="175">
        <f t="shared" si="1"/>
        <v>35592212.7</v>
      </c>
      <c r="F1523" s="262" t="s">
        <v>2318</v>
      </c>
      <c r="G1523" s="28" t="s">
        <v>2263</v>
      </c>
      <c r="H1523" s="118"/>
      <c r="I1523" s="29"/>
      <c r="J1523" s="29"/>
      <c r="K1523" s="116"/>
      <c r="L1523" s="118"/>
      <c r="M1523" s="174"/>
      <c r="N1523" s="174"/>
      <c r="O1523" s="116"/>
      <c r="P1523" s="174"/>
      <c r="Q1523" s="116"/>
      <c r="R1523" s="116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</row>
    <row r="1524" ht="15.0" customHeight="1">
      <c r="A1524" s="262"/>
      <c r="B1524" s="115" t="s">
        <v>3108</v>
      </c>
      <c r="C1524" s="116"/>
      <c r="D1524" s="118">
        <v>450000.0</v>
      </c>
      <c r="E1524" s="175">
        <f t="shared" si="1"/>
        <v>35142212.7</v>
      </c>
      <c r="F1524" s="262" t="s">
        <v>2318</v>
      </c>
      <c r="G1524" s="28" t="s">
        <v>2263</v>
      </c>
      <c r="H1524" s="118"/>
      <c r="I1524" s="29"/>
      <c r="J1524" s="29"/>
      <c r="K1524" s="116"/>
      <c r="L1524" s="118"/>
      <c r="M1524" s="174"/>
      <c r="N1524" s="174"/>
      <c r="O1524" s="116"/>
      <c r="P1524" s="174"/>
      <c r="Q1524" s="116"/>
      <c r="R1524" s="116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</row>
    <row r="1525" ht="15.0" customHeight="1">
      <c r="A1525" s="262"/>
      <c r="B1525" s="115" t="s">
        <v>2322</v>
      </c>
      <c r="C1525" s="116"/>
      <c r="D1525" s="118">
        <v>420000.0</v>
      </c>
      <c r="E1525" s="175">
        <f t="shared" si="1"/>
        <v>34722212.7</v>
      </c>
      <c r="F1525" s="262" t="s">
        <v>2318</v>
      </c>
      <c r="G1525" s="28" t="s">
        <v>2263</v>
      </c>
      <c r="H1525" s="118"/>
      <c r="I1525" s="29"/>
      <c r="J1525" s="29"/>
      <c r="K1525" s="116"/>
      <c r="L1525" s="411"/>
      <c r="M1525" s="174"/>
      <c r="N1525" s="174"/>
      <c r="O1525" s="116"/>
      <c r="P1525" s="174"/>
      <c r="Q1525" s="116"/>
      <c r="R1525" s="116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</row>
    <row r="1526" ht="15.0" customHeight="1">
      <c r="A1526" s="262"/>
      <c r="B1526" s="115" t="s">
        <v>3234</v>
      </c>
      <c r="C1526" s="265"/>
      <c r="D1526" s="118">
        <v>2.255E7</v>
      </c>
      <c r="E1526" s="175">
        <f t="shared" si="1"/>
        <v>12172212.7</v>
      </c>
      <c r="F1526" s="262">
        <v>45940.0</v>
      </c>
      <c r="G1526" s="28" t="s">
        <v>2263</v>
      </c>
      <c r="H1526" s="118"/>
      <c r="I1526" s="29"/>
      <c r="J1526" s="29"/>
      <c r="K1526" s="116"/>
      <c r="L1526" s="264"/>
      <c r="M1526" s="174"/>
      <c r="N1526" s="174"/>
      <c r="O1526" s="116"/>
      <c r="P1526" s="174"/>
      <c r="Q1526" s="116"/>
      <c r="R1526" s="116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</row>
    <row r="1527" ht="15.0" customHeight="1">
      <c r="A1527" s="262"/>
      <c r="B1527" s="115" t="s">
        <v>2279</v>
      </c>
      <c r="C1527" s="265"/>
      <c r="D1527" s="118">
        <v>439000.0</v>
      </c>
      <c r="E1527" s="175">
        <f t="shared" si="1"/>
        <v>11733212.7</v>
      </c>
      <c r="F1527" s="262" t="s">
        <v>3314</v>
      </c>
      <c r="G1527" s="28" t="s">
        <v>2263</v>
      </c>
      <c r="H1527" s="118"/>
      <c r="I1527" s="29"/>
      <c r="J1527" s="29"/>
      <c r="K1527" s="116"/>
      <c r="L1527" s="264"/>
      <c r="M1527" s="174"/>
      <c r="N1527" s="174"/>
      <c r="O1527" s="116"/>
      <c r="P1527" s="174"/>
      <c r="Q1527" s="116"/>
      <c r="R1527" s="116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</row>
    <row r="1528" ht="15.0" customHeight="1">
      <c r="A1528" s="262"/>
      <c r="B1528" s="115" t="s">
        <v>2279</v>
      </c>
      <c r="C1528" s="265"/>
      <c r="D1528" s="118">
        <v>1.27353E7</v>
      </c>
      <c r="E1528" s="175">
        <f t="shared" si="1"/>
        <v>-1002087.3</v>
      </c>
      <c r="F1528" s="262" t="s">
        <v>2838</v>
      </c>
      <c r="G1528" s="28" t="s">
        <v>2263</v>
      </c>
      <c r="H1528" s="118"/>
      <c r="I1528" s="29"/>
      <c r="J1528" s="29"/>
      <c r="K1528" s="116"/>
      <c r="L1528" s="265"/>
      <c r="M1528" s="174"/>
      <c r="N1528" s="174"/>
      <c r="O1528" s="116"/>
      <c r="P1528" s="174"/>
      <c r="Q1528" s="116"/>
      <c r="R1528" s="116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ht="15.0" customHeight="1">
      <c r="A1529" s="262"/>
      <c r="B1529" s="115" t="s">
        <v>2279</v>
      </c>
      <c r="C1529" s="118"/>
      <c r="D1529" s="118">
        <v>2000000.0</v>
      </c>
      <c r="E1529" s="175">
        <f t="shared" si="1"/>
        <v>-3002087.3</v>
      </c>
      <c r="F1529" s="262" t="s">
        <v>2829</v>
      </c>
      <c r="G1529" s="28" t="s">
        <v>2263</v>
      </c>
      <c r="H1529" s="118"/>
      <c r="I1529" s="29"/>
      <c r="J1529" s="29"/>
      <c r="K1529" s="116"/>
      <c r="L1529" s="174"/>
      <c r="M1529" s="174"/>
      <c r="N1529" s="174"/>
      <c r="O1529" s="116"/>
      <c r="P1529" s="174"/>
      <c r="Q1529" s="116"/>
      <c r="R1529" s="116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</row>
    <row r="1530" ht="15.0" customHeight="1">
      <c r="A1530" s="262"/>
      <c r="B1530" s="117" t="s">
        <v>2334</v>
      </c>
      <c r="C1530" s="116"/>
      <c r="D1530" s="118">
        <v>506823.0</v>
      </c>
      <c r="E1530" s="175">
        <f t="shared" si="1"/>
        <v>-3508910.3</v>
      </c>
      <c r="F1530" s="262"/>
      <c r="G1530" s="28" t="s">
        <v>2263</v>
      </c>
      <c r="H1530" s="118"/>
      <c r="I1530" s="29"/>
      <c r="J1530" s="29"/>
      <c r="K1530" s="116"/>
      <c r="L1530" s="174"/>
      <c r="M1530" s="174"/>
      <c r="N1530" s="174"/>
      <c r="O1530" s="116"/>
      <c r="P1530" s="174"/>
      <c r="Q1530" s="116"/>
      <c r="R1530" s="116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</row>
    <row r="1531" ht="15.0" customHeight="1">
      <c r="A1531" s="262"/>
      <c r="B1531" s="115" t="s">
        <v>2332</v>
      </c>
      <c r="C1531" s="116"/>
      <c r="D1531" s="118">
        <v>437200.0</v>
      </c>
      <c r="E1531" s="175">
        <f t="shared" si="1"/>
        <v>-3946110.3</v>
      </c>
      <c r="F1531" s="262"/>
      <c r="G1531" s="28" t="s">
        <v>2263</v>
      </c>
      <c r="H1531" s="118"/>
      <c r="I1531" s="29"/>
      <c r="J1531" s="29"/>
      <c r="K1531" s="116"/>
      <c r="L1531" s="116"/>
      <c r="M1531" s="407"/>
      <c r="N1531" s="174"/>
      <c r="O1531" s="116"/>
      <c r="P1531" s="174"/>
      <c r="Q1531" s="116"/>
      <c r="R1531" s="116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ht="15.0" customHeight="1">
      <c r="A1532" s="262"/>
      <c r="B1532" s="115" t="s">
        <v>2336</v>
      </c>
      <c r="C1532" s="116"/>
      <c r="D1532" s="118">
        <v>1454336.0</v>
      </c>
      <c r="E1532" s="175">
        <f t="shared" si="1"/>
        <v>-5400446.3</v>
      </c>
      <c r="F1532" s="270"/>
      <c r="G1532" s="28" t="s">
        <v>2263</v>
      </c>
      <c r="H1532" s="118"/>
      <c r="I1532" s="29"/>
      <c r="J1532" s="29"/>
      <c r="K1532" s="116"/>
      <c r="L1532" s="116"/>
      <c r="M1532" s="174"/>
      <c r="N1532" s="174"/>
      <c r="O1532" s="116"/>
      <c r="P1532" s="174"/>
      <c r="Q1532" s="116"/>
      <c r="R1532" s="116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</row>
    <row r="1533" ht="15.0" customHeight="1">
      <c r="A1533" s="262"/>
      <c r="B1533" s="115" t="s">
        <v>2279</v>
      </c>
      <c r="C1533" s="116"/>
      <c r="D1533" s="118">
        <v>5000000.0</v>
      </c>
      <c r="E1533" s="175">
        <f t="shared" si="1"/>
        <v>-10400446.3</v>
      </c>
      <c r="F1533" s="270"/>
      <c r="G1533" s="28" t="s">
        <v>2263</v>
      </c>
      <c r="H1533" s="118"/>
      <c r="I1533" s="29"/>
      <c r="J1533" s="29"/>
      <c r="K1533" s="116"/>
      <c r="L1533" s="116"/>
      <c r="M1533" s="174"/>
      <c r="N1533" s="174"/>
      <c r="O1533" s="116"/>
      <c r="P1533" s="174"/>
      <c r="Q1533" s="116"/>
      <c r="R1533" s="116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ht="15.0" customHeight="1">
      <c r="A1534" s="262">
        <v>45946.0</v>
      </c>
      <c r="B1534" s="115" t="s">
        <v>2271</v>
      </c>
      <c r="C1534" s="116">
        <v>350974.0</v>
      </c>
      <c r="D1534" s="116"/>
      <c r="E1534" s="175">
        <f t="shared" si="1"/>
        <v>-10049472.3</v>
      </c>
      <c r="F1534" s="270"/>
      <c r="G1534" s="61" t="s">
        <v>2264</v>
      </c>
      <c r="H1534" s="118"/>
      <c r="I1534" s="29"/>
      <c r="J1534" s="29"/>
      <c r="K1534" s="116"/>
      <c r="L1534" s="28" t="s">
        <v>1095</v>
      </c>
      <c r="M1534" s="174"/>
      <c r="N1534" s="174"/>
      <c r="O1534" s="116"/>
      <c r="P1534" s="174"/>
      <c r="Q1534" s="116"/>
      <c r="R1534" s="116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ht="15.0" customHeight="1">
      <c r="A1535" s="262"/>
      <c r="B1535" s="117" t="s">
        <v>2470</v>
      </c>
      <c r="C1535" s="116">
        <v>468923.0</v>
      </c>
      <c r="D1535" s="116"/>
      <c r="E1535" s="175">
        <f t="shared" si="1"/>
        <v>-9580549.3</v>
      </c>
      <c r="F1535" s="270"/>
      <c r="G1535" s="61" t="s">
        <v>2264</v>
      </c>
      <c r="H1535" s="118"/>
      <c r="I1535" s="29"/>
      <c r="J1535" s="29"/>
      <c r="K1535" s="116"/>
      <c r="L1535" s="174"/>
      <c r="M1535" s="174"/>
      <c r="N1535" s="174"/>
      <c r="O1535" s="116"/>
      <c r="P1535" s="174"/>
      <c r="Q1535" s="116"/>
      <c r="R1535" s="116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ht="15.0" customHeight="1">
      <c r="A1536" s="262"/>
      <c r="B1536" s="115" t="s">
        <v>3315</v>
      </c>
      <c r="C1536" s="116"/>
      <c r="D1536" s="118">
        <v>1200000.0</v>
      </c>
      <c r="E1536" s="175">
        <f t="shared" si="1"/>
        <v>-10780549.3</v>
      </c>
      <c r="F1536" s="262" t="s">
        <v>2530</v>
      </c>
      <c r="G1536" s="28" t="s">
        <v>2263</v>
      </c>
      <c r="H1536" s="118"/>
      <c r="I1536" s="29"/>
      <c r="J1536" s="29"/>
      <c r="K1536" s="34" t="s">
        <v>3206</v>
      </c>
      <c r="L1536" s="265">
        <f>D1448+D1452+D1455+D1457+D1474+D1538+D1568+D1602</f>
        <v>1974180</v>
      </c>
      <c r="M1536" s="174"/>
      <c r="N1536" s="174"/>
      <c r="O1536" s="116"/>
      <c r="P1536" s="174"/>
      <c r="Q1536" s="116"/>
      <c r="R1536" s="116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ht="15.0" customHeight="1">
      <c r="A1537" s="262">
        <v>45947.0</v>
      </c>
      <c r="B1537" s="115" t="s">
        <v>2271</v>
      </c>
      <c r="C1537" s="116">
        <v>421718.0</v>
      </c>
      <c r="D1537" s="116"/>
      <c r="E1537" s="175">
        <f t="shared" si="1"/>
        <v>-10358831.3</v>
      </c>
      <c r="F1537" s="262"/>
      <c r="G1537" s="61" t="s">
        <v>2264</v>
      </c>
      <c r="H1537" s="118"/>
      <c r="I1537" s="29"/>
      <c r="J1537" s="29"/>
      <c r="K1537" s="34" t="s">
        <v>2969</v>
      </c>
      <c r="L1537" s="265"/>
      <c r="M1537" s="174"/>
      <c r="N1537" s="174"/>
      <c r="O1537" s="116"/>
      <c r="P1537" s="174"/>
      <c r="Q1537" s="116"/>
      <c r="R1537" s="116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ht="15.0" customHeight="1">
      <c r="A1538" s="262"/>
      <c r="B1538" s="115" t="s">
        <v>3268</v>
      </c>
      <c r="C1538" s="116"/>
      <c r="D1538" s="118">
        <v>484000.0</v>
      </c>
      <c r="E1538" s="175">
        <f t="shared" si="1"/>
        <v>-10842831.3</v>
      </c>
      <c r="F1538" s="262" t="s">
        <v>3316</v>
      </c>
      <c r="G1538" s="61" t="s">
        <v>2264</v>
      </c>
      <c r="H1538" s="118"/>
      <c r="I1538" s="29"/>
      <c r="J1538" s="29"/>
      <c r="K1538" s="34" t="s">
        <v>2325</v>
      </c>
      <c r="L1538" s="265">
        <v>4348780.0</v>
      </c>
      <c r="M1538" s="174"/>
      <c r="N1538" s="174"/>
      <c r="O1538" s="116"/>
      <c r="P1538" s="174"/>
      <c r="Q1538" s="116"/>
      <c r="R1538" s="116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</row>
    <row r="1539" ht="15.0" customHeight="1">
      <c r="A1539" s="262"/>
      <c r="B1539" s="117" t="s">
        <v>2470</v>
      </c>
      <c r="C1539" s="116">
        <v>378562.0</v>
      </c>
      <c r="D1539" s="116"/>
      <c r="E1539" s="175">
        <f t="shared" si="1"/>
        <v>-10464269.3</v>
      </c>
      <c r="F1539" s="262"/>
      <c r="G1539" s="61" t="s">
        <v>2264</v>
      </c>
      <c r="H1539" s="118"/>
      <c r="I1539" s="29"/>
      <c r="J1539" s="29"/>
      <c r="K1539" s="34" t="s">
        <v>2895</v>
      </c>
      <c r="L1539" s="34">
        <v>1.06711E7</v>
      </c>
      <c r="M1539" s="174"/>
      <c r="N1539" s="174"/>
      <c r="O1539" s="116"/>
      <c r="P1539" s="174"/>
      <c r="Q1539" s="116"/>
      <c r="R1539" s="116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</row>
    <row r="1540" ht="15.0" customHeight="1">
      <c r="A1540" s="262"/>
      <c r="B1540" s="115" t="s">
        <v>2277</v>
      </c>
      <c r="C1540" s="116">
        <v>6.68316E7</v>
      </c>
      <c r="D1540" s="116"/>
      <c r="E1540" s="175">
        <f t="shared" si="1"/>
        <v>56367330.7</v>
      </c>
      <c r="F1540" s="262" t="s">
        <v>3317</v>
      </c>
      <c r="G1540" s="61" t="s">
        <v>2264</v>
      </c>
      <c r="H1540" s="118"/>
      <c r="I1540" s="29"/>
      <c r="J1540" s="29"/>
      <c r="K1540" s="34"/>
      <c r="L1540" s="118"/>
      <c r="M1540" s="174"/>
      <c r="N1540" s="28" t="s">
        <v>2832</v>
      </c>
      <c r="O1540" s="116"/>
      <c r="P1540" s="174"/>
      <c r="Q1540" s="116"/>
      <c r="R1540" s="116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</row>
    <row r="1541" ht="15.0" customHeight="1">
      <c r="A1541" s="262"/>
      <c r="B1541" s="115" t="s">
        <v>2278</v>
      </c>
      <c r="C1541" s="116">
        <v>2.636898E7</v>
      </c>
      <c r="D1541" s="118"/>
      <c r="E1541" s="175">
        <f t="shared" si="1"/>
        <v>82736310.7</v>
      </c>
      <c r="F1541" s="262" t="s">
        <v>3318</v>
      </c>
      <c r="G1541" s="61" t="s">
        <v>2264</v>
      </c>
      <c r="H1541" s="118"/>
      <c r="I1541" s="29"/>
      <c r="J1541" s="29"/>
      <c r="K1541" s="34" t="s">
        <v>2833</v>
      </c>
      <c r="L1541" s="174">
        <f>7800000+22879200+37876800+11373566+9916900+21597300+26948400+20978020</f>
        <v>159370186</v>
      </c>
      <c r="M1541" s="272" t="s">
        <v>3</v>
      </c>
      <c r="N1541" s="261">
        <f>SUM(N1542:N1551)</f>
        <v>2635250</v>
      </c>
      <c r="O1541" s="116"/>
      <c r="P1541" s="174"/>
      <c r="Q1541" s="116"/>
      <c r="R1541" s="116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ht="15.0" customHeight="1">
      <c r="A1542" s="262"/>
      <c r="B1542" s="115" t="s">
        <v>2378</v>
      </c>
      <c r="C1542" s="116"/>
      <c r="D1542" s="116">
        <v>500.0</v>
      </c>
      <c r="E1542" s="175">
        <f t="shared" si="1"/>
        <v>82735810.7</v>
      </c>
      <c r="F1542" s="262"/>
      <c r="G1542" s="61" t="s">
        <v>2264</v>
      </c>
      <c r="H1542" s="118"/>
      <c r="I1542" s="29"/>
      <c r="J1542" s="29"/>
      <c r="K1542" s="116">
        <v>1.0</v>
      </c>
      <c r="L1542" s="175">
        <v>1659400.0</v>
      </c>
      <c r="M1542" s="174"/>
      <c r="N1542" s="405">
        <v>527050.0</v>
      </c>
      <c r="O1542" s="116"/>
      <c r="P1542" s="174"/>
      <c r="Q1542" s="116"/>
      <c r="R1542" s="116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ht="15.0" customHeight="1">
      <c r="A1543" s="262"/>
      <c r="B1543" s="115" t="s">
        <v>3234</v>
      </c>
      <c r="C1543" s="116"/>
      <c r="D1543" s="116">
        <v>1.8196706E7</v>
      </c>
      <c r="E1543" s="175">
        <f t="shared" si="1"/>
        <v>64539104.7</v>
      </c>
      <c r="F1543" s="262">
        <v>45929.0</v>
      </c>
      <c r="G1543" s="28" t="s">
        <v>2263</v>
      </c>
      <c r="H1543" s="118"/>
      <c r="I1543" s="29"/>
      <c r="J1543" s="29"/>
      <c r="K1543" s="116">
        <v>2.0</v>
      </c>
      <c r="L1543" s="175">
        <v>1764810.0</v>
      </c>
      <c r="M1543" s="174"/>
      <c r="N1543" s="405">
        <v>632460.0</v>
      </c>
      <c r="O1543" s="116"/>
      <c r="P1543" s="174"/>
      <c r="Q1543" s="116"/>
      <c r="R1543" s="116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ht="15.0" customHeight="1">
      <c r="A1544" s="262"/>
      <c r="B1544" s="117" t="s">
        <v>3234</v>
      </c>
      <c r="C1544" s="116"/>
      <c r="D1544" s="118">
        <v>1.2510922E7</v>
      </c>
      <c r="E1544" s="175">
        <f t="shared" si="1"/>
        <v>52028182.7</v>
      </c>
      <c r="F1544" s="262">
        <v>45943.0</v>
      </c>
      <c r="G1544" s="28" t="s">
        <v>2263</v>
      </c>
      <c r="H1544" s="118"/>
      <c r="I1544" s="29"/>
      <c r="J1544" s="29"/>
      <c r="K1544" s="116">
        <v>3.0</v>
      </c>
      <c r="L1544" s="116">
        <v>181800.0</v>
      </c>
      <c r="M1544" s="174"/>
      <c r="N1544" s="405">
        <v>105410.0</v>
      </c>
      <c r="O1544" s="116"/>
      <c r="P1544" s="174"/>
      <c r="Q1544" s="116"/>
      <c r="R1544" s="116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</row>
    <row r="1545" ht="15.0" customHeight="1">
      <c r="A1545" s="262"/>
      <c r="B1545" s="117" t="s">
        <v>3234</v>
      </c>
      <c r="C1545" s="116"/>
      <c r="D1545" s="118">
        <v>3.75727E7</v>
      </c>
      <c r="E1545" s="175">
        <f t="shared" si="1"/>
        <v>14455482.7</v>
      </c>
      <c r="F1545" s="262">
        <v>45943.0</v>
      </c>
      <c r="G1545" s="28" t="s">
        <v>2263</v>
      </c>
      <c r="H1545" s="118"/>
      <c r="I1545" s="29"/>
      <c r="J1545" s="29"/>
      <c r="K1545" s="116">
        <v>4.0</v>
      </c>
      <c r="L1545" s="116">
        <v>162460.0</v>
      </c>
      <c r="M1545" s="174"/>
      <c r="N1545" s="405">
        <v>105410.0</v>
      </c>
      <c r="O1545" s="116"/>
      <c r="P1545" s="174"/>
      <c r="Q1545" s="116"/>
      <c r="R1545" s="116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</row>
    <row r="1546" ht="15.0" customHeight="1">
      <c r="A1546" s="262"/>
      <c r="B1546" s="115" t="s">
        <v>2413</v>
      </c>
      <c r="C1546" s="116"/>
      <c r="D1546" s="116">
        <v>450000.0</v>
      </c>
      <c r="E1546" s="175">
        <f t="shared" si="1"/>
        <v>14005482.7</v>
      </c>
      <c r="F1546" s="262" t="s">
        <v>3319</v>
      </c>
      <c r="G1546" s="28" t="s">
        <v>2263</v>
      </c>
      <c r="H1546" s="118"/>
      <c r="I1546" s="29"/>
      <c r="J1546" s="29"/>
      <c r="K1546" s="116">
        <v>5.0</v>
      </c>
      <c r="L1546" s="116">
        <v>162460.0</v>
      </c>
      <c r="M1546" s="174"/>
      <c r="N1546" s="405">
        <v>105410.0</v>
      </c>
      <c r="O1546" s="116"/>
      <c r="P1546" s="174"/>
      <c r="Q1546" s="116"/>
      <c r="R1546" s="116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ht="15.0" customHeight="1">
      <c r="A1547" s="262">
        <v>45948.0</v>
      </c>
      <c r="B1547" s="117" t="s">
        <v>2470</v>
      </c>
      <c r="C1547" s="116">
        <v>9600.0</v>
      </c>
      <c r="D1547" s="116"/>
      <c r="E1547" s="175">
        <f t="shared" si="1"/>
        <v>14015082.7</v>
      </c>
      <c r="F1547" s="262"/>
      <c r="G1547" s="61" t="s">
        <v>2264</v>
      </c>
      <c r="H1547" s="118"/>
      <c r="I1547" s="29"/>
      <c r="J1547" s="29"/>
      <c r="K1547" s="116">
        <v>6.0</v>
      </c>
      <c r="L1547" s="116">
        <v>162460.0</v>
      </c>
      <c r="M1547" s="174"/>
      <c r="N1547" s="405">
        <v>105410.0</v>
      </c>
      <c r="O1547" s="116"/>
      <c r="P1547" s="174"/>
      <c r="Q1547" s="116"/>
      <c r="R1547" s="116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</row>
    <row r="1548" ht="15.0" customHeight="1">
      <c r="A1548" s="262">
        <v>45950.0</v>
      </c>
      <c r="B1548" s="115" t="s">
        <v>2330</v>
      </c>
      <c r="C1548" s="116">
        <v>1241.0</v>
      </c>
      <c r="D1548" s="116"/>
      <c r="E1548" s="175">
        <f t="shared" si="1"/>
        <v>14016323.7</v>
      </c>
      <c r="F1548" s="262"/>
      <c r="G1548" s="28" t="s">
        <v>2263</v>
      </c>
      <c r="H1548" s="118"/>
      <c r="I1548" s="29"/>
      <c r="J1548" s="29"/>
      <c r="K1548" s="116">
        <v>7.0</v>
      </c>
      <c r="L1548" s="116">
        <v>162460.0</v>
      </c>
      <c r="M1548" s="174"/>
      <c r="N1548" s="405">
        <v>105410.0</v>
      </c>
      <c r="O1548" s="116"/>
      <c r="P1548" s="174"/>
      <c r="Q1548" s="116"/>
      <c r="R1548" s="116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ht="15.0" customHeight="1">
      <c r="A1549" s="262"/>
      <c r="B1549" s="115" t="s">
        <v>3320</v>
      </c>
      <c r="C1549" s="116">
        <v>9908360.0</v>
      </c>
      <c r="D1549" s="116"/>
      <c r="E1549" s="175">
        <f t="shared" si="1"/>
        <v>23924683.7</v>
      </c>
      <c r="F1549" s="262"/>
      <c r="G1549" s="28" t="s">
        <v>2263</v>
      </c>
      <c r="H1549" s="118"/>
      <c r="I1549" s="29"/>
      <c r="J1549" s="29"/>
      <c r="K1549" s="116">
        <v>8.0</v>
      </c>
      <c r="L1549" s="116">
        <v>162460.0</v>
      </c>
      <c r="M1549" s="174"/>
      <c r="N1549" s="405">
        <v>105410.0</v>
      </c>
      <c r="O1549" s="116"/>
      <c r="P1549" s="174"/>
      <c r="Q1549" s="116"/>
      <c r="R1549" s="116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</row>
    <row r="1550" ht="15.0" customHeight="1">
      <c r="A1550" s="262"/>
      <c r="B1550" s="115" t="s">
        <v>3321</v>
      </c>
      <c r="C1550" s="118"/>
      <c r="D1550" s="118">
        <v>2635250.0</v>
      </c>
      <c r="E1550" s="175">
        <f t="shared" si="1"/>
        <v>21289433.7</v>
      </c>
      <c r="F1550" s="262">
        <v>45924.0</v>
      </c>
      <c r="G1550" s="28" t="s">
        <v>2263</v>
      </c>
      <c r="H1550" s="118"/>
      <c r="I1550" s="29"/>
      <c r="J1550" s="29"/>
      <c r="K1550" s="116">
        <v>9.0</v>
      </c>
      <c r="L1550" s="116">
        <v>162460.0</v>
      </c>
      <c r="M1550" s="174"/>
      <c r="N1550" s="405">
        <v>105410.0</v>
      </c>
      <c r="O1550" s="116"/>
      <c r="P1550" s="174"/>
      <c r="Q1550" s="116"/>
      <c r="R1550" s="116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</row>
    <row r="1551" ht="15.0" customHeight="1">
      <c r="A1551" s="262"/>
      <c r="B1551" s="117" t="s">
        <v>2385</v>
      </c>
      <c r="C1551" s="118"/>
      <c r="D1551" s="118">
        <v>4572259.0</v>
      </c>
      <c r="E1551" s="175">
        <f t="shared" si="1"/>
        <v>16717174.7</v>
      </c>
      <c r="F1551" s="262"/>
      <c r="G1551" s="28" t="s">
        <v>2263</v>
      </c>
      <c r="H1551" s="118"/>
      <c r="I1551" s="29"/>
      <c r="J1551" s="29"/>
      <c r="K1551" s="116">
        <v>10.0</v>
      </c>
      <c r="L1551" s="116">
        <v>1762870.0</v>
      </c>
      <c r="M1551" s="174"/>
      <c r="N1551" s="405">
        <v>737870.0</v>
      </c>
      <c r="O1551" s="116"/>
      <c r="P1551" s="174"/>
      <c r="Q1551" s="116"/>
      <c r="R1551" s="116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ht="15.0" customHeight="1">
      <c r="A1552" s="262"/>
      <c r="B1552" s="115" t="s">
        <v>3322</v>
      </c>
      <c r="C1552" s="116"/>
      <c r="D1552" s="116">
        <v>135120.0</v>
      </c>
      <c r="E1552" s="175">
        <f t="shared" si="1"/>
        <v>16582054.7</v>
      </c>
      <c r="F1552" s="262" t="s">
        <v>3323</v>
      </c>
      <c r="G1552" s="28" t="s">
        <v>2263</v>
      </c>
      <c r="H1552" s="118"/>
      <c r="I1552" s="29"/>
      <c r="J1552" s="29"/>
      <c r="K1552" s="116" t="s">
        <v>2834</v>
      </c>
      <c r="L1552" s="116">
        <v>200000.0</v>
      </c>
      <c r="M1552" s="272" t="s">
        <v>3</v>
      </c>
      <c r="N1552" s="261">
        <f>SUM(N1553:N1562)</f>
        <v>2730990</v>
      </c>
      <c r="O1552" s="116"/>
      <c r="P1552" s="174"/>
      <c r="Q1552" s="116"/>
      <c r="R1552" s="116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ht="15.0" customHeight="1">
      <c r="A1553" s="262"/>
      <c r="B1553" s="115" t="s">
        <v>2515</v>
      </c>
      <c r="C1553" s="118"/>
      <c r="D1553" s="118">
        <v>770000.0</v>
      </c>
      <c r="E1553" s="175">
        <f t="shared" si="1"/>
        <v>15812054.7</v>
      </c>
      <c r="F1553" s="262" t="s">
        <v>3324</v>
      </c>
      <c r="G1553" s="28" t="s">
        <v>2263</v>
      </c>
      <c r="H1553" s="118"/>
      <c r="I1553" s="29"/>
      <c r="J1553" s="29"/>
      <c r="K1553" s="116">
        <v>11.0</v>
      </c>
      <c r="L1553" s="116">
        <v>201140.0</v>
      </c>
      <c r="M1553" s="174"/>
      <c r="N1553" s="405">
        <v>105410.0</v>
      </c>
      <c r="O1553" s="116"/>
      <c r="P1553" s="174"/>
      <c r="Q1553" s="116"/>
      <c r="R1553" s="116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ht="15.0" customHeight="1">
      <c r="A1554" s="262"/>
      <c r="B1554" s="115" t="s">
        <v>2271</v>
      </c>
      <c r="C1554" s="116">
        <v>352974.0</v>
      </c>
      <c r="D1554" s="118"/>
      <c r="E1554" s="175">
        <f t="shared" si="1"/>
        <v>16165028.7</v>
      </c>
      <c r="F1554" s="262"/>
      <c r="G1554" s="61" t="s">
        <v>2264</v>
      </c>
      <c r="H1554" s="118"/>
      <c r="I1554" s="29"/>
      <c r="J1554" s="29"/>
      <c r="K1554" s="116">
        <v>12.0</v>
      </c>
      <c r="L1554" s="116">
        <v>181800.0</v>
      </c>
      <c r="M1554" s="174"/>
      <c r="N1554" s="405">
        <v>105410.0</v>
      </c>
      <c r="O1554" s="116"/>
      <c r="P1554" s="174"/>
      <c r="Q1554" s="116"/>
      <c r="R1554" s="116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ht="15.0" customHeight="1">
      <c r="A1555" s="262"/>
      <c r="B1555" s="117" t="s">
        <v>2470</v>
      </c>
      <c r="C1555" s="116">
        <v>295356.0</v>
      </c>
      <c r="D1555" s="118"/>
      <c r="E1555" s="175">
        <f t="shared" si="1"/>
        <v>16460384.7</v>
      </c>
      <c r="F1555" s="262"/>
      <c r="G1555" s="61" t="s">
        <v>2264</v>
      </c>
      <c r="H1555" s="118"/>
      <c r="I1555" s="29"/>
      <c r="J1555" s="29"/>
      <c r="K1555" s="116">
        <v>13.0</v>
      </c>
      <c r="L1555" s="118">
        <v>2186450.0</v>
      </c>
      <c r="M1555" s="174"/>
      <c r="N1555" s="405">
        <v>421640.0</v>
      </c>
      <c r="O1555" s="116"/>
      <c r="P1555" s="174"/>
      <c r="Q1555" s="116"/>
      <c r="R1555" s="116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ht="15.0" customHeight="1">
      <c r="A1556" s="262">
        <v>45951.0</v>
      </c>
      <c r="B1556" s="115" t="s">
        <v>2271</v>
      </c>
      <c r="C1556" s="116">
        <v>543727.0</v>
      </c>
      <c r="D1556" s="116"/>
      <c r="E1556" s="175">
        <f t="shared" si="1"/>
        <v>17004111.7</v>
      </c>
      <c r="F1556" s="262"/>
      <c r="G1556" s="61" t="s">
        <v>2264</v>
      </c>
      <c r="H1556" s="118"/>
      <c r="I1556" s="29"/>
      <c r="J1556" s="29"/>
      <c r="K1556" s="116">
        <v>14.0</v>
      </c>
      <c r="L1556" s="118">
        <v>1975630.0</v>
      </c>
      <c r="M1556" s="174"/>
      <c r="N1556" s="405">
        <v>421640.0</v>
      </c>
      <c r="O1556" s="116"/>
      <c r="P1556" s="174"/>
      <c r="Q1556" s="116"/>
      <c r="R1556" s="116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ht="15.0" customHeight="1">
      <c r="A1557" s="262"/>
      <c r="B1557" s="115" t="s">
        <v>2430</v>
      </c>
      <c r="C1557" s="116"/>
      <c r="D1557" s="116">
        <v>10532.0</v>
      </c>
      <c r="E1557" s="175">
        <f t="shared" si="1"/>
        <v>16993579.7</v>
      </c>
      <c r="F1557" s="262"/>
      <c r="G1557" s="61" t="s">
        <v>2264</v>
      </c>
      <c r="H1557" s="118"/>
      <c r="I1557" s="29"/>
      <c r="J1557" s="29"/>
      <c r="K1557" s="116">
        <v>15.0</v>
      </c>
      <c r="L1557" s="118">
        <v>1975630.0</v>
      </c>
      <c r="M1557" s="174"/>
      <c r="N1557" s="405">
        <v>421640.0</v>
      </c>
      <c r="O1557" s="116"/>
      <c r="P1557" s="174"/>
      <c r="Q1557" s="116"/>
      <c r="R1557" s="116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</row>
    <row r="1558" ht="15.0" customHeight="1">
      <c r="A1558" s="262"/>
      <c r="B1558" s="117" t="s">
        <v>2470</v>
      </c>
      <c r="C1558" s="116">
        <v>446400.0</v>
      </c>
      <c r="D1558" s="118"/>
      <c r="E1558" s="175">
        <f t="shared" si="1"/>
        <v>17439979.7</v>
      </c>
      <c r="F1558" s="262"/>
      <c r="G1558" s="61" t="s">
        <v>2264</v>
      </c>
      <c r="H1558" s="118"/>
      <c r="I1558" s="29"/>
      <c r="J1558" s="29"/>
      <c r="K1558" s="116">
        <v>16.0</v>
      </c>
      <c r="L1558" s="118">
        <v>1912900.0</v>
      </c>
      <c r="M1558" s="174"/>
      <c r="N1558" s="405">
        <v>316230.0</v>
      </c>
      <c r="O1558" s="116"/>
      <c r="P1558" s="174"/>
      <c r="Q1558" s="116"/>
      <c r="R1558" s="116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ht="15.0" customHeight="1">
      <c r="A1559" s="262"/>
      <c r="B1559" s="115" t="s">
        <v>3325</v>
      </c>
      <c r="C1559" s="116"/>
      <c r="D1559" s="118">
        <v>66000.0</v>
      </c>
      <c r="E1559" s="175">
        <f t="shared" si="1"/>
        <v>17373979.7</v>
      </c>
      <c r="F1559" s="262"/>
      <c r="G1559" s="61" t="s">
        <v>2264</v>
      </c>
      <c r="H1559" s="118"/>
      <c r="I1559" s="29"/>
      <c r="J1559" s="29"/>
      <c r="K1559" s="116">
        <v>17.0</v>
      </c>
      <c r="L1559" s="116">
        <v>1464100.0</v>
      </c>
      <c r="M1559" s="174"/>
      <c r="N1559" s="405">
        <v>316230.0</v>
      </c>
      <c r="O1559" s="116"/>
      <c r="P1559" s="174"/>
      <c r="Q1559" s="116"/>
      <c r="R1559" s="116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ht="15.0" customHeight="1">
      <c r="A1560" s="262"/>
      <c r="B1560" s="115" t="s">
        <v>2279</v>
      </c>
      <c r="C1560" s="116"/>
      <c r="D1560" s="118">
        <v>2000000.0</v>
      </c>
      <c r="E1560" s="175">
        <f t="shared" si="1"/>
        <v>15373979.7</v>
      </c>
      <c r="F1560" s="262"/>
      <c r="G1560" s="28" t="s">
        <v>2263</v>
      </c>
      <c r="H1560" s="118"/>
      <c r="I1560" s="29"/>
      <c r="J1560" s="29"/>
      <c r="K1560" s="116">
        <v>18.0</v>
      </c>
      <c r="L1560" s="116">
        <v>201140.0</v>
      </c>
      <c r="M1560" s="174"/>
      <c r="N1560" s="405">
        <v>105410.0</v>
      </c>
      <c r="O1560" s="116"/>
      <c r="P1560" s="174"/>
      <c r="Q1560" s="116"/>
      <c r="R1560" s="116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ht="15.0" customHeight="1">
      <c r="A1561" s="262">
        <v>45952.0</v>
      </c>
      <c r="B1561" s="115" t="s">
        <v>2271</v>
      </c>
      <c r="C1561" s="116">
        <v>981843.0</v>
      </c>
      <c r="D1561" s="116"/>
      <c r="E1561" s="175">
        <f t="shared" si="1"/>
        <v>16355822.7</v>
      </c>
      <c r="F1561" s="262"/>
      <c r="G1561" s="61" t="s">
        <v>2264</v>
      </c>
      <c r="H1561" s="118"/>
      <c r="I1561" s="29"/>
      <c r="J1561" s="29"/>
      <c r="K1561" s="116">
        <v>19.0</v>
      </c>
      <c r="L1561" s="116">
        <v>201140.0</v>
      </c>
      <c r="M1561" s="174"/>
      <c r="N1561" s="405">
        <v>105410.0</v>
      </c>
      <c r="O1561" s="116"/>
      <c r="P1561" s="174"/>
      <c r="Q1561" s="116"/>
      <c r="R1561" s="116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ht="15.0" customHeight="1">
      <c r="A1562" s="262"/>
      <c r="B1562" s="117" t="s">
        <v>2470</v>
      </c>
      <c r="C1562" s="116">
        <v>211490.0</v>
      </c>
      <c r="D1562" s="116"/>
      <c r="E1562" s="175">
        <f t="shared" si="1"/>
        <v>16567312.7</v>
      </c>
      <c r="F1562" s="262"/>
      <c r="G1562" s="61" t="s">
        <v>2264</v>
      </c>
      <c r="H1562" s="118"/>
      <c r="I1562" s="29"/>
      <c r="J1562" s="29"/>
      <c r="K1562" s="116">
        <v>20.0</v>
      </c>
      <c r="L1562" s="118">
        <v>1768690.0</v>
      </c>
      <c r="M1562" s="174"/>
      <c r="N1562" s="405">
        <v>411970.0</v>
      </c>
      <c r="O1562" s="116"/>
      <c r="P1562" s="174"/>
      <c r="Q1562" s="116"/>
      <c r="R1562" s="116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ht="15.0" customHeight="1">
      <c r="A1563" s="262"/>
      <c r="B1563" s="115" t="s">
        <v>3326</v>
      </c>
      <c r="C1563" s="116"/>
      <c r="D1563" s="118">
        <v>11000.0</v>
      </c>
      <c r="E1563" s="175">
        <f t="shared" si="1"/>
        <v>16556312.7</v>
      </c>
      <c r="F1563" s="262" t="s">
        <v>3327</v>
      </c>
      <c r="G1563" s="99" t="s">
        <v>2265</v>
      </c>
      <c r="H1563" s="118"/>
      <c r="I1563" s="29"/>
      <c r="J1563" s="29"/>
      <c r="K1563" s="116">
        <v>21.0</v>
      </c>
      <c r="L1563" s="118">
        <v>1448580.0</v>
      </c>
      <c r="M1563" s="174"/>
      <c r="N1563" s="406">
        <v>948690.0</v>
      </c>
      <c r="O1563" s="116"/>
      <c r="P1563" s="174"/>
      <c r="Q1563" s="116"/>
      <c r="R1563" s="116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ht="15.0" customHeight="1">
      <c r="A1564" s="262">
        <v>45953.0</v>
      </c>
      <c r="B1564" s="115" t="s">
        <v>2271</v>
      </c>
      <c r="C1564" s="118">
        <v>489447.0</v>
      </c>
      <c r="D1564" s="118"/>
      <c r="E1564" s="175">
        <f t="shared" si="1"/>
        <v>17045759.7</v>
      </c>
      <c r="F1564" s="262"/>
      <c r="G1564" s="61" t="s">
        <v>2264</v>
      </c>
      <c r="H1564" s="118"/>
      <c r="I1564" s="29"/>
      <c r="J1564" s="29"/>
      <c r="K1564" s="116">
        <v>22.0</v>
      </c>
      <c r="L1564" s="118">
        <v>1764810.0</v>
      </c>
      <c r="M1564" s="174"/>
      <c r="N1564" s="406">
        <v>843280.0</v>
      </c>
      <c r="O1564" s="116"/>
      <c r="P1564" s="174"/>
      <c r="Q1564" s="116"/>
      <c r="R1564" s="116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ht="15.0" customHeight="1">
      <c r="A1565" s="262"/>
      <c r="B1565" s="117" t="s">
        <v>2470</v>
      </c>
      <c r="C1565" s="116">
        <v>226228.0</v>
      </c>
      <c r="D1565" s="116"/>
      <c r="E1565" s="175">
        <f t="shared" si="1"/>
        <v>17271987.7</v>
      </c>
      <c r="F1565" s="262"/>
      <c r="G1565" s="61" t="s">
        <v>2264</v>
      </c>
      <c r="H1565" s="118"/>
      <c r="I1565" s="29"/>
      <c r="J1565" s="29"/>
      <c r="K1565" s="116">
        <v>23.0</v>
      </c>
      <c r="L1565" s="118">
        <v>1766750.0</v>
      </c>
      <c r="M1565" s="174"/>
      <c r="N1565" s="406">
        <v>632460.0</v>
      </c>
      <c r="O1565" s="116"/>
      <c r="P1565" s="174"/>
      <c r="Q1565" s="116"/>
      <c r="R1565" s="116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</row>
    <row r="1566" ht="15.0" customHeight="1">
      <c r="A1566" s="262"/>
      <c r="B1566" s="115" t="s">
        <v>2432</v>
      </c>
      <c r="C1566" s="116"/>
      <c r="D1566" s="118">
        <v>2236280.0</v>
      </c>
      <c r="E1566" s="175">
        <f t="shared" si="1"/>
        <v>15035707.7</v>
      </c>
      <c r="F1566" s="262"/>
      <c r="G1566" s="28" t="s">
        <v>2263</v>
      </c>
      <c r="H1566" s="118"/>
      <c r="I1566" s="29"/>
      <c r="J1566" s="29"/>
      <c r="K1566" s="116">
        <v>24.0</v>
      </c>
      <c r="L1566" s="116">
        <v>1850880.0</v>
      </c>
      <c r="M1566" s="174"/>
      <c r="N1566" s="406">
        <v>421640.0</v>
      </c>
      <c r="O1566" s="116"/>
      <c r="P1566" s="174"/>
      <c r="Q1566" s="116"/>
      <c r="R1566" s="116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ht="15.0" customHeight="1">
      <c r="A1567" s="262">
        <v>45954.0</v>
      </c>
      <c r="B1567" s="115" t="s">
        <v>2271</v>
      </c>
      <c r="C1567" s="116">
        <v>410489.0</v>
      </c>
      <c r="D1567" s="118"/>
      <c r="E1567" s="175">
        <f t="shared" si="1"/>
        <v>15446196.7</v>
      </c>
      <c r="F1567" s="262"/>
      <c r="G1567" s="61" t="s">
        <v>2264</v>
      </c>
      <c r="H1567" s="118"/>
      <c r="I1567" s="29"/>
      <c r="J1567" s="29"/>
      <c r="K1567" s="116">
        <v>25.0</v>
      </c>
      <c r="L1567" s="116">
        <v>201140.0</v>
      </c>
      <c r="M1567" s="174"/>
      <c r="N1567" s="406">
        <v>105410.0</v>
      </c>
      <c r="O1567" s="116"/>
      <c r="P1567" s="174"/>
      <c r="Q1567" s="116"/>
      <c r="R1567" s="116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ht="15.0" customHeight="1">
      <c r="A1568" s="262"/>
      <c r="B1568" s="115" t="s">
        <v>3328</v>
      </c>
      <c r="C1568" s="116"/>
      <c r="D1568" s="118">
        <v>484000.0</v>
      </c>
      <c r="E1568" s="175">
        <f t="shared" si="1"/>
        <v>14962196.7</v>
      </c>
      <c r="F1568" s="262" t="s">
        <v>3316</v>
      </c>
      <c r="G1568" s="61" t="s">
        <v>2264</v>
      </c>
      <c r="H1568" s="118"/>
      <c r="I1568" s="29"/>
      <c r="J1568" s="29"/>
      <c r="K1568" s="116">
        <v>26.0</v>
      </c>
      <c r="L1568" s="116">
        <v>181800.0</v>
      </c>
      <c r="M1568" s="174"/>
      <c r="N1568" s="406">
        <v>105410.0</v>
      </c>
      <c r="O1568" s="116"/>
      <c r="P1568" s="174"/>
      <c r="Q1568" s="116"/>
      <c r="R1568" s="116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ht="15.0" customHeight="1">
      <c r="A1569" s="262"/>
      <c r="B1569" s="115" t="s">
        <v>2274</v>
      </c>
      <c r="C1569" s="116"/>
      <c r="D1569" s="118">
        <v>1650500.0</v>
      </c>
      <c r="E1569" s="175">
        <f t="shared" si="1"/>
        <v>13311696.7</v>
      </c>
      <c r="F1569" s="262" t="s">
        <v>3316</v>
      </c>
      <c r="G1569" s="61" t="s">
        <v>2264</v>
      </c>
      <c r="H1569" s="118"/>
      <c r="I1569" s="29"/>
      <c r="J1569" s="29"/>
      <c r="K1569" s="116">
        <v>27.0</v>
      </c>
      <c r="L1569" s="118">
        <v>1448580.0</v>
      </c>
      <c r="M1569" s="174"/>
      <c r="N1569" s="406">
        <v>671260.0</v>
      </c>
      <c r="O1569" s="116"/>
      <c r="P1569" s="174"/>
      <c r="Q1569" s="116"/>
      <c r="R1569" s="116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</row>
    <row r="1570" ht="15.0" customHeight="1">
      <c r="A1570" s="262"/>
      <c r="B1570" s="117" t="s">
        <v>2470</v>
      </c>
      <c r="C1570" s="116">
        <v>224527.0</v>
      </c>
      <c r="D1570" s="118"/>
      <c r="E1570" s="175">
        <f t="shared" si="1"/>
        <v>13536223.7</v>
      </c>
      <c r="F1570" s="262"/>
      <c r="G1570" s="61" t="s">
        <v>2264</v>
      </c>
      <c r="H1570" s="118"/>
      <c r="I1570" s="29"/>
      <c r="J1570" s="29"/>
      <c r="K1570" s="116">
        <v>28.0</v>
      </c>
      <c r="L1570" s="118">
        <v>1450520.0</v>
      </c>
      <c r="M1570" s="174"/>
      <c r="N1570" s="406">
        <v>632460.0</v>
      </c>
      <c r="O1570" s="116"/>
      <c r="P1570" s="174"/>
      <c r="Q1570" s="116"/>
      <c r="R1570" s="116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ht="15.0" customHeight="1">
      <c r="A1571" s="262"/>
      <c r="B1571" s="117" t="s">
        <v>2278</v>
      </c>
      <c r="C1571" s="116">
        <v>2.3419512E7</v>
      </c>
      <c r="D1571" s="118"/>
      <c r="E1571" s="175">
        <f t="shared" si="1"/>
        <v>36955735.7</v>
      </c>
      <c r="F1571" s="262" t="s">
        <v>3329</v>
      </c>
      <c r="G1571" s="61" t="s">
        <v>2264</v>
      </c>
      <c r="H1571" s="118"/>
      <c r="I1571" s="29"/>
      <c r="J1571" s="29"/>
      <c r="K1571" s="116">
        <v>29.0</v>
      </c>
      <c r="L1571" s="118">
        <v>1661340.0</v>
      </c>
      <c r="M1571" s="174"/>
      <c r="N1571" s="406">
        <v>632460.0</v>
      </c>
      <c r="O1571" s="116"/>
      <c r="P1571" s="174"/>
      <c r="Q1571" s="116"/>
      <c r="R1571" s="116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</row>
    <row r="1572" ht="15.0" customHeight="1">
      <c r="A1572" s="262"/>
      <c r="B1572" s="117" t="s">
        <v>2277</v>
      </c>
      <c r="C1572" s="116">
        <v>2.375703E7</v>
      </c>
      <c r="D1572" s="118"/>
      <c r="E1572" s="175">
        <f t="shared" si="1"/>
        <v>60712765.7</v>
      </c>
      <c r="F1572" s="262">
        <v>45949.0</v>
      </c>
      <c r="G1572" s="61" t="s">
        <v>2264</v>
      </c>
      <c r="H1572" s="118"/>
      <c r="I1572" s="29"/>
      <c r="J1572" s="29"/>
      <c r="K1572" s="116">
        <v>30.0</v>
      </c>
      <c r="L1572" s="118">
        <v>1764810.0</v>
      </c>
      <c r="M1572" s="174"/>
      <c r="N1572" s="406">
        <v>685170.0</v>
      </c>
      <c r="O1572" s="116"/>
      <c r="P1572" s="174"/>
      <c r="Q1572" s="116"/>
      <c r="R1572" s="116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ht="15.0" customHeight="1">
      <c r="A1573" s="262"/>
      <c r="B1573" s="117" t="s">
        <v>2443</v>
      </c>
      <c r="C1573" s="116"/>
      <c r="D1573" s="118">
        <v>300000.0</v>
      </c>
      <c r="E1573" s="175">
        <f t="shared" si="1"/>
        <v>60412765.7</v>
      </c>
      <c r="F1573" s="262"/>
      <c r="G1573" s="61" t="s">
        <v>2264</v>
      </c>
      <c r="H1573" s="118"/>
      <c r="I1573" s="29"/>
      <c r="J1573" s="29"/>
      <c r="K1573" s="116">
        <v>31.0</v>
      </c>
      <c r="L1573" s="116">
        <v>1661340.0</v>
      </c>
      <c r="M1573" s="174"/>
      <c r="N1573" s="406">
        <v>527050.0</v>
      </c>
      <c r="O1573" s="272" t="s">
        <v>3</v>
      </c>
      <c r="P1573" s="261">
        <f>SUM(N1563:N1573)</f>
        <v>6205290</v>
      </c>
      <c r="Q1573" s="116"/>
      <c r="R1573" s="116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</row>
    <row r="1574" ht="15.0" customHeight="1">
      <c r="A1574" s="262"/>
      <c r="B1574" s="117" t="s">
        <v>2378</v>
      </c>
      <c r="C1574" s="116"/>
      <c r="D1574" s="118">
        <v>500.0</v>
      </c>
      <c r="E1574" s="175">
        <f t="shared" si="1"/>
        <v>60412265.7</v>
      </c>
      <c r="F1574" s="262"/>
      <c r="G1574" s="61" t="s">
        <v>2264</v>
      </c>
      <c r="H1574" s="118"/>
      <c r="I1574" s="29"/>
      <c r="J1574" s="29"/>
      <c r="K1574" s="116"/>
      <c r="L1574" s="174">
        <f>SUM(L1536:L1573)</f>
        <v>210177056</v>
      </c>
      <c r="M1574" s="174"/>
      <c r="N1574" s="174">
        <f>L1574-L1552-L1541-L1540-L1538-L1537-L1536-L1539</f>
        <v>33612810</v>
      </c>
      <c r="O1574" s="116"/>
      <c r="P1574" s="174"/>
      <c r="Q1574" s="116"/>
      <c r="R1574" s="116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ht="15.0" customHeight="1">
      <c r="A1575" s="262"/>
      <c r="B1575" s="115" t="s">
        <v>2436</v>
      </c>
      <c r="C1575" s="116"/>
      <c r="D1575" s="118">
        <v>1178104.0</v>
      </c>
      <c r="E1575" s="175">
        <f t="shared" si="1"/>
        <v>59234161.7</v>
      </c>
      <c r="F1575" s="262"/>
      <c r="G1575" s="99" t="s">
        <v>2265</v>
      </c>
      <c r="H1575" s="118"/>
      <c r="I1575" s="29"/>
      <c r="J1575" s="29"/>
      <c r="K1575" s="116"/>
      <c r="L1575" s="174" t="s">
        <v>2837</v>
      </c>
      <c r="M1575" s="174"/>
      <c r="N1575" s="174"/>
      <c r="O1575" s="116"/>
      <c r="P1575" s="174"/>
      <c r="Q1575" s="116"/>
      <c r="R1575" s="116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ht="15.0" customHeight="1">
      <c r="A1576" s="262"/>
      <c r="B1576" s="115" t="s">
        <v>3330</v>
      </c>
      <c r="C1576" s="116"/>
      <c r="D1576" s="118">
        <v>1.1651028E7</v>
      </c>
      <c r="E1576" s="175">
        <f t="shared" si="1"/>
        <v>47583133.7</v>
      </c>
      <c r="F1576" s="262"/>
      <c r="G1576" s="28" t="s">
        <v>2263</v>
      </c>
      <c r="H1576" s="118"/>
      <c r="I1576" s="29"/>
      <c r="J1576" s="29"/>
      <c r="K1576" s="116" t="s">
        <v>2838</v>
      </c>
      <c r="L1576" s="116">
        <f>ROUNDUP(N1576*112000*0.917,-1)</f>
        <v>10681220</v>
      </c>
      <c r="M1576" s="407"/>
      <c r="N1576" s="174">
        <v>104.0</v>
      </c>
      <c r="O1576" s="116"/>
      <c r="P1576" s="174"/>
      <c r="Q1576" s="116"/>
      <c r="R1576" s="116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</row>
    <row r="1577" ht="15.0" customHeight="1">
      <c r="A1577" s="262"/>
      <c r="B1577" s="117" t="s">
        <v>3234</v>
      </c>
      <c r="C1577" s="116"/>
      <c r="D1577" s="118">
        <v>2.10738E7</v>
      </c>
      <c r="E1577" s="175">
        <f t="shared" si="1"/>
        <v>26509333.7</v>
      </c>
      <c r="F1577" s="262">
        <v>45950.0</v>
      </c>
      <c r="G1577" s="28" t="s">
        <v>2263</v>
      </c>
      <c r="H1577" s="118"/>
      <c r="I1577" s="29"/>
      <c r="J1577" s="29"/>
      <c r="K1577" s="408" t="s">
        <v>2916</v>
      </c>
      <c r="L1577" s="408">
        <f>N1577+N1578</f>
        <v>0</v>
      </c>
      <c r="M1577" s="409">
        <v>0.0</v>
      </c>
      <c r="N1577" s="409">
        <f>124000*M1577*0.9</f>
        <v>0</v>
      </c>
      <c r="O1577" s="408"/>
      <c r="P1577" s="174"/>
      <c r="Q1577" s="116"/>
      <c r="R1577" s="116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ht="15.0" customHeight="1">
      <c r="A1578" s="262"/>
      <c r="B1578" s="115" t="s">
        <v>3234</v>
      </c>
      <c r="C1578" s="116"/>
      <c r="D1578" s="116">
        <v>1.090859E7</v>
      </c>
      <c r="E1578" s="175">
        <f t="shared" si="1"/>
        <v>15600743.7</v>
      </c>
      <c r="F1578" s="262">
        <v>45950.0</v>
      </c>
      <c r="G1578" s="28" t="s">
        <v>2263</v>
      </c>
      <c r="H1578" s="118"/>
      <c r="I1578" s="29"/>
      <c r="J1578" s="29"/>
      <c r="K1578" s="116" t="s">
        <v>2829</v>
      </c>
      <c r="L1578" s="116">
        <v>2000000.0</v>
      </c>
      <c r="M1578" s="174"/>
      <c r="N1578" s="174"/>
      <c r="O1578" s="116"/>
      <c r="P1578" s="174"/>
      <c r="Q1578" s="116"/>
      <c r="R1578" s="116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ht="15.0" customHeight="1">
      <c r="A1579" s="262"/>
      <c r="B1579" s="115" t="s">
        <v>3234</v>
      </c>
      <c r="C1579" s="116"/>
      <c r="D1579" s="116">
        <v>5595182.0</v>
      </c>
      <c r="E1579" s="175">
        <f t="shared" si="1"/>
        <v>10005561.7</v>
      </c>
      <c r="F1579" s="262" t="s">
        <v>3331</v>
      </c>
      <c r="G1579" s="28" t="s">
        <v>2263</v>
      </c>
      <c r="H1579" s="118"/>
      <c r="I1579" s="29"/>
      <c r="J1579" s="29"/>
      <c r="K1579" s="116"/>
      <c r="L1579" s="174">
        <f>SUM(L1576:L1578)</f>
        <v>12681220</v>
      </c>
      <c r="M1579" s="174"/>
      <c r="N1579" s="174"/>
      <c r="O1579" s="116"/>
      <c r="P1579" s="174"/>
      <c r="Q1579" s="116"/>
      <c r="R1579" s="116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</row>
    <row r="1580" ht="15.0" customHeight="1">
      <c r="A1580" s="262">
        <v>45955.0</v>
      </c>
      <c r="B1580" s="117" t="s">
        <v>2470</v>
      </c>
      <c r="C1580" s="116">
        <v>11450.0</v>
      </c>
      <c r="D1580" s="116"/>
      <c r="E1580" s="175">
        <f t="shared" si="1"/>
        <v>10017011.7</v>
      </c>
      <c r="F1580" s="262"/>
      <c r="G1580" s="61" t="s">
        <v>2264</v>
      </c>
      <c r="H1580" s="118"/>
      <c r="I1580" s="29"/>
      <c r="J1580" s="29"/>
      <c r="K1580" s="116" t="s">
        <v>3</v>
      </c>
      <c r="L1580" s="174">
        <f>L1574+L1579</f>
        <v>222858276</v>
      </c>
      <c r="M1580" s="174"/>
      <c r="N1580" s="174"/>
      <c r="O1580" s="116"/>
      <c r="P1580" s="174"/>
      <c r="Q1580" s="116"/>
      <c r="R1580" s="116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ht="15.0" customHeight="1">
      <c r="A1581" s="262">
        <v>45957.0</v>
      </c>
      <c r="B1581" s="115" t="s">
        <v>2464</v>
      </c>
      <c r="C1581" s="116"/>
      <c r="D1581" s="118">
        <v>493478.0</v>
      </c>
      <c r="E1581" s="175">
        <f t="shared" si="1"/>
        <v>9523533.7</v>
      </c>
      <c r="F1581" s="262"/>
      <c r="G1581" s="99" t="s">
        <v>2265</v>
      </c>
      <c r="H1581" s="118"/>
      <c r="I1581" s="29"/>
      <c r="J1581" s="29"/>
      <c r="K1581" s="116"/>
      <c r="L1581" s="174"/>
      <c r="M1581" s="174"/>
      <c r="N1581" s="174"/>
      <c r="O1581" s="116"/>
      <c r="P1581" s="174"/>
      <c r="Q1581" s="116"/>
      <c r="R1581" s="116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ht="15.0" customHeight="1">
      <c r="A1582" s="262"/>
      <c r="B1582" s="115" t="s">
        <v>2268</v>
      </c>
      <c r="C1582" s="116"/>
      <c r="D1582" s="118">
        <v>496033.0</v>
      </c>
      <c r="E1582" s="175">
        <f t="shared" si="1"/>
        <v>9027500.7</v>
      </c>
      <c r="F1582" s="262"/>
      <c r="G1582" s="99" t="s">
        <v>2265</v>
      </c>
      <c r="H1582" s="118"/>
      <c r="I1582" s="29"/>
      <c r="J1582" s="29"/>
      <c r="K1582" s="116"/>
      <c r="L1582" s="174"/>
      <c r="M1582" s="174"/>
      <c r="N1582" s="174"/>
      <c r="O1582" s="116"/>
      <c r="P1582" s="174"/>
      <c r="Q1582" s="116"/>
      <c r="R1582" s="116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</row>
    <row r="1583" ht="15.0" customHeight="1">
      <c r="A1583" s="262"/>
      <c r="B1583" s="115" t="s">
        <v>2271</v>
      </c>
      <c r="C1583" s="116">
        <v>469122.0</v>
      </c>
      <c r="D1583" s="118"/>
      <c r="E1583" s="175">
        <f t="shared" si="1"/>
        <v>9496622.7</v>
      </c>
      <c r="F1583" s="262"/>
      <c r="G1583" s="61" t="s">
        <v>2264</v>
      </c>
      <c r="H1583" s="118"/>
      <c r="I1583" s="29"/>
      <c r="J1583" s="29"/>
      <c r="K1583" s="116"/>
      <c r="L1583" s="174"/>
      <c r="M1583" s="174"/>
      <c r="N1583" s="174"/>
      <c r="O1583" s="116"/>
      <c r="P1583" s="174"/>
      <c r="Q1583" s="116"/>
      <c r="R1583" s="116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ht="15.0" customHeight="1">
      <c r="A1584" s="262"/>
      <c r="B1584" s="117" t="s">
        <v>2470</v>
      </c>
      <c r="C1584" s="116">
        <v>286260.0</v>
      </c>
      <c r="D1584" s="118"/>
      <c r="E1584" s="175">
        <f t="shared" si="1"/>
        <v>9782882.7</v>
      </c>
      <c r="F1584" s="262"/>
      <c r="G1584" s="61" t="s">
        <v>2264</v>
      </c>
      <c r="H1584" s="118"/>
      <c r="I1584" s="29"/>
      <c r="J1584" s="29"/>
      <c r="K1584" s="116"/>
      <c r="L1584" s="174"/>
      <c r="M1584" s="174"/>
      <c r="N1584" s="174"/>
      <c r="O1584" s="116"/>
      <c r="P1584" s="174"/>
      <c r="Q1584" s="116"/>
      <c r="R1584" s="116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</row>
    <row r="1585" ht="15.0" customHeight="1">
      <c r="A1585" s="262"/>
      <c r="B1585" s="117" t="s">
        <v>2444</v>
      </c>
      <c r="C1585" s="116"/>
      <c r="D1585" s="264">
        <v>268250.0</v>
      </c>
      <c r="E1585" s="175">
        <f t="shared" si="1"/>
        <v>9514632.7</v>
      </c>
      <c r="F1585" s="262"/>
      <c r="G1585" s="28" t="s">
        <v>2263</v>
      </c>
      <c r="H1585" s="118"/>
      <c r="I1585" s="29"/>
      <c r="J1585" s="29"/>
      <c r="K1585" s="116"/>
      <c r="L1585" s="174"/>
      <c r="M1585" s="174"/>
      <c r="N1585" s="174"/>
      <c r="O1585" s="116"/>
      <c r="P1585" s="174"/>
      <c r="Q1585" s="116"/>
      <c r="R1585" s="116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ht="15.0" customHeight="1">
      <c r="A1586" s="262"/>
      <c r="B1586" s="117" t="s">
        <v>2445</v>
      </c>
      <c r="C1586" s="118"/>
      <c r="D1586" s="118">
        <v>660000.0</v>
      </c>
      <c r="E1586" s="175">
        <f t="shared" si="1"/>
        <v>8854632.7</v>
      </c>
      <c r="F1586" s="262"/>
      <c r="G1586" s="28" t="s">
        <v>2263</v>
      </c>
      <c r="H1586" s="118"/>
      <c r="I1586" s="29"/>
      <c r="J1586" s="29"/>
      <c r="K1586" s="116"/>
      <c r="L1586" s="116"/>
      <c r="M1586" s="174"/>
      <c r="N1586" s="174"/>
      <c r="O1586" s="116"/>
      <c r="P1586" s="174"/>
      <c r="Q1586" s="116"/>
      <c r="R1586" s="116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ht="15.0" customHeight="1">
      <c r="A1587" s="262">
        <v>45958.0</v>
      </c>
      <c r="B1587" s="115" t="s">
        <v>2272</v>
      </c>
      <c r="C1587" s="116"/>
      <c r="D1587" s="116">
        <v>1277344.0</v>
      </c>
      <c r="E1587" s="175">
        <f t="shared" si="1"/>
        <v>7577288.7</v>
      </c>
      <c r="F1587" s="262"/>
      <c r="G1587" s="99" t="s">
        <v>2265</v>
      </c>
      <c r="H1587" s="118"/>
      <c r="I1587" s="29"/>
      <c r="J1587" s="29"/>
      <c r="K1587" s="116"/>
      <c r="L1587" s="116"/>
      <c r="M1587" s="174"/>
      <c r="N1587" s="174"/>
      <c r="O1587" s="116"/>
      <c r="P1587" s="174"/>
      <c r="Q1587" s="116"/>
      <c r="R1587" s="116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</row>
    <row r="1588" ht="15.0" customHeight="1">
      <c r="A1588" s="262"/>
      <c r="B1588" s="115" t="s">
        <v>2271</v>
      </c>
      <c r="C1588" s="116">
        <v>773205.0</v>
      </c>
      <c r="D1588" s="118"/>
      <c r="E1588" s="175">
        <f t="shared" si="1"/>
        <v>8350493.7</v>
      </c>
      <c r="F1588" s="262"/>
      <c r="G1588" s="61" t="s">
        <v>2264</v>
      </c>
      <c r="H1588" s="118"/>
      <c r="I1588" s="29"/>
      <c r="J1588" s="29"/>
      <c r="K1588" s="116"/>
      <c r="L1588" s="174"/>
      <c r="M1588" s="174"/>
      <c r="N1588" s="174"/>
      <c r="O1588" s="116"/>
      <c r="P1588" s="174"/>
      <c r="Q1588" s="116"/>
      <c r="R1588" s="116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ht="15.0" customHeight="1">
      <c r="A1589" s="262"/>
      <c r="B1589" s="117" t="s">
        <v>2470</v>
      </c>
      <c r="C1589" s="116">
        <v>363323.0</v>
      </c>
      <c r="D1589" s="118"/>
      <c r="E1589" s="175">
        <f t="shared" si="1"/>
        <v>8713816.7</v>
      </c>
      <c r="F1589" s="262"/>
      <c r="G1589" s="61" t="s">
        <v>2264</v>
      </c>
      <c r="H1589" s="118"/>
      <c r="I1589" s="29"/>
      <c r="J1589" s="29"/>
      <c r="K1589" s="116"/>
      <c r="L1589" s="174"/>
      <c r="M1589" s="174"/>
      <c r="N1589" s="174"/>
      <c r="O1589" s="116"/>
      <c r="P1589" s="174"/>
      <c r="Q1589" s="116"/>
      <c r="R1589" s="116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ht="15.0" customHeight="1">
      <c r="A1590" s="262"/>
      <c r="B1590" s="115" t="s">
        <v>3227</v>
      </c>
      <c r="C1590" s="116"/>
      <c r="D1590" s="116">
        <v>2.0E7</v>
      </c>
      <c r="E1590" s="175">
        <f t="shared" si="1"/>
        <v>-11286183.3</v>
      </c>
      <c r="F1590" s="262"/>
      <c r="G1590" s="28" t="s">
        <v>2263</v>
      </c>
      <c r="H1590" s="118"/>
      <c r="I1590" s="29"/>
      <c r="J1590" s="29"/>
      <c r="K1590" s="116"/>
      <c r="L1590" s="174"/>
      <c r="M1590" s="174"/>
      <c r="N1590" s="174"/>
      <c r="O1590" s="116"/>
      <c r="P1590" s="174"/>
      <c r="Q1590" s="116"/>
      <c r="R1590" s="116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ht="15.0" customHeight="1">
      <c r="A1591" s="262"/>
      <c r="B1591" s="117" t="s">
        <v>2385</v>
      </c>
      <c r="C1591" s="116">
        <v>4309375.0</v>
      </c>
      <c r="D1591" s="118"/>
      <c r="E1591" s="175">
        <f t="shared" si="1"/>
        <v>-6976808.3</v>
      </c>
      <c r="F1591" s="262" t="s">
        <v>2386</v>
      </c>
      <c r="G1591" s="28" t="s">
        <v>2263</v>
      </c>
      <c r="H1591" s="118"/>
      <c r="I1591" s="29"/>
      <c r="J1591" s="29"/>
      <c r="K1591" s="116"/>
      <c r="L1591" s="174"/>
      <c r="M1591" s="174"/>
      <c r="N1591" s="174"/>
      <c r="O1591" s="116"/>
      <c r="P1591" s="174"/>
      <c r="Q1591" s="116"/>
      <c r="R1591" s="116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</row>
    <row r="1592" ht="15.0" customHeight="1">
      <c r="A1592" s="262">
        <v>45959.0</v>
      </c>
      <c r="B1592" s="115" t="s">
        <v>2269</v>
      </c>
      <c r="C1592" s="116"/>
      <c r="D1592" s="116">
        <v>2194274.0</v>
      </c>
      <c r="E1592" s="175">
        <f t="shared" si="1"/>
        <v>-9171082.3</v>
      </c>
      <c r="F1592" s="262"/>
      <c r="G1592" s="259" t="s">
        <v>717</v>
      </c>
      <c r="H1592" s="118"/>
      <c r="I1592" s="29"/>
      <c r="J1592" s="29"/>
      <c r="K1592" s="116"/>
      <c r="L1592" s="174"/>
      <c r="M1592" s="174"/>
      <c r="N1592" s="174"/>
      <c r="O1592" s="116"/>
      <c r="P1592" s="174"/>
      <c r="Q1592" s="116"/>
      <c r="R1592" s="116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</row>
    <row r="1593" ht="15.0" customHeight="1">
      <c r="A1593" s="262"/>
      <c r="B1593" s="115" t="s">
        <v>2270</v>
      </c>
      <c r="C1593" s="116"/>
      <c r="D1593" s="116">
        <v>4432435.0</v>
      </c>
      <c r="E1593" s="175">
        <f t="shared" si="1"/>
        <v>-13603517.3</v>
      </c>
      <c r="F1593" s="262"/>
      <c r="G1593" s="259" t="s">
        <v>717</v>
      </c>
      <c r="H1593" s="118"/>
      <c r="I1593" s="29"/>
      <c r="J1593" s="29"/>
      <c r="K1593" s="116"/>
      <c r="L1593" s="116"/>
      <c r="M1593" s="174"/>
      <c r="N1593" s="174"/>
      <c r="O1593" s="116"/>
      <c r="P1593" s="174"/>
      <c r="Q1593" s="116"/>
      <c r="R1593" s="116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</row>
    <row r="1594" ht="15.0" customHeight="1">
      <c r="A1594" s="262"/>
      <c r="B1594" s="115" t="s">
        <v>2271</v>
      </c>
      <c r="C1594" s="116">
        <v>1045433.0</v>
      </c>
      <c r="D1594" s="118"/>
      <c r="E1594" s="175">
        <f t="shared" si="1"/>
        <v>-12558084.3</v>
      </c>
      <c r="F1594" s="262"/>
      <c r="G1594" s="61" t="s">
        <v>2264</v>
      </c>
      <c r="H1594" s="118"/>
      <c r="I1594" s="29"/>
      <c r="J1594" s="29"/>
      <c r="K1594" s="116"/>
      <c r="L1594" s="116"/>
      <c r="M1594" s="174"/>
      <c r="N1594" s="174"/>
      <c r="O1594" s="116"/>
      <c r="P1594" s="174"/>
      <c r="Q1594" s="116"/>
      <c r="R1594" s="116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</row>
    <row r="1595" ht="15.0" customHeight="1">
      <c r="A1595" s="262"/>
      <c r="B1595" s="117" t="s">
        <v>2470</v>
      </c>
      <c r="C1595" s="116">
        <v>178716.0</v>
      </c>
      <c r="D1595" s="116"/>
      <c r="E1595" s="175">
        <f t="shared" si="1"/>
        <v>-12379368.3</v>
      </c>
      <c r="F1595" s="262"/>
      <c r="G1595" s="61" t="s">
        <v>2264</v>
      </c>
      <c r="H1595" s="118"/>
      <c r="I1595" s="29"/>
      <c r="J1595" s="29"/>
      <c r="K1595" s="116"/>
      <c r="L1595" s="174"/>
      <c r="M1595" s="174"/>
      <c r="N1595" s="174"/>
      <c r="O1595" s="116"/>
      <c r="P1595" s="174"/>
      <c r="Q1595" s="116"/>
      <c r="R1595" s="116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</row>
    <row r="1596" ht="15.0" customHeight="1">
      <c r="A1596" s="262"/>
      <c r="B1596" s="117" t="s">
        <v>2391</v>
      </c>
      <c r="C1596" s="116">
        <v>3960000.0</v>
      </c>
      <c r="D1596" s="116"/>
      <c r="E1596" s="175">
        <f t="shared" si="1"/>
        <v>-8419368.3</v>
      </c>
      <c r="F1596" s="262" t="s">
        <v>2386</v>
      </c>
      <c r="G1596" s="28" t="s">
        <v>2263</v>
      </c>
      <c r="H1596" s="118"/>
      <c r="I1596" s="29"/>
      <c r="J1596" s="29"/>
      <c r="K1596" s="116"/>
      <c r="L1596" s="174"/>
      <c r="M1596" s="174"/>
      <c r="N1596" s="174"/>
      <c r="O1596" s="116"/>
      <c r="P1596" s="174"/>
      <c r="Q1596" s="116"/>
      <c r="R1596" s="116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</row>
    <row r="1597" ht="15.0" customHeight="1">
      <c r="A1597" s="262">
        <v>45960.0</v>
      </c>
      <c r="B1597" s="115" t="s">
        <v>2271</v>
      </c>
      <c r="C1597" s="116">
        <v>466062.0</v>
      </c>
      <c r="D1597" s="116"/>
      <c r="E1597" s="175">
        <f t="shared" si="1"/>
        <v>-7953306.3</v>
      </c>
      <c r="F1597" s="262"/>
      <c r="G1597" s="61" t="s">
        <v>2264</v>
      </c>
      <c r="H1597" s="118"/>
      <c r="I1597" s="29"/>
      <c r="J1597" s="29"/>
      <c r="K1597" s="116"/>
      <c r="L1597" s="174"/>
      <c r="M1597" s="174"/>
      <c r="N1597" s="174"/>
      <c r="O1597" s="116"/>
      <c r="P1597" s="174"/>
      <c r="Q1597" s="116"/>
      <c r="R1597" s="116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</row>
    <row r="1598" ht="15.0" customHeight="1">
      <c r="A1598" s="262"/>
      <c r="B1598" s="117" t="s">
        <v>2470</v>
      </c>
      <c r="C1598" s="116">
        <v>649263.0</v>
      </c>
      <c r="D1598" s="116"/>
      <c r="E1598" s="175">
        <f t="shared" si="1"/>
        <v>-7304043.3</v>
      </c>
      <c r="F1598" s="262"/>
      <c r="G1598" s="61" t="s">
        <v>2264</v>
      </c>
      <c r="H1598" s="118"/>
      <c r="I1598" s="29"/>
      <c r="J1598" s="29"/>
      <c r="K1598" s="116"/>
      <c r="L1598" s="174"/>
      <c r="M1598" s="174"/>
      <c r="N1598" s="174"/>
      <c r="O1598" s="116"/>
      <c r="P1598" s="174"/>
      <c r="Q1598" s="116"/>
      <c r="R1598" s="116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</row>
    <row r="1599" ht="15.0" customHeight="1">
      <c r="A1599" s="262">
        <v>45961.0</v>
      </c>
      <c r="B1599" s="115" t="s">
        <v>2277</v>
      </c>
      <c r="C1599" s="116">
        <v>2.964324E7</v>
      </c>
      <c r="D1599" s="116"/>
      <c r="E1599" s="175">
        <f t="shared" si="1"/>
        <v>22339196.7</v>
      </c>
      <c r="F1599" s="262">
        <v>45956.0</v>
      </c>
      <c r="G1599" s="61" t="s">
        <v>2264</v>
      </c>
      <c r="H1599" s="118"/>
      <c r="I1599" s="29"/>
      <c r="J1599" s="29"/>
      <c r="K1599" s="116"/>
      <c r="L1599" s="174"/>
      <c r="M1599" s="174"/>
      <c r="N1599" s="174"/>
      <c r="O1599" s="116"/>
      <c r="P1599" s="174"/>
      <c r="Q1599" s="116"/>
      <c r="R1599" s="116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</row>
    <row r="1600" ht="15.0" customHeight="1">
      <c r="A1600" s="262"/>
      <c r="B1600" s="117" t="s">
        <v>2278</v>
      </c>
      <c r="C1600" s="116">
        <v>2.3075822E7</v>
      </c>
      <c r="D1600" s="116"/>
      <c r="E1600" s="175">
        <f t="shared" si="1"/>
        <v>45415018.7</v>
      </c>
      <c r="F1600" s="262">
        <v>45956.0</v>
      </c>
      <c r="G1600" s="61" t="s">
        <v>2264</v>
      </c>
      <c r="H1600" s="118"/>
      <c r="I1600" s="29"/>
      <c r="J1600" s="29"/>
      <c r="K1600" s="116"/>
      <c r="L1600" s="174"/>
      <c r="M1600" s="174"/>
      <c r="N1600" s="174"/>
      <c r="O1600" s="116"/>
      <c r="P1600" s="174"/>
      <c r="Q1600" s="116"/>
      <c r="R1600" s="116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</row>
    <row r="1601" ht="15.0" customHeight="1">
      <c r="A1601" s="262"/>
      <c r="B1601" s="115" t="s">
        <v>2271</v>
      </c>
      <c r="C1601" s="116">
        <v>430426.0</v>
      </c>
      <c r="D1601" s="116"/>
      <c r="E1601" s="175">
        <f t="shared" si="1"/>
        <v>45845444.7</v>
      </c>
      <c r="F1601" s="262"/>
      <c r="G1601" s="61" t="s">
        <v>2264</v>
      </c>
      <c r="H1601" s="118"/>
      <c r="I1601" s="29"/>
      <c r="J1601" s="29"/>
      <c r="K1601" s="116"/>
      <c r="L1601" s="174"/>
      <c r="M1601" s="174"/>
      <c r="N1601" s="174"/>
      <c r="O1601" s="116"/>
      <c r="P1601" s="174"/>
      <c r="Q1601" s="116"/>
      <c r="R1601" s="116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</row>
    <row r="1602" ht="15.0" customHeight="1">
      <c r="A1602" s="262"/>
      <c r="B1602" s="115" t="s">
        <v>3328</v>
      </c>
      <c r="C1602" s="116"/>
      <c r="D1602" s="116">
        <v>484000.0</v>
      </c>
      <c r="E1602" s="175">
        <f t="shared" si="1"/>
        <v>45361444.7</v>
      </c>
      <c r="F1602" s="262" t="s">
        <v>3332</v>
      </c>
      <c r="G1602" s="61" t="s">
        <v>2264</v>
      </c>
      <c r="H1602" s="118"/>
      <c r="I1602" s="29"/>
      <c r="J1602" s="29"/>
      <c r="K1602" s="116"/>
      <c r="L1602" s="174"/>
      <c r="M1602" s="174"/>
      <c r="N1602" s="174"/>
      <c r="O1602" s="116"/>
      <c r="P1602" s="174"/>
      <c r="Q1602" s="116"/>
      <c r="R1602" s="116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</row>
    <row r="1603" ht="15.0" customHeight="1">
      <c r="A1603" s="262"/>
      <c r="B1603" s="115" t="s">
        <v>2274</v>
      </c>
      <c r="C1603" s="116"/>
      <c r="D1603" s="116">
        <v>1650500.0</v>
      </c>
      <c r="E1603" s="175">
        <f t="shared" si="1"/>
        <v>43710944.7</v>
      </c>
      <c r="F1603" s="262" t="s">
        <v>3332</v>
      </c>
      <c r="G1603" s="61" t="s">
        <v>2264</v>
      </c>
      <c r="H1603" s="118"/>
      <c r="I1603" s="29"/>
      <c r="J1603" s="29"/>
      <c r="K1603" s="116"/>
      <c r="L1603" s="174"/>
      <c r="M1603" s="174"/>
      <c r="N1603" s="174"/>
      <c r="O1603" s="116"/>
      <c r="P1603" s="174"/>
      <c r="Q1603" s="116"/>
      <c r="R1603" s="116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</row>
    <row r="1604" ht="15.0" customHeight="1">
      <c r="A1604" s="262"/>
      <c r="B1604" s="115" t="s">
        <v>3227</v>
      </c>
      <c r="C1604" s="116"/>
      <c r="D1604" s="116">
        <v>440500.0</v>
      </c>
      <c r="E1604" s="175">
        <f t="shared" si="1"/>
        <v>43270444.7</v>
      </c>
      <c r="F1604" s="262" t="s">
        <v>3332</v>
      </c>
      <c r="G1604" s="61" t="s">
        <v>2264</v>
      </c>
      <c r="H1604" s="118"/>
      <c r="I1604" s="29"/>
      <c r="J1604" s="29"/>
      <c r="K1604" s="116"/>
      <c r="L1604" s="174"/>
      <c r="M1604" s="174"/>
      <c r="N1604" s="174"/>
      <c r="O1604" s="116"/>
      <c r="P1604" s="174"/>
      <c r="Q1604" s="116"/>
      <c r="R1604" s="116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</row>
    <row r="1605" ht="15.0" customHeight="1">
      <c r="A1605" s="262"/>
      <c r="B1605" s="115" t="s">
        <v>3295</v>
      </c>
      <c r="C1605" s="116"/>
      <c r="D1605" s="116">
        <v>21950.0</v>
      </c>
      <c r="E1605" s="175">
        <f t="shared" si="1"/>
        <v>43248494.7</v>
      </c>
      <c r="F1605" s="262" t="s">
        <v>3332</v>
      </c>
      <c r="G1605" s="61" t="s">
        <v>2264</v>
      </c>
      <c r="H1605" s="118"/>
      <c r="I1605" s="29"/>
      <c r="J1605" s="29"/>
      <c r="K1605" s="116"/>
      <c r="L1605" s="174"/>
      <c r="M1605" s="174"/>
      <c r="N1605" s="174"/>
      <c r="O1605" s="116"/>
      <c r="P1605" s="174"/>
      <c r="Q1605" s="116"/>
      <c r="R1605" s="116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</row>
    <row r="1606" ht="15.0" customHeight="1">
      <c r="A1606" s="262"/>
      <c r="B1606" s="117" t="s">
        <v>2470</v>
      </c>
      <c r="C1606" s="116">
        <v>757617.0</v>
      </c>
      <c r="D1606" s="116"/>
      <c r="E1606" s="175">
        <f t="shared" si="1"/>
        <v>44006111.7</v>
      </c>
      <c r="F1606" s="262"/>
      <c r="G1606" s="61" t="s">
        <v>2264</v>
      </c>
      <c r="H1606" s="118"/>
      <c r="I1606" s="29"/>
      <c r="J1606" s="29"/>
      <c r="K1606" s="116"/>
      <c r="L1606" s="174"/>
      <c r="M1606" s="174"/>
      <c r="N1606" s="174"/>
      <c r="O1606" s="116"/>
      <c r="P1606" s="174"/>
      <c r="Q1606" s="116"/>
      <c r="R1606" s="116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</row>
    <row r="1607" ht="15.0" customHeight="1">
      <c r="A1607" s="262"/>
      <c r="B1607" s="117" t="s">
        <v>2378</v>
      </c>
      <c r="C1607" s="116"/>
      <c r="D1607" s="116">
        <v>500.0</v>
      </c>
      <c r="E1607" s="175">
        <f t="shared" si="1"/>
        <v>44005611.7</v>
      </c>
      <c r="F1607" s="262"/>
      <c r="G1607" s="61" t="s">
        <v>2264</v>
      </c>
      <c r="H1607" s="118"/>
      <c r="I1607" s="29"/>
      <c r="J1607" s="29"/>
      <c r="K1607" s="116"/>
      <c r="L1607" s="174"/>
      <c r="M1607" s="174"/>
      <c r="N1607" s="174"/>
      <c r="O1607" s="116"/>
      <c r="P1607" s="174"/>
      <c r="Q1607" s="116"/>
      <c r="R1607" s="116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</row>
    <row r="1608" ht="15.0" customHeight="1">
      <c r="A1608" s="262"/>
      <c r="B1608" s="115" t="s">
        <v>2463</v>
      </c>
      <c r="C1608" s="116">
        <v>5262850.0</v>
      </c>
      <c r="D1608" s="116"/>
      <c r="E1608" s="175">
        <f t="shared" si="1"/>
        <v>49268461.7</v>
      </c>
      <c r="F1608" s="262">
        <v>45951.0</v>
      </c>
      <c r="G1608" s="260" t="s">
        <v>2266</v>
      </c>
      <c r="H1608" s="118"/>
      <c r="I1608" s="29"/>
      <c r="J1608" s="29"/>
      <c r="K1608" s="116"/>
      <c r="L1608" s="174"/>
      <c r="M1608" s="174"/>
      <c r="N1608" s="174"/>
      <c r="O1608" s="116"/>
      <c r="P1608" s="174"/>
      <c r="Q1608" s="116"/>
      <c r="R1608" s="116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</row>
    <row r="1609" ht="15.0" customHeight="1">
      <c r="A1609" s="262"/>
      <c r="B1609" s="115" t="s">
        <v>3333</v>
      </c>
      <c r="C1609" s="116"/>
      <c r="D1609" s="116">
        <v>5000000.0</v>
      </c>
      <c r="E1609" s="175">
        <f t="shared" si="1"/>
        <v>44268461.7</v>
      </c>
      <c r="F1609" s="262" t="s">
        <v>3174</v>
      </c>
      <c r="G1609" s="28" t="s">
        <v>2263</v>
      </c>
      <c r="H1609" s="118"/>
      <c r="I1609" s="29"/>
      <c r="J1609" s="29"/>
      <c r="K1609" s="116"/>
      <c r="L1609" s="174"/>
      <c r="M1609" s="174"/>
      <c r="N1609" s="174"/>
      <c r="O1609" s="116"/>
      <c r="P1609" s="174"/>
      <c r="Q1609" s="116"/>
      <c r="R1609" s="116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</row>
    <row r="1610" ht="15.0" customHeight="1">
      <c r="A1610" s="262"/>
      <c r="B1610" s="115" t="s">
        <v>3234</v>
      </c>
      <c r="C1610" s="116"/>
      <c r="D1610" s="116">
        <v>2.3075822E7</v>
      </c>
      <c r="E1610" s="175">
        <f t="shared" si="1"/>
        <v>21192639.7</v>
      </c>
      <c r="F1610" s="262">
        <v>45957.0</v>
      </c>
      <c r="G1610" s="28" t="s">
        <v>2263</v>
      </c>
      <c r="H1610" s="118"/>
      <c r="I1610" s="29"/>
      <c r="J1610" s="29"/>
      <c r="K1610" s="116"/>
      <c r="L1610" s="174"/>
      <c r="M1610" s="174"/>
      <c r="N1610" s="174"/>
      <c r="O1610" s="116"/>
      <c r="P1610" s="174"/>
      <c r="Q1610" s="116"/>
      <c r="R1610" s="116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</row>
    <row r="1611" ht="15.0" customHeight="1">
      <c r="A1611" s="262"/>
      <c r="B1611" s="115" t="s">
        <v>3234</v>
      </c>
      <c r="C1611" s="116"/>
      <c r="D1611" s="116">
        <v>2.66904E7</v>
      </c>
      <c r="E1611" s="175">
        <f t="shared" si="1"/>
        <v>-5497760.3</v>
      </c>
      <c r="F1611" s="262">
        <v>45957.0</v>
      </c>
      <c r="G1611" s="28" t="s">
        <v>2263</v>
      </c>
      <c r="H1611" s="118"/>
      <c r="I1611" s="29"/>
      <c r="J1611" s="29"/>
      <c r="K1611" s="116"/>
      <c r="L1611" s="174"/>
      <c r="M1611" s="174"/>
      <c r="N1611" s="174"/>
      <c r="O1611" s="116"/>
      <c r="P1611" s="174"/>
      <c r="Q1611" s="116"/>
      <c r="R1611" s="116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</row>
    <row r="1612" ht="15.0" customHeight="1">
      <c r="A1612" s="262"/>
      <c r="B1612" s="115" t="s">
        <v>2505</v>
      </c>
      <c r="C1612" s="116"/>
      <c r="D1612" s="116">
        <v>21540.0</v>
      </c>
      <c r="E1612" s="175">
        <f t="shared" si="1"/>
        <v>-5519300.3</v>
      </c>
      <c r="F1612" s="262" t="s">
        <v>3334</v>
      </c>
      <c r="G1612" s="28" t="s">
        <v>2263</v>
      </c>
      <c r="H1612" s="118"/>
      <c r="I1612" s="29"/>
      <c r="J1612" s="29"/>
      <c r="K1612" s="116"/>
      <c r="L1612" s="174"/>
      <c r="M1612" s="174"/>
      <c r="N1612" s="174"/>
      <c r="O1612" s="116"/>
      <c r="P1612" s="174"/>
      <c r="Q1612" s="116"/>
      <c r="R1612" s="116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</row>
    <row r="1613" ht="15.0" customHeight="1">
      <c r="A1613" s="262"/>
      <c r="B1613" s="115" t="s">
        <v>3152</v>
      </c>
      <c r="C1613" s="116"/>
      <c r="D1613" s="116">
        <v>13430.0</v>
      </c>
      <c r="E1613" s="175">
        <f t="shared" si="1"/>
        <v>-5532730.3</v>
      </c>
      <c r="F1613" s="262" t="s">
        <v>3335</v>
      </c>
      <c r="G1613" s="28" t="s">
        <v>2263</v>
      </c>
      <c r="H1613" s="118"/>
      <c r="I1613" s="29"/>
      <c r="J1613" s="29"/>
      <c r="K1613" s="116"/>
      <c r="L1613" s="174"/>
      <c r="M1613" s="174"/>
      <c r="N1613" s="174"/>
      <c r="O1613" s="116"/>
      <c r="P1613" s="174"/>
      <c r="Q1613" s="116"/>
      <c r="R1613" s="116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</row>
    <row r="1614" ht="15.0" customHeight="1">
      <c r="A1614" s="262"/>
      <c r="B1614" s="117" t="s">
        <v>3152</v>
      </c>
      <c r="C1614" s="116"/>
      <c r="D1614" s="116">
        <v>33750.0</v>
      </c>
      <c r="E1614" s="175">
        <f t="shared" si="1"/>
        <v>-5566480.3</v>
      </c>
      <c r="F1614" s="262" t="s">
        <v>3335</v>
      </c>
      <c r="G1614" s="28" t="s">
        <v>2263</v>
      </c>
      <c r="H1614" s="118"/>
      <c r="I1614" s="29"/>
      <c r="J1614" s="29"/>
      <c r="K1614" s="116"/>
      <c r="L1614" s="174"/>
      <c r="M1614" s="174"/>
      <c r="N1614" s="174"/>
      <c r="O1614" s="116"/>
      <c r="P1614" s="174"/>
      <c r="Q1614" s="116"/>
      <c r="R1614" s="116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</row>
    <row r="1615" ht="15.0" customHeight="1">
      <c r="A1615" s="262"/>
      <c r="B1615" s="115" t="s">
        <v>3152</v>
      </c>
      <c r="C1615" s="116"/>
      <c r="D1615" s="116">
        <v>13490.0</v>
      </c>
      <c r="E1615" s="175">
        <f t="shared" si="1"/>
        <v>-5579970.3</v>
      </c>
      <c r="F1615" s="262" t="s">
        <v>3335</v>
      </c>
      <c r="G1615" s="28" t="s">
        <v>2263</v>
      </c>
      <c r="H1615" s="118"/>
      <c r="I1615" s="29"/>
      <c r="J1615" s="29"/>
      <c r="K1615" s="116"/>
      <c r="L1615" s="174"/>
      <c r="M1615" s="174"/>
      <c r="N1615" s="174"/>
      <c r="O1615" s="116"/>
      <c r="P1615" s="174"/>
      <c r="Q1615" s="116"/>
      <c r="R1615" s="116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</row>
    <row r="1616" ht="15.0" customHeight="1">
      <c r="A1616" s="262"/>
      <c r="B1616" s="115" t="s">
        <v>3152</v>
      </c>
      <c r="C1616" s="116"/>
      <c r="D1616" s="118">
        <v>1550.0</v>
      </c>
      <c r="E1616" s="175">
        <f t="shared" si="1"/>
        <v>-5581520.3</v>
      </c>
      <c r="F1616" s="262" t="s">
        <v>3335</v>
      </c>
      <c r="G1616" s="28" t="s">
        <v>2263</v>
      </c>
      <c r="H1616" s="118"/>
      <c r="I1616" s="29"/>
      <c r="J1616" s="29"/>
      <c r="K1616" s="116"/>
      <c r="L1616" s="174"/>
      <c r="M1616" s="174"/>
      <c r="N1616" s="174"/>
      <c r="O1616" s="116"/>
      <c r="P1616" s="174"/>
      <c r="Q1616" s="116"/>
      <c r="R1616" s="116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</row>
    <row r="1617" ht="15.0" customHeight="1">
      <c r="A1617" s="262"/>
      <c r="B1617" s="115" t="s">
        <v>3336</v>
      </c>
      <c r="C1617" s="116"/>
      <c r="D1617" s="116">
        <v>382650.0</v>
      </c>
      <c r="E1617" s="175">
        <f t="shared" si="1"/>
        <v>-5964170.3</v>
      </c>
      <c r="F1617" s="262" t="s">
        <v>3337</v>
      </c>
      <c r="G1617" s="28" t="s">
        <v>2263</v>
      </c>
      <c r="H1617" s="118"/>
      <c r="I1617" s="29"/>
      <c r="J1617" s="29"/>
      <c r="K1617" s="116"/>
      <c r="L1617" s="174"/>
      <c r="M1617" s="174"/>
      <c r="N1617" s="174"/>
      <c r="O1617" s="116"/>
      <c r="P1617" s="174"/>
      <c r="Q1617" s="116"/>
      <c r="R1617" s="116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</row>
    <row r="1618" ht="15.0" customHeight="1">
      <c r="A1618" s="262"/>
      <c r="B1618" s="115" t="s">
        <v>3338</v>
      </c>
      <c r="C1618" s="116"/>
      <c r="D1618" s="118">
        <v>2730990.0</v>
      </c>
      <c r="E1618" s="175">
        <f t="shared" si="1"/>
        <v>-8695160.3</v>
      </c>
      <c r="F1618" s="262"/>
      <c r="G1618" s="28" t="s">
        <v>2263</v>
      </c>
      <c r="H1618" s="118"/>
      <c r="I1618" s="29"/>
      <c r="J1618" s="29"/>
      <c r="K1618" s="116"/>
      <c r="L1618" s="174"/>
      <c r="M1618" s="174"/>
      <c r="N1618" s="174"/>
      <c r="O1618" s="116"/>
      <c r="P1618" s="174"/>
      <c r="Q1618" s="116"/>
      <c r="R1618" s="116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</row>
    <row r="1619" ht="15.0" customHeight="1">
      <c r="A1619" s="262"/>
      <c r="B1619" s="115" t="s">
        <v>2279</v>
      </c>
      <c r="C1619" s="116">
        <v>6000000.0</v>
      </c>
      <c r="D1619" s="116"/>
      <c r="E1619" s="175">
        <f t="shared" si="1"/>
        <v>-2695160.3</v>
      </c>
      <c r="F1619" s="262"/>
      <c r="G1619" s="28" t="s">
        <v>2263</v>
      </c>
      <c r="H1619" s="118"/>
      <c r="I1619" s="29"/>
      <c r="J1619" s="29"/>
      <c r="K1619" s="116"/>
      <c r="L1619" s="174"/>
      <c r="M1619" s="174"/>
      <c r="N1619" s="174"/>
      <c r="O1619" s="116"/>
      <c r="P1619" s="174"/>
      <c r="Q1619" s="116"/>
      <c r="R1619" s="116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</row>
    <row r="1620" ht="15.0" customHeight="1">
      <c r="A1620" s="262"/>
      <c r="B1620" s="115" t="s">
        <v>3339</v>
      </c>
      <c r="C1620" s="116"/>
      <c r="D1620" s="116">
        <v>1520400.0</v>
      </c>
      <c r="E1620" s="175">
        <f t="shared" si="1"/>
        <v>-4215560.3</v>
      </c>
      <c r="F1620" s="262" t="s">
        <v>2530</v>
      </c>
      <c r="G1620" s="28" t="s">
        <v>2263</v>
      </c>
      <c r="H1620" s="118"/>
      <c r="I1620" s="29"/>
      <c r="J1620" s="29"/>
      <c r="K1620" s="116"/>
      <c r="L1620" s="174"/>
      <c r="M1620" s="174"/>
      <c r="N1620" s="174"/>
      <c r="O1620" s="116"/>
      <c r="P1620" s="174"/>
      <c r="Q1620" s="116"/>
      <c r="R1620" s="116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</row>
    <row r="1621" ht="15.0" customHeight="1">
      <c r="A1621" s="262"/>
      <c r="B1621" s="115" t="s">
        <v>2462</v>
      </c>
      <c r="C1621" s="116"/>
      <c r="D1621" s="116">
        <v>275000.0</v>
      </c>
      <c r="E1621" s="175">
        <f t="shared" si="1"/>
        <v>-4490560.3</v>
      </c>
      <c r="F1621" s="262"/>
      <c r="G1621" s="28" t="s">
        <v>2263</v>
      </c>
      <c r="H1621" s="118"/>
      <c r="I1621" s="29"/>
      <c r="J1621" s="29"/>
      <c r="K1621" s="116"/>
      <c r="L1621" s="174"/>
      <c r="M1621" s="174"/>
      <c r="N1621" s="174"/>
      <c r="O1621" s="116"/>
      <c r="P1621" s="174"/>
      <c r="Q1621" s="116"/>
      <c r="R1621" s="116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</row>
    <row r="1622" ht="15.0" customHeight="1">
      <c r="A1622" s="262"/>
      <c r="B1622" s="117" t="s">
        <v>2458</v>
      </c>
      <c r="C1622" s="116"/>
      <c r="D1622" s="116">
        <v>8953300.0</v>
      </c>
      <c r="E1622" s="175">
        <f t="shared" si="1"/>
        <v>-13443860.3</v>
      </c>
      <c r="F1622" s="262" t="s">
        <v>2530</v>
      </c>
      <c r="G1622" s="28" t="s">
        <v>2263</v>
      </c>
      <c r="H1622" s="118"/>
      <c r="I1622" s="29"/>
      <c r="J1622" s="29"/>
      <c r="K1622" s="116"/>
      <c r="L1622" s="174"/>
      <c r="M1622" s="174"/>
      <c r="N1622" s="174"/>
      <c r="O1622" s="116"/>
      <c r="P1622" s="174"/>
      <c r="Q1622" s="116"/>
      <c r="R1622" s="116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</row>
    <row r="1623" ht="15.0" customHeight="1">
      <c r="A1623" s="262"/>
      <c r="B1623" s="118" t="s">
        <v>3340</v>
      </c>
      <c r="C1623" s="118"/>
      <c r="D1623" s="265">
        <v>3.361281E7</v>
      </c>
      <c r="E1623" s="175">
        <f t="shared" si="1"/>
        <v>-47056670.3</v>
      </c>
      <c r="F1623" s="262"/>
      <c r="G1623" s="28" t="s">
        <v>2263</v>
      </c>
      <c r="H1623" s="118"/>
      <c r="I1623" s="29"/>
      <c r="J1623" s="29"/>
      <c r="K1623" s="116"/>
      <c r="L1623" s="174"/>
      <c r="M1623" s="174"/>
      <c r="N1623" s="174"/>
      <c r="O1623" s="116"/>
      <c r="P1623" s="174"/>
      <c r="Q1623" s="116"/>
      <c r="R1623" s="116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</row>
    <row r="1624" ht="15.0" customHeight="1">
      <c r="A1624" s="262">
        <v>45962.0</v>
      </c>
      <c r="B1624" s="115" t="s">
        <v>2470</v>
      </c>
      <c r="C1624" s="116">
        <v>140000.0</v>
      </c>
      <c r="D1624" s="116"/>
      <c r="E1624" s="175">
        <f t="shared" si="1"/>
        <v>-46916670.3</v>
      </c>
      <c r="F1624" s="262"/>
      <c r="G1624" s="61" t="s">
        <v>2264</v>
      </c>
      <c r="H1624" s="118"/>
      <c r="I1624" s="29"/>
      <c r="J1624" s="29"/>
      <c r="K1624" s="116"/>
      <c r="L1624" s="174"/>
      <c r="M1624" s="174"/>
      <c r="N1624" s="174"/>
      <c r="O1624" s="116"/>
      <c r="P1624" s="174"/>
      <c r="Q1624" s="116"/>
      <c r="R1624" s="116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</row>
    <row r="1625" ht="15.0" customHeight="1">
      <c r="A1625" s="262">
        <v>45963.0</v>
      </c>
      <c r="B1625" s="115" t="s">
        <v>2470</v>
      </c>
      <c r="C1625" s="116">
        <v>140600.0</v>
      </c>
      <c r="D1625" s="116"/>
      <c r="E1625" s="175">
        <f t="shared" si="1"/>
        <v>-46776070.3</v>
      </c>
      <c r="F1625" s="262"/>
      <c r="G1625" s="61" t="s">
        <v>2264</v>
      </c>
      <c r="H1625" s="118"/>
      <c r="I1625" s="29"/>
      <c r="J1625" s="29"/>
      <c r="K1625" s="116"/>
      <c r="L1625" s="174"/>
      <c r="M1625" s="174"/>
      <c r="N1625" s="174"/>
      <c r="O1625" s="116"/>
      <c r="P1625" s="174"/>
      <c r="Q1625" s="116"/>
      <c r="R1625" s="116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</row>
    <row r="1626" ht="15.0" customHeight="1">
      <c r="A1626" s="262">
        <v>45964.0</v>
      </c>
      <c r="B1626" s="115" t="s">
        <v>3229</v>
      </c>
      <c r="C1626" s="118">
        <v>440000.0</v>
      </c>
      <c r="D1626" s="118"/>
      <c r="E1626" s="175">
        <f t="shared" si="1"/>
        <v>-46336070.3</v>
      </c>
      <c r="F1626" s="262"/>
      <c r="G1626" s="61" t="s">
        <v>2264</v>
      </c>
      <c r="H1626" s="118"/>
      <c r="I1626" s="29"/>
      <c r="J1626" s="29"/>
      <c r="K1626" s="116"/>
      <c r="L1626" s="174"/>
      <c r="M1626" s="174"/>
      <c r="N1626" s="174"/>
      <c r="O1626" s="116"/>
      <c r="P1626" s="174"/>
      <c r="Q1626" s="116"/>
      <c r="R1626" s="116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</row>
    <row r="1627" ht="15.0" customHeight="1">
      <c r="A1627" s="262"/>
      <c r="B1627" s="115" t="s">
        <v>2271</v>
      </c>
      <c r="C1627" s="116">
        <v>283875.0</v>
      </c>
      <c r="D1627" s="116"/>
      <c r="E1627" s="175">
        <f t="shared" si="1"/>
        <v>-46052195.3</v>
      </c>
      <c r="F1627" s="262"/>
      <c r="G1627" s="61" t="s">
        <v>2264</v>
      </c>
      <c r="H1627" s="118"/>
      <c r="I1627" s="29"/>
      <c r="J1627" s="29"/>
      <c r="K1627" s="116"/>
      <c r="L1627" s="174"/>
      <c r="M1627" s="174"/>
      <c r="N1627" s="174"/>
      <c r="O1627" s="116"/>
      <c r="P1627" s="174"/>
      <c r="Q1627" s="116"/>
      <c r="R1627" s="116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</row>
    <row r="1628" ht="15.0" customHeight="1">
      <c r="A1628" s="262"/>
      <c r="B1628" s="117" t="s">
        <v>2470</v>
      </c>
      <c r="C1628" s="116">
        <v>950685.0</v>
      </c>
      <c r="D1628" s="116"/>
      <c r="E1628" s="175">
        <f t="shared" si="1"/>
        <v>-45101510.3</v>
      </c>
      <c r="F1628" s="262"/>
      <c r="G1628" s="61" t="s">
        <v>2264</v>
      </c>
      <c r="H1628" s="118"/>
      <c r="I1628" s="29"/>
      <c r="J1628" s="29"/>
      <c r="K1628" s="116"/>
      <c r="L1628" s="174"/>
      <c r="M1628" s="174"/>
      <c r="N1628" s="174"/>
      <c r="O1628" s="116"/>
      <c r="P1628" s="174"/>
      <c r="Q1628" s="116"/>
      <c r="R1628" s="116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</row>
    <row r="1629" ht="15.0" customHeight="1">
      <c r="A1629" s="262"/>
      <c r="B1629" s="115" t="s">
        <v>3341</v>
      </c>
      <c r="C1629" s="118">
        <f>3000000+191840-60000</f>
        <v>3131840</v>
      </c>
      <c r="D1629" s="118"/>
      <c r="E1629" s="175">
        <f t="shared" si="1"/>
        <v>-41969670.3</v>
      </c>
      <c r="F1629" s="262" t="s">
        <v>3342</v>
      </c>
      <c r="G1629" s="28" t="s">
        <v>2263</v>
      </c>
      <c r="H1629" s="118"/>
      <c r="I1629" s="29"/>
      <c r="J1629" s="29"/>
      <c r="K1629" s="116"/>
      <c r="L1629" s="174"/>
      <c r="M1629" s="174"/>
      <c r="N1629" s="174"/>
      <c r="O1629" s="116"/>
      <c r="P1629" s="174"/>
      <c r="Q1629" s="116"/>
      <c r="R1629" s="116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</row>
    <row r="1630" ht="15.0" customHeight="1">
      <c r="A1630" s="262"/>
      <c r="B1630" s="115" t="s">
        <v>3343</v>
      </c>
      <c r="C1630" s="116"/>
      <c r="D1630" s="116">
        <v>99550.0</v>
      </c>
      <c r="E1630" s="175">
        <f t="shared" si="1"/>
        <v>-42069220.3</v>
      </c>
      <c r="F1630" s="262" t="s">
        <v>3344</v>
      </c>
      <c r="G1630" s="28" t="s">
        <v>2263</v>
      </c>
      <c r="H1630" s="118"/>
      <c r="I1630" s="29"/>
      <c r="J1630" s="29"/>
      <c r="K1630" s="116"/>
      <c r="L1630" s="174"/>
      <c r="M1630" s="174"/>
      <c r="N1630" s="174"/>
      <c r="O1630" s="116"/>
      <c r="P1630" s="174"/>
      <c r="Q1630" s="116"/>
      <c r="R1630" s="116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</row>
    <row r="1631" ht="15.0" customHeight="1">
      <c r="A1631" s="262"/>
      <c r="B1631" s="117" t="s">
        <v>3345</v>
      </c>
      <c r="C1631" s="116"/>
      <c r="D1631" s="116">
        <v>179400.0</v>
      </c>
      <c r="E1631" s="175">
        <f t="shared" si="1"/>
        <v>-42248620.3</v>
      </c>
      <c r="F1631" s="262" t="s">
        <v>3346</v>
      </c>
      <c r="G1631" s="28" t="s">
        <v>2263</v>
      </c>
      <c r="H1631" s="118"/>
      <c r="I1631" s="29"/>
      <c r="J1631" s="29"/>
      <c r="K1631" s="116"/>
      <c r="L1631" s="174"/>
      <c r="M1631" s="174"/>
      <c r="N1631" s="174"/>
      <c r="O1631" s="116"/>
      <c r="P1631" s="174"/>
      <c r="Q1631" s="116"/>
      <c r="R1631" s="116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</row>
    <row r="1632" ht="15.0" customHeight="1">
      <c r="A1632" s="262">
        <v>45965.0</v>
      </c>
      <c r="B1632" s="115" t="s">
        <v>2271</v>
      </c>
      <c r="C1632" s="116">
        <v>393386.0</v>
      </c>
      <c r="D1632" s="175"/>
      <c r="E1632" s="175">
        <f t="shared" si="1"/>
        <v>-41855234.3</v>
      </c>
      <c r="F1632" s="262"/>
      <c r="G1632" s="61" t="s">
        <v>2264</v>
      </c>
      <c r="H1632" s="118"/>
      <c r="I1632" s="29"/>
      <c r="J1632" s="29"/>
      <c r="K1632" s="116"/>
      <c r="L1632" s="174"/>
      <c r="M1632" s="174"/>
      <c r="N1632" s="174"/>
      <c r="O1632" s="116"/>
      <c r="P1632" s="174"/>
      <c r="Q1632" s="116"/>
      <c r="R1632" s="116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</row>
    <row r="1633" ht="15.0" customHeight="1">
      <c r="A1633" s="262"/>
      <c r="B1633" s="117" t="s">
        <v>2470</v>
      </c>
      <c r="C1633" s="118">
        <v>994892.0</v>
      </c>
      <c r="D1633" s="118"/>
      <c r="E1633" s="175">
        <f t="shared" si="1"/>
        <v>-40860342.3</v>
      </c>
      <c r="F1633" s="262"/>
      <c r="G1633" s="61" t="s">
        <v>2264</v>
      </c>
      <c r="H1633" s="118"/>
      <c r="I1633" s="29"/>
      <c r="J1633" s="29"/>
      <c r="K1633" s="116"/>
      <c r="L1633" s="174"/>
      <c r="M1633" s="174"/>
      <c r="N1633" s="174"/>
      <c r="O1633" s="116"/>
      <c r="P1633" s="174"/>
      <c r="Q1633" s="116"/>
      <c r="R1633" s="116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</row>
    <row r="1634" ht="15.0" customHeight="1">
      <c r="A1634" s="262">
        <v>45966.0</v>
      </c>
      <c r="B1634" s="115" t="s">
        <v>2271</v>
      </c>
      <c r="C1634" s="116">
        <v>659104.0</v>
      </c>
      <c r="D1634" s="116"/>
      <c r="E1634" s="175">
        <f t="shared" si="1"/>
        <v>-40201238.3</v>
      </c>
      <c r="F1634" s="262"/>
      <c r="G1634" s="61" t="s">
        <v>2264</v>
      </c>
      <c r="H1634" s="118"/>
      <c r="I1634" s="29"/>
      <c r="J1634" s="29"/>
      <c r="K1634" s="116"/>
      <c r="L1634" s="174"/>
      <c r="M1634" s="174"/>
      <c r="N1634" s="174"/>
      <c r="O1634" s="116"/>
      <c r="P1634" s="174"/>
      <c r="Q1634" s="116"/>
      <c r="R1634" s="116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</row>
    <row r="1635" ht="15.0" customHeight="1">
      <c r="A1635" s="262"/>
      <c r="B1635" s="117" t="s">
        <v>2470</v>
      </c>
      <c r="C1635" s="116">
        <v>410064.0</v>
      </c>
      <c r="D1635" s="118"/>
      <c r="E1635" s="175">
        <f t="shared" si="1"/>
        <v>-39791174.3</v>
      </c>
      <c r="F1635" s="262"/>
      <c r="G1635" s="61" t="s">
        <v>2264</v>
      </c>
      <c r="H1635" s="118"/>
      <c r="I1635" s="29"/>
      <c r="J1635" s="29"/>
      <c r="K1635" s="116"/>
      <c r="L1635" s="174"/>
      <c r="M1635" s="174"/>
      <c r="N1635" s="174"/>
      <c r="O1635" s="116"/>
      <c r="P1635" s="174"/>
      <c r="Q1635" s="116"/>
      <c r="R1635" s="116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</row>
    <row r="1636" ht="15.0" customHeight="1">
      <c r="A1636" s="262"/>
      <c r="B1636" s="117" t="s">
        <v>2378</v>
      </c>
      <c r="C1636" s="116"/>
      <c r="D1636" s="118">
        <v>1000.0</v>
      </c>
      <c r="E1636" s="175">
        <f t="shared" si="1"/>
        <v>-39792174.3</v>
      </c>
      <c r="F1636" s="262"/>
      <c r="G1636" s="61" t="s">
        <v>2264</v>
      </c>
      <c r="H1636" s="118"/>
      <c r="I1636" s="29"/>
      <c r="J1636" s="29"/>
      <c r="K1636" s="116"/>
      <c r="L1636" s="174"/>
      <c r="M1636" s="174"/>
      <c r="N1636" s="174"/>
      <c r="O1636" s="116"/>
      <c r="P1636" s="174"/>
      <c r="Q1636" s="116"/>
      <c r="R1636" s="116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</row>
    <row r="1637" ht="15.0" customHeight="1">
      <c r="A1637" s="262">
        <v>45967.0</v>
      </c>
      <c r="B1637" s="115" t="s">
        <v>3347</v>
      </c>
      <c r="C1637" s="116"/>
      <c r="D1637" s="175">
        <v>5262850.0</v>
      </c>
      <c r="E1637" s="175">
        <f t="shared" si="1"/>
        <v>-45055024.3</v>
      </c>
      <c r="F1637" s="262"/>
      <c r="G1637" s="260" t="s">
        <v>2266</v>
      </c>
      <c r="H1637" s="118"/>
      <c r="I1637" s="29"/>
      <c r="J1637" s="29"/>
      <c r="K1637" s="116"/>
      <c r="L1637" s="174"/>
      <c r="M1637" s="174"/>
      <c r="N1637" s="174"/>
      <c r="O1637" s="116"/>
      <c r="P1637" s="174"/>
      <c r="Q1637" s="116"/>
      <c r="R1637" s="116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</row>
    <row r="1638" ht="15.0" customHeight="1">
      <c r="A1638" s="262"/>
      <c r="B1638" s="115" t="s">
        <v>3347</v>
      </c>
      <c r="C1638" s="116"/>
      <c r="D1638" s="118">
        <f>10000000-D1637</f>
        <v>4737150</v>
      </c>
      <c r="E1638" s="175">
        <f t="shared" si="1"/>
        <v>-49792174.3</v>
      </c>
      <c r="F1638" s="262"/>
      <c r="G1638" s="61" t="s">
        <v>2264</v>
      </c>
      <c r="H1638" s="118"/>
      <c r="I1638" s="29"/>
      <c r="J1638" s="29"/>
      <c r="K1638" s="116"/>
      <c r="L1638" s="174"/>
      <c r="M1638" s="174"/>
      <c r="N1638" s="174"/>
      <c r="O1638" s="116"/>
      <c r="P1638" s="174"/>
      <c r="Q1638" s="116"/>
      <c r="R1638" s="116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</row>
    <row r="1639" ht="15.0" customHeight="1">
      <c r="A1639" s="262"/>
      <c r="B1639" s="115" t="s">
        <v>2271</v>
      </c>
      <c r="C1639" s="116">
        <v>1246694.0</v>
      </c>
      <c r="D1639" s="116"/>
      <c r="E1639" s="175">
        <f t="shared" si="1"/>
        <v>-48545480.3</v>
      </c>
      <c r="F1639" s="262"/>
      <c r="G1639" s="61" t="s">
        <v>2264</v>
      </c>
      <c r="H1639" s="118"/>
      <c r="I1639" s="29"/>
      <c r="J1639" s="29"/>
      <c r="K1639" s="116"/>
      <c r="L1639" s="174"/>
      <c r="M1639" s="174"/>
      <c r="N1639" s="174"/>
      <c r="O1639" s="116"/>
      <c r="P1639" s="174"/>
      <c r="Q1639" s="116"/>
      <c r="R1639" s="116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</row>
    <row r="1640" ht="15.0" customHeight="1">
      <c r="A1640" s="262"/>
      <c r="B1640" s="117" t="s">
        <v>2470</v>
      </c>
      <c r="C1640" s="116">
        <v>1852760.0</v>
      </c>
      <c r="D1640" s="116"/>
      <c r="E1640" s="175">
        <f t="shared" si="1"/>
        <v>-46692720.3</v>
      </c>
      <c r="F1640" s="262"/>
      <c r="G1640" s="61" t="s">
        <v>2264</v>
      </c>
      <c r="H1640" s="118"/>
      <c r="I1640" s="29"/>
      <c r="J1640" s="29"/>
      <c r="K1640" s="116"/>
      <c r="L1640" s="174"/>
      <c r="M1640" s="174"/>
      <c r="N1640" s="174"/>
      <c r="O1640" s="116"/>
      <c r="P1640" s="174"/>
      <c r="Q1640" s="116"/>
      <c r="R1640" s="116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</row>
    <row r="1641" ht="15.0" customHeight="1">
      <c r="A1641" s="262">
        <v>45968.0</v>
      </c>
      <c r="B1641" s="115" t="s">
        <v>2271</v>
      </c>
      <c r="C1641" s="116">
        <v>451617.0</v>
      </c>
      <c r="D1641" s="116"/>
      <c r="E1641" s="175">
        <f t="shared" si="1"/>
        <v>-46241103.3</v>
      </c>
      <c r="F1641" s="262"/>
      <c r="G1641" s="61" t="s">
        <v>2264</v>
      </c>
      <c r="H1641" s="118"/>
      <c r="I1641" s="29"/>
      <c r="J1641" s="29"/>
      <c r="K1641" s="116"/>
      <c r="L1641" s="174"/>
      <c r="M1641" s="174"/>
      <c r="N1641" s="174"/>
      <c r="O1641" s="116"/>
      <c r="P1641" s="174"/>
      <c r="Q1641" s="116"/>
      <c r="R1641" s="116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</row>
    <row r="1642" ht="15.0" customHeight="1">
      <c r="A1642" s="262"/>
      <c r="B1642" s="115" t="s">
        <v>2274</v>
      </c>
      <c r="C1642" s="116"/>
      <c r="D1642" s="116">
        <v>582500.0</v>
      </c>
      <c r="E1642" s="175">
        <f t="shared" si="1"/>
        <v>-46823603.3</v>
      </c>
      <c r="F1642" s="262" t="s">
        <v>3348</v>
      </c>
      <c r="G1642" s="61" t="s">
        <v>2264</v>
      </c>
      <c r="H1642" s="118"/>
      <c r="I1642" s="29"/>
      <c r="J1642" s="29"/>
      <c r="K1642" s="116"/>
      <c r="L1642" s="174"/>
      <c r="M1642" s="174"/>
      <c r="N1642" s="174"/>
      <c r="O1642" s="116"/>
      <c r="P1642" s="174"/>
      <c r="Q1642" s="116"/>
      <c r="R1642" s="116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</row>
    <row r="1643" ht="15.0" customHeight="1">
      <c r="A1643" s="262"/>
      <c r="B1643" s="115" t="s">
        <v>3203</v>
      </c>
      <c r="C1643" s="116"/>
      <c r="D1643" s="116">
        <v>108560.0</v>
      </c>
      <c r="E1643" s="175">
        <f t="shared" si="1"/>
        <v>-46932163.3</v>
      </c>
      <c r="F1643" s="262"/>
      <c r="G1643" s="61" t="s">
        <v>2264</v>
      </c>
      <c r="H1643" s="118"/>
      <c r="I1643" s="29"/>
      <c r="J1643" s="29"/>
      <c r="K1643" s="116"/>
      <c r="L1643" s="174"/>
      <c r="M1643" s="174"/>
      <c r="N1643" s="174"/>
      <c r="O1643" s="116"/>
      <c r="P1643" s="174"/>
      <c r="Q1643" s="116"/>
      <c r="R1643" s="116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</row>
    <row r="1644" ht="15.0" customHeight="1">
      <c r="A1644" s="262"/>
      <c r="B1644" s="115" t="s">
        <v>3349</v>
      </c>
      <c r="C1644" s="116"/>
      <c r="D1644" s="116">
        <v>193900.0</v>
      </c>
      <c r="E1644" s="175">
        <f t="shared" si="1"/>
        <v>-47126063.3</v>
      </c>
      <c r="F1644" s="262" t="s">
        <v>3348</v>
      </c>
      <c r="G1644" s="61" t="s">
        <v>2264</v>
      </c>
      <c r="H1644" s="118"/>
      <c r="I1644" s="29"/>
      <c r="J1644" s="29"/>
      <c r="K1644" s="116"/>
      <c r="L1644" s="174"/>
      <c r="M1644" s="174"/>
      <c r="N1644" s="174"/>
      <c r="O1644" s="116"/>
      <c r="P1644" s="174"/>
      <c r="Q1644" s="116"/>
      <c r="R1644" s="116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</row>
    <row r="1645" ht="15.0" customHeight="1">
      <c r="A1645" s="262"/>
      <c r="B1645" s="115" t="s">
        <v>3350</v>
      </c>
      <c r="C1645" s="116"/>
      <c r="D1645" s="116">
        <v>97200.0</v>
      </c>
      <c r="E1645" s="175">
        <f t="shared" si="1"/>
        <v>-47223263.3</v>
      </c>
      <c r="F1645" s="262" t="s">
        <v>3348</v>
      </c>
      <c r="G1645" s="61" t="s">
        <v>2264</v>
      </c>
      <c r="H1645" s="118"/>
      <c r="I1645" s="29"/>
      <c r="J1645" s="29"/>
      <c r="K1645" s="116"/>
      <c r="L1645" s="174"/>
      <c r="M1645" s="174"/>
      <c r="N1645" s="174"/>
      <c r="O1645" s="116"/>
      <c r="P1645" s="174"/>
      <c r="Q1645" s="116"/>
      <c r="R1645" s="116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</row>
    <row r="1646" ht="15.0" customHeight="1">
      <c r="A1646" s="262"/>
      <c r="B1646" s="117" t="s">
        <v>2470</v>
      </c>
      <c r="C1646" s="116">
        <v>528183.0</v>
      </c>
      <c r="D1646" s="118"/>
      <c r="E1646" s="175">
        <f t="shared" si="1"/>
        <v>-46695080.3</v>
      </c>
      <c r="F1646" s="262"/>
      <c r="G1646" s="61" t="s">
        <v>2264</v>
      </c>
      <c r="H1646" s="118"/>
      <c r="I1646" s="29"/>
      <c r="J1646" s="29"/>
      <c r="K1646" s="116"/>
      <c r="L1646" s="174"/>
      <c r="M1646" s="174"/>
      <c r="N1646" s="174"/>
      <c r="O1646" s="116"/>
      <c r="P1646" s="174"/>
      <c r="Q1646" s="116"/>
      <c r="R1646" s="116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</row>
    <row r="1647" ht="15.0" customHeight="1">
      <c r="A1647" s="262"/>
      <c r="B1647" s="117" t="s">
        <v>3268</v>
      </c>
      <c r="C1647" s="116"/>
      <c r="D1647" s="118">
        <v>484000.0</v>
      </c>
      <c r="E1647" s="175">
        <f t="shared" si="1"/>
        <v>-47179080.3</v>
      </c>
      <c r="F1647" s="262" t="s">
        <v>3348</v>
      </c>
      <c r="G1647" s="61" t="s">
        <v>2264</v>
      </c>
      <c r="H1647" s="118"/>
      <c r="I1647" s="29"/>
      <c r="J1647" s="29"/>
      <c r="K1647" s="116"/>
      <c r="L1647" s="174"/>
      <c r="M1647" s="174"/>
      <c r="N1647" s="174"/>
      <c r="O1647" s="116"/>
      <c r="P1647" s="174"/>
      <c r="Q1647" s="116"/>
      <c r="R1647" s="116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</row>
    <row r="1648" ht="15.0" customHeight="1">
      <c r="A1648" s="262"/>
      <c r="B1648" s="117" t="s">
        <v>2378</v>
      </c>
      <c r="C1648" s="116"/>
      <c r="D1648" s="118">
        <v>500.0</v>
      </c>
      <c r="E1648" s="175">
        <f t="shared" si="1"/>
        <v>-47179580.3</v>
      </c>
      <c r="F1648" s="262"/>
      <c r="G1648" s="61" t="s">
        <v>2264</v>
      </c>
      <c r="H1648" s="118"/>
      <c r="I1648" s="29"/>
      <c r="J1648" s="29"/>
      <c r="K1648" s="116"/>
      <c r="L1648" s="174"/>
      <c r="M1648" s="174"/>
      <c r="N1648" s="174"/>
      <c r="O1648" s="116"/>
      <c r="P1648" s="174"/>
      <c r="Q1648" s="116"/>
      <c r="R1648" s="116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</row>
    <row r="1649" ht="15.0" customHeight="1">
      <c r="A1649" s="262"/>
      <c r="B1649" s="115" t="s">
        <v>2278</v>
      </c>
      <c r="C1649" s="116">
        <v>2.5290694E7</v>
      </c>
      <c r="D1649" s="116"/>
      <c r="E1649" s="175">
        <f t="shared" si="1"/>
        <v>-21888886.3</v>
      </c>
      <c r="F1649" s="262"/>
      <c r="G1649" s="28" t="s">
        <v>2263</v>
      </c>
      <c r="H1649" s="118"/>
      <c r="I1649" s="29"/>
      <c r="J1649" s="29"/>
      <c r="K1649" s="116"/>
      <c r="L1649" s="174"/>
      <c r="M1649" s="174"/>
      <c r="N1649" s="174"/>
      <c r="O1649" s="116"/>
      <c r="P1649" s="174"/>
      <c r="Q1649" s="116"/>
      <c r="R1649" s="116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</row>
    <row r="1650" ht="15.0" customHeight="1">
      <c r="A1650" s="262"/>
      <c r="B1650" s="117" t="s">
        <v>3351</v>
      </c>
      <c r="C1650" s="116"/>
      <c r="D1650" s="116">
        <v>464000.0</v>
      </c>
      <c r="E1650" s="175">
        <f t="shared" si="1"/>
        <v>-22352886.3</v>
      </c>
      <c r="F1650" s="262" t="s">
        <v>3352</v>
      </c>
      <c r="G1650" s="28" t="s">
        <v>2263</v>
      </c>
      <c r="H1650" s="118"/>
      <c r="I1650" s="29"/>
      <c r="J1650" s="29"/>
      <c r="K1650" s="116"/>
      <c r="L1650" s="174"/>
      <c r="M1650" s="174"/>
      <c r="N1650" s="174"/>
      <c r="O1650" s="116"/>
      <c r="P1650" s="174"/>
      <c r="Q1650" s="116"/>
      <c r="R1650" s="116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</row>
    <row r="1651" ht="15.0" customHeight="1">
      <c r="A1651" s="262"/>
      <c r="B1651" s="115" t="s">
        <v>3353</v>
      </c>
      <c r="C1651" s="116"/>
      <c r="D1651" s="116">
        <v>428000.0</v>
      </c>
      <c r="E1651" s="175">
        <f t="shared" si="1"/>
        <v>-22780886.3</v>
      </c>
      <c r="F1651" s="262" t="s">
        <v>3352</v>
      </c>
      <c r="G1651" s="28" t="s">
        <v>2263</v>
      </c>
      <c r="H1651" s="118"/>
      <c r="I1651" s="29"/>
      <c r="J1651" s="29"/>
      <c r="K1651" s="116"/>
      <c r="L1651" s="174"/>
      <c r="M1651" s="174"/>
      <c r="N1651" s="174"/>
      <c r="O1651" s="116"/>
      <c r="P1651" s="174"/>
      <c r="Q1651" s="116"/>
      <c r="R1651" s="116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</row>
    <row r="1652" ht="15.0" customHeight="1">
      <c r="A1652" s="262"/>
      <c r="B1652" s="115" t="s">
        <v>3234</v>
      </c>
      <c r="C1652" s="116"/>
      <c r="D1652" s="116">
        <v>3.71921E7</v>
      </c>
      <c r="E1652" s="175">
        <f t="shared" si="1"/>
        <v>-59972986.3</v>
      </c>
      <c r="F1652" s="262">
        <v>45961.0</v>
      </c>
      <c r="G1652" s="28" t="s">
        <v>2263</v>
      </c>
      <c r="H1652" s="118"/>
      <c r="I1652" s="29"/>
      <c r="J1652" s="29"/>
      <c r="K1652" s="116"/>
      <c r="L1652" s="174"/>
      <c r="M1652" s="174"/>
      <c r="N1652" s="174"/>
      <c r="O1652" s="116"/>
      <c r="P1652" s="174"/>
      <c r="Q1652" s="116"/>
      <c r="R1652" s="116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</row>
    <row r="1653" ht="15.0" customHeight="1">
      <c r="A1653" s="262">
        <v>45969.0</v>
      </c>
      <c r="B1653" s="117" t="s">
        <v>2470</v>
      </c>
      <c r="C1653" s="116">
        <v>14650.0</v>
      </c>
      <c r="D1653" s="116"/>
      <c r="E1653" s="175">
        <f t="shared" si="1"/>
        <v>-59958336.3</v>
      </c>
      <c r="F1653" s="262"/>
      <c r="G1653" s="61" t="s">
        <v>2264</v>
      </c>
      <c r="H1653" s="118"/>
      <c r="I1653" s="29"/>
      <c r="J1653" s="29"/>
      <c r="K1653" s="116"/>
      <c r="L1653" s="174"/>
      <c r="M1653" s="174"/>
      <c r="N1653" s="174"/>
      <c r="O1653" s="116"/>
      <c r="P1653" s="174"/>
      <c r="Q1653" s="116"/>
      <c r="R1653" s="116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</row>
    <row r="1654" ht="15.0" customHeight="1">
      <c r="A1654" s="262">
        <v>45970.0</v>
      </c>
      <c r="B1654" s="117" t="s">
        <v>2470</v>
      </c>
      <c r="C1654" s="116">
        <v>124400.0</v>
      </c>
      <c r="D1654" s="116"/>
      <c r="E1654" s="175">
        <f t="shared" si="1"/>
        <v>-59833936.3</v>
      </c>
      <c r="F1654" s="262"/>
      <c r="G1654" s="61" t="s">
        <v>2264</v>
      </c>
      <c r="H1654" s="118"/>
      <c r="I1654" s="29"/>
      <c r="J1654" s="29"/>
      <c r="K1654" s="116"/>
      <c r="L1654" s="174"/>
      <c r="M1654" s="174"/>
      <c r="N1654" s="174"/>
      <c r="O1654" s="116"/>
      <c r="P1654" s="174"/>
      <c r="Q1654" s="116"/>
      <c r="R1654" s="116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</row>
    <row r="1655" ht="15.0" customHeight="1">
      <c r="A1655" s="262">
        <v>45971.0</v>
      </c>
      <c r="B1655" s="115" t="s">
        <v>2271</v>
      </c>
      <c r="C1655" s="118">
        <v>382793.0</v>
      </c>
      <c r="D1655" s="118"/>
      <c r="E1655" s="175">
        <f t="shared" si="1"/>
        <v>-59451143.3</v>
      </c>
      <c r="F1655" s="262">
        <v>45963.0</v>
      </c>
      <c r="G1655" s="61" t="s">
        <v>2264</v>
      </c>
      <c r="H1655" s="118"/>
      <c r="I1655" s="29"/>
      <c r="J1655" s="29"/>
      <c r="K1655" s="116"/>
      <c r="L1655" s="174"/>
      <c r="M1655" s="174"/>
      <c r="N1655" s="174"/>
      <c r="O1655" s="116"/>
      <c r="P1655" s="174"/>
      <c r="Q1655" s="116"/>
      <c r="R1655" s="116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</row>
    <row r="1656" ht="15.0" customHeight="1">
      <c r="A1656" s="262"/>
      <c r="B1656" s="115" t="s">
        <v>2281</v>
      </c>
      <c r="C1656" s="118"/>
      <c r="D1656" s="118">
        <v>38500.0</v>
      </c>
      <c r="E1656" s="175">
        <f t="shared" si="1"/>
        <v>-59489643.3</v>
      </c>
      <c r="F1656" s="262"/>
      <c r="G1656" s="61" t="s">
        <v>2264</v>
      </c>
      <c r="H1656" s="118"/>
      <c r="I1656" s="29"/>
      <c r="J1656" s="29"/>
      <c r="K1656" s="116"/>
      <c r="L1656" s="174"/>
      <c r="M1656" s="174"/>
      <c r="N1656" s="174"/>
      <c r="O1656" s="116"/>
      <c r="P1656" s="174"/>
      <c r="Q1656" s="116"/>
      <c r="R1656" s="116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</row>
    <row r="1657" ht="15.0" customHeight="1">
      <c r="A1657" s="262"/>
      <c r="B1657" s="117" t="s">
        <v>2470</v>
      </c>
      <c r="C1657" s="116">
        <v>679919.0</v>
      </c>
      <c r="D1657" s="116"/>
      <c r="E1657" s="175">
        <f t="shared" si="1"/>
        <v>-58809724.3</v>
      </c>
      <c r="F1657" s="262">
        <v>45954.0</v>
      </c>
      <c r="G1657" s="61" t="s">
        <v>2264</v>
      </c>
      <c r="H1657" s="118"/>
      <c r="I1657" s="29"/>
      <c r="J1657" s="29"/>
      <c r="K1657" s="116"/>
      <c r="L1657" s="174"/>
      <c r="M1657" s="174"/>
      <c r="N1657" s="174"/>
      <c r="O1657" s="116"/>
      <c r="P1657" s="174"/>
      <c r="Q1657" s="116"/>
      <c r="R1657" s="116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</row>
    <row r="1658" ht="15.0" customHeight="1">
      <c r="A1658" s="262"/>
      <c r="B1658" s="115" t="s">
        <v>2280</v>
      </c>
      <c r="C1658" s="116"/>
      <c r="D1658" s="116">
        <v>748754.0</v>
      </c>
      <c r="E1658" s="175">
        <f t="shared" si="1"/>
        <v>-59558478.3</v>
      </c>
      <c r="F1658" s="262" t="s">
        <v>2478</v>
      </c>
      <c r="G1658" s="61" t="s">
        <v>2264</v>
      </c>
      <c r="H1658" s="118"/>
      <c r="I1658" s="29"/>
      <c r="J1658" s="29"/>
      <c r="K1658" s="116"/>
      <c r="L1658" s="174"/>
      <c r="M1658" s="174"/>
      <c r="N1658" s="174"/>
      <c r="O1658" s="116"/>
      <c r="P1658" s="174"/>
      <c r="Q1658" s="116"/>
      <c r="R1658" s="116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</row>
    <row r="1659" ht="15.0" customHeight="1">
      <c r="A1659" s="262"/>
      <c r="B1659" s="115" t="s">
        <v>2277</v>
      </c>
      <c r="C1659" s="118">
        <v>2.660856E7</v>
      </c>
      <c r="D1659" s="118"/>
      <c r="E1659" s="175">
        <f t="shared" si="1"/>
        <v>-32949918.3</v>
      </c>
      <c r="F1659" s="262">
        <v>45963.0</v>
      </c>
      <c r="G1659" s="99" t="s">
        <v>2265</v>
      </c>
      <c r="H1659" s="118"/>
      <c r="I1659" s="29"/>
      <c r="J1659" s="29"/>
      <c r="K1659" s="116"/>
      <c r="L1659" s="174"/>
      <c r="M1659" s="174"/>
      <c r="N1659" s="174"/>
      <c r="O1659" s="116"/>
      <c r="P1659" s="174"/>
      <c r="Q1659" s="116"/>
      <c r="R1659" s="116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</row>
    <row r="1660" ht="15.0" customHeight="1">
      <c r="A1660" s="262"/>
      <c r="B1660" s="115" t="s">
        <v>2863</v>
      </c>
      <c r="C1660" s="116">
        <v>504210.0</v>
      </c>
      <c r="D1660" s="116"/>
      <c r="E1660" s="175">
        <f t="shared" si="1"/>
        <v>-32445708.3</v>
      </c>
      <c r="F1660" s="262">
        <v>45954.0</v>
      </c>
      <c r="G1660" s="260" t="s">
        <v>2266</v>
      </c>
      <c r="H1660" s="118"/>
      <c r="I1660" s="29"/>
      <c r="J1660" s="29"/>
      <c r="K1660" s="116"/>
      <c r="L1660" s="174"/>
      <c r="M1660" s="174"/>
      <c r="N1660" s="174"/>
      <c r="O1660" s="116"/>
      <c r="P1660" s="174"/>
      <c r="Q1660" s="116"/>
      <c r="R1660" s="116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</row>
    <row r="1661" ht="15.0" customHeight="1">
      <c r="A1661" s="262"/>
      <c r="B1661" s="115" t="s">
        <v>2874</v>
      </c>
      <c r="C1661" s="116">
        <v>1.173821E7</v>
      </c>
      <c r="D1661" s="116"/>
      <c r="E1661" s="175">
        <f t="shared" si="1"/>
        <v>-20707498.3</v>
      </c>
      <c r="F1661" s="262">
        <v>45954.0</v>
      </c>
      <c r="G1661" s="28" t="s">
        <v>2263</v>
      </c>
      <c r="H1661" s="118"/>
      <c r="I1661" s="29"/>
      <c r="J1661" s="29"/>
      <c r="K1661" s="116"/>
      <c r="L1661" s="174"/>
      <c r="M1661" s="174"/>
      <c r="N1661" s="174"/>
      <c r="O1661" s="116"/>
      <c r="P1661" s="174"/>
      <c r="Q1661" s="116"/>
      <c r="R1661" s="116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</row>
    <row r="1662" ht="15.0" customHeight="1">
      <c r="A1662" s="262"/>
      <c r="B1662" s="115" t="s">
        <v>2875</v>
      </c>
      <c r="C1662" s="116">
        <v>2838000.0</v>
      </c>
      <c r="D1662" s="116"/>
      <c r="E1662" s="175">
        <f t="shared" si="1"/>
        <v>-17869498.3</v>
      </c>
      <c r="F1662" s="262">
        <v>45954.0</v>
      </c>
      <c r="G1662" s="28" t="s">
        <v>2263</v>
      </c>
      <c r="H1662" s="118"/>
      <c r="I1662" s="29"/>
      <c r="J1662" s="29"/>
      <c r="K1662" s="116"/>
      <c r="L1662" s="174"/>
      <c r="M1662" s="174"/>
      <c r="N1662" s="174"/>
      <c r="O1662" s="116"/>
      <c r="P1662" s="174"/>
      <c r="Q1662" s="116"/>
      <c r="R1662" s="116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</row>
    <row r="1663" ht="15.0" customHeight="1">
      <c r="A1663" s="262"/>
      <c r="B1663" s="117" t="s">
        <v>2876</v>
      </c>
      <c r="C1663" s="116">
        <v>5.0377261E7</v>
      </c>
      <c r="D1663" s="116"/>
      <c r="E1663" s="175">
        <f t="shared" si="1"/>
        <v>32507762.7</v>
      </c>
      <c r="F1663" s="262">
        <v>45954.0</v>
      </c>
      <c r="G1663" s="28" t="s">
        <v>2263</v>
      </c>
      <c r="H1663" s="118"/>
      <c r="I1663" s="29"/>
      <c r="J1663" s="29"/>
      <c r="K1663" s="116"/>
      <c r="L1663" s="174"/>
      <c r="M1663" s="174"/>
      <c r="N1663" s="174"/>
      <c r="O1663" s="116"/>
      <c r="P1663" s="174"/>
      <c r="Q1663" s="116"/>
      <c r="R1663" s="116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</row>
    <row r="1664" ht="15.0" customHeight="1">
      <c r="A1664" s="262"/>
      <c r="B1664" s="117" t="s">
        <v>2872</v>
      </c>
      <c r="C1664" s="116">
        <v>2.39811E7</v>
      </c>
      <c r="D1664" s="116"/>
      <c r="E1664" s="175">
        <f t="shared" si="1"/>
        <v>56488862.7</v>
      </c>
      <c r="F1664" s="262">
        <v>45954.0</v>
      </c>
      <c r="G1664" s="28" t="s">
        <v>2263</v>
      </c>
      <c r="H1664" s="118"/>
      <c r="I1664" s="29"/>
      <c r="J1664" s="29"/>
      <c r="K1664" s="116"/>
      <c r="L1664" s="174"/>
      <c r="M1664" s="174"/>
      <c r="N1664" s="174"/>
      <c r="O1664" s="116"/>
      <c r="P1664" s="174"/>
      <c r="Q1664" s="116"/>
      <c r="R1664" s="116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</row>
    <row r="1665" ht="15.0" customHeight="1">
      <c r="A1665" s="262"/>
      <c r="B1665" s="115" t="s">
        <v>2873</v>
      </c>
      <c r="C1665" s="116">
        <v>3752100.0</v>
      </c>
      <c r="D1665" s="118"/>
      <c r="E1665" s="175">
        <f t="shared" si="1"/>
        <v>60240962.7</v>
      </c>
      <c r="F1665" s="262">
        <v>45954.0</v>
      </c>
      <c r="G1665" s="28" t="s">
        <v>2263</v>
      </c>
      <c r="H1665" s="118"/>
      <c r="I1665" s="29"/>
      <c r="J1665" s="29"/>
      <c r="K1665" s="116"/>
      <c r="L1665" s="174"/>
      <c r="M1665" s="174"/>
      <c r="N1665" s="174"/>
      <c r="O1665" s="116"/>
      <c r="P1665" s="174"/>
      <c r="Q1665" s="116"/>
      <c r="R1665" s="116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</row>
    <row r="1666" ht="15.0" customHeight="1">
      <c r="A1666" s="262"/>
      <c r="B1666" s="115" t="s">
        <v>3354</v>
      </c>
      <c r="C1666" s="116"/>
      <c r="D1666" s="116">
        <v>6205290.0</v>
      </c>
      <c r="E1666" s="175">
        <f t="shared" si="1"/>
        <v>54035672.7</v>
      </c>
      <c r="F1666" s="262"/>
      <c r="G1666" s="28" t="s">
        <v>2263</v>
      </c>
      <c r="H1666" s="118"/>
      <c r="I1666" s="29"/>
      <c r="J1666" s="29"/>
      <c r="K1666" s="116"/>
      <c r="L1666" s="174"/>
      <c r="M1666" s="174"/>
      <c r="N1666" s="174"/>
      <c r="O1666" s="116"/>
      <c r="P1666" s="174"/>
      <c r="Q1666" s="116"/>
      <c r="R1666" s="116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</row>
    <row r="1667" ht="15.0" customHeight="1">
      <c r="A1667" s="262"/>
      <c r="B1667" s="115" t="s">
        <v>2303</v>
      </c>
      <c r="C1667" s="118"/>
      <c r="D1667" s="118">
        <v>4000000.0</v>
      </c>
      <c r="E1667" s="175">
        <f t="shared" si="1"/>
        <v>50035672.7</v>
      </c>
      <c r="F1667" s="262"/>
      <c r="G1667" s="28" t="s">
        <v>2263</v>
      </c>
      <c r="H1667" s="118"/>
      <c r="I1667" s="29"/>
      <c r="J1667" s="29"/>
      <c r="K1667" s="116"/>
      <c r="L1667" s="174"/>
      <c r="M1667" s="174"/>
      <c r="N1667" s="174"/>
      <c r="O1667" s="116"/>
      <c r="P1667" s="174"/>
      <c r="Q1667" s="116"/>
      <c r="R1667" s="116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</row>
    <row r="1668" ht="15.0" customHeight="1">
      <c r="A1668" s="262"/>
      <c r="B1668" s="115" t="s">
        <v>2395</v>
      </c>
      <c r="C1668" s="116"/>
      <c r="D1668" s="116">
        <v>1.34E7</v>
      </c>
      <c r="E1668" s="175">
        <f t="shared" si="1"/>
        <v>36635672.7</v>
      </c>
      <c r="F1668" s="262"/>
      <c r="G1668" s="28" t="s">
        <v>2263</v>
      </c>
      <c r="H1668" s="118"/>
      <c r="I1668" s="29"/>
      <c r="J1668" s="29"/>
      <c r="K1668" s="116"/>
      <c r="L1668" s="174"/>
      <c r="M1668" s="174"/>
      <c r="N1668" s="174"/>
      <c r="O1668" s="116"/>
      <c r="P1668" s="174"/>
      <c r="Q1668" s="116"/>
      <c r="R1668" s="116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</row>
    <row r="1669" ht="15.0" customHeight="1">
      <c r="A1669" s="262"/>
      <c r="B1669" s="115" t="s">
        <v>2288</v>
      </c>
      <c r="C1669" s="118"/>
      <c r="D1669" s="118">
        <v>4572620.0</v>
      </c>
      <c r="E1669" s="175">
        <f t="shared" si="1"/>
        <v>32063052.7</v>
      </c>
      <c r="F1669" s="262"/>
      <c r="G1669" s="28" t="s">
        <v>2263</v>
      </c>
      <c r="H1669" s="118"/>
      <c r="I1669" s="29"/>
      <c r="J1669" s="29"/>
      <c r="K1669" s="116"/>
      <c r="L1669" s="174"/>
      <c r="M1669" s="174"/>
      <c r="N1669" s="174"/>
      <c r="O1669" s="116"/>
      <c r="P1669" s="174"/>
      <c r="Q1669" s="116"/>
      <c r="R1669" s="116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</row>
    <row r="1670" ht="15.0" customHeight="1">
      <c r="A1670" s="262"/>
      <c r="B1670" s="115" t="s">
        <v>3355</v>
      </c>
      <c r="C1670" s="118"/>
      <c r="D1670" s="118">
        <v>2.0980564E7</v>
      </c>
      <c r="E1670" s="175">
        <f t="shared" si="1"/>
        <v>11082488.7</v>
      </c>
      <c r="F1670" s="262"/>
      <c r="G1670" s="99" t="s">
        <v>2265</v>
      </c>
      <c r="H1670" s="118"/>
      <c r="I1670" s="29"/>
      <c r="J1670" s="29"/>
      <c r="K1670" s="116"/>
      <c r="L1670" s="174"/>
      <c r="M1670" s="174"/>
      <c r="N1670" s="174"/>
      <c r="O1670" s="116"/>
      <c r="P1670" s="174"/>
      <c r="Q1670" s="116"/>
      <c r="R1670" s="116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</row>
    <row r="1671" ht="15.0" customHeight="1">
      <c r="A1671" s="262"/>
      <c r="B1671" s="115" t="s">
        <v>2290</v>
      </c>
      <c r="C1671" s="118"/>
      <c r="D1671" s="118">
        <v>200000.0</v>
      </c>
      <c r="E1671" s="175">
        <f t="shared" si="1"/>
        <v>10882488.7</v>
      </c>
      <c r="F1671" s="262"/>
      <c r="G1671" s="28" t="s">
        <v>2263</v>
      </c>
      <c r="H1671" s="118"/>
      <c r="I1671" s="29"/>
      <c r="J1671" s="29"/>
      <c r="K1671" s="116"/>
      <c r="L1671" s="174"/>
      <c r="M1671" s="174"/>
      <c r="N1671" s="174"/>
      <c r="O1671" s="116"/>
      <c r="P1671" s="174"/>
      <c r="Q1671" s="116"/>
      <c r="R1671" s="116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</row>
    <row r="1672" ht="15.0" customHeight="1">
      <c r="A1672" s="262"/>
      <c r="B1672" s="115" t="s">
        <v>2279</v>
      </c>
      <c r="C1672" s="116"/>
      <c r="D1672" s="118">
        <v>5681220.0</v>
      </c>
      <c r="E1672" s="175">
        <f t="shared" si="1"/>
        <v>5201268.7</v>
      </c>
      <c r="F1672" s="262"/>
      <c r="G1672" s="28" t="s">
        <v>2263</v>
      </c>
      <c r="H1672" s="118"/>
      <c r="I1672" s="29"/>
      <c r="J1672" s="29"/>
      <c r="K1672" s="116"/>
      <c r="L1672" s="174"/>
      <c r="M1672" s="174"/>
      <c r="N1672" s="174"/>
      <c r="O1672" s="116"/>
      <c r="P1672" s="174"/>
      <c r="Q1672" s="116"/>
      <c r="R1672" s="116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</row>
    <row r="1673" ht="15.0" customHeight="1">
      <c r="A1673" s="262"/>
      <c r="B1673" s="115" t="s">
        <v>2279</v>
      </c>
      <c r="C1673" s="118"/>
      <c r="D1673" s="118">
        <v>2000000.0</v>
      </c>
      <c r="E1673" s="175">
        <f t="shared" si="1"/>
        <v>3201268.7</v>
      </c>
      <c r="F1673" s="262"/>
      <c r="G1673" s="28" t="s">
        <v>2263</v>
      </c>
      <c r="H1673" s="118"/>
      <c r="I1673" s="29"/>
      <c r="J1673" s="29"/>
      <c r="K1673" s="116"/>
      <c r="L1673" s="174"/>
      <c r="M1673" s="174"/>
      <c r="N1673" s="174"/>
      <c r="O1673" s="116"/>
      <c r="P1673" s="174"/>
      <c r="Q1673" s="116"/>
      <c r="R1673" s="116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</row>
    <row r="1674" ht="15.0" customHeight="1">
      <c r="A1674" s="262"/>
      <c r="B1674" s="115" t="s">
        <v>3234</v>
      </c>
      <c r="C1674" s="116"/>
      <c r="D1674" s="118">
        <v>2.5290694E7</v>
      </c>
      <c r="E1674" s="175">
        <f t="shared" si="1"/>
        <v>-22089425.3</v>
      </c>
      <c r="F1674" s="262">
        <v>45961.0</v>
      </c>
      <c r="G1674" s="28" t="s">
        <v>2263</v>
      </c>
      <c r="H1674" s="118"/>
      <c r="I1674" s="29"/>
      <c r="J1674" s="29"/>
      <c r="K1674" s="116"/>
      <c r="L1674" s="174"/>
      <c r="M1674" s="174"/>
      <c r="N1674" s="174"/>
      <c r="O1674" s="116"/>
      <c r="P1674" s="174"/>
      <c r="Q1674" s="116"/>
      <c r="R1674" s="116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</row>
    <row r="1675" ht="15.0" customHeight="1">
      <c r="A1675" s="262"/>
      <c r="B1675" s="115" t="s">
        <v>3356</v>
      </c>
      <c r="C1675" s="116"/>
      <c r="D1675" s="116">
        <v>2048580.0</v>
      </c>
      <c r="E1675" s="175">
        <f t="shared" si="1"/>
        <v>-24138005.3</v>
      </c>
      <c r="F1675" s="262"/>
      <c r="G1675" s="28" t="s">
        <v>2263</v>
      </c>
      <c r="H1675" s="118"/>
      <c r="I1675" s="29"/>
      <c r="J1675" s="29"/>
      <c r="K1675" s="116"/>
      <c r="L1675" s="174"/>
      <c r="M1675" s="174"/>
      <c r="N1675" s="174"/>
      <c r="O1675" s="116"/>
      <c r="P1675" s="174"/>
      <c r="Q1675" s="116"/>
      <c r="R1675" s="116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</row>
    <row r="1676" ht="15.0" customHeight="1">
      <c r="A1676" s="262"/>
      <c r="B1676" s="115" t="s">
        <v>3357</v>
      </c>
      <c r="C1676" s="116"/>
      <c r="D1676" s="116">
        <v>1721920.0</v>
      </c>
      <c r="E1676" s="175">
        <f t="shared" si="1"/>
        <v>-25859925.3</v>
      </c>
      <c r="F1676" s="262"/>
      <c r="G1676" s="28" t="s">
        <v>2263</v>
      </c>
      <c r="H1676" s="118"/>
      <c r="I1676" s="29"/>
      <c r="J1676" s="29"/>
      <c r="K1676" s="116"/>
      <c r="L1676" s="174"/>
      <c r="M1676" s="174"/>
      <c r="N1676" s="174"/>
      <c r="O1676" s="116"/>
      <c r="P1676" s="174"/>
      <c r="Q1676" s="116"/>
      <c r="R1676" s="116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</row>
    <row r="1677" ht="15.0" customHeight="1">
      <c r="A1677" s="262"/>
      <c r="B1677" s="115" t="s">
        <v>3358</v>
      </c>
      <c r="C1677" s="116"/>
      <c r="D1677" s="116">
        <v>92290.0</v>
      </c>
      <c r="E1677" s="175">
        <f t="shared" si="1"/>
        <v>-25952215.3</v>
      </c>
      <c r="F1677" s="262"/>
      <c r="G1677" s="28" t="s">
        <v>2263</v>
      </c>
      <c r="H1677" s="118"/>
      <c r="I1677" s="29"/>
      <c r="J1677" s="29"/>
      <c r="K1677" s="116"/>
      <c r="L1677" s="174"/>
      <c r="M1677" s="174"/>
      <c r="N1677" s="174"/>
      <c r="O1677" s="116"/>
      <c r="P1677" s="174"/>
      <c r="Q1677" s="116"/>
      <c r="R1677" s="116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</row>
    <row r="1678" ht="15.0" customHeight="1">
      <c r="A1678" s="262"/>
      <c r="B1678" s="115" t="s">
        <v>3359</v>
      </c>
      <c r="C1678" s="116"/>
      <c r="D1678" s="118">
        <v>205940.0</v>
      </c>
      <c r="E1678" s="175">
        <f t="shared" si="1"/>
        <v>-26158155.3</v>
      </c>
      <c r="F1678" s="262"/>
      <c r="G1678" s="28" t="s">
        <v>2263</v>
      </c>
      <c r="H1678" s="118"/>
      <c r="I1678" s="29"/>
      <c r="J1678" s="29"/>
      <c r="K1678" s="116"/>
      <c r="L1678" s="174"/>
      <c r="M1678" s="174"/>
      <c r="N1678" s="174"/>
      <c r="O1678" s="116"/>
      <c r="P1678" s="174"/>
      <c r="Q1678" s="116"/>
      <c r="R1678" s="116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</row>
    <row r="1679" ht="15.0" customHeight="1">
      <c r="A1679" s="262"/>
      <c r="B1679" s="115" t="s">
        <v>3360</v>
      </c>
      <c r="C1679" s="116"/>
      <c r="D1679" s="118">
        <v>307410.0</v>
      </c>
      <c r="E1679" s="175">
        <f t="shared" si="1"/>
        <v>-26465565.3</v>
      </c>
      <c r="F1679" s="262"/>
      <c r="G1679" s="28" t="s">
        <v>2263</v>
      </c>
      <c r="H1679" s="118"/>
      <c r="I1679" s="29"/>
      <c r="J1679" s="29"/>
      <c r="K1679" s="116"/>
      <c r="L1679" s="28"/>
      <c r="M1679" s="174"/>
      <c r="N1679" s="174"/>
      <c r="O1679" s="116"/>
      <c r="P1679" s="174"/>
      <c r="Q1679" s="116"/>
      <c r="R1679" s="116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</row>
    <row r="1680" ht="15.0" customHeight="1">
      <c r="A1680" s="262"/>
      <c r="B1680" s="115" t="s">
        <v>2291</v>
      </c>
      <c r="C1680" s="116"/>
      <c r="D1680" s="116">
        <v>1963370.0</v>
      </c>
      <c r="E1680" s="175">
        <f t="shared" si="1"/>
        <v>-28428935.3</v>
      </c>
      <c r="F1680" s="262"/>
      <c r="G1680" s="28" t="s">
        <v>2263</v>
      </c>
      <c r="H1680" s="118"/>
      <c r="I1680" s="29"/>
      <c r="J1680" s="29"/>
      <c r="K1680" s="116"/>
      <c r="L1680" s="174"/>
      <c r="M1680" s="174"/>
      <c r="N1680" s="174"/>
      <c r="O1680" s="116"/>
      <c r="P1680" s="174"/>
      <c r="Q1680" s="116"/>
      <c r="R1680" s="116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</row>
    <row r="1681" ht="15.0" customHeight="1">
      <c r="A1681" s="262"/>
      <c r="B1681" s="115" t="s">
        <v>2405</v>
      </c>
      <c r="C1681" s="116"/>
      <c r="D1681" s="116">
        <v>543200.0</v>
      </c>
      <c r="E1681" s="175">
        <f t="shared" si="1"/>
        <v>-28972135.3</v>
      </c>
      <c r="F1681" s="262"/>
      <c r="G1681" s="28" t="s">
        <v>2263</v>
      </c>
      <c r="H1681" s="118"/>
      <c r="I1681" s="29"/>
      <c r="J1681" s="29"/>
      <c r="K1681" s="34"/>
      <c r="L1681" s="265"/>
      <c r="M1681" s="174"/>
      <c r="N1681" s="174"/>
      <c r="O1681" s="116"/>
      <c r="P1681" s="174"/>
      <c r="Q1681" s="116"/>
      <c r="R1681" s="116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</row>
    <row r="1682" ht="15.0" customHeight="1">
      <c r="A1682" s="262"/>
      <c r="B1682" s="115" t="s">
        <v>2900</v>
      </c>
      <c r="C1682" s="116"/>
      <c r="D1682" s="116">
        <v>250240.0</v>
      </c>
      <c r="E1682" s="175">
        <f t="shared" si="1"/>
        <v>-29222375.3</v>
      </c>
      <c r="F1682" s="262"/>
      <c r="G1682" s="28" t="s">
        <v>2263</v>
      </c>
      <c r="H1682" s="118"/>
      <c r="I1682" s="29"/>
      <c r="J1682" s="29"/>
      <c r="K1682" s="34"/>
      <c r="L1682" s="265"/>
      <c r="M1682" s="174"/>
      <c r="N1682" s="174"/>
      <c r="O1682" s="116"/>
      <c r="P1682" s="174"/>
      <c r="Q1682" s="116"/>
      <c r="R1682" s="116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</row>
    <row r="1683" ht="15.0" customHeight="1">
      <c r="A1683" s="262">
        <v>45972.0</v>
      </c>
      <c r="B1683" s="115" t="s">
        <v>2271</v>
      </c>
      <c r="C1683" s="116">
        <v>464247.0</v>
      </c>
      <c r="D1683" s="118"/>
      <c r="E1683" s="175">
        <f t="shared" si="1"/>
        <v>-28758128.3</v>
      </c>
      <c r="F1683" s="262"/>
      <c r="G1683" s="61" t="s">
        <v>2264</v>
      </c>
      <c r="H1683" s="118"/>
      <c r="I1683" s="29"/>
      <c r="J1683" s="29"/>
      <c r="K1683" s="34"/>
      <c r="L1683" s="265"/>
      <c r="M1683" s="174"/>
      <c r="N1683" s="174"/>
      <c r="O1683" s="116"/>
      <c r="P1683" s="174"/>
      <c r="Q1683" s="116"/>
      <c r="R1683" s="116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</row>
    <row r="1684" ht="15.0" customHeight="1">
      <c r="A1684" s="262"/>
      <c r="B1684" s="117" t="s">
        <v>2470</v>
      </c>
      <c r="C1684" s="116">
        <v>601136.0</v>
      </c>
      <c r="D1684" s="118"/>
      <c r="E1684" s="175">
        <f t="shared" si="1"/>
        <v>-28156992.3</v>
      </c>
      <c r="F1684" s="262"/>
      <c r="G1684" s="61" t="s">
        <v>2264</v>
      </c>
      <c r="H1684" s="118"/>
      <c r="I1684" s="29"/>
      <c r="J1684" s="29"/>
      <c r="K1684" s="34"/>
      <c r="L1684" s="28"/>
      <c r="M1684" s="174"/>
      <c r="N1684" s="174"/>
      <c r="O1684" s="116"/>
      <c r="P1684" s="174"/>
      <c r="Q1684" s="116"/>
      <c r="R1684" s="116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</row>
    <row r="1685" ht="15.0" customHeight="1">
      <c r="A1685" s="262"/>
      <c r="B1685" s="115" t="s">
        <v>2317</v>
      </c>
      <c r="C1685" s="116"/>
      <c r="D1685" s="116">
        <v>430000.0</v>
      </c>
      <c r="E1685" s="175">
        <f t="shared" si="1"/>
        <v>-28586992.3</v>
      </c>
      <c r="F1685" s="262" t="s">
        <v>2318</v>
      </c>
      <c r="G1685" s="28" t="s">
        <v>2263</v>
      </c>
      <c r="H1685" s="118"/>
      <c r="I1685" s="29"/>
      <c r="J1685" s="29"/>
      <c r="K1685" s="34"/>
      <c r="L1685" s="118"/>
      <c r="M1685" s="174"/>
      <c r="N1685" s="174"/>
      <c r="O1685" s="116"/>
      <c r="P1685" s="174"/>
      <c r="Q1685" s="116"/>
      <c r="R1685" s="116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</row>
    <row r="1686" ht="15.0" customHeight="1">
      <c r="A1686" s="262"/>
      <c r="B1686" s="117" t="s">
        <v>2320</v>
      </c>
      <c r="C1686" s="116"/>
      <c r="D1686" s="116">
        <v>400000.0</v>
      </c>
      <c r="E1686" s="175">
        <f t="shared" si="1"/>
        <v>-28986992.3</v>
      </c>
      <c r="F1686" s="262" t="s">
        <v>2318</v>
      </c>
      <c r="G1686" s="28" t="s">
        <v>2263</v>
      </c>
      <c r="H1686" s="118"/>
      <c r="I1686" s="29"/>
      <c r="J1686" s="29"/>
      <c r="K1686" s="34"/>
      <c r="L1686" s="118"/>
      <c r="M1686" s="174"/>
      <c r="N1686" s="118"/>
      <c r="O1686" s="116"/>
      <c r="P1686" s="174"/>
      <c r="Q1686" s="116"/>
      <c r="R1686" s="116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</row>
    <row r="1687" ht="15.0" customHeight="1">
      <c r="A1687" s="262"/>
      <c r="B1687" s="115" t="s">
        <v>2322</v>
      </c>
      <c r="C1687" s="116"/>
      <c r="D1687" s="116">
        <v>400000.0</v>
      </c>
      <c r="E1687" s="175">
        <f t="shared" si="1"/>
        <v>-29386992.3</v>
      </c>
      <c r="F1687" s="262" t="s">
        <v>2318</v>
      </c>
      <c r="G1687" s="28" t="s">
        <v>2263</v>
      </c>
      <c r="H1687" s="118"/>
      <c r="I1687" s="29"/>
      <c r="J1687" s="29"/>
      <c r="K1687" s="116"/>
      <c r="L1687" s="175"/>
      <c r="M1687" s="174"/>
      <c r="N1687" s="174"/>
      <c r="O1687" s="116"/>
      <c r="P1687" s="174"/>
      <c r="Q1687" s="116"/>
      <c r="R1687" s="116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</row>
    <row r="1688" ht="15.0" customHeight="1">
      <c r="A1688" s="262"/>
      <c r="B1688" s="115" t="s">
        <v>2324</v>
      </c>
      <c r="C1688" s="116"/>
      <c r="D1688" s="118">
        <v>400000.0</v>
      </c>
      <c r="E1688" s="175">
        <f t="shared" si="1"/>
        <v>-29786992.3</v>
      </c>
      <c r="F1688" s="262" t="s">
        <v>2318</v>
      </c>
      <c r="G1688" s="28" t="s">
        <v>2263</v>
      </c>
      <c r="H1688" s="118"/>
      <c r="I1688" s="29"/>
      <c r="J1688" s="29"/>
      <c r="K1688" s="116"/>
      <c r="L1688" s="118"/>
      <c r="M1688" s="174"/>
      <c r="N1688" s="174"/>
      <c r="O1688" s="116"/>
      <c r="P1688" s="174"/>
      <c r="Q1688" s="116"/>
      <c r="R1688" s="116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</row>
    <row r="1689" ht="15.0" customHeight="1">
      <c r="A1689" s="262"/>
      <c r="B1689" s="115" t="s">
        <v>2326</v>
      </c>
      <c r="C1689" s="116"/>
      <c r="D1689" s="118">
        <v>400000.0</v>
      </c>
      <c r="E1689" s="175">
        <f t="shared" si="1"/>
        <v>-30186992.3</v>
      </c>
      <c r="F1689" s="262" t="s">
        <v>2318</v>
      </c>
      <c r="G1689" s="28" t="s">
        <v>2263</v>
      </c>
      <c r="H1689" s="118"/>
      <c r="I1689" s="29"/>
      <c r="J1689" s="29"/>
      <c r="K1689" s="116"/>
      <c r="L1689" s="174"/>
      <c r="M1689" s="174"/>
      <c r="N1689" s="174"/>
      <c r="O1689" s="116"/>
      <c r="P1689" s="174"/>
      <c r="Q1689" s="116"/>
      <c r="R1689" s="116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</row>
    <row r="1690" ht="15.0" customHeight="1">
      <c r="A1690" s="262"/>
      <c r="B1690" s="115" t="s">
        <v>2322</v>
      </c>
      <c r="C1690" s="116"/>
      <c r="D1690" s="118">
        <v>420000.0</v>
      </c>
      <c r="E1690" s="175">
        <f t="shared" si="1"/>
        <v>-30606992.3</v>
      </c>
      <c r="F1690" s="262" t="s">
        <v>2318</v>
      </c>
      <c r="G1690" s="28" t="s">
        <v>2263</v>
      </c>
      <c r="H1690" s="118"/>
      <c r="I1690" s="29"/>
      <c r="J1690" s="29"/>
      <c r="K1690" s="116"/>
      <c r="L1690" s="118"/>
      <c r="M1690" s="174"/>
      <c r="N1690" s="174"/>
      <c r="O1690" s="116"/>
      <c r="P1690" s="174"/>
      <c r="Q1690" s="116"/>
      <c r="R1690" s="116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</row>
    <row r="1691" ht="15.0" customHeight="1">
      <c r="A1691" s="262"/>
      <c r="B1691" s="115" t="s">
        <v>2300</v>
      </c>
      <c r="C1691" s="116"/>
      <c r="D1691" s="116">
        <v>27500.0</v>
      </c>
      <c r="E1691" s="175">
        <f t="shared" si="1"/>
        <v>-30634492.3</v>
      </c>
      <c r="F1691" s="262"/>
      <c r="G1691" s="28" t="s">
        <v>2263</v>
      </c>
      <c r="H1691" s="118"/>
      <c r="I1691" s="29"/>
      <c r="J1691" s="29"/>
      <c r="K1691" s="116"/>
      <c r="L1691" s="118"/>
      <c r="M1691" s="174"/>
      <c r="N1691" s="174"/>
      <c r="O1691" s="116"/>
      <c r="P1691" s="174"/>
      <c r="Q1691" s="116"/>
      <c r="R1691" s="116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</row>
    <row r="1692" ht="15.0" customHeight="1">
      <c r="A1692" s="262"/>
      <c r="B1692" s="115" t="s">
        <v>2505</v>
      </c>
      <c r="C1692" s="116"/>
      <c r="D1692" s="116">
        <v>20980.0</v>
      </c>
      <c r="E1692" s="175">
        <f t="shared" si="1"/>
        <v>-30655472.3</v>
      </c>
      <c r="F1692" s="262" t="s">
        <v>3361</v>
      </c>
      <c r="G1692" s="28" t="s">
        <v>2263</v>
      </c>
      <c r="H1692" s="118"/>
      <c r="I1692" s="29"/>
      <c r="J1692" s="29"/>
      <c r="K1692" s="116"/>
      <c r="L1692" s="175"/>
      <c r="M1692" s="174"/>
      <c r="N1692" s="174"/>
      <c r="O1692" s="116"/>
      <c r="P1692" s="174"/>
      <c r="Q1692" s="116"/>
      <c r="R1692" s="116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</row>
    <row r="1693" ht="15.0" customHeight="1">
      <c r="A1693" s="262">
        <v>45973.0</v>
      </c>
      <c r="B1693" s="115" t="s">
        <v>2271</v>
      </c>
      <c r="C1693" s="116">
        <v>968349.0</v>
      </c>
      <c r="D1693" s="116"/>
      <c r="E1693" s="175">
        <f t="shared" si="1"/>
        <v>-29687123.3</v>
      </c>
      <c r="F1693" s="262"/>
      <c r="G1693" s="61" t="s">
        <v>2264</v>
      </c>
      <c r="H1693" s="118"/>
      <c r="I1693" s="29"/>
      <c r="J1693" s="29"/>
      <c r="K1693" s="116"/>
      <c r="L1693" s="175"/>
      <c r="M1693" s="174"/>
      <c r="N1693" s="174"/>
      <c r="O1693" s="116"/>
      <c r="P1693" s="174"/>
      <c r="Q1693" s="116"/>
      <c r="R1693" s="116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</row>
    <row r="1694" ht="15.0" customHeight="1">
      <c r="A1694" s="262"/>
      <c r="B1694" s="117" t="s">
        <v>2470</v>
      </c>
      <c r="C1694" s="116">
        <v>83738.0</v>
      </c>
      <c r="D1694" s="116"/>
      <c r="E1694" s="175">
        <f t="shared" si="1"/>
        <v>-29603385.3</v>
      </c>
      <c r="F1694" s="262"/>
      <c r="G1694" s="61" t="s">
        <v>2264</v>
      </c>
      <c r="H1694" s="118"/>
      <c r="I1694" s="29"/>
      <c r="J1694" s="29"/>
      <c r="K1694" s="116"/>
      <c r="L1694" s="118"/>
      <c r="M1694" s="174"/>
      <c r="N1694" s="174"/>
      <c r="O1694" s="116"/>
      <c r="P1694" s="174"/>
      <c r="Q1694" s="116"/>
      <c r="R1694" s="116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</row>
    <row r="1695" ht="15.0" customHeight="1">
      <c r="A1695" s="262">
        <v>45974.0</v>
      </c>
      <c r="B1695" s="115" t="s">
        <v>2271</v>
      </c>
      <c r="C1695" s="116">
        <v>361316.0</v>
      </c>
      <c r="D1695" s="118"/>
      <c r="E1695" s="175">
        <f t="shared" si="1"/>
        <v>-29242069.3</v>
      </c>
      <c r="F1695" s="262"/>
      <c r="G1695" s="61" t="s">
        <v>2264</v>
      </c>
      <c r="H1695" s="118"/>
      <c r="I1695" s="29"/>
      <c r="J1695" s="29"/>
      <c r="K1695" s="116"/>
      <c r="L1695" s="265"/>
      <c r="M1695" s="174"/>
      <c r="N1695" s="174"/>
      <c r="O1695" s="116"/>
      <c r="P1695" s="174"/>
      <c r="Q1695" s="116"/>
      <c r="R1695" s="116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</row>
    <row r="1696" ht="15.0" customHeight="1">
      <c r="A1696" s="262"/>
      <c r="B1696" s="117" t="s">
        <v>2470</v>
      </c>
      <c r="C1696" s="116">
        <v>195694.0</v>
      </c>
      <c r="D1696" s="116"/>
      <c r="E1696" s="175">
        <f t="shared" si="1"/>
        <v>-29046375.3</v>
      </c>
      <c r="F1696" s="262"/>
      <c r="G1696" s="61" t="s">
        <v>2264</v>
      </c>
      <c r="H1696" s="118"/>
      <c r="I1696" s="29"/>
      <c r="J1696" s="29"/>
      <c r="K1696" s="116"/>
      <c r="L1696" s="116"/>
      <c r="M1696" s="174"/>
      <c r="N1696" s="174"/>
      <c r="O1696" s="116"/>
      <c r="P1696" s="174"/>
      <c r="Q1696" s="116"/>
      <c r="R1696" s="116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</row>
    <row r="1697" ht="15.0" customHeight="1">
      <c r="A1697" s="262"/>
      <c r="B1697" s="115" t="s">
        <v>2302</v>
      </c>
      <c r="C1697" s="116"/>
      <c r="D1697" s="116">
        <v>6705657.0</v>
      </c>
      <c r="E1697" s="175">
        <f t="shared" si="1"/>
        <v>-35752032.3</v>
      </c>
      <c r="F1697" s="262"/>
      <c r="G1697" s="99" t="s">
        <v>2265</v>
      </c>
      <c r="H1697" s="118"/>
      <c r="I1697" s="29"/>
      <c r="J1697" s="29"/>
      <c r="K1697" s="116"/>
      <c r="L1697" s="116"/>
      <c r="M1697" s="174"/>
      <c r="N1697" s="174"/>
      <c r="O1697" s="116"/>
      <c r="P1697" s="174"/>
      <c r="Q1697" s="116"/>
      <c r="R1697" s="116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</row>
    <row r="1698" ht="15.0" customHeight="1">
      <c r="A1698" s="262"/>
      <c r="B1698" s="115" t="s">
        <v>3362</v>
      </c>
      <c r="C1698" s="116"/>
      <c r="D1698" s="116">
        <v>300000.0</v>
      </c>
      <c r="E1698" s="175">
        <f t="shared" si="1"/>
        <v>-36052032.3</v>
      </c>
      <c r="F1698" s="262"/>
      <c r="G1698" s="28" t="s">
        <v>2263</v>
      </c>
      <c r="H1698" s="118"/>
      <c r="I1698" s="29"/>
      <c r="J1698" s="29"/>
      <c r="K1698" s="116"/>
      <c r="L1698" s="118"/>
      <c r="M1698" s="174"/>
      <c r="N1698" s="174"/>
      <c r="O1698" s="116"/>
      <c r="P1698" s="174"/>
      <c r="Q1698" s="116"/>
      <c r="R1698" s="116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</row>
    <row r="1699" ht="15.0" customHeight="1">
      <c r="A1699" s="262"/>
      <c r="B1699" s="115" t="s">
        <v>2300</v>
      </c>
      <c r="C1699" s="116"/>
      <c r="D1699" s="116">
        <v>27500.0</v>
      </c>
      <c r="E1699" s="175">
        <f t="shared" si="1"/>
        <v>-36079532.3</v>
      </c>
      <c r="F1699" s="262"/>
      <c r="G1699" s="28" t="s">
        <v>2263</v>
      </c>
      <c r="H1699" s="118"/>
      <c r="I1699" s="29"/>
      <c r="J1699" s="29"/>
      <c r="K1699" s="116"/>
      <c r="L1699" s="265"/>
      <c r="M1699" s="174"/>
      <c r="N1699" s="174"/>
      <c r="O1699" s="116"/>
      <c r="P1699" s="174"/>
      <c r="Q1699" s="116"/>
      <c r="R1699" s="116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</row>
    <row r="1700" ht="15.0" customHeight="1">
      <c r="A1700" s="262">
        <v>45975.0</v>
      </c>
      <c r="B1700" s="115" t="s">
        <v>2278</v>
      </c>
      <c r="C1700" s="116">
        <v>1.664751E7</v>
      </c>
      <c r="D1700" s="118"/>
      <c r="E1700" s="175">
        <f t="shared" si="1"/>
        <v>-19432022.3</v>
      </c>
      <c r="F1700" s="262">
        <v>45970.0</v>
      </c>
      <c r="G1700" s="99" t="s">
        <v>2265</v>
      </c>
      <c r="H1700" s="118"/>
      <c r="I1700" s="29"/>
      <c r="J1700" s="29"/>
      <c r="K1700" s="116"/>
      <c r="L1700" s="116"/>
      <c r="M1700" s="174"/>
      <c r="N1700" s="174"/>
      <c r="O1700" s="116"/>
      <c r="P1700" s="174"/>
      <c r="Q1700" s="116"/>
      <c r="R1700" s="116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</row>
    <row r="1701" ht="15.0" customHeight="1">
      <c r="A1701" s="262"/>
      <c r="B1701" s="115" t="s">
        <v>2277</v>
      </c>
      <c r="C1701" s="116">
        <v>2.458951E7</v>
      </c>
      <c r="D1701" s="118"/>
      <c r="E1701" s="175">
        <f t="shared" si="1"/>
        <v>5157487.7</v>
      </c>
      <c r="F1701" s="262">
        <v>45970.0</v>
      </c>
      <c r="G1701" s="99" t="s">
        <v>2265</v>
      </c>
      <c r="H1701" s="118"/>
      <c r="I1701" s="29"/>
      <c r="J1701" s="29"/>
      <c r="K1701" s="116"/>
      <c r="L1701" s="116"/>
      <c r="M1701" s="174"/>
      <c r="N1701" s="174"/>
      <c r="O1701" s="116"/>
      <c r="P1701" s="174"/>
      <c r="Q1701" s="116"/>
      <c r="R1701" s="116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</row>
    <row r="1702" ht="15.0" customHeight="1">
      <c r="A1702" s="262"/>
      <c r="B1702" s="115" t="s">
        <v>3268</v>
      </c>
      <c r="C1702" s="116"/>
      <c r="D1702" s="116">
        <v>483500.0</v>
      </c>
      <c r="E1702" s="175">
        <f t="shared" si="1"/>
        <v>4673987.7</v>
      </c>
      <c r="F1702" s="262"/>
      <c r="G1702" s="99" t="s">
        <v>2265</v>
      </c>
      <c r="H1702" s="118"/>
      <c r="I1702" s="29"/>
      <c r="J1702" s="29"/>
      <c r="K1702" s="116"/>
      <c r="L1702" s="116"/>
      <c r="M1702" s="174"/>
      <c r="N1702" s="174"/>
      <c r="O1702" s="116"/>
      <c r="P1702" s="174"/>
      <c r="Q1702" s="116"/>
      <c r="R1702" s="116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</row>
    <row r="1703" ht="15.0" customHeight="1">
      <c r="A1703" s="262"/>
      <c r="B1703" s="115" t="s">
        <v>2271</v>
      </c>
      <c r="C1703" s="116">
        <v>264708.0</v>
      </c>
      <c r="D1703" s="118"/>
      <c r="E1703" s="175">
        <f t="shared" si="1"/>
        <v>4938695.7</v>
      </c>
      <c r="F1703" s="262"/>
      <c r="G1703" s="61" t="s">
        <v>2264</v>
      </c>
      <c r="H1703" s="118"/>
      <c r="I1703" s="29"/>
      <c r="J1703" s="29"/>
      <c r="K1703" s="116"/>
      <c r="L1703" s="116"/>
      <c r="M1703" s="174"/>
      <c r="N1703" s="174"/>
      <c r="O1703" s="116"/>
      <c r="P1703" s="174"/>
      <c r="Q1703" s="116"/>
      <c r="R1703" s="116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</row>
    <row r="1704" ht="15.0" customHeight="1">
      <c r="A1704" s="262"/>
      <c r="B1704" s="117" t="s">
        <v>2470</v>
      </c>
      <c r="C1704" s="116">
        <v>150874.0</v>
      </c>
      <c r="D1704" s="118"/>
      <c r="E1704" s="175">
        <f t="shared" si="1"/>
        <v>5089569.7</v>
      </c>
      <c r="F1704" s="262"/>
      <c r="G1704" s="61" t="s">
        <v>2264</v>
      </c>
      <c r="H1704" s="118"/>
      <c r="I1704" s="29"/>
      <c r="J1704" s="29"/>
      <c r="K1704" s="116"/>
      <c r="L1704" s="28" t="s">
        <v>1095</v>
      </c>
      <c r="M1704" s="174"/>
      <c r="N1704" s="174"/>
      <c r="O1704" s="116"/>
      <c r="P1704" s="174"/>
      <c r="Q1704" s="116"/>
      <c r="R1704" s="116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</row>
    <row r="1705" ht="15.0" customHeight="1">
      <c r="A1705" s="262"/>
      <c r="B1705" s="115" t="s">
        <v>2338</v>
      </c>
      <c r="C1705" s="116"/>
      <c r="D1705" s="118">
        <v>482950.0</v>
      </c>
      <c r="E1705" s="175">
        <f t="shared" si="1"/>
        <v>4606619.7</v>
      </c>
      <c r="F1705" s="262"/>
      <c r="G1705" s="28" t="s">
        <v>2263</v>
      </c>
      <c r="H1705" s="118"/>
      <c r="I1705" s="29"/>
      <c r="J1705" s="29"/>
      <c r="K1705" s="116"/>
      <c r="L1705" s="174"/>
      <c r="M1705" s="174"/>
      <c r="N1705" s="174"/>
      <c r="O1705" s="116"/>
      <c r="P1705" s="174"/>
      <c r="Q1705" s="116"/>
      <c r="R1705" s="116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</row>
    <row r="1706" ht="15.0" customHeight="1">
      <c r="A1706" s="262"/>
      <c r="B1706" s="115" t="s">
        <v>2338</v>
      </c>
      <c r="C1706" s="265"/>
      <c r="D1706" s="118">
        <v>97000.0</v>
      </c>
      <c r="E1706" s="175">
        <f t="shared" si="1"/>
        <v>4509619.7</v>
      </c>
      <c r="F1706" s="262"/>
      <c r="G1706" s="28" t="s">
        <v>2263</v>
      </c>
      <c r="H1706" s="118"/>
      <c r="I1706" s="29"/>
      <c r="J1706" s="29"/>
      <c r="K1706" s="34" t="s">
        <v>3206</v>
      </c>
      <c r="L1706" s="265">
        <f>D1644+D1645+D1647+D1702+D1738+D1739+D1776+D1777+D1778</f>
        <v>2950850</v>
      </c>
      <c r="M1706" s="174"/>
      <c r="N1706" s="34"/>
      <c r="O1706" s="116"/>
      <c r="P1706" s="174"/>
      <c r="Q1706" s="116"/>
      <c r="R1706" s="116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</row>
    <row r="1707" ht="15.0" customHeight="1">
      <c r="A1707" s="262"/>
      <c r="B1707" s="115" t="s">
        <v>2338</v>
      </c>
      <c r="C1707" s="265"/>
      <c r="D1707" s="118">
        <v>1825697.0</v>
      </c>
      <c r="E1707" s="175">
        <f t="shared" si="1"/>
        <v>2683922.7</v>
      </c>
      <c r="F1707" s="262"/>
      <c r="G1707" s="28" t="s">
        <v>2263</v>
      </c>
      <c r="H1707" s="118"/>
      <c r="I1707" s="29"/>
      <c r="J1707" s="29"/>
      <c r="K1707" s="34" t="s">
        <v>2969</v>
      </c>
      <c r="L1707" s="265">
        <f>1606420+1490606+793310</f>
        <v>3890336</v>
      </c>
      <c r="M1707" s="174"/>
      <c r="N1707" s="34"/>
      <c r="O1707" s="116"/>
      <c r="P1707" s="174"/>
      <c r="Q1707" s="116"/>
      <c r="R1707" s="116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</row>
    <row r="1708" ht="15.0" customHeight="1">
      <c r="A1708" s="262">
        <v>45976.0</v>
      </c>
      <c r="B1708" s="117" t="s">
        <v>2470</v>
      </c>
      <c r="C1708" s="118">
        <v>4800.0</v>
      </c>
      <c r="D1708" s="118"/>
      <c r="E1708" s="175">
        <f t="shared" si="1"/>
        <v>2688722.7</v>
      </c>
      <c r="F1708" s="262"/>
      <c r="G1708" s="61" t="s">
        <v>2264</v>
      </c>
      <c r="H1708" s="118"/>
      <c r="I1708" s="29"/>
      <c r="J1708" s="29"/>
      <c r="K1708" s="34" t="s">
        <v>2325</v>
      </c>
      <c r="L1708" s="265">
        <v>4348780.0</v>
      </c>
      <c r="M1708" s="174"/>
      <c r="N1708" s="174"/>
      <c r="O1708" s="116"/>
      <c r="P1708" s="174"/>
      <c r="Q1708" s="116"/>
      <c r="R1708" s="116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</row>
    <row r="1709" ht="15.0" customHeight="1">
      <c r="A1709" s="262">
        <v>45977.0</v>
      </c>
      <c r="B1709" s="117" t="s">
        <v>2470</v>
      </c>
      <c r="C1709" s="116">
        <v>85800.0</v>
      </c>
      <c r="D1709" s="118"/>
      <c r="E1709" s="175">
        <f t="shared" si="1"/>
        <v>2774522.7</v>
      </c>
      <c r="F1709" s="262"/>
      <c r="G1709" s="61" t="s">
        <v>2264</v>
      </c>
      <c r="H1709" s="118"/>
      <c r="I1709" s="29"/>
      <c r="J1709" s="29"/>
      <c r="K1709" s="34" t="s">
        <v>2895</v>
      </c>
      <c r="L1709" s="265">
        <v>9673000.0</v>
      </c>
      <c r="M1709" s="174"/>
      <c r="N1709" s="174"/>
      <c r="O1709" s="116"/>
      <c r="P1709" s="174"/>
      <c r="Q1709" s="116"/>
      <c r="R1709" s="116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</row>
    <row r="1710" ht="15.0" customHeight="1">
      <c r="A1710" s="262">
        <v>45978.0</v>
      </c>
      <c r="B1710" s="115" t="s">
        <v>2271</v>
      </c>
      <c r="C1710" s="116">
        <v>389254.0</v>
      </c>
      <c r="D1710" s="118"/>
      <c r="E1710" s="175">
        <f t="shared" si="1"/>
        <v>3163776.7</v>
      </c>
      <c r="F1710" s="270"/>
      <c r="G1710" s="61" t="s">
        <v>2264</v>
      </c>
      <c r="H1710" s="118"/>
      <c r="I1710" s="29"/>
      <c r="J1710" s="29"/>
      <c r="K1710" s="34"/>
      <c r="L1710" s="118"/>
      <c r="M1710" s="174"/>
      <c r="N1710" s="28" t="s">
        <v>2832</v>
      </c>
      <c r="O1710" s="116"/>
      <c r="P1710" s="174"/>
      <c r="Q1710" s="116"/>
      <c r="R1710" s="116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</row>
    <row r="1711" ht="15.0" customHeight="1">
      <c r="A1711" s="262"/>
      <c r="B1711" s="117" t="s">
        <v>2470</v>
      </c>
      <c r="C1711" s="116">
        <v>208727.0</v>
      </c>
      <c r="D1711" s="118"/>
      <c r="E1711" s="175">
        <f t="shared" si="1"/>
        <v>3372503.7</v>
      </c>
      <c r="F1711" s="270"/>
      <c r="G1711" s="61" t="s">
        <v>2264</v>
      </c>
      <c r="H1711" s="118"/>
      <c r="I1711" s="29"/>
      <c r="J1711" s="29"/>
      <c r="K1711" s="34" t="s">
        <v>2833</v>
      </c>
      <c r="L1711" s="174">
        <f>24189600+22991540+15134100+24853000+25041400+15495420+24491100+17452940+26038700+13081900</f>
        <v>208769700</v>
      </c>
      <c r="M1711" s="272" t="s">
        <v>3</v>
      </c>
      <c r="N1711" s="261">
        <f>SUM(N1712:N1721)</f>
        <v>11017610</v>
      </c>
      <c r="O1711" s="116"/>
      <c r="P1711" s="174"/>
      <c r="Q1711" s="116"/>
      <c r="R1711" s="116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</row>
    <row r="1712" ht="15.0" customHeight="1">
      <c r="A1712" s="262"/>
      <c r="B1712" s="115" t="s">
        <v>2920</v>
      </c>
      <c r="C1712" s="116">
        <v>1532.0</v>
      </c>
      <c r="D1712" s="116"/>
      <c r="E1712" s="175">
        <f t="shared" si="1"/>
        <v>3374035.7</v>
      </c>
      <c r="F1712" s="270"/>
      <c r="G1712" s="28" t="s">
        <v>2263</v>
      </c>
      <c r="H1712" s="118"/>
      <c r="I1712" s="29"/>
      <c r="J1712" s="29"/>
      <c r="K1712" s="116">
        <v>1.0</v>
      </c>
      <c r="L1712" s="116">
        <v>201140.0</v>
      </c>
      <c r="M1712" s="174"/>
      <c r="N1712" s="405">
        <v>105410.0</v>
      </c>
      <c r="O1712" s="116"/>
      <c r="P1712" s="174"/>
      <c r="Q1712" s="116"/>
      <c r="R1712" s="116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</row>
    <row r="1713" ht="15.0" customHeight="1">
      <c r="A1713" s="262"/>
      <c r="B1713" s="115" t="s">
        <v>2332</v>
      </c>
      <c r="C1713" s="116"/>
      <c r="D1713" s="116">
        <v>437200.0</v>
      </c>
      <c r="E1713" s="175">
        <f t="shared" si="1"/>
        <v>2936835.7</v>
      </c>
      <c r="F1713" s="270"/>
      <c r="G1713" s="28" t="s">
        <v>2263</v>
      </c>
      <c r="H1713" s="118"/>
      <c r="I1713" s="29"/>
      <c r="J1713" s="29"/>
      <c r="K1713" s="116">
        <v>2.0</v>
      </c>
      <c r="L1713" s="116">
        <v>201140.0</v>
      </c>
      <c r="M1713" s="174"/>
      <c r="N1713" s="405">
        <v>105410.0</v>
      </c>
      <c r="O1713" s="116"/>
      <c r="P1713" s="174"/>
      <c r="Q1713" s="116"/>
      <c r="R1713" s="116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</row>
    <row r="1714" ht="15.0" customHeight="1">
      <c r="A1714" s="262"/>
      <c r="B1714" s="115" t="s">
        <v>2334</v>
      </c>
      <c r="C1714" s="116"/>
      <c r="D1714" s="116">
        <v>507100.0</v>
      </c>
      <c r="E1714" s="175">
        <f t="shared" si="1"/>
        <v>2429735.7</v>
      </c>
      <c r="F1714" s="270"/>
      <c r="G1714" s="28" t="s">
        <v>2263</v>
      </c>
      <c r="H1714" s="118"/>
      <c r="I1714" s="29"/>
      <c r="J1714" s="29"/>
      <c r="K1714" s="116">
        <v>3.0</v>
      </c>
      <c r="L1714" s="175">
        <v>335650.0</v>
      </c>
      <c r="M1714" s="174"/>
      <c r="N1714" s="405">
        <v>1671040.0</v>
      </c>
      <c r="O1714" s="116"/>
      <c r="P1714" s="174"/>
      <c r="Q1714" s="116"/>
      <c r="R1714" s="116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</row>
    <row r="1715" ht="15.0" customHeight="1">
      <c r="A1715" s="262"/>
      <c r="B1715" s="115" t="s">
        <v>2336</v>
      </c>
      <c r="C1715" s="116"/>
      <c r="D1715" s="118">
        <v>1377295.0</v>
      </c>
      <c r="E1715" s="175">
        <f t="shared" si="1"/>
        <v>1052440.7</v>
      </c>
      <c r="F1715" s="262"/>
      <c r="G1715" s="28" t="s">
        <v>2263</v>
      </c>
      <c r="H1715" s="118"/>
      <c r="I1715" s="29"/>
      <c r="J1715" s="29"/>
      <c r="K1715" s="116">
        <v>4.0</v>
      </c>
      <c r="L1715" s="175">
        <v>306550.0</v>
      </c>
      <c r="M1715" s="174"/>
      <c r="N1715" s="405">
        <f>1345110+843280+105410</f>
        <v>2293800</v>
      </c>
      <c r="O1715" s="116"/>
      <c r="P1715" s="174"/>
      <c r="Q1715" s="116"/>
      <c r="R1715" s="116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</row>
    <row r="1716" ht="15.0" customHeight="1">
      <c r="A1716" s="262">
        <v>45979.0</v>
      </c>
      <c r="B1716" s="115" t="s">
        <v>2271</v>
      </c>
      <c r="C1716" s="116">
        <v>394524.0</v>
      </c>
      <c r="D1716" s="118"/>
      <c r="E1716" s="175">
        <f t="shared" si="1"/>
        <v>1446964.7</v>
      </c>
      <c r="F1716" s="270"/>
      <c r="G1716" s="61" t="s">
        <v>2264</v>
      </c>
      <c r="H1716" s="118"/>
      <c r="I1716" s="29"/>
      <c r="J1716" s="29"/>
      <c r="K1716" s="116">
        <v>5.0</v>
      </c>
      <c r="L1716" s="116">
        <v>522210.0</v>
      </c>
      <c r="M1716" s="174"/>
      <c r="N1716" s="405">
        <v>1824950.0</v>
      </c>
      <c r="O1716" s="116"/>
      <c r="P1716" s="174"/>
      <c r="Q1716" s="116"/>
      <c r="R1716" s="116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</row>
    <row r="1717" ht="15.0" customHeight="1">
      <c r="A1717" s="262"/>
      <c r="B1717" s="117" t="s">
        <v>2470</v>
      </c>
      <c r="C1717" s="116">
        <v>264581.0</v>
      </c>
      <c r="D1717" s="118"/>
      <c r="E1717" s="175">
        <f t="shared" si="1"/>
        <v>1711545.7</v>
      </c>
      <c r="F1717" s="270"/>
      <c r="G1717" s="61" t="s">
        <v>2264</v>
      </c>
      <c r="H1717" s="118"/>
      <c r="I1717" s="29"/>
      <c r="J1717" s="29"/>
      <c r="K1717" s="116">
        <v>6.0</v>
      </c>
      <c r="L1717" s="116">
        <v>311390.0</v>
      </c>
      <c r="M1717" s="174"/>
      <c r="N1717" s="405">
        <v>1772570.0</v>
      </c>
      <c r="O1717" s="116"/>
      <c r="P1717" s="174"/>
      <c r="Q1717" s="116"/>
      <c r="R1717" s="116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</row>
    <row r="1718" ht="15.0" customHeight="1">
      <c r="A1718" s="262"/>
      <c r="B1718" s="115" t="s">
        <v>3363</v>
      </c>
      <c r="C1718" s="116"/>
      <c r="D1718" s="116">
        <v>400000.0</v>
      </c>
      <c r="E1718" s="175">
        <f t="shared" si="1"/>
        <v>1311545.7</v>
      </c>
      <c r="F1718" s="262"/>
      <c r="G1718" s="99" t="s">
        <v>2265</v>
      </c>
      <c r="H1718" s="118"/>
      <c r="I1718" s="29"/>
      <c r="J1718" s="29"/>
      <c r="K1718" s="116">
        <v>7.0</v>
      </c>
      <c r="L1718" s="116">
        <v>311390.0</v>
      </c>
      <c r="M1718" s="174"/>
      <c r="N1718" s="405">
        <v>2190330.0</v>
      </c>
      <c r="O1718" s="116"/>
      <c r="P1718" s="174"/>
      <c r="Q1718" s="116"/>
      <c r="R1718" s="116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</row>
    <row r="1719" ht="15.0" customHeight="1">
      <c r="A1719" s="262"/>
      <c r="B1719" s="115" t="s">
        <v>3364</v>
      </c>
      <c r="C1719" s="116"/>
      <c r="D1719" s="118">
        <v>100000.0</v>
      </c>
      <c r="E1719" s="175">
        <f t="shared" si="1"/>
        <v>1211545.7</v>
      </c>
      <c r="F1719" s="262" t="s">
        <v>3365</v>
      </c>
      <c r="G1719" s="28" t="s">
        <v>2263</v>
      </c>
      <c r="H1719" s="118"/>
      <c r="I1719" s="29"/>
      <c r="J1719" s="29"/>
      <c r="K1719" s="116">
        <v>8.0</v>
      </c>
      <c r="L1719" s="116">
        <v>201140.0</v>
      </c>
      <c r="M1719" s="174"/>
      <c r="N1719" s="405">
        <v>105410.0</v>
      </c>
      <c r="O1719" s="116"/>
      <c r="P1719" s="174"/>
      <c r="Q1719" s="116"/>
      <c r="R1719" s="116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</row>
    <row r="1720" ht="15.0" customHeight="1">
      <c r="A1720" s="262">
        <v>45980.0</v>
      </c>
      <c r="B1720" s="115" t="s">
        <v>2271</v>
      </c>
      <c r="C1720" s="116">
        <v>698514.0</v>
      </c>
      <c r="D1720" s="116"/>
      <c r="E1720" s="175">
        <f t="shared" si="1"/>
        <v>1910059.7</v>
      </c>
      <c r="F1720" s="262"/>
      <c r="G1720" s="61" t="s">
        <v>2264</v>
      </c>
      <c r="H1720" s="118"/>
      <c r="I1720" s="29"/>
      <c r="J1720" s="29"/>
      <c r="K1720" s="116">
        <v>9.0</v>
      </c>
      <c r="L1720" s="116">
        <v>181800.0</v>
      </c>
      <c r="M1720" s="174"/>
      <c r="N1720" s="405">
        <v>105410.0</v>
      </c>
      <c r="O1720" s="116"/>
      <c r="P1720" s="174"/>
      <c r="Q1720" s="116"/>
      <c r="R1720" s="116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</row>
    <row r="1721" ht="15.0" customHeight="1">
      <c r="A1721" s="262"/>
      <c r="B1721" s="117" t="s">
        <v>2470</v>
      </c>
      <c r="C1721" s="116">
        <v>154411.0</v>
      </c>
      <c r="D1721" s="118"/>
      <c r="E1721" s="175">
        <f t="shared" si="1"/>
        <v>2064470.7</v>
      </c>
      <c r="F1721" s="262"/>
      <c r="G1721" s="61" t="s">
        <v>2264</v>
      </c>
      <c r="H1721" s="118"/>
      <c r="I1721" s="29"/>
      <c r="J1721" s="29"/>
      <c r="K1721" s="116">
        <v>10.0</v>
      </c>
      <c r="L1721" s="116">
        <v>1553990.0</v>
      </c>
      <c r="M1721" s="174"/>
      <c r="N1721" s="405">
        <v>843280.0</v>
      </c>
      <c r="O1721" s="116"/>
      <c r="P1721" s="174"/>
      <c r="Q1721" s="116"/>
      <c r="R1721" s="116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</row>
    <row r="1722" ht="15.0" customHeight="1">
      <c r="A1722" s="262"/>
      <c r="B1722" s="117" t="s">
        <v>2515</v>
      </c>
      <c r="C1722" s="116"/>
      <c r="D1722" s="118">
        <v>770000.0</v>
      </c>
      <c r="E1722" s="175">
        <f t="shared" si="1"/>
        <v>1294470.7</v>
      </c>
      <c r="F1722" s="262" t="s">
        <v>2318</v>
      </c>
      <c r="G1722" s="28" t="s">
        <v>2263</v>
      </c>
      <c r="H1722" s="118"/>
      <c r="I1722" s="29"/>
      <c r="J1722" s="29"/>
      <c r="K1722" s="116" t="s">
        <v>2834</v>
      </c>
      <c r="L1722" s="116">
        <v>200000.0</v>
      </c>
      <c r="M1722" s="272" t="s">
        <v>3</v>
      </c>
      <c r="N1722" s="261">
        <f>SUM(N1723:N1732)</f>
        <v>8801740</v>
      </c>
      <c r="O1722" s="116"/>
      <c r="P1722" s="174"/>
      <c r="Q1722" s="116"/>
      <c r="R1722" s="116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</row>
    <row r="1723" ht="15.0" customHeight="1">
      <c r="A1723" s="262">
        <v>45981.0</v>
      </c>
      <c r="B1723" s="115" t="s">
        <v>2271</v>
      </c>
      <c r="C1723" s="116">
        <v>510150.0</v>
      </c>
      <c r="D1723" s="116"/>
      <c r="E1723" s="175">
        <f t="shared" si="1"/>
        <v>1804620.7</v>
      </c>
      <c r="F1723" s="262"/>
      <c r="G1723" s="61" t="s">
        <v>2264</v>
      </c>
      <c r="H1723" s="118"/>
      <c r="I1723" s="29"/>
      <c r="J1723" s="29"/>
      <c r="K1723" s="116">
        <v>11.0</v>
      </c>
      <c r="L1723" s="116">
        <v>1636200.0</v>
      </c>
      <c r="M1723" s="174"/>
      <c r="N1723" s="405">
        <v>1054100.0</v>
      </c>
      <c r="O1723" s="116"/>
      <c r="P1723" s="174"/>
      <c r="Q1723" s="116"/>
      <c r="R1723" s="116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</row>
    <row r="1724" ht="15.0" customHeight="1">
      <c r="A1724" s="262"/>
      <c r="B1724" s="117" t="s">
        <v>2470</v>
      </c>
      <c r="C1724" s="116">
        <v>158513.0</v>
      </c>
      <c r="D1724" s="116"/>
      <c r="E1724" s="175">
        <f t="shared" si="1"/>
        <v>1963133.7</v>
      </c>
      <c r="F1724" s="262"/>
      <c r="G1724" s="61" t="s">
        <v>2264</v>
      </c>
      <c r="H1724" s="118"/>
      <c r="I1724" s="29"/>
      <c r="J1724" s="29"/>
      <c r="K1724" s="116">
        <v>12.0</v>
      </c>
      <c r="L1724" s="116">
        <v>1741610.0</v>
      </c>
      <c r="M1724" s="174"/>
      <c r="N1724" s="405">
        <v>948690.0</v>
      </c>
      <c r="O1724" s="116"/>
      <c r="P1724" s="174"/>
      <c r="Q1724" s="116"/>
      <c r="R1724" s="116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</row>
    <row r="1725" ht="15.0" customHeight="1">
      <c r="A1725" s="262"/>
      <c r="B1725" s="115" t="s">
        <v>3338</v>
      </c>
      <c r="C1725" s="116"/>
      <c r="D1725" s="116">
        <v>1.101761E7</v>
      </c>
      <c r="E1725" s="175">
        <f t="shared" si="1"/>
        <v>-9054476.3</v>
      </c>
      <c r="F1725" s="262"/>
      <c r="G1725" s="28" t="s">
        <v>2263</v>
      </c>
      <c r="H1725" s="118"/>
      <c r="I1725" s="29"/>
      <c r="J1725" s="29"/>
      <c r="K1725" s="116">
        <v>13.0</v>
      </c>
      <c r="L1725" s="116">
        <v>1553990.0</v>
      </c>
      <c r="M1725" s="174"/>
      <c r="N1725" s="405">
        <v>1054100.0</v>
      </c>
      <c r="O1725" s="116"/>
      <c r="P1725" s="174"/>
      <c r="Q1725" s="116"/>
      <c r="R1725" s="116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</row>
    <row r="1726" ht="15.0" customHeight="1">
      <c r="A1726" s="262"/>
      <c r="B1726" s="115" t="s">
        <v>3343</v>
      </c>
      <c r="C1726" s="116"/>
      <c r="D1726" s="116">
        <v>3850.0</v>
      </c>
      <c r="E1726" s="175">
        <f t="shared" si="1"/>
        <v>-9058326.3</v>
      </c>
      <c r="F1726" s="262" t="s">
        <v>3366</v>
      </c>
      <c r="G1726" s="28" t="s">
        <v>2263</v>
      </c>
      <c r="H1726" s="118"/>
      <c r="I1726" s="29"/>
      <c r="J1726" s="29"/>
      <c r="K1726" s="116">
        <v>14.0</v>
      </c>
      <c r="L1726" s="118">
        <v>1878950.0</v>
      </c>
      <c r="M1726" s="174"/>
      <c r="N1726" s="405">
        <v>948690.0</v>
      </c>
      <c r="O1726" s="116"/>
      <c r="P1726" s="174"/>
      <c r="Q1726" s="116"/>
      <c r="R1726" s="116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</row>
    <row r="1727" ht="15.0" customHeight="1">
      <c r="A1727" s="262"/>
      <c r="B1727" s="115" t="s">
        <v>2346</v>
      </c>
      <c r="C1727" s="116"/>
      <c r="D1727" s="116">
        <v>44188.0</v>
      </c>
      <c r="E1727" s="175">
        <f t="shared" si="1"/>
        <v>-9102514.3</v>
      </c>
      <c r="F1727" s="262"/>
      <c r="G1727" s="28" t="s">
        <v>2263</v>
      </c>
      <c r="H1727" s="118"/>
      <c r="I1727" s="29"/>
      <c r="J1727" s="29"/>
      <c r="K1727" s="116">
        <v>15.0</v>
      </c>
      <c r="L1727" s="118">
        <v>447740.0</v>
      </c>
      <c r="M1727" s="174"/>
      <c r="N1727" s="405">
        <v>105410.0</v>
      </c>
      <c r="O1727" s="116"/>
      <c r="P1727" s="174"/>
      <c r="Q1727" s="116"/>
      <c r="R1727" s="116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</row>
    <row r="1728" ht="15.0" customHeight="1">
      <c r="A1728" s="262">
        <v>45982.0</v>
      </c>
      <c r="B1728" s="115" t="s">
        <v>2271</v>
      </c>
      <c r="C1728" s="118">
        <v>286773.0</v>
      </c>
      <c r="D1728" s="118"/>
      <c r="E1728" s="175">
        <f t="shared" si="1"/>
        <v>-8815741.3</v>
      </c>
      <c r="F1728" s="262"/>
      <c r="G1728" s="61" t="s">
        <v>2264</v>
      </c>
      <c r="H1728" s="118"/>
      <c r="I1728" s="29"/>
      <c r="J1728" s="29"/>
      <c r="K1728" s="116">
        <v>16.0</v>
      </c>
      <c r="L1728" s="118">
        <v>264000.0</v>
      </c>
      <c r="M1728" s="174"/>
      <c r="N1728" s="405">
        <v>105410.0</v>
      </c>
      <c r="O1728" s="116"/>
      <c r="P1728" s="174"/>
      <c r="Q1728" s="116"/>
      <c r="R1728" s="116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</row>
    <row r="1729" ht="15.0" customHeight="1">
      <c r="A1729" s="262"/>
      <c r="B1729" s="117" t="s">
        <v>2430</v>
      </c>
      <c r="C1729" s="116"/>
      <c r="D1729" s="118">
        <v>11407.0</v>
      </c>
      <c r="E1729" s="175">
        <f t="shared" si="1"/>
        <v>-8827148.3</v>
      </c>
      <c r="F1729" s="262"/>
      <c r="G1729" s="61" t="s">
        <v>2264</v>
      </c>
      <c r="H1729" s="118"/>
      <c r="I1729" s="29"/>
      <c r="J1729" s="29"/>
      <c r="K1729" s="116">
        <v>17.0</v>
      </c>
      <c r="L1729" s="118">
        <v>1448580.0</v>
      </c>
      <c r="M1729" s="174"/>
      <c r="N1729" s="405">
        <v>1264920.0</v>
      </c>
      <c r="O1729" s="116"/>
      <c r="P1729" s="174"/>
      <c r="Q1729" s="116"/>
      <c r="R1729" s="116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</row>
    <row r="1730" ht="15.0" customHeight="1">
      <c r="A1730" s="262"/>
      <c r="B1730" s="117" t="s">
        <v>2470</v>
      </c>
      <c r="C1730" s="118">
        <v>391364.0</v>
      </c>
      <c r="D1730" s="118"/>
      <c r="E1730" s="175">
        <f t="shared" si="1"/>
        <v>-8435784.3</v>
      </c>
      <c r="F1730" s="262"/>
      <c r="G1730" s="61" t="s">
        <v>2264</v>
      </c>
      <c r="H1730" s="118"/>
      <c r="I1730" s="29"/>
      <c r="J1730" s="29"/>
      <c r="K1730" s="116">
        <v>18.0</v>
      </c>
      <c r="L1730" s="118">
        <v>1345110.0</v>
      </c>
      <c r="M1730" s="174"/>
      <c r="N1730" s="405">
        <v>1054100.0</v>
      </c>
      <c r="O1730" s="116"/>
      <c r="P1730" s="174"/>
      <c r="Q1730" s="116"/>
      <c r="R1730" s="116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</row>
    <row r="1731" ht="15.0" customHeight="1">
      <c r="A1731" s="262"/>
      <c r="B1731" s="115" t="s">
        <v>3367</v>
      </c>
      <c r="C1731" s="118"/>
      <c r="D1731" s="118">
        <v>66000.0</v>
      </c>
      <c r="E1731" s="175">
        <f t="shared" si="1"/>
        <v>-8501784.3</v>
      </c>
      <c r="F1731" s="262"/>
      <c r="G1731" s="61" t="s">
        <v>2264</v>
      </c>
      <c r="H1731" s="118"/>
      <c r="I1731" s="29"/>
      <c r="J1731" s="29"/>
      <c r="K1731" s="116">
        <v>19.0</v>
      </c>
      <c r="L1731" s="118">
        <v>1345110.0</v>
      </c>
      <c r="M1731" s="174"/>
      <c r="N1731" s="405">
        <v>1264920.0</v>
      </c>
      <c r="O1731" s="116"/>
      <c r="P1731" s="174"/>
      <c r="Q1731" s="116"/>
      <c r="R1731" s="116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</row>
    <row r="1732" ht="15.0" customHeight="1">
      <c r="A1732" s="262"/>
      <c r="B1732" s="115" t="s">
        <v>2277</v>
      </c>
      <c r="C1732" s="118">
        <v>2.754554E7</v>
      </c>
      <c r="D1732" s="118"/>
      <c r="E1732" s="175">
        <f t="shared" si="1"/>
        <v>19043755.7</v>
      </c>
      <c r="F1732" s="262">
        <v>45977.0</v>
      </c>
      <c r="G1732" s="99" t="s">
        <v>2265</v>
      </c>
      <c r="H1732" s="118"/>
      <c r="I1732" s="29"/>
      <c r="J1732" s="29"/>
      <c r="K1732" s="116">
        <v>20.0</v>
      </c>
      <c r="L1732" s="116">
        <v>1448580.0</v>
      </c>
      <c r="M1732" s="174"/>
      <c r="N1732" s="405">
        <v>1001400.0</v>
      </c>
      <c r="O1732" s="116"/>
      <c r="P1732" s="174"/>
      <c r="Q1732" s="116"/>
      <c r="R1732" s="116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</row>
    <row r="1733" ht="15.0" customHeight="1">
      <c r="A1733" s="262"/>
      <c r="B1733" s="115" t="s">
        <v>3368</v>
      </c>
      <c r="C1733" s="116"/>
      <c r="D1733" s="116">
        <v>11000.0</v>
      </c>
      <c r="E1733" s="175">
        <f t="shared" si="1"/>
        <v>19032755.7</v>
      </c>
      <c r="F1733" s="262"/>
      <c r="G1733" s="99" t="s">
        <v>2265</v>
      </c>
      <c r="H1733" s="118"/>
      <c r="I1733" s="29"/>
      <c r="J1733" s="29"/>
      <c r="K1733" s="116">
        <v>21.0</v>
      </c>
      <c r="L1733" s="265">
        <v>1520630.0</v>
      </c>
      <c r="M1733" s="174"/>
      <c r="N1733" s="406">
        <v>632460.0</v>
      </c>
      <c r="O1733" s="116"/>
      <c r="P1733" s="174"/>
      <c r="Q1733" s="116"/>
      <c r="R1733" s="116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</row>
    <row r="1734" ht="15.0" customHeight="1">
      <c r="A1734" s="262"/>
      <c r="B1734" s="115" t="s">
        <v>3351</v>
      </c>
      <c r="C1734" s="116"/>
      <c r="D1734" s="116">
        <v>412500.0</v>
      </c>
      <c r="E1734" s="175">
        <f t="shared" si="1"/>
        <v>18620255.7</v>
      </c>
      <c r="F1734" s="262" t="s">
        <v>3352</v>
      </c>
      <c r="G1734" s="260" t="s">
        <v>2266</v>
      </c>
      <c r="H1734" s="118"/>
      <c r="I1734" s="29"/>
      <c r="J1734" s="29"/>
      <c r="K1734" s="116">
        <v>22.0</v>
      </c>
      <c r="L1734" s="116">
        <v>283340.0</v>
      </c>
      <c r="M1734" s="174"/>
      <c r="N1734" s="406">
        <v>105410.0</v>
      </c>
      <c r="O1734" s="116"/>
      <c r="P1734" s="174"/>
      <c r="Q1734" s="116"/>
      <c r="R1734" s="116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</row>
    <row r="1735" ht="15.0" customHeight="1">
      <c r="A1735" s="262"/>
      <c r="B1735" s="115" t="s">
        <v>3369</v>
      </c>
      <c r="C1735" s="116"/>
      <c r="D1735" s="116">
        <v>412500.0</v>
      </c>
      <c r="E1735" s="175">
        <f t="shared" si="1"/>
        <v>18207755.7</v>
      </c>
      <c r="F1735" s="262" t="s">
        <v>3352</v>
      </c>
      <c r="G1735" s="28" t="s">
        <v>2263</v>
      </c>
      <c r="H1735" s="118"/>
      <c r="I1735" s="29"/>
      <c r="J1735" s="29"/>
      <c r="K1735" s="116">
        <v>23.0</v>
      </c>
      <c r="L1735" s="116">
        <v>365540.0</v>
      </c>
      <c r="M1735" s="174"/>
      <c r="N1735" s="406">
        <v>105410.0</v>
      </c>
      <c r="O1735" s="116"/>
      <c r="P1735" s="174"/>
      <c r="Q1735" s="116"/>
      <c r="R1735" s="116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</row>
    <row r="1736" ht="15.0" customHeight="1">
      <c r="A1736" s="262"/>
      <c r="B1736" s="115" t="s">
        <v>2999</v>
      </c>
      <c r="C1736" s="116">
        <v>3599000.0</v>
      </c>
      <c r="D1736" s="116"/>
      <c r="E1736" s="175">
        <f t="shared" si="1"/>
        <v>21806755.7</v>
      </c>
      <c r="F1736" s="262">
        <v>45979.0</v>
      </c>
      <c r="G1736" s="28" t="s">
        <v>2263</v>
      </c>
      <c r="H1736" s="118"/>
      <c r="I1736" s="29"/>
      <c r="J1736" s="29"/>
      <c r="K1736" s="116">
        <v>24.0</v>
      </c>
      <c r="L1736" s="118">
        <v>1448580.0</v>
      </c>
      <c r="M1736" s="174"/>
      <c r="N1736" s="406">
        <v>843280.0</v>
      </c>
      <c r="O1736" s="116"/>
      <c r="P1736" s="174"/>
      <c r="Q1736" s="116"/>
      <c r="R1736" s="116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</row>
    <row r="1737" ht="15.0" customHeight="1">
      <c r="A1737" s="262"/>
      <c r="B1737" s="115" t="s">
        <v>2279</v>
      </c>
      <c r="C1737" s="116"/>
      <c r="D1737" s="116">
        <v>2.0E7</v>
      </c>
      <c r="E1737" s="175">
        <f t="shared" si="1"/>
        <v>1806755.7</v>
      </c>
      <c r="F1737" s="262"/>
      <c r="G1737" s="28" t="s">
        <v>2263</v>
      </c>
      <c r="H1737" s="118"/>
      <c r="I1737" s="29"/>
      <c r="J1737" s="29"/>
      <c r="K1737" s="116">
        <v>25.0</v>
      </c>
      <c r="L1737" s="118">
        <v>1510470.0</v>
      </c>
      <c r="M1737" s="174"/>
      <c r="N1737" s="406">
        <v>1054100.0</v>
      </c>
      <c r="O1737" s="116"/>
      <c r="P1737" s="174"/>
      <c r="Q1737" s="116"/>
      <c r="R1737" s="116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</row>
    <row r="1738" ht="15.0" customHeight="1">
      <c r="A1738" s="262"/>
      <c r="B1738" s="115" t="s">
        <v>3268</v>
      </c>
      <c r="C1738" s="116"/>
      <c r="D1738" s="116">
        <v>483500.0</v>
      </c>
      <c r="E1738" s="175">
        <f t="shared" si="1"/>
        <v>1323255.7</v>
      </c>
      <c r="F1738" s="262"/>
      <c r="G1738" s="99" t="s">
        <v>2265</v>
      </c>
      <c r="H1738" s="118"/>
      <c r="I1738" s="29"/>
      <c r="J1738" s="29"/>
      <c r="K1738" s="116">
        <v>26.0</v>
      </c>
      <c r="L1738" s="116">
        <v>1634260.0</v>
      </c>
      <c r="M1738" s="174"/>
      <c r="N1738" s="406">
        <v>948690.0</v>
      </c>
      <c r="O1738" s="116"/>
      <c r="P1738" s="174"/>
      <c r="Q1738" s="116"/>
      <c r="R1738" s="116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</row>
    <row r="1739" ht="15.0" customHeight="1">
      <c r="A1739" s="262"/>
      <c r="B1739" s="115" t="s">
        <v>3370</v>
      </c>
      <c r="C1739" s="116"/>
      <c r="D1739" s="116">
        <v>241750.0</v>
      </c>
      <c r="E1739" s="175">
        <f t="shared" si="1"/>
        <v>1081505.7</v>
      </c>
      <c r="F1739" s="262"/>
      <c r="G1739" s="99" t="s">
        <v>2265</v>
      </c>
      <c r="H1739" s="118"/>
      <c r="I1739" s="29"/>
      <c r="J1739" s="29"/>
      <c r="K1739" s="116">
        <v>27.0</v>
      </c>
      <c r="L1739" s="118">
        <v>1634260.0</v>
      </c>
      <c r="M1739" s="174"/>
      <c r="N1739" s="406">
        <v>948690.0</v>
      </c>
      <c r="O1739" s="116"/>
      <c r="P1739" s="174"/>
      <c r="Q1739" s="116"/>
      <c r="R1739" s="116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</row>
    <row r="1740" ht="15.0" customHeight="1">
      <c r="A1740" s="262">
        <v>45983.0</v>
      </c>
      <c r="B1740" s="115" t="s">
        <v>2470</v>
      </c>
      <c r="C1740" s="116">
        <v>20200.0</v>
      </c>
      <c r="D1740" s="116"/>
      <c r="E1740" s="175">
        <f t="shared" si="1"/>
        <v>1101705.7</v>
      </c>
      <c r="F1740" s="262"/>
      <c r="G1740" s="61" t="s">
        <v>2264</v>
      </c>
      <c r="H1740" s="118"/>
      <c r="I1740" s="29"/>
      <c r="J1740" s="29"/>
      <c r="K1740" s="116">
        <v>28.0</v>
      </c>
      <c r="L1740" s="118">
        <v>1465990.0</v>
      </c>
      <c r="M1740" s="174"/>
      <c r="N1740" s="406">
        <v>948690.0</v>
      </c>
      <c r="O1740" s="116"/>
      <c r="P1740" s="174"/>
      <c r="Q1740" s="116"/>
      <c r="R1740" s="116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</row>
    <row r="1741" ht="15.0" customHeight="1">
      <c r="A1741" s="262">
        <v>45985.0</v>
      </c>
      <c r="B1741" s="115" t="s">
        <v>2271</v>
      </c>
      <c r="C1741" s="118">
        <v>348113.0</v>
      </c>
      <c r="D1741" s="118"/>
      <c r="E1741" s="175">
        <f t="shared" si="1"/>
        <v>1449818.7</v>
      </c>
      <c r="F1741" s="262"/>
      <c r="G1741" s="61" t="s">
        <v>2264</v>
      </c>
      <c r="H1741" s="118"/>
      <c r="I1741" s="29"/>
      <c r="J1741" s="29"/>
      <c r="K1741" s="116">
        <v>29.0</v>
      </c>
      <c r="L1741" s="116">
        <v>263030.0</v>
      </c>
      <c r="M1741" s="174"/>
      <c r="N1741" s="406">
        <v>105410.0</v>
      </c>
      <c r="O1741" s="116"/>
      <c r="P1741" s="174"/>
      <c r="Q1741" s="116"/>
      <c r="R1741" s="116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</row>
    <row r="1742" ht="15.0" customHeight="1">
      <c r="A1742" s="262"/>
      <c r="B1742" s="117" t="s">
        <v>2470</v>
      </c>
      <c r="C1742" s="116">
        <v>301889.0</v>
      </c>
      <c r="D1742" s="116"/>
      <c r="E1742" s="175">
        <f t="shared" si="1"/>
        <v>1751707.7</v>
      </c>
      <c r="F1742" s="262"/>
      <c r="G1742" s="61" t="s">
        <v>2264</v>
      </c>
      <c r="H1742" s="118"/>
      <c r="I1742" s="29"/>
      <c r="J1742" s="29"/>
      <c r="K1742" s="116">
        <v>30.0</v>
      </c>
      <c r="L1742" s="118">
        <v>201140.0</v>
      </c>
      <c r="M1742" s="174"/>
      <c r="N1742" s="406">
        <v>105410.0</v>
      </c>
      <c r="O1742" s="116"/>
      <c r="P1742" s="174"/>
      <c r="Q1742" s="116"/>
      <c r="R1742" s="116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</row>
    <row r="1743" ht="15.0" customHeight="1">
      <c r="A1743" s="262"/>
      <c r="B1743" s="115" t="s">
        <v>2432</v>
      </c>
      <c r="C1743" s="116"/>
      <c r="D1743" s="118">
        <v>4518950.0</v>
      </c>
      <c r="E1743" s="175">
        <f t="shared" si="1"/>
        <v>-2767242.3</v>
      </c>
      <c r="F1743" s="262"/>
      <c r="G1743" s="28" t="s">
        <v>2263</v>
      </c>
      <c r="H1743" s="118"/>
      <c r="I1743" s="29"/>
      <c r="J1743" s="29"/>
      <c r="K1743" s="116">
        <v>31.0</v>
      </c>
      <c r="L1743" s="264"/>
      <c r="M1743" s="272" t="s">
        <v>3</v>
      </c>
      <c r="N1743" s="261">
        <f>SUM(N1733:N1742)</f>
        <v>5797550</v>
      </c>
      <c r="O1743" s="116"/>
      <c r="P1743" s="174"/>
      <c r="Q1743" s="116"/>
      <c r="R1743" s="116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</row>
    <row r="1744" ht="15.0" customHeight="1">
      <c r="A1744" s="262"/>
      <c r="B1744" s="115" t="s">
        <v>2436</v>
      </c>
      <c r="C1744" s="116"/>
      <c r="D1744" s="118">
        <v>1217374.0</v>
      </c>
      <c r="E1744" s="175">
        <f t="shared" si="1"/>
        <v>-3984616.3</v>
      </c>
      <c r="F1744" s="262"/>
      <c r="G1744" s="28" t="s">
        <v>2263</v>
      </c>
      <c r="H1744" s="118"/>
      <c r="I1744" s="29"/>
      <c r="J1744" s="29"/>
      <c r="K1744" s="116"/>
      <c r="L1744" s="174">
        <f>SUM(L1706:L1743)</f>
        <v>257396176</v>
      </c>
      <c r="M1744" s="174"/>
      <c r="N1744" s="174">
        <f>L1744-L1722-L1711-L1710-L1708-L1707-L1706-L1709</f>
        <v>27563510</v>
      </c>
      <c r="O1744" s="116"/>
      <c r="P1744" s="174"/>
      <c r="Q1744" s="116"/>
      <c r="R1744" s="116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</row>
    <row r="1745" ht="15.0" customHeight="1">
      <c r="A1745" s="262">
        <v>45986.0</v>
      </c>
      <c r="B1745" s="115" t="s">
        <v>2271</v>
      </c>
      <c r="C1745" s="116">
        <v>748776.0</v>
      </c>
      <c r="D1745" s="118"/>
      <c r="E1745" s="175">
        <f t="shared" si="1"/>
        <v>-3235840.3</v>
      </c>
      <c r="F1745" s="262"/>
      <c r="G1745" s="61" t="s">
        <v>2264</v>
      </c>
      <c r="H1745" s="118"/>
      <c r="I1745" s="29"/>
      <c r="J1745" s="29"/>
      <c r="K1745" s="116"/>
      <c r="L1745" s="174" t="s">
        <v>2837</v>
      </c>
      <c r="M1745" s="174"/>
      <c r="N1745" s="174"/>
      <c r="O1745" s="116"/>
      <c r="P1745" s="174"/>
      <c r="Q1745" s="116"/>
      <c r="R1745" s="116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</row>
    <row r="1746" ht="15.0" customHeight="1">
      <c r="A1746" s="262"/>
      <c r="B1746" s="117" t="s">
        <v>2274</v>
      </c>
      <c r="C1746" s="116">
        <v>1760000.0</v>
      </c>
      <c r="D1746" s="118"/>
      <c r="E1746" s="175">
        <f t="shared" si="1"/>
        <v>-1475840.3</v>
      </c>
      <c r="F1746" s="262">
        <v>45961.0</v>
      </c>
      <c r="G1746" s="61" t="s">
        <v>2264</v>
      </c>
      <c r="H1746" s="118"/>
      <c r="I1746" s="29"/>
      <c r="J1746" s="29"/>
      <c r="K1746" s="116" t="s">
        <v>2838</v>
      </c>
      <c r="L1746" s="116">
        <f>ROUNDUP(N1746*112000*0.917,-1)</f>
        <v>12940710</v>
      </c>
      <c r="M1746" s="407" t="s">
        <v>3371</v>
      </c>
      <c r="N1746" s="174">
        <f>152-26</f>
        <v>126</v>
      </c>
      <c r="O1746" s="116"/>
      <c r="P1746" s="174"/>
      <c r="Q1746" s="116"/>
      <c r="R1746" s="116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</row>
    <row r="1747" ht="15.0" customHeight="1">
      <c r="A1747" s="262"/>
      <c r="B1747" s="117" t="s">
        <v>2470</v>
      </c>
      <c r="C1747" s="116">
        <v>201427.0</v>
      </c>
      <c r="D1747" s="118"/>
      <c r="E1747" s="175">
        <f t="shared" si="1"/>
        <v>-1274413.3</v>
      </c>
      <c r="F1747" s="262"/>
      <c r="G1747" s="61" t="s">
        <v>2264</v>
      </c>
      <c r="H1747" s="118"/>
      <c r="I1747" s="29"/>
      <c r="J1747" s="29"/>
      <c r="K1747" s="408" t="s">
        <v>2839</v>
      </c>
      <c r="L1747" s="408">
        <f>45203000+48337000+30450900</f>
        <v>123990900</v>
      </c>
      <c r="M1747" s="409">
        <v>0.0</v>
      </c>
      <c r="N1747" s="409">
        <f>124000*M1747*0.9</f>
        <v>0</v>
      </c>
      <c r="O1747" s="408"/>
      <c r="P1747" s="174"/>
      <c r="Q1747" s="116"/>
      <c r="R1747" s="116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</row>
    <row r="1748" ht="15.0" customHeight="1">
      <c r="A1748" s="262"/>
      <c r="B1748" s="117" t="s">
        <v>2443</v>
      </c>
      <c r="C1748" s="116"/>
      <c r="D1748" s="118">
        <v>300000.0</v>
      </c>
      <c r="E1748" s="175">
        <f t="shared" si="1"/>
        <v>-1574413.3</v>
      </c>
      <c r="F1748" s="262"/>
      <c r="G1748" s="61" t="s">
        <v>2264</v>
      </c>
      <c r="H1748" s="118"/>
      <c r="I1748" s="29"/>
      <c r="J1748" s="29"/>
      <c r="K1748" s="116" t="s">
        <v>2829</v>
      </c>
      <c r="L1748" s="116">
        <v>2500000.0</v>
      </c>
      <c r="M1748" s="174"/>
      <c r="N1748" s="174"/>
      <c r="O1748" s="116"/>
      <c r="P1748" s="174"/>
      <c r="Q1748" s="116"/>
      <c r="R1748" s="116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</row>
    <row r="1749" ht="15.0" customHeight="1">
      <c r="A1749" s="262"/>
      <c r="B1749" s="115" t="s">
        <v>2378</v>
      </c>
      <c r="C1749" s="116"/>
      <c r="D1749" s="118">
        <v>500.0</v>
      </c>
      <c r="E1749" s="175">
        <f t="shared" si="1"/>
        <v>-1574913.3</v>
      </c>
      <c r="F1749" s="262"/>
      <c r="G1749" s="61" t="s">
        <v>2264</v>
      </c>
      <c r="H1749" s="118"/>
      <c r="I1749" s="29"/>
      <c r="J1749" s="29"/>
      <c r="K1749" s="116"/>
      <c r="L1749" s="174">
        <f>SUM(L1746:L1748)</f>
        <v>139431610</v>
      </c>
      <c r="M1749" s="174"/>
      <c r="N1749" s="174"/>
      <c r="O1749" s="116"/>
      <c r="P1749" s="174"/>
      <c r="Q1749" s="116"/>
      <c r="R1749" s="116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</row>
    <row r="1750" ht="15.0" customHeight="1">
      <c r="A1750" s="262"/>
      <c r="B1750" s="117" t="s">
        <v>2844</v>
      </c>
      <c r="C1750" s="116"/>
      <c r="D1750" s="118">
        <v>7601963.0</v>
      </c>
      <c r="E1750" s="175">
        <f t="shared" si="1"/>
        <v>-9176876.3</v>
      </c>
      <c r="F1750" s="262"/>
      <c r="G1750" s="99" t="s">
        <v>2265</v>
      </c>
      <c r="H1750" s="118"/>
      <c r="I1750" s="29"/>
      <c r="J1750" s="29"/>
      <c r="K1750" s="116" t="s">
        <v>3</v>
      </c>
      <c r="L1750" s="174">
        <f>L1744+L1749</f>
        <v>396827786</v>
      </c>
      <c r="M1750" s="174"/>
      <c r="N1750" s="174"/>
      <c r="O1750" s="116"/>
      <c r="P1750" s="174"/>
      <c r="Q1750" s="116"/>
      <c r="R1750" s="116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</row>
    <row r="1751" ht="15.0" customHeight="1">
      <c r="A1751" s="262"/>
      <c r="B1751" s="115" t="s">
        <v>2279</v>
      </c>
      <c r="C1751" s="116">
        <v>8500000.0</v>
      </c>
      <c r="D1751" s="118">
        <v>3500000.0</v>
      </c>
      <c r="E1751" s="175">
        <f t="shared" si="1"/>
        <v>-4176876.3</v>
      </c>
      <c r="F1751" s="262"/>
      <c r="G1751" s="99" t="s">
        <v>2265</v>
      </c>
      <c r="H1751" s="118"/>
      <c r="I1751" s="29"/>
      <c r="J1751" s="29"/>
      <c r="K1751" s="116"/>
      <c r="L1751" s="174"/>
      <c r="M1751" s="174"/>
      <c r="N1751" s="174"/>
      <c r="O1751" s="116"/>
      <c r="P1751" s="174"/>
      <c r="Q1751" s="116"/>
      <c r="R1751" s="116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</row>
    <row r="1752" ht="15.0" customHeight="1">
      <c r="A1752" s="262"/>
      <c r="B1752" s="117" t="s">
        <v>3372</v>
      </c>
      <c r="C1752" s="116"/>
      <c r="D1752" s="118">
        <v>1520400.0</v>
      </c>
      <c r="E1752" s="175">
        <f t="shared" si="1"/>
        <v>-5697276.3</v>
      </c>
      <c r="F1752" s="262"/>
      <c r="G1752" s="28" t="s">
        <v>2263</v>
      </c>
      <c r="H1752" s="118"/>
      <c r="I1752" s="29"/>
      <c r="J1752" s="29"/>
      <c r="K1752" s="116"/>
      <c r="L1752" s="174"/>
      <c r="M1752" s="174"/>
      <c r="N1752" s="174"/>
      <c r="O1752" s="116"/>
      <c r="P1752" s="174"/>
      <c r="Q1752" s="116"/>
      <c r="R1752" s="116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</row>
    <row r="1753" ht="15.0" customHeight="1">
      <c r="A1753" s="262">
        <v>45987.0</v>
      </c>
      <c r="B1753" s="115" t="s">
        <v>2271</v>
      </c>
      <c r="C1753" s="116">
        <v>751526.0</v>
      </c>
      <c r="D1753" s="118"/>
      <c r="E1753" s="175">
        <f t="shared" si="1"/>
        <v>-4945750.3</v>
      </c>
      <c r="F1753" s="262"/>
      <c r="G1753" s="61" t="s">
        <v>2264</v>
      </c>
      <c r="H1753" s="118"/>
      <c r="I1753" s="29"/>
      <c r="J1753" s="29"/>
      <c r="K1753" s="116"/>
      <c r="L1753" s="116"/>
      <c r="M1753" s="174"/>
      <c r="N1753" s="174"/>
      <c r="O1753" s="116"/>
      <c r="P1753" s="174"/>
      <c r="Q1753" s="116"/>
      <c r="R1753" s="116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</row>
    <row r="1754" ht="15.0" customHeight="1">
      <c r="A1754" s="262"/>
      <c r="B1754" s="115" t="s">
        <v>2279</v>
      </c>
      <c r="C1754" s="116"/>
      <c r="D1754" s="118">
        <v>3000000.0</v>
      </c>
      <c r="E1754" s="175">
        <f t="shared" si="1"/>
        <v>-7945750.3</v>
      </c>
      <c r="F1754" s="262" t="s">
        <v>3373</v>
      </c>
      <c r="G1754" s="61" t="s">
        <v>2264</v>
      </c>
      <c r="H1754" s="118"/>
      <c r="I1754" s="29"/>
      <c r="J1754" s="29"/>
      <c r="K1754" s="116"/>
      <c r="L1754" s="116"/>
      <c r="M1754" s="174"/>
      <c r="N1754" s="174"/>
      <c r="O1754" s="116"/>
      <c r="P1754" s="174"/>
      <c r="Q1754" s="116"/>
      <c r="R1754" s="116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</row>
    <row r="1755" ht="15.0" customHeight="1">
      <c r="A1755" s="262"/>
      <c r="B1755" s="117" t="s">
        <v>2470</v>
      </c>
      <c r="C1755" s="116">
        <v>267084.0</v>
      </c>
      <c r="D1755" s="118"/>
      <c r="E1755" s="175">
        <f t="shared" si="1"/>
        <v>-7678666.3</v>
      </c>
      <c r="F1755" s="262"/>
      <c r="G1755" s="61" t="s">
        <v>2264</v>
      </c>
      <c r="H1755" s="118"/>
      <c r="I1755" s="29"/>
      <c r="J1755" s="29"/>
      <c r="K1755" s="116"/>
      <c r="L1755" s="174"/>
      <c r="M1755" s="174"/>
      <c r="N1755" s="174"/>
      <c r="O1755" s="116"/>
      <c r="P1755" s="174"/>
      <c r="Q1755" s="116"/>
      <c r="R1755" s="116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</row>
    <row r="1756" ht="15.0" customHeight="1">
      <c r="A1756" s="262"/>
      <c r="B1756" s="115" t="s">
        <v>3374</v>
      </c>
      <c r="C1756" s="116"/>
      <c r="D1756" s="116">
        <v>30000.0</v>
      </c>
      <c r="E1756" s="175">
        <f t="shared" si="1"/>
        <v>-7708666.3</v>
      </c>
      <c r="F1756" s="262" t="s">
        <v>3375</v>
      </c>
      <c r="G1756" s="99" t="s">
        <v>2265</v>
      </c>
      <c r="H1756" s="118"/>
      <c r="I1756" s="29"/>
      <c r="J1756" s="29"/>
      <c r="K1756" s="116"/>
      <c r="L1756" s="174"/>
      <c r="M1756" s="174"/>
      <c r="N1756" s="174"/>
      <c r="O1756" s="116"/>
      <c r="P1756" s="174"/>
      <c r="Q1756" s="116"/>
      <c r="R1756" s="116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</row>
    <row r="1757" ht="15.0" customHeight="1">
      <c r="A1757" s="262"/>
      <c r="B1757" s="115" t="s">
        <v>3376</v>
      </c>
      <c r="C1757" s="116"/>
      <c r="D1757" s="116">
        <v>188757.0</v>
      </c>
      <c r="E1757" s="175">
        <f t="shared" si="1"/>
        <v>-7897423.3</v>
      </c>
      <c r="F1757" s="262" t="s">
        <v>3377</v>
      </c>
      <c r="G1757" s="99" t="s">
        <v>2265</v>
      </c>
      <c r="H1757" s="118"/>
      <c r="I1757" s="29"/>
      <c r="J1757" s="29"/>
      <c r="K1757" s="116"/>
      <c r="L1757" s="174"/>
      <c r="M1757" s="174"/>
      <c r="N1757" s="174"/>
      <c r="O1757" s="116"/>
      <c r="P1757" s="174"/>
      <c r="Q1757" s="116"/>
      <c r="R1757" s="116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</row>
    <row r="1758" ht="15.0" customHeight="1">
      <c r="A1758" s="262"/>
      <c r="B1758" s="115" t="s">
        <v>3343</v>
      </c>
      <c r="C1758" s="116"/>
      <c r="D1758" s="116">
        <v>48400.0</v>
      </c>
      <c r="E1758" s="175">
        <f t="shared" si="1"/>
        <v>-7945823.3</v>
      </c>
      <c r="F1758" s="262" t="s">
        <v>3344</v>
      </c>
      <c r="G1758" s="28" t="s">
        <v>2263</v>
      </c>
      <c r="H1758" s="118"/>
      <c r="I1758" s="29"/>
      <c r="J1758" s="29"/>
      <c r="K1758" s="116"/>
      <c r="L1758" s="174"/>
      <c r="M1758" s="174"/>
      <c r="N1758" s="174"/>
      <c r="O1758" s="116"/>
      <c r="P1758" s="174"/>
      <c r="Q1758" s="116"/>
      <c r="R1758" s="116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</row>
    <row r="1759" ht="15.0" customHeight="1">
      <c r="A1759" s="262">
        <v>45988.0</v>
      </c>
      <c r="B1759" s="115" t="s">
        <v>2271</v>
      </c>
      <c r="C1759" s="116">
        <v>471842.0</v>
      </c>
      <c r="D1759" s="116"/>
      <c r="E1759" s="175">
        <f t="shared" si="1"/>
        <v>-7473981.3</v>
      </c>
      <c r="F1759" s="262"/>
      <c r="G1759" s="61" t="s">
        <v>2264</v>
      </c>
      <c r="H1759" s="118"/>
      <c r="I1759" s="29"/>
      <c r="J1759" s="29"/>
      <c r="K1759" s="116"/>
      <c r="L1759" s="174"/>
      <c r="M1759" s="174"/>
      <c r="N1759" s="174"/>
      <c r="O1759" s="116"/>
      <c r="P1759" s="174"/>
      <c r="Q1759" s="116"/>
      <c r="R1759" s="116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</row>
    <row r="1760" ht="15.0" customHeight="1">
      <c r="A1760" s="262"/>
      <c r="B1760" s="117" t="s">
        <v>2470</v>
      </c>
      <c r="C1760" s="116">
        <v>359626.0</v>
      </c>
      <c r="D1760" s="116"/>
      <c r="E1760" s="175">
        <f t="shared" si="1"/>
        <v>-7114355.3</v>
      </c>
      <c r="F1760" s="262"/>
      <c r="G1760" s="61" t="s">
        <v>2264</v>
      </c>
      <c r="H1760" s="118"/>
      <c r="I1760" s="29"/>
      <c r="J1760" s="29"/>
      <c r="K1760" s="116"/>
      <c r="L1760" s="174"/>
      <c r="M1760" s="174"/>
      <c r="N1760" s="174"/>
      <c r="O1760" s="116"/>
      <c r="P1760" s="174"/>
      <c r="Q1760" s="116"/>
      <c r="R1760" s="116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</row>
    <row r="1761" ht="15.0" customHeight="1">
      <c r="A1761" s="262"/>
      <c r="B1761" s="117" t="s">
        <v>2464</v>
      </c>
      <c r="C1761" s="116"/>
      <c r="D1761" s="116">
        <v>1501596.0</v>
      </c>
      <c r="E1761" s="175">
        <f t="shared" si="1"/>
        <v>-8615951.3</v>
      </c>
      <c r="F1761" s="262"/>
      <c r="G1761" s="99" t="s">
        <v>2265</v>
      </c>
      <c r="H1761" s="118"/>
      <c r="I1761" s="29"/>
      <c r="J1761" s="29"/>
      <c r="K1761" s="116"/>
      <c r="L1761" s="174"/>
      <c r="M1761" s="174"/>
      <c r="N1761" s="174"/>
      <c r="O1761" s="116"/>
      <c r="P1761" s="174"/>
      <c r="Q1761" s="116"/>
      <c r="R1761" s="116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</row>
    <row r="1762" ht="15.0" customHeight="1">
      <c r="A1762" s="262"/>
      <c r="B1762" s="117" t="s">
        <v>2444</v>
      </c>
      <c r="C1762" s="116"/>
      <c r="D1762" s="264">
        <v>255950.0</v>
      </c>
      <c r="E1762" s="175">
        <f t="shared" si="1"/>
        <v>-8871901.3</v>
      </c>
      <c r="F1762" s="262"/>
      <c r="G1762" s="28" t="s">
        <v>2263</v>
      </c>
      <c r="H1762" s="118"/>
      <c r="I1762" s="29"/>
      <c r="J1762" s="29"/>
      <c r="K1762" s="116"/>
      <c r="L1762" s="174"/>
      <c r="M1762" s="174"/>
      <c r="N1762" s="174"/>
      <c r="O1762" s="116"/>
      <c r="P1762" s="174"/>
      <c r="Q1762" s="116"/>
      <c r="R1762" s="116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</row>
    <row r="1763" ht="15.0" customHeight="1">
      <c r="A1763" s="262"/>
      <c r="B1763" s="117" t="s">
        <v>2445</v>
      </c>
      <c r="C1763" s="118"/>
      <c r="D1763" s="118">
        <v>660000.0</v>
      </c>
      <c r="E1763" s="175">
        <f t="shared" si="1"/>
        <v>-9531901.3</v>
      </c>
      <c r="F1763" s="262"/>
      <c r="G1763" s="28" t="s">
        <v>2263</v>
      </c>
      <c r="H1763" s="118"/>
      <c r="I1763" s="29"/>
      <c r="J1763" s="29"/>
      <c r="K1763" s="116"/>
      <c r="L1763" s="174"/>
      <c r="M1763" s="174"/>
      <c r="N1763" s="174"/>
      <c r="O1763" s="116"/>
      <c r="P1763" s="174"/>
      <c r="Q1763" s="116"/>
      <c r="R1763" s="116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</row>
    <row r="1764" ht="15.0" customHeight="1">
      <c r="A1764" s="262"/>
      <c r="B1764" s="115" t="s">
        <v>3378</v>
      </c>
      <c r="C1764" s="116"/>
      <c r="D1764" s="118">
        <v>225000.0</v>
      </c>
      <c r="E1764" s="175">
        <f t="shared" si="1"/>
        <v>-9756901.3</v>
      </c>
      <c r="F1764" s="262" t="s">
        <v>3352</v>
      </c>
      <c r="G1764" s="28" t="s">
        <v>2263</v>
      </c>
      <c r="H1764" s="118"/>
      <c r="I1764" s="29"/>
      <c r="J1764" s="29"/>
      <c r="K1764" s="116"/>
      <c r="L1764" s="174"/>
      <c r="M1764" s="174"/>
      <c r="N1764" s="174"/>
      <c r="O1764" s="116"/>
      <c r="P1764" s="174"/>
      <c r="Q1764" s="116"/>
      <c r="R1764" s="116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</row>
    <row r="1765" ht="15.0" customHeight="1">
      <c r="A1765" s="262"/>
      <c r="B1765" s="115" t="s">
        <v>3369</v>
      </c>
      <c r="C1765" s="116"/>
      <c r="D1765" s="118">
        <v>247500.0</v>
      </c>
      <c r="E1765" s="175">
        <f t="shared" si="1"/>
        <v>-10004401.3</v>
      </c>
      <c r="F1765" s="262" t="s">
        <v>3352</v>
      </c>
      <c r="G1765" s="28" t="s">
        <v>2263</v>
      </c>
      <c r="H1765" s="118"/>
      <c r="I1765" s="29"/>
      <c r="J1765" s="29"/>
      <c r="K1765" s="116"/>
      <c r="L1765" s="174"/>
      <c r="M1765" s="174"/>
      <c r="N1765" s="174"/>
      <c r="O1765" s="116"/>
      <c r="P1765" s="174"/>
      <c r="Q1765" s="116"/>
      <c r="R1765" s="116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</row>
    <row r="1766" ht="15.0" customHeight="1">
      <c r="A1766" s="262">
        <v>45989.0</v>
      </c>
      <c r="B1766" s="115" t="s">
        <v>2271</v>
      </c>
      <c r="C1766" s="116">
        <v>585159.0</v>
      </c>
      <c r="D1766" s="264"/>
      <c r="E1766" s="175">
        <f t="shared" si="1"/>
        <v>-9419242.3</v>
      </c>
      <c r="F1766" s="262"/>
      <c r="G1766" s="61" t="s">
        <v>2264</v>
      </c>
      <c r="H1766" s="118"/>
      <c r="I1766" s="29"/>
      <c r="J1766" s="29"/>
      <c r="K1766" s="116"/>
      <c r="L1766" s="174"/>
      <c r="M1766" s="174"/>
      <c r="N1766" s="174"/>
      <c r="O1766" s="116"/>
      <c r="P1766" s="174"/>
      <c r="Q1766" s="116"/>
      <c r="R1766" s="116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</row>
    <row r="1767" ht="15.0" customHeight="1">
      <c r="A1767" s="262"/>
      <c r="B1767" s="117" t="s">
        <v>2470</v>
      </c>
      <c r="C1767" s="118">
        <v>360456.0</v>
      </c>
      <c r="D1767" s="118"/>
      <c r="E1767" s="175">
        <f t="shared" si="1"/>
        <v>-9058786.3</v>
      </c>
      <c r="F1767" s="262"/>
      <c r="G1767" s="61" t="s">
        <v>2264</v>
      </c>
      <c r="H1767" s="118"/>
      <c r="I1767" s="29"/>
      <c r="J1767" s="29"/>
      <c r="K1767" s="116"/>
      <c r="L1767" s="174"/>
      <c r="M1767" s="174"/>
      <c r="N1767" s="174"/>
      <c r="O1767" s="116"/>
      <c r="P1767" s="174"/>
      <c r="Q1767" s="116"/>
      <c r="R1767" s="116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</row>
    <row r="1768" ht="15.0" customHeight="1">
      <c r="A1768" s="262"/>
      <c r="B1768" s="115" t="s">
        <v>2279</v>
      </c>
      <c r="C1768" s="116"/>
      <c r="D1768" s="116">
        <v>4.8E7</v>
      </c>
      <c r="E1768" s="175">
        <f t="shared" si="1"/>
        <v>-57058786.3</v>
      </c>
      <c r="F1768" s="262"/>
      <c r="G1768" s="61" t="s">
        <v>2264</v>
      </c>
      <c r="H1768" s="118"/>
      <c r="I1768" s="29"/>
      <c r="J1768" s="29"/>
      <c r="K1768" s="116"/>
      <c r="L1768" s="174"/>
      <c r="M1768" s="174"/>
      <c r="N1768" s="174"/>
      <c r="O1768" s="116"/>
      <c r="P1768" s="174"/>
      <c r="Q1768" s="116"/>
      <c r="R1768" s="116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</row>
    <row r="1769" ht="15.0" customHeight="1">
      <c r="A1769" s="262"/>
      <c r="B1769" s="117" t="s">
        <v>2463</v>
      </c>
      <c r="C1769" s="116">
        <v>4841580.0</v>
      </c>
      <c r="D1769" s="118"/>
      <c r="E1769" s="175">
        <f t="shared" si="1"/>
        <v>-52217206.3</v>
      </c>
      <c r="F1769" s="262">
        <v>45981.0</v>
      </c>
      <c r="G1769" s="260" t="s">
        <v>2266</v>
      </c>
      <c r="H1769" s="118"/>
      <c r="I1769" s="29"/>
      <c r="J1769" s="29"/>
      <c r="K1769" s="116"/>
      <c r="L1769" s="174"/>
      <c r="M1769" s="174"/>
      <c r="N1769" s="174"/>
      <c r="O1769" s="116"/>
      <c r="P1769" s="174"/>
      <c r="Q1769" s="116"/>
      <c r="R1769" s="116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</row>
    <row r="1770" ht="15.0" customHeight="1">
      <c r="A1770" s="262"/>
      <c r="B1770" s="115" t="s">
        <v>2378</v>
      </c>
      <c r="C1770" s="116"/>
      <c r="D1770" s="118">
        <v>500.0</v>
      </c>
      <c r="E1770" s="175">
        <f t="shared" si="1"/>
        <v>-52217706.3</v>
      </c>
      <c r="F1770" s="262"/>
      <c r="G1770" s="260" t="s">
        <v>2266</v>
      </c>
      <c r="H1770" s="118"/>
      <c r="I1770" s="29"/>
      <c r="J1770" s="29"/>
      <c r="K1770" s="116"/>
      <c r="L1770" s="174"/>
      <c r="M1770" s="174"/>
      <c r="N1770" s="174"/>
      <c r="O1770" s="116"/>
      <c r="P1770" s="174"/>
      <c r="Q1770" s="116"/>
      <c r="R1770" s="116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</row>
    <row r="1771" ht="15.0" customHeight="1">
      <c r="A1771" s="262"/>
      <c r="B1771" s="115" t="s">
        <v>2278</v>
      </c>
      <c r="C1771" s="116">
        <v>1.7044962E7</v>
      </c>
      <c r="D1771" s="116"/>
      <c r="E1771" s="175">
        <f t="shared" si="1"/>
        <v>-35172744.3</v>
      </c>
      <c r="F1771" s="262">
        <v>45977.0</v>
      </c>
      <c r="G1771" s="99" t="s">
        <v>2265</v>
      </c>
      <c r="H1771" s="118"/>
      <c r="I1771" s="29"/>
      <c r="J1771" s="29"/>
      <c r="K1771" s="116"/>
      <c r="L1771" s="174"/>
      <c r="M1771" s="174"/>
      <c r="N1771" s="174"/>
      <c r="O1771" s="116"/>
      <c r="P1771" s="174"/>
      <c r="Q1771" s="116"/>
      <c r="R1771" s="116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</row>
    <row r="1772" ht="15.0" customHeight="1">
      <c r="A1772" s="262"/>
      <c r="B1772" s="115" t="s">
        <v>2277</v>
      </c>
      <c r="C1772" s="116">
        <v>2.694021E7</v>
      </c>
      <c r="D1772" s="118"/>
      <c r="E1772" s="175">
        <f t="shared" si="1"/>
        <v>-8232534.3</v>
      </c>
      <c r="F1772" s="262">
        <v>45984.0</v>
      </c>
      <c r="G1772" s="99" t="s">
        <v>2265</v>
      </c>
      <c r="H1772" s="118"/>
      <c r="I1772" s="29"/>
      <c r="J1772" s="29"/>
      <c r="K1772" s="116"/>
      <c r="L1772" s="174"/>
      <c r="M1772" s="174"/>
      <c r="N1772" s="174"/>
      <c r="O1772" s="116"/>
      <c r="P1772" s="174"/>
      <c r="Q1772" s="116"/>
      <c r="R1772" s="116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</row>
    <row r="1773" ht="15.0" customHeight="1">
      <c r="A1773" s="262"/>
      <c r="B1773" s="115" t="s">
        <v>2279</v>
      </c>
      <c r="C1773" s="116">
        <v>2.6E7</v>
      </c>
      <c r="D1773" s="118"/>
      <c r="E1773" s="175">
        <f t="shared" si="1"/>
        <v>17767465.7</v>
      </c>
      <c r="F1773" s="262"/>
      <c r="G1773" s="99" t="s">
        <v>2265</v>
      </c>
      <c r="H1773" s="118"/>
      <c r="I1773" s="29"/>
      <c r="J1773" s="29"/>
      <c r="K1773" s="116"/>
      <c r="L1773" s="174"/>
      <c r="M1773" s="174"/>
      <c r="N1773" s="174"/>
      <c r="O1773" s="116"/>
      <c r="P1773" s="174"/>
      <c r="Q1773" s="116"/>
      <c r="R1773" s="116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</row>
    <row r="1774" ht="15.0" customHeight="1">
      <c r="A1774" s="262"/>
      <c r="B1774" s="115" t="s">
        <v>3379</v>
      </c>
      <c r="C1774" s="116"/>
      <c r="D1774" s="118">
        <v>8953300.0</v>
      </c>
      <c r="E1774" s="175">
        <f t="shared" si="1"/>
        <v>8814165.7</v>
      </c>
      <c r="F1774" s="262" t="s">
        <v>2459</v>
      </c>
      <c r="G1774" s="99" t="s">
        <v>2265</v>
      </c>
      <c r="H1774" s="118"/>
      <c r="I1774" s="29"/>
      <c r="J1774" s="29"/>
      <c r="K1774" s="116"/>
      <c r="L1774" s="174"/>
      <c r="M1774" s="174"/>
      <c r="N1774" s="174"/>
      <c r="O1774" s="116"/>
      <c r="P1774" s="174"/>
      <c r="Q1774" s="116"/>
      <c r="R1774" s="116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</row>
    <row r="1775" ht="15.0" customHeight="1">
      <c r="A1775" s="262"/>
      <c r="B1775" s="115" t="s">
        <v>2272</v>
      </c>
      <c r="C1775" s="116"/>
      <c r="D1775" s="118">
        <v>1324294.0</v>
      </c>
      <c r="E1775" s="175">
        <f t="shared" si="1"/>
        <v>7489871.7</v>
      </c>
      <c r="F1775" s="262"/>
      <c r="G1775" s="99" t="s">
        <v>2265</v>
      </c>
      <c r="H1775" s="118"/>
      <c r="I1775" s="29"/>
      <c r="J1775" s="29"/>
      <c r="K1775" s="116"/>
      <c r="L1775" s="174"/>
      <c r="M1775" s="174"/>
      <c r="N1775" s="174"/>
      <c r="O1775" s="116"/>
      <c r="P1775" s="174"/>
      <c r="Q1775" s="116"/>
      <c r="R1775" s="116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</row>
    <row r="1776" ht="15.0" customHeight="1">
      <c r="A1776" s="262"/>
      <c r="B1776" s="115" t="s">
        <v>3380</v>
      </c>
      <c r="C1776" s="116"/>
      <c r="D1776" s="118">
        <v>241750.0</v>
      </c>
      <c r="E1776" s="175">
        <f t="shared" si="1"/>
        <v>7248121.7</v>
      </c>
      <c r="F1776" s="262"/>
      <c r="G1776" s="99" t="s">
        <v>2265</v>
      </c>
      <c r="H1776" s="118"/>
      <c r="I1776" s="29"/>
      <c r="J1776" s="29"/>
      <c r="K1776" s="116"/>
      <c r="L1776" s="174"/>
      <c r="M1776" s="174"/>
      <c r="N1776" s="174"/>
      <c r="O1776" s="116"/>
      <c r="P1776" s="174"/>
      <c r="Q1776" s="116"/>
      <c r="R1776" s="116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</row>
    <row r="1777" ht="15.0" customHeight="1">
      <c r="A1777" s="262"/>
      <c r="B1777" s="115" t="s">
        <v>3381</v>
      </c>
      <c r="C1777" s="116"/>
      <c r="D1777" s="118">
        <v>483500.0</v>
      </c>
      <c r="E1777" s="175">
        <f t="shared" si="1"/>
        <v>6764621.7</v>
      </c>
      <c r="F1777" s="262"/>
      <c r="G1777" s="99" t="s">
        <v>2265</v>
      </c>
      <c r="H1777" s="118"/>
      <c r="I1777" s="29"/>
      <c r="J1777" s="29"/>
      <c r="K1777" s="116"/>
      <c r="L1777" s="174"/>
      <c r="M1777" s="174"/>
      <c r="N1777" s="174"/>
      <c r="O1777" s="116"/>
      <c r="P1777" s="174"/>
      <c r="Q1777" s="116"/>
      <c r="R1777" s="116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</row>
    <row r="1778" ht="15.0" customHeight="1">
      <c r="A1778" s="262"/>
      <c r="B1778" s="115" t="s">
        <v>3382</v>
      </c>
      <c r="C1778" s="116"/>
      <c r="D1778" s="118">
        <v>241750.0</v>
      </c>
      <c r="E1778" s="175">
        <f t="shared" si="1"/>
        <v>6522871.7</v>
      </c>
      <c r="F1778" s="262"/>
      <c r="G1778" s="99" t="s">
        <v>2265</v>
      </c>
      <c r="H1778" s="118"/>
      <c r="I1778" s="29"/>
      <c r="J1778" s="29"/>
      <c r="K1778" s="116"/>
      <c r="L1778" s="174"/>
      <c r="M1778" s="174"/>
      <c r="N1778" s="174"/>
      <c r="O1778" s="116"/>
      <c r="P1778" s="174"/>
      <c r="Q1778" s="116"/>
      <c r="R1778" s="116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</row>
    <row r="1779" ht="15.0" customHeight="1">
      <c r="A1779" s="262"/>
      <c r="B1779" s="115" t="s">
        <v>3227</v>
      </c>
      <c r="C1779" s="116"/>
      <c r="D1779" s="118">
        <v>1.5E7</v>
      </c>
      <c r="E1779" s="175">
        <f t="shared" si="1"/>
        <v>-8477128.3</v>
      </c>
      <c r="F1779" s="262"/>
      <c r="G1779" s="99" t="s">
        <v>2265</v>
      </c>
      <c r="H1779" s="118"/>
      <c r="I1779" s="29"/>
      <c r="J1779" s="29"/>
      <c r="K1779" s="116"/>
      <c r="L1779" s="174"/>
      <c r="M1779" s="174"/>
      <c r="N1779" s="174"/>
      <c r="O1779" s="116"/>
      <c r="P1779" s="174"/>
      <c r="Q1779" s="116"/>
      <c r="R1779" s="116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</row>
    <row r="1780" ht="15.0" customHeight="1">
      <c r="A1780" s="262"/>
      <c r="B1780" s="115" t="s">
        <v>2462</v>
      </c>
      <c r="C1780" s="116"/>
      <c r="D1780" s="116">
        <v>275000.0</v>
      </c>
      <c r="E1780" s="175">
        <f t="shared" si="1"/>
        <v>-8752128.3</v>
      </c>
      <c r="F1780" s="262"/>
      <c r="G1780" s="28" t="s">
        <v>2263</v>
      </c>
      <c r="H1780" s="118"/>
      <c r="I1780" s="29"/>
      <c r="J1780" s="29"/>
      <c r="K1780" s="116"/>
      <c r="L1780" s="174"/>
      <c r="M1780" s="174"/>
      <c r="N1780" s="174"/>
      <c r="O1780" s="116"/>
      <c r="P1780" s="174"/>
      <c r="Q1780" s="116"/>
      <c r="R1780" s="116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</row>
    <row r="1781" ht="15.0" customHeight="1">
      <c r="A1781" s="262">
        <v>45990.0</v>
      </c>
      <c r="B1781" s="117" t="s">
        <v>2470</v>
      </c>
      <c r="C1781" s="116">
        <v>2100.0</v>
      </c>
      <c r="D1781" s="116"/>
      <c r="E1781" s="175">
        <f t="shared" si="1"/>
        <v>-8750028.3</v>
      </c>
      <c r="F1781" s="262"/>
      <c r="G1781" s="61" t="s">
        <v>2264</v>
      </c>
      <c r="H1781" s="118"/>
      <c r="I1781" s="29"/>
      <c r="J1781" s="29"/>
      <c r="K1781" s="116"/>
      <c r="L1781" s="174"/>
      <c r="M1781" s="174"/>
      <c r="N1781" s="174"/>
      <c r="O1781" s="116"/>
      <c r="P1781" s="174"/>
      <c r="Q1781" s="116"/>
      <c r="R1781" s="116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</row>
    <row r="1782" ht="15.0" customHeight="1">
      <c r="A1782" s="262"/>
      <c r="B1782" s="117" t="s">
        <v>2279</v>
      </c>
      <c r="C1782" s="116"/>
      <c r="D1782" s="118">
        <v>4000000.0</v>
      </c>
      <c r="E1782" s="175">
        <f t="shared" si="1"/>
        <v>-12750028.3</v>
      </c>
      <c r="F1782" s="262"/>
      <c r="G1782" s="28" t="s">
        <v>2263</v>
      </c>
      <c r="H1782" s="118"/>
      <c r="I1782" s="29"/>
      <c r="J1782" s="29"/>
      <c r="K1782" s="116"/>
      <c r="L1782" s="174"/>
      <c r="M1782" s="174"/>
      <c r="N1782" s="174"/>
      <c r="O1782" s="116"/>
      <c r="P1782" s="174"/>
      <c r="Q1782" s="116"/>
      <c r="R1782" s="116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</row>
    <row r="1783" ht="15.0" customHeight="1">
      <c r="A1783" s="262">
        <v>45991.0</v>
      </c>
      <c r="B1783" s="117" t="s">
        <v>2470</v>
      </c>
      <c r="C1783" s="116">
        <v>185200.0</v>
      </c>
      <c r="D1783" s="116"/>
      <c r="E1783" s="175">
        <f t="shared" si="1"/>
        <v>-12564828.3</v>
      </c>
      <c r="F1783" s="262"/>
      <c r="G1783" s="61" t="s">
        <v>2264</v>
      </c>
      <c r="H1783" s="118"/>
      <c r="I1783" s="29"/>
      <c r="J1783" s="29"/>
      <c r="K1783" s="116"/>
      <c r="L1783" s="174"/>
      <c r="M1783" s="174"/>
      <c r="N1783" s="174"/>
      <c r="O1783" s="116"/>
      <c r="P1783" s="174"/>
      <c r="Q1783" s="116"/>
      <c r="R1783" s="116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</row>
    <row r="1784" ht="15.0" customHeight="1">
      <c r="A1784" s="262"/>
      <c r="B1784" s="117" t="s">
        <v>3291</v>
      </c>
      <c r="C1784" s="116"/>
      <c r="D1784" s="116">
        <v>13450.0</v>
      </c>
      <c r="E1784" s="175">
        <f t="shared" si="1"/>
        <v>-12578278.3</v>
      </c>
      <c r="F1784" s="262" t="s">
        <v>3383</v>
      </c>
      <c r="G1784" s="28" t="s">
        <v>2263</v>
      </c>
      <c r="H1784" s="118"/>
      <c r="I1784" s="29"/>
      <c r="J1784" s="29"/>
      <c r="K1784" s="116"/>
      <c r="L1784" s="174"/>
      <c r="M1784" s="174"/>
      <c r="N1784" s="174"/>
      <c r="O1784" s="116"/>
      <c r="P1784" s="174"/>
      <c r="Q1784" s="116"/>
      <c r="R1784" s="116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</row>
    <row r="1785" ht="15.0" customHeight="1">
      <c r="A1785" s="262"/>
      <c r="B1785" s="117" t="s">
        <v>3291</v>
      </c>
      <c r="C1785" s="116"/>
      <c r="D1785" s="116">
        <v>24690.0</v>
      </c>
      <c r="E1785" s="175">
        <f t="shared" si="1"/>
        <v>-12602968.3</v>
      </c>
      <c r="F1785" s="262" t="s">
        <v>3383</v>
      </c>
      <c r="G1785" s="28" t="s">
        <v>2263</v>
      </c>
      <c r="H1785" s="118"/>
      <c r="I1785" s="29"/>
      <c r="J1785" s="29"/>
      <c r="K1785" s="116"/>
      <c r="L1785" s="174"/>
      <c r="M1785" s="174"/>
      <c r="N1785" s="174"/>
      <c r="O1785" s="116"/>
      <c r="P1785" s="174"/>
      <c r="Q1785" s="116"/>
      <c r="R1785" s="116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</row>
    <row r="1786" ht="15.0" customHeight="1">
      <c r="A1786" s="262"/>
      <c r="B1786" s="117" t="s">
        <v>3291</v>
      </c>
      <c r="C1786" s="116"/>
      <c r="D1786" s="116">
        <v>40420.0</v>
      </c>
      <c r="E1786" s="175">
        <f t="shared" si="1"/>
        <v>-12643388.3</v>
      </c>
      <c r="F1786" s="262" t="s">
        <v>3383</v>
      </c>
      <c r="G1786" s="28" t="s">
        <v>2263</v>
      </c>
      <c r="H1786" s="118"/>
      <c r="I1786" s="29"/>
      <c r="J1786" s="29"/>
      <c r="K1786" s="116"/>
      <c r="L1786" s="174"/>
      <c r="M1786" s="174"/>
      <c r="N1786" s="174"/>
      <c r="O1786" s="116"/>
      <c r="P1786" s="174"/>
      <c r="Q1786" s="116"/>
      <c r="R1786" s="116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</row>
    <row r="1787" ht="15.0" customHeight="1">
      <c r="A1787" s="262"/>
      <c r="B1787" s="115" t="s">
        <v>3291</v>
      </c>
      <c r="C1787" s="116"/>
      <c r="D1787" s="116">
        <v>85410.0</v>
      </c>
      <c r="E1787" s="175">
        <f t="shared" si="1"/>
        <v>-12728798.3</v>
      </c>
      <c r="F1787" s="262" t="s">
        <v>3383</v>
      </c>
      <c r="G1787" s="28" t="s">
        <v>2263</v>
      </c>
      <c r="H1787" s="118"/>
      <c r="I1787" s="29"/>
      <c r="J1787" s="29"/>
      <c r="K1787" s="116"/>
      <c r="L1787" s="174"/>
      <c r="M1787" s="174"/>
      <c r="N1787" s="174"/>
      <c r="O1787" s="116"/>
      <c r="P1787" s="174"/>
      <c r="Q1787" s="116"/>
      <c r="R1787" s="116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</row>
    <row r="1788" ht="15.0" customHeight="1">
      <c r="A1788" s="262"/>
      <c r="B1788" s="117" t="s">
        <v>3291</v>
      </c>
      <c r="C1788" s="116"/>
      <c r="D1788" s="116">
        <v>48290.0</v>
      </c>
      <c r="E1788" s="175">
        <f t="shared" si="1"/>
        <v>-12777088.3</v>
      </c>
      <c r="F1788" s="262" t="s">
        <v>3383</v>
      </c>
      <c r="G1788" s="28" t="s">
        <v>2263</v>
      </c>
      <c r="H1788" s="118"/>
      <c r="I1788" s="29"/>
      <c r="J1788" s="29"/>
      <c r="K1788" s="116"/>
      <c r="L1788" s="174"/>
      <c r="M1788" s="174"/>
      <c r="N1788" s="174"/>
      <c r="O1788" s="116"/>
      <c r="P1788" s="174"/>
      <c r="Q1788" s="116"/>
      <c r="R1788" s="116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</row>
    <row r="1789" ht="15.0" customHeight="1">
      <c r="A1789" s="262"/>
      <c r="B1789" s="117" t="s">
        <v>2268</v>
      </c>
      <c r="C1789" s="116"/>
      <c r="D1789" s="116">
        <v>544772.0</v>
      </c>
      <c r="E1789" s="175">
        <f t="shared" si="1"/>
        <v>-13321860.3</v>
      </c>
      <c r="F1789" s="262"/>
      <c r="G1789" s="99" t="s">
        <v>2265</v>
      </c>
      <c r="H1789" s="118"/>
      <c r="I1789" s="29"/>
      <c r="J1789" s="29"/>
      <c r="K1789" s="116"/>
      <c r="L1789" s="174"/>
      <c r="M1789" s="174"/>
      <c r="N1789" s="174"/>
      <c r="O1789" s="116"/>
      <c r="P1789" s="174"/>
      <c r="Q1789" s="116"/>
      <c r="R1789" s="116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</row>
    <row r="1790" ht="15.0" customHeight="1">
      <c r="A1790" s="262"/>
      <c r="B1790" s="118" t="s">
        <v>3384</v>
      </c>
      <c r="C1790" s="118"/>
      <c r="D1790" s="265">
        <v>2.756351E7</v>
      </c>
      <c r="E1790" s="175">
        <f t="shared" si="1"/>
        <v>-40885370.3</v>
      </c>
      <c r="F1790" s="262"/>
      <c r="G1790" s="29"/>
      <c r="H1790" s="118"/>
      <c r="I1790" s="29"/>
      <c r="J1790" s="29"/>
      <c r="K1790" s="116"/>
      <c r="L1790" s="174"/>
      <c r="M1790" s="174"/>
      <c r="N1790" s="174"/>
      <c r="O1790" s="116"/>
      <c r="P1790" s="174"/>
      <c r="Q1790" s="116"/>
      <c r="R1790" s="116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</row>
    <row r="1791" ht="15.0" customHeight="1">
      <c r="A1791" s="262">
        <v>45992.0</v>
      </c>
      <c r="B1791" s="115" t="s">
        <v>2278</v>
      </c>
      <c r="C1791" s="116">
        <v>1.9198234E7</v>
      </c>
      <c r="D1791" s="116"/>
      <c r="E1791" s="175">
        <f t="shared" si="1"/>
        <v>-21687136.3</v>
      </c>
      <c r="F1791" s="262">
        <v>45984.0</v>
      </c>
      <c r="G1791" s="99" t="s">
        <v>2265</v>
      </c>
      <c r="H1791" s="118"/>
      <c r="I1791" s="29"/>
      <c r="J1791" s="29"/>
      <c r="K1791" s="116"/>
      <c r="L1791" s="174"/>
      <c r="M1791" s="174"/>
      <c r="N1791" s="174"/>
      <c r="O1791" s="116"/>
      <c r="P1791" s="174"/>
      <c r="Q1791" s="116"/>
      <c r="R1791" s="116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</row>
    <row r="1792" ht="15.0" customHeight="1">
      <c r="A1792" s="262"/>
      <c r="B1792" s="115" t="s">
        <v>2391</v>
      </c>
      <c r="C1792" s="116">
        <v>8800000.0</v>
      </c>
      <c r="D1792" s="116"/>
      <c r="E1792" s="175">
        <f t="shared" si="1"/>
        <v>-12887136.3</v>
      </c>
      <c r="F1792" s="262" t="s">
        <v>3385</v>
      </c>
      <c r="G1792" s="99" t="s">
        <v>2265</v>
      </c>
      <c r="H1792" s="118"/>
      <c r="I1792" s="29"/>
      <c r="J1792" s="29"/>
      <c r="K1792" s="116"/>
      <c r="L1792" s="174"/>
      <c r="M1792" s="174"/>
      <c r="N1792" s="174"/>
      <c r="O1792" s="116"/>
      <c r="P1792" s="174"/>
      <c r="Q1792" s="116"/>
      <c r="R1792" s="116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</row>
    <row r="1793" ht="15.0" customHeight="1">
      <c r="A1793" s="262"/>
      <c r="B1793" s="115" t="s">
        <v>3227</v>
      </c>
      <c r="C1793" s="116"/>
      <c r="D1793" s="116">
        <v>440000.0</v>
      </c>
      <c r="E1793" s="175">
        <f t="shared" si="1"/>
        <v>-13327136.3</v>
      </c>
      <c r="F1793" s="262" t="s">
        <v>3386</v>
      </c>
      <c r="G1793" s="99" t="s">
        <v>2265</v>
      </c>
      <c r="H1793" s="118"/>
      <c r="I1793" s="29"/>
      <c r="J1793" s="29"/>
      <c r="K1793" s="116"/>
      <c r="L1793" s="174"/>
      <c r="M1793" s="174"/>
      <c r="N1793" s="174"/>
      <c r="O1793" s="116"/>
      <c r="P1793" s="174"/>
      <c r="Q1793" s="116"/>
      <c r="R1793" s="116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</row>
    <row r="1794" ht="15.0" customHeight="1">
      <c r="A1794" s="262"/>
      <c r="B1794" s="115" t="s">
        <v>2271</v>
      </c>
      <c r="C1794" s="116">
        <v>369267.0</v>
      </c>
      <c r="D1794" s="116"/>
      <c r="E1794" s="175">
        <f t="shared" si="1"/>
        <v>-12957869.3</v>
      </c>
      <c r="F1794" s="262"/>
      <c r="G1794" s="62" t="s">
        <v>2264</v>
      </c>
      <c r="H1794" s="118"/>
      <c r="I1794" s="29"/>
      <c r="J1794" s="29"/>
      <c r="K1794" s="116"/>
      <c r="L1794" s="174"/>
      <c r="M1794" s="174"/>
      <c r="N1794" s="174"/>
      <c r="O1794" s="116"/>
      <c r="P1794" s="174"/>
      <c r="Q1794" s="116"/>
      <c r="R1794" s="116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</row>
    <row r="1795" ht="15.0" customHeight="1">
      <c r="A1795" s="262"/>
      <c r="B1795" s="115" t="s">
        <v>3229</v>
      </c>
      <c r="C1795" s="116">
        <v>440000.0</v>
      </c>
      <c r="D1795" s="116"/>
      <c r="E1795" s="175">
        <f t="shared" si="1"/>
        <v>-12517869.3</v>
      </c>
      <c r="F1795" s="262"/>
      <c r="G1795" s="62" t="s">
        <v>2264</v>
      </c>
      <c r="H1795" s="118"/>
      <c r="I1795" s="29"/>
      <c r="J1795" s="29"/>
      <c r="K1795" s="116"/>
      <c r="L1795" s="174"/>
      <c r="M1795" s="174"/>
      <c r="N1795" s="174"/>
      <c r="O1795" s="116"/>
      <c r="P1795" s="174"/>
      <c r="Q1795" s="116"/>
      <c r="R1795" s="116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</row>
    <row r="1796" ht="15.0" customHeight="1">
      <c r="A1796" s="262"/>
      <c r="B1796" s="115" t="s">
        <v>2470</v>
      </c>
      <c r="C1796" s="116">
        <v>1145618.0</v>
      </c>
      <c r="D1796" s="116"/>
      <c r="E1796" s="175">
        <f t="shared" si="1"/>
        <v>-11372251.3</v>
      </c>
      <c r="F1796" s="262"/>
      <c r="G1796" s="62" t="s">
        <v>2264</v>
      </c>
      <c r="H1796" s="118"/>
      <c r="I1796" s="29"/>
      <c r="J1796" s="29"/>
      <c r="K1796" s="116"/>
      <c r="L1796" s="174"/>
      <c r="M1796" s="174"/>
      <c r="N1796" s="174"/>
      <c r="O1796" s="116"/>
      <c r="P1796" s="174"/>
      <c r="Q1796" s="116"/>
      <c r="R1796" s="116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</row>
    <row r="1797" ht="15.0" customHeight="1">
      <c r="A1797" s="262"/>
      <c r="B1797" s="115" t="s">
        <v>3387</v>
      </c>
      <c r="C1797" s="116"/>
      <c r="D1797" s="116">
        <v>8801740.0</v>
      </c>
      <c r="E1797" s="175">
        <f t="shared" si="1"/>
        <v>-20173991.3</v>
      </c>
      <c r="F1797" s="262"/>
      <c r="G1797" s="28" t="s">
        <v>2263</v>
      </c>
      <c r="H1797" s="118"/>
      <c r="I1797" s="29"/>
      <c r="J1797" s="29"/>
      <c r="K1797" s="116"/>
      <c r="L1797" s="174"/>
      <c r="M1797" s="174"/>
      <c r="N1797" s="174"/>
      <c r="O1797" s="116"/>
      <c r="P1797" s="174"/>
      <c r="Q1797" s="116"/>
      <c r="R1797" s="116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</row>
    <row r="1798" ht="15.0" customHeight="1">
      <c r="A1798" s="262"/>
      <c r="B1798" s="115" t="s">
        <v>2385</v>
      </c>
      <c r="C1798" s="116">
        <v>2248867.0</v>
      </c>
      <c r="D1798" s="116"/>
      <c r="E1798" s="175">
        <f t="shared" si="1"/>
        <v>-17925124.3</v>
      </c>
      <c r="F1798" s="262" t="s">
        <v>3385</v>
      </c>
      <c r="G1798" s="28" t="s">
        <v>2263</v>
      </c>
      <c r="H1798" s="118"/>
      <c r="I1798" s="29"/>
      <c r="J1798" s="29"/>
      <c r="K1798" s="116"/>
      <c r="L1798" s="174"/>
      <c r="M1798" s="174"/>
      <c r="N1798" s="174"/>
      <c r="O1798" s="116"/>
      <c r="P1798" s="174"/>
      <c r="Q1798" s="116"/>
      <c r="R1798" s="116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</row>
    <row r="1799" ht="15.0" customHeight="1">
      <c r="A1799" s="262"/>
      <c r="B1799" s="115" t="s">
        <v>2279</v>
      </c>
      <c r="C1799" s="116"/>
      <c r="D1799" s="116">
        <v>1.5E7</v>
      </c>
      <c r="E1799" s="175">
        <f t="shared" si="1"/>
        <v>-32925124.3</v>
      </c>
      <c r="F1799" s="262"/>
      <c r="G1799" s="28" t="s">
        <v>2263</v>
      </c>
      <c r="H1799" s="118"/>
      <c r="I1799" s="29"/>
      <c r="J1799" s="29"/>
      <c r="K1799" s="116"/>
      <c r="L1799" s="174"/>
      <c r="M1799" s="174"/>
      <c r="N1799" s="174"/>
      <c r="O1799" s="116"/>
      <c r="P1799" s="174"/>
      <c r="Q1799" s="116"/>
      <c r="R1799" s="116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</row>
    <row r="1800" ht="15.0" customHeight="1">
      <c r="A1800" s="262">
        <v>45993.0</v>
      </c>
      <c r="B1800" s="115" t="s">
        <v>2271</v>
      </c>
      <c r="C1800" s="118">
        <v>404188.0</v>
      </c>
      <c r="D1800" s="118"/>
      <c r="E1800" s="175">
        <f t="shared" si="1"/>
        <v>-32520936.3</v>
      </c>
      <c r="F1800" s="262"/>
      <c r="G1800" s="62" t="s">
        <v>2264</v>
      </c>
      <c r="H1800" s="118"/>
      <c r="I1800" s="29"/>
      <c r="J1800" s="29"/>
      <c r="K1800" s="116"/>
      <c r="L1800" s="174"/>
      <c r="M1800" s="174"/>
      <c r="N1800" s="174"/>
      <c r="O1800" s="116"/>
      <c r="P1800" s="174"/>
      <c r="Q1800" s="116"/>
      <c r="R1800" s="116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</row>
    <row r="1801" ht="15.0" customHeight="1">
      <c r="A1801" s="262"/>
      <c r="B1801" s="115" t="s">
        <v>2470</v>
      </c>
      <c r="C1801" s="116">
        <v>652964.0</v>
      </c>
      <c r="D1801" s="116"/>
      <c r="E1801" s="175">
        <f t="shared" si="1"/>
        <v>-31867972.3</v>
      </c>
      <c r="F1801" s="262"/>
      <c r="G1801" s="62" t="s">
        <v>2264</v>
      </c>
      <c r="H1801" s="118"/>
      <c r="I1801" s="29"/>
      <c r="J1801" s="29"/>
      <c r="K1801" s="116"/>
      <c r="L1801" s="174"/>
      <c r="M1801" s="174"/>
      <c r="N1801" s="174"/>
      <c r="O1801" s="116"/>
      <c r="P1801" s="174"/>
      <c r="Q1801" s="116"/>
      <c r="R1801" s="116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</row>
    <row r="1802" ht="15.0" customHeight="1">
      <c r="A1802" s="262">
        <v>45994.0</v>
      </c>
      <c r="B1802" s="118" t="s">
        <v>3388</v>
      </c>
      <c r="C1802" s="118"/>
      <c r="D1802" s="265">
        <v>2192894.0</v>
      </c>
      <c r="E1802" s="175">
        <f t="shared" si="1"/>
        <v>-34060866.3</v>
      </c>
      <c r="F1802" s="262"/>
      <c r="G1802" s="29" t="s">
        <v>717</v>
      </c>
      <c r="H1802" s="118"/>
      <c r="I1802" s="29"/>
      <c r="J1802" s="29"/>
      <c r="K1802" s="116"/>
      <c r="L1802" s="174"/>
      <c r="M1802" s="174"/>
      <c r="N1802" s="174"/>
      <c r="O1802" s="116"/>
      <c r="P1802" s="174"/>
      <c r="Q1802" s="116"/>
      <c r="R1802" s="116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</row>
    <row r="1803" ht="15.0" customHeight="1">
      <c r="A1803" s="262"/>
      <c r="B1803" s="118" t="s">
        <v>3389</v>
      </c>
      <c r="C1803" s="118"/>
      <c r="D1803" s="265">
        <v>4429014.0</v>
      </c>
      <c r="E1803" s="175">
        <f t="shared" si="1"/>
        <v>-38489880.3</v>
      </c>
      <c r="F1803" s="262"/>
      <c r="G1803" s="29" t="s">
        <v>717</v>
      </c>
      <c r="H1803" s="118"/>
      <c r="I1803" s="29"/>
      <c r="J1803" s="29"/>
      <c r="K1803" s="116"/>
      <c r="L1803" s="174"/>
      <c r="M1803" s="174"/>
      <c r="N1803" s="174"/>
      <c r="O1803" s="116"/>
      <c r="P1803" s="174"/>
      <c r="Q1803" s="116"/>
      <c r="R1803" s="116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</row>
    <row r="1804" ht="15.0" customHeight="1">
      <c r="A1804" s="262"/>
      <c r="B1804" s="118" t="s">
        <v>2274</v>
      </c>
      <c r="C1804" s="118">
        <v>5.0E7</v>
      </c>
      <c r="D1804" s="265"/>
      <c r="E1804" s="175">
        <f t="shared" si="1"/>
        <v>11510119.7</v>
      </c>
      <c r="F1804" s="262">
        <v>45993.0</v>
      </c>
      <c r="G1804" s="29" t="s">
        <v>2264</v>
      </c>
      <c r="H1804" s="118"/>
      <c r="I1804" s="29"/>
      <c r="J1804" s="29"/>
      <c r="K1804" s="116"/>
      <c r="L1804" s="174"/>
      <c r="M1804" s="174"/>
      <c r="N1804" s="174"/>
      <c r="O1804" s="116"/>
      <c r="P1804" s="174"/>
      <c r="Q1804" s="116"/>
      <c r="R1804" s="116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</row>
    <row r="1805" ht="15.0" customHeight="1">
      <c r="A1805" s="262"/>
      <c r="B1805" s="118" t="s">
        <v>2007</v>
      </c>
      <c r="C1805" s="118"/>
      <c r="D1805" s="265">
        <v>5.0E7</v>
      </c>
      <c r="E1805" s="175">
        <f t="shared" si="1"/>
        <v>-38489880.3</v>
      </c>
      <c r="F1805" s="262"/>
      <c r="G1805" s="29" t="s">
        <v>2264</v>
      </c>
      <c r="H1805" s="118"/>
      <c r="I1805" s="29"/>
      <c r="J1805" s="29"/>
      <c r="K1805" s="116"/>
      <c r="L1805" s="174"/>
      <c r="M1805" s="174"/>
      <c r="N1805" s="174"/>
      <c r="O1805" s="116"/>
      <c r="P1805" s="174"/>
      <c r="Q1805" s="116"/>
      <c r="R1805" s="116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</row>
    <row r="1806" ht="15.0" customHeight="1">
      <c r="A1806" s="262"/>
      <c r="B1806" s="118" t="s">
        <v>2271</v>
      </c>
      <c r="C1806" s="118">
        <v>864515.0</v>
      </c>
      <c r="D1806" s="265"/>
      <c r="E1806" s="175">
        <f t="shared" si="1"/>
        <v>-37625365.3</v>
      </c>
      <c r="F1806" s="262"/>
      <c r="G1806" s="29" t="s">
        <v>2264</v>
      </c>
      <c r="H1806" s="118"/>
      <c r="I1806" s="29"/>
      <c r="J1806" s="29"/>
      <c r="K1806" s="116"/>
      <c r="L1806" s="174"/>
      <c r="M1806" s="174"/>
      <c r="N1806" s="174"/>
      <c r="O1806" s="116"/>
      <c r="P1806" s="174"/>
      <c r="Q1806" s="116"/>
      <c r="R1806" s="116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</row>
    <row r="1807" ht="15.0" customHeight="1">
      <c r="A1807" s="262"/>
      <c r="B1807" s="118" t="s">
        <v>2470</v>
      </c>
      <c r="C1807" s="116">
        <v>732346.0</v>
      </c>
      <c r="D1807" s="265"/>
      <c r="E1807" s="175">
        <f t="shared" si="1"/>
        <v>-36893019.3</v>
      </c>
      <c r="F1807" s="262"/>
      <c r="G1807" s="29" t="s">
        <v>2264</v>
      </c>
      <c r="H1807" s="118"/>
      <c r="I1807" s="29"/>
      <c r="J1807" s="29"/>
      <c r="K1807" s="116"/>
      <c r="L1807" s="174"/>
      <c r="M1807" s="174"/>
      <c r="N1807" s="174"/>
      <c r="O1807" s="116"/>
      <c r="P1807" s="174"/>
      <c r="Q1807" s="116"/>
      <c r="R1807" s="116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</row>
    <row r="1808" ht="15.0" customHeight="1">
      <c r="A1808" s="262">
        <v>45995.0</v>
      </c>
      <c r="B1808" s="115" t="s">
        <v>2271</v>
      </c>
      <c r="C1808" s="116">
        <v>423270.0</v>
      </c>
      <c r="D1808" s="175"/>
      <c r="E1808" s="175">
        <f t="shared" si="1"/>
        <v>-36469749.3</v>
      </c>
      <c r="F1808" s="262"/>
      <c r="G1808" s="62" t="s">
        <v>2264</v>
      </c>
      <c r="H1808" s="118"/>
      <c r="I1808" s="29"/>
      <c r="J1808" s="29"/>
      <c r="K1808" s="116"/>
      <c r="L1808" s="174"/>
      <c r="M1808" s="174"/>
      <c r="N1808" s="174"/>
      <c r="O1808" s="116"/>
      <c r="P1808" s="174"/>
      <c r="Q1808" s="116"/>
      <c r="R1808" s="116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</row>
    <row r="1809" ht="15.0" customHeight="1">
      <c r="A1809" s="262"/>
      <c r="B1809" s="115" t="s">
        <v>2470</v>
      </c>
      <c r="C1809" s="116">
        <v>1328735.0</v>
      </c>
      <c r="D1809" s="116"/>
      <c r="E1809" s="175">
        <f t="shared" si="1"/>
        <v>-35141014.3</v>
      </c>
      <c r="F1809" s="262"/>
      <c r="G1809" s="62" t="s">
        <v>2264</v>
      </c>
      <c r="H1809" s="118"/>
      <c r="I1809" s="29"/>
      <c r="J1809" s="29"/>
      <c r="K1809" s="116"/>
      <c r="L1809" s="174"/>
      <c r="M1809" s="174"/>
      <c r="N1809" s="174"/>
      <c r="O1809" s="116"/>
      <c r="P1809" s="174"/>
      <c r="Q1809" s="116"/>
      <c r="R1809" s="116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</row>
    <row r="1810" ht="15.0" customHeight="1">
      <c r="A1810" s="262">
        <v>45996.0</v>
      </c>
      <c r="B1810" s="115" t="s">
        <v>2277</v>
      </c>
      <c r="C1810" s="116">
        <v>2.864257E7</v>
      </c>
      <c r="D1810" s="116"/>
      <c r="E1810" s="175">
        <f t="shared" si="1"/>
        <v>-6498444.3</v>
      </c>
      <c r="F1810" s="262">
        <v>45991.0</v>
      </c>
      <c r="G1810" s="99" t="s">
        <v>2265</v>
      </c>
      <c r="H1810" s="118"/>
      <c r="I1810" s="29"/>
      <c r="J1810" s="29"/>
      <c r="K1810" s="116"/>
      <c r="L1810" s="174"/>
      <c r="M1810" s="174"/>
      <c r="N1810" s="174"/>
      <c r="O1810" s="116"/>
      <c r="P1810" s="174"/>
      <c r="Q1810" s="116"/>
      <c r="R1810" s="116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</row>
    <row r="1811" ht="15.0" customHeight="1">
      <c r="A1811" s="262"/>
      <c r="B1811" s="115" t="s">
        <v>2279</v>
      </c>
      <c r="C1811" s="116"/>
      <c r="D1811" s="116">
        <v>3.0E7</v>
      </c>
      <c r="E1811" s="175">
        <f t="shared" si="1"/>
        <v>-36498444.3</v>
      </c>
      <c r="F1811" s="262"/>
      <c r="G1811" s="99" t="s">
        <v>2265</v>
      </c>
      <c r="H1811" s="118"/>
      <c r="I1811" s="29"/>
      <c r="J1811" s="29"/>
      <c r="K1811" s="116"/>
      <c r="L1811" s="174"/>
      <c r="M1811" s="174"/>
      <c r="N1811" s="174"/>
      <c r="O1811" s="116"/>
      <c r="P1811" s="174"/>
      <c r="Q1811" s="116"/>
      <c r="R1811" s="116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</row>
    <row r="1812" ht="15.0" customHeight="1">
      <c r="A1812" s="262"/>
      <c r="B1812" s="115" t="s">
        <v>3381</v>
      </c>
      <c r="C1812" s="116"/>
      <c r="D1812" s="116">
        <v>483500.0</v>
      </c>
      <c r="E1812" s="175">
        <f t="shared" si="1"/>
        <v>-36981944.3</v>
      </c>
      <c r="F1812" s="262"/>
      <c r="G1812" s="99" t="s">
        <v>2265</v>
      </c>
      <c r="H1812" s="118"/>
      <c r="I1812" s="29"/>
      <c r="J1812" s="29"/>
      <c r="K1812" s="116"/>
      <c r="L1812" s="174"/>
      <c r="M1812" s="174"/>
      <c r="N1812" s="174"/>
      <c r="O1812" s="116"/>
      <c r="P1812" s="174"/>
      <c r="Q1812" s="116"/>
      <c r="R1812" s="116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</row>
    <row r="1813" ht="15.0" customHeight="1">
      <c r="A1813" s="262"/>
      <c r="B1813" s="117" t="s">
        <v>3382</v>
      </c>
      <c r="C1813" s="116"/>
      <c r="D1813" s="118">
        <v>241750.0</v>
      </c>
      <c r="E1813" s="175">
        <f t="shared" si="1"/>
        <v>-37223694.3</v>
      </c>
      <c r="F1813" s="262"/>
      <c r="G1813" s="99" t="s">
        <v>2265</v>
      </c>
      <c r="H1813" s="118"/>
      <c r="I1813" s="29"/>
      <c r="J1813" s="29"/>
      <c r="K1813" s="116"/>
      <c r="L1813" s="174"/>
      <c r="M1813" s="174"/>
      <c r="N1813" s="174"/>
      <c r="O1813" s="116"/>
      <c r="P1813" s="174"/>
      <c r="Q1813" s="116"/>
      <c r="R1813" s="116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</row>
    <row r="1814" ht="15.0" customHeight="1">
      <c r="A1814" s="262"/>
      <c r="B1814" s="117" t="s">
        <v>3380</v>
      </c>
      <c r="C1814" s="116"/>
      <c r="D1814" s="118">
        <v>241750.0</v>
      </c>
      <c r="E1814" s="175">
        <f t="shared" si="1"/>
        <v>-37465444.3</v>
      </c>
      <c r="F1814" s="262"/>
      <c r="G1814" s="99" t="s">
        <v>2265</v>
      </c>
      <c r="H1814" s="118"/>
      <c r="I1814" s="29"/>
      <c r="J1814" s="29"/>
      <c r="K1814" s="116"/>
      <c r="L1814" s="174"/>
      <c r="M1814" s="174"/>
      <c r="N1814" s="174"/>
      <c r="O1814" s="116"/>
      <c r="P1814" s="174"/>
      <c r="Q1814" s="116"/>
      <c r="R1814" s="116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</row>
    <row r="1815" ht="15.0" customHeight="1">
      <c r="A1815" s="262"/>
      <c r="B1815" s="117" t="s">
        <v>3390</v>
      </c>
      <c r="C1815" s="116"/>
      <c r="D1815" s="118">
        <v>116900.0</v>
      </c>
      <c r="E1815" s="175">
        <f t="shared" si="1"/>
        <v>-37582344.3</v>
      </c>
      <c r="F1815" s="262" t="s">
        <v>3391</v>
      </c>
      <c r="G1815" s="99" t="s">
        <v>2265</v>
      </c>
      <c r="H1815" s="118"/>
      <c r="I1815" s="29"/>
      <c r="J1815" s="29"/>
      <c r="K1815" s="116"/>
      <c r="L1815" s="174"/>
      <c r="M1815" s="174"/>
      <c r="N1815" s="174"/>
      <c r="O1815" s="116"/>
      <c r="P1815" s="174"/>
      <c r="Q1815" s="116"/>
      <c r="R1815" s="116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</row>
    <row r="1816" ht="15.0" customHeight="1">
      <c r="A1816" s="262"/>
      <c r="B1816" s="115" t="s">
        <v>2495</v>
      </c>
      <c r="C1816" s="116"/>
      <c r="D1816" s="116">
        <v>774000.0</v>
      </c>
      <c r="E1816" s="175">
        <f t="shared" si="1"/>
        <v>-38356344.3</v>
      </c>
      <c r="F1816" s="262" t="s">
        <v>3392</v>
      </c>
      <c r="G1816" s="99" t="s">
        <v>2265</v>
      </c>
      <c r="H1816" s="118"/>
      <c r="I1816" s="29"/>
      <c r="J1816" s="29"/>
      <c r="K1816" s="116"/>
      <c r="L1816" s="174"/>
      <c r="M1816" s="174"/>
      <c r="N1816" s="174"/>
      <c r="O1816" s="116"/>
      <c r="P1816" s="174"/>
      <c r="Q1816" s="116"/>
      <c r="R1816" s="116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</row>
    <row r="1817" ht="15.0" customHeight="1">
      <c r="A1817" s="262"/>
      <c r="B1817" s="115" t="s">
        <v>2271</v>
      </c>
      <c r="C1817" s="116">
        <v>312102.0</v>
      </c>
      <c r="D1817" s="116"/>
      <c r="E1817" s="175">
        <f t="shared" si="1"/>
        <v>-38044242.3</v>
      </c>
      <c r="F1817" s="262"/>
      <c r="G1817" s="62" t="s">
        <v>2264</v>
      </c>
      <c r="H1817" s="118"/>
      <c r="I1817" s="29"/>
      <c r="J1817" s="29"/>
      <c r="K1817" s="116"/>
      <c r="L1817" s="174"/>
      <c r="M1817" s="174"/>
      <c r="N1817" s="174"/>
      <c r="O1817" s="116"/>
      <c r="P1817" s="174"/>
      <c r="Q1817" s="116"/>
      <c r="R1817" s="116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</row>
    <row r="1818" ht="15.0" customHeight="1">
      <c r="A1818" s="262"/>
      <c r="B1818" s="115" t="s">
        <v>2470</v>
      </c>
      <c r="C1818" s="116">
        <v>1363560.0</v>
      </c>
      <c r="D1818" s="116"/>
      <c r="E1818" s="175">
        <f t="shared" si="1"/>
        <v>-36680682.3</v>
      </c>
      <c r="F1818" s="262"/>
      <c r="G1818" s="62" t="s">
        <v>2264</v>
      </c>
      <c r="H1818" s="118"/>
      <c r="I1818" s="29"/>
      <c r="J1818" s="29"/>
      <c r="K1818" s="116"/>
      <c r="L1818" s="174"/>
      <c r="M1818" s="174"/>
      <c r="N1818" s="174"/>
      <c r="O1818" s="116"/>
      <c r="P1818" s="174"/>
      <c r="Q1818" s="116"/>
      <c r="R1818" s="116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</row>
    <row r="1819" ht="15.0" customHeight="1">
      <c r="A1819" s="262">
        <v>45997.0</v>
      </c>
      <c r="B1819" s="115" t="s">
        <v>2271</v>
      </c>
      <c r="C1819" s="116">
        <v>10000.0</v>
      </c>
      <c r="D1819" s="118"/>
      <c r="E1819" s="175">
        <f t="shared" si="1"/>
        <v>-36670682.3</v>
      </c>
      <c r="F1819" s="262"/>
      <c r="G1819" s="62" t="s">
        <v>2264</v>
      </c>
      <c r="H1819" s="118"/>
      <c r="I1819" s="29"/>
      <c r="J1819" s="29"/>
      <c r="K1819" s="116"/>
      <c r="L1819" s="174"/>
      <c r="M1819" s="174"/>
      <c r="N1819" s="174"/>
      <c r="O1819" s="116"/>
      <c r="P1819" s="174"/>
      <c r="Q1819" s="116"/>
      <c r="R1819" s="116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</row>
    <row r="1820" ht="15.0" customHeight="1">
      <c r="A1820" s="262">
        <v>45998.0</v>
      </c>
      <c r="B1820" s="115" t="s">
        <v>2470</v>
      </c>
      <c r="C1820" s="116">
        <v>27900.0</v>
      </c>
      <c r="D1820" s="116"/>
      <c r="E1820" s="175">
        <f t="shared" si="1"/>
        <v>-36642782.3</v>
      </c>
      <c r="F1820" s="262"/>
      <c r="G1820" s="62" t="s">
        <v>2264</v>
      </c>
      <c r="H1820" s="118"/>
      <c r="I1820" s="29"/>
      <c r="J1820" s="29"/>
      <c r="K1820" s="116"/>
      <c r="L1820" s="174"/>
      <c r="M1820" s="174"/>
      <c r="N1820" s="174"/>
      <c r="O1820" s="116"/>
      <c r="P1820" s="174"/>
      <c r="Q1820" s="116"/>
      <c r="R1820" s="116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</row>
    <row r="1821" ht="15.0" customHeight="1">
      <c r="A1821" s="262">
        <v>45999.0</v>
      </c>
      <c r="B1821" s="115" t="s">
        <v>2271</v>
      </c>
      <c r="C1821" s="116">
        <v>335143.0</v>
      </c>
      <c r="D1821" s="116"/>
      <c r="E1821" s="175">
        <f t="shared" si="1"/>
        <v>-36307639.3</v>
      </c>
      <c r="F1821" s="262"/>
      <c r="G1821" s="62" t="s">
        <v>2264</v>
      </c>
      <c r="H1821" s="118"/>
      <c r="I1821" s="29"/>
      <c r="J1821" s="29"/>
      <c r="K1821" s="116"/>
      <c r="L1821" s="174"/>
      <c r="M1821" s="174"/>
      <c r="N1821" s="174"/>
      <c r="O1821" s="116"/>
      <c r="P1821" s="174"/>
      <c r="Q1821" s="116"/>
      <c r="R1821" s="116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</row>
    <row r="1822" ht="15.0" customHeight="1">
      <c r="A1822" s="262"/>
      <c r="B1822" s="115" t="s">
        <v>2470</v>
      </c>
      <c r="C1822" s="116">
        <v>570898.0</v>
      </c>
      <c r="D1822" s="116"/>
      <c r="E1822" s="175">
        <f t="shared" si="1"/>
        <v>-35736741.3</v>
      </c>
      <c r="F1822" s="262"/>
      <c r="G1822" s="62" t="s">
        <v>2264</v>
      </c>
      <c r="H1822" s="118"/>
      <c r="I1822" s="29"/>
      <c r="J1822" s="29"/>
      <c r="K1822" s="116"/>
      <c r="L1822" s="174"/>
      <c r="M1822" s="174"/>
      <c r="N1822" s="174"/>
      <c r="O1822" s="116"/>
      <c r="P1822" s="174"/>
      <c r="Q1822" s="116"/>
      <c r="R1822" s="116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</row>
    <row r="1823" ht="15.0" customHeight="1">
      <c r="A1823" s="262"/>
      <c r="B1823" s="117" t="s">
        <v>2280</v>
      </c>
      <c r="C1823" s="116"/>
      <c r="D1823" s="116">
        <v>724602.0</v>
      </c>
      <c r="E1823" s="175">
        <f t="shared" si="1"/>
        <v>-36461343.3</v>
      </c>
      <c r="F1823" s="262" t="s">
        <v>2478</v>
      </c>
      <c r="G1823" s="62" t="s">
        <v>2264</v>
      </c>
      <c r="H1823" s="118"/>
      <c r="I1823" s="29"/>
      <c r="J1823" s="29"/>
      <c r="K1823" s="116"/>
      <c r="L1823" s="174"/>
      <c r="M1823" s="174"/>
      <c r="N1823" s="174"/>
      <c r="O1823" s="116"/>
      <c r="P1823" s="174"/>
      <c r="Q1823" s="116"/>
      <c r="R1823" s="116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</row>
    <row r="1824" ht="15.0" customHeight="1">
      <c r="A1824" s="262"/>
      <c r="B1824" s="117" t="s">
        <v>2279</v>
      </c>
      <c r="C1824" s="116"/>
      <c r="D1824" s="116">
        <v>5000000.0</v>
      </c>
      <c r="E1824" s="175">
        <f t="shared" si="1"/>
        <v>-41461343.3</v>
      </c>
      <c r="F1824" s="262"/>
      <c r="G1824" s="62" t="s">
        <v>2264</v>
      </c>
      <c r="H1824" s="118"/>
      <c r="I1824" s="29"/>
      <c r="J1824" s="29"/>
      <c r="K1824" s="116"/>
      <c r="L1824" s="174"/>
      <c r="M1824" s="174"/>
      <c r="N1824" s="174"/>
      <c r="O1824" s="116"/>
      <c r="P1824" s="174"/>
      <c r="Q1824" s="116"/>
      <c r="R1824" s="116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</row>
    <row r="1825" ht="15.0" customHeight="1">
      <c r="A1825" s="262">
        <v>46000.0</v>
      </c>
      <c r="B1825" s="115" t="s">
        <v>2271</v>
      </c>
      <c r="C1825" s="116">
        <v>504882.0</v>
      </c>
      <c r="D1825" s="116"/>
      <c r="E1825" s="175">
        <f t="shared" si="1"/>
        <v>-40956461.3</v>
      </c>
      <c r="F1825" s="262"/>
      <c r="G1825" s="62" t="s">
        <v>2264</v>
      </c>
      <c r="H1825" s="118"/>
      <c r="I1825" s="29"/>
      <c r="J1825" s="29"/>
      <c r="K1825" s="116"/>
      <c r="L1825" s="174"/>
      <c r="M1825" s="174"/>
      <c r="N1825" s="174"/>
      <c r="O1825" s="116"/>
      <c r="P1825" s="174"/>
      <c r="Q1825" s="116"/>
      <c r="R1825" s="116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</row>
    <row r="1826" ht="15.0" customHeight="1">
      <c r="A1826" s="262"/>
      <c r="B1826" s="115" t="s">
        <v>2470</v>
      </c>
      <c r="C1826" s="116">
        <v>275939.0</v>
      </c>
      <c r="D1826" s="116"/>
      <c r="E1826" s="175">
        <f t="shared" si="1"/>
        <v>-40680522.3</v>
      </c>
      <c r="F1826" s="262"/>
      <c r="G1826" s="62" t="s">
        <v>2264</v>
      </c>
      <c r="H1826" s="118"/>
      <c r="I1826" s="29"/>
      <c r="J1826" s="29"/>
      <c r="K1826" s="116"/>
      <c r="L1826" s="174"/>
      <c r="M1826" s="174"/>
      <c r="N1826" s="174"/>
      <c r="O1826" s="116"/>
      <c r="P1826" s="174"/>
      <c r="Q1826" s="116"/>
      <c r="R1826" s="116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</row>
    <row r="1827" ht="15.0" customHeight="1">
      <c r="A1827" s="262"/>
      <c r="B1827" s="115" t="s">
        <v>2281</v>
      </c>
      <c r="C1827" s="118"/>
      <c r="D1827" s="118">
        <v>38500.0</v>
      </c>
      <c r="E1827" s="175">
        <f t="shared" si="1"/>
        <v>-40719022.3</v>
      </c>
      <c r="F1827" s="262"/>
      <c r="G1827" s="62" t="s">
        <v>2264</v>
      </c>
      <c r="H1827" s="118"/>
      <c r="I1827" s="29"/>
      <c r="J1827" s="29"/>
      <c r="K1827" s="116"/>
      <c r="L1827" s="174"/>
      <c r="M1827" s="174"/>
      <c r="N1827" s="174"/>
      <c r="O1827" s="116"/>
      <c r="P1827" s="174"/>
      <c r="Q1827" s="116"/>
      <c r="R1827" s="116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</row>
    <row r="1828" ht="15.0" customHeight="1">
      <c r="A1828" s="262">
        <v>46001.0</v>
      </c>
      <c r="B1828" s="115" t="s">
        <v>2278</v>
      </c>
      <c r="C1828" s="118">
        <v>1.439009E7</v>
      </c>
      <c r="D1828" s="118"/>
      <c r="E1828" s="175">
        <f t="shared" si="1"/>
        <v>-26328932.3</v>
      </c>
      <c r="F1828" s="262">
        <v>45991.0</v>
      </c>
      <c r="G1828" s="99" t="s">
        <v>2265</v>
      </c>
      <c r="H1828" s="118"/>
      <c r="I1828" s="29"/>
      <c r="J1828" s="29"/>
      <c r="K1828" s="116"/>
      <c r="L1828" s="174"/>
      <c r="M1828" s="174"/>
      <c r="N1828" s="174"/>
      <c r="O1828" s="116"/>
      <c r="P1828" s="174"/>
      <c r="Q1828" s="116"/>
      <c r="R1828" s="116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</row>
    <row r="1829" ht="15.0" customHeight="1">
      <c r="A1829" s="262"/>
      <c r="B1829" s="115" t="s">
        <v>711</v>
      </c>
      <c r="C1829" s="118">
        <v>1.0926355E8</v>
      </c>
      <c r="D1829" s="118"/>
      <c r="E1829" s="175">
        <f t="shared" si="1"/>
        <v>82934617.7</v>
      </c>
      <c r="F1829" s="262">
        <v>45991.0</v>
      </c>
      <c r="G1829" s="99" t="s">
        <v>2265</v>
      </c>
      <c r="H1829" s="118"/>
      <c r="I1829" s="29"/>
      <c r="J1829" s="29"/>
      <c r="K1829" s="116"/>
      <c r="L1829" s="174"/>
      <c r="M1829" s="174"/>
      <c r="N1829" s="174"/>
      <c r="O1829" s="116"/>
      <c r="P1829" s="174"/>
      <c r="Q1829" s="116"/>
      <c r="R1829" s="116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</row>
    <row r="1830" ht="15.0" customHeight="1">
      <c r="A1830" s="262"/>
      <c r="B1830" s="115" t="s">
        <v>2494</v>
      </c>
      <c r="C1830" s="116"/>
      <c r="D1830" s="116">
        <v>6860865.0</v>
      </c>
      <c r="E1830" s="175">
        <f t="shared" si="1"/>
        <v>76073752.7</v>
      </c>
      <c r="F1830" s="262"/>
      <c r="G1830" s="99" t="s">
        <v>2265</v>
      </c>
      <c r="H1830" s="118"/>
      <c r="I1830" s="29"/>
      <c r="J1830" s="29"/>
      <c r="K1830" s="116"/>
      <c r="L1830" s="174"/>
      <c r="M1830" s="174"/>
      <c r="N1830" s="174"/>
      <c r="O1830" s="116"/>
      <c r="P1830" s="174"/>
      <c r="Q1830" s="116"/>
      <c r="R1830" s="116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</row>
    <row r="1831" ht="15.0" customHeight="1">
      <c r="A1831" s="262"/>
      <c r="B1831" s="115" t="s">
        <v>2493</v>
      </c>
      <c r="C1831" s="116"/>
      <c r="D1831" s="116">
        <v>1.306599E7</v>
      </c>
      <c r="E1831" s="175">
        <f t="shared" si="1"/>
        <v>63007762.7</v>
      </c>
      <c r="F1831" s="262"/>
      <c r="G1831" s="99" t="s">
        <v>2265</v>
      </c>
      <c r="H1831" s="118"/>
      <c r="I1831" s="29"/>
      <c r="J1831" s="29"/>
      <c r="K1831" s="116"/>
      <c r="L1831" s="174"/>
      <c r="M1831" s="174"/>
      <c r="N1831" s="174"/>
      <c r="O1831" s="116"/>
      <c r="P1831" s="174"/>
      <c r="Q1831" s="116"/>
      <c r="R1831" s="116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</row>
    <row r="1832" ht="15.0" customHeight="1">
      <c r="A1832" s="262"/>
      <c r="B1832" s="115" t="s">
        <v>2495</v>
      </c>
      <c r="C1832" s="116"/>
      <c r="D1832" s="116">
        <v>1650000.0</v>
      </c>
      <c r="E1832" s="175">
        <f t="shared" si="1"/>
        <v>61357762.7</v>
      </c>
      <c r="F1832" s="262" t="s">
        <v>3393</v>
      </c>
      <c r="G1832" s="99" t="s">
        <v>2265</v>
      </c>
      <c r="H1832" s="118"/>
      <c r="I1832" s="29"/>
      <c r="J1832" s="29"/>
      <c r="K1832" s="116"/>
      <c r="L1832" s="174"/>
      <c r="M1832" s="174"/>
      <c r="N1832" s="174"/>
      <c r="O1832" s="116"/>
      <c r="P1832" s="174"/>
      <c r="Q1832" s="116"/>
      <c r="R1832" s="116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</row>
    <row r="1833" ht="15.0" customHeight="1">
      <c r="A1833" s="262"/>
      <c r="B1833" s="115" t="s">
        <v>2271</v>
      </c>
      <c r="C1833" s="116">
        <v>1063786.0</v>
      </c>
      <c r="D1833" s="116"/>
      <c r="E1833" s="175">
        <f t="shared" si="1"/>
        <v>62421548.7</v>
      </c>
      <c r="F1833" s="262"/>
      <c r="G1833" s="62" t="s">
        <v>2264</v>
      </c>
      <c r="H1833" s="118"/>
      <c r="I1833" s="29"/>
      <c r="J1833" s="29"/>
      <c r="K1833" s="116"/>
      <c r="L1833" s="174"/>
      <c r="M1833" s="174"/>
      <c r="N1833" s="174"/>
      <c r="O1833" s="116"/>
      <c r="P1833" s="174"/>
      <c r="Q1833" s="116"/>
      <c r="R1833" s="116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</row>
    <row r="1834" ht="15.0" customHeight="1">
      <c r="A1834" s="262"/>
      <c r="B1834" s="115" t="s">
        <v>2470</v>
      </c>
      <c r="C1834" s="116">
        <v>154332.0</v>
      </c>
      <c r="D1834" s="116"/>
      <c r="E1834" s="175">
        <f t="shared" si="1"/>
        <v>62575880.7</v>
      </c>
      <c r="F1834" s="262"/>
      <c r="G1834" s="62" t="s">
        <v>2264</v>
      </c>
      <c r="H1834" s="118"/>
      <c r="I1834" s="29"/>
      <c r="J1834" s="29"/>
      <c r="K1834" s="116"/>
      <c r="L1834" s="174"/>
      <c r="M1834" s="174"/>
      <c r="N1834" s="174"/>
      <c r="O1834" s="116"/>
      <c r="P1834" s="174"/>
      <c r="Q1834" s="116"/>
      <c r="R1834" s="116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</row>
    <row r="1835" ht="15.0" customHeight="1">
      <c r="A1835" s="262"/>
      <c r="B1835" s="115" t="s">
        <v>2378</v>
      </c>
      <c r="C1835" s="116"/>
      <c r="D1835" s="116">
        <v>500.0</v>
      </c>
      <c r="E1835" s="175">
        <f t="shared" si="1"/>
        <v>62575380.7</v>
      </c>
      <c r="F1835" s="262"/>
      <c r="G1835" s="62" t="s">
        <v>2264</v>
      </c>
      <c r="H1835" s="118"/>
      <c r="I1835" s="29"/>
      <c r="J1835" s="29"/>
      <c r="K1835" s="116"/>
      <c r="L1835" s="174"/>
      <c r="M1835" s="174"/>
      <c r="N1835" s="174"/>
      <c r="O1835" s="116"/>
      <c r="P1835" s="174"/>
      <c r="Q1835" s="116"/>
      <c r="R1835" s="116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</row>
    <row r="1836" ht="15.0" customHeight="1">
      <c r="A1836" s="262"/>
      <c r="B1836" s="115" t="s">
        <v>2303</v>
      </c>
      <c r="C1836" s="118"/>
      <c r="D1836" s="118">
        <v>4000000.0</v>
      </c>
      <c r="E1836" s="175">
        <f t="shared" si="1"/>
        <v>58575380.7</v>
      </c>
      <c r="F1836" s="262"/>
      <c r="G1836" s="28" t="s">
        <v>2263</v>
      </c>
      <c r="H1836" s="118"/>
      <c r="I1836" s="29"/>
      <c r="J1836" s="29"/>
      <c r="K1836" s="116"/>
      <c r="L1836" s="174"/>
      <c r="M1836" s="174"/>
      <c r="N1836" s="174"/>
      <c r="O1836" s="116"/>
      <c r="P1836" s="174"/>
      <c r="Q1836" s="116"/>
      <c r="R1836" s="116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</row>
    <row r="1837" ht="15.0" customHeight="1">
      <c r="A1837" s="262"/>
      <c r="B1837" s="115" t="s">
        <v>2395</v>
      </c>
      <c r="C1837" s="116"/>
      <c r="D1837" s="116">
        <v>1.34E7</v>
      </c>
      <c r="E1837" s="175">
        <f t="shared" si="1"/>
        <v>45175380.7</v>
      </c>
      <c r="F1837" s="262"/>
      <c r="G1837" s="28" t="s">
        <v>2263</v>
      </c>
      <c r="H1837" s="118"/>
      <c r="I1837" s="29"/>
      <c r="J1837" s="29"/>
      <c r="K1837" s="116"/>
      <c r="L1837" s="174"/>
      <c r="M1837" s="174"/>
      <c r="N1837" s="174"/>
      <c r="O1837" s="116"/>
      <c r="P1837" s="174"/>
      <c r="Q1837" s="116"/>
      <c r="R1837" s="116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</row>
    <row r="1838" ht="15.0" customHeight="1">
      <c r="A1838" s="262"/>
      <c r="B1838" s="115" t="s">
        <v>2288</v>
      </c>
      <c r="C1838" s="118"/>
      <c r="D1838" s="118">
        <v>4168940.0</v>
      </c>
      <c r="E1838" s="175">
        <f t="shared" si="1"/>
        <v>41006440.7</v>
      </c>
      <c r="F1838" s="262"/>
      <c r="G1838" s="28" t="s">
        <v>2263</v>
      </c>
      <c r="H1838" s="118"/>
      <c r="I1838" s="29"/>
      <c r="J1838" s="29"/>
      <c r="K1838" s="116"/>
      <c r="L1838" s="174"/>
      <c r="M1838" s="174"/>
      <c r="N1838" s="174"/>
      <c r="O1838" s="116"/>
      <c r="P1838" s="174"/>
      <c r="Q1838" s="116"/>
      <c r="R1838" s="116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</row>
    <row r="1839" ht="15.0" customHeight="1">
      <c r="A1839" s="262"/>
      <c r="B1839" s="115" t="s">
        <v>2290</v>
      </c>
      <c r="C1839" s="118"/>
      <c r="D1839" s="118">
        <v>200000.0</v>
      </c>
      <c r="E1839" s="175">
        <f t="shared" si="1"/>
        <v>40806440.7</v>
      </c>
      <c r="F1839" s="262"/>
      <c r="G1839" s="28" t="s">
        <v>2263</v>
      </c>
      <c r="H1839" s="118"/>
      <c r="I1839" s="29"/>
      <c r="J1839" s="29"/>
      <c r="K1839" s="116"/>
      <c r="L1839" s="174"/>
      <c r="M1839" s="174"/>
      <c r="N1839" s="174"/>
      <c r="O1839" s="116"/>
      <c r="P1839" s="174"/>
      <c r="Q1839" s="116"/>
      <c r="R1839" s="116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</row>
    <row r="1840" ht="15.0" customHeight="1">
      <c r="A1840" s="262"/>
      <c r="B1840" s="115" t="s">
        <v>2312</v>
      </c>
      <c r="C1840" s="118"/>
      <c r="D1840" s="118">
        <v>1.294071E7</v>
      </c>
      <c r="E1840" s="175">
        <f t="shared" si="1"/>
        <v>27865730.7</v>
      </c>
      <c r="F1840" s="262"/>
      <c r="G1840" s="28" t="s">
        <v>2263</v>
      </c>
      <c r="H1840" s="118"/>
      <c r="I1840" s="29"/>
      <c r="J1840" s="29"/>
      <c r="K1840" s="116"/>
      <c r="L1840" s="174"/>
      <c r="M1840" s="174"/>
      <c r="N1840" s="174"/>
      <c r="O1840" s="116"/>
      <c r="P1840" s="174"/>
      <c r="Q1840" s="116"/>
      <c r="R1840" s="116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</row>
    <row r="1841" ht="15.0" customHeight="1">
      <c r="A1841" s="262"/>
      <c r="B1841" s="115" t="s">
        <v>2313</v>
      </c>
      <c r="C1841" s="118"/>
      <c r="D1841" s="118">
        <v>2500000.0</v>
      </c>
      <c r="E1841" s="175">
        <f t="shared" si="1"/>
        <v>25365730.7</v>
      </c>
      <c r="F1841" s="262"/>
      <c r="G1841" s="28" t="s">
        <v>2263</v>
      </c>
      <c r="H1841" s="118"/>
      <c r="I1841" s="29"/>
      <c r="J1841" s="29"/>
      <c r="K1841" s="116"/>
      <c r="L1841" s="174"/>
      <c r="M1841" s="174"/>
      <c r="N1841" s="174"/>
      <c r="O1841" s="116"/>
      <c r="P1841" s="174"/>
      <c r="Q1841" s="116"/>
      <c r="R1841" s="116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</row>
    <row r="1842" ht="15.0" customHeight="1">
      <c r="A1842" s="262"/>
      <c r="B1842" s="115" t="s">
        <v>3394</v>
      </c>
      <c r="C1842" s="118"/>
      <c r="D1842" s="118">
        <v>5797550.0</v>
      </c>
      <c r="E1842" s="175">
        <f t="shared" si="1"/>
        <v>19568180.7</v>
      </c>
      <c r="F1842" s="262"/>
      <c r="G1842" s="28" t="s">
        <v>2263</v>
      </c>
      <c r="H1842" s="118"/>
      <c r="I1842" s="29"/>
      <c r="J1842" s="29"/>
      <c r="K1842" s="116"/>
      <c r="L1842" s="174"/>
      <c r="M1842" s="174"/>
      <c r="N1842" s="174"/>
      <c r="O1842" s="116"/>
      <c r="P1842" s="174"/>
      <c r="Q1842" s="116"/>
      <c r="R1842" s="116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</row>
    <row r="1843" ht="15.0" customHeight="1">
      <c r="A1843" s="262"/>
      <c r="B1843" s="115" t="s">
        <v>3395</v>
      </c>
      <c r="C1843" s="116"/>
      <c r="D1843" s="116">
        <v>9921520.0</v>
      </c>
      <c r="E1843" s="175">
        <f t="shared" si="1"/>
        <v>9646660.7</v>
      </c>
      <c r="F1843" s="262"/>
      <c r="G1843" s="28" t="s">
        <v>2263</v>
      </c>
      <c r="H1843" s="118"/>
      <c r="I1843" s="29"/>
      <c r="J1843" s="29"/>
      <c r="K1843" s="116"/>
      <c r="L1843" s="174"/>
      <c r="M1843" s="174"/>
      <c r="N1843" s="174"/>
      <c r="O1843" s="116"/>
      <c r="P1843" s="174"/>
      <c r="Q1843" s="116"/>
      <c r="R1843" s="116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</row>
    <row r="1844" ht="15.0" customHeight="1">
      <c r="A1844" s="262"/>
      <c r="B1844" s="117" t="s">
        <v>2486</v>
      </c>
      <c r="C1844" s="116"/>
      <c r="D1844" s="116">
        <v>3659110.0</v>
      </c>
      <c r="E1844" s="175">
        <f t="shared" si="1"/>
        <v>5987550.7</v>
      </c>
      <c r="F1844" s="262"/>
      <c r="G1844" s="28" t="s">
        <v>2263</v>
      </c>
      <c r="H1844" s="118"/>
      <c r="I1844" s="29"/>
      <c r="J1844" s="29"/>
      <c r="K1844" s="116"/>
      <c r="L1844" s="174"/>
      <c r="M1844" s="174"/>
      <c r="N1844" s="174"/>
      <c r="O1844" s="116"/>
      <c r="P1844" s="174"/>
      <c r="Q1844" s="116"/>
      <c r="R1844" s="116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</row>
    <row r="1845" ht="15.0" customHeight="1">
      <c r="A1845" s="262"/>
      <c r="B1845" s="115" t="s">
        <v>2486</v>
      </c>
      <c r="C1845" s="116"/>
      <c r="D1845" s="116">
        <v>1.06403E7</v>
      </c>
      <c r="E1845" s="175">
        <f t="shared" si="1"/>
        <v>-4652749.3</v>
      </c>
      <c r="F1845" s="262"/>
      <c r="G1845" s="28" t="s">
        <v>2263</v>
      </c>
      <c r="H1845" s="118"/>
      <c r="I1845" s="29"/>
      <c r="J1845" s="29"/>
      <c r="K1845" s="116"/>
      <c r="L1845" s="174"/>
      <c r="M1845" s="174"/>
      <c r="N1845" s="174"/>
      <c r="O1845" s="116"/>
      <c r="P1845" s="174"/>
      <c r="Q1845" s="116"/>
      <c r="R1845" s="116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</row>
    <row r="1846" ht="15.0" customHeight="1">
      <c r="A1846" s="262"/>
      <c r="B1846" s="115" t="s">
        <v>2291</v>
      </c>
      <c r="C1846" s="118"/>
      <c r="D1846" s="118">
        <v>2167130.0</v>
      </c>
      <c r="E1846" s="175">
        <f t="shared" si="1"/>
        <v>-6819879.3</v>
      </c>
      <c r="F1846" s="262"/>
      <c r="G1846" s="28" t="s">
        <v>2263</v>
      </c>
      <c r="H1846" s="118"/>
      <c r="I1846" s="29"/>
      <c r="J1846" s="29"/>
      <c r="K1846" s="116"/>
      <c r="L1846" s="174"/>
      <c r="M1846" s="174"/>
      <c r="N1846" s="174"/>
      <c r="O1846" s="116"/>
      <c r="P1846" s="174"/>
      <c r="Q1846" s="116"/>
      <c r="R1846" s="116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</row>
    <row r="1847" ht="15.0" customHeight="1">
      <c r="A1847" s="262"/>
      <c r="B1847" s="115" t="s">
        <v>2405</v>
      </c>
      <c r="C1847" s="116"/>
      <c r="D1847" s="116">
        <v>497810.0</v>
      </c>
      <c r="E1847" s="175">
        <f t="shared" si="1"/>
        <v>-7317689.3</v>
      </c>
      <c r="F1847" s="262"/>
      <c r="G1847" s="28" t="s">
        <v>2263</v>
      </c>
      <c r="H1847" s="118"/>
      <c r="I1847" s="29"/>
      <c r="J1847" s="29"/>
      <c r="K1847" s="116"/>
      <c r="L1847" s="174"/>
      <c r="M1847" s="174"/>
      <c r="N1847" s="174"/>
      <c r="O1847" s="116"/>
      <c r="P1847" s="174"/>
      <c r="Q1847" s="116"/>
      <c r="R1847" s="116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</row>
    <row r="1848" ht="15.0" customHeight="1">
      <c r="A1848" s="262"/>
      <c r="B1848" s="115" t="s">
        <v>2900</v>
      </c>
      <c r="C1848" s="118"/>
      <c r="D1848" s="118">
        <v>266070.0</v>
      </c>
      <c r="E1848" s="175">
        <f t="shared" si="1"/>
        <v>-7583759.3</v>
      </c>
      <c r="F1848" s="262"/>
      <c r="G1848" s="28" t="s">
        <v>2263</v>
      </c>
      <c r="H1848" s="118"/>
      <c r="I1848" s="29"/>
      <c r="J1848" s="29"/>
      <c r="K1848" s="116"/>
      <c r="L1848" s="174"/>
      <c r="M1848" s="174"/>
      <c r="N1848" s="174"/>
      <c r="O1848" s="116"/>
      <c r="P1848" s="174"/>
      <c r="Q1848" s="116"/>
      <c r="R1848" s="116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</row>
    <row r="1849" ht="15.0" customHeight="1">
      <c r="A1849" s="262"/>
      <c r="B1849" s="115" t="s">
        <v>3396</v>
      </c>
      <c r="C1849" s="118"/>
      <c r="D1849" s="118">
        <v>1899700.0</v>
      </c>
      <c r="E1849" s="175">
        <f t="shared" si="1"/>
        <v>-9483459.3</v>
      </c>
      <c r="F1849" s="262"/>
      <c r="G1849" s="28" t="s">
        <v>2263</v>
      </c>
      <c r="H1849" s="118"/>
      <c r="I1849" s="29"/>
      <c r="J1849" s="29"/>
      <c r="K1849" s="116"/>
      <c r="L1849" s="174"/>
      <c r="M1849" s="174"/>
      <c r="N1849" s="174"/>
      <c r="O1849" s="116"/>
      <c r="P1849" s="174"/>
      <c r="Q1849" s="116"/>
      <c r="R1849" s="116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</row>
    <row r="1850" ht="15.0" customHeight="1">
      <c r="A1850" s="262"/>
      <c r="B1850" s="115" t="s">
        <v>3397</v>
      </c>
      <c r="C1850" s="118"/>
      <c r="D1850" s="118">
        <v>1721920.0</v>
      </c>
      <c r="E1850" s="175">
        <f t="shared" si="1"/>
        <v>-11205379.3</v>
      </c>
      <c r="F1850" s="262"/>
      <c r="G1850" s="28" t="s">
        <v>2263</v>
      </c>
      <c r="H1850" s="118"/>
      <c r="I1850" s="29"/>
      <c r="J1850" s="29"/>
      <c r="K1850" s="116"/>
      <c r="L1850" s="174"/>
      <c r="M1850" s="174"/>
      <c r="N1850" s="174"/>
      <c r="O1850" s="116"/>
      <c r="P1850" s="174"/>
      <c r="Q1850" s="116"/>
      <c r="R1850" s="116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</row>
    <row r="1851" ht="15.0" customHeight="1">
      <c r="A1851" s="262"/>
      <c r="B1851" s="115" t="s">
        <v>3398</v>
      </c>
      <c r="C1851" s="116"/>
      <c r="D1851" s="116">
        <v>72430.0</v>
      </c>
      <c r="E1851" s="175">
        <f t="shared" si="1"/>
        <v>-11277809.3</v>
      </c>
      <c r="F1851" s="262"/>
      <c r="G1851" s="28" t="s">
        <v>2263</v>
      </c>
      <c r="H1851" s="118"/>
      <c r="I1851" s="29"/>
      <c r="J1851" s="29"/>
      <c r="K1851" s="116"/>
      <c r="L1851" s="174"/>
      <c r="M1851" s="174"/>
      <c r="N1851" s="174"/>
      <c r="O1851" s="116"/>
      <c r="P1851" s="174"/>
      <c r="Q1851" s="116"/>
      <c r="R1851" s="116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</row>
    <row r="1852" ht="15.0" customHeight="1">
      <c r="A1852" s="262"/>
      <c r="B1852" s="115" t="s">
        <v>3399</v>
      </c>
      <c r="C1852" s="118"/>
      <c r="D1852" s="118">
        <v>161700.0</v>
      </c>
      <c r="E1852" s="175">
        <f t="shared" si="1"/>
        <v>-11439509.3</v>
      </c>
      <c r="F1852" s="262"/>
      <c r="G1852" s="28" t="s">
        <v>2263</v>
      </c>
      <c r="H1852" s="118"/>
      <c r="I1852" s="29"/>
      <c r="J1852" s="29"/>
      <c r="K1852" s="116"/>
      <c r="L1852" s="174"/>
      <c r="M1852" s="174"/>
      <c r="N1852" s="174"/>
      <c r="O1852" s="116"/>
      <c r="P1852" s="174"/>
      <c r="Q1852" s="116"/>
      <c r="R1852" s="116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</row>
    <row r="1853" ht="15.0" customHeight="1">
      <c r="A1853" s="262"/>
      <c r="B1853" s="115" t="s">
        <v>3400</v>
      </c>
      <c r="C1853" s="116"/>
      <c r="D1853" s="118">
        <v>341410.0</v>
      </c>
      <c r="E1853" s="175">
        <f t="shared" si="1"/>
        <v>-11780919.3</v>
      </c>
      <c r="F1853" s="262"/>
      <c r="G1853" s="28" t="s">
        <v>2263</v>
      </c>
      <c r="H1853" s="118"/>
      <c r="I1853" s="29"/>
      <c r="J1853" s="29"/>
      <c r="K1853" s="116"/>
      <c r="L1853" s="174"/>
      <c r="M1853" s="174"/>
      <c r="N1853" s="174"/>
      <c r="O1853" s="116"/>
      <c r="P1853" s="174"/>
      <c r="Q1853" s="116"/>
      <c r="R1853" s="116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</row>
    <row r="1854" ht="15.0" customHeight="1">
      <c r="A1854" s="262">
        <v>46002.0</v>
      </c>
      <c r="B1854" s="115" t="s">
        <v>2271</v>
      </c>
      <c r="C1854" s="116">
        <v>539516.0</v>
      </c>
      <c r="D1854" s="116"/>
      <c r="E1854" s="175">
        <f t="shared" si="1"/>
        <v>-11241403.3</v>
      </c>
      <c r="F1854" s="262"/>
      <c r="G1854" s="62" t="s">
        <v>2264</v>
      </c>
      <c r="H1854" s="118"/>
      <c r="I1854" s="29"/>
      <c r="J1854" s="29"/>
      <c r="K1854" s="116"/>
      <c r="L1854" s="174"/>
      <c r="M1854" s="174"/>
      <c r="N1854" s="174"/>
      <c r="O1854" s="116"/>
      <c r="P1854" s="174"/>
      <c r="Q1854" s="116"/>
      <c r="R1854" s="116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</row>
    <row r="1855" ht="15.0" customHeight="1">
      <c r="A1855" s="262"/>
      <c r="B1855" s="115" t="s">
        <v>2470</v>
      </c>
      <c r="C1855" s="116">
        <v>222914.0</v>
      </c>
      <c r="D1855" s="116"/>
      <c r="E1855" s="175">
        <f t="shared" si="1"/>
        <v>-11018489.3</v>
      </c>
      <c r="F1855" s="262"/>
      <c r="G1855" s="62" t="s">
        <v>2264</v>
      </c>
      <c r="H1855" s="118"/>
      <c r="I1855" s="29"/>
      <c r="J1855" s="29"/>
      <c r="K1855" s="116"/>
      <c r="L1855" s="174"/>
      <c r="M1855" s="174"/>
      <c r="N1855" s="174"/>
      <c r="O1855" s="116"/>
      <c r="P1855" s="174"/>
      <c r="Q1855" s="116"/>
      <c r="R1855" s="116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</row>
    <row r="1856" ht="15.0" customHeight="1">
      <c r="A1856" s="262"/>
      <c r="B1856" s="115" t="s">
        <v>3187</v>
      </c>
      <c r="C1856" s="116">
        <v>808500.0</v>
      </c>
      <c r="D1856" s="116"/>
      <c r="E1856" s="175">
        <f t="shared" si="1"/>
        <v>-10209989.3</v>
      </c>
      <c r="F1856" s="262">
        <v>45991.0</v>
      </c>
      <c r="G1856" s="28" t="s">
        <v>2263</v>
      </c>
      <c r="H1856" s="118"/>
      <c r="I1856" s="29"/>
      <c r="J1856" s="29"/>
      <c r="K1856" s="116"/>
      <c r="L1856" s="174"/>
      <c r="M1856" s="174"/>
      <c r="N1856" s="174"/>
      <c r="O1856" s="116"/>
      <c r="P1856" s="174"/>
      <c r="Q1856" s="116"/>
      <c r="R1856" s="116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</row>
    <row r="1857" ht="15.0" customHeight="1">
      <c r="A1857" s="262"/>
      <c r="B1857" s="115" t="s">
        <v>2300</v>
      </c>
      <c r="C1857" s="116"/>
      <c r="D1857" s="116">
        <v>27500.0</v>
      </c>
      <c r="E1857" s="175">
        <f t="shared" si="1"/>
        <v>-10237489.3</v>
      </c>
      <c r="F1857" s="262"/>
      <c r="G1857" s="28" t="s">
        <v>2263</v>
      </c>
      <c r="H1857" s="118"/>
      <c r="I1857" s="29"/>
      <c r="J1857" s="29"/>
      <c r="K1857" s="116"/>
      <c r="L1857" s="174"/>
      <c r="M1857" s="174"/>
      <c r="N1857" s="174"/>
      <c r="O1857" s="116"/>
      <c r="P1857" s="174"/>
      <c r="Q1857" s="116"/>
      <c r="R1857" s="116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</row>
    <row r="1858" ht="15.0" customHeight="1">
      <c r="A1858" s="262"/>
      <c r="B1858" s="115" t="s">
        <v>3401</v>
      </c>
      <c r="C1858" s="116"/>
      <c r="D1858" s="116">
        <v>100000.0</v>
      </c>
      <c r="E1858" s="175">
        <f t="shared" si="1"/>
        <v>-10337489.3</v>
      </c>
      <c r="F1858" s="262" t="s">
        <v>3402</v>
      </c>
      <c r="G1858" s="99" t="s">
        <v>2265</v>
      </c>
      <c r="H1858" s="118"/>
      <c r="I1858" s="29"/>
      <c r="J1858" s="29"/>
      <c r="K1858" s="116"/>
      <c r="L1858" s="174"/>
      <c r="M1858" s="174"/>
      <c r="N1858" s="174"/>
      <c r="O1858" s="116"/>
      <c r="P1858" s="174"/>
      <c r="Q1858" s="116"/>
      <c r="R1858" s="116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</row>
    <row r="1859" ht="15.0" customHeight="1">
      <c r="A1859" s="262">
        <v>46003.0</v>
      </c>
      <c r="B1859" s="115" t="s">
        <v>2271</v>
      </c>
      <c r="C1859" s="116">
        <v>478972.0</v>
      </c>
      <c r="D1859" s="116"/>
      <c r="E1859" s="175">
        <f t="shared" si="1"/>
        <v>-9858517.3</v>
      </c>
      <c r="F1859" s="262"/>
      <c r="G1859" s="62" t="s">
        <v>2264</v>
      </c>
      <c r="H1859" s="118"/>
      <c r="I1859" s="29"/>
      <c r="J1859" s="29"/>
      <c r="K1859" s="116"/>
      <c r="L1859" s="174"/>
      <c r="M1859" s="174"/>
      <c r="N1859" s="174"/>
      <c r="O1859" s="116"/>
      <c r="P1859" s="174"/>
      <c r="Q1859" s="116"/>
      <c r="R1859" s="116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</row>
    <row r="1860" ht="15.0" customHeight="1">
      <c r="A1860" s="262"/>
      <c r="B1860" s="115" t="s">
        <v>2470</v>
      </c>
      <c r="C1860" s="116">
        <v>329338.0</v>
      </c>
      <c r="D1860" s="116"/>
      <c r="E1860" s="175">
        <f t="shared" si="1"/>
        <v>-9529179.3</v>
      </c>
      <c r="F1860" s="262"/>
      <c r="G1860" s="62" t="s">
        <v>2264</v>
      </c>
      <c r="H1860" s="118"/>
      <c r="I1860" s="29"/>
      <c r="J1860" s="29"/>
      <c r="K1860" s="116"/>
      <c r="L1860" s="174"/>
      <c r="M1860" s="174"/>
      <c r="N1860" s="174"/>
      <c r="O1860" s="116"/>
      <c r="P1860" s="174"/>
      <c r="Q1860" s="116"/>
      <c r="R1860" s="116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</row>
    <row r="1861" ht="15.0" customHeight="1">
      <c r="A1861" s="262"/>
      <c r="B1861" s="115" t="s">
        <v>2278</v>
      </c>
      <c r="C1861" s="116">
        <v>1.5916406E7</v>
      </c>
      <c r="D1861" s="116"/>
      <c r="E1861" s="175">
        <f t="shared" si="1"/>
        <v>6387226.7</v>
      </c>
      <c r="F1861" s="262">
        <v>45998.0</v>
      </c>
      <c r="G1861" s="99" t="s">
        <v>2265</v>
      </c>
      <c r="H1861" s="118"/>
      <c r="I1861" s="29"/>
      <c r="J1861" s="29"/>
      <c r="K1861" s="116"/>
      <c r="L1861" s="174"/>
      <c r="M1861" s="174"/>
      <c r="N1861" s="174"/>
      <c r="O1861" s="116"/>
      <c r="P1861" s="174"/>
      <c r="Q1861" s="116"/>
      <c r="R1861" s="116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</row>
    <row r="1862" ht="15.0" customHeight="1">
      <c r="A1862" s="262"/>
      <c r="B1862" s="117" t="s">
        <v>2277</v>
      </c>
      <c r="C1862" s="116">
        <v>2.605922E7</v>
      </c>
      <c r="D1862" s="116"/>
      <c r="E1862" s="175">
        <f t="shared" si="1"/>
        <v>32446446.7</v>
      </c>
      <c r="F1862" s="262">
        <v>45998.0</v>
      </c>
      <c r="G1862" s="99" t="s">
        <v>2265</v>
      </c>
      <c r="H1862" s="118"/>
      <c r="I1862" s="29"/>
      <c r="J1862" s="29"/>
      <c r="K1862" s="116"/>
      <c r="L1862" s="174"/>
      <c r="M1862" s="174"/>
      <c r="N1862" s="174"/>
      <c r="O1862" s="116"/>
      <c r="P1862" s="174"/>
      <c r="Q1862" s="116"/>
      <c r="R1862" s="116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</row>
    <row r="1863" ht="15.0" customHeight="1">
      <c r="A1863" s="262"/>
      <c r="B1863" s="115" t="s">
        <v>2279</v>
      </c>
      <c r="C1863" s="116"/>
      <c r="D1863" s="116">
        <v>3.5E7</v>
      </c>
      <c r="E1863" s="175">
        <f t="shared" si="1"/>
        <v>-2553553.3</v>
      </c>
      <c r="F1863" s="262"/>
      <c r="G1863" s="99" t="s">
        <v>2265</v>
      </c>
      <c r="H1863" s="118"/>
      <c r="I1863" s="29"/>
      <c r="J1863" s="29"/>
      <c r="K1863" s="116"/>
      <c r="L1863" s="174"/>
      <c r="M1863" s="174"/>
      <c r="N1863" s="174"/>
      <c r="O1863" s="116"/>
      <c r="P1863" s="174"/>
      <c r="Q1863" s="116"/>
      <c r="R1863" s="116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</row>
    <row r="1864" ht="15.0" customHeight="1">
      <c r="A1864" s="262"/>
      <c r="B1864" s="115" t="s">
        <v>3381</v>
      </c>
      <c r="C1864" s="116"/>
      <c r="D1864" s="118">
        <v>483500.0</v>
      </c>
      <c r="E1864" s="175">
        <f t="shared" si="1"/>
        <v>-3037053.3</v>
      </c>
      <c r="F1864" s="262"/>
      <c r="G1864" s="99" t="s">
        <v>2265</v>
      </c>
      <c r="H1864" s="118"/>
      <c r="I1864" s="29"/>
      <c r="J1864" s="29"/>
      <c r="K1864" s="116"/>
      <c r="L1864" s="174"/>
      <c r="M1864" s="174"/>
      <c r="N1864" s="174"/>
      <c r="O1864" s="116"/>
      <c r="P1864" s="174"/>
      <c r="Q1864" s="116"/>
      <c r="R1864" s="116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</row>
    <row r="1865" ht="15.0" customHeight="1">
      <c r="A1865" s="262"/>
      <c r="B1865" s="115" t="s">
        <v>3403</v>
      </c>
      <c r="C1865" s="116"/>
      <c r="D1865" s="118">
        <v>241750.0</v>
      </c>
      <c r="E1865" s="175">
        <f t="shared" si="1"/>
        <v>-3278803.3</v>
      </c>
      <c r="F1865" s="262"/>
      <c r="G1865" s="99" t="s">
        <v>2265</v>
      </c>
      <c r="H1865" s="118"/>
      <c r="I1865" s="29"/>
      <c r="J1865" s="29"/>
      <c r="K1865" s="116"/>
      <c r="L1865" s="174"/>
      <c r="M1865" s="174"/>
      <c r="N1865" s="174"/>
      <c r="O1865" s="116"/>
      <c r="P1865" s="174"/>
      <c r="Q1865" s="116"/>
      <c r="R1865" s="116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</row>
    <row r="1866" ht="15.0" customHeight="1">
      <c r="A1866" s="262"/>
      <c r="B1866" s="115" t="s">
        <v>3382</v>
      </c>
      <c r="C1866" s="116"/>
      <c r="D1866" s="118">
        <v>241750.0</v>
      </c>
      <c r="E1866" s="175">
        <f t="shared" si="1"/>
        <v>-3520553.3</v>
      </c>
      <c r="F1866" s="262"/>
      <c r="G1866" s="99" t="s">
        <v>2265</v>
      </c>
      <c r="H1866" s="118"/>
      <c r="I1866" s="29"/>
      <c r="J1866" s="29"/>
      <c r="K1866" s="116"/>
      <c r="L1866" s="174"/>
      <c r="M1866" s="174"/>
      <c r="N1866" s="174"/>
      <c r="O1866" s="116"/>
      <c r="P1866" s="174"/>
      <c r="Q1866" s="116"/>
      <c r="R1866" s="116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</row>
    <row r="1867" ht="15.0" customHeight="1">
      <c r="A1867" s="262"/>
      <c r="B1867" s="115" t="s">
        <v>3404</v>
      </c>
      <c r="C1867" s="116"/>
      <c r="D1867" s="116">
        <v>48350.0</v>
      </c>
      <c r="E1867" s="175">
        <f t="shared" si="1"/>
        <v>-3568903.3</v>
      </c>
      <c r="F1867" s="262"/>
      <c r="G1867" s="99" t="s">
        <v>2265</v>
      </c>
      <c r="H1867" s="118"/>
      <c r="I1867" s="29"/>
      <c r="J1867" s="29"/>
      <c r="K1867" s="116"/>
      <c r="L1867" s="174"/>
      <c r="M1867" s="174"/>
      <c r="N1867" s="174"/>
      <c r="O1867" s="116"/>
      <c r="P1867" s="174"/>
      <c r="Q1867" s="116"/>
      <c r="R1867" s="116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</row>
    <row r="1868" ht="15.0" customHeight="1">
      <c r="A1868" s="262"/>
      <c r="B1868" s="115" t="s">
        <v>3405</v>
      </c>
      <c r="C1868" s="116"/>
      <c r="D1868" s="116">
        <v>21950.0</v>
      </c>
      <c r="E1868" s="175">
        <f t="shared" si="1"/>
        <v>-3590853.3</v>
      </c>
      <c r="F1868" s="262"/>
      <c r="G1868" s="99" t="s">
        <v>2265</v>
      </c>
      <c r="H1868" s="118"/>
      <c r="I1868" s="29"/>
      <c r="J1868" s="29"/>
      <c r="K1868" s="116"/>
      <c r="L1868" s="174"/>
      <c r="M1868" s="174"/>
      <c r="N1868" s="174"/>
      <c r="O1868" s="116"/>
      <c r="P1868" s="174"/>
      <c r="Q1868" s="116"/>
      <c r="R1868" s="116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</row>
    <row r="1869" ht="15.0" customHeight="1">
      <c r="A1869" s="262"/>
      <c r="B1869" s="115" t="s">
        <v>1104</v>
      </c>
      <c r="C1869" s="116">
        <v>1650000.0</v>
      </c>
      <c r="D1869" s="116"/>
      <c r="E1869" s="175">
        <f t="shared" si="1"/>
        <v>-1940853.3</v>
      </c>
      <c r="F1869" s="262">
        <v>46000.0</v>
      </c>
      <c r="G1869" s="28" t="s">
        <v>2263</v>
      </c>
      <c r="H1869" s="118"/>
      <c r="I1869" s="29"/>
      <c r="J1869" s="29"/>
      <c r="K1869" s="116"/>
      <c r="L1869" s="28"/>
      <c r="M1869" s="174"/>
      <c r="N1869" s="174"/>
      <c r="O1869" s="116"/>
      <c r="P1869" s="174"/>
      <c r="Q1869" s="116"/>
      <c r="R1869" s="116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</row>
    <row r="1870" ht="15.0" customHeight="1">
      <c r="A1870" s="262"/>
      <c r="B1870" s="115" t="s">
        <v>1104</v>
      </c>
      <c r="C1870" s="116">
        <v>3450000.0</v>
      </c>
      <c r="D1870" s="118"/>
      <c r="E1870" s="175">
        <f t="shared" si="1"/>
        <v>1509146.7</v>
      </c>
      <c r="F1870" s="262">
        <v>46001.0</v>
      </c>
      <c r="G1870" s="28" t="s">
        <v>2263</v>
      </c>
      <c r="H1870" s="118"/>
      <c r="I1870" s="29"/>
      <c r="J1870" s="29"/>
      <c r="K1870" s="116"/>
      <c r="L1870" s="174"/>
      <c r="M1870" s="174"/>
      <c r="N1870" s="174"/>
      <c r="O1870" s="116"/>
      <c r="P1870" s="174"/>
      <c r="Q1870" s="116"/>
      <c r="R1870" s="116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</row>
    <row r="1871" ht="15.0" customHeight="1">
      <c r="A1871" s="262">
        <v>46004.0</v>
      </c>
      <c r="B1871" s="115" t="s">
        <v>2470</v>
      </c>
      <c r="C1871" s="116">
        <v>22950.0</v>
      </c>
      <c r="D1871" s="116"/>
      <c r="E1871" s="175">
        <f t="shared" si="1"/>
        <v>1532096.7</v>
      </c>
      <c r="F1871" s="262"/>
      <c r="G1871" s="62" t="s">
        <v>2264</v>
      </c>
      <c r="H1871" s="118"/>
      <c r="I1871" s="29"/>
      <c r="J1871" s="29"/>
      <c r="K1871" s="34"/>
      <c r="L1871" s="265"/>
      <c r="M1871" s="174"/>
      <c r="N1871" s="174"/>
      <c r="O1871" s="116"/>
      <c r="P1871" s="174"/>
      <c r="Q1871" s="116"/>
      <c r="R1871" s="116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</row>
    <row r="1872" ht="15.0" customHeight="1">
      <c r="A1872" s="262">
        <v>46005.0</v>
      </c>
      <c r="B1872" s="115" t="s">
        <v>2470</v>
      </c>
      <c r="C1872" s="116">
        <v>1600.0</v>
      </c>
      <c r="D1872" s="116"/>
      <c r="E1872" s="175">
        <f t="shared" si="1"/>
        <v>1533696.7</v>
      </c>
      <c r="F1872" s="262"/>
      <c r="G1872" s="62" t="s">
        <v>2264</v>
      </c>
      <c r="H1872" s="118"/>
      <c r="I1872" s="29"/>
      <c r="J1872" s="29"/>
      <c r="K1872" s="34"/>
      <c r="L1872" s="265"/>
      <c r="M1872" s="174"/>
      <c r="N1872" s="174"/>
      <c r="O1872" s="116"/>
      <c r="P1872" s="174"/>
      <c r="Q1872" s="116"/>
      <c r="R1872" s="116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</row>
    <row r="1873" ht="15.0" customHeight="1">
      <c r="A1873" s="262">
        <v>46006.0</v>
      </c>
      <c r="B1873" s="115" t="s">
        <v>2271</v>
      </c>
      <c r="C1873" s="116">
        <v>402590.0</v>
      </c>
      <c r="D1873" s="118"/>
      <c r="E1873" s="175">
        <f t="shared" si="1"/>
        <v>1936286.7</v>
      </c>
      <c r="F1873" s="262"/>
      <c r="G1873" s="62" t="s">
        <v>2264</v>
      </c>
      <c r="H1873" s="118"/>
      <c r="I1873" s="29"/>
      <c r="J1873" s="29"/>
      <c r="K1873" s="34"/>
      <c r="L1873" s="265"/>
      <c r="M1873" s="174"/>
      <c r="N1873" s="174"/>
      <c r="O1873" s="116"/>
      <c r="P1873" s="174"/>
      <c r="Q1873" s="116"/>
      <c r="R1873" s="116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</row>
    <row r="1874" ht="15.0" customHeight="1">
      <c r="A1874" s="262"/>
      <c r="B1874" s="115" t="s">
        <v>2470</v>
      </c>
      <c r="C1874" s="116">
        <v>242210.0</v>
      </c>
      <c r="D1874" s="116"/>
      <c r="E1874" s="175">
        <f t="shared" si="1"/>
        <v>2178496.7</v>
      </c>
      <c r="F1874" s="262"/>
      <c r="G1874" s="62" t="s">
        <v>2264</v>
      </c>
      <c r="H1874" s="118"/>
      <c r="I1874" s="29"/>
      <c r="J1874" s="29"/>
      <c r="K1874" s="116"/>
      <c r="L1874" s="28" t="s">
        <v>1095</v>
      </c>
      <c r="M1874" s="174"/>
      <c r="N1874" s="174"/>
      <c r="O1874" s="116"/>
      <c r="P1874" s="174"/>
      <c r="Q1874" s="116"/>
      <c r="R1874" s="116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</row>
    <row r="1875" ht="15.0" customHeight="1">
      <c r="A1875" s="262"/>
      <c r="B1875" s="115" t="s">
        <v>2302</v>
      </c>
      <c r="C1875" s="116"/>
      <c r="D1875" s="118">
        <v>6676852.0</v>
      </c>
      <c r="E1875" s="175">
        <f t="shared" si="1"/>
        <v>-4498355.3</v>
      </c>
      <c r="F1875" s="262"/>
      <c r="G1875" s="99" t="s">
        <v>2265</v>
      </c>
      <c r="H1875" s="118"/>
      <c r="I1875" s="29"/>
      <c r="J1875" s="29"/>
      <c r="K1875" s="116"/>
      <c r="L1875" s="174"/>
      <c r="M1875" s="174"/>
      <c r="N1875" s="174"/>
      <c r="O1875" s="116"/>
      <c r="P1875" s="174"/>
      <c r="Q1875" s="116"/>
      <c r="R1875" s="116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</row>
    <row r="1876" ht="15.0" customHeight="1">
      <c r="A1876" s="262"/>
      <c r="B1876" s="115" t="s">
        <v>3406</v>
      </c>
      <c r="C1876" s="116"/>
      <c r="D1876" s="116">
        <v>300000.0</v>
      </c>
      <c r="E1876" s="175">
        <f t="shared" si="1"/>
        <v>-4798355.3</v>
      </c>
      <c r="F1876" s="262"/>
      <c r="G1876" s="28" t="s">
        <v>2263</v>
      </c>
      <c r="H1876" s="118"/>
      <c r="I1876" s="29"/>
      <c r="J1876" s="29"/>
      <c r="K1876" s="34" t="s">
        <v>3206</v>
      </c>
      <c r="L1876" s="265">
        <f>D1812+D1813+D1814+D1864+D1865+D1866+D1867+D1911+D1912+D1913+D1939+D1940+D1941</f>
        <v>3722950</v>
      </c>
      <c r="M1876" s="174"/>
      <c r="N1876" s="174"/>
      <c r="O1876" s="116"/>
      <c r="P1876" s="174"/>
      <c r="Q1876" s="116"/>
      <c r="R1876" s="116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</row>
    <row r="1877" ht="15.0" customHeight="1">
      <c r="A1877" s="262"/>
      <c r="B1877" s="115" t="s">
        <v>2334</v>
      </c>
      <c r="C1877" s="116"/>
      <c r="D1877" s="116">
        <v>507100.0</v>
      </c>
      <c r="E1877" s="175">
        <f t="shared" si="1"/>
        <v>-5305455.3</v>
      </c>
      <c r="F1877" s="262"/>
      <c r="G1877" s="28" t="s">
        <v>2263</v>
      </c>
      <c r="H1877" s="118"/>
      <c r="I1877" s="29"/>
      <c r="J1877" s="29"/>
      <c r="K1877" s="34" t="s">
        <v>2969</v>
      </c>
      <c r="L1877" s="265"/>
      <c r="M1877" s="174"/>
      <c r="N1877" s="174"/>
      <c r="O1877" s="116"/>
      <c r="P1877" s="174"/>
      <c r="Q1877" s="116"/>
      <c r="R1877" s="116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</row>
    <row r="1878" ht="15.0" customHeight="1">
      <c r="A1878" s="262"/>
      <c r="B1878" s="115" t="s">
        <v>2332</v>
      </c>
      <c r="C1878" s="116"/>
      <c r="D1878" s="116">
        <v>437200.0</v>
      </c>
      <c r="E1878" s="175">
        <f t="shared" si="1"/>
        <v>-5742655.3</v>
      </c>
      <c r="F1878" s="262"/>
      <c r="G1878" s="28" t="s">
        <v>2263</v>
      </c>
      <c r="H1878" s="118"/>
      <c r="I1878" s="29"/>
      <c r="J1878" s="29"/>
      <c r="K1878" s="34" t="s">
        <v>2325</v>
      </c>
      <c r="L1878" s="265">
        <v>4348780.0</v>
      </c>
      <c r="M1878" s="174"/>
      <c r="N1878" s="174"/>
      <c r="O1878" s="116"/>
      <c r="P1878" s="174"/>
      <c r="Q1878" s="116"/>
      <c r="R1878" s="116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</row>
    <row r="1879" ht="15.0" customHeight="1">
      <c r="A1879" s="262"/>
      <c r="B1879" s="115" t="s">
        <v>2336</v>
      </c>
      <c r="C1879" s="116"/>
      <c r="D1879" s="116">
        <v>1379461.0</v>
      </c>
      <c r="E1879" s="175">
        <f t="shared" si="1"/>
        <v>-7122116.3</v>
      </c>
      <c r="F1879" s="262"/>
      <c r="G1879" s="28" t="s">
        <v>2263</v>
      </c>
      <c r="H1879" s="118"/>
      <c r="I1879" s="29"/>
      <c r="J1879" s="29"/>
      <c r="K1879" s="34" t="s">
        <v>2895</v>
      </c>
      <c r="L1879" s="28">
        <v>1.3606874E7</v>
      </c>
      <c r="M1879" s="174"/>
      <c r="N1879" s="174"/>
      <c r="O1879" s="116"/>
      <c r="P1879" s="174"/>
      <c r="Q1879" s="116"/>
      <c r="R1879" s="116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</row>
    <row r="1880" ht="15.0" customHeight="1">
      <c r="A1880" s="262"/>
      <c r="B1880" s="115" t="s">
        <v>2338</v>
      </c>
      <c r="C1880" s="116"/>
      <c r="D1880" s="118">
        <v>3783247.0</v>
      </c>
      <c r="E1880" s="175">
        <f t="shared" si="1"/>
        <v>-10905363.3</v>
      </c>
      <c r="F1880" s="262"/>
      <c r="G1880" s="28" t="s">
        <v>2263</v>
      </c>
      <c r="H1880" s="118"/>
      <c r="I1880" s="29"/>
      <c r="J1880" s="29"/>
      <c r="K1880" s="34" t="s">
        <v>3407</v>
      </c>
      <c r="L1880" s="118">
        <v>5.0E7</v>
      </c>
      <c r="M1880" s="174"/>
      <c r="N1880" s="28" t="s">
        <v>2832</v>
      </c>
      <c r="O1880" s="116"/>
      <c r="P1880" s="174"/>
      <c r="Q1880" s="116"/>
      <c r="R1880" s="116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</row>
    <row r="1881" ht="15.0" customHeight="1">
      <c r="A1881" s="262"/>
      <c r="B1881" s="115" t="s">
        <v>2338</v>
      </c>
      <c r="C1881" s="116"/>
      <c r="D1881" s="116">
        <v>4867350.0</v>
      </c>
      <c r="E1881" s="175">
        <f t="shared" si="1"/>
        <v>-15772713.3</v>
      </c>
      <c r="F1881" s="262"/>
      <c r="G1881" s="28" t="s">
        <v>2263</v>
      </c>
      <c r="H1881" s="118"/>
      <c r="I1881" s="29"/>
      <c r="J1881" s="29"/>
      <c r="K1881" s="34" t="s">
        <v>2833</v>
      </c>
      <c r="L1881" s="118">
        <f>14469460+23690200+26758200+10042300+29903800+13901400+31522200+14705800</f>
        <v>164993360</v>
      </c>
      <c r="M1881" s="272" t="s">
        <v>3</v>
      </c>
      <c r="N1881" s="261">
        <f>SUM(N1882:N1891)-9921520</f>
        <v>8221980</v>
      </c>
      <c r="O1881" s="116"/>
      <c r="P1881" s="174"/>
      <c r="Q1881" s="116"/>
      <c r="R1881" s="116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</row>
    <row r="1882" ht="15.0" customHeight="1">
      <c r="A1882" s="262"/>
      <c r="B1882" s="115" t="s">
        <v>2338</v>
      </c>
      <c r="C1882" s="116"/>
      <c r="D1882" s="118">
        <v>56000.0</v>
      </c>
      <c r="E1882" s="175">
        <f t="shared" si="1"/>
        <v>-15828713.3</v>
      </c>
      <c r="F1882" s="262"/>
      <c r="G1882" s="28" t="s">
        <v>2263</v>
      </c>
      <c r="H1882" s="118"/>
      <c r="I1882" s="29"/>
      <c r="J1882" s="29"/>
      <c r="K1882" s="116">
        <v>1.0</v>
      </c>
      <c r="L1882" s="116">
        <v>42550.0</v>
      </c>
      <c r="M1882" s="174"/>
      <c r="N1882" s="405">
        <v>2188390.0</v>
      </c>
      <c r="O1882" s="116"/>
      <c r="P1882" s="174"/>
      <c r="Q1882" s="116"/>
      <c r="R1882" s="116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</row>
    <row r="1883" ht="15.0" customHeight="1">
      <c r="A1883" s="262">
        <v>46007.0</v>
      </c>
      <c r="B1883" s="115" t="s">
        <v>2271</v>
      </c>
      <c r="C1883" s="116">
        <v>451584.0</v>
      </c>
      <c r="D1883" s="118"/>
      <c r="E1883" s="175">
        <f t="shared" si="1"/>
        <v>-15377129.3</v>
      </c>
      <c r="F1883" s="262"/>
      <c r="G1883" s="62" t="s">
        <v>2264</v>
      </c>
      <c r="H1883" s="118"/>
      <c r="I1883" s="29"/>
      <c r="J1883" s="29"/>
      <c r="K1883" s="116">
        <v>2.0</v>
      </c>
      <c r="L1883" s="116">
        <v>152800.0</v>
      </c>
      <c r="M1883" s="174"/>
      <c r="N1883" s="405">
        <v>2502680.0</v>
      </c>
      <c r="O1883" s="116"/>
      <c r="P1883" s="174"/>
      <c r="Q1883" s="116"/>
      <c r="R1883" s="116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</row>
    <row r="1884" ht="15.0" customHeight="1">
      <c r="A1884" s="262"/>
      <c r="B1884" s="115" t="s">
        <v>2470</v>
      </c>
      <c r="C1884" s="265">
        <v>162570.0</v>
      </c>
      <c r="D1884" s="118"/>
      <c r="E1884" s="175">
        <f t="shared" si="1"/>
        <v>-15214559.3</v>
      </c>
      <c r="F1884" s="262"/>
      <c r="G1884" s="62" t="s">
        <v>2264</v>
      </c>
      <c r="H1884" s="118"/>
      <c r="I1884" s="29"/>
      <c r="J1884" s="29"/>
      <c r="K1884" s="116">
        <v>3.0</v>
      </c>
      <c r="L1884" s="118">
        <v>214690.0</v>
      </c>
      <c r="M1884" s="174"/>
      <c r="N1884" s="405">
        <v>2502680.0</v>
      </c>
      <c r="O1884" s="116"/>
      <c r="P1884" s="174"/>
      <c r="Q1884" s="116"/>
      <c r="R1884" s="116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</row>
    <row r="1885" ht="15.0" customHeight="1">
      <c r="A1885" s="262">
        <v>46008.0</v>
      </c>
      <c r="B1885" s="115" t="s">
        <v>2271</v>
      </c>
      <c r="C1885" s="265">
        <v>894727.0</v>
      </c>
      <c r="D1885" s="118"/>
      <c r="E1885" s="175">
        <f t="shared" si="1"/>
        <v>-14319832.3</v>
      </c>
      <c r="F1885" s="262"/>
      <c r="G1885" s="62" t="s">
        <v>2264</v>
      </c>
      <c r="H1885" s="118"/>
      <c r="I1885" s="29"/>
      <c r="J1885" s="29"/>
      <c r="K1885" s="116">
        <v>4.0</v>
      </c>
      <c r="L1885" s="118">
        <v>61890.0</v>
      </c>
      <c r="M1885" s="174"/>
      <c r="N1885" s="405">
        <v>2399210.0</v>
      </c>
      <c r="O1885" s="116"/>
      <c r="P1885" s="174"/>
      <c r="Q1885" s="116"/>
      <c r="R1885" s="116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</row>
    <row r="1886" ht="15.0" customHeight="1">
      <c r="A1886" s="262"/>
      <c r="B1886" s="115" t="s">
        <v>2470</v>
      </c>
      <c r="C1886" s="118">
        <v>232626.0</v>
      </c>
      <c r="D1886" s="118"/>
      <c r="E1886" s="175">
        <f t="shared" si="1"/>
        <v>-14087206.3</v>
      </c>
      <c r="F1886" s="262"/>
      <c r="G1886" s="62" t="s">
        <v>2264</v>
      </c>
      <c r="H1886" s="118"/>
      <c r="I1886" s="29"/>
      <c r="J1886" s="29"/>
      <c r="K1886" s="116">
        <v>5.0</v>
      </c>
      <c r="L1886" s="116">
        <v>919700.0</v>
      </c>
      <c r="M1886" s="174"/>
      <c r="N1886" s="405">
        <v>2385670.0</v>
      </c>
      <c r="O1886" s="116"/>
      <c r="P1886" s="174"/>
      <c r="Q1886" s="116"/>
      <c r="R1886" s="116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</row>
    <row r="1887" ht="15.0" customHeight="1">
      <c r="A1887" s="262">
        <v>46009.0</v>
      </c>
      <c r="B1887" s="115" t="s">
        <v>2271</v>
      </c>
      <c r="C1887" s="116">
        <v>517453.0</v>
      </c>
      <c r="D1887" s="118"/>
      <c r="E1887" s="175">
        <f t="shared" si="1"/>
        <v>-13569753.3</v>
      </c>
      <c r="F1887" s="262"/>
      <c r="G1887" s="62" t="s">
        <v>2264</v>
      </c>
      <c r="H1887" s="118"/>
      <c r="I1887" s="29"/>
      <c r="J1887" s="29"/>
      <c r="K1887" s="116">
        <v>6.0</v>
      </c>
      <c r="L1887" s="118">
        <v>272700.0</v>
      </c>
      <c r="M1887" s="174"/>
      <c r="N1887" s="405">
        <v>0.0</v>
      </c>
      <c r="O1887" s="116"/>
      <c r="P1887" s="174"/>
      <c r="Q1887" s="116"/>
      <c r="R1887" s="116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</row>
    <row r="1888" ht="15.0" customHeight="1">
      <c r="A1888" s="262"/>
      <c r="B1888" s="115" t="s">
        <v>2470</v>
      </c>
      <c r="C1888" s="116">
        <v>269848.0</v>
      </c>
      <c r="D1888" s="118"/>
      <c r="E1888" s="175">
        <f t="shared" si="1"/>
        <v>-13299905.3</v>
      </c>
      <c r="F1888" s="270"/>
      <c r="G1888" s="62" t="s">
        <v>2264</v>
      </c>
      <c r="H1888" s="118"/>
      <c r="I1888" s="29"/>
      <c r="J1888" s="29"/>
      <c r="K1888" s="116">
        <v>7.0</v>
      </c>
      <c r="L1888" s="116">
        <v>201140.0</v>
      </c>
      <c r="M1888" s="174"/>
      <c r="N1888" s="405">
        <v>0.0</v>
      </c>
      <c r="O1888" s="116"/>
      <c r="P1888" s="174"/>
      <c r="Q1888" s="116"/>
      <c r="R1888" s="116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</row>
    <row r="1889" ht="15.0" customHeight="1">
      <c r="A1889" s="262"/>
      <c r="B1889" s="117" t="s">
        <v>3408</v>
      </c>
      <c r="C1889" s="116"/>
      <c r="D1889" s="118">
        <v>330000.0</v>
      </c>
      <c r="E1889" s="175">
        <f t="shared" si="1"/>
        <v>-13629905.3</v>
      </c>
      <c r="F1889" s="270" t="s">
        <v>3409</v>
      </c>
      <c r="G1889" s="99" t="s">
        <v>2265</v>
      </c>
      <c r="H1889" s="118"/>
      <c r="I1889" s="29"/>
      <c r="J1889" s="29"/>
      <c r="K1889" s="116">
        <v>8.0</v>
      </c>
      <c r="L1889" s="175">
        <v>42550.0</v>
      </c>
      <c r="M1889" s="174"/>
      <c r="N1889" s="405">
        <v>2608090.0</v>
      </c>
      <c r="O1889" s="116"/>
      <c r="P1889" s="174"/>
      <c r="Q1889" s="116"/>
      <c r="R1889" s="116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</row>
    <row r="1890" ht="15.0" customHeight="1">
      <c r="A1890" s="262"/>
      <c r="B1890" s="117" t="s">
        <v>2317</v>
      </c>
      <c r="C1890" s="116"/>
      <c r="D1890" s="118">
        <v>430000.0</v>
      </c>
      <c r="E1890" s="175">
        <f t="shared" si="1"/>
        <v>-14059905.3</v>
      </c>
      <c r="F1890" s="270" t="s">
        <v>3410</v>
      </c>
      <c r="G1890" s="28" t="s">
        <v>2263</v>
      </c>
      <c r="H1890" s="118"/>
      <c r="I1890" s="29"/>
      <c r="J1890" s="29"/>
      <c r="K1890" s="116">
        <v>9.0</v>
      </c>
      <c r="L1890" s="116">
        <v>104440.0</v>
      </c>
      <c r="M1890" s="174"/>
      <c r="N1890" s="405">
        <v>2502680.0</v>
      </c>
      <c r="O1890" s="116"/>
      <c r="P1890" s="174"/>
      <c r="Q1890" s="116"/>
      <c r="R1890" s="116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</row>
    <row r="1891" ht="15.0" customHeight="1">
      <c r="A1891" s="262"/>
      <c r="B1891" s="115" t="s">
        <v>2320</v>
      </c>
      <c r="C1891" s="116"/>
      <c r="D1891" s="116">
        <v>400000.0</v>
      </c>
      <c r="E1891" s="175">
        <f t="shared" si="1"/>
        <v>-14459905.3</v>
      </c>
      <c r="F1891" s="270" t="s">
        <v>3411</v>
      </c>
      <c r="G1891" s="28" t="s">
        <v>2263</v>
      </c>
      <c r="H1891" s="118"/>
      <c r="I1891" s="29"/>
      <c r="J1891" s="29"/>
      <c r="K1891" s="116">
        <v>10.0</v>
      </c>
      <c r="L1891" s="118">
        <v>1491130.0</v>
      </c>
      <c r="M1891" s="174"/>
      <c r="N1891" s="405">
        <v>1054100.0</v>
      </c>
      <c r="O1891" s="116"/>
      <c r="P1891" s="174"/>
      <c r="Q1891" s="116"/>
      <c r="R1891" s="116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</row>
    <row r="1892" ht="15.0" customHeight="1">
      <c r="A1892" s="262"/>
      <c r="B1892" s="115" t="s">
        <v>2322</v>
      </c>
      <c r="C1892" s="116"/>
      <c r="D1892" s="116">
        <v>400000.0</v>
      </c>
      <c r="E1892" s="175">
        <f t="shared" si="1"/>
        <v>-14859905.3</v>
      </c>
      <c r="F1892" s="270" t="s">
        <v>3412</v>
      </c>
      <c r="G1892" s="28" t="s">
        <v>2263</v>
      </c>
      <c r="H1892" s="118"/>
      <c r="I1892" s="29"/>
      <c r="J1892" s="29"/>
      <c r="K1892" s="116" t="s">
        <v>2834</v>
      </c>
      <c r="L1892" s="116">
        <v>200000.0</v>
      </c>
      <c r="M1892" s="272" t="s">
        <v>3</v>
      </c>
      <c r="N1892" s="261">
        <f>SUM(N1893:N1902)</f>
        <v>8264060</v>
      </c>
      <c r="O1892" s="116"/>
      <c r="P1892" s="174"/>
      <c r="Q1892" s="116"/>
      <c r="R1892" s="116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</row>
    <row r="1893" ht="15.0" customHeight="1">
      <c r="A1893" s="262"/>
      <c r="B1893" s="115" t="s">
        <v>2324</v>
      </c>
      <c r="C1893" s="116"/>
      <c r="D1893" s="116">
        <v>400000.0</v>
      </c>
      <c r="E1893" s="175">
        <f t="shared" si="1"/>
        <v>-15259905.3</v>
      </c>
      <c r="F1893" s="270" t="s">
        <v>3413</v>
      </c>
      <c r="G1893" s="28" t="s">
        <v>2263</v>
      </c>
      <c r="H1893" s="118"/>
      <c r="I1893" s="29"/>
      <c r="J1893" s="29"/>
      <c r="K1893" s="116">
        <v>11.0</v>
      </c>
      <c r="L1893" s="116">
        <v>1611040.0</v>
      </c>
      <c r="M1893" s="174"/>
      <c r="N1893" s="405">
        <v>1106810.0</v>
      </c>
      <c r="O1893" s="116"/>
      <c r="P1893" s="174"/>
      <c r="Q1893" s="116"/>
      <c r="R1893" s="116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</row>
    <row r="1894" ht="15.0" customHeight="1">
      <c r="A1894" s="262"/>
      <c r="B1894" s="115" t="s">
        <v>2326</v>
      </c>
      <c r="C1894" s="116"/>
      <c r="D1894" s="118">
        <v>400000.0</v>
      </c>
      <c r="E1894" s="175">
        <f t="shared" si="1"/>
        <v>-15659905.3</v>
      </c>
      <c r="F1894" s="270" t="s">
        <v>3414</v>
      </c>
      <c r="G1894" s="28" t="s">
        <v>2263</v>
      </c>
      <c r="H1894" s="118"/>
      <c r="I1894" s="29"/>
      <c r="J1894" s="29"/>
      <c r="K1894" s="116">
        <v>12.0</v>
      </c>
      <c r="L1894" s="118">
        <v>1491130.0</v>
      </c>
      <c r="M1894" s="174"/>
      <c r="N1894" s="405">
        <v>1159510.0</v>
      </c>
      <c r="O1894" s="116"/>
      <c r="P1894" s="174"/>
      <c r="Q1894" s="116"/>
      <c r="R1894" s="116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</row>
    <row r="1895" ht="15.0" customHeight="1">
      <c r="A1895" s="262"/>
      <c r="B1895" s="115" t="s">
        <v>2322</v>
      </c>
      <c r="C1895" s="116"/>
      <c r="D1895" s="118">
        <v>420000.0</v>
      </c>
      <c r="E1895" s="175">
        <f t="shared" si="1"/>
        <v>-16079905.3</v>
      </c>
      <c r="F1895" s="270" t="s">
        <v>3415</v>
      </c>
      <c r="G1895" s="28" t="s">
        <v>2263</v>
      </c>
      <c r="H1895" s="118"/>
      <c r="I1895" s="29"/>
      <c r="J1895" s="29"/>
      <c r="K1895" s="116">
        <v>13.0</v>
      </c>
      <c r="L1895" s="116">
        <v>1364490.0</v>
      </c>
      <c r="M1895" s="174"/>
      <c r="N1895" s="405">
        <v>105410.0</v>
      </c>
      <c r="O1895" s="116"/>
      <c r="P1895" s="174"/>
      <c r="Q1895" s="116"/>
      <c r="R1895" s="116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</row>
    <row r="1896" ht="15.0" customHeight="1">
      <c r="A1896" s="262"/>
      <c r="B1896" s="115" t="s">
        <v>3281</v>
      </c>
      <c r="C1896" s="116"/>
      <c r="D1896" s="118">
        <v>50490.0</v>
      </c>
      <c r="E1896" s="175">
        <f t="shared" si="1"/>
        <v>-16130395.3</v>
      </c>
      <c r="F1896" s="262" t="s">
        <v>3383</v>
      </c>
      <c r="G1896" s="28" t="s">
        <v>2263</v>
      </c>
      <c r="H1896" s="118"/>
      <c r="I1896" s="29"/>
      <c r="J1896" s="29"/>
      <c r="K1896" s="116">
        <v>14.0</v>
      </c>
      <c r="L1896" s="116">
        <v>1167220.0</v>
      </c>
      <c r="M1896" s="174"/>
      <c r="N1896" s="405">
        <v>105410.0</v>
      </c>
      <c r="O1896" s="116"/>
      <c r="P1896" s="174"/>
      <c r="Q1896" s="116"/>
      <c r="R1896" s="116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</row>
    <row r="1897" ht="15.0" customHeight="1">
      <c r="A1897" s="262"/>
      <c r="B1897" s="115" t="s">
        <v>3281</v>
      </c>
      <c r="C1897" s="116"/>
      <c r="D1897" s="118">
        <v>40380.0</v>
      </c>
      <c r="E1897" s="175">
        <f t="shared" si="1"/>
        <v>-16170775.3</v>
      </c>
      <c r="F1897" s="262" t="s">
        <v>3383</v>
      </c>
      <c r="G1897" s="28" t="s">
        <v>2263</v>
      </c>
      <c r="H1897" s="118"/>
      <c r="I1897" s="29"/>
      <c r="J1897" s="29"/>
      <c r="K1897" s="116">
        <v>15.0</v>
      </c>
      <c r="L1897" s="118">
        <v>1491130.0</v>
      </c>
      <c r="M1897" s="174"/>
      <c r="N1897" s="405">
        <v>948690.0</v>
      </c>
      <c r="O1897" s="116"/>
      <c r="P1897" s="174"/>
      <c r="Q1897" s="116"/>
      <c r="R1897" s="116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</row>
    <row r="1898" ht="15.0" customHeight="1">
      <c r="A1898" s="262"/>
      <c r="B1898" s="115" t="s">
        <v>3281</v>
      </c>
      <c r="C1898" s="116"/>
      <c r="D1898" s="118">
        <v>53850.0</v>
      </c>
      <c r="E1898" s="175">
        <f t="shared" si="1"/>
        <v>-16224625.3</v>
      </c>
      <c r="F1898" s="262" t="s">
        <v>3383</v>
      </c>
      <c r="G1898" s="28" t="s">
        <v>2263</v>
      </c>
      <c r="H1898" s="118"/>
      <c r="I1898" s="29"/>
      <c r="J1898" s="29"/>
      <c r="K1898" s="116">
        <v>16.0</v>
      </c>
      <c r="L1898" s="118">
        <v>1596540.0</v>
      </c>
      <c r="M1898" s="174"/>
      <c r="N1898" s="405">
        <v>1159510.0</v>
      </c>
      <c r="O1898" s="116"/>
      <c r="P1898" s="174"/>
      <c r="Q1898" s="116"/>
      <c r="R1898" s="116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</row>
    <row r="1899" ht="15.0" customHeight="1">
      <c r="A1899" s="262"/>
      <c r="B1899" s="117" t="s">
        <v>3281</v>
      </c>
      <c r="C1899" s="116"/>
      <c r="D1899" s="118">
        <v>189930.0</v>
      </c>
      <c r="E1899" s="175">
        <f t="shared" si="1"/>
        <v>-16414555.3</v>
      </c>
      <c r="F1899" s="262" t="s">
        <v>3383</v>
      </c>
      <c r="G1899" s="28" t="s">
        <v>2263</v>
      </c>
      <c r="H1899" s="118"/>
      <c r="I1899" s="29"/>
      <c r="J1899" s="29"/>
      <c r="K1899" s="116">
        <v>17.0</v>
      </c>
      <c r="L1899" s="116">
        <v>1744500.0</v>
      </c>
      <c r="M1899" s="174"/>
      <c r="N1899" s="405">
        <v>1226240.0</v>
      </c>
      <c r="O1899" s="116"/>
      <c r="P1899" s="174"/>
      <c r="Q1899" s="116"/>
      <c r="R1899" s="116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</row>
    <row r="1900" ht="15.0" customHeight="1">
      <c r="A1900" s="262"/>
      <c r="B1900" s="115" t="s">
        <v>3281</v>
      </c>
      <c r="C1900" s="116"/>
      <c r="D1900" s="116">
        <v>6850.0</v>
      </c>
      <c r="E1900" s="175">
        <f t="shared" si="1"/>
        <v>-16421405.3</v>
      </c>
      <c r="F1900" s="262" t="s">
        <v>3383</v>
      </c>
      <c r="G1900" s="28" t="s">
        <v>2263</v>
      </c>
      <c r="H1900" s="118"/>
      <c r="I1900" s="29"/>
      <c r="J1900" s="29"/>
      <c r="K1900" s="116">
        <v>18.0</v>
      </c>
      <c r="L1900" s="118">
        <v>1598480.0</v>
      </c>
      <c r="M1900" s="174"/>
      <c r="N1900" s="405">
        <v>1226240.0</v>
      </c>
      <c r="O1900" s="116"/>
      <c r="P1900" s="174"/>
      <c r="Q1900" s="116"/>
      <c r="R1900" s="116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</row>
    <row r="1901" ht="15.0" customHeight="1">
      <c r="A1901" s="262"/>
      <c r="B1901" s="115" t="s">
        <v>3281</v>
      </c>
      <c r="C1901" s="116"/>
      <c r="D1901" s="118">
        <v>40380.0</v>
      </c>
      <c r="E1901" s="175">
        <f t="shared" si="1"/>
        <v>-16461785.3</v>
      </c>
      <c r="F1901" s="262" t="s">
        <v>3383</v>
      </c>
      <c r="G1901" s="28" t="s">
        <v>2263</v>
      </c>
      <c r="H1901" s="118"/>
      <c r="I1901" s="29"/>
      <c r="J1901" s="29"/>
      <c r="K1901" s="116">
        <v>19.0</v>
      </c>
      <c r="L1901" s="118">
        <v>1650220.0</v>
      </c>
      <c r="M1901" s="174"/>
      <c r="N1901" s="405">
        <v>1120830.0</v>
      </c>
      <c r="O1901" s="116"/>
      <c r="P1901" s="174"/>
      <c r="Q1901" s="116"/>
      <c r="R1901" s="116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</row>
    <row r="1902" ht="15.0" customHeight="1">
      <c r="A1902" s="262"/>
      <c r="B1902" s="115" t="s">
        <v>3416</v>
      </c>
      <c r="C1902" s="116"/>
      <c r="D1902" s="118">
        <v>484820.0</v>
      </c>
      <c r="E1902" s="175">
        <f t="shared" si="1"/>
        <v>-16946605.3</v>
      </c>
      <c r="F1902" s="262" t="s">
        <v>3417</v>
      </c>
      <c r="G1902" s="28" t="s">
        <v>2263</v>
      </c>
      <c r="H1902" s="118"/>
      <c r="I1902" s="29"/>
      <c r="J1902" s="29"/>
      <c r="K1902" s="116">
        <v>20.0</v>
      </c>
      <c r="L1902" s="116">
        <v>1075340.0</v>
      </c>
      <c r="M1902" s="174"/>
      <c r="N1902" s="405">
        <v>105410.0</v>
      </c>
      <c r="O1902" s="116"/>
      <c r="P1902" s="174"/>
      <c r="Q1902" s="116"/>
      <c r="R1902" s="116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</row>
    <row r="1903" ht="15.0" customHeight="1">
      <c r="A1903" s="262"/>
      <c r="B1903" s="115" t="s">
        <v>3418</v>
      </c>
      <c r="C1903" s="116"/>
      <c r="D1903" s="116">
        <v>529400.0</v>
      </c>
      <c r="E1903" s="175">
        <f t="shared" si="1"/>
        <v>-17476005.3</v>
      </c>
      <c r="F1903" s="262" t="s">
        <v>3417</v>
      </c>
      <c r="G1903" s="28" t="s">
        <v>2263</v>
      </c>
      <c r="H1903" s="118"/>
      <c r="I1903" s="29"/>
      <c r="J1903" s="29"/>
      <c r="K1903" s="116">
        <v>21.0</v>
      </c>
      <c r="L1903" s="116">
        <v>1115000.0</v>
      </c>
      <c r="M1903" s="174"/>
      <c r="N1903" s="406">
        <v>105410.0</v>
      </c>
      <c r="O1903" s="116"/>
      <c r="P1903" s="174"/>
      <c r="Q1903" s="116"/>
      <c r="R1903" s="116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</row>
    <row r="1904" ht="15.0" customHeight="1">
      <c r="A1904" s="262"/>
      <c r="B1904" s="117" t="s">
        <v>3419</v>
      </c>
      <c r="C1904" s="116"/>
      <c r="D1904" s="118">
        <v>496120.0</v>
      </c>
      <c r="E1904" s="175">
        <f t="shared" si="1"/>
        <v>-17972125.3</v>
      </c>
      <c r="F1904" s="262" t="s">
        <v>3417</v>
      </c>
      <c r="G1904" s="28" t="s">
        <v>2263</v>
      </c>
      <c r="H1904" s="118"/>
      <c r="I1904" s="29"/>
      <c r="J1904" s="29"/>
      <c r="K1904" s="116">
        <v>22.0</v>
      </c>
      <c r="L1904" s="116">
        <v>1807360.0</v>
      </c>
      <c r="M1904" s="174"/>
      <c r="N1904" s="406">
        <v>1226240.0</v>
      </c>
      <c r="O1904" s="116"/>
      <c r="P1904" s="174"/>
      <c r="Q1904" s="116"/>
      <c r="R1904" s="116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</row>
    <row r="1905" ht="15.0" customHeight="1">
      <c r="A1905" s="262"/>
      <c r="B1905" s="117" t="s">
        <v>3420</v>
      </c>
      <c r="C1905" s="116"/>
      <c r="D1905" s="118">
        <v>549860.0</v>
      </c>
      <c r="E1905" s="175">
        <f t="shared" si="1"/>
        <v>-18521985.3</v>
      </c>
      <c r="F1905" s="262" t="s">
        <v>3417</v>
      </c>
      <c r="G1905" s="28" t="s">
        <v>2263</v>
      </c>
      <c r="H1905" s="118"/>
      <c r="I1905" s="29"/>
      <c r="J1905" s="29"/>
      <c r="K1905" s="116">
        <v>23.0</v>
      </c>
      <c r="L1905" s="118">
        <v>1701950.0</v>
      </c>
      <c r="M1905" s="174"/>
      <c r="N1905" s="406">
        <v>1187560.0</v>
      </c>
      <c r="O1905" s="116"/>
      <c r="P1905" s="174"/>
      <c r="Q1905" s="116"/>
      <c r="R1905" s="116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</row>
    <row r="1906" ht="15.0" customHeight="1">
      <c r="A1906" s="262">
        <v>46010.0</v>
      </c>
      <c r="B1906" s="115" t="s">
        <v>2271</v>
      </c>
      <c r="C1906" s="116">
        <v>236112.0</v>
      </c>
      <c r="D1906" s="116"/>
      <c r="E1906" s="175">
        <f t="shared" si="1"/>
        <v>-18285873.3</v>
      </c>
      <c r="F1906" s="262"/>
      <c r="G1906" s="62" t="s">
        <v>2264</v>
      </c>
      <c r="H1906" s="118"/>
      <c r="I1906" s="29"/>
      <c r="J1906" s="29"/>
      <c r="K1906" s="116">
        <v>24.0</v>
      </c>
      <c r="L1906" s="118">
        <v>2286040.0</v>
      </c>
      <c r="M1906" s="174"/>
      <c r="N1906" s="406">
        <v>1082150.0</v>
      </c>
      <c r="O1906" s="116"/>
      <c r="P1906" s="174"/>
      <c r="Q1906" s="116"/>
      <c r="R1906" s="116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</row>
    <row r="1907" ht="15.0" customHeight="1">
      <c r="A1907" s="262"/>
      <c r="B1907" s="115" t="s">
        <v>2470</v>
      </c>
      <c r="C1907" s="116">
        <v>95029.0</v>
      </c>
      <c r="D1907" s="116"/>
      <c r="E1907" s="175">
        <f t="shared" si="1"/>
        <v>-18190844.3</v>
      </c>
      <c r="F1907" s="262"/>
      <c r="G1907" s="62" t="s">
        <v>2264</v>
      </c>
      <c r="H1907" s="118"/>
      <c r="I1907" s="29"/>
      <c r="J1907" s="29"/>
      <c r="K1907" s="116">
        <v>25.0</v>
      </c>
      <c r="L1907" s="118">
        <v>994120.0</v>
      </c>
      <c r="M1907" s="174"/>
      <c r="N1907" s="406">
        <v>105410.0</v>
      </c>
      <c r="O1907" s="116"/>
      <c r="P1907" s="174"/>
      <c r="Q1907" s="116"/>
      <c r="R1907" s="116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</row>
    <row r="1908" ht="15.0" customHeight="1">
      <c r="A1908" s="262"/>
      <c r="B1908" s="115" t="s">
        <v>2277</v>
      </c>
      <c r="C1908" s="116">
        <v>2.943402E7</v>
      </c>
      <c r="D1908" s="116"/>
      <c r="E1908" s="175">
        <f t="shared" si="1"/>
        <v>11243175.7</v>
      </c>
      <c r="F1908" s="262">
        <v>46005.0</v>
      </c>
      <c r="G1908" s="99" t="s">
        <v>2265</v>
      </c>
      <c r="H1908" s="118"/>
      <c r="I1908" s="29"/>
      <c r="J1908" s="29"/>
      <c r="K1908" s="116">
        <v>26.0</v>
      </c>
      <c r="L1908" s="116">
        <v>1809300.0</v>
      </c>
      <c r="M1908" s="174"/>
      <c r="N1908" s="406">
        <v>976740.0</v>
      </c>
      <c r="O1908" s="116"/>
      <c r="P1908" s="174"/>
      <c r="Q1908" s="116"/>
      <c r="R1908" s="116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</row>
    <row r="1909" ht="15.0" customHeight="1">
      <c r="A1909" s="262"/>
      <c r="B1909" s="115" t="s">
        <v>2278</v>
      </c>
      <c r="C1909" s="116">
        <v>1.104653E7</v>
      </c>
      <c r="D1909" s="116"/>
      <c r="E1909" s="175">
        <f t="shared" si="1"/>
        <v>22289705.7</v>
      </c>
      <c r="F1909" s="262">
        <v>46005.0</v>
      </c>
      <c r="G1909" s="99" t="s">
        <v>2265</v>
      </c>
      <c r="H1909" s="118"/>
      <c r="I1909" s="29"/>
      <c r="J1909" s="29"/>
      <c r="K1909" s="116">
        <v>27.0</v>
      </c>
      <c r="L1909" s="116">
        <v>1085020.0</v>
      </c>
      <c r="M1909" s="174"/>
      <c r="N1909" s="406">
        <v>105410.0</v>
      </c>
      <c r="O1909" s="116"/>
      <c r="P1909" s="174"/>
      <c r="Q1909" s="116"/>
      <c r="R1909" s="116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</row>
    <row r="1910" ht="15.0" customHeight="1">
      <c r="A1910" s="262"/>
      <c r="B1910" s="117" t="s">
        <v>2279</v>
      </c>
      <c r="C1910" s="116"/>
      <c r="D1910" s="118">
        <v>4.14E7</v>
      </c>
      <c r="E1910" s="175">
        <f t="shared" si="1"/>
        <v>-19110294.3</v>
      </c>
      <c r="F1910" s="262"/>
      <c r="G1910" s="99" t="s">
        <v>2265</v>
      </c>
      <c r="H1910" s="118"/>
      <c r="I1910" s="29"/>
      <c r="J1910" s="29"/>
      <c r="K1910" s="116">
        <v>28.0</v>
      </c>
      <c r="L1910" s="118">
        <v>911920.0</v>
      </c>
      <c r="M1910" s="174"/>
      <c r="N1910" s="406">
        <v>105410.0</v>
      </c>
      <c r="O1910" s="116"/>
      <c r="P1910" s="174"/>
      <c r="Q1910" s="116"/>
      <c r="R1910" s="116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</row>
    <row r="1911" ht="15.0" customHeight="1">
      <c r="A1911" s="262"/>
      <c r="B1911" s="117" t="s">
        <v>3382</v>
      </c>
      <c r="C1911" s="116"/>
      <c r="D1911" s="118">
        <v>241750.0</v>
      </c>
      <c r="E1911" s="175">
        <f t="shared" si="1"/>
        <v>-19352044.3</v>
      </c>
      <c r="F1911" s="262"/>
      <c r="G1911" s="99" t="s">
        <v>2265</v>
      </c>
      <c r="H1911" s="118"/>
      <c r="I1911" s="29"/>
      <c r="J1911" s="29"/>
      <c r="K1911" s="116">
        <v>29.0</v>
      </c>
      <c r="L1911" s="118">
        <v>1745470.0</v>
      </c>
      <c r="M1911" s="174"/>
      <c r="N1911" s="406">
        <v>976740.0</v>
      </c>
      <c r="O1911" s="116"/>
      <c r="P1911" s="174"/>
      <c r="Q1911" s="116"/>
      <c r="R1911" s="116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</row>
    <row r="1912" ht="15.0" customHeight="1">
      <c r="A1912" s="262"/>
      <c r="B1912" s="117" t="s">
        <v>3403</v>
      </c>
      <c r="C1912" s="118"/>
      <c r="D1912" s="118">
        <v>241750.0</v>
      </c>
      <c r="E1912" s="175">
        <f t="shared" si="1"/>
        <v>-19593794.3</v>
      </c>
      <c r="F1912" s="262"/>
      <c r="G1912" s="99" t="s">
        <v>2265</v>
      </c>
      <c r="H1912" s="118"/>
      <c r="I1912" s="29"/>
      <c r="J1912" s="29"/>
      <c r="K1912" s="116">
        <v>30.0</v>
      </c>
      <c r="L1912" s="118">
        <v>2225120.0</v>
      </c>
      <c r="M1912" s="174"/>
      <c r="N1912" s="406">
        <v>1187560.0</v>
      </c>
      <c r="O1912" s="116"/>
      <c r="P1912" s="174"/>
      <c r="Q1912" s="116"/>
      <c r="R1912" s="116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</row>
    <row r="1913" ht="15.0" customHeight="1">
      <c r="A1913" s="262"/>
      <c r="B1913" s="115" t="s">
        <v>3381</v>
      </c>
      <c r="C1913" s="118"/>
      <c r="D1913" s="118">
        <v>483500.0</v>
      </c>
      <c r="E1913" s="175">
        <f t="shared" si="1"/>
        <v>-20077294.3</v>
      </c>
      <c r="F1913" s="262"/>
      <c r="G1913" s="99" t="s">
        <v>2265</v>
      </c>
      <c r="H1913" s="118"/>
      <c r="I1913" s="29"/>
      <c r="J1913" s="29"/>
      <c r="K1913" s="116">
        <v>31.0</v>
      </c>
      <c r="L1913" s="116">
        <v>1870220.0</v>
      </c>
      <c r="M1913" s="174"/>
      <c r="N1913" s="406">
        <v>1187560.0</v>
      </c>
      <c r="O1913" s="272" t="s">
        <v>3</v>
      </c>
      <c r="P1913" s="261">
        <f>SUM(N1903:N1913)</f>
        <v>8246190</v>
      </c>
      <c r="Q1913" s="116"/>
      <c r="R1913" s="116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</row>
    <row r="1914" ht="15.0" customHeight="1">
      <c r="A1914" s="262"/>
      <c r="B1914" s="117" t="s">
        <v>2515</v>
      </c>
      <c r="C1914" s="116"/>
      <c r="D1914" s="118">
        <v>770000.0</v>
      </c>
      <c r="E1914" s="175">
        <f t="shared" si="1"/>
        <v>-20847294.3</v>
      </c>
      <c r="F1914" s="262" t="s">
        <v>2318</v>
      </c>
      <c r="G1914" s="28" t="s">
        <v>2263</v>
      </c>
      <c r="H1914" s="118"/>
      <c r="I1914" s="29"/>
      <c r="J1914" s="29"/>
      <c r="K1914" s="116"/>
      <c r="L1914" s="174">
        <f>SUM(L1876:L1913)</f>
        <v>272717164</v>
      </c>
      <c r="M1914" s="174"/>
      <c r="N1914" s="174">
        <f>L1914-L1892-L1881-L1880-L1878-L1877-L1876-L1879</f>
        <v>35845200</v>
      </c>
      <c r="O1914" s="116"/>
      <c r="P1914" s="174"/>
      <c r="Q1914" s="116"/>
      <c r="R1914" s="116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</row>
    <row r="1915" ht="15.0" customHeight="1">
      <c r="A1915" s="262">
        <v>46011.0</v>
      </c>
      <c r="B1915" s="115" t="s">
        <v>2330</v>
      </c>
      <c r="C1915" s="116">
        <f>648+849</f>
        <v>1497</v>
      </c>
      <c r="D1915" s="118"/>
      <c r="E1915" s="175">
        <f t="shared" si="1"/>
        <v>-20845797.3</v>
      </c>
      <c r="F1915" s="262"/>
      <c r="G1915" s="62" t="s">
        <v>2264</v>
      </c>
      <c r="H1915" s="118"/>
      <c r="I1915" s="29"/>
      <c r="J1915" s="29"/>
      <c r="K1915" s="116"/>
      <c r="L1915" s="174" t="s">
        <v>2837</v>
      </c>
      <c r="M1915" s="174"/>
      <c r="N1915" s="28"/>
      <c r="O1915" s="116"/>
      <c r="P1915" s="174"/>
      <c r="Q1915" s="116"/>
      <c r="R1915" s="116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</row>
    <row r="1916" ht="15.0" customHeight="1">
      <c r="A1916" s="262"/>
      <c r="B1916" s="115" t="s">
        <v>2470</v>
      </c>
      <c r="C1916" s="118">
        <v>72400.0</v>
      </c>
      <c r="D1916" s="118"/>
      <c r="E1916" s="175">
        <f t="shared" si="1"/>
        <v>-20773397.3</v>
      </c>
      <c r="F1916" s="262"/>
      <c r="G1916" s="62" t="s">
        <v>2264</v>
      </c>
      <c r="H1916" s="118"/>
      <c r="I1916" s="29"/>
      <c r="J1916" s="29"/>
      <c r="K1916" s="116" t="s">
        <v>2838</v>
      </c>
      <c r="L1916" s="116">
        <f>ROUNDUP(N1916*112000*0.917,-1)</f>
        <v>13556930</v>
      </c>
      <c r="M1916" s="407"/>
      <c r="N1916" s="174">
        <v>132.0</v>
      </c>
      <c r="O1916" s="116"/>
      <c r="P1916" s="174"/>
      <c r="Q1916" s="116"/>
      <c r="R1916" s="116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</row>
    <row r="1917" ht="15.0" customHeight="1">
      <c r="A1917" s="262"/>
      <c r="B1917" s="115" t="s">
        <v>3421</v>
      </c>
      <c r="C1917" s="118"/>
      <c r="D1917" s="118">
        <v>8221980.0</v>
      </c>
      <c r="E1917" s="175">
        <f t="shared" si="1"/>
        <v>-28995377.3</v>
      </c>
      <c r="F1917" s="262"/>
      <c r="G1917" s="28" t="s">
        <v>2263</v>
      </c>
      <c r="H1917" s="118"/>
      <c r="I1917" s="29"/>
      <c r="J1917" s="29"/>
      <c r="K1917" s="408" t="s">
        <v>2839</v>
      </c>
      <c r="L1917" s="118">
        <f>53348000</f>
        <v>53348000</v>
      </c>
      <c r="M1917" s="409">
        <v>0.0</v>
      </c>
      <c r="N1917" s="409">
        <f>124000*M1917*0.9</f>
        <v>0</v>
      </c>
      <c r="O1917" s="408"/>
      <c r="P1917" s="174"/>
      <c r="Q1917" s="116"/>
      <c r="R1917" s="116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</row>
    <row r="1918" ht="15.0" customHeight="1">
      <c r="A1918" s="262">
        <v>46013.0</v>
      </c>
      <c r="B1918" s="115" t="s">
        <v>2271</v>
      </c>
      <c r="C1918" s="116">
        <v>409643.0</v>
      </c>
      <c r="D1918" s="116"/>
      <c r="E1918" s="175">
        <f t="shared" si="1"/>
        <v>-28585734.3</v>
      </c>
      <c r="F1918" s="262"/>
      <c r="G1918" s="62" t="s">
        <v>2264</v>
      </c>
      <c r="H1918" s="118"/>
      <c r="I1918" s="29"/>
      <c r="J1918" s="29"/>
      <c r="K1918" s="116" t="s">
        <v>2829</v>
      </c>
      <c r="L1918" s="116">
        <v>2500000.0</v>
      </c>
      <c r="M1918" s="174"/>
      <c r="N1918" s="174"/>
      <c r="O1918" s="116"/>
      <c r="P1918" s="174"/>
      <c r="Q1918" s="116"/>
      <c r="R1918" s="116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</row>
    <row r="1919" ht="15.0" customHeight="1">
      <c r="A1919" s="262"/>
      <c r="B1919" s="115" t="s">
        <v>2470</v>
      </c>
      <c r="C1919" s="116">
        <v>331785.0</v>
      </c>
      <c r="D1919" s="116"/>
      <c r="E1919" s="175">
        <f t="shared" si="1"/>
        <v>-28253949.3</v>
      </c>
      <c r="F1919" s="262"/>
      <c r="G1919" s="62" t="s">
        <v>2264</v>
      </c>
      <c r="H1919" s="118"/>
      <c r="I1919" s="29"/>
      <c r="J1919" s="29"/>
      <c r="K1919" s="116"/>
      <c r="L1919" s="174">
        <f>SUM(L1916:L1918)</f>
        <v>69404930</v>
      </c>
      <c r="M1919" s="174"/>
      <c r="N1919" s="174"/>
      <c r="O1919" s="116"/>
      <c r="P1919" s="174"/>
      <c r="Q1919" s="116"/>
      <c r="R1919" s="116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</row>
    <row r="1920" ht="15.0" customHeight="1">
      <c r="A1920" s="262"/>
      <c r="B1920" s="115" t="s">
        <v>2430</v>
      </c>
      <c r="C1920" s="118"/>
      <c r="D1920" s="118">
        <v>11790.0</v>
      </c>
      <c r="E1920" s="175">
        <f t="shared" si="1"/>
        <v>-28265739.3</v>
      </c>
      <c r="F1920" s="262"/>
      <c r="G1920" s="62" t="s">
        <v>2264</v>
      </c>
      <c r="H1920" s="118"/>
      <c r="I1920" s="29"/>
      <c r="J1920" s="29"/>
      <c r="K1920" s="116" t="s">
        <v>3</v>
      </c>
      <c r="L1920" s="174">
        <f>L1914+L1919</f>
        <v>342122094</v>
      </c>
      <c r="M1920" s="174"/>
      <c r="N1920" s="174"/>
      <c r="O1920" s="116"/>
      <c r="P1920" s="174"/>
      <c r="Q1920" s="116"/>
      <c r="R1920" s="116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</row>
    <row r="1921" ht="15.0" customHeight="1">
      <c r="A1921" s="262"/>
      <c r="B1921" s="115" t="s">
        <v>3422</v>
      </c>
      <c r="C1921" s="116"/>
      <c r="D1921" s="116">
        <v>66000.0</v>
      </c>
      <c r="E1921" s="175">
        <f t="shared" si="1"/>
        <v>-28331739.3</v>
      </c>
      <c r="F1921" s="262"/>
      <c r="G1921" s="62" t="s">
        <v>2264</v>
      </c>
      <c r="H1921" s="118"/>
      <c r="I1921" s="29"/>
      <c r="J1921" s="29"/>
      <c r="K1921" s="116"/>
      <c r="L1921" s="265"/>
      <c r="M1921" s="174"/>
      <c r="N1921" s="174"/>
      <c r="O1921" s="116"/>
      <c r="P1921" s="174"/>
      <c r="Q1921" s="116"/>
      <c r="R1921" s="116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</row>
    <row r="1922" ht="15.0" customHeight="1">
      <c r="A1922" s="262"/>
      <c r="B1922" s="115" t="s">
        <v>2378</v>
      </c>
      <c r="C1922" s="116"/>
      <c r="D1922" s="116">
        <v>500.0</v>
      </c>
      <c r="E1922" s="175">
        <f t="shared" si="1"/>
        <v>-28332239.3</v>
      </c>
      <c r="F1922" s="262"/>
      <c r="G1922" s="62" t="s">
        <v>2264</v>
      </c>
      <c r="H1922" s="118"/>
      <c r="I1922" s="29"/>
      <c r="J1922" s="29"/>
      <c r="K1922" s="116"/>
      <c r="L1922" s="116"/>
      <c r="M1922" s="174"/>
      <c r="N1922" s="174"/>
      <c r="O1922" s="116"/>
      <c r="P1922" s="174"/>
      <c r="Q1922" s="116"/>
      <c r="R1922" s="116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</row>
    <row r="1923" ht="15.0" customHeight="1">
      <c r="A1923" s="262"/>
      <c r="B1923" s="115" t="s">
        <v>3423</v>
      </c>
      <c r="C1923" s="116"/>
      <c r="D1923" s="116">
        <v>11000.0</v>
      </c>
      <c r="E1923" s="175">
        <f t="shared" si="1"/>
        <v>-28343239.3</v>
      </c>
      <c r="F1923" s="262"/>
      <c r="G1923" s="99" t="s">
        <v>2265</v>
      </c>
      <c r="H1923" s="118"/>
      <c r="I1923" s="29"/>
      <c r="J1923" s="29"/>
      <c r="K1923" s="116"/>
      <c r="L1923" s="265"/>
      <c r="M1923" s="174"/>
      <c r="N1923" s="174"/>
      <c r="O1923" s="116"/>
      <c r="P1923" s="174"/>
      <c r="Q1923" s="116"/>
      <c r="R1923" s="116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</row>
    <row r="1924" ht="15.0" customHeight="1">
      <c r="A1924" s="262"/>
      <c r="B1924" s="115" t="s">
        <v>2920</v>
      </c>
      <c r="C1924" s="116">
        <v>1698.0</v>
      </c>
      <c r="D1924" s="116"/>
      <c r="E1924" s="175">
        <f t="shared" si="1"/>
        <v>-28341541.3</v>
      </c>
      <c r="F1924" s="262"/>
      <c r="G1924" s="28" t="s">
        <v>2263</v>
      </c>
      <c r="H1924" s="118"/>
      <c r="I1924" s="29"/>
      <c r="J1924" s="29"/>
      <c r="K1924" s="116"/>
      <c r="L1924" s="265"/>
      <c r="M1924" s="174"/>
      <c r="N1924" s="174"/>
      <c r="O1924" s="116"/>
      <c r="P1924" s="174"/>
      <c r="Q1924" s="116"/>
      <c r="R1924" s="116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</row>
    <row r="1925" ht="15.0" customHeight="1">
      <c r="A1925" s="262"/>
      <c r="B1925" s="115" t="s">
        <v>2346</v>
      </c>
      <c r="C1925" s="116"/>
      <c r="D1925" s="116">
        <v>40934.0</v>
      </c>
      <c r="E1925" s="175">
        <f t="shared" si="1"/>
        <v>-28382475.3</v>
      </c>
      <c r="F1925" s="262"/>
      <c r="G1925" s="28" t="s">
        <v>2263</v>
      </c>
      <c r="H1925" s="118"/>
      <c r="I1925" s="29"/>
      <c r="J1925" s="29"/>
      <c r="K1925" s="116"/>
      <c r="L1925" s="265"/>
      <c r="M1925" s="174"/>
      <c r="N1925" s="174"/>
      <c r="O1925" s="116"/>
      <c r="P1925" s="174"/>
      <c r="Q1925" s="116"/>
      <c r="R1925" s="116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</row>
    <row r="1926" ht="15.0" customHeight="1">
      <c r="A1926" s="262">
        <v>46014.0</v>
      </c>
      <c r="B1926" s="115" t="s">
        <v>2271</v>
      </c>
      <c r="C1926" s="116">
        <v>498595.0</v>
      </c>
      <c r="D1926" s="118"/>
      <c r="E1926" s="175">
        <f t="shared" si="1"/>
        <v>-27883880.3</v>
      </c>
      <c r="F1926" s="262"/>
      <c r="G1926" s="62" t="s">
        <v>2264</v>
      </c>
      <c r="H1926" s="118"/>
      <c r="I1926" s="29"/>
      <c r="J1926" s="29"/>
      <c r="K1926" s="116"/>
      <c r="L1926" s="265"/>
      <c r="M1926" s="174"/>
      <c r="N1926" s="174"/>
      <c r="O1926" s="116"/>
      <c r="P1926" s="174"/>
      <c r="Q1926" s="116"/>
      <c r="R1926" s="116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</row>
    <row r="1927" ht="15.0" customHeight="1">
      <c r="A1927" s="262"/>
      <c r="B1927" s="115" t="s">
        <v>2470</v>
      </c>
      <c r="C1927" s="116">
        <v>159714.0</v>
      </c>
      <c r="D1927" s="118"/>
      <c r="E1927" s="175">
        <f t="shared" si="1"/>
        <v>-27724166.3</v>
      </c>
      <c r="F1927" s="262"/>
      <c r="G1927" s="62" t="s">
        <v>2264</v>
      </c>
      <c r="H1927" s="118"/>
      <c r="I1927" s="29"/>
      <c r="J1927" s="29"/>
      <c r="K1927" s="116"/>
      <c r="L1927" s="174"/>
      <c r="M1927" s="174"/>
      <c r="N1927" s="174"/>
      <c r="O1927" s="116"/>
      <c r="P1927" s="174"/>
      <c r="Q1927" s="116"/>
      <c r="R1927" s="116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</row>
    <row r="1928" ht="15.0" customHeight="1">
      <c r="A1928" s="262"/>
      <c r="B1928" s="115" t="s">
        <v>2279</v>
      </c>
      <c r="C1928" s="116">
        <v>2.0E7</v>
      </c>
      <c r="D1928" s="118"/>
      <c r="E1928" s="175">
        <f t="shared" si="1"/>
        <v>-7724166.3</v>
      </c>
      <c r="F1928" s="262"/>
      <c r="G1928" s="28" t="s">
        <v>2263</v>
      </c>
      <c r="H1928" s="118"/>
      <c r="I1928" s="29"/>
      <c r="J1928" s="29"/>
      <c r="K1928" s="116"/>
      <c r="L1928" s="174"/>
      <c r="M1928" s="174"/>
      <c r="N1928" s="174"/>
      <c r="O1928" s="116"/>
      <c r="P1928" s="174"/>
      <c r="Q1928" s="116"/>
      <c r="R1928" s="116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</row>
    <row r="1929" ht="15.0" customHeight="1">
      <c r="A1929" s="262"/>
      <c r="B1929" s="115" t="s">
        <v>2432</v>
      </c>
      <c r="C1929" s="116"/>
      <c r="D1929" s="118">
        <v>3649060.0</v>
      </c>
      <c r="E1929" s="175">
        <f t="shared" si="1"/>
        <v>-11373226.3</v>
      </c>
      <c r="F1929" s="262"/>
      <c r="G1929" s="28" t="s">
        <v>2263</v>
      </c>
      <c r="H1929" s="118"/>
      <c r="I1929" s="29"/>
      <c r="J1929" s="29"/>
      <c r="K1929" s="116"/>
      <c r="L1929" s="116"/>
      <c r="M1929" s="407"/>
      <c r="N1929" s="174"/>
      <c r="O1929" s="116"/>
      <c r="P1929" s="174"/>
      <c r="Q1929" s="116"/>
      <c r="R1929" s="116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</row>
    <row r="1930" ht="15.0" customHeight="1">
      <c r="A1930" s="262">
        <v>46015.0</v>
      </c>
      <c r="B1930" s="115" t="s">
        <v>2271</v>
      </c>
      <c r="C1930" s="116">
        <v>752072.0</v>
      </c>
      <c r="D1930" s="118"/>
      <c r="E1930" s="175">
        <f t="shared" si="1"/>
        <v>-10621154.3</v>
      </c>
      <c r="F1930" s="262"/>
      <c r="G1930" s="62" t="s">
        <v>2264</v>
      </c>
      <c r="H1930" s="118"/>
      <c r="I1930" s="29"/>
      <c r="J1930" s="29"/>
      <c r="K1930" s="116"/>
      <c r="L1930" s="174"/>
      <c r="M1930" s="174"/>
      <c r="N1930" s="174"/>
      <c r="O1930" s="116"/>
      <c r="P1930" s="174"/>
      <c r="Q1930" s="116"/>
      <c r="R1930" s="116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</row>
    <row r="1931" ht="15.0" customHeight="1">
      <c r="A1931" s="262"/>
      <c r="B1931" s="115" t="s">
        <v>2470</v>
      </c>
      <c r="C1931" s="116">
        <v>314725.0</v>
      </c>
      <c r="D1931" s="118"/>
      <c r="E1931" s="175">
        <f t="shared" si="1"/>
        <v>-10306429.3</v>
      </c>
      <c r="F1931" s="262"/>
      <c r="G1931" s="62" t="s">
        <v>2264</v>
      </c>
      <c r="H1931" s="118"/>
      <c r="I1931" s="29"/>
      <c r="J1931" s="29"/>
      <c r="K1931" s="116"/>
      <c r="L1931" s="116"/>
      <c r="M1931" s="174"/>
      <c r="N1931" s="174"/>
      <c r="O1931" s="116"/>
      <c r="P1931" s="174"/>
      <c r="Q1931" s="116"/>
      <c r="R1931" s="116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</row>
    <row r="1932" ht="15.0" customHeight="1">
      <c r="A1932" s="262"/>
      <c r="B1932" s="115" t="s">
        <v>2443</v>
      </c>
      <c r="C1932" s="116"/>
      <c r="D1932" s="118">
        <v>300000.0</v>
      </c>
      <c r="E1932" s="175">
        <f t="shared" si="1"/>
        <v>-10606429.3</v>
      </c>
      <c r="F1932" s="262"/>
      <c r="G1932" s="62" t="s">
        <v>2264</v>
      </c>
      <c r="H1932" s="118"/>
      <c r="I1932" s="29"/>
      <c r="J1932" s="29"/>
      <c r="K1932" s="116"/>
      <c r="L1932" s="174"/>
      <c r="M1932" s="174"/>
      <c r="N1932" s="174"/>
      <c r="O1932" s="116"/>
      <c r="P1932" s="174"/>
      <c r="Q1932" s="116"/>
      <c r="R1932" s="116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</row>
    <row r="1933" ht="15.0" customHeight="1">
      <c r="A1933" s="262"/>
      <c r="B1933" s="115" t="s">
        <v>2436</v>
      </c>
      <c r="C1933" s="116"/>
      <c r="D1933" s="118">
        <v>1146733.0</v>
      </c>
      <c r="E1933" s="175">
        <f t="shared" si="1"/>
        <v>-11753162.3</v>
      </c>
      <c r="F1933" s="262"/>
      <c r="G1933" s="99" t="s">
        <v>2265</v>
      </c>
      <c r="H1933" s="118"/>
      <c r="I1933" s="29"/>
      <c r="J1933" s="29"/>
      <c r="K1933" s="116"/>
      <c r="L1933" s="174"/>
      <c r="M1933" s="174"/>
      <c r="N1933" s="174"/>
      <c r="O1933" s="116"/>
      <c r="P1933" s="174"/>
      <c r="Q1933" s="116"/>
      <c r="R1933" s="116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</row>
    <row r="1934" ht="15.0" customHeight="1">
      <c r="A1934" s="262"/>
      <c r="B1934" s="117" t="s">
        <v>3424</v>
      </c>
      <c r="C1934" s="116"/>
      <c r="D1934" s="118">
        <v>1000000.0</v>
      </c>
      <c r="E1934" s="175">
        <f t="shared" si="1"/>
        <v>-12753162.3</v>
      </c>
      <c r="F1934" s="262"/>
      <c r="G1934" s="28" t="s">
        <v>2263</v>
      </c>
      <c r="H1934" s="118"/>
      <c r="I1934" s="29"/>
      <c r="J1934" s="29"/>
      <c r="K1934" s="116"/>
      <c r="L1934" s="174"/>
      <c r="M1934" s="174"/>
      <c r="N1934" s="174"/>
      <c r="O1934" s="116"/>
      <c r="P1934" s="174"/>
      <c r="Q1934" s="116"/>
      <c r="R1934" s="116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</row>
    <row r="1935" ht="15.0" customHeight="1">
      <c r="A1935" s="262">
        <v>46016.0</v>
      </c>
      <c r="B1935" s="115" t="s">
        <v>2470</v>
      </c>
      <c r="C1935" s="116">
        <v>45300.0</v>
      </c>
      <c r="D1935" s="118"/>
      <c r="E1935" s="175">
        <f t="shared" si="1"/>
        <v>-12707862.3</v>
      </c>
      <c r="F1935" s="262"/>
      <c r="G1935" s="62" t="s">
        <v>2264</v>
      </c>
      <c r="H1935" s="118"/>
      <c r="I1935" s="29"/>
      <c r="J1935" s="29"/>
      <c r="K1935" s="116"/>
      <c r="L1935" s="174"/>
      <c r="M1935" s="174"/>
      <c r="N1935" s="174"/>
      <c r="O1935" s="116"/>
      <c r="P1935" s="174"/>
      <c r="Q1935" s="116"/>
      <c r="R1935" s="116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</row>
    <row r="1936" ht="15.0" customHeight="1">
      <c r="A1936" s="262">
        <v>46017.0</v>
      </c>
      <c r="B1936" s="115" t="s">
        <v>2271</v>
      </c>
      <c r="C1936" s="116">
        <v>430851.0</v>
      </c>
      <c r="D1936" s="118"/>
      <c r="E1936" s="175">
        <f t="shared" si="1"/>
        <v>-12277011.3</v>
      </c>
      <c r="F1936" s="262"/>
      <c r="G1936" s="62" t="s">
        <v>2264</v>
      </c>
      <c r="H1936" s="118"/>
      <c r="I1936" s="29"/>
      <c r="J1936" s="29"/>
      <c r="K1936" s="116"/>
      <c r="L1936" s="174"/>
      <c r="M1936" s="174"/>
      <c r="N1936" s="174"/>
      <c r="O1936" s="116"/>
      <c r="P1936" s="174"/>
      <c r="Q1936" s="116"/>
      <c r="R1936" s="116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</row>
    <row r="1937" ht="15.0" customHeight="1">
      <c r="A1937" s="262"/>
      <c r="B1937" s="115" t="s">
        <v>2470</v>
      </c>
      <c r="C1937" s="116">
        <v>217477.0</v>
      </c>
      <c r="D1937" s="118"/>
      <c r="E1937" s="175">
        <f t="shared" si="1"/>
        <v>-12059534.3</v>
      </c>
      <c r="F1937" s="262"/>
      <c r="G1937" s="62" t="s">
        <v>2264</v>
      </c>
      <c r="H1937" s="118"/>
      <c r="I1937" s="29"/>
      <c r="J1937" s="29"/>
      <c r="K1937" s="116"/>
      <c r="L1937" s="174"/>
      <c r="M1937" s="174"/>
      <c r="N1937" s="174"/>
      <c r="O1937" s="116"/>
      <c r="P1937" s="174"/>
      <c r="Q1937" s="116"/>
      <c r="R1937" s="116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</row>
    <row r="1938" ht="15.0" customHeight="1">
      <c r="A1938" s="262"/>
      <c r="B1938" s="115" t="s">
        <v>2274</v>
      </c>
      <c r="C1938" s="116">
        <v>1100000.0</v>
      </c>
      <c r="D1938" s="116"/>
      <c r="E1938" s="175">
        <f t="shared" si="1"/>
        <v>-10959534.3</v>
      </c>
      <c r="F1938" s="262">
        <v>45991.0</v>
      </c>
      <c r="G1938" s="62" t="s">
        <v>2264</v>
      </c>
      <c r="H1938" s="118"/>
      <c r="I1938" s="29"/>
      <c r="J1938" s="29"/>
      <c r="K1938" s="116"/>
      <c r="L1938" s="174"/>
      <c r="M1938" s="174"/>
      <c r="N1938" s="174"/>
      <c r="O1938" s="116"/>
      <c r="P1938" s="174"/>
      <c r="Q1938" s="116"/>
      <c r="R1938" s="116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</row>
    <row r="1939" ht="15.0" customHeight="1">
      <c r="A1939" s="262"/>
      <c r="B1939" s="115" t="s">
        <v>3381</v>
      </c>
      <c r="C1939" s="116"/>
      <c r="D1939" s="116">
        <v>483500.0</v>
      </c>
      <c r="E1939" s="175">
        <f t="shared" si="1"/>
        <v>-11443034.3</v>
      </c>
      <c r="F1939" s="262"/>
      <c r="G1939" s="99" t="s">
        <v>2265</v>
      </c>
      <c r="H1939" s="118"/>
      <c r="I1939" s="29"/>
      <c r="J1939" s="29"/>
      <c r="K1939" s="116"/>
      <c r="L1939" s="174"/>
      <c r="M1939" s="174"/>
      <c r="N1939" s="174"/>
      <c r="O1939" s="116"/>
      <c r="P1939" s="174"/>
      <c r="Q1939" s="116"/>
      <c r="R1939" s="116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</row>
    <row r="1940" ht="15.0" customHeight="1">
      <c r="A1940" s="262"/>
      <c r="B1940" s="115" t="s">
        <v>3403</v>
      </c>
      <c r="C1940" s="116"/>
      <c r="D1940" s="116">
        <v>241750.0</v>
      </c>
      <c r="E1940" s="175">
        <f t="shared" si="1"/>
        <v>-11684784.3</v>
      </c>
      <c r="F1940" s="262"/>
      <c r="G1940" s="99" t="s">
        <v>2265</v>
      </c>
      <c r="H1940" s="118"/>
      <c r="I1940" s="29"/>
      <c r="J1940" s="29"/>
      <c r="K1940" s="116"/>
      <c r="L1940" s="174"/>
      <c r="M1940" s="174"/>
      <c r="N1940" s="174"/>
      <c r="O1940" s="116"/>
      <c r="P1940" s="174"/>
      <c r="Q1940" s="116"/>
      <c r="R1940" s="116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</row>
    <row r="1941" ht="15.0" customHeight="1">
      <c r="A1941" s="262"/>
      <c r="B1941" s="117" t="s">
        <v>3425</v>
      </c>
      <c r="C1941" s="116"/>
      <c r="D1941" s="116">
        <v>48350.0</v>
      </c>
      <c r="E1941" s="175">
        <f t="shared" si="1"/>
        <v>-11733134.3</v>
      </c>
      <c r="F1941" s="262"/>
      <c r="G1941" s="99" t="s">
        <v>2265</v>
      </c>
      <c r="H1941" s="118"/>
      <c r="I1941" s="29"/>
      <c r="J1941" s="29"/>
      <c r="K1941" s="116"/>
      <c r="L1941" s="174"/>
      <c r="M1941" s="174"/>
      <c r="N1941" s="174"/>
      <c r="O1941" s="116"/>
      <c r="P1941" s="174"/>
      <c r="Q1941" s="116"/>
      <c r="R1941" s="116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</row>
    <row r="1942" ht="15.0" customHeight="1">
      <c r="A1942" s="262"/>
      <c r="B1942" s="117" t="s">
        <v>3426</v>
      </c>
      <c r="C1942" s="116"/>
      <c r="D1942" s="118">
        <v>1520400.0</v>
      </c>
      <c r="E1942" s="175">
        <f t="shared" si="1"/>
        <v>-13253534.3</v>
      </c>
      <c r="F1942" s="262"/>
      <c r="G1942" s="28" t="s">
        <v>2263</v>
      </c>
      <c r="H1942" s="118"/>
      <c r="I1942" s="29"/>
      <c r="J1942" s="29"/>
      <c r="K1942" s="116"/>
      <c r="L1942" s="174"/>
      <c r="M1942" s="174"/>
      <c r="N1942" s="174"/>
      <c r="O1942" s="116"/>
      <c r="P1942" s="174"/>
      <c r="Q1942" s="116"/>
      <c r="R1942" s="116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</row>
    <row r="1943" ht="15.0" customHeight="1">
      <c r="A1943" s="262"/>
      <c r="B1943" s="115" t="s">
        <v>2484</v>
      </c>
      <c r="C1943" s="116"/>
      <c r="D1943" s="116">
        <v>3300000.0</v>
      </c>
      <c r="E1943" s="175">
        <f t="shared" si="1"/>
        <v>-16553534.3</v>
      </c>
      <c r="F1943" s="262" t="s">
        <v>3427</v>
      </c>
      <c r="G1943" s="28" t="s">
        <v>2263</v>
      </c>
      <c r="H1943" s="118"/>
      <c r="I1943" s="29"/>
      <c r="J1943" s="29"/>
      <c r="K1943" s="116"/>
      <c r="L1943" s="174"/>
      <c r="M1943" s="174"/>
      <c r="N1943" s="174"/>
      <c r="O1943" s="116"/>
      <c r="P1943" s="174"/>
      <c r="Q1943" s="116"/>
      <c r="R1943" s="116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</row>
    <row r="1944" ht="15.0" customHeight="1">
      <c r="A1944" s="262">
        <v>46018.0</v>
      </c>
      <c r="B1944" s="115" t="s">
        <v>2470</v>
      </c>
      <c r="C1944" s="116">
        <v>1600.0</v>
      </c>
      <c r="D1944" s="116"/>
      <c r="E1944" s="175">
        <f t="shared" si="1"/>
        <v>-16551934.3</v>
      </c>
      <c r="F1944" s="262"/>
      <c r="G1944" s="62" t="s">
        <v>2264</v>
      </c>
      <c r="H1944" s="118"/>
      <c r="I1944" s="29"/>
      <c r="J1944" s="29"/>
      <c r="K1944" s="116"/>
      <c r="L1944" s="174"/>
      <c r="M1944" s="174"/>
      <c r="N1944" s="174"/>
      <c r="O1944" s="116"/>
      <c r="P1944" s="174"/>
      <c r="Q1944" s="116"/>
      <c r="R1944" s="116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</row>
    <row r="1945" ht="15.0" customHeight="1">
      <c r="A1945" s="262"/>
      <c r="B1945" s="117" t="s">
        <v>2444</v>
      </c>
      <c r="C1945" s="116"/>
      <c r="D1945" s="264">
        <v>284880.0</v>
      </c>
      <c r="E1945" s="175">
        <f t="shared" si="1"/>
        <v>-16836814.3</v>
      </c>
      <c r="F1945" s="262"/>
      <c r="G1945" s="28" t="s">
        <v>2263</v>
      </c>
      <c r="H1945" s="118"/>
      <c r="I1945" s="29"/>
      <c r="J1945" s="29"/>
      <c r="K1945" s="116"/>
      <c r="L1945" s="174"/>
      <c r="M1945" s="174"/>
      <c r="N1945" s="174"/>
      <c r="O1945" s="116"/>
      <c r="P1945" s="174"/>
      <c r="Q1945" s="116"/>
      <c r="R1945" s="116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</row>
    <row r="1946" ht="15.0" customHeight="1">
      <c r="A1946" s="262"/>
      <c r="B1946" s="117" t="s">
        <v>2445</v>
      </c>
      <c r="C1946" s="118"/>
      <c r="D1946" s="118">
        <v>660000.0</v>
      </c>
      <c r="E1946" s="175">
        <f t="shared" si="1"/>
        <v>-17496814.3</v>
      </c>
      <c r="F1946" s="262"/>
      <c r="G1946" s="28" t="s">
        <v>2263</v>
      </c>
      <c r="H1946" s="118"/>
      <c r="I1946" s="29"/>
      <c r="J1946" s="29"/>
      <c r="K1946" s="116"/>
      <c r="L1946" s="174"/>
      <c r="M1946" s="174"/>
      <c r="N1946" s="174"/>
      <c r="O1946" s="116"/>
      <c r="P1946" s="174"/>
      <c r="Q1946" s="116"/>
      <c r="R1946" s="116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</row>
    <row r="1947" ht="15.0" customHeight="1">
      <c r="A1947" s="262">
        <v>46019.0</v>
      </c>
      <c r="B1947" s="115" t="s">
        <v>2470</v>
      </c>
      <c r="C1947" s="116">
        <v>8800.0</v>
      </c>
      <c r="D1947" s="118"/>
      <c r="E1947" s="175">
        <f t="shared" si="1"/>
        <v>-17488014.3</v>
      </c>
      <c r="F1947" s="262"/>
      <c r="G1947" s="62" t="s">
        <v>2264</v>
      </c>
      <c r="H1947" s="118"/>
      <c r="I1947" s="29"/>
      <c r="J1947" s="29"/>
      <c r="K1947" s="116"/>
      <c r="L1947" s="174"/>
      <c r="M1947" s="174"/>
      <c r="N1947" s="174"/>
      <c r="O1947" s="116"/>
      <c r="P1947" s="174"/>
      <c r="Q1947" s="116"/>
      <c r="R1947" s="116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</row>
    <row r="1948" ht="15.0" customHeight="1">
      <c r="A1948" s="262">
        <v>46020.0</v>
      </c>
      <c r="B1948" s="115" t="s">
        <v>2268</v>
      </c>
      <c r="C1948" s="116"/>
      <c r="D1948" s="264">
        <v>57131.0</v>
      </c>
      <c r="E1948" s="175">
        <f t="shared" si="1"/>
        <v>-17545145.3</v>
      </c>
      <c r="F1948" s="262"/>
      <c r="G1948" s="99" t="s">
        <v>2265</v>
      </c>
      <c r="H1948" s="118"/>
      <c r="I1948" s="29"/>
      <c r="J1948" s="29"/>
      <c r="K1948" s="116"/>
      <c r="L1948" s="174"/>
      <c r="M1948" s="174"/>
      <c r="N1948" s="174"/>
      <c r="O1948" s="116"/>
      <c r="P1948" s="174"/>
      <c r="Q1948" s="116"/>
      <c r="R1948" s="116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</row>
    <row r="1949" ht="15.0" customHeight="1">
      <c r="A1949" s="262"/>
      <c r="B1949" s="115" t="s">
        <v>2380</v>
      </c>
      <c r="C1949" s="118"/>
      <c r="D1949" s="118">
        <v>418309.0</v>
      </c>
      <c r="E1949" s="175">
        <f t="shared" si="1"/>
        <v>-17963454.3</v>
      </c>
      <c r="F1949" s="262"/>
      <c r="G1949" s="99" t="s">
        <v>2265</v>
      </c>
      <c r="H1949" s="118"/>
      <c r="I1949" s="29"/>
      <c r="J1949" s="29"/>
      <c r="K1949" s="116"/>
      <c r="L1949" s="174"/>
      <c r="M1949" s="174"/>
      <c r="N1949" s="174"/>
      <c r="O1949" s="116"/>
      <c r="P1949" s="174"/>
      <c r="Q1949" s="116"/>
      <c r="R1949" s="116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</row>
    <row r="1950" ht="15.0" customHeight="1">
      <c r="A1950" s="262"/>
      <c r="B1950" s="115" t="s">
        <v>2277</v>
      </c>
      <c r="C1950" s="118">
        <v>3.289418E7</v>
      </c>
      <c r="D1950" s="118"/>
      <c r="E1950" s="175">
        <f t="shared" si="1"/>
        <v>14930725.7</v>
      </c>
      <c r="F1950" s="262">
        <v>46012.0</v>
      </c>
      <c r="G1950" s="99" t="s">
        <v>2265</v>
      </c>
      <c r="H1950" s="118"/>
      <c r="I1950" s="29"/>
      <c r="J1950" s="29"/>
      <c r="K1950" s="116"/>
      <c r="L1950" s="174"/>
      <c r="M1950" s="174"/>
      <c r="N1950" s="174"/>
      <c r="O1950" s="116"/>
      <c r="P1950" s="174"/>
      <c r="Q1950" s="116"/>
      <c r="R1950" s="116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</row>
    <row r="1951" ht="15.0" customHeight="1">
      <c r="A1951" s="262"/>
      <c r="B1951" s="115" t="s">
        <v>2279</v>
      </c>
      <c r="C1951" s="118"/>
      <c r="D1951" s="118">
        <v>2.5E7</v>
      </c>
      <c r="E1951" s="175">
        <f t="shared" si="1"/>
        <v>-10069274.3</v>
      </c>
      <c r="F1951" s="262"/>
      <c r="G1951" s="99" t="s">
        <v>2265</v>
      </c>
      <c r="H1951" s="118"/>
      <c r="I1951" s="29"/>
      <c r="J1951" s="29"/>
      <c r="K1951" s="116"/>
      <c r="L1951" s="174"/>
      <c r="M1951" s="174"/>
      <c r="N1951" s="174"/>
      <c r="O1951" s="116"/>
      <c r="P1951" s="174"/>
      <c r="Q1951" s="116"/>
      <c r="R1951" s="116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</row>
    <row r="1952" ht="15.0" customHeight="1">
      <c r="A1952" s="262"/>
      <c r="B1952" s="115" t="s">
        <v>2272</v>
      </c>
      <c r="C1952" s="118"/>
      <c r="D1952" s="118">
        <v>1281575.0</v>
      </c>
      <c r="E1952" s="175">
        <f t="shared" si="1"/>
        <v>-11350849.3</v>
      </c>
      <c r="F1952" s="262"/>
      <c r="G1952" s="99" t="s">
        <v>2265</v>
      </c>
      <c r="H1952" s="118"/>
      <c r="I1952" s="29"/>
      <c r="J1952" s="29"/>
      <c r="K1952" s="116"/>
      <c r="L1952" s="174"/>
      <c r="M1952" s="174"/>
      <c r="N1952" s="174"/>
      <c r="O1952" s="116"/>
      <c r="P1952" s="174"/>
      <c r="Q1952" s="116"/>
      <c r="R1952" s="116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</row>
    <row r="1953" ht="15.0" customHeight="1">
      <c r="A1953" s="262"/>
      <c r="B1953" s="115" t="s">
        <v>2464</v>
      </c>
      <c r="C1953" s="118"/>
      <c r="D1953" s="118">
        <v>354450.0</v>
      </c>
      <c r="E1953" s="175">
        <f t="shared" si="1"/>
        <v>-11705299.3</v>
      </c>
      <c r="F1953" s="262"/>
      <c r="G1953" s="99" t="s">
        <v>2265</v>
      </c>
      <c r="H1953" s="118"/>
      <c r="I1953" s="29"/>
      <c r="J1953" s="29"/>
      <c r="K1953" s="116"/>
      <c r="L1953" s="174"/>
      <c r="M1953" s="174"/>
      <c r="N1953" s="174"/>
      <c r="O1953" s="116"/>
      <c r="P1953" s="174"/>
      <c r="Q1953" s="116"/>
      <c r="R1953" s="116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</row>
    <row r="1954" ht="15.0" customHeight="1">
      <c r="A1954" s="262"/>
      <c r="B1954" s="116" t="s">
        <v>2269</v>
      </c>
      <c r="C1954" s="116"/>
      <c r="D1954" s="116">
        <v>2183862.0</v>
      </c>
      <c r="E1954" s="175">
        <f t="shared" si="1"/>
        <v>-13889161.3</v>
      </c>
      <c r="F1954" s="262"/>
      <c r="G1954" s="259" t="s">
        <v>717</v>
      </c>
      <c r="H1954" s="118"/>
      <c r="I1954" s="29"/>
      <c r="J1954" s="29"/>
      <c r="K1954" s="116"/>
      <c r="L1954" s="174"/>
      <c r="M1954" s="174"/>
      <c r="N1954" s="174"/>
      <c r="O1954" s="116"/>
      <c r="P1954" s="174"/>
      <c r="Q1954" s="116"/>
      <c r="R1954" s="116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</row>
    <row r="1955" ht="15.0" customHeight="1">
      <c r="A1955" s="262"/>
      <c r="B1955" s="280" t="s">
        <v>2270</v>
      </c>
      <c r="C1955" s="116"/>
      <c r="D1955" s="118">
        <v>4410694.0</v>
      </c>
      <c r="E1955" s="175">
        <f t="shared" si="1"/>
        <v>-18299855.3</v>
      </c>
      <c r="F1955" s="262"/>
      <c r="G1955" s="259" t="s">
        <v>717</v>
      </c>
      <c r="H1955" s="118"/>
      <c r="I1955" s="29"/>
      <c r="J1955" s="29"/>
      <c r="K1955" s="116"/>
      <c r="L1955" s="174"/>
      <c r="M1955" s="174"/>
      <c r="N1955" s="174"/>
      <c r="O1955" s="116"/>
      <c r="P1955" s="174"/>
      <c r="Q1955" s="116"/>
      <c r="R1955" s="116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</row>
    <row r="1956" ht="15.0" customHeight="1">
      <c r="A1956" s="262"/>
      <c r="B1956" s="117" t="s">
        <v>3290</v>
      </c>
      <c r="C1956" s="116">
        <v>968.0</v>
      </c>
      <c r="D1956" s="118"/>
      <c r="E1956" s="175">
        <f t="shared" si="1"/>
        <v>-18298887.3</v>
      </c>
      <c r="F1956" s="262"/>
      <c r="G1956" s="259" t="s">
        <v>717</v>
      </c>
      <c r="H1956" s="118"/>
      <c r="I1956" s="29"/>
      <c r="J1956" s="29"/>
      <c r="K1956" s="116"/>
      <c r="L1956" s="174"/>
      <c r="M1956" s="174"/>
      <c r="N1956" s="174"/>
      <c r="O1956" s="116"/>
      <c r="P1956" s="174"/>
      <c r="Q1956" s="116"/>
      <c r="R1956" s="116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</row>
    <row r="1957" ht="15.0" customHeight="1">
      <c r="A1957" s="262"/>
      <c r="B1957" s="115" t="s">
        <v>2271</v>
      </c>
      <c r="C1957" s="116">
        <v>529334.0</v>
      </c>
      <c r="D1957" s="118"/>
      <c r="E1957" s="175">
        <f t="shared" si="1"/>
        <v>-17769553.3</v>
      </c>
      <c r="F1957" s="262"/>
      <c r="G1957" s="62" t="s">
        <v>2264</v>
      </c>
      <c r="H1957" s="118"/>
      <c r="I1957" s="29"/>
      <c r="J1957" s="29"/>
      <c r="K1957" s="116"/>
      <c r="L1957" s="174"/>
      <c r="M1957" s="174"/>
      <c r="N1957" s="174"/>
      <c r="O1957" s="116"/>
      <c r="P1957" s="174"/>
      <c r="Q1957" s="116"/>
      <c r="R1957" s="116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</row>
    <row r="1958" ht="15.0" customHeight="1">
      <c r="A1958" s="262"/>
      <c r="B1958" s="115" t="s">
        <v>2470</v>
      </c>
      <c r="C1958" s="116">
        <v>158090.0</v>
      </c>
      <c r="D1958" s="116"/>
      <c r="E1958" s="175">
        <f t="shared" si="1"/>
        <v>-17611463.3</v>
      </c>
      <c r="F1958" s="262"/>
      <c r="G1958" s="62" t="s">
        <v>2264</v>
      </c>
      <c r="H1958" s="118"/>
      <c r="I1958" s="29"/>
      <c r="J1958" s="29"/>
      <c r="K1958" s="116"/>
      <c r="L1958" s="174"/>
      <c r="M1958" s="174"/>
      <c r="N1958" s="174"/>
      <c r="O1958" s="116"/>
      <c r="P1958" s="174"/>
      <c r="Q1958" s="116"/>
      <c r="R1958" s="116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</row>
    <row r="1959" ht="15.0" customHeight="1">
      <c r="A1959" s="262">
        <v>46021.0</v>
      </c>
      <c r="B1959" s="115" t="s">
        <v>2271</v>
      </c>
      <c r="C1959" s="116">
        <v>1274343.0</v>
      </c>
      <c r="D1959" s="118"/>
      <c r="E1959" s="175">
        <f t="shared" si="1"/>
        <v>-16337120.3</v>
      </c>
      <c r="F1959" s="262"/>
      <c r="G1959" s="62" t="s">
        <v>2264</v>
      </c>
      <c r="H1959" s="118"/>
      <c r="I1959" s="29"/>
      <c r="J1959" s="29"/>
      <c r="K1959" s="116"/>
      <c r="L1959" s="174"/>
      <c r="M1959" s="174"/>
      <c r="N1959" s="174"/>
      <c r="O1959" s="116"/>
      <c r="P1959" s="174"/>
      <c r="Q1959" s="116"/>
      <c r="R1959" s="116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</row>
    <row r="1960" ht="15.0" customHeight="1">
      <c r="A1960" s="262"/>
      <c r="B1960" s="115" t="s">
        <v>2470</v>
      </c>
      <c r="C1960" s="116">
        <v>220878.0</v>
      </c>
      <c r="D1960" s="118"/>
      <c r="E1960" s="175">
        <f t="shared" si="1"/>
        <v>-16116242.3</v>
      </c>
      <c r="F1960" s="262"/>
      <c r="G1960" s="62" t="s">
        <v>2264</v>
      </c>
      <c r="H1960" s="118"/>
      <c r="I1960" s="29"/>
      <c r="J1960" s="29"/>
      <c r="K1960" s="116"/>
      <c r="L1960" s="174"/>
      <c r="M1960" s="174"/>
      <c r="N1960" s="174"/>
      <c r="O1960" s="116"/>
      <c r="P1960" s="174"/>
      <c r="Q1960" s="116"/>
      <c r="R1960" s="116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</row>
    <row r="1961" ht="15.0" customHeight="1">
      <c r="A1961" s="262">
        <v>46022.0</v>
      </c>
      <c r="B1961" s="115" t="s">
        <v>2278</v>
      </c>
      <c r="C1961" s="116">
        <v>3.146792E7</v>
      </c>
      <c r="D1961" s="116"/>
      <c r="E1961" s="175">
        <f t="shared" si="1"/>
        <v>15351677.7</v>
      </c>
      <c r="F1961" s="262" t="s">
        <v>3428</v>
      </c>
      <c r="G1961" s="99" t="s">
        <v>2265</v>
      </c>
      <c r="H1961" s="118"/>
      <c r="I1961" s="29"/>
      <c r="J1961" s="29"/>
      <c r="K1961" s="116"/>
      <c r="L1961" s="174"/>
      <c r="M1961" s="174"/>
      <c r="N1961" s="174"/>
      <c r="O1961" s="116"/>
      <c r="P1961" s="174"/>
      <c r="Q1961" s="116"/>
      <c r="R1961" s="116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</row>
    <row r="1962" ht="15.0" customHeight="1">
      <c r="A1962" s="262"/>
      <c r="B1962" s="115" t="s">
        <v>2279</v>
      </c>
      <c r="C1962" s="116"/>
      <c r="D1962" s="116">
        <v>2.0E7</v>
      </c>
      <c r="E1962" s="175">
        <f t="shared" si="1"/>
        <v>-4648322.3</v>
      </c>
      <c r="F1962" s="262"/>
      <c r="G1962" s="99" t="s">
        <v>2265</v>
      </c>
      <c r="H1962" s="118"/>
      <c r="I1962" s="29"/>
      <c r="J1962" s="29"/>
      <c r="K1962" s="116"/>
      <c r="L1962" s="174"/>
      <c r="M1962" s="174"/>
      <c r="N1962" s="174"/>
      <c r="O1962" s="116"/>
      <c r="P1962" s="174"/>
      <c r="Q1962" s="116"/>
      <c r="R1962" s="116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</row>
    <row r="1963" ht="15.0" customHeight="1">
      <c r="A1963" s="262"/>
      <c r="B1963" s="115" t="s">
        <v>3429</v>
      </c>
      <c r="C1963" s="116">
        <v>103.0</v>
      </c>
      <c r="D1963" s="116"/>
      <c r="E1963" s="175">
        <f t="shared" si="1"/>
        <v>-4648219.3</v>
      </c>
      <c r="F1963" s="262"/>
      <c r="G1963" s="260" t="s">
        <v>2266</v>
      </c>
      <c r="H1963" s="118"/>
      <c r="I1963" s="29"/>
      <c r="J1963" s="29"/>
      <c r="K1963" s="116"/>
      <c r="L1963" s="174"/>
      <c r="M1963" s="174"/>
      <c r="N1963" s="174"/>
      <c r="O1963" s="116"/>
      <c r="P1963" s="174"/>
      <c r="Q1963" s="116"/>
      <c r="R1963" s="116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</row>
    <row r="1964" ht="15.0" customHeight="1">
      <c r="A1964" s="262"/>
      <c r="B1964" s="115" t="s">
        <v>2463</v>
      </c>
      <c r="C1964" s="116">
        <v>4841580.0</v>
      </c>
      <c r="D1964" s="116"/>
      <c r="E1964" s="175">
        <f t="shared" si="1"/>
        <v>193360.7</v>
      </c>
      <c r="F1964" s="262">
        <v>46013.0</v>
      </c>
      <c r="G1964" s="260" t="s">
        <v>2266</v>
      </c>
      <c r="H1964" s="118"/>
      <c r="I1964" s="29"/>
      <c r="J1964" s="29"/>
      <c r="K1964" s="116"/>
      <c r="L1964" s="174"/>
      <c r="M1964" s="174"/>
      <c r="N1964" s="174"/>
      <c r="O1964" s="116"/>
      <c r="P1964" s="174"/>
      <c r="Q1964" s="116"/>
      <c r="R1964" s="116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</row>
    <row r="1965" ht="15.0" customHeight="1">
      <c r="A1965" s="262"/>
      <c r="B1965" s="115" t="s">
        <v>2378</v>
      </c>
      <c r="C1965" s="116"/>
      <c r="D1965" s="116">
        <v>500.0</v>
      </c>
      <c r="E1965" s="175">
        <f t="shared" si="1"/>
        <v>192860.7</v>
      </c>
      <c r="F1965" s="262"/>
      <c r="G1965" s="260" t="s">
        <v>2266</v>
      </c>
      <c r="H1965" s="118"/>
      <c r="I1965" s="29"/>
      <c r="J1965" s="29"/>
      <c r="K1965" s="116"/>
      <c r="L1965" s="174"/>
      <c r="M1965" s="174"/>
      <c r="N1965" s="174"/>
      <c r="O1965" s="116"/>
      <c r="P1965" s="174"/>
      <c r="Q1965" s="116"/>
      <c r="R1965" s="116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</row>
    <row r="1966" ht="15.0" customHeight="1">
      <c r="A1966" s="262"/>
      <c r="B1966" s="115" t="s">
        <v>2271</v>
      </c>
      <c r="C1966" s="116">
        <v>1043709.0</v>
      </c>
      <c r="D1966" s="118"/>
      <c r="E1966" s="175">
        <f t="shared" si="1"/>
        <v>1236569.7</v>
      </c>
      <c r="F1966" s="262"/>
      <c r="G1966" s="62" t="s">
        <v>2264</v>
      </c>
      <c r="H1966" s="118"/>
      <c r="I1966" s="29"/>
      <c r="J1966" s="29"/>
      <c r="K1966" s="116"/>
      <c r="L1966" s="174"/>
      <c r="M1966" s="174"/>
      <c r="N1966" s="174"/>
      <c r="O1966" s="116"/>
      <c r="P1966" s="174"/>
      <c r="Q1966" s="116"/>
      <c r="R1966" s="116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</row>
    <row r="1967" ht="15.0" customHeight="1">
      <c r="A1967" s="262"/>
      <c r="B1967" s="115" t="s">
        <v>2470</v>
      </c>
      <c r="C1967" s="116">
        <v>251234.0</v>
      </c>
      <c r="D1967" s="118"/>
      <c r="E1967" s="175">
        <f t="shared" si="1"/>
        <v>1487803.7</v>
      </c>
      <c r="F1967" s="262"/>
      <c r="G1967" s="62" t="s">
        <v>2264</v>
      </c>
      <c r="H1967" s="118"/>
      <c r="I1967" s="29"/>
      <c r="J1967" s="29"/>
      <c r="K1967" s="116"/>
      <c r="L1967" s="174"/>
      <c r="M1967" s="174"/>
      <c r="N1967" s="174"/>
      <c r="O1967" s="116"/>
      <c r="P1967" s="174"/>
      <c r="Q1967" s="116"/>
      <c r="R1967" s="116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</row>
    <row r="1968" ht="15.0" customHeight="1">
      <c r="A1968" s="262"/>
      <c r="B1968" s="115" t="s">
        <v>2328</v>
      </c>
      <c r="C1968" s="116"/>
      <c r="D1968" s="118">
        <v>2189750.0</v>
      </c>
      <c r="E1968" s="175">
        <f t="shared" si="1"/>
        <v>-701946.3</v>
      </c>
      <c r="F1968" s="262" t="s">
        <v>3430</v>
      </c>
      <c r="G1968" s="62" t="s">
        <v>2264</v>
      </c>
      <c r="H1968" s="118"/>
      <c r="I1968" s="29"/>
      <c r="J1968" s="29"/>
      <c r="K1968" s="116"/>
      <c r="L1968" s="174"/>
      <c r="M1968" s="174"/>
      <c r="N1968" s="174"/>
      <c r="O1968" s="116"/>
      <c r="P1968" s="174"/>
      <c r="Q1968" s="116"/>
      <c r="R1968" s="116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</row>
    <row r="1969" ht="15.0" customHeight="1">
      <c r="A1969" s="262"/>
      <c r="B1969" s="115" t="s">
        <v>3190</v>
      </c>
      <c r="C1969" s="116"/>
      <c r="D1969" s="118">
        <v>1.277001E7</v>
      </c>
      <c r="E1969" s="175">
        <f t="shared" si="1"/>
        <v>-13471956.3</v>
      </c>
      <c r="F1969" s="262" t="s">
        <v>3430</v>
      </c>
      <c r="G1969" s="28" t="s">
        <v>2263</v>
      </c>
      <c r="H1969" s="118"/>
      <c r="I1969" s="29"/>
      <c r="J1969" s="29"/>
      <c r="K1969" s="116"/>
      <c r="L1969" s="174"/>
      <c r="M1969" s="174"/>
      <c r="N1969" s="174"/>
      <c r="O1969" s="116"/>
      <c r="P1969" s="174"/>
      <c r="Q1969" s="116"/>
      <c r="R1969" s="116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</row>
    <row r="1970" ht="15.0" customHeight="1">
      <c r="A1970" s="262"/>
      <c r="B1970" s="115" t="s">
        <v>2460</v>
      </c>
      <c r="C1970" s="116"/>
      <c r="D1970" s="118">
        <v>2000000.0</v>
      </c>
      <c r="E1970" s="175">
        <f t="shared" si="1"/>
        <v>-15471956.3</v>
      </c>
      <c r="F1970" s="262" t="s">
        <v>3430</v>
      </c>
      <c r="G1970" s="28" t="s">
        <v>2263</v>
      </c>
      <c r="H1970" s="118"/>
      <c r="I1970" s="29"/>
      <c r="J1970" s="29"/>
      <c r="K1970" s="116"/>
      <c r="L1970" s="174"/>
      <c r="M1970" s="174"/>
      <c r="N1970" s="174"/>
      <c r="O1970" s="116"/>
      <c r="P1970" s="174"/>
      <c r="Q1970" s="116"/>
      <c r="R1970" s="116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</row>
    <row r="1971" ht="15.0" customHeight="1">
      <c r="A1971" s="262"/>
      <c r="B1971" s="115" t="s">
        <v>825</v>
      </c>
      <c r="C1971" s="116">
        <v>6842000.0</v>
      </c>
      <c r="D1971" s="118"/>
      <c r="E1971" s="175">
        <f t="shared" si="1"/>
        <v>-8629956.3</v>
      </c>
      <c r="F1971" s="262">
        <v>46006.0</v>
      </c>
      <c r="G1971" s="28" t="s">
        <v>2263</v>
      </c>
      <c r="H1971" s="118"/>
      <c r="I1971" s="29"/>
      <c r="J1971" s="29"/>
      <c r="K1971" s="116"/>
      <c r="L1971" s="174"/>
      <c r="M1971" s="174"/>
      <c r="N1971" s="174"/>
      <c r="O1971" s="116"/>
      <c r="P1971" s="174"/>
      <c r="Q1971" s="116"/>
      <c r="R1971" s="116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</row>
    <row r="1972" ht="15.0" customHeight="1">
      <c r="A1972" s="262"/>
      <c r="B1972" s="115" t="s">
        <v>3431</v>
      </c>
      <c r="C1972" s="116"/>
      <c r="D1972" s="118">
        <v>8264060.0</v>
      </c>
      <c r="E1972" s="175">
        <f t="shared" si="1"/>
        <v>-16894016.3</v>
      </c>
      <c r="F1972" s="262"/>
      <c r="G1972" s="28" t="s">
        <v>2263</v>
      </c>
      <c r="H1972" s="118"/>
      <c r="I1972" s="29"/>
      <c r="J1972" s="29"/>
      <c r="K1972" s="116"/>
      <c r="L1972" s="174"/>
      <c r="M1972" s="174"/>
      <c r="N1972" s="174"/>
      <c r="O1972" s="116"/>
      <c r="P1972" s="174"/>
      <c r="Q1972" s="116"/>
      <c r="R1972" s="116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</row>
    <row r="1973" ht="15.0" customHeight="1">
      <c r="A1973" s="262"/>
      <c r="B1973" s="115" t="s">
        <v>2462</v>
      </c>
      <c r="C1973" s="116"/>
      <c r="D1973" s="264">
        <v>275000.0</v>
      </c>
      <c r="E1973" s="175">
        <f t="shared" si="1"/>
        <v>-17169016.3</v>
      </c>
      <c r="F1973" s="262"/>
      <c r="G1973" s="28" t="s">
        <v>2263</v>
      </c>
      <c r="H1973" s="118"/>
      <c r="I1973" s="29"/>
      <c r="J1973" s="29"/>
      <c r="K1973" s="116"/>
      <c r="L1973" s="174"/>
      <c r="M1973" s="174"/>
      <c r="N1973" s="174"/>
      <c r="O1973" s="116"/>
      <c r="P1973" s="174"/>
      <c r="Q1973" s="116"/>
      <c r="R1973" s="116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</row>
    <row r="1974" ht="15.0" customHeight="1">
      <c r="A1974" s="262"/>
      <c r="B1974" s="115" t="s">
        <v>2378</v>
      </c>
      <c r="C1974" s="116"/>
      <c r="D1974" s="264">
        <v>500.0</v>
      </c>
      <c r="E1974" s="175">
        <f t="shared" si="1"/>
        <v>-17169516.3</v>
      </c>
      <c r="F1974" s="262"/>
      <c r="G1974" s="62" t="s">
        <v>2264</v>
      </c>
      <c r="H1974" s="118"/>
      <c r="I1974" s="29"/>
      <c r="J1974" s="29"/>
      <c r="K1974" s="116"/>
      <c r="L1974" s="174"/>
      <c r="M1974" s="174"/>
      <c r="N1974" s="174"/>
      <c r="O1974" s="116"/>
      <c r="P1974" s="174"/>
      <c r="Q1974" s="116"/>
      <c r="R1974" s="116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</row>
    <row r="1975" ht="15.0" customHeight="1">
      <c r="A1975" s="262"/>
      <c r="B1975" s="115" t="s">
        <v>3432</v>
      </c>
      <c r="C1975" s="116"/>
      <c r="D1975" s="116">
        <v>3052350.0</v>
      </c>
      <c r="E1975" s="175">
        <f t="shared" si="1"/>
        <v>-20221866.3</v>
      </c>
      <c r="F1975" s="262" t="s">
        <v>3433</v>
      </c>
      <c r="G1975" s="99" t="s">
        <v>2265</v>
      </c>
      <c r="H1975" s="118"/>
      <c r="I1975" s="29"/>
      <c r="J1975" s="29"/>
      <c r="K1975" s="116"/>
      <c r="L1975" s="174"/>
      <c r="M1975" s="174"/>
      <c r="N1975" s="174"/>
      <c r="O1975" s="116"/>
      <c r="P1975" s="174"/>
      <c r="Q1975" s="116"/>
      <c r="R1975" s="116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</row>
    <row r="1976" ht="15.0" customHeight="1">
      <c r="A1976" s="262"/>
      <c r="B1976" s="118" t="s">
        <v>3434</v>
      </c>
      <c r="C1976" s="118"/>
      <c r="D1976" s="265">
        <v>3.58452E7</v>
      </c>
      <c r="E1976" s="175">
        <f t="shared" si="1"/>
        <v>-56067066.3</v>
      </c>
      <c r="F1976" s="262"/>
      <c r="G1976" s="28" t="s">
        <v>2263</v>
      </c>
      <c r="H1976" s="118"/>
      <c r="I1976" s="29"/>
      <c r="J1976" s="29"/>
      <c r="K1976" s="116"/>
      <c r="L1976" s="174"/>
      <c r="M1976" s="174"/>
      <c r="N1976" s="174"/>
      <c r="O1976" s="116"/>
      <c r="P1976" s="174"/>
      <c r="Q1976" s="116"/>
      <c r="R1976" s="116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</row>
    <row r="1977" ht="15.75" customHeight="1">
      <c r="A1977" s="262"/>
      <c r="B1977" s="118"/>
      <c r="C1977" s="118"/>
      <c r="D1977" s="265"/>
      <c r="E1977" s="118"/>
      <c r="F1977" s="262"/>
      <c r="G1977" s="29"/>
      <c r="H1977" s="118"/>
      <c r="I1977" s="29"/>
      <c r="J1977" s="29"/>
      <c r="K1977" s="116"/>
      <c r="L1977" s="174"/>
      <c r="M1977" s="174"/>
      <c r="N1977" s="174"/>
      <c r="O1977" s="116"/>
      <c r="P1977" s="174"/>
      <c r="Q1977" s="116"/>
      <c r="R1977" s="116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</row>
    <row r="1978" ht="15.75" customHeight="1">
      <c r="A1978" s="262"/>
      <c r="B1978" s="118"/>
      <c r="C1978" s="118"/>
      <c r="D1978" s="265"/>
      <c r="E1978" s="118"/>
      <c r="F1978" s="262"/>
      <c r="G1978" s="29"/>
      <c r="H1978" s="118"/>
      <c r="I1978" s="29"/>
      <c r="J1978" s="29"/>
      <c r="K1978" s="116"/>
      <c r="L1978" s="174"/>
      <c r="M1978" s="174"/>
      <c r="N1978" s="174"/>
      <c r="O1978" s="116"/>
      <c r="P1978" s="174"/>
      <c r="Q1978" s="116"/>
      <c r="R1978" s="116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</row>
    <row r="1979" ht="15.75" customHeight="1">
      <c r="A1979" s="262"/>
      <c r="B1979" s="118"/>
      <c r="C1979" s="118"/>
      <c r="D1979" s="265"/>
      <c r="E1979" s="118"/>
      <c r="F1979" s="262"/>
      <c r="G1979" s="29"/>
      <c r="H1979" s="118"/>
      <c r="I1979" s="29"/>
      <c r="J1979" s="29"/>
      <c r="K1979" s="116"/>
      <c r="L1979" s="174"/>
      <c r="M1979" s="174"/>
      <c r="N1979" s="174"/>
      <c r="O1979" s="116"/>
      <c r="P1979" s="174"/>
      <c r="Q1979" s="116"/>
      <c r="R1979" s="116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</row>
    <row r="1980" ht="15.75" customHeight="1">
      <c r="A1980" s="262"/>
      <c r="B1980" s="118"/>
      <c r="C1980" s="118"/>
      <c r="D1980" s="265"/>
      <c r="E1980" s="118"/>
      <c r="F1980" s="262"/>
      <c r="G1980" s="29"/>
      <c r="H1980" s="118"/>
      <c r="I1980" s="29"/>
      <c r="J1980" s="29"/>
      <c r="K1980" s="116"/>
      <c r="L1980" s="174"/>
      <c r="M1980" s="174"/>
      <c r="N1980" s="174"/>
      <c r="O1980" s="116"/>
      <c r="P1980" s="174"/>
      <c r="Q1980" s="116"/>
      <c r="R1980" s="116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</row>
    <row r="1981" ht="15.75" customHeight="1">
      <c r="A1981" s="262"/>
      <c r="B1981" s="118"/>
      <c r="C1981" s="118"/>
      <c r="D1981" s="265"/>
      <c r="E1981" s="118"/>
      <c r="F1981" s="262"/>
      <c r="G1981" s="29"/>
      <c r="H1981" s="118"/>
      <c r="I1981" s="29"/>
      <c r="J1981" s="29"/>
      <c r="K1981" s="116"/>
      <c r="L1981" s="174"/>
      <c r="M1981" s="174"/>
      <c r="N1981" s="174"/>
      <c r="O1981" s="116"/>
      <c r="P1981" s="174"/>
      <c r="Q1981" s="116"/>
      <c r="R1981" s="116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</row>
    <row r="1982" ht="15.75" customHeight="1">
      <c r="A1982" s="262"/>
      <c r="B1982" s="118"/>
      <c r="C1982" s="118"/>
      <c r="D1982" s="265"/>
      <c r="E1982" s="118"/>
      <c r="F1982" s="262"/>
      <c r="G1982" s="29"/>
      <c r="H1982" s="118"/>
      <c r="I1982" s="29"/>
      <c r="J1982" s="29"/>
      <c r="K1982" s="116"/>
      <c r="L1982" s="174"/>
      <c r="M1982" s="174"/>
      <c r="N1982" s="174"/>
      <c r="O1982" s="116"/>
      <c r="P1982" s="174"/>
      <c r="Q1982" s="116"/>
      <c r="R1982" s="116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</row>
    <row r="1983" ht="15.75" customHeight="1">
      <c r="A1983" s="262"/>
      <c r="B1983" s="118"/>
      <c r="C1983" s="118"/>
      <c r="D1983" s="265"/>
      <c r="E1983" s="118"/>
      <c r="F1983" s="262"/>
      <c r="G1983" s="29"/>
      <c r="H1983" s="118"/>
      <c r="I1983" s="29"/>
      <c r="J1983" s="29"/>
      <c r="K1983" s="116"/>
      <c r="L1983" s="174"/>
      <c r="M1983" s="174"/>
      <c r="N1983" s="174"/>
      <c r="O1983" s="116"/>
      <c r="P1983" s="174"/>
      <c r="Q1983" s="116"/>
      <c r="R1983" s="116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</row>
    <row r="1984" ht="15.75" customHeight="1">
      <c r="A1984" s="262"/>
      <c r="B1984" s="118"/>
      <c r="C1984" s="118"/>
      <c r="D1984" s="265"/>
      <c r="E1984" s="118"/>
      <c r="F1984" s="262"/>
      <c r="G1984" s="29"/>
      <c r="H1984" s="118"/>
      <c r="I1984" s="29"/>
      <c r="J1984" s="29"/>
      <c r="K1984" s="116"/>
      <c r="L1984" s="174"/>
      <c r="M1984" s="174"/>
      <c r="N1984" s="174"/>
      <c r="O1984" s="116"/>
      <c r="P1984" s="174"/>
      <c r="Q1984" s="116"/>
      <c r="R1984" s="116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</row>
    <row r="1985" ht="15.75" customHeight="1">
      <c r="A1985" s="262"/>
      <c r="B1985" s="118"/>
      <c r="C1985" s="118"/>
      <c r="D1985" s="265"/>
      <c r="E1985" s="118"/>
      <c r="F1985" s="262"/>
      <c r="G1985" s="29"/>
      <c r="H1985" s="118"/>
      <c r="I1985" s="29"/>
      <c r="J1985" s="29"/>
      <c r="K1985" s="116"/>
      <c r="L1985" s="174"/>
      <c r="M1985" s="174"/>
      <c r="N1985" s="174"/>
      <c r="O1985" s="116"/>
      <c r="P1985" s="174"/>
      <c r="Q1985" s="116"/>
      <c r="R1985" s="116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</row>
    <row r="1986" ht="15.75" customHeight="1">
      <c r="A1986" s="262"/>
      <c r="B1986" s="118"/>
      <c r="C1986" s="118"/>
      <c r="D1986" s="265"/>
      <c r="E1986" s="118"/>
      <c r="F1986" s="262"/>
      <c r="G1986" s="29"/>
      <c r="H1986" s="118"/>
      <c r="I1986" s="29"/>
      <c r="J1986" s="29"/>
      <c r="K1986" s="116"/>
      <c r="L1986" s="174"/>
      <c r="M1986" s="174"/>
      <c r="N1986" s="174"/>
      <c r="O1986" s="116"/>
      <c r="P1986" s="174"/>
      <c r="Q1986" s="116"/>
      <c r="R1986" s="116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</row>
    <row r="1987" ht="15.75" customHeight="1">
      <c r="A1987" s="262"/>
      <c r="B1987" s="118"/>
      <c r="C1987" s="118"/>
      <c r="D1987" s="265"/>
      <c r="E1987" s="118"/>
      <c r="F1987" s="262"/>
      <c r="G1987" s="29"/>
      <c r="H1987" s="118"/>
      <c r="I1987" s="29"/>
      <c r="J1987" s="29"/>
      <c r="K1987" s="116"/>
      <c r="L1987" s="174"/>
      <c r="M1987" s="174"/>
      <c r="N1987" s="174"/>
      <c r="O1987" s="116"/>
      <c r="P1987" s="174"/>
      <c r="Q1987" s="116"/>
      <c r="R1987" s="116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</row>
    <row r="1988" ht="15.75" customHeight="1">
      <c r="A1988" s="262"/>
      <c r="B1988" s="118"/>
      <c r="C1988" s="118"/>
      <c r="D1988" s="265"/>
      <c r="E1988" s="118"/>
      <c r="F1988" s="262"/>
      <c r="G1988" s="29"/>
      <c r="H1988" s="118"/>
      <c r="I1988" s="29"/>
      <c r="J1988" s="29"/>
      <c r="K1988" s="116"/>
      <c r="L1988" s="174"/>
      <c r="M1988" s="174"/>
      <c r="N1988" s="174"/>
      <c r="O1988" s="116"/>
      <c r="P1988" s="174"/>
      <c r="Q1988" s="116"/>
      <c r="R1988" s="116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</row>
    <row r="1989" ht="15.75" customHeight="1">
      <c r="A1989" s="262"/>
      <c r="B1989" s="118"/>
      <c r="C1989" s="118"/>
      <c r="D1989" s="265"/>
      <c r="E1989" s="118"/>
      <c r="F1989" s="262"/>
      <c r="G1989" s="29"/>
      <c r="H1989" s="118"/>
      <c r="I1989" s="29"/>
      <c r="J1989" s="29"/>
      <c r="K1989" s="116"/>
      <c r="L1989" s="174"/>
      <c r="M1989" s="174"/>
      <c r="N1989" s="174"/>
      <c r="O1989" s="116"/>
      <c r="P1989" s="174"/>
      <c r="Q1989" s="116"/>
      <c r="R1989" s="116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</row>
    <row r="1990" ht="15.75" customHeight="1">
      <c r="A1990" s="262"/>
      <c r="B1990" s="118"/>
      <c r="C1990" s="118"/>
      <c r="D1990" s="265"/>
      <c r="E1990" s="118"/>
      <c r="F1990" s="262"/>
      <c r="G1990" s="29"/>
      <c r="H1990" s="118"/>
      <c r="I1990" s="29"/>
      <c r="J1990" s="29"/>
      <c r="K1990" s="116"/>
      <c r="L1990" s="174"/>
      <c r="M1990" s="174"/>
      <c r="N1990" s="174"/>
      <c r="O1990" s="116"/>
      <c r="P1990" s="174"/>
      <c r="Q1990" s="116"/>
      <c r="R1990" s="116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</row>
    <row r="1991" ht="15.0" customHeight="1">
      <c r="A1991" s="262"/>
      <c r="B1991" s="118"/>
      <c r="C1991" s="118"/>
      <c r="D1991" s="265"/>
      <c r="E1991" s="118"/>
      <c r="F1991" s="262"/>
      <c r="G1991" s="29"/>
      <c r="H1991" s="118"/>
      <c r="I1991" s="29"/>
      <c r="J1991" s="29"/>
      <c r="K1991" s="116"/>
      <c r="L1991" s="28"/>
      <c r="M1991" s="174"/>
      <c r="N1991" s="174"/>
      <c r="O1991" s="116"/>
      <c r="P1991" s="174"/>
      <c r="Q1991" s="116"/>
      <c r="R1991" s="116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</row>
    <row r="1992" ht="15.75" customHeight="1">
      <c r="A1992" s="262"/>
      <c r="B1992" s="118"/>
      <c r="C1992" s="118"/>
      <c r="D1992" s="265"/>
      <c r="E1992" s="118"/>
      <c r="F1992" s="262"/>
      <c r="G1992" s="29"/>
      <c r="H1992" s="118"/>
      <c r="I1992" s="29"/>
      <c r="J1992" s="29"/>
      <c r="K1992" s="116"/>
      <c r="L1992" s="174"/>
      <c r="M1992" s="174"/>
      <c r="N1992" s="174"/>
      <c r="O1992" s="116"/>
      <c r="P1992" s="174"/>
      <c r="Q1992" s="116"/>
      <c r="R1992" s="116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</row>
    <row r="1993" ht="15.0" customHeight="1">
      <c r="A1993" s="262"/>
      <c r="B1993" s="118"/>
      <c r="C1993" s="118"/>
      <c r="D1993" s="265"/>
      <c r="E1993" s="118"/>
      <c r="F1993" s="262"/>
      <c r="G1993" s="29"/>
      <c r="H1993" s="118"/>
      <c r="I1993" s="29"/>
      <c r="J1993" s="29"/>
      <c r="K1993" s="34"/>
      <c r="L1993" s="265"/>
      <c r="M1993" s="174"/>
      <c r="N1993" s="174"/>
      <c r="O1993" s="116"/>
      <c r="P1993" s="174"/>
      <c r="Q1993" s="116"/>
      <c r="R1993" s="116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</row>
    <row r="1994" ht="15.0" customHeight="1">
      <c r="A1994" s="262"/>
      <c r="B1994" s="118"/>
      <c r="C1994" s="118"/>
      <c r="D1994" s="265"/>
      <c r="E1994" s="118"/>
      <c r="F1994" s="262"/>
      <c r="G1994" s="29"/>
      <c r="H1994" s="118"/>
      <c r="I1994" s="29"/>
      <c r="J1994" s="29"/>
      <c r="K1994" s="34"/>
      <c r="L1994" s="265"/>
      <c r="M1994" s="174"/>
      <c r="N1994" s="174"/>
      <c r="O1994" s="116"/>
      <c r="P1994" s="174"/>
      <c r="Q1994" s="116"/>
      <c r="R1994" s="116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</row>
    <row r="1995" ht="15.0" customHeight="1">
      <c r="A1995" s="262"/>
      <c r="B1995" s="118"/>
      <c r="C1995" s="118"/>
      <c r="D1995" s="265"/>
      <c r="E1995" s="118"/>
      <c r="F1995" s="262"/>
      <c r="G1995" s="29"/>
      <c r="H1995" s="118"/>
      <c r="I1995" s="29"/>
      <c r="J1995" s="29"/>
      <c r="K1995" s="34"/>
      <c r="L1995" s="265"/>
      <c r="M1995" s="174"/>
      <c r="N1995" s="174"/>
      <c r="O1995" s="116"/>
      <c r="P1995" s="174"/>
      <c r="Q1995" s="116"/>
      <c r="R1995" s="116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</row>
    <row r="1996" ht="15.0" customHeight="1">
      <c r="A1996" s="262"/>
      <c r="B1996" s="118"/>
      <c r="C1996" s="118"/>
      <c r="D1996" s="265"/>
      <c r="E1996" s="118"/>
      <c r="F1996" s="262"/>
      <c r="G1996" s="29"/>
      <c r="H1996" s="118"/>
      <c r="I1996" s="29"/>
      <c r="J1996" s="29"/>
      <c r="K1996" s="34"/>
      <c r="L1996" s="28"/>
      <c r="M1996" s="174"/>
      <c r="N1996" s="174"/>
      <c r="O1996" s="116"/>
      <c r="P1996" s="174"/>
      <c r="Q1996" s="116"/>
      <c r="R1996" s="116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</row>
    <row r="1997" ht="15.0" customHeight="1">
      <c r="A1997" s="262"/>
      <c r="B1997" s="118"/>
      <c r="C1997" s="118"/>
      <c r="D1997" s="265"/>
      <c r="E1997" s="118"/>
      <c r="F1997" s="262"/>
      <c r="G1997" s="29"/>
      <c r="H1997" s="118"/>
      <c r="I1997" s="29"/>
      <c r="J1997" s="29"/>
      <c r="K1997" s="34"/>
      <c r="L1997" s="118"/>
      <c r="M1997" s="174"/>
      <c r="N1997" s="174"/>
      <c r="O1997" s="116"/>
      <c r="P1997" s="174"/>
      <c r="Q1997" s="116"/>
      <c r="R1997" s="116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</row>
    <row r="1998" ht="15.0" customHeight="1">
      <c r="A1998" s="262"/>
      <c r="B1998" s="118"/>
      <c r="C1998" s="118"/>
      <c r="D1998" s="265"/>
      <c r="E1998" s="118"/>
      <c r="F1998" s="262"/>
      <c r="G1998" s="29"/>
      <c r="H1998" s="118"/>
      <c r="I1998" s="29"/>
      <c r="J1998" s="29"/>
      <c r="K1998" s="34"/>
      <c r="L1998" s="118"/>
      <c r="M1998" s="174"/>
      <c r="N1998" s="118"/>
      <c r="O1998" s="116"/>
      <c r="P1998" s="174"/>
      <c r="Q1998" s="116"/>
      <c r="R1998" s="116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</row>
    <row r="1999" ht="15.0" customHeight="1">
      <c r="A1999" s="262"/>
      <c r="B1999" s="118"/>
      <c r="C1999" s="118"/>
      <c r="D1999" s="265"/>
      <c r="E1999" s="118"/>
      <c r="F1999" s="262"/>
      <c r="G1999" s="29"/>
      <c r="H1999" s="118"/>
      <c r="I1999" s="29"/>
      <c r="J1999" s="29"/>
      <c r="K1999" s="116"/>
      <c r="L1999" s="175"/>
      <c r="M1999" s="174"/>
      <c r="N1999" s="174"/>
      <c r="O1999" s="116"/>
      <c r="P1999" s="174"/>
      <c r="Q1999" s="116"/>
      <c r="R1999" s="116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</row>
    <row r="2000" ht="15.0" customHeight="1">
      <c r="A2000" s="262"/>
      <c r="B2000" s="118"/>
      <c r="C2000" s="118"/>
      <c r="D2000" s="265"/>
      <c r="E2000" s="118"/>
      <c r="F2000" s="262"/>
      <c r="G2000" s="29"/>
      <c r="H2000" s="118"/>
      <c r="I2000" s="29"/>
      <c r="J2000" s="29"/>
      <c r="K2000" s="116"/>
      <c r="L2000" s="118"/>
      <c r="M2000" s="174"/>
      <c r="N2000" s="174"/>
      <c r="O2000" s="116"/>
      <c r="P2000" s="174"/>
      <c r="Q2000" s="116"/>
      <c r="R2000" s="116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</row>
    <row r="2001" ht="15.0" customHeight="1">
      <c r="A2001" s="262"/>
      <c r="B2001" s="118"/>
      <c r="C2001" s="118"/>
      <c r="D2001" s="265"/>
      <c r="E2001" s="118"/>
      <c r="F2001" s="262"/>
      <c r="G2001" s="29"/>
      <c r="H2001" s="118"/>
      <c r="I2001" s="29"/>
      <c r="J2001" s="29"/>
      <c r="K2001" s="116"/>
      <c r="L2001" s="175"/>
      <c r="M2001" s="174"/>
      <c r="N2001" s="174"/>
      <c r="O2001" s="116"/>
      <c r="P2001" s="174"/>
      <c r="Q2001" s="116"/>
      <c r="R2001" s="116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</row>
    <row r="2002" ht="15.0" customHeight="1">
      <c r="A2002" s="262"/>
      <c r="B2002" s="118"/>
      <c r="C2002" s="118"/>
      <c r="D2002" s="265"/>
      <c r="E2002" s="118"/>
      <c r="F2002" s="262"/>
      <c r="G2002" s="29"/>
      <c r="H2002" s="118"/>
      <c r="I2002" s="29"/>
      <c r="J2002" s="29"/>
      <c r="K2002" s="116"/>
      <c r="L2002" s="118"/>
      <c r="M2002" s="174"/>
      <c r="N2002" s="174"/>
      <c r="O2002" s="116"/>
      <c r="P2002" s="174"/>
      <c r="Q2002" s="116"/>
      <c r="R2002" s="116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</row>
    <row r="2003" ht="15.0" customHeight="1">
      <c r="A2003" s="262"/>
      <c r="B2003" s="118"/>
      <c r="C2003" s="118"/>
      <c r="D2003" s="265"/>
      <c r="E2003" s="118"/>
      <c r="F2003" s="262"/>
      <c r="G2003" s="29"/>
      <c r="H2003" s="118"/>
      <c r="I2003" s="29"/>
      <c r="J2003" s="29"/>
      <c r="K2003" s="116"/>
      <c r="L2003" s="118"/>
      <c r="M2003" s="174"/>
      <c r="N2003" s="174"/>
      <c r="O2003" s="116"/>
      <c r="P2003" s="174"/>
      <c r="Q2003" s="116"/>
      <c r="R2003" s="116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</row>
    <row r="2004" ht="15.0" customHeight="1">
      <c r="A2004" s="262"/>
      <c r="B2004" s="118"/>
      <c r="C2004" s="118"/>
      <c r="D2004" s="265"/>
      <c r="E2004" s="118"/>
      <c r="F2004" s="262"/>
      <c r="G2004" s="29"/>
      <c r="H2004" s="118"/>
      <c r="I2004" s="29"/>
      <c r="J2004" s="29"/>
      <c r="K2004" s="116"/>
      <c r="L2004" s="175"/>
      <c r="M2004" s="174"/>
      <c r="N2004" s="174"/>
      <c r="O2004" s="116"/>
      <c r="P2004" s="174"/>
      <c r="Q2004" s="116"/>
      <c r="R2004" s="116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</row>
    <row r="2005" ht="15.0" customHeight="1">
      <c r="A2005" s="262"/>
      <c r="B2005" s="118"/>
      <c r="C2005" s="118"/>
      <c r="D2005" s="265"/>
      <c r="E2005" s="118"/>
      <c r="F2005" s="262"/>
      <c r="G2005" s="29"/>
      <c r="H2005" s="118"/>
      <c r="I2005" s="29"/>
      <c r="J2005" s="29"/>
      <c r="K2005" s="116"/>
      <c r="L2005" s="118"/>
      <c r="M2005" s="174"/>
      <c r="N2005" s="174"/>
      <c r="O2005" s="116"/>
      <c r="P2005" s="174"/>
      <c r="Q2005" s="116"/>
      <c r="R2005" s="116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</row>
    <row r="2006" ht="15.0" customHeight="1">
      <c r="A2006" s="262"/>
      <c r="B2006" s="118"/>
      <c r="C2006" s="118"/>
      <c r="D2006" s="265"/>
      <c r="E2006" s="118"/>
      <c r="F2006" s="262"/>
      <c r="G2006" s="29"/>
      <c r="H2006" s="118"/>
      <c r="I2006" s="29"/>
      <c r="J2006" s="29"/>
      <c r="K2006" s="116"/>
      <c r="L2006" s="175"/>
      <c r="M2006" s="174"/>
      <c r="N2006" s="174"/>
      <c r="O2006" s="116"/>
      <c r="P2006" s="174"/>
      <c r="Q2006" s="116"/>
      <c r="R2006" s="116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</row>
    <row r="2007" ht="15.0" customHeight="1">
      <c r="A2007" s="262"/>
      <c r="B2007" s="118"/>
      <c r="C2007" s="118"/>
      <c r="D2007" s="265"/>
      <c r="E2007" s="118"/>
      <c r="F2007" s="262"/>
      <c r="G2007" s="29"/>
      <c r="H2007" s="118"/>
      <c r="I2007" s="29"/>
      <c r="J2007" s="29"/>
      <c r="K2007" s="116"/>
      <c r="L2007" s="175"/>
      <c r="M2007" s="174"/>
      <c r="N2007" s="174"/>
      <c r="O2007" s="116"/>
      <c r="P2007" s="174"/>
      <c r="Q2007" s="116"/>
      <c r="R2007" s="116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</row>
    <row r="2008" ht="15.0" customHeight="1">
      <c r="A2008" s="262"/>
      <c r="B2008" s="118"/>
      <c r="C2008" s="118"/>
      <c r="D2008" s="265"/>
      <c r="E2008" s="118"/>
      <c r="F2008" s="262"/>
      <c r="G2008" s="29"/>
      <c r="H2008" s="118"/>
      <c r="I2008" s="29"/>
      <c r="J2008" s="29"/>
      <c r="K2008" s="116"/>
      <c r="L2008" s="116"/>
      <c r="M2008" s="174"/>
      <c r="N2008" s="174"/>
      <c r="O2008" s="116"/>
      <c r="P2008" s="174"/>
      <c r="Q2008" s="116"/>
      <c r="R2008" s="116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</row>
    <row r="2009" ht="15.0" customHeight="1">
      <c r="A2009" s="262"/>
      <c r="B2009" s="118"/>
      <c r="C2009" s="118"/>
      <c r="D2009" s="265"/>
      <c r="E2009" s="118"/>
      <c r="F2009" s="262"/>
      <c r="G2009" s="29"/>
      <c r="H2009" s="118"/>
      <c r="I2009" s="29"/>
      <c r="J2009" s="29"/>
      <c r="K2009" s="116"/>
      <c r="L2009" s="116"/>
      <c r="M2009" s="174"/>
      <c r="N2009" s="174"/>
      <c r="O2009" s="116"/>
      <c r="P2009" s="174"/>
      <c r="Q2009" s="116"/>
      <c r="R2009" s="116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</row>
    <row r="2010" ht="15.0" customHeight="1">
      <c r="A2010" s="262"/>
      <c r="B2010" s="118"/>
      <c r="C2010" s="118"/>
      <c r="D2010" s="265"/>
      <c r="E2010" s="118"/>
      <c r="F2010" s="262"/>
      <c r="G2010" s="29"/>
      <c r="H2010" s="118"/>
      <c r="I2010" s="29"/>
      <c r="J2010" s="29"/>
      <c r="K2010" s="116"/>
      <c r="L2010" s="118"/>
      <c r="M2010" s="174"/>
      <c r="N2010" s="174"/>
      <c r="O2010" s="116"/>
      <c r="P2010" s="174"/>
      <c r="Q2010" s="116"/>
      <c r="R2010" s="116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</row>
    <row r="2011" ht="15.0" customHeight="1">
      <c r="A2011" s="262"/>
      <c r="B2011" s="118"/>
      <c r="C2011" s="118"/>
      <c r="D2011" s="265"/>
      <c r="E2011" s="118"/>
      <c r="F2011" s="262"/>
      <c r="G2011" s="29"/>
      <c r="H2011" s="118"/>
      <c r="I2011" s="29"/>
      <c r="J2011" s="29"/>
      <c r="K2011" s="116"/>
      <c r="L2011" s="118"/>
      <c r="M2011" s="174"/>
      <c r="N2011" s="174"/>
      <c r="O2011" s="116"/>
      <c r="P2011" s="174"/>
      <c r="Q2011" s="116"/>
      <c r="R2011" s="116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</row>
    <row r="2012" ht="15.0" customHeight="1">
      <c r="A2012" s="262"/>
      <c r="B2012" s="118"/>
      <c r="C2012" s="118"/>
      <c r="D2012" s="265"/>
      <c r="E2012" s="118"/>
      <c r="F2012" s="262"/>
      <c r="G2012" s="29"/>
      <c r="H2012" s="118"/>
      <c r="I2012" s="29"/>
      <c r="J2012" s="29"/>
      <c r="K2012" s="116"/>
      <c r="L2012" s="118"/>
      <c r="M2012" s="174"/>
      <c r="N2012" s="174"/>
      <c r="O2012" s="116"/>
      <c r="P2012" s="174"/>
      <c r="Q2012" s="116"/>
      <c r="R2012" s="116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</row>
    <row r="2013" ht="15.0" customHeight="1">
      <c r="A2013" s="262"/>
      <c r="B2013" s="118"/>
      <c r="C2013" s="118"/>
      <c r="D2013" s="265"/>
      <c r="E2013" s="118"/>
      <c r="F2013" s="262"/>
      <c r="G2013" s="29"/>
      <c r="H2013" s="118"/>
      <c r="I2013" s="29"/>
      <c r="J2013" s="29"/>
      <c r="K2013" s="116"/>
      <c r="L2013" s="118"/>
      <c r="M2013" s="174"/>
      <c r="N2013" s="174"/>
      <c r="O2013" s="116"/>
      <c r="P2013" s="174"/>
      <c r="Q2013" s="116"/>
      <c r="R2013" s="116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</row>
    <row r="2014" ht="15.0" customHeight="1">
      <c r="A2014" s="262"/>
      <c r="B2014" s="118"/>
      <c r="C2014" s="118"/>
      <c r="D2014" s="265"/>
      <c r="E2014" s="118"/>
      <c r="F2014" s="262"/>
      <c r="G2014" s="29"/>
      <c r="H2014" s="118"/>
      <c r="I2014" s="29"/>
      <c r="J2014" s="29"/>
      <c r="K2014" s="116"/>
      <c r="L2014" s="118"/>
      <c r="M2014" s="174"/>
      <c r="N2014" s="174"/>
      <c r="O2014" s="116"/>
      <c r="P2014" s="174"/>
      <c r="Q2014" s="116"/>
      <c r="R2014" s="116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</row>
    <row r="2015" ht="15.0" customHeight="1">
      <c r="A2015" s="262"/>
      <c r="B2015" s="118"/>
      <c r="C2015" s="118"/>
      <c r="D2015" s="265"/>
      <c r="E2015" s="118"/>
      <c r="F2015" s="262"/>
      <c r="G2015" s="29"/>
      <c r="H2015" s="118"/>
      <c r="I2015" s="29"/>
      <c r="J2015" s="29"/>
      <c r="K2015" s="116"/>
      <c r="L2015" s="118"/>
      <c r="M2015" s="174"/>
      <c r="N2015" s="174"/>
      <c r="O2015" s="116"/>
      <c r="P2015" s="174"/>
      <c r="Q2015" s="116"/>
      <c r="R2015" s="116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</row>
    <row r="2016" ht="15.0" customHeight="1">
      <c r="A2016" s="262"/>
      <c r="B2016" s="118"/>
      <c r="C2016" s="118"/>
      <c r="D2016" s="265"/>
      <c r="E2016" s="118"/>
      <c r="F2016" s="262"/>
      <c r="G2016" s="29"/>
      <c r="H2016" s="118"/>
      <c r="I2016" s="29"/>
      <c r="J2016" s="29"/>
      <c r="K2016" s="116"/>
      <c r="L2016" s="116"/>
      <c r="M2016" s="174"/>
      <c r="N2016" s="174"/>
      <c r="O2016" s="116"/>
      <c r="P2016" s="174"/>
      <c r="Q2016" s="116"/>
      <c r="R2016" s="116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</row>
    <row r="2017" ht="15.0" customHeight="1">
      <c r="A2017" s="262"/>
      <c r="B2017" s="118"/>
      <c r="C2017" s="118"/>
      <c r="D2017" s="265"/>
      <c r="E2017" s="118"/>
      <c r="F2017" s="262"/>
      <c r="G2017" s="29"/>
      <c r="H2017" s="118"/>
      <c r="I2017" s="29"/>
      <c r="J2017" s="29"/>
      <c r="K2017" s="116"/>
      <c r="L2017" s="116"/>
      <c r="M2017" s="174"/>
      <c r="N2017" s="174"/>
      <c r="O2017" s="116"/>
      <c r="P2017" s="174"/>
      <c r="Q2017" s="116"/>
      <c r="R2017" s="116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</row>
    <row r="2018" ht="15.0" customHeight="1">
      <c r="A2018" s="262"/>
      <c r="B2018" s="118"/>
      <c r="C2018" s="118"/>
      <c r="D2018" s="265"/>
      <c r="E2018" s="118"/>
      <c r="F2018" s="262"/>
      <c r="G2018" s="29"/>
      <c r="H2018" s="118"/>
      <c r="I2018" s="29"/>
      <c r="J2018" s="29"/>
      <c r="K2018" s="116"/>
      <c r="L2018" s="116"/>
      <c r="M2018" s="174"/>
      <c r="N2018" s="174"/>
      <c r="O2018" s="116"/>
      <c r="P2018" s="174"/>
      <c r="Q2018" s="116"/>
      <c r="R2018" s="116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</row>
    <row r="2019" ht="15.0" customHeight="1">
      <c r="A2019" s="262"/>
      <c r="B2019" s="118"/>
      <c r="C2019" s="118"/>
      <c r="D2019" s="265"/>
      <c r="E2019" s="118"/>
      <c r="F2019" s="262"/>
      <c r="G2019" s="29"/>
      <c r="H2019" s="118"/>
      <c r="I2019" s="29"/>
      <c r="J2019" s="29"/>
      <c r="K2019" s="116"/>
      <c r="L2019" s="116"/>
      <c r="M2019" s="174"/>
      <c r="N2019" s="174"/>
      <c r="O2019" s="116"/>
      <c r="P2019" s="174"/>
      <c r="Q2019" s="116"/>
      <c r="R2019" s="116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</row>
    <row r="2020" ht="15.0" customHeight="1">
      <c r="A2020" s="262"/>
      <c r="B2020" s="118"/>
      <c r="C2020" s="118"/>
      <c r="D2020" s="265"/>
      <c r="E2020" s="118"/>
      <c r="F2020" s="262"/>
      <c r="G2020" s="29"/>
      <c r="H2020" s="118"/>
      <c r="I2020" s="29"/>
      <c r="J2020" s="29"/>
      <c r="K2020" s="116"/>
      <c r="L2020" s="265"/>
      <c r="M2020" s="174"/>
      <c r="N2020" s="174"/>
      <c r="O2020" s="116"/>
      <c r="P2020" s="174"/>
      <c r="Q2020" s="116"/>
      <c r="R2020" s="116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</row>
    <row r="2021" ht="15.0" customHeight="1">
      <c r="A2021" s="262"/>
      <c r="B2021" s="118"/>
      <c r="C2021" s="118"/>
      <c r="D2021" s="265"/>
      <c r="E2021" s="118"/>
      <c r="F2021" s="262"/>
      <c r="G2021" s="29"/>
      <c r="H2021" s="118"/>
      <c r="I2021" s="29"/>
      <c r="J2021" s="29"/>
      <c r="K2021" s="116"/>
      <c r="L2021" s="116"/>
      <c r="M2021" s="174"/>
      <c r="N2021" s="174"/>
      <c r="O2021" s="116"/>
      <c r="P2021" s="174"/>
      <c r="Q2021" s="116"/>
      <c r="R2021" s="116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</row>
    <row r="2022" ht="15.0" customHeight="1">
      <c r="A2022" s="262"/>
      <c r="B2022" s="118"/>
      <c r="C2022" s="118"/>
      <c r="D2022" s="265"/>
      <c r="E2022" s="118"/>
      <c r="F2022" s="262"/>
      <c r="G2022" s="29"/>
      <c r="H2022" s="118"/>
      <c r="I2022" s="29"/>
      <c r="J2022" s="29"/>
      <c r="K2022" s="116"/>
      <c r="L2022" s="116"/>
      <c r="M2022" s="174"/>
      <c r="N2022" s="174"/>
      <c r="O2022" s="116"/>
      <c r="P2022" s="174"/>
      <c r="Q2022" s="116"/>
      <c r="R2022" s="116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</row>
    <row r="2023" ht="15.0" customHeight="1">
      <c r="A2023" s="262"/>
      <c r="B2023" s="118"/>
      <c r="C2023" s="118"/>
      <c r="D2023" s="265"/>
      <c r="E2023" s="118"/>
      <c r="F2023" s="262"/>
      <c r="G2023" s="29"/>
      <c r="H2023" s="118"/>
      <c r="I2023" s="29"/>
      <c r="J2023" s="29"/>
      <c r="K2023" s="116"/>
      <c r="L2023" s="265"/>
      <c r="M2023" s="174"/>
      <c r="N2023" s="174"/>
      <c r="O2023" s="116"/>
      <c r="P2023" s="174"/>
      <c r="Q2023" s="116"/>
      <c r="R2023" s="116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</row>
    <row r="2024" ht="15.0" customHeight="1">
      <c r="A2024" s="262"/>
      <c r="B2024" s="118"/>
      <c r="C2024" s="118"/>
      <c r="D2024" s="265"/>
      <c r="E2024" s="118"/>
      <c r="F2024" s="262"/>
      <c r="G2024" s="29"/>
      <c r="H2024" s="118"/>
      <c r="I2024" s="29"/>
      <c r="J2024" s="29"/>
      <c r="K2024" s="116"/>
      <c r="L2024" s="116"/>
      <c r="M2024" s="174"/>
      <c r="N2024" s="174"/>
      <c r="O2024" s="116"/>
      <c r="P2024" s="174"/>
      <c r="Q2024" s="116"/>
      <c r="R2024" s="116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</row>
    <row r="2025" ht="15.0" customHeight="1">
      <c r="A2025" s="262"/>
      <c r="B2025" s="118"/>
      <c r="C2025" s="118"/>
      <c r="D2025" s="265"/>
      <c r="E2025" s="118"/>
      <c r="F2025" s="262"/>
      <c r="G2025" s="29"/>
      <c r="H2025" s="118"/>
      <c r="I2025" s="29"/>
      <c r="J2025" s="29"/>
      <c r="K2025" s="116"/>
      <c r="L2025" s="116"/>
      <c r="M2025" s="174"/>
      <c r="N2025" s="174"/>
      <c r="O2025" s="116"/>
      <c r="P2025" s="174"/>
      <c r="Q2025" s="116"/>
      <c r="R2025" s="116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</row>
    <row r="2026" ht="15.0" customHeight="1">
      <c r="A2026" s="262"/>
      <c r="B2026" s="118"/>
      <c r="C2026" s="118"/>
      <c r="D2026" s="265"/>
      <c r="E2026" s="118"/>
      <c r="F2026" s="262"/>
      <c r="G2026" s="29"/>
      <c r="H2026" s="118"/>
      <c r="I2026" s="29"/>
      <c r="J2026" s="29"/>
      <c r="K2026" s="116"/>
      <c r="L2026" s="118"/>
      <c r="M2026" s="174"/>
      <c r="N2026" s="174"/>
      <c r="O2026" s="116"/>
      <c r="P2026" s="174"/>
      <c r="Q2026" s="116"/>
      <c r="R2026" s="116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</row>
    <row r="2027" ht="15.0" customHeight="1">
      <c r="A2027" s="262"/>
      <c r="B2027" s="118"/>
      <c r="C2027" s="118"/>
      <c r="D2027" s="265"/>
      <c r="E2027" s="118"/>
      <c r="F2027" s="262"/>
      <c r="G2027" s="29"/>
      <c r="H2027" s="118"/>
      <c r="I2027" s="29"/>
      <c r="J2027" s="29"/>
      <c r="K2027" s="116"/>
      <c r="L2027" s="118"/>
      <c r="M2027" s="174"/>
      <c r="N2027" s="174"/>
      <c r="O2027" s="116"/>
      <c r="P2027" s="174"/>
      <c r="Q2027" s="116"/>
      <c r="R2027" s="116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</row>
    <row r="2028" ht="15.0" customHeight="1">
      <c r="A2028" s="262"/>
      <c r="B2028" s="118"/>
      <c r="C2028" s="118"/>
      <c r="D2028" s="265"/>
      <c r="E2028" s="118"/>
      <c r="F2028" s="262"/>
      <c r="G2028" s="29"/>
      <c r="H2028" s="118"/>
      <c r="I2028" s="29"/>
      <c r="J2028" s="29"/>
      <c r="K2028" s="116"/>
      <c r="L2028" s="118"/>
      <c r="M2028" s="174"/>
      <c r="N2028" s="174"/>
      <c r="O2028" s="116"/>
      <c r="P2028" s="174"/>
      <c r="Q2028" s="116"/>
      <c r="R2028" s="116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</row>
    <row r="2029" ht="15.0" customHeight="1">
      <c r="A2029" s="262"/>
      <c r="B2029" s="118"/>
      <c r="C2029" s="118"/>
      <c r="D2029" s="265"/>
      <c r="E2029" s="118"/>
      <c r="F2029" s="262"/>
      <c r="G2029" s="29"/>
      <c r="H2029" s="118"/>
      <c r="I2029" s="29"/>
      <c r="J2029" s="29"/>
      <c r="K2029" s="116"/>
      <c r="L2029" s="264"/>
      <c r="M2029" s="174"/>
      <c r="N2029" s="174"/>
      <c r="O2029" s="116"/>
      <c r="P2029" s="174"/>
      <c r="Q2029" s="116"/>
      <c r="R2029" s="116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</row>
    <row r="2030" ht="15.0" customHeight="1">
      <c r="A2030" s="262"/>
      <c r="B2030" s="118"/>
      <c r="C2030" s="118"/>
      <c r="D2030" s="265"/>
      <c r="E2030" s="118"/>
      <c r="F2030" s="262"/>
      <c r="G2030" s="29"/>
      <c r="H2030" s="118"/>
      <c r="I2030" s="29"/>
      <c r="J2030" s="29"/>
      <c r="K2030" s="116"/>
      <c r="L2030" s="264"/>
      <c r="M2030" s="174"/>
      <c r="N2030" s="174"/>
      <c r="O2030" s="116"/>
      <c r="P2030" s="174"/>
      <c r="Q2030" s="116"/>
      <c r="R2030" s="116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</row>
    <row r="2031" ht="15.75" customHeight="1">
      <c r="A2031" s="262"/>
      <c r="B2031" s="118"/>
      <c r="C2031" s="118"/>
      <c r="D2031" s="265"/>
      <c r="E2031" s="118"/>
      <c r="F2031" s="262"/>
      <c r="G2031" s="29"/>
      <c r="H2031" s="118"/>
      <c r="I2031" s="29"/>
      <c r="J2031" s="29"/>
      <c r="K2031" s="116"/>
      <c r="L2031" s="174"/>
      <c r="M2031" s="174"/>
      <c r="N2031" s="174"/>
      <c r="O2031" s="116"/>
      <c r="P2031" s="174"/>
      <c r="Q2031" s="116"/>
      <c r="R2031" s="116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</row>
    <row r="2032" ht="15.75" customHeight="1">
      <c r="A2032" s="262"/>
      <c r="B2032" s="118"/>
      <c r="C2032" s="118"/>
      <c r="D2032" s="265"/>
      <c r="E2032" s="118"/>
      <c r="F2032" s="262"/>
      <c r="G2032" s="29"/>
      <c r="H2032" s="118"/>
      <c r="I2032" s="29"/>
      <c r="J2032" s="29"/>
      <c r="K2032" s="116"/>
      <c r="L2032" s="174"/>
      <c r="M2032" s="174"/>
      <c r="N2032" s="174"/>
      <c r="O2032" s="116"/>
      <c r="P2032" s="174"/>
      <c r="Q2032" s="116"/>
      <c r="R2032" s="116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</row>
    <row r="2033" ht="15.0" customHeight="1">
      <c r="A2033" s="262"/>
      <c r="B2033" s="118"/>
      <c r="C2033" s="118"/>
      <c r="D2033" s="265"/>
      <c r="E2033" s="118"/>
      <c r="F2033" s="262"/>
      <c r="G2033" s="29"/>
      <c r="H2033" s="118"/>
      <c r="I2033" s="29"/>
      <c r="J2033" s="29"/>
      <c r="K2033" s="116"/>
      <c r="L2033" s="116"/>
      <c r="M2033" s="407"/>
      <c r="N2033" s="174"/>
      <c r="O2033" s="116"/>
      <c r="P2033" s="174"/>
      <c r="Q2033" s="116"/>
      <c r="R2033" s="116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</row>
    <row r="2034" ht="15.0" customHeight="1">
      <c r="A2034" s="262"/>
      <c r="B2034" s="118"/>
      <c r="C2034" s="118"/>
      <c r="D2034" s="265"/>
      <c r="E2034" s="118"/>
      <c r="F2034" s="262"/>
      <c r="G2034" s="29"/>
      <c r="H2034" s="118"/>
      <c r="I2034" s="29"/>
      <c r="J2034" s="29"/>
      <c r="K2034" s="116"/>
      <c r="L2034" s="116"/>
      <c r="M2034" s="174"/>
      <c r="N2034" s="174"/>
      <c r="O2034" s="116"/>
      <c r="P2034" s="174"/>
      <c r="Q2034" s="116"/>
      <c r="R2034" s="116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</row>
    <row r="2035" ht="15.0" customHeight="1">
      <c r="A2035" s="262"/>
      <c r="B2035" s="118"/>
      <c r="C2035" s="118"/>
      <c r="D2035" s="265"/>
      <c r="E2035" s="118"/>
      <c r="F2035" s="262"/>
      <c r="G2035" s="29"/>
      <c r="H2035" s="118"/>
      <c r="I2035" s="29"/>
      <c r="J2035" s="29"/>
      <c r="K2035" s="116"/>
      <c r="L2035" s="116"/>
      <c r="M2035" s="174"/>
      <c r="N2035" s="174"/>
      <c r="O2035" s="116"/>
      <c r="P2035" s="174"/>
      <c r="Q2035" s="116"/>
      <c r="R2035" s="116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</row>
    <row r="2036" ht="15.75" customHeight="1">
      <c r="A2036" s="262"/>
      <c r="B2036" s="118"/>
      <c r="C2036" s="118"/>
      <c r="D2036" s="265"/>
      <c r="E2036" s="118"/>
      <c r="F2036" s="262"/>
      <c r="G2036" s="29"/>
      <c r="H2036" s="118"/>
      <c r="I2036" s="29"/>
      <c r="J2036" s="29"/>
      <c r="K2036" s="116"/>
      <c r="L2036" s="174"/>
      <c r="M2036" s="174"/>
      <c r="N2036" s="174"/>
      <c r="O2036" s="116"/>
      <c r="P2036" s="174"/>
      <c r="Q2036" s="116"/>
      <c r="R2036" s="116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</row>
    <row r="2037" ht="15.75" customHeight="1">
      <c r="A2037" s="262"/>
      <c r="B2037" s="118"/>
      <c r="C2037" s="118"/>
      <c r="D2037" s="265"/>
      <c r="E2037" s="118"/>
      <c r="F2037" s="262"/>
      <c r="G2037" s="29"/>
      <c r="H2037" s="118"/>
      <c r="I2037" s="29"/>
      <c r="J2037" s="29"/>
      <c r="K2037" s="116"/>
      <c r="L2037" s="174"/>
      <c r="M2037" s="174"/>
      <c r="N2037" s="174"/>
      <c r="O2037" s="116"/>
      <c r="P2037" s="174"/>
      <c r="Q2037" s="116"/>
      <c r="R2037" s="116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</row>
    <row r="2038" ht="15.0" customHeight="1">
      <c r="A2038" s="262"/>
      <c r="B2038" s="118"/>
      <c r="C2038" s="118"/>
      <c r="D2038" s="265"/>
      <c r="E2038" s="118"/>
      <c r="F2038" s="262"/>
      <c r="G2038" s="29"/>
      <c r="H2038" s="118"/>
      <c r="I2038" s="29"/>
      <c r="J2038" s="29"/>
      <c r="K2038" s="116"/>
      <c r="L2038" s="116"/>
      <c r="M2038" s="174"/>
      <c r="N2038" s="174"/>
      <c r="O2038" s="116"/>
      <c r="P2038" s="174"/>
      <c r="Q2038" s="116"/>
      <c r="R2038" s="116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</row>
    <row r="2039" ht="15.0" customHeight="1">
      <c r="A2039" s="262"/>
      <c r="B2039" s="118"/>
      <c r="C2039" s="118"/>
      <c r="D2039" s="265"/>
      <c r="E2039" s="118"/>
      <c r="F2039" s="262"/>
      <c r="G2039" s="29"/>
      <c r="H2039" s="118"/>
      <c r="I2039" s="29"/>
      <c r="J2039" s="29"/>
      <c r="K2039" s="116"/>
      <c r="L2039" s="116"/>
      <c r="M2039" s="174"/>
      <c r="N2039" s="174"/>
      <c r="O2039" s="116"/>
      <c r="P2039" s="174"/>
      <c r="Q2039" s="116"/>
      <c r="R2039" s="116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</row>
    <row r="2040" ht="15.0" customHeight="1">
      <c r="A2040" s="262"/>
      <c r="B2040" s="118"/>
      <c r="C2040" s="118"/>
      <c r="D2040" s="265"/>
      <c r="E2040" s="118"/>
      <c r="F2040" s="262"/>
      <c r="G2040" s="29"/>
      <c r="H2040" s="118"/>
      <c r="I2040" s="29"/>
      <c r="J2040" s="29"/>
      <c r="K2040" s="116"/>
      <c r="L2040" s="265"/>
      <c r="M2040" s="174"/>
      <c r="N2040" s="174"/>
      <c r="O2040" s="116"/>
      <c r="P2040" s="174"/>
      <c r="Q2040" s="116"/>
      <c r="R2040" s="116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</row>
    <row r="2041" ht="15.0" customHeight="1">
      <c r="A2041" s="262"/>
      <c r="B2041" s="118"/>
      <c r="C2041" s="118"/>
      <c r="D2041" s="265"/>
      <c r="E2041" s="118"/>
      <c r="F2041" s="262"/>
      <c r="G2041" s="29"/>
      <c r="H2041" s="118"/>
      <c r="I2041" s="29"/>
      <c r="J2041" s="29"/>
      <c r="K2041" s="116"/>
      <c r="L2041" s="116"/>
      <c r="M2041" s="174"/>
      <c r="N2041" s="174"/>
      <c r="O2041" s="116"/>
      <c r="P2041" s="174"/>
      <c r="Q2041" s="116"/>
      <c r="R2041" s="116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</row>
    <row r="2042" ht="15.0" customHeight="1">
      <c r="A2042" s="262"/>
      <c r="B2042" s="118"/>
      <c r="C2042" s="118"/>
      <c r="D2042" s="265"/>
      <c r="E2042" s="118"/>
      <c r="F2042" s="262"/>
      <c r="G2042" s="29"/>
      <c r="H2042" s="118"/>
      <c r="I2042" s="29"/>
      <c r="J2042" s="29"/>
      <c r="K2042" s="116"/>
      <c r="L2042" s="265"/>
      <c r="M2042" s="174"/>
      <c r="N2042" s="174"/>
      <c r="O2042" s="116"/>
      <c r="P2042" s="174"/>
      <c r="Q2042" s="116"/>
      <c r="R2042" s="116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</row>
    <row r="2043" ht="15.0" customHeight="1">
      <c r="A2043" s="262"/>
      <c r="B2043" s="118"/>
      <c r="C2043" s="118"/>
      <c r="D2043" s="265"/>
      <c r="E2043" s="118"/>
      <c r="F2043" s="262"/>
      <c r="G2043" s="29"/>
      <c r="H2043" s="118"/>
      <c r="I2043" s="29"/>
      <c r="J2043" s="29"/>
      <c r="K2043" s="116"/>
      <c r="L2043" s="265"/>
      <c r="M2043" s="174"/>
      <c r="N2043" s="174"/>
      <c r="O2043" s="116"/>
      <c r="P2043" s="174"/>
      <c r="Q2043" s="116"/>
      <c r="R2043" s="116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</row>
    <row r="2044" ht="15.0" customHeight="1">
      <c r="A2044" s="262"/>
      <c r="B2044" s="118"/>
      <c r="C2044" s="118"/>
      <c r="D2044" s="265"/>
      <c r="E2044" s="118"/>
      <c r="F2044" s="262"/>
      <c r="G2044" s="29"/>
      <c r="H2044" s="118"/>
      <c r="I2044" s="29"/>
      <c r="J2044" s="29"/>
      <c r="K2044" s="116"/>
      <c r="L2044" s="118"/>
      <c r="M2044" s="174"/>
      <c r="N2044" s="174"/>
      <c r="O2044" s="116"/>
      <c r="P2044" s="174"/>
      <c r="Q2044" s="116"/>
      <c r="R2044" s="116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</row>
    <row r="2045" ht="15.0" customHeight="1">
      <c r="A2045" s="262"/>
      <c r="B2045" s="118"/>
      <c r="C2045" s="118"/>
      <c r="D2045" s="265"/>
      <c r="E2045" s="118"/>
      <c r="F2045" s="262"/>
      <c r="G2045" s="29"/>
      <c r="H2045" s="118"/>
      <c r="I2045" s="29"/>
      <c r="J2045" s="29"/>
      <c r="K2045" s="116"/>
      <c r="L2045" s="118"/>
      <c r="M2045" s="174"/>
      <c r="N2045" s="174"/>
      <c r="O2045" s="116"/>
      <c r="P2045" s="174"/>
      <c r="Q2045" s="116"/>
      <c r="R2045" s="116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</row>
    <row r="2046" ht="15.0" customHeight="1">
      <c r="A2046" s="262"/>
      <c r="B2046" s="118"/>
      <c r="C2046" s="118"/>
      <c r="D2046" s="265"/>
      <c r="E2046" s="118"/>
      <c r="F2046" s="262"/>
      <c r="G2046" s="29"/>
      <c r="H2046" s="118"/>
      <c r="I2046" s="29"/>
      <c r="J2046" s="29"/>
      <c r="K2046" s="116"/>
      <c r="L2046" s="265"/>
      <c r="M2046" s="174"/>
      <c r="N2046" s="174"/>
      <c r="O2046" s="116"/>
      <c r="P2046" s="174"/>
      <c r="Q2046" s="116"/>
      <c r="R2046" s="116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</row>
    <row r="2047" ht="15.0" customHeight="1">
      <c r="A2047" s="262"/>
      <c r="B2047" s="118"/>
      <c r="C2047" s="118"/>
      <c r="D2047" s="265"/>
      <c r="E2047" s="118"/>
      <c r="F2047" s="262"/>
      <c r="G2047" s="29"/>
      <c r="H2047" s="118"/>
      <c r="I2047" s="29"/>
      <c r="J2047" s="29"/>
      <c r="K2047" s="116"/>
      <c r="L2047" s="118"/>
      <c r="M2047" s="174"/>
      <c r="N2047" s="174"/>
      <c r="O2047" s="116"/>
      <c r="P2047" s="174"/>
      <c r="Q2047" s="116"/>
      <c r="R2047" s="116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</row>
    <row r="2048" ht="15.0" customHeight="1">
      <c r="A2048" s="262"/>
      <c r="B2048" s="118"/>
      <c r="C2048" s="118"/>
      <c r="D2048" s="265"/>
      <c r="E2048" s="118"/>
      <c r="F2048" s="262"/>
      <c r="G2048" s="29"/>
      <c r="H2048" s="118"/>
      <c r="I2048" s="29"/>
      <c r="J2048" s="29"/>
      <c r="K2048" s="116"/>
      <c r="L2048" s="118"/>
      <c r="M2048" s="174"/>
      <c r="N2048" s="174"/>
      <c r="O2048" s="116"/>
      <c r="P2048" s="174"/>
      <c r="Q2048" s="116"/>
      <c r="R2048" s="116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</row>
    <row r="2049" ht="15.0" customHeight="1">
      <c r="A2049" s="262"/>
      <c r="B2049" s="118"/>
      <c r="C2049" s="118"/>
      <c r="D2049" s="265"/>
      <c r="E2049" s="118"/>
      <c r="F2049" s="262"/>
      <c r="G2049" s="29"/>
      <c r="H2049" s="118"/>
      <c r="I2049" s="29"/>
      <c r="J2049" s="29"/>
      <c r="K2049" s="116"/>
      <c r="L2049" s="265"/>
      <c r="M2049" s="174"/>
      <c r="N2049" s="174"/>
      <c r="O2049" s="116"/>
      <c r="P2049" s="174"/>
      <c r="Q2049" s="116"/>
      <c r="R2049" s="116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</row>
    <row r="2050" ht="15.0" customHeight="1">
      <c r="A2050" s="262"/>
      <c r="B2050" s="118"/>
      <c r="C2050" s="118"/>
      <c r="D2050" s="265"/>
      <c r="E2050" s="118"/>
      <c r="F2050" s="262"/>
      <c r="G2050" s="29"/>
      <c r="H2050" s="118"/>
      <c r="I2050" s="29"/>
      <c r="J2050" s="29"/>
      <c r="K2050" s="116"/>
      <c r="L2050" s="265"/>
      <c r="M2050" s="174"/>
      <c r="N2050" s="174"/>
      <c r="O2050" s="116"/>
      <c r="P2050" s="174"/>
      <c r="Q2050" s="116"/>
      <c r="R2050" s="116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</row>
    <row r="2051" ht="15.0" customHeight="1">
      <c r="A2051" s="262"/>
      <c r="B2051" s="118"/>
      <c r="C2051" s="118"/>
      <c r="D2051" s="265"/>
      <c r="E2051" s="118"/>
      <c r="F2051" s="262"/>
      <c r="G2051" s="29"/>
      <c r="H2051" s="118"/>
      <c r="I2051" s="29"/>
      <c r="J2051" s="29"/>
      <c r="K2051" s="116"/>
      <c r="L2051" s="265"/>
      <c r="M2051" s="174"/>
      <c r="N2051" s="174"/>
      <c r="O2051" s="116"/>
      <c r="P2051" s="174"/>
      <c r="Q2051" s="116"/>
      <c r="R2051" s="116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</row>
    <row r="2052" ht="15.75" customHeight="1">
      <c r="A2052" s="262"/>
      <c r="B2052" s="118"/>
      <c r="C2052" s="118"/>
      <c r="D2052" s="265"/>
      <c r="E2052" s="118"/>
      <c r="F2052" s="262"/>
      <c r="G2052" s="29"/>
      <c r="H2052" s="118"/>
      <c r="I2052" s="29"/>
      <c r="J2052" s="29"/>
      <c r="K2052" s="116"/>
      <c r="L2052" s="174"/>
      <c r="M2052" s="174"/>
      <c r="N2052" s="174"/>
      <c r="O2052" s="116"/>
      <c r="P2052" s="174"/>
      <c r="Q2052" s="116"/>
      <c r="R2052" s="116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</row>
    <row r="2053" ht="15.75" customHeight="1">
      <c r="A2053" s="262"/>
      <c r="B2053" s="118"/>
      <c r="C2053" s="118"/>
      <c r="D2053" s="265"/>
      <c r="E2053" s="118"/>
      <c r="F2053" s="262"/>
      <c r="G2053" s="29"/>
      <c r="H2053" s="118"/>
      <c r="I2053" s="29"/>
      <c r="J2053" s="29"/>
      <c r="K2053" s="116"/>
      <c r="L2053" s="174"/>
      <c r="M2053" s="174"/>
      <c r="N2053" s="174"/>
      <c r="O2053" s="116"/>
      <c r="P2053" s="174"/>
      <c r="Q2053" s="116"/>
      <c r="R2053" s="116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</row>
    <row r="2054" ht="15.0" customHeight="1">
      <c r="A2054" s="262"/>
      <c r="B2054" s="118"/>
      <c r="C2054" s="118"/>
      <c r="D2054" s="265"/>
      <c r="E2054" s="118"/>
      <c r="F2054" s="262"/>
      <c r="G2054" s="29"/>
      <c r="H2054" s="118"/>
      <c r="I2054" s="29"/>
      <c r="J2054" s="29"/>
      <c r="K2054" s="116"/>
      <c r="L2054" s="116"/>
      <c r="M2054" s="407"/>
      <c r="N2054" s="174"/>
      <c r="O2054" s="116"/>
      <c r="P2054" s="174"/>
      <c r="Q2054" s="116"/>
      <c r="R2054" s="116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</row>
    <row r="2055" ht="15.0" customHeight="1">
      <c r="A2055" s="262"/>
      <c r="B2055" s="118"/>
      <c r="C2055" s="118"/>
      <c r="D2055" s="265"/>
      <c r="E2055" s="118"/>
      <c r="F2055" s="262"/>
      <c r="G2055" s="29"/>
      <c r="H2055" s="118"/>
      <c r="I2055" s="29"/>
      <c r="J2055" s="29"/>
      <c r="K2055" s="116"/>
      <c r="L2055" s="116"/>
      <c r="M2055" s="174"/>
      <c r="N2055" s="174"/>
      <c r="O2055" s="116"/>
      <c r="P2055" s="174"/>
      <c r="Q2055" s="116"/>
      <c r="R2055" s="116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</row>
    <row r="2056" ht="15.0" customHeight="1">
      <c r="A2056" s="262"/>
      <c r="B2056" s="118"/>
      <c r="C2056" s="118"/>
      <c r="D2056" s="265"/>
      <c r="E2056" s="118"/>
      <c r="F2056" s="262"/>
      <c r="G2056" s="29"/>
      <c r="H2056" s="118"/>
      <c r="I2056" s="29"/>
      <c r="J2056" s="29"/>
      <c r="K2056" s="116"/>
      <c r="L2056" s="116"/>
      <c r="M2056" s="174"/>
      <c r="N2056" s="174"/>
      <c r="O2056" s="116"/>
      <c r="P2056" s="174"/>
      <c r="Q2056" s="116"/>
      <c r="R2056" s="116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</row>
    <row r="2057" ht="15.75" customHeight="1">
      <c r="A2057" s="262"/>
      <c r="B2057" s="118"/>
      <c r="C2057" s="118"/>
      <c r="D2057" s="265"/>
      <c r="E2057" s="118"/>
      <c r="F2057" s="262"/>
      <c r="G2057" s="29"/>
      <c r="H2057" s="118"/>
      <c r="I2057" s="29"/>
      <c r="J2057" s="29"/>
      <c r="K2057" s="116"/>
      <c r="L2057" s="174"/>
      <c r="M2057" s="174"/>
      <c r="N2057" s="174"/>
      <c r="O2057" s="116"/>
      <c r="P2057" s="174"/>
      <c r="Q2057" s="116"/>
      <c r="R2057" s="116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</row>
    <row r="2058" ht="15.75" customHeight="1">
      <c r="A2058" s="262"/>
      <c r="B2058" s="118"/>
      <c r="C2058" s="118"/>
      <c r="D2058" s="265"/>
      <c r="E2058" s="118"/>
      <c r="F2058" s="262"/>
      <c r="G2058" s="29"/>
      <c r="H2058" s="118"/>
      <c r="I2058" s="29"/>
      <c r="J2058" s="29"/>
      <c r="K2058" s="116"/>
      <c r="L2058" s="174"/>
      <c r="M2058" s="174"/>
      <c r="N2058" s="174"/>
      <c r="O2058" s="116"/>
      <c r="P2058" s="174"/>
      <c r="Q2058" s="116"/>
      <c r="R2058" s="116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</row>
    <row r="2059" ht="15.75" customHeight="1">
      <c r="A2059" s="262"/>
      <c r="B2059" s="118"/>
      <c r="C2059" s="118"/>
      <c r="D2059" s="265"/>
      <c r="E2059" s="118"/>
      <c r="F2059" s="262"/>
      <c r="G2059" s="29"/>
      <c r="H2059" s="118"/>
      <c r="I2059" s="29"/>
      <c r="J2059" s="29"/>
      <c r="K2059" s="116"/>
      <c r="L2059" s="174"/>
      <c r="M2059" s="174"/>
      <c r="N2059" s="174"/>
      <c r="O2059" s="116"/>
      <c r="P2059" s="174"/>
      <c r="Q2059" s="116"/>
      <c r="R2059" s="116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</row>
    <row r="2060" ht="15.75" customHeight="1">
      <c r="A2060" s="262"/>
      <c r="B2060" s="118"/>
      <c r="C2060" s="118"/>
      <c r="D2060" s="265"/>
      <c r="E2060" s="118"/>
      <c r="F2060" s="262"/>
      <c r="G2060" s="29"/>
      <c r="H2060" s="118"/>
      <c r="I2060" s="29"/>
      <c r="J2060" s="29"/>
      <c r="K2060" s="116"/>
      <c r="L2060" s="174"/>
      <c r="M2060" s="174"/>
      <c r="N2060" s="174"/>
      <c r="O2060" s="116"/>
      <c r="P2060" s="174"/>
      <c r="Q2060" s="116"/>
      <c r="R2060" s="116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</row>
    <row r="2061" ht="15.75" customHeight="1">
      <c r="A2061" s="262"/>
      <c r="B2061" s="118"/>
      <c r="C2061" s="118"/>
      <c r="D2061" s="265"/>
      <c r="E2061" s="118"/>
      <c r="F2061" s="262"/>
      <c r="G2061" s="29"/>
      <c r="H2061" s="118"/>
      <c r="I2061" s="29"/>
      <c r="J2061" s="29"/>
      <c r="K2061" s="116"/>
      <c r="L2061" s="174"/>
      <c r="M2061" s="174"/>
      <c r="N2061" s="174"/>
      <c r="O2061" s="116"/>
      <c r="P2061" s="174"/>
      <c r="Q2061" s="116"/>
      <c r="R2061" s="116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</row>
    <row r="2062" ht="15.75" customHeight="1">
      <c r="A2062" s="262"/>
      <c r="B2062" s="118"/>
      <c r="C2062" s="118"/>
      <c r="D2062" s="265"/>
      <c r="E2062" s="118"/>
      <c r="F2062" s="262"/>
      <c r="G2062" s="29"/>
      <c r="H2062" s="118"/>
      <c r="I2062" s="29"/>
      <c r="J2062" s="29"/>
      <c r="K2062" s="116"/>
      <c r="L2062" s="174"/>
      <c r="M2062" s="174"/>
      <c r="N2062" s="174"/>
      <c r="O2062" s="116"/>
      <c r="P2062" s="174"/>
      <c r="Q2062" s="116"/>
      <c r="R2062" s="116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</row>
    <row r="2063" ht="15.75" customHeight="1">
      <c r="A2063" s="262"/>
      <c r="B2063" s="118"/>
      <c r="C2063" s="118"/>
      <c r="D2063" s="265"/>
      <c r="E2063" s="118"/>
      <c r="F2063" s="262"/>
      <c r="G2063" s="29"/>
      <c r="H2063" s="118"/>
      <c r="I2063" s="29"/>
      <c r="J2063" s="29"/>
      <c r="K2063" s="116"/>
      <c r="L2063" s="174"/>
      <c r="M2063" s="174"/>
      <c r="N2063" s="174"/>
      <c r="O2063" s="116"/>
      <c r="P2063" s="174"/>
      <c r="Q2063" s="116"/>
      <c r="R2063" s="116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</row>
    <row r="2064" ht="15.75" customHeight="1">
      <c r="A2064" s="262"/>
      <c r="B2064" s="118"/>
      <c r="C2064" s="118"/>
      <c r="D2064" s="265"/>
      <c r="E2064" s="118"/>
      <c r="F2064" s="262"/>
      <c r="G2064" s="29"/>
      <c r="H2064" s="118"/>
      <c r="I2064" s="29"/>
      <c r="J2064" s="29"/>
      <c r="K2064" s="116"/>
      <c r="L2064" s="174"/>
      <c r="M2064" s="174"/>
      <c r="N2064" s="174"/>
      <c r="O2064" s="116"/>
      <c r="P2064" s="174"/>
      <c r="Q2064" s="116"/>
      <c r="R2064" s="116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</row>
    <row r="2065" ht="15.75" customHeight="1">
      <c r="A2065" s="262"/>
      <c r="B2065" s="118"/>
      <c r="C2065" s="118"/>
      <c r="D2065" s="265"/>
      <c r="E2065" s="118"/>
      <c r="F2065" s="262"/>
      <c r="G2065" s="29"/>
      <c r="H2065" s="118"/>
      <c r="I2065" s="29"/>
      <c r="J2065" s="29"/>
      <c r="K2065" s="116"/>
      <c r="L2065" s="174"/>
      <c r="M2065" s="174"/>
      <c r="N2065" s="174"/>
      <c r="O2065" s="116"/>
      <c r="P2065" s="174"/>
      <c r="Q2065" s="116"/>
      <c r="R2065" s="116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</row>
    <row r="2066" ht="15.75" customHeight="1">
      <c r="A2066" s="262"/>
      <c r="B2066" s="118"/>
      <c r="C2066" s="118"/>
      <c r="D2066" s="265"/>
      <c r="E2066" s="118"/>
      <c r="F2066" s="262"/>
      <c r="G2066" s="29"/>
      <c r="H2066" s="118"/>
      <c r="I2066" s="29"/>
      <c r="J2066" s="29"/>
      <c r="K2066" s="116"/>
      <c r="L2066" s="174"/>
      <c r="M2066" s="174"/>
      <c r="N2066" s="174"/>
      <c r="O2066" s="116"/>
      <c r="P2066" s="174"/>
      <c r="Q2066" s="116"/>
      <c r="R2066" s="116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</row>
    <row r="2067" ht="15.75" customHeight="1">
      <c r="A2067" s="262"/>
      <c r="B2067" s="118"/>
      <c r="C2067" s="118"/>
      <c r="D2067" s="265"/>
      <c r="E2067" s="118"/>
      <c r="F2067" s="262"/>
      <c r="G2067" s="29"/>
      <c r="H2067" s="118"/>
      <c r="I2067" s="29"/>
      <c r="J2067" s="29"/>
      <c r="K2067" s="116"/>
      <c r="L2067" s="174"/>
      <c r="M2067" s="174"/>
      <c r="N2067" s="174"/>
      <c r="O2067" s="116"/>
      <c r="P2067" s="174"/>
      <c r="Q2067" s="116"/>
      <c r="R2067" s="116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</row>
    <row r="2068" ht="15.75" customHeight="1">
      <c r="A2068" s="262"/>
      <c r="B2068" s="118"/>
      <c r="C2068" s="118"/>
      <c r="D2068" s="265"/>
      <c r="E2068" s="118"/>
      <c r="F2068" s="262"/>
      <c r="G2068" s="29"/>
      <c r="H2068" s="118"/>
      <c r="I2068" s="29"/>
      <c r="J2068" s="29"/>
      <c r="K2068" s="116"/>
      <c r="L2068" s="174"/>
      <c r="M2068" s="174"/>
      <c r="N2068" s="174"/>
      <c r="O2068" s="116"/>
      <c r="P2068" s="174"/>
      <c r="Q2068" s="116"/>
      <c r="R2068" s="116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</row>
    <row r="2069" ht="15.75" customHeight="1">
      <c r="A2069" s="262"/>
      <c r="B2069" s="118"/>
      <c r="C2069" s="118"/>
      <c r="D2069" s="265"/>
      <c r="E2069" s="118"/>
      <c r="F2069" s="262"/>
      <c r="G2069" s="29"/>
      <c r="H2069" s="118"/>
      <c r="I2069" s="29"/>
      <c r="J2069" s="29"/>
      <c r="K2069" s="116"/>
      <c r="L2069" s="174"/>
      <c r="M2069" s="174"/>
      <c r="N2069" s="174"/>
      <c r="O2069" s="116"/>
      <c r="P2069" s="174"/>
      <c r="Q2069" s="116"/>
      <c r="R2069" s="116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</row>
    <row r="2070" ht="15.75" customHeight="1">
      <c r="A2070" s="262"/>
      <c r="B2070" s="118"/>
      <c r="C2070" s="118"/>
      <c r="D2070" s="265"/>
      <c r="E2070" s="118"/>
      <c r="F2070" s="262"/>
      <c r="G2070" s="29"/>
      <c r="H2070" s="118"/>
      <c r="I2070" s="29"/>
      <c r="J2070" s="29"/>
      <c r="K2070" s="116"/>
      <c r="L2070" s="174"/>
      <c r="M2070" s="174"/>
      <c r="N2070" s="174"/>
      <c r="O2070" s="116"/>
      <c r="P2070" s="174"/>
      <c r="Q2070" s="116"/>
      <c r="R2070" s="116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</row>
    <row r="2071" ht="15.75" customHeight="1">
      <c r="A2071" s="262"/>
      <c r="B2071" s="118"/>
      <c r="C2071" s="118"/>
      <c r="D2071" s="265"/>
      <c r="E2071" s="118"/>
      <c r="F2071" s="262"/>
      <c r="G2071" s="29"/>
      <c r="H2071" s="118"/>
      <c r="I2071" s="29"/>
      <c r="J2071" s="29"/>
      <c r="K2071" s="116"/>
      <c r="L2071" s="174"/>
      <c r="M2071" s="174"/>
      <c r="N2071" s="174"/>
      <c r="O2071" s="116"/>
      <c r="P2071" s="174"/>
      <c r="Q2071" s="116"/>
      <c r="R2071" s="116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</row>
    <row r="2072" ht="15.75" customHeight="1">
      <c r="A2072" s="262"/>
      <c r="B2072" s="118"/>
      <c r="C2072" s="118"/>
      <c r="D2072" s="265"/>
      <c r="E2072" s="118"/>
      <c r="F2072" s="262"/>
      <c r="G2072" s="29"/>
      <c r="H2072" s="118"/>
      <c r="I2072" s="29"/>
      <c r="J2072" s="29"/>
      <c r="K2072" s="116"/>
      <c r="L2072" s="174"/>
      <c r="M2072" s="174"/>
      <c r="N2072" s="174"/>
      <c r="O2072" s="116"/>
      <c r="P2072" s="174"/>
      <c r="Q2072" s="116"/>
      <c r="R2072" s="116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</row>
    <row r="2073" ht="15.75" customHeight="1">
      <c r="A2073" s="262"/>
      <c r="B2073" s="118"/>
      <c r="C2073" s="118"/>
      <c r="D2073" s="265"/>
      <c r="E2073" s="118"/>
      <c r="F2073" s="262"/>
      <c r="G2073" s="29"/>
      <c r="H2073" s="118"/>
      <c r="I2073" s="29"/>
      <c r="J2073" s="29"/>
      <c r="K2073" s="116"/>
      <c r="L2073" s="174"/>
      <c r="M2073" s="174"/>
      <c r="N2073" s="174"/>
      <c r="O2073" s="116"/>
      <c r="P2073" s="174"/>
      <c r="Q2073" s="116"/>
      <c r="R2073" s="116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</row>
    <row r="2074" ht="15.75" customHeight="1">
      <c r="A2074" s="262"/>
      <c r="B2074" s="118"/>
      <c r="C2074" s="118"/>
      <c r="D2074" s="265"/>
      <c r="E2074" s="118"/>
      <c r="F2074" s="262"/>
      <c r="G2074" s="29"/>
      <c r="H2074" s="118"/>
      <c r="I2074" s="29"/>
      <c r="J2074" s="29"/>
      <c r="K2074" s="116"/>
      <c r="L2074" s="174"/>
      <c r="M2074" s="174"/>
      <c r="N2074" s="174"/>
      <c r="O2074" s="116"/>
      <c r="P2074" s="174"/>
      <c r="Q2074" s="116"/>
      <c r="R2074" s="116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</row>
    <row r="2075" ht="15.75" customHeight="1">
      <c r="A2075" s="262"/>
      <c r="B2075" s="118"/>
      <c r="C2075" s="118"/>
      <c r="D2075" s="265"/>
      <c r="E2075" s="118"/>
      <c r="F2075" s="262"/>
      <c r="G2075" s="29"/>
      <c r="H2075" s="118"/>
      <c r="I2075" s="29"/>
      <c r="J2075" s="29"/>
      <c r="K2075" s="116"/>
      <c r="L2075" s="174"/>
      <c r="M2075" s="174"/>
      <c r="N2075" s="174"/>
      <c r="O2075" s="116"/>
      <c r="P2075" s="174"/>
      <c r="Q2075" s="116"/>
      <c r="R2075" s="116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</row>
    <row r="2076" ht="15.75" customHeight="1">
      <c r="A2076" s="262"/>
      <c r="B2076" s="118"/>
      <c r="C2076" s="118"/>
      <c r="D2076" s="265"/>
      <c r="E2076" s="118"/>
      <c r="F2076" s="262"/>
      <c r="G2076" s="29"/>
      <c r="H2076" s="118"/>
      <c r="I2076" s="29"/>
      <c r="J2076" s="29"/>
      <c r="K2076" s="116"/>
      <c r="L2076" s="174"/>
      <c r="M2076" s="174"/>
      <c r="N2076" s="174"/>
      <c r="O2076" s="116"/>
      <c r="P2076" s="174"/>
      <c r="Q2076" s="116"/>
      <c r="R2076" s="116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</row>
    <row r="2077" ht="15.75" customHeight="1">
      <c r="A2077" s="262"/>
      <c r="B2077" s="118"/>
      <c r="C2077" s="118"/>
      <c r="D2077" s="265"/>
      <c r="E2077" s="118"/>
      <c r="F2077" s="262"/>
      <c r="G2077" s="29"/>
      <c r="H2077" s="118"/>
      <c r="I2077" s="29"/>
      <c r="J2077" s="29"/>
      <c r="K2077" s="116"/>
      <c r="L2077" s="174"/>
      <c r="M2077" s="174"/>
      <c r="N2077" s="174"/>
      <c r="O2077" s="116"/>
      <c r="P2077" s="174"/>
      <c r="Q2077" s="116"/>
      <c r="R2077" s="116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</row>
    <row r="2078" ht="15.75" customHeight="1">
      <c r="A2078" s="262"/>
      <c r="B2078" s="118"/>
      <c r="C2078" s="118"/>
      <c r="D2078" s="265"/>
      <c r="E2078" s="118"/>
      <c r="F2078" s="262"/>
      <c r="G2078" s="29"/>
      <c r="H2078" s="118"/>
      <c r="I2078" s="29"/>
      <c r="J2078" s="29"/>
      <c r="K2078" s="116"/>
      <c r="L2078" s="174"/>
      <c r="M2078" s="174"/>
      <c r="N2078" s="174"/>
      <c r="O2078" s="116"/>
      <c r="P2078" s="174"/>
      <c r="Q2078" s="116"/>
      <c r="R2078" s="116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</row>
    <row r="2079" ht="15.75" customHeight="1">
      <c r="A2079" s="262"/>
      <c r="B2079" s="118"/>
      <c r="C2079" s="118"/>
      <c r="D2079" s="265"/>
      <c r="E2079" s="118"/>
      <c r="F2079" s="262"/>
      <c r="G2079" s="29"/>
      <c r="H2079" s="118"/>
      <c r="I2079" s="29"/>
      <c r="J2079" s="29"/>
      <c r="K2079" s="116"/>
      <c r="L2079" s="174"/>
      <c r="M2079" s="174"/>
      <c r="N2079" s="174"/>
      <c r="O2079" s="116"/>
      <c r="P2079" s="174"/>
      <c r="Q2079" s="116"/>
      <c r="R2079" s="116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</row>
    <row r="2080" ht="15.75" customHeight="1">
      <c r="A2080" s="262"/>
      <c r="B2080" s="118"/>
      <c r="C2080" s="118"/>
      <c r="D2080" s="265"/>
      <c r="E2080" s="118"/>
      <c r="F2080" s="262"/>
      <c r="G2080" s="29"/>
      <c r="H2080" s="118"/>
      <c r="I2080" s="29"/>
      <c r="J2080" s="29"/>
      <c r="K2080" s="116"/>
      <c r="L2080" s="174"/>
      <c r="M2080" s="174"/>
      <c r="N2080" s="174"/>
      <c r="O2080" s="116"/>
      <c r="P2080" s="174"/>
      <c r="Q2080" s="116"/>
      <c r="R2080" s="116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</row>
    <row r="2081" ht="15.75" customHeight="1">
      <c r="A2081" s="262"/>
      <c r="B2081" s="118"/>
      <c r="C2081" s="118"/>
      <c r="D2081" s="265"/>
      <c r="E2081" s="118"/>
      <c r="F2081" s="262"/>
      <c r="G2081" s="29"/>
      <c r="H2081" s="118"/>
      <c r="I2081" s="29"/>
      <c r="J2081" s="29"/>
      <c r="K2081" s="116"/>
      <c r="L2081" s="174"/>
      <c r="M2081" s="174"/>
      <c r="N2081" s="174"/>
      <c r="O2081" s="116"/>
      <c r="P2081" s="174"/>
      <c r="Q2081" s="116"/>
      <c r="R2081" s="116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</row>
    <row r="2082" ht="15.75" customHeight="1">
      <c r="A2082" s="262"/>
      <c r="B2082" s="118"/>
      <c r="C2082" s="118"/>
      <c r="D2082" s="265"/>
      <c r="E2082" s="118"/>
      <c r="F2082" s="262"/>
      <c r="G2082" s="29"/>
      <c r="H2082" s="118"/>
      <c r="I2082" s="29"/>
      <c r="J2082" s="29"/>
      <c r="K2082" s="116"/>
      <c r="L2082" s="174"/>
      <c r="M2082" s="174"/>
      <c r="N2082" s="174"/>
      <c r="O2082" s="116"/>
      <c r="P2082" s="174"/>
      <c r="Q2082" s="116"/>
      <c r="R2082" s="116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</row>
    <row r="2083" ht="15.75" customHeight="1">
      <c r="A2083" s="262"/>
      <c r="B2083" s="118"/>
      <c r="C2083" s="118"/>
      <c r="D2083" s="265"/>
      <c r="E2083" s="118"/>
      <c r="F2083" s="262"/>
      <c r="G2083" s="29"/>
      <c r="H2083" s="118"/>
      <c r="I2083" s="29"/>
      <c r="J2083" s="29"/>
      <c r="K2083" s="116"/>
      <c r="L2083" s="174"/>
      <c r="M2083" s="174"/>
      <c r="N2083" s="174"/>
      <c r="O2083" s="116"/>
      <c r="P2083" s="174"/>
      <c r="Q2083" s="116"/>
      <c r="R2083" s="116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</row>
    <row r="2084" ht="15.75" customHeight="1">
      <c r="A2084" s="262"/>
      <c r="B2084" s="118"/>
      <c r="C2084" s="118"/>
      <c r="D2084" s="265"/>
      <c r="E2084" s="118"/>
      <c r="F2084" s="262"/>
      <c r="G2084" s="29"/>
      <c r="H2084" s="118"/>
      <c r="I2084" s="29"/>
      <c r="J2084" s="29"/>
      <c r="K2084" s="116"/>
      <c r="L2084" s="174"/>
      <c r="M2084" s="174"/>
      <c r="N2084" s="174"/>
      <c r="O2084" s="116"/>
      <c r="P2084" s="174"/>
      <c r="Q2084" s="116"/>
      <c r="R2084" s="116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</row>
    <row r="2085" ht="15.75" customHeight="1">
      <c r="A2085" s="262"/>
      <c r="B2085" s="118"/>
      <c r="C2085" s="118"/>
      <c r="D2085" s="265"/>
      <c r="E2085" s="118"/>
      <c r="F2085" s="262"/>
      <c r="G2085" s="29"/>
      <c r="H2085" s="118"/>
      <c r="I2085" s="29"/>
      <c r="J2085" s="29"/>
      <c r="K2085" s="116"/>
      <c r="L2085" s="174"/>
      <c r="M2085" s="174"/>
      <c r="N2085" s="174"/>
      <c r="O2085" s="116"/>
      <c r="P2085" s="174"/>
      <c r="Q2085" s="116"/>
      <c r="R2085" s="116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</row>
    <row r="2086" ht="15.75" customHeight="1">
      <c r="A2086" s="262"/>
      <c r="B2086" s="118"/>
      <c r="C2086" s="118"/>
      <c r="D2086" s="265"/>
      <c r="E2086" s="118"/>
      <c r="F2086" s="262"/>
      <c r="G2086" s="29"/>
      <c r="H2086" s="118"/>
      <c r="I2086" s="29"/>
      <c r="J2086" s="29"/>
      <c r="K2086" s="116"/>
      <c r="L2086" s="174"/>
      <c r="M2086" s="174"/>
      <c r="N2086" s="174"/>
      <c r="O2086" s="116"/>
      <c r="P2086" s="174"/>
      <c r="Q2086" s="116"/>
      <c r="R2086" s="116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</row>
    <row r="2087" ht="15.75" customHeight="1">
      <c r="A2087" s="262"/>
      <c r="B2087" s="118"/>
      <c r="C2087" s="118"/>
      <c r="D2087" s="265"/>
      <c r="E2087" s="118"/>
      <c r="F2087" s="262"/>
      <c r="G2087" s="29"/>
      <c r="H2087" s="118"/>
      <c r="I2087" s="29"/>
      <c r="J2087" s="29"/>
      <c r="K2087" s="116"/>
      <c r="L2087" s="174"/>
      <c r="M2087" s="174"/>
      <c r="N2087" s="174"/>
      <c r="O2087" s="116"/>
      <c r="P2087" s="174"/>
      <c r="Q2087" s="116"/>
      <c r="R2087" s="116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</row>
    <row r="2088" ht="15.75" customHeight="1">
      <c r="A2088" s="262"/>
      <c r="B2088" s="118"/>
      <c r="C2088" s="118"/>
      <c r="D2088" s="265"/>
      <c r="E2088" s="118"/>
      <c r="F2088" s="262"/>
      <c r="G2088" s="29"/>
      <c r="H2088" s="118"/>
      <c r="I2088" s="29"/>
      <c r="J2088" s="29"/>
      <c r="K2088" s="116"/>
      <c r="L2088" s="174"/>
      <c r="M2088" s="174"/>
      <c r="N2088" s="174"/>
      <c r="O2088" s="116"/>
      <c r="P2088" s="174"/>
      <c r="Q2088" s="116"/>
      <c r="R2088" s="116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</row>
    <row r="2089" ht="15.75" customHeight="1">
      <c r="A2089" s="262"/>
      <c r="B2089" s="118"/>
      <c r="C2089" s="118"/>
      <c r="D2089" s="265"/>
      <c r="E2089" s="118"/>
      <c r="F2089" s="262"/>
      <c r="G2089" s="29"/>
      <c r="H2089" s="118"/>
      <c r="I2089" s="29"/>
      <c r="J2089" s="29"/>
      <c r="K2089" s="116"/>
      <c r="L2089" s="174"/>
      <c r="M2089" s="174"/>
      <c r="N2089" s="174"/>
      <c r="O2089" s="116"/>
      <c r="P2089" s="174"/>
      <c r="Q2089" s="116"/>
      <c r="R2089" s="116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</row>
    <row r="2090" ht="15.75" customHeight="1">
      <c r="A2090" s="262"/>
      <c r="B2090" s="118"/>
      <c r="C2090" s="118"/>
      <c r="D2090" s="265"/>
      <c r="E2090" s="118"/>
      <c r="F2090" s="262"/>
      <c r="G2090" s="29"/>
      <c r="H2090" s="118"/>
      <c r="I2090" s="29"/>
      <c r="J2090" s="29"/>
      <c r="K2090" s="116"/>
      <c r="L2090" s="174"/>
      <c r="M2090" s="174"/>
      <c r="N2090" s="174"/>
      <c r="O2090" s="116"/>
      <c r="P2090" s="174"/>
      <c r="Q2090" s="116"/>
      <c r="R2090" s="116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</row>
    <row r="2091" ht="15.75" customHeight="1">
      <c r="A2091" s="262"/>
      <c r="B2091" s="118"/>
      <c r="C2091" s="118"/>
      <c r="D2091" s="265"/>
      <c r="E2091" s="118"/>
      <c r="F2091" s="262"/>
      <c r="G2091" s="29"/>
      <c r="H2091" s="118"/>
      <c r="I2091" s="29"/>
      <c r="J2091" s="29"/>
      <c r="K2091" s="116"/>
      <c r="L2091" s="174"/>
      <c r="M2091" s="174"/>
      <c r="N2091" s="174"/>
      <c r="O2091" s="116"/>
      <c r="P2091" s="174"/>
      <c r="Q2091" s="116"/>
      <c r="R2091" s="116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</row>
    <row r="2092" ht="15.75" customHeight="1">
      <c r="A2092" s="262"/>
      <c r="B2092" s="118"/>
      <c r="C2092" s="118"/>
      <c r="D2092" s="265"/>
      <c r="E2092" s="118"/>
      <c r="F2092" s="262"/>
      <c r="G2092" s="29"/>
      <c r="H2092" s="118"/>
      <c r="I2092" s="29"/>
      <c r="J2092" s="29"/>
      <c r="K2092" s="116"/>
      <c r="L2092" s="174"/>
      <c r="M2092" s="174"/>
      <c r="N2092" s="174"/>
      <c r="O2092" s="116"/>
      <c r="P2092" s="174"/>
      <c r="Q2092" s="116"/>
      <c r="R2092" s="116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</row>
    <row r="2093" ht="15.75" customHeight="1">
      <c r="A2093" s="262"/>
      <c r="B2093" s="118"/>
      <c r="C2093" s="118"/>
      <c r="D2093" s="265"/>
      <c r="E2093" s="118"/>
      <c r="F2093" s="262"/>
      <c r="G2093" s="29"/>
      <c r="H2093" s="118"/>
      <c r="I2093" s="29"/>
      <c r="J2093" s="29"/>
      <c r="K2093" s="116"/>
      <c r="L2093" s="174"/>
      <c r="M2093" s="174"/>
      <c r="N2093" s="174"/>
      <c r="O2093" s="116"/>
      <c r="P2093" s="174"/>
      <c r="Q2093" s="116"/>
      <c r="R2093" s="116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</row>
    <row r="2094" ht="15.75" customHeight="1">
      <c r="A2094" s="262"/>
      <c r="B2094" s="118"/>
      <c r="C2094" s="118"/>
      <c r="D2094" s="265"/>
      <c r="E2094" s="118"/>
      <c r="F2094" s="262"/>
      <c r="G2094" s="29"/>
      <c r="H2094" s="118"/>
      <c r="I2094" s="29"/>
      <c r="J2094" s="29"/>
      <c r="K2094" s="116"/>
      <c r="L2094" s="174"/>
      <c r="M2094" s="174"/>
      <c r="N2094" s="174"/>
      <c r="O2094" s="116"/>
      <c r="P2094" s="174"/>
      <c r="Q2094" s="116"/>
      <c r="R2094" s="116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</row>
    <row r="2095" ht="15.75" customHeight="1">
      <c r="A2095" s="262"/>
      <c r="B2095" s="118"/>
      <c r="C2095" s="118"/>
      <c r="D2095" s="265"/>
      <c r="E2095" s="118"/>
      <c r="F2095" s="262"/>
      <c r="G2095" s="29"/>
      <c r="H2095" s="118"/>
      <c r="I2095" s="29"/>
      <c r="J2095" s="29"/>
      <c r="K2095" s="116"/>
      <c r="L2095" s="174"/>
      <c r="M2095" s="174"/>
      <c r="N2095" s="174"/>
      <c r="O2095" s="116"/>
      <c r="P2095" s="174"/>
      <c r="Q2095" s="116"/>
      <c r="R2095" s="116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</row>
    <row r="2096" ht="15.75" customHeight="1">
      <c r="A2096" s="262"/>
      <c r="B2096" s="118"/>
      <c r="C2096" s="118"/>
      <c r="D2096" s="265"/>
      <c r="E2096" s="118"/>
      <c r="F2096" s="262"/>
      <c r="G2096" s="29"/>
      <c r="H2096" s="118"/>
      <c r="I2096" s="29"/>
      <c r="J2096" s="29"/>
      <c r="K2096" s="116"/>
      <c r="L2096" s="174"/>
      <c r="M2096" s="174"/>
      <c r="N2096" s="174"/>
      <c r="O2096" s="116"/>
      <c r="P2096" s="174"/>
      <c r="Q2096" s="116"/>
      <c r="R2096" s="116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</row>
    <row r="2097" ht="15.75" customHeight="1">
      <c r="A2097" s="262"/>
      <c r="B2097" s="118"/>
      <c r="C2097" s="118"/>
      <c r="D2097" s="265"/>
      <c r="E2097" s="118"/>
      <c r="F2097" s="262"/>
      <c r="G2097" s="29"/>
      <c r="H2097" s="118"/>
      <c r="I2097" s="29"/>
      <c r="J2097" s="29"/>
      <c r="K2097" s="116"/>
      <c r="L2097" s="174"/>
      <c r="M2097" s="174"/>
      <c r="N2097" s="174"/>
      <c r="O2097" s="116"/>
      <c r="P2097" s="174"/>
      <c r="Q2097" s="116"/>
      <c r="R2097" s="116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</row>
    <row r="2098" ht="15.75" customHeight="1">
      <c r="A2098" s="262"/>
      <c r="B2098" s="118"/>
      <c r="C2098" s="118"/>
      <c r="D2098" s="265"/>
      <c r="E2098" s="118"/>
      <c r="F2098" s="262"/>
      <c r="G2098" s="29"/>
      <c r="H2098" s="118"/>
      <c r="I2098" s="29"/>
      <c r="J2098" s="29"/>
      <c r="K2098" s="116"/>
      <c r="L2098" s="174"/>
      <c r="M2098" s="174"/>
      <c r="N2098" s="174"/>
      <c r="O2098" s="116"/>
      <c r="P2098" s="174"/>
      <c r="Q2098" s="116"/>
      <c r="R2098" s="116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</row>
    <row r="2099" ht="15.75" customHeight="1">
      <c r="A2099" s="262"/>
      <c r="B2099" s="118"/>
      <c r="C2099" s="118"/>
      <c r="D2099" s="265"/>
      <c r="E2099" s="118"/>
      <c r="F2099" s="262"/>
      <c r="G2099" s="29"/>
      <c r="H2099" s="118"/>
      <c r="I2099" s="29"/>
      <c r="J2099" s="29"/>
      <c r="K2099" s="116"/>
      <c r="L2099" s="174"/>
      <c r="M2099" s="174"/>
      <c r="N2099" s="174"/>
      <c r="O2099" s="116"/>
      <c r="P2099" s="174"/>
      <c r="Q2099" s="116"/>
      <c r="R2099" s="116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</row>
    <row r="2100" ht="15.75" customHeight="1">
      <c r="A2100" s="262"/>
      <c r="B2100" s="118"/>
      <c r="C2100" s="118"/>
      <c r="D2100" s="265"/>
      <c r="E2100" s="118"/>
      <c r="F2100" s="262"/>
      <c r="G2100" s="29"/>
      <c r="H2100" s="118"/>
      <c r="I2100" s="29"/>
      <c r="J2100" s="29"/>
      <c r="K2100" s="116"/>
      <c r="L2100" s="174"/>
      <c r="M2100" s="174"/>
      <c r="N2100" s="174"/>
      <c r="O2100" s="116"/>
      <c r="P2100" s="174"/>
      <c r="Q2100" s="116"/>
      <c r="R2100" s="116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</row>
    <row r="2101" ht="15.0" customHeight="1">
      <c r="A2101" s="262"/>
      <c r="B2101" s="118"/>
      <c r="C2101" s="118"/>
      <c r="D2101" s="265"/>
      <c r="E2101" s="118"/>
      <c r="F2101" s="262"/>
      <c r="G2101" s="29"/>
      <c r="H2101" s="118"/>
      <c r="I2101" s="29"/>
      <c r="J2101" s="29"/>
      <c r="K2101" s="116"/>
      <c r="L2101" s="28"/>
      <c r="M2101" s="174"/>
      <c r="N2101" s="174"/>
      <c r="O2101" s="116"/>
      <c r="P2101" s="174"/>
      <c r="Q2101" s="116"/>
      <c r="R2101" s="116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</row>
    <row r="2102" ht="15.75" customHeight="1">
      <c r="A2102" s="262"/>
      <c r="B2102" s="118"/>
      <c r="C2102" s="118"/>
      <c r="D2102" s="265"/>
      <c r="E2102" s="118"/>
      <c r="F2102" s="262"/>
      <c r="G2102" s="29"/>
      <c r="H2102" s="118"/>
      <c r="I2102" s="29"/>
      <c r="J2102" s="29"/>
      <c r="K2102" s="116"/>
      <c r="L2102" s="174"/>
      <c r="M2102" s="174"/>
      <c r="N2102" s="174"/>
      <c r="O2102" s="116"/>
      <c r="P2102" s="174"/>
      <c r="Q2102" s="116"/>
      <c r="R2102" s="116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</row>
    <row r="2103" ht="15.0" customHeight="1">
      <c r="A2103" s="262"/>
      <c r="B2103" s="118"/>
      <c r="C2103" s="118"/>
      <c r="D2103" s="265"/>
      <c r="E2103" s="118"/>
      <c r="F2103" s="262"/>
      <c r="G2103" s="29"/>
      <c r="H2103" s="118"/>
      <c r="I2103" s="29"/>
      <c r="J2103" s="29"/>
      <c r="K2103" s="34"/>
      <c r="L2103" s="265"/>
      <c r="M2103" s="174"/>
      <c r="N2103" s="174"/>
      <c r="O2103" s="116"/>
      <c r="P2103" s="174"/>
      <c r="Q2103" s="116"/>
      <c r="R2103" s="116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</row>
    <row r="2104" ht="15.0" customHeight="1">
      <c r="A2104" s="262"/>
      <c r="B2104" s="118"/>
      <c r="C2104" s="118"/>
      <c r="D2104" s="265"/>
      <c r="E2104" s="118"/>
      <c r="F2104" s="262"/>
      <c r="G2104" s="29"/>
      <c r="H2104" s="118"/>
      <c r="I2104" s="29"/>
      <c r="J2104" s="29"/>
      <c r="K2104" s="34"/>
      <c r="L2104" s="265"/>
      <c r="M2104" s="174"/>
      <c r="N2104" s="174"/>
      <c r="O2104" s="116"/>
      <c r="P2104" s="174"/>
      <c r="Q2104" s="116"/>
      <c r="R2104" s="116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</row>
    <row r="2105" ht="15.0" customHeight="1">
      <c r="A2105" s="262"/>
      <c r="B2105" s="118"/>
      <c r="C2105" s="118"/>
      <c r="D2105" s="265"/>
      <c r="E2105" s="118"/>
      <c r="F2105" s="262"/>
      <c r="G2105" s="29"/>
      <c r="H2105" s="118"/>
      <c r="I2105" s="29"/>
      <c r="J2105" s="29"/>
      <c r="K2105" s="34"/>
      <c r="L2105" s="265"/>
      <c r="M2105" s="174"/>
      <c r="N2105" s="174"/>
      <c r="O2105" s="116"/>
      <c r="P2105" s="174"/>
      <c r="Q2105" s="116"/>
      <c r="R2105" s="116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</row>
    <row r="2106" ht="15.0" customHeight="1">
      <c r="A2106" s="262"/>
      <c r="B2106" s="118"/>
      <c r="C2106" s="118"/>
      <c r="D2106" s="265"/>
      <c r="E2106" s="118"/>
      <c r="F2106" s="262"/>
      <c r="G2106" s="29"/>
      <c r="H2106" s="118"/>
      <c r="I2106" s="29"/>
      <c r="J2106" s="29"/>
      <c r="K2106" s="34"/>
      <c r="L2106" s="28"/>
      <c r="M2106" s="174"/>
      <c r="N2106" s="174"/>
      <c r="O2106" s="116"/>
      <c r="P2106" s="174"/>
      <c r="Q2106" s="116"/>
      <c r="R2106" s="116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</row>
    <row r="2107" ht="15.0" customHeight="1">
      <c r="A2107" s="262"/>
      <c r="B2107" s="118"/>
      <c r="C2107" s="118"/>
      <c r="D2107" s="265"/>
      <c r="E2107" s="118"/>
      <c r="F2107" s="262"/>
      <c r="G2107" s="29"/>
      <c r="H2107" s="118"/>
      <c r="I2107" s="29"/>
      <c r="J2107" s="29"/>
      <c r="K2107" s="34"/>
      <c r="L2107" s="118"/>
      <c r="M2107" s="174"/>
      <c r="N2107" s="174"/>
      <c r="O2107" s="116"/>
      <c r="P2107" s="174"/>
      <c r="Q2107" s="116"/>
      <c r="R2107" s="116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</row>
    <row r="2108" ht="15.0" customHeight="1">
      <c r="A2108" s="262"/>
      <c r="B2108" s="118"/>
      <c r="C2108" s="118"/>
      <c r="D2108" s="265"/>
      <c r="E2108" s="118"/>
      <c r="F2108" s="262"/>
      <c r="G2108" s="29"/>
      <c r="H2108" s="118"/>
      <c r="I2108" s="29"/>
      <c r="J2108" s="29"/>
      <c r="K2108" s="34"/>
      <c r="L2108" s="118"/>
      <c r="M2108" s="174"/>
      <c r="N2108" s="118"/>
      <c r="O2108" s="116"/>
      <c r="P2108" s="174"/>
      <c r="Q2108" s="116"/>
      <c r="R2108" s="116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</row>
    <row r="2109" ht="15.0" customHeight="1">
      <c r="A2109" s="262"/>
      <c r="B2109" s="118"/>
      <c r="C2109" s="118"/>
      <c r="D2109" s="265"/>
      <c r="E2109" s="118"/>
      <c r="F2109" s="262"/>
      <c r="G2109" s="29"/>
      <c r="H2109" s="118"/>
      <c r="I2109" s="29"/>
      <c r="J2109" s="29"/>
      <c r="K2109" s="116"/>
      <c r="L2109" s="175"/>
      <c r="M2109" s="174"/>
      <c r="N2109" s="174"/>
      <c r="O2109" s="116"/>
      <c r="P2109" s="174"/>
      <c r="Q2109" s="116"/>
      <c r="R2109" s="116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</row>
    <row r="2110" ht="15.0" customHeight="1">
      <c r="A2110" s="262"/>
      <c r="B2110" s="118"/>
      <c r="C2110" s="118"/>
      <c r="D2110" s="265"/>
      <c r="E2110" s="118"/>
      <c r="F2110" s="262"/>
      <c r="G2110" s="29"/>
      <c r="H2110" s="118"/>
      <c r="I2110" s="29"/>
      <c r="J2110" s="29"/>
      <c r="K2110" s="116"/>
      <c r="L2110" s="175"/>
      <c r="M2110" s="174"/>
      <c r="N2110" s="174"/>
      <c r="O2110" s="116"/>
      <c r="P2110" s="174"/>
      <c r="Q2110" s="116"/>
      <c r="R2110" s="116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</row>
    <row r="2111" ht="15.0" customHeight="1">
      <c r="A2111" s="262"/>
      <c r="B2111" s="118"/>
      <c r="C2111" s="118"/>
      <c r="D2111" s="265"/>
      <c r="E2111" s="118"/>
      <c r="F2111" s="262"/>
      <c r="G2111" s="29"/>
      <c r="H2111" s="118"/>
      <c r="I2111" s="29"/>
      <c r="J2111" s="29"/>
      <c r="K2111" s="116"/>
      <c r="L2111" s="175"/>
      <c r="M2111" s="174"/>
      <c r="N2111" s="174"/>
      <c r="O2111" s="116"/>
      <c r="P2111" s="174"/>
      <c r="Q2111" s="116"/>
      <c r="R2111" s="116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</row>
    <row r="2112" ht="15.0" customHeight="1">
      <c r="A2112" s="262"/>
      <c r="B2112" s="118"/>
      <c r="C2112" s="118"/>
      <c r="D2112" s="265"/>
      <c r="E2112" s="118"/>
      <c r="F2112" s="262"/>
      <c r="G2112" s="29"/>
      <c r="H2112" s="118"/>
      <c r="I2112" s="29"/>
      <c r="J2112" s="29"/>
      <c r="K2112" s="116"/>
      <c r="L2112" s="118"/>
      <c r="M2112" s="174"/>
      <c r="N2112" s="174"/>
      <c r="O2112" s="116"/>
      <c r="P2112" s="174"/>
      <c r="Q2112" s="116"/>
      <c r="R2112" s="116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</row>
    <row r="2113" ht="15.0" customHeight="1">
      <c r="A2113" s="262"/>
      <c r="B2113" s="118"/>
      <c r="C2113" s="118"/>
      <c r="D2113" s="265"/>
      <c r="E2113" s="118"/>
      <c r="F2113" s="262"/>
      <c r="G2113" s="29"/>
      <c r="H2113" s="118"/>
      <c r="I2113" s="29"/>
      <c r="J2113" s="29"/>
      <c r="K2113" s="116"/>
      <c r="L2113" s="175"/>
      <c r="M2113" s="174"/>
      <c r="N2113" s="174"/>
      <c r="O2113" s="116"/>
      <c r="P2113" s="174"/>
      <c r="Q2113" s="116"/>
      <c r="R2113" s="116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</row>
    <row r="2114" ht="15.0" customHeight="1">
      <c r="A2114" s="262"/>
      <c r="B2114" s="118"/>
      <c r="C2114" s="118"/>
      <c r="D2114" s="265"/>
      <c r="E2114" s="118"/>
      <c r="F2114" s="262"/>
      <c r="G2114" s="29"/>
      <c r="H2114" s="118"/>
      <c r="I2114" s="29"/>
      <c r="J2114" s="29"/>
      <c r="K2114" s="116"/>
      <c r="L2114" s="118"/>
      <c r="M2114" s="174"/>
      <c r="N2114" s="174"/>
      <c r="O2114" s="116"/>
      <c r="P2114" s="174"/>
      <c r="Q2114" s="116"/>
      <c r="R2114" s="116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</row>
    <row r="2115" ht="15.75" customHeight="1">
      <c r="A2115" s="262"/>
      <c r="B2115" s="118"/>
      <c r="C2115" s="118"/>
      <c r="D2115" s="265"/>
      <c r="E2115" s="118"/>
      <c r="F2115" s="262"/>
      <c r="G2115" s="29"/>
      <c r="H2115" s="118"/>
      <c r="I2115" s="29"/>
      <c r="J2115" s="29"/>
      <c r="K2115" s="116"/>
      <c r="L2115" s="174"/>
      <c r="M2115" s="174"/>
      <c r="N2115" s="174"/>
      <c r="O2115" s="116"/>
      <c r="P2115" s="174"/>
      <c r="Q2115" s="116"/>
      <c r="R2115" s="116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</row>
    <row r="2116" ht="15.0" customHeight="1">
      <c r="A2116" s="262"/>
      <c r="B2116" s="118"/>
      <c r="C2116" s="118"/>
      <c r="D2116" s="265"/>
      <c r="E2116" s="118"/>
      <c r="F2116" s="262"/>
      <c r="G2116" s="29"/>
      <c r="H2116" s="118"/>
      <c r="I2116" s="29"/>
      <c r="J2116" s="29"/>
      <c r="K2116" s="116"/>
      <c r="L2116" s="175"/>
      <c r="M2116" s="174"/>
      <c r="N2116" s="174"/>
      <c r="O2116" s="116"/>
      <c r="P2116" s="174"/>
      <c r="Q2116" s="116"/>
      <c r="R2116" s="116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</row>
    <row r="2117" ht="15.0" customHeight="1">
      <c r="A2117" s="262"/>
      <c r="B2117" s="118"/>
      <c r="C2117" s="118"/>
      <c r="D2117" s="265"/>
      <c r="E2117" s="118"/>
      <c r="F2117" s="262"/>
      <c r="G2117" s="29"/>
      <c r="H2117" s="118"/>
      <c r="I2117" s="29"/>
      <c r="J2117" s="29"/>
      <c r="K2117" s="116"/>
      <c r="L2117" s="118"/>
      <c r="M2117" s="174"/>
      <c r="N2117" s="174"/>
      <c r="O2117" s="116"/>
      <c r="P2117" s="174"/>
      <c r="Q2117" s="116"/>
      <c r="R2117" s="116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</row>
    <row r="2118" ht="15.0" customHeight="1">
      <c r="A2118" s="262"/>
      <c r="B2118" s="118"/>
      <c r="C2118" s="118"/>
      <c r="D2118" s="265"/>
      <c r="E2118" s="118"/>
      <c r="F2118" s="262"/>
      <c r="G2118" s="29"/>
      <c r="H2118" s="118"/>
      <c r="I2118" s="29"/>
      <c r="J2118" s="29"/>
      <c r="K2118" s="116"/>
      <c r="L2118" s="118"/>
      <c r="M2118" s="174"/>
      <c r="N2118" s="174"/>
      <c r="O2118" s="116"/>
      <c r="P2118" s="174"/>
      <c r="Q2118" s="116"/>
      <c r="R2118" s="116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</row>
    <row r="2119" ht="15.0" customHeight="1">
      <c r="A2119" s="262"/>
      <c r="B2119" s="118"/>
      <c r="C2119" s="118"/>
      <c r="D2119" s="265"/>
      <c r="E2119" s="118"/>
      <c r="F2119" s="262"/>
      <c r="G2119" s="29"/>
      <c r="H2119" s="118"/>
      <c r="I2119" s="29"/>
      <c r="J2119" s="29"/>
      <c r="K2119" s="116"/>
      <c r="L2119" s="116"/>
      <c r="M2119" s="174"/>
      <c r="N2119" s="174"/>
      <c r="O2119" s="116"/>
      <c r="P2119" s="174"/>
      <c r="Q2119" s="116"/>
      <c r="R2119" s="116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</row>
    <row r="2120" ht="15.0" customHeight="1">
      <c r="A2120" s="262"/>
      <c r="B2120" s="118"/>
      <c r="C2120" s="118"/>
      <c r="D2120" s="265"/>
      <c r="E2120" s="118"/>
      <c r="F2120" s="262"/>
      <c r="G2120" s="29"/>
      <c r="H2120" s="118"/>
      <c r="I2120" s="29"/>
      <c r="J2120" s="29"/>
      <c r="K2120" s="116"/>
      <c r="L2120" s="118"/>
      <c r="M2120" s="174"/>
      <c r="N2120" s="174"/>
      <c r="O2120" s="116"/>
      <c r="P2120" s="174"/>
      <c r="Q2120" s="116"/>
      <c r="R2120" s="116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</row>
    <row r="2121" ht="15.0" customHeight="1">
      <c r="A2121" s="262"/>
      <c r="B2121" s="118"/>
      <c r="C2121" s="118"/>
      <c r="D2121" s="265"/>
      <c r="E2121" s="118"/>
      <c r="F2121" s="262"/>
      <c r="G2121" s="29"/>
      <c r="H2121" s="118"/>
      <c r="I2121" s="29"/>
      <c r="J2121" s="29"/>
      <c r="K2121" s="116"/>
      <c r="L2121" s="118"/>
      <c r="M2121" s="174"/>
      <c r="N2121" s="174"/>
      <c r="O2121" s="116"/>
      <c r="P2121" s="174"/>
      <c r="Q2121" s="116"/>
      <c r="R2121" s="116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</row>
    <row r="2122" ht="15.0" customHeight="1">
      <c r="A2122" s="262"/>
      <c r="B2122" s="118"/>
      <c r="C2122" s="118"/>
      <c r="D2122" s="265"/>
      <c r="E2122" s="118"/>
      <c r="F2122" s="262"/>
      <c r="G2122" s="29"/>
      <c r="H2122" s="118"/>
      <c r="I2122" s="29"/>
      <c r="J2122" s="29"/>
      <c r="K2122" s="116"/>
      <c r="L2122" s="118"/>
      <c r="M2122" s="174"/>
      <c r="N2122" s="174"/>
      <c r="O2122" s="116"/>
      <c r="P2122" s="174"/>
      <c r="Q2122" s="116"/>
      <c r="R2122" s="116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</row>
    <row r="2123" ht="15.0" customHeight="1">
      <c r="A2123" s="262"/>
      <c r="B2123" s="118"/>
      <c r="C2123" s="118"/>
      <c r="D2123" s="265"/>
      <c r="E2123" s="118"/>
      <c r="F2123" s="262"/>
      <c r="G2123" s="29"/>
      <c r="H2123" s="118"/>
      <c r="I2123" s="29"/>
      <c r="J2123" s="29"/>
      <c r="K2123" s="116"/>
      <c r="L2123" s="118"/>
      <c r="M2123" s="174"/>
      <c r="N2123" s="174"/>
      <c r="O2123" s="116"/>
      <c r="P2123" s="174"/>
      <c r="Q2123" s="116"/>
      <c r="R2123" s="116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</row>
    <row r="2124" ht="15.0" customHeight="1">
      <c r="A2124" s="262"/>
      <c r="B2124" s="118"/>
      <c r="C2124" s="118"/>
      <c r="D2124" s="265"/>
      <c r="E2124" s="118"/>
      <c r="F2124" s="262"/>
      <c r="G2124" s="29"/>
      <c r="H2124" s="118"/>
      <c r="I2124" s="29"/>
      <c r="J2124" s="29"/>
      <c r="K2124" s="116"/>
      <c r="L2124" s="118"/>
      <c r="M2124" s="174"/>
      <c r="N2124" s="174"/>
      <c r="O2124" s="116"/>
      <c r="P2124" s="174"/>
      <c r="Q2124" s="116"/>
      <c r="R2124" s="116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</row>
    <row r="2125" ht="15.0" customHeight="1">
      <c r="A2125" s="262"/>
      <c r="B2125" s="118"/>
      <c r="C2125" s="118"/>
      <c r="D2125" s="265"/>
      <c r="E2125" s="118"/>
      <c r="F2125" s="262"/>
      <c r="G2125" s="29"/>
      <c r="H2125" s="118"/>
      <c r="I2125" s="29"/>
      <c r="J2125" s="29"/>
      <c r="K2125" s="116"/>
      <c r="L2125" s="118"/>
      <c r="M2125" s="174"/>
      <c r="N2125" s="174"/>
      <c r="O2125" s="116"/>
      <c r="P2125" s="174"/>
      <c r="Q2125" s="116"/>
      <c r="R2125" s="116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</row>
    <row r="2126" ht="15.0" customHeight="1">
      <c r="A2126" s="262"/>
      <c r="B2126" s="118"/>
      <c r="C2126" s="118"/>
      <c r="D2126" s="265"/>
      <c r="E2126" s="118"/>
      <c r="F2126" s="262"/>
      <c r="G2126" s="29"/>
      <c r="H2126" s="118"/>
      <c r="I2126" s="29"/>
      <c r="J2126" s="29"/>
      <c r="K2126" s="116"/>
      <c r="L2126" s="116"/>
      <c r="M2126" s="174"/>
      <c r="N2126" s="174"/>
      <c r="O2126" s="116"/>
      <c r="P2126" s="174"/>
      <c r="Q2126" s="116"/>
      <c r="R2126" s="116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</row>
    <row r="2127" ht="15.0" customHeight="1">
      <c r="A2127" s="262"/>
      <c r="B2127" s="118"/>
      <c r="C2127" s="118"/>
      <c r="D2127" s="265"/>
      <c r="E2127" s="118"/>
      <c r="F2127" s="262"/>
      <c r="G2127" s="29"/>
      <c r="H2127" s="118"/>
      <c r="I2127" s="29"/>
      <c r="J2127" s="29"/>
      <c r="K2127" s="116"/>
      <c r="L2127" s="116"/>
      <c r="M2127" s="174"/>
      <c r="N2127" s="174"/>
      <c r="O2127" s="116"/>
      <c r="P2127" s="174"/>
      <c r="Q2127" s="116"/>
      <c r="R2127" s="116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</row>
    <row r="2128" ht="15.0" customHeight="1">
      <c r="A2128" s="262"/>
      <c r="B2128" s="118"/>
      <c r="C2128" s="118"/>
      <c r="D2128" s="265"/>
      <c r="E2128" s="118"/>
      <c r="F2128" s="262"/>
      <c r="G2128" s="29"/>
      <c r="H2128" s="118"/>
      <c r="I2128" s="29"/>
      <c r="J2128" s="29"/>
      <c r="K2128" s="116"/>
      <c r="L2128" s="116"/>
      <c r="M2128" s="174"/>
      <c r="N2128" s="174"/>
      <c r="O2128" s="116"/>
      <c r="P2128" s="174"/>
      <c r="Q2128" s="116"/>
      <c r="R2128" s="116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</row>
    <row r="2129" ht="15.0" customHeight="1">
      <c r="A2129" s="262"/>
      <c r="B2129" s="118"/>
      <c r="C2129" s="118"/>
      <c r="D2129" s="265"/>
      <c r="E2129" s="118"/>
      <c r="F2129" s="262"/>
      <c r="G2129" s="29"/>
      <c r="H2129" s="118"/>
      <c r="I2129" s="29"/>
      <c r="J2129" s="29"/>
      <c r="K2129" s="116"/>
      <c r="L2129" s="116"/>
      <c r="M2129" s="174"/>
      <c r="N2129" s="174"/>
      <c r="O2129" s="116"/>
      <c r="P2129" s="174"/>
      <c r="Q2129" s="116"/>
      <c r="R2129" s="116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</row>
    <row r="2130" ht="15.0" customHeight="1">
      <c r="A2130" s="262"/>
      <c r="B2130" s="118"/>
      <c r="C2130" s="118"/>
      <c r="D2130" s="265"/>
      <c r="E2130" s="118"/>
      <c r="F2130" s="262"/>
      <c r="G2130" s="29"/>
      <c r="H2130" s="118"/>
      <c r="I2130" s="29"/>
      <c r="J2130" s="29"/>
      <c r="K2130" s="116"/>
      <c r="L2130" s="265"/>
      <c r="M2130" s="174"/>
      <c r="N2130" s="174"/>
      <c r="O2130" s="116"/>
      <c r="P2130" s="174"/>
      <c r="Q2130" s="116"/>
      <c r="R2130" s="116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</row>
    <row r="2131" ht="15.0" customHeight="1">
      <c r="A2131" s="262"/>
      <c r="B2131" s="118"/>
      <c r="C2131" s="118"/>
      <c r="D2131" s="265"/>
      <c r="E2131" s="118"/>
      <c r="F2131" s="262"/>
      <c r="G2131" s="29"/>
      <c r="H2131" s="118"/>
      <c r="I2131" s="29"/>
      <c r="J2131" s="29"/>
      <c r="K2131" s="116"/>
      <c r="L2131" s="116"/>
      <c r="M2131" s="174"/>
      <c r="N2131" s="174"/>
      <c r="O2131" s="116"/>
      <c r="P2131" s="174"/>
      <c r="Q2131" s="116"/>
      <c r="R2131" s="116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</row>
    <row r="2132" ht="15.0" customHeight="1">
      <c r="A2132" s="262"/>
      <c r="B2132" s="118"/>
      <c r="C2132" s="118"/>
      <c r="D2132" s="265"/>
      <c r="E2132" s="118"/>
      <c r="F2132" s="262"/>
      <c r="G2132" s="29"/>
      <c r="H2132" s="118"/>
      <c r="I2132" s="29"/>
      <c r="J2132" s="29"/>
      <c r="K2132" s="116"/>
      <c r="L2132" s="116"/>
      <c r="M2132" s="174"/>
      <c r="N2132" s="174"/>
      <c r="O2132" s="116"/>
      <c r="P2132" s="174"/>
      <c r="Q2132" s="116"/>
      <c r="R2132" s="116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</row>
    <row r="2133" ht="15.0" customHeight="1">
      <c r="A2133" s="262"/>
      <c r="B2133" s="118"/>
      <c r="C2133" s="118"/>
      <c r="D2133" s="265"/>
      <c r="E2133" s="118"/>
      <c r="F2133" s="262"/>
      <c r="G2133" s="29"/>
      <c r="H2133" s="118"/>
      <c r="I2133" s="29"/>
      <c r="J2133" s="29"/>
      <c r="K2133" s="116"/>
      <c r="L2133" s="265"/>
      <c r="M2133" s="174"/>
      <c r="N2133" s="174"/>
      <c r="O2133" s="116"/>
      <c r="P2133" s="174"/>
      <c r="Q2133" s="116"/>
      <c r="R2133" s="116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</row>
    <row r="2134" ht="15.0" customHeight="1">
      <c r="A2134" s="262"/>
      <c r="B2134" s="118"/>
      <c r="C2134" s="118"/>
      <c r="D2134" s="265"/>
      <c r="E2134" s="118"/>
      <c r="F2134" s="262"/>
      <c r="G2134" s="29"/>
      <c r="H2134" s="118"/>
      <c r="I2134" s="29"/>
      <c r="J2134" s="29"/>
      <c r="K2134" s="116"/>
      <c r="L2134" s="116"/>
      <c r="M2134" s="174"/>
      <c r="N2134" s="174"/>
      <c r="O2134" s="116"/>
      <c r="P2134" s="174"/>
      <c r="Q2134" s="116"/>
      <c r="R2134" s="116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</row>
    <row r="2135" ht="15.0" customHeight="1">
      <c r="A2135" s="262"/>
      <c r="B2135" s="118"/>
      <c r="C2135" s="118"/>
      <c r="D2135" s="265"/>
      <c r="E2135" s="118"/>
      <c r="F2135" s="262"/>
      <c r="G2135" s="29"/>
      <c r="H2135" s="118"/>
      <c r="I2135" s="29"/>
      <c r="J2135" s="29"/>
      <c r="K2135" s="116"/>
      <c r="L2135" s="116"/>
      <c r="M2135" s="174"/>
      <c r="N2135" s="174"/>
      <c r="O2135" s="116"/>
      <c r="P2135" s="174"/>
      <c r="Q2135" s="116"/>
      <c r="R2135" s="116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</row>
    <row r="2136" ht="15.0" customHeight="1">
      <c r="A2136" s="262"/>
      <c r="B2136" s="118"/>
      <c r="C2136" s="118"/>
      <c r="D2136" s="265"/>
      <c r="E2136" s="118"/>
      <c r="F2136" s="262"/>
      <c r="G2136" s="29"/>
      <c r="H2136" s="118"/>
      <c r="I2136" s="29"/>
      <c r="J2136" s="29"/>
      <c r="K2136" s="116"/>
      <c r="L2136" s="116"/>
      <c r="M2136" s="174"/>
      <c r="N2136" s="174"/>
      <c r="O2136" s="116"/>
      <c r="P2136" s="174"/>
      <c r="Q2136" s="116"/>
      <c r="R2136" s="116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</row>
    <row r="2137" ht="15.0" customHeight="1">
      <c r="A2137" s="262"/>
      <c r="B2137" s="118"/>
      <c r="C2137" s="118"/>
      <c r="D2137" s="265"/>
      <c r="E2137" s="118"/>
      <c r="F2137" s="262"/>
      <c r="G2137" s="29"/>
      <c r="H2137" s="118"/>
      <c r="I2137" s="29"/>
      <c r="J2137" s="29"/>
      <c r="K2137" s="116"/>
      <c r="L2137" s="264"/>
      <c r="M2137" s="174"/>
      <c r="N2137" s="174"/>
      <c r="O2137" s="116"/>
      <c r="P2137" s="174"/>
      <c r="Q2137" s="116"/>
      <c r="R2137" s="116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</row>
    <row r="2138" ht="15.0" customHeight="1">
      <c r="A2138" s="262"/>
      <c r="B2138" s="118"/>
      <c r="C2138" s="118"/>
      <c r="D2138" s="265"/>
      <c r="E2138" s="118"/>
      <c r="F2138" s="262"/>
      <c r="G2138" s="29"/>
      <c r="H2138" s="118"/>
      <c r="I2138" s="29"/>
      <c r="J2138" s="29"/>
      <c r="K2138" s="116"/>
      <c r="L2138" s="118"/>
      <c r="M2138" s="174"/>
      <c r="N2138" s="174"/>
      <c r="O2138" s="116"/>
      <c r="P2138" s="174"/>
      <c r="Q2138" s="116"/>
      <c r="R2138" s="116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</row>
    <row r="2139" ht="15.0" customHeight="1">
      <c r="A2139" s="262"/>
      <c r="B2139" s="118"/>
      <c r="C2139" s="118"/>
      <c r="D2139" s="265"/>
      <c r="E2139" s="118"/>
      <c r="F2139" s="262"/>
      <c r="G2139" s="29"/>
      <c r="H2139" s="118"/>
      <c r="I2139" s="29"/>
      <c r="J2139" s="29"/>
      <c r="K2139" s="116"/>
      <c r="L2139" s="118"/>
      <c r="M2139" s="174"/>
      <c r="N2139" s="174"/>
      <c r="O2139" s="116"/>
      <c r="P2139" s="174"/>
      <c r="Q2139" s="116"/>
      <c r="R2139" s="116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</row>
    <row r="2140" ht="15.0" customHeight="1">
      <c r="A2140" s="262"/>
      <c r="B2140" s="118"/>
      <c r="C2140" s="118"/>
      <c r="D2140" s="265"/>
      <c r="E2140" s="118"/>
      <c r="F2140" s="262"/>
      <c r="G2140" s="29"/>
      <c r="H2140" s="118"/>
      <c r="I2140" s="29"/>
      <c r="J2140" s="29"/>
      <c r="K2140" s="116"/>
      <c r="L2140" s="264"/>
      <c r="M2140" s="174"/>
      <c r="N2140" s="174"/>
      <c r="O2140" s="116"/>
      <c r="P2140" s="174"/>
      <c r="Q2140" s="116"/>
      <c r="R2140" s="116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</row>
    <row r="2141" ht="15.75" customHeight="1">
      <c r="A2141" s="262"/>
      <c r="B2141" s="118"/>
      <c r="C2141" s="118"/>
      <c r="D2141" s="265"/>
      <c r="E2141" s="118"/>
      <c r="F2141" s="262"/>
      <c r="G2141" s="29"/>
      <c r="H2141" s="118"/>
      <c r="I2141" s="29"/>
      <c r="J2141" s="29"/>
      <c r="K2141" s="116"/>
      <c r="L2141" s="174"/>
      <c r="M2141" s="174"/>
      <c r="N2141" s="174"/>
      <c r="O2141" s="116"/>
      <c r="P2141" s="174"/>
      <c r="Q2141" s="116"/>
      <c r="R2141" s="116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</row>
    <row r="2142" ht="15.75" customHeight="1">
      <c r="A2142" s="262"/>
      <c r="B2142" s="118"/>
      <c r="C2142" s="118"/>
      <c r="D2142" s="265"/>
      <c r="E2142" s="118"/>
      <c r="F2142" s="262"/>
      <c r="G2142" s="29"/>
      <c r="H2142" s="118"/>
      <c r="I2142" s="29"/>
      <c r="J2142" s="29"/>
      <c r="K2142" s="116"/>
      <c r="L2142" s="174"/>
      <c r="M2142" s="174"/>
      <c r="N2142" s="174"/>
      <c r="O2142" s="116"/>
      <c r="P2142" s="174"/>
      <c r="Q2142" s="116"/>
      <c r="R2142" s="116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</row>
    <row r="2143" ht="15.0" customHeight="1">
      <c r="A2143" s="262"/>
      <c r="B2143" s="118"/>
      <c r="C2143" s="118"/>
      <c r="D2143" s="265"/>
      <c r="E2143" s="118"/>
      <c r="F2143" s="262"/>
      <c r="G2143" s="29"/>
      <c r="H2143" s="118"/>
      <c r="I2143" s="29"/>
      <c r="J2143" s="29"/>
      <c r="K2143" s="116"/>
      <c r="L2143" s="116"/>
      <c r="M2143" s="407"/>
      <c r="N2143" s="174"/>
      <c r="O2143" s="116"/>
      <c r="P2143" s="174"/>
      <c r="Q2143" s="116"/>
      <c r="R2143" s="116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</row>
    <row r="2144" ht="15.0" customHeight="1">
      <c r="A2144" s="262"/>
      <c r="B2144" s="118"/>
      <c r="C2144" s="118"/>
      <c r="D2144" s="265"/>
      <c r="E2144" s="118"/>
      <c r="F2144" s="262"/>
      <c r="G2144" s="29"/>
      <c r="H2144" s="118"/>
      <c r="I2144" s="29"/>
      <c r="J2144" s="29"/>
      <c r="K2144" s="116"/>
      <c r="L2144" s="116"/>
      <c r="M2144" s="174"/>
      <c r="N2144" s="174"/>
      <c r="O2144" s="116"/>
      <c r="P2144" s="174"/>
      <c r="Q2144" s="116"/>
      <c r="R2144" s="116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</row>
    <row r="2145" ht="15.0" customHeight="1">
      <c r="A2145" s="262"/>
      <c r="B2145" s="118"/>
      <c r="C2145" s="118"/>
      <c r="D2145" s="265"/>
      <c r="E2145" s="118"/>
      <c r="F2145" s="262"/>
      <c r="G2145" s="29"/>
      <c r="H2145" s="118"/>
      <c r="I2145" s="29"/>
      <c r="J2145" s="29"/>
      <c r="K2145" s="116"/>
      <c r="L2145" s="116"/>
      <c r="M2145" s="174"/>
      <c r="N2145" s="174"/>
      <c r="O2145" s="116"/>
      <c r="P2145" s="174"/>
      <c r="Q2145" s="116"/>
      <c r="R2145" s="116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</row>
    <row r="2146" ht="15.75" customHeight="1">
      <c r="A2146" s="262"/>
      <c r="B2146" s="118"/>
      <c r="C2146" s="118"/>
      <c r="D2146" s="265"/>
      <c r="E2146" s="118"/>
      <c r="F2146" s="262"/>
      <c r="G2146" s="29"/>
      <c r="H2146" s="118"/>
      <c r="I2146" s="29"/>
      <c r="J2146" s="29"/>
      <c r="K2146" s="116"/>
      <c r="L2146" s="174"/>
      <c r="M2146" s="174"/>
      <c r="N2146" s="174"/>
      <c r="O2146" s="116"/>
      <c r="P2146" s="174"/>
      <c r="Q2146" s="116"/>
      <c r="R2146" s="116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</row>
    <row r="2147" ht="15.75" customHeight="1">
      <c r="A2147" s="262"/>
      <c r="B2147" s="118"/>
      <c r="C2147" s="118"/>
      <c r="D2147" s="265"/>
      <c r="E2147" s="118"/>
      <c r="F2147" s="262"/>
      <c r="G2147" s="29"/>
      <c r="H2147" s="118"/>
      <c r="I2147" s="29"/>
      <c r="J2147" s="29"/>
      <c r="K2147" s="116"/>
      <c r="L2147" s="174"/>
      <c r="M2147" s="174"/>
      <c r="N2147" s="174"/>
      <c r="O2147" s="116"/>
      <c r="P2147" s="174"/>
      <c r="Q2147" s="116"/>
      <c r="R2147" s="116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</row>
    <row r="2148" ht="15.75" customHeight="1">
      <c r="A2148" s="262"/>
      <c r="B2148" s="118"/>
      <c r="C2148" s="118"/>
      <c r="D2148" s="265"/>
      <c r="E2148" s="118"/>
      <c r="F2148" s="262"/>
      <c r="G2148" s="29"/>
      <c r="H2148" s="118"/>
      <c r="I2148" s="29"/>
      <c r="J2148" s="29"/>
      <c r="K2148" s="116"/>
      <c r="L2148" s="174"/>
      <c r="M2148" s="174"/>
      <c r="N2148" s="174"/>
      <c r="O2148" s="116"/>
      <c r="P2148" s="174"/>
      <c r="Q2148" s="116"/>
      <c r="R2148" s="116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</row>
    <row r="2149" ht="15.75" customHeight="1">
      <c r="A2149" s="262"/>
      <c r="B2149" s="118"/>
      <c r="C2149" s="118"/>
      <c r="D2149" s="265"/>
      <c r="E2149" s="118"/>
      <c r="F2149" s="262"/>
      <c r="G2149" s="29"/>
      <c r="H2149" s="118"/>
      <c r="I2149" s="29"/>
      <c r="J2149" s="29"/>
      <c r="K2149" s="116"/>
      <c r="L2149" s="174"/>
      <c r="M2149" s="174"/>
      <c r="N2149" s="174"/>
      <c r="O2149" s="116"/>
      <c r="P2149" s="174"/>
      <c r="Q2149" s="116"/>
      <c r="R2149" s="116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</row>
    <row r="2150" ht="15.75" customHeight="1">
      <c r="A2150" s="262"/>
      <c r="B2150" s="118"/>
      <c r="C2150" s="118"/>
      <c r="D2150" s="265"/>
      <c r="E2150" s="118"/>
      <c r="F2150" s="262"/>
      <c r="G2150" s="29"/>
      <c r="H2150" s="118"/>
      <c r="I2150" s="29"/>
      <c r="J2150" s="29"/>
      <c r="K2150" s="116"/>
      <c r="L2150" s="174"/>
      <c r="M2150" s="174"/>
      <c r="N2150" s="174"/>
      <c r="O2150" s="116"/>
      <c r="P2150" s="174"/>
      <c r="Q2150" s="116"/>
      <c r="R2150" s="116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</row>
    <row r="2151" ht="15.75" customHeight="1">
      <c r="A2151" s="262"/>
      <c r="B2151" s="118"/>
      <c r="C2151" s="118"/>
      <c r="D2151" s="265"/>
      <c r="E2151" s="118"/>
      <c r="F2151" s="262"/>
      <c r="G2151" s="29"/>
      <c r="H2151" s="118"/>
      <c r="I2151" s="29"/>
      <c r="J2151" s="29"/>
      <c r="K2151" s="116"/>
      <c r="L2151" s="174"/>
      <c r="M2151" s="174"/>
      <c r="N2151" s="174"/>
      <c r="O2151" s="116"/>
      <c r="P2151" s="174"/>
      <c r="Q2151" s="116"/>
      <c r="R2151" s="116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</row>
    <row r="2152" ht="15.75" customHeight="1">
      <c r="A2152" s="262"/>
      <c r="B2152" s="118"/>
      <c r="C2152" s="118"/>
      <c r="D2152" s="265"/>
      <c r="E2152" s="118"/>
      <c r="F2152" s="262"/>
      <c r="G2152" s="29"/>
      <c r="H2152" s="118"/>
      <c r="I2152" s="29"/>
      <c r="J2152" s="29"/>
      <c r="K2152" s="116"/>
      <c r="L2152" s="174"/>
      <c r="M2152" s="174"/>
      <c r="N2152" s="174"/>
      <c r="O2152" s="116"/>
      <c r="P2152" s="174"/>
      <c r="Q2152" s="116"/>
      <c r="R2152" s="116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</row>
    <row r="2153" ht="15.75" customHeight="1">
      <c r="A2153" s="262"/>
      <c r="B2153" s="118"/>
      <c r="C2153" s="118"/>
      <c r="D2153" s="265"/>
      <c r="E2153" s="118"/>
      <c r="F2153" s="262"/>
      <c r="G2153" s="29"/>
      <c r="H2153" s="118"/>
      <c r="I2153" s="29"/>
      <c r="J2153" s="29"/>
      <c r="K2153" s="116"/>
      <c r="L2153" s="174"/>
      <c r="M2153" s="174"/>
      <c r="N2153" s="174"/>
      <c r="O2153" s="116"/>
      <c r="P2153" s="174"/>
      <c r="Q2153" s="116"/>
      <c r="R2153" s="116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</row>
    <row r="2154" ht="15.75" customHeight="1">
      <c r="A2154" s="262"/>
      <c r="B2154" s="118"/>
      <c r="C2154" s="118"/>
      <c r="D2154" s="265"/>
      <c r="E2154" s="118"/>
      <c r="F2154" s="262"/>
      <c r="G2154" s="29"/>
      <c r="H2154" s="118"/>
      <c r="I2154" s="29"/>
      <c r="J2154" s="29"/>
      <c r="K2154" s="116"/>
      <c r="L2154" s="174"/>
      <c r="M2154" s="174"/>
      <c r="N2154" s="174"/>
      <c r="O2154" s="116"/>
      <c r="P2154" s="174"/>
      <c r="Q2154" s="116"/>
      <c r="R2154" s="116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</row>
    <row r="2155" ht="15.75" customHeight="1">
      <c r="A2155" s="262"/>
      <c r="B2155" s="118"/>
      <c r="C2155" s="118"/>
      <c r="D2155" s="265"/>
      <c r="E2155" s="118"/>
      <c r="F2155" s="262"/>
      <c r="G2155" s="29"/>
      <c r="H2155" s="118"/>
      <c r="I2155" s="29"/>
      <c r="J2155" s="29"/>
      <c r="K2155" s="116"/>
      <c r="L2155" s="174"/>
      <c r="M2155" s="174"/>
      <c r="N2155" s="174"/>
      <c r="O2155" s="116"/>
      <c r="P2155" s="174"/>
      <c r="Q2155" s="116"/>
      <c r="R2155" s="116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</row>
    <row r="2156" ht="15.75" customHeight="1">
      <c r="A2156" s="262"/>
      <c r="B2156" s="118"/>
      <c r="C2156" s="118"/>
      <c r="D2156" s="265"/>
      <c r="E2156" s="118"/>
      <c r="F2156" s="262"/>
      <c r="G2156" s="29"/>
      <c r="H2156" s="118"/>
      <c r="I2156" s="29"/>
      <c r="J2156" s="29"/>
      <c r="K2156" s="116"/>
      <c r="L2156" s="174"/>
      <c r="M2156" s="174"/>
      <c r="N2156" s="174"/>
      <c r="O2156" s="116"/>
      <c r="P2156" s="174"/>
      <c r="Q2156" s="116"/>
      <c r="R2156" s="116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</row>
    <row r="2157" ht="15.75" customHeight="1">
      <c r="A2157" s="262"/>
      <c r="B2157" s="118"/>
      <c r="C2157" s="118"/>
      <c r="D2157" s="265"/>
      <c r="E2157" s="118"/>
      <c r="F2157" s="262"/>
      <c r="G2157" s="29"/>
      <c r="H2157" s="118"/>
      <c r="I2157" s="29"/>
      <c r="J2157" s="29"/>
      <c r="K2157" s="116"/>
      <c r="L2157" s="174"/>
      <c r="M2157" s="174"/>
      <c r="N2157" s="174"/>
      <c r="O2157" s="116"/>
      <c r="P2157" s="174"/>
      <c r="Q2157" s="116"/>
      <c r="R2157" s="116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</row>
    <row r="2158" ht="15.75" customHeight="1">
      <c r="A2158" s="262"/>
      <c r="B2158" s="118"/>
      <c r="C2158" s="118"/>
      <c r="D2158" s="265"/>
      <c r="E2158" s="118"/>
      <c r="F2158" s="262"/>
      <c r="G2158" s="29"/>
      <c r="H2158" s="118"/>
      <c r="I2158" s="29"/>
      <c r="J2158" s="29"/>
      <c r="K2158" s="116"/>
      <c r="L2158" s="174"/>
      <c r="M2158" s="174"/>
      <c r="N2158" s="174"/>
      <c r="O2158" s="116"/>
      <c r="P2158" s="174"/>
      <c r="Q2158" s="116"/>
      <c r="R2158" s="116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</row>
    <row r="2159" ht="15.75" customHeight="1">
      <c r="A2159" s="262"/>
      <c r="B2159" s="118"/>
      <c r="C2159" s="118"/>
      <c r="D2159" s="265"/>
      <c r="E2159" s="118"/>
      <c r="F2159" s="262"/>
      <c r="G2159" s="29"/>
      <c r="H2159" s="118"/>
      <c r="I2159" s="29"/>
      <c r="J2159" s="29"/>
      <c r="K2159" s="116"/>
      <c r="L2159" s="174"/>
      <c r="M2159" s="174"/>
      <c r="N2159" s="174"/>
      <c r="O2159" s="116"/>
      <c r="P2159" s="174"/>
      <c r="Q2159" s="116"/>
      <c r="R2159" s="116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</row>
    <row r="2160" ht="15.75" customHeight="1">
      <c r="A2160" s="262"/>
      <c r="B2160" s="118"/>
      <c r="C2160" s="118"/>
      <c r="D2160" s="265"/>
      <c r="E2160" s="118"/>
      <c r="F2160" s="262"/>
      <c r="G2160" s="29"/>
      <c r="H2160" s="118"/>
      <c r="I2160" s="29"/>
      <c r="J2160" s="29"/>
      <c r="K2160" s="116"/>
      <c r="L2160" s="174"/>
      <c r="M2160" s="174"/>
      <c r="N2160" s="174"/>
      <c r="O2160" s="116"/>
      <c r="P2160" s="174"/>
      <c r="Q2160" s="116"/>
      <c r="R2160" s="116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</row>
    <row r="2161" ht="15.75" customHeight="1">
      <c r="A2161" s="262"/>
      <c r="B2161" s="118"/>
      <c r="C2161" s="118"/>
      <c r="D2161" s="265"/>
      <c r="E2161" s="118"/>
      <c r="F2161" s="262"/>
      <c r="G2161" s="29"/>
      <c r="H2161" s="118"/>
      <c r="I2161" s="29"/>
      <c r="J2161" s="29"/>
      <c r="K2161" s="116"/>
      <c r="L2161" s="174"/>
      <c r="M2161" s="174"/>
      <c r="N2161" s="174"/>
      <c r="O2161" s="116"/>
      <c r="P2161" s="174"/>
      <c r="Q2161" s="116"/>
      <c r="R2161" s="116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</row>
    <row r="2162" ht="15.75" customHeight="1">
      <c r="A2162" s="262"/>
      <c r="B2162" s="118"/>
      <c r="C2162" s="118"/>
      <c r="D2162" s="265"/>
      <c r="E2162" s="118"/>
      <c r="F2162" s="262"/>
      <c r="G2162" s="29"/>
      <c r="H2162" s="118"/>
      <c r="I2162" s="29"/>
      <c r="J2162" s="29"/>
      <c r="K2162" s="116"/>
      <c r="L2162" s="174"/>
      <c r="M2162" s="174"/>
      <c r="N2162" s="174"/>
      <c r="O2162" s="116"/>
      <c r="P2162" s="174"/>
      <c r="Q2162" s="116"/>
      <c r="R2162" s="116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</row>
    <row r="2163" ht="15.75" customHeight="1">
      <c r="A2163" s="262"/>
      <c r="B2163" s="118"/>
      <c r="C2163" s="118"/>
      <c r="D2163" s="265"/>
      <c r="E2163" s="118"/>
      <c r="F2163" s="262"/>
      <c r="G2163" s="29"/>
      <c r="H2163" s="118"/>
      <c r="I2163" s="29"/>
      <c r="J2163" s="29"/>
      <c r="K2163" s="116"/>
      <c r="L2163" s="174"/>
      <c r="M2163" s="174"/>
      <c r="N2163" s="174"/>
      <c r="O2163" s="116"/>
      <c r="P2163" s="174"/>
      <c r="Q2163" s="116"/>
      <c r="R2163" s="116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</row>
    <row r="2164" ht="15.75" customHeight="1">
      <c r="A2164" s="262"/>
      <c r="B2164" s="118"/>
      <c r="C2164" s="118"/>
      <c r="D2164" s="265"/>
      <c r="E2164" s="118"/>
      <c r="F2164" s="262"/>
      <c r="G2164" s="29"/>
      <c r="H2164" s="118"/>
      <c r="I2164" s="29"/>
      <c r="J2164" s="29"/>
      <c r="K2164" s="116"/>
      <c r="L2164" s="174"/>
      <c r="M2164" s="174"/>
      <c r="N2164" s="174"/>
      <c r="O2164" s="116"/>
      <c r="P2164" s="174"/>
      <c r="Q2164" s="116"/>
      <c r="R2164" s="116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</row>
    <row r="2165" ht="15.75" customHeight="1">
      <c r="A2165" s="262"/>
      <c r="B2165" s="118"/>
      <c r="C2165" s="118"/>
      <c r="D2165" s="265"/>
      <c r="E2165" s="118"/>
      <c r="F2165" s="262"/>
      <c r="G2165" s="29"/>
      <c r="H2165" s="118"/>
      <c r="I2165" s="29"/>
      <c r="J2165" s="29"/>
      <c r="K2165" s="116"/>
      <c r="L2165" s="174"/>
      <c r="M2165" s="174"/>
      <c r="N2165" s="174"/>
      <c r="O2165" s="116"/>
      <c r="P2165" s="174"/>
      <c r="Q2165" s="116"/>
      <c r="R2165" s="116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</row>
    <row r="2166" ht="15.75" customHeight="1">
      <c r="A2166" s="262"/>
      <c r="B2166" s="118"/>
      <c r="C2166" s="118"/>
      <c r="D2166" s="265"/>
      <c r="E2166" s="118"/>
      <c r="F2166" s="262"/>
      <c r="G2166" s="29"/>
      <c r="H2166" s="118"/>
      <c r="I2166" s="29"/>
      <c r="J2166" s="29"/>
      <c r="K2166" s="116"/>
      <c r="L2166" s="174"/>
      <c r="M2166" s="174"/>
      <c r="N2166" s="174"/>
      <c r="O2166" s="116"/>
      <c r="P2166" s="174"/>
      <c r="Q2166" s="116"/>
      <c r="R2166" s="116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</row>
    <row r="2167" ht="15.75" customHeight="1">
      <c r="A2167" s="262"/>
      <c r="B2167" s="118"/>
      <c r="C2167" s="118"/>
      <c r="D2167" s="265"/>
      <c r="E2167" s="118"/>
      <c r="F2167" s="262"/>
      <c r="G2167" s="29"/>
      <c r="H2167" s="118"/>
      <c r="I2167" s="29"/>
      <c r="J2167" s="29"/>
      <c r="K2167" s="116"/>
      <c r="L2167" s="174"/>
      <c r="M2167" s="174"/>
      <c r="N2167" s="174"/>
      <c r="O2167" s="116"/>
      <c r="P2167" s="174"/>
      <c r="Q2167" s="116"/>
      <c r="R2167" s="116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</row>
    <row r="2168" ht="15.75" customHeight="1">
      <c r="A2168" s="262"/>
      <c r="B2168" s="118"/>
      <c r="C2168" s="118"/>
      <c r="D2168" s="265"/>
      <c r="E2168" s="118"/>
      <c r="F2168" s="262"/>
      <c r="G2168" s="29"/>
      <c r="H2168" s="118"/>
      <c r="I2168" s="29"/>
      <c r="J2168" s="29"/>
      <c r="K2168" s="116"/>
      <c r="L2168" s="174"/>
      <c r="M2168" s="174"/>
      <c r="N2168" s="174"/>
      <c r="O2168" s="116"/>
      <c r="P2168" s="174"/>
      <c r="Q2168" s="116"/>
      <c r="R2168" s="116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</row>
    <row r="2169" ht="15.75" customHeight="1">
      <c r="A2169" s="262"/>
      <c r="B2169" s="118"/>
      <c r="C2169" s="118"/>
      <c r="D2169" s="265"/>
      <c r="E2169" s="118"/>
      <c r="F2169" s="262"/>
      <c r="G2169" s="29"/>
      <c r="H2169" s="118"/>
      <c r="I2169" s="29"/>
      <c r="J2169" s="29"/>
      <c r="K2169" s="116"/>
      <c r="L2169" s="174"/>
      <c r="M2169" s="174"/>
      <c r="N2169" s="174"/>
      <c r="O2169" s="116"/>
      <c r="P2169" s="174"/>
      <c r="Q2169" s="116"/>
      <c r="R2169" s="116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</row>
    <row r="2170" ht="15.75" customHeight="1">
      <c r="A2170" s="262"/>
      <c r="B2170" s="118"/>
      <c r="C2170" s="118"/>
      <c r="D2170" s="265"/>
      <c r="E2170" s="118"/>
      <c r="F2170" s="262"/>
      <c r="G2170" s="29"/>
      <c r="H2170" s="118"/>
      <c r="I2170" s="29"/>
      <c r="J2170" s="29"/>
      <c r="K2170" s="116"/>
      <c r="L2170" s="174"/>
      <c r="M2170" s="174"/>
      <c r="N2170" s="174"/>
      <c r="O2170" s="116"/>
      <c r="P2170" s="174"/>
      <c r="Q2170" s="116"/>
      <c r="R2170" s="116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</row>
    <row r="2171" ht="15.75" customHeight="1">
      <c r="A2171" s="262"/>
      <c r="B2171" s="118"/>
      <c r="C2171" s="118"/>
      <c r="D2171" s="265"/>
      <c r="E2171" s="118"/>
      <c r="F2171" s="262"/>
      <c r="G2171" s="29"/>
      <c r="H2171" s="118"/>
      <c r="I2171" s="29"/>
      <c r="J2171" s="29"/>
      <c r="K2171" s="116"/>
      <c r="L2171" s="174"/>
      <c r="M2171" s="174"/>
      <c r="N2171" s="174"/>
      <c r="O2171" s="116"/>
      <c r="P2171" s="174"/>
      <c r="Q2171" s="116"/>
      <c r="R2171" s="116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</row>
    <row r="2172" ht="15.75" customHeight="1">
      <c r="A2172" s="262"/>
      <c r="B2172" s="118"/>
      <c r="C2172" s="118"/>
      <c r="D2172" s="265"/>
      <c r="E2172" s="118"/>
      <c r="F2172" s="262"/>
      <c r="G2172" s="29"/>
      <c r="H2172" s="118"/>
      <c r="I2172" s="29"/>
      <c r="J2172" s="29"/>
      <c r="K2172" s="116"/>
      <c r="L2172" s="174"/>
      <c r="M2172" s="174"/>
      <c r="N2172" s="174"/>
      <c r="O2172" s="116"/>
      <c r="P2172" s="174"/>
      <c r="Q2172" s="116"/>
      <c r="R2172" s="116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</row>
    <row r="2173" ht="15.75" customHeight="1">
      <c r="A2173" s="262"/>
      <c r="B2173" s="118"/>
      <c r="C2173" s="118"/>
      <c r="D2173" s="265"/>
      <c r="E2173" s="118"/>
      <c r="F2173" s="262"/>
      <c r="G2173" s="29"/>
      <c r="H2173" s="118"/>
      <c r="I2173" s="29"/>
      <c r="J2173" s="29"/>
      <c r="K2173" s="116"/>
      <c r="L2173" s="174"/>
      <c r="M2173" s="174"/>
      <c r="N2173" s="174"/>
      <c r="O2173" s="116"/>
      <c r="P2173" s="174"/>
      <c r="Q2173" s="116"/>
      <c r="R2173" s="116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</row>
    <row r="2174" ht="15.75" customHeight="1">
      <c r="A2174" s="262"/>
      <c r="B2174" s="118"/>
      <c r="C2174" s="118"/>
      <c r="D2174" s="265"/>
      <c r="E2174" s="118"/>
      <c r="F2174" s="262"/>
      <c r="G2174" s="29"/>
      <c r="H2174" s="118"/>
      <c r="I2174" s="29"/>
      <c r="J2174" s="29"/>
      <c r="K2174" s="116"/>
      <c r="L2174" s="174"/>
      <c r="M2174" s="174"/>
      <c r="N2174" s="174"/>
      <c r="O2174" s="116"/>
      <c r="P2174" s="174"/>
      <c r="Q2174" s="116"/>
      <c r="R2174" s="116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</row>
    <row r="2175" ht="15.75" customHeight="1">
      <c r="A2175" s="262"/>
      <c r="B2175" s="118"/>
      <c r="C2175" s="118"/>
      <c r="D2175" s="265"/>
      <c r="E2175" s="118"/>
      <c r="F2175" s="262"/>
      <c r="G2175" s="29"/>
      <c r="H2175" s="118"/>
      <c r="I2175" s="29"/>
      <c r="J2175" s="29"/>
      <c r="K2175" s="116"/>
      <c r="L2175" s="174"/>
      <c r="M2175" s="174"/>
      <c r="N2175" s="174"/>
      <c r="O2175" s="116"/>
      <c r="P2175" s="174"/>
      <c r="Q2175" s="116"/>
      <c r="R2175" s="116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</row>
    <row r="2176" ht="15.75" customHeight="1">
      <c r="A2176" s="262"/>
      <c r="B2176" s="118"/>
      <c r="C2176" s="118"/>
      <c r="D2176" s="265"/>
      <c r="E2176" s="118"/>
      <c r="F2176" s="262"/>
      <c r="G2176" s="29"/>
      <c r="H2176" s="118"/>
      <c r="I2176" s="29"/>
      <c r="J2176" s="29"/>
      <c r="K2176" s="116"/>
      <c r="L2176" s="174"/>
      <c r="M2176" s="174"/>
      <c r="N2176" s="174"/>
      <c r="O2176" s="116"/>
      <c r="P2176" s="174"/>
      <c r="Q2176" s="116"/>
      <c r="R2176" s="116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</row>
    <row r="2177" ht="15.75" customHeight="1">
      <c r="A2177" s="262"/>
      <c r="B2177" s="118"/>
      <c r="C2177" s="118"/>
      <c r="D2177" s="265"/>
      <c r="E2177" s="118"/>
      <c r="F2177" s="262"/>
      <c r="G2177" s="29"/>
      <c r="H2177" s="118"/>
      <c r="I2177" s="29"/>
      <c r="J2177" s="29"/>
      <c r="K2177" s="116"/>
      <c r="L2177" s="174"/>
      <c r="M2177" s="174"/>
      <c r="N2177" s="174"/>
      <c r="O2177" s="116"/>
      <c r="P2177" s="174"/>
      <c r="Q2177" s="116"/>
      <c r="R2177" s="116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</row>
    <row r="2178" ht="15.75" customHeight="1">
      <c r="A2178" s="262"/>
      <c r="B2178" s="118"/>
      <c r="C2178" s="118"/>
      <c r="D2178" s="265"/>
      <c r="E2178" s="118"/>
      <c r="F2178" s="262"/>
      <c r="G2178" s="29"/>
      <c r="H2178" s="118"/>
      <c r="I2178" s="29"/>
      <c r="J2178" s="29"/>
      <c r="K2178" s="116"/>
      <c r="L2178" s="174"/>
      <c r="M2178" s="174"/>
      <c r="N2178" s="174"/>
      <c r="O2178" s="116"/>
      <c r="P2178" s="174"/>
      <c r="Q2178" s="116"/>
      <c r="R2178" s="116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</row>
    <row r="2179" ht="15.75" customHeight="1">
      <c r="A2179" s="262"/>
      <c r="B2179" s="118"/>
      <c r="C2179" s="118"/>
      <c r="D2179" s="265"/>
      <c r="E2179" s="118"/>
      <c r="F2179" s="262"/>
      <c r="G2179" s="29"/>
      <c r="H2179" s="118"/>
      <c r="I2179" s="29"/>
      <c r="J2179" s="29"/>
      <c r="K2179" s="116"/>
      <c r="L2179" s="174"/>
      <c r="M2179" s="174"/>
      <c r="N2179" s="174"/>
      <c r="O2179" s="116"/>
      <c r="P2179" s="174"/>
      <c r="Q2179" s="116"/>
      <c r="R2179" s="116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</row>
    <row r="2180" ht="15.75" customHeight="1">
      <c r="A2180" s="262"/>
      <c r="B2180" s="118"/>
      <c r="C2180" s="118"/>
      <c r="D2180" s="265"/>
      <c r="E2180" s="118"/>
      <c r="F2180" s="262"/>
      <c r="G2180" s="29"/>
      <c r="H2180" s="118"/>
      <c r="I2180" s="29"/>
      <c r="J2180" s="29"/>
      <c r="K2180" s="116"/>
      <c r="L2180" s="174"/>
      <c r="M2180" s="174"/>
      <c r="N2180" s="174"/>
      <c r="O2180" s="116"/>
      <c r="P2180" s="174"/>
      <c r="Q2180" s="116"/>
      <c r="R2180" s="116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</row>
    <row r="2181" ht="15.75" customHeight="1">
      <c r="A2181" s="262"/>
      <c r="B2181" s="118"/>
      <c r="C2181" s="118"/>
      <c r="D2181" s="265"/>
      <c r="E2181" s="118"/>
      <c r="F2181" s="262"/>
      <c r="G2181" s="29"/>
      <c r="H2181" s="118"/>
      <c r="I2181" s="29"/>
      <c r="J2181" s="29"/>
      <c r="K2181" s="116"/>
      <c r="L2181" s="174"/>
      <c r="M2181" s="174"/>
      <c r="N2181" s="174"/>
      <c r="O2181" s="116"/>
      <c r="P2181" s="174"/>
      <c r="Q2181" s="116"/>
      <c r="R2181" s="116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</row>
    <row r="2182" ht="15.75" customHeight="1">
      <c r="A2182" s="262"/>
      <c r="B2182" s="118"/>
      <c r="C2182" s="118"/>
      <c r="D2182" s="265"/>
      <c r="E2182" s="118"/>
      <c r="F2182" s="262"/>
      <c r="G2182" s="29"/>
      <c r="H2182" s="118"/>
      <c r="I2182" s="29"/>
      <c r="J2182" s="29"/>
      <c r="K2182" s="116"/>
      <c r="L2182" s="174"/>
      <c r="M2182" s="174"/>
      <c r="N2182" s="174"/>
      <c r="O2182" s="116"/>
      <c r="P2182" s="174"/>
      <c r="Q2182" s="116"/>
      <c r="R2182" s="116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</row>
    <row r="2183" ht="15.75" customHeight="1">
      <c r="A2183" s="262"/>
      <c r="B2183" s="118"/>
      <c r="C2183" s="118"/>
      <c r="D2183" s="265"/>
      <c r="E2183" s="118"/>
      <c r="F2183" s="262"/>
      <c r="G2183" s="29"/>
      <c r="H2183" s="118"/>
      <c r="I2183" s="29"/>
      <c r="J2183" s="29"/>
      <c r="K2183" s="116"/>
      <c r="L2183" s="174"/>
      <c r="M2183" s="174"/>
      <c r="N2183" s="174"/>
      <c r="O2183" s="116"/>
      <c r="P2183" s="174"/>
      <c r="Q2183" s="116"/>
      <c r="R2183" s="116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</row>
    <row r="2184" ht="15.75" customHeight="1">
      <c r="A2184" s="262"/>
      <c r="B2184" s="118"/>
      <c r="C2184" s="118"/>
      <c r="D2184" s="265"/>
      <c r="E2184" s="118"/>
      <c r="F2184" s="262"/>
      <c r="G2184" s="29"/>
      <c r="H2184" s="118"/>
      <c r="I2184" s="29"/>
      <c r="J2184" s="29"/>
      <c r="K2184" s="116"/>
      <c r="L2184" s="174"/>
      <c r="M2184" s="174"/>
      <c r="N2184" s="174"/>
      <c r="O2184" s="116"/>
      <c r="P2184" s="174"/>
      <c r="Q2184" s="116"/>
      <c r="R2184" s="116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</row>
    <row r="2185" ht="15.75" customHeight="1">
      <c r="A2185" s="262"/>
      <c r="B2185" s="118"/>
      <c r="C2185" s="118"/>
      <c r="D2185" s="265"/>
      <c r="E2185" s="118"/>
      <c r="F2185" s="262"/>
      <c r="G2185" s="29"/>
      <c r="H2185" s="118"/>
      <c r="I2185" s="29"/>
      <c r="J2185" s="29"/>
      <c r="K2185" s="116"/>
      <c r="L2185" s="174"/>
      <c r="M2185" s="174"/>
      <c r="N2185" s="174"/>
      <c r="O2185" s="116"/>
      <c r="P2185" s="174"/>
      <c r="Q2185" s="116"/>
      <c r="R2185" s="116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</row>
    <row r="2186" ht="15.75" customHeight="1">
      <c r="A2186" s="262"/>
      <c r="B2186" s="118"/>
      <c r="C2186" s="118"/>
      <c r="D2186" s="265"/>
      <c r="E2186" s="118"/>
      <c r="F2186" s="262"/>
      <c r="G2186" s="29"/>
      <c r="H2186" s="118"/>
      <c r="I2186" s="29"/>
      <c r="J2186" s="29"/>
      <c r="K2186" s="116"/>
      <c r="L2186" s="174"/>
      <c r="M2186" s="174"/>
      <c r="N2186" s="174"/>
      <c r="O2186" s="116"/>
      <c r="P2186" s="174"/>
      <c r="Q2186" s="116"/>
      <c r="R2186" s="116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</row>
    <row r="2187" ht="15.75" customHeight="1">
      <c r="A2187" s="262"/>
      <c r="B2187" s="118"/>
      <c r="C2187" s="118"/>
      <c r="D2187" s="265"/>
      <c r="E2187" s="118"/>
      <c r="F2187" s="262"/>
      <c r="G2187" s="29"/>
      <c r="H2187" s="118"/>
      <c r="I2187" s="29"/>
      <c r="J2187" s="29"/>
      <c r="K2187" s="116"/>
      <c r="L2187" s="174"/>
      <c r="M2187" s="174"/>
      <c r="N2187" s="174"/>
      <c r="O2187" s="116"/>
      <c r="P2187" s="174"/>
      <c r="Q2187" s="116"/>
      <c r="R2187" s="116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</row>
    <row r="2188" ht="15.75" customHeight="1">
      <c r="A2188" s="262"/>
      <c r="B2188" s="118"/>
      <c r="C2188" s="118"/>
      <c r="D2188" s="265"/>
      <c r="E2188" s="118"/>
      <c r="F2188" s="262"/>
      <c r="G2188" s="29"/>
      <c r="H2188" s="118"/>
      <c r="I2188" s="29"/>
      <c r="J2188" s="29"/>
      <c r="K2188" s="116"/>
      <c r="L2188" s="174"/>
      <c r="M2188" s="174"/>
      <c r="N2188" s="174"/>
      <c r="O2188" s="116"/>
      <c r="P2188" s="174"/>
      <c r="Q2188" s="116"/>
      <c r="R2188" s="116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</row>
    <row r="2189" ht="15.75" customHeight="1">
      <c r="A2189" s="262"/>
      <c r="B2189" s="118"/>
      <c r="C2189" s="118"/>
      <c r="D2189" s="265"/>
      <c r="E2189" s="118"/>
      <c r="F2189" s="262"/>
      <c r="G2189" s="29"/>
      <c r="H2189" s="118"/>
      <c r="I2189" s="29"/>
      <c r="J2189" s="29"/>
      <c r="K2189" s="116"/>
      <c r="L2189" s="174"/>
      <c r="M2189" s="174"/>
      <c r="N2189" s="174"/>
      <c r="O2189" s="116"/>
      <c r="P2189" s="174"/>
      <c r="Q2189" s="116"/>
      <c r="R2189" s="116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</row>
    <row r="2190" ht="15.75" customHeight="1">
      <c r="A2190" s="262"/>
      <c r="B2190" s="118"/>
      <c r="C2190" s="118"/>
      <c r="D2190" s="265"/>
      <c r="E2190" s="118"/>
      <c r="F2190" s="262"/>
      <c r="G2190" s="29"/>
      <c r="H2190" s="118"/>
      <c r="I2190" s="29"/>
      <c r="J2190" s="29"/>
      <c r="K2190" s="116"/>
      <c r="L2190" s="174"/>
      <c r="M2190" s="174"/>
      <c r="N2190" s="174"/>
      <c r="O2190" s="116"/>
      <c r="P2190" s="174"/>
      <c r="Q2190" s="116"/>
      <c r="R2190" s="116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</row>
    <row r="2191" ht="15.75" customHeight="1">
      <c r="A2191" s="262"/>
      <c r="B2191" s="118"/>
      <c r="C2191" s="118"/>
      <c r="D2191" s="265"/>
      <c r="E2191" s="118"/>
      <c r="F2191" s="262"/>
      <c r="G2191" s="29"/>
      <c r="H2191" s="118"/>
      <c r="I2191" s="29"/>
      <c r="J2191" s="29"/>
      <c r="K2191" s="116"/>
      <c r="L2191" s="174"/>
      <c r="M2191" s="174"/>
      <c r="N2191" s="174"/>
      <c r="O2191" s="116"/>
      <c r="P2191" s="174"/>
      <c r="Q2191" s="116"/>
      <c r="R2191" s="116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</row>
    <row r="2192" ht="15.75" customHeight="1">
      <c r="A2192" s="262"/>
      <c r="B2192" s="118"/>
      <c r="C2192" s="118"/>
      <c r="D2192" s="265"/>
      <c r="E2192" s="118"/>
      <c r="F2192" s="262"/>
      <c r="G2192" s="29"/>
      <c r="H2192" s="118"/>
      <c r="I2192" s="29"/>
      <c r="J2192" s="29"/>
      <c r="K2192" s="116"/>
      <c r="L2192" s="174"/>
      <c r="M2192" s="174"/>
      <c r="N2192" s="174"/>
      <c r="O2192" s="116"/>
      <c r="P2192" s="174"/>
      <c r="Q2192" s="116"/>
      <c r="R2192" s="116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</row>
    <row r="2193" ht="15.75" customHeight="1">
      <c r="A2193" s="262"/>
      <c r="B2193" s="118"/>
      <c r="C2193" s="118"/>
      <c r="D2193" s="265"/>
      <c r="E2193" s="118"/>
      <c r="F2193" s="262"/>
      <c r="G2193" s="29"/>
      <c r="H2193" s="118"/>
      <c r="I2193" s="29"/>
      <c r="J2193" s="29"/>
      <c r="K2193" s="116"/>
      <c r="L2193" s="174"/>
      <c r="M2193" s="174"/>
      <c r="N2193" s="174"/>
      <c r="O2193" s="116"/>
      <c r="P2193" s="174"/>
      <c r="Q2193" s="116"/>
      <c r="R2193" s="116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</row>
    <row r="2194" ht="15.75" customHeight="1">
      <c r="A2194" s="262"/>
      <c r="B2194" s="118"/>
      <c r="C2194" s="118"/>
      <c r="D2194" s="265"/>
      <c r="E2194" s="118"/>
      <c r="F2194" s="262"/>
      <c r="G2194" s="29"/>
      <c r="H2194" s="118"/>
      <c r="I2194" s="29"/>
      <c r="J2194" s="29"/>
      <c r="K2194" s="116"/>
      <c r="L2194" s="174"/>
      <c r="M2194" s="174"/>
      <c r="N2194" s="174"/>
      <c r="O2194" s="116"/>
      <c r="P2194" s="174"/>
      <c r="Q2194" s="116"/>
      <c r="R2194" s="116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</row>
    <row r="2195" ht="15.75" customHeight="1">
      <c r="A2195" s="262"/>
      <c r="B2195" s="118"/>
      <c r="C2195" s="118"/>
      <c r="D2195" s="265"/>
      <c r="E2195" s="118"/>
      <c r="F2195" s="262"/>
      <c r="G2195" s="29"/>
      <c r="H2195" s="118"/>
      <c r="I2195" s="29"/>
      <c r="J2195" s="29"/>
      <c r="K2195" s="116"/>
      <c r="L2195" s="174"/>
      <c r="M2195" s="174"/>
      <c r="N2195" s="174"/>
      <c r="O2195" s="116"/>
      <c r="P2195" s="174"/>
      <c r="Q2195" s="116"/>
      <c r="R2195" s="116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</row>
    <row r="2196" ht="15.75" customHeight="1">
      <c r="A2196" s="262"/>
      <c r="B2196" s="118"/>
      <c r="C2196" s="118"/>
      <c r="D2196" s="265"/>
      <c r="E2196" s="118"/>
      <c r="F2196" s="262"/>
      <c r="G2196" s="29"/>
      <c r="H2196" s="118"/>
      <c r="I2196" s="29"/>
      <c r="J2196" s="29"/>
      <c r="K2196" s="116"/>
      <c r="L2196" s="174"/>
      <c r="M2196" s="174"/>
      <c r="N2196" s="174"/>
      <c r="O2196" s="116"/>
      <c r="P2196" s="174"/>
      <c r="Q2196" s="116"/>
      <c r="R2196" s="116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</row>
    <row r="2197" ht="15.75" customHeight="1">
      <c r="A2197" s="262"/>
      <c r="B2197" s="118"/>
      <c r="C2197" s="118"/>
      <c r="D2197" s="265"/>
      <c r="E2197" s="118"/>
      <c r="F2197" s="262"/>
      <c r="G2197" s="29"/>
      <c r="H2197" s="118"/>
      <c r="I2197" s="29"/>
      <c r="J2197" s="29"/>
      <c r="K2197" s="116"/>
      <c r="L2197" s="174"/>
      <c r="M2197" s="174"/>
      <c r="N2197" s="174"/>
      <c r="O2197" s="116"/>
      <c r="P2197" s="174"/>
      <c r="Q2197" s="116"/>
      <c r="R2197" s="116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</row>
    <row r="2198" ht="15.75" customHeight="1">
      <c r="A2198" s="262"/>
      <c r="B2198" s="118"/>
      <c r="C2198" s="118"/>
      <c r="D2198" s="265"/>
      <c r="E2198" s="118"/>
      <c r="F2198" s="262"/>
      <c r="G2198" s="29"/>
      <c r="H2198" s="118"/>
      <c r="I2198" s="29"/>
      <c r="J2198" s="29"/>
      <c r="K2198" s="116"/>
      <c r="L2198" s="174"/>
      <c r="M2198" s="174"/>
      <c r="N2198" s="174"/>
      <c r="O2198" s="116"/>
      <c r="P2198" s="174"/>
      <c r="Q2198" s="116"/>
      <c r="R2198" s="116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</row>
    <row r="2199" ht="15.75" customHeight="1">
      <c r="A2199" s="262"/>
      <c r="B2199" s="118"/>
      <c r="C2199" s="118"/>
      <c r="D2199" s="265"/>
      <c r="E2199" s="118"/>
      <c r="F2199" s="262"/>
      <c r="G2199" s="29"/>
      <c r="H2199" s="118"/>
      <c r="I2199" s="29"/>
      <c r="J2199" s="29"/>
      <c r="K2199" s="116"/>
      <c r="L2199" s="174"/>
      <c r="M2199" s="174"/>
      <c r="N2199" s="174"/>
      <c r="O2199" s="116"/>
      <c r="P2199" s="174"/>
      <c r="Q2199" s="116"/>
      <c r="R2199" s="116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</row>
    <row r="2200" ht="15.75" customHeight="1">
      <c r="A2200" s="262"/>
      <c r="B2200" s="118"/>
      <c r="C2200" s="118"/>
      <c r="D2200" s="265"/>
      <c r="E2200" s="118"/>
      <c r="F2200" s="262"/>
      <c r="G2200" s="29"/>
      <c r="H2200" s="118"/>
      <c r="I2200" s="29"/>
      <c r="J2200" s="29"/>
      <c r="K2200" s="116"/>
      <c r="L2200" s="174"/>
      <c r="M2200" s="174"/>
      <c r="N2200" s="174"/>
      <c r="O2200" s="116"/>
      <c r="P2200" s="174"/>
      <c r="Q2200" s="116"/>
      <c r="R2200" s="116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</row>
    <row r="2201" ht="15.0" customHeight="1">
      <c r="A2201" s="262"/>
      <c r="B2201" s="118"/>
      <c r="C2201" s="118"/>
      <c r="D2201" s="265"/>
      <c r="E2201" s="118"/>
      <c r="F2201" s="262"/>
      <c r="G2201" s="29"/>
      <c r="H2201" s="118"/>
      <c r="I2201" s="29"/>
      <c r="J2201" s="29"/>
      <c r="K2201" s="116"/>
      <c r="L2201" s="28" t="s">
        <v>1095</v>
      </c>
      <c r="M2201" s="174"/>
      <c r="N2201" s="174"/>
      <c r="O2201" s="116"/>
      <c r="P2201" s="174"/>
      <c r="Q2201" s="116"/>
      <c r="R2201" s="116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</row>
    <row r="2202" ht="15.75" customHeight="1">
      <c r="A2202" s="262"/>
      <c r="B2202" s="118"/>
      <c r="C2202" s="118"/>
      <c r="D2202" s="265"/>
      <c r="E2202" s="118"/>
      <c r="F2202" s="262"/>
      <c r="G2202" s="29"/>
      <c r="H2202" s="118"/>
      <c r="I2202" s="29"/>
      <c r="J2202" s="29"/>
      <c r="K2202" s="116"/>
      <c r="L2202" s="174"/>
      <c r="M2202" s="174"/>
      <c r="N2202" s="174"/>
      <c r="O2202" s="116"/>
      <c r="P2202" s="174"/>
      <c r="Q2202" s="116"/>
      <c r="R2202" s="116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</row>
    <row r="2203" ht="15.0" customHeight="1">
      <c r="A2203" s="262"/>
      <c r="B2203" s="118"/>
      <c r="C2203" s="118"/>
      <c r="D2203" s="265"/>
      <c r="E2203" s="118"/>
      <c r="F2203" s="262"/>
      <c r="G2203" s="29"/>
      <c r="H2203" s="118"/>
      <c r="I2203" s="29"/>
      <c r="J2203" s="29"/>
      <c r="K2203" s="34"/>
      <c r="L2203" s="265"/>
      <c r="M2203" s="174"/>
      <c r="N2203" s="174"/>
      <c r="O2203" s="116"/>
      <c r="P2203" s="174"/>
      <c r="Q2203" s="116"/>
      <c r="R2203" s="116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</row>
    <row r="2204" ht="15.0" customHeight="1">
      <c r="A2204" s="262"/>
      <c r="B2204" s="118"/>
      <c r="C2204" s="118"/>
      <c r="D2204" s="265"/>
      <c r="E2204" s="118"/>
      <c r="F2204" s="262"/>
      <c r="G2204" s="29"/>
      <c r="H2204" s="118"/>
      <c r="I2204" s="29"/>
      <c r="J2204" s="29"/>
      <c r="K2204" s="34" t="s">
        <v>2892</v>
      </c>
      <c r="L2204" s="265"/>
      <c r="M2204" s="174"/>
      <c r="N2204" s="174"/>
      <c r="O2204" s="116"/>
      <c r="P2204" s="174"/>
      <c r="Q2204" s="116"/>
      <c r="R2204" s="116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</row>
    <row r="2205" ht="15.0" customHeight="1">
      <c r="A2205" s="262"/>
      <c r="B2205" s="118"/>
      <c r="C2205" s="118"/>
      <c r="D2205" s="265"/>
      <c r="E2205" s="118"/>
      <c r="F2205" s="262"/>
      <c r="G2205" s="29"/>
      <c r="H2205" s="118"/>
      <c r="I2205" s="29"/>
      <c r="J2205" s="29"/>
      <c r="K2205" s="34" t="s">
        <v>2325</v>
      </c>
      <c r="L2205" s="265"/>
      <c r="M2205" s="174"/>
      <c r="N2205" s="174"/>
      <c r="O2205" s="116"/>
      <c r="P2205" s="174"/>
      <c r="Q2205" s="116"/>
      <c r="R2205" s="116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</row>
    <row r="2206" ht="15.0" customHeight="1">
      <c r="A2206" s="262"/>
      <c r="B2206" s="118"/>
      <c r="C2206" s="118"/>
      <c r="D2206" s="265"/>
      <c r="E2206" s="118"/>
      <c r="F2206" s="262"/>
      <c r="G2206" s="29"/>
      <c r="H2206" s="118"/>
      <c r="I2206" s="29"/>
      <c r="J2206" s="29"/>
      <c r="K2206" s="34" t="s">
        <v>2895</v>
      </c>
      <c r="L2206" s="28"/>
      <c r="M2206" s="174"/>
      <c r="N2206" s="174"/>
      <c r="O2206" s="116"/>
      <c r="P2206" s="174"/>
      <c r="Q2206" s="116"/>
      <c r="R2206" s="116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</row>
    <row r="2207" ht="15.0" customHeight="1">
      <c r="A2207" s="262"/>
      <c r="B2207" s="118"/>
      <c r="C2207" s="118"/>
      <c r="D2207" s="265"/>
      <c r="E2207" s="118"/>
      <c r="F2207" s="262"/>
      <c r="G2207" s="29"/>
      <c r="H2207" s="118"/>
      <c r="I2207" s="29"/>
      <c r="J2207" s="29"/>
      <c r="K2207" s="34" t="s">
        <v>2890</v>
      </c>
      <c r="L2207" s="118"/>
      <c r="M2207" s="174"/>
      <c r="N2207" s="174"/>
      <c r="O2207" s="116"/>
      <c r="P2207" s="174"/>
      <c r="Q2207" s="116"/>
      <c r="R2207" s="116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</row>
    <row r="2208" ht="15.0" customHeight="1">
      <c r="A2208" s="262"/>
      <c r="B2208" s="118"/>
      <c r="C2208" s="118"/>
      <c r="D2208" s="265"/>
      <c r="E2208" s="118"/>
      <c r="F2208" s="262"/>
      <c r="G2208" s="29"/>
      <c r="H2208" s="118"/>
      <c r="I2208" s="29"/>
      <c r="J2208" s="29"/>
      <c r="K2208" s="34" t="s">
        <v>2898</v>
      </c>
      <c r="L2208" s="118"/>
      <c r="M2208" s="174"/>
      <c r="N2208" s="118"/>
      <c r="O2208" s="116"/>
      <c r="P2208" s="174"/>
      <c r="Q2208" s="116"/>
      <c r="R2208" s="116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</row>
    <row r="2209" ht="15.0" customHeight="1">
      <c r="A2209" s="262"/>
      <c r="B2209" s="118"/>
      <c r="C2209" s="118"/>
      <c r="D2209" s="265"/>
      <c r="E2209" s="118"/>
      <c r="F2209" s="262"/>
      <c r="G2209" s="29"/>
      <c r="H2209" s="118"/>
      <c r="I2209" s="29"/>
      <c r="J2209" s="29"/>
      <c r="K2209" s="116">
        <v>1.0</v>
      </c>
      <c r="L2209" s="175"/>
      <c r="M2209" s="174"/>
      <c r="N2209" s="174"/>
      <c r="O2209" s="116"/>
      <c r="P2209" s="174"/>
      <c r="Q2209" s="116"/>
      <c r="R2209" s="116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</row>
    <row r="2210" ht="15.0" customHeight="1">
      <c r="A2210" s="262"/>
      <c r="B2210" s="118"/>
      <c r="C2210" s="118"/>
      <c r="D2210" s="265"/>
      <c r="E2210" s="118"/>
      <c r="F2210" s="262"/>
      <c r="G2210" s="29"/>
      <c r="H2210" s="118"/>
      <c r="I2210" s="29"/>
      <c r="J2210" s="29"/>
      <c r="K2210" s="116">
        <v>2.0</v>
      </c>
      <c r="L2210" s="175"/>
      <c r="M2210" s="174"/>
      <c r="N2210" s="174"/>
      <c r="O2210" s="116"/>
      <c r="P2210" s="174"/>
      <c r="Q2210" s="116"/>
      <c r="R2210" s="116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</row>
    <row r="2211" ht="15.0" customHeight="1">
      <c r="A2211" s="262"/>
      <c r="B2211" s="118"/>
      <c r="C2211" s="118"/>
      <c r="D2211" s="265"/>
      <c r="E2211" s="118"/>
      <c r="F2211" s="262"/>
      <c r="G2211" s="29"/>
      <c r="H2211" s="118"/>
      <c r="I2211" s="29"/>
      <c r="J2211" s="29"/>
      <c r="K2211" s="116">
        <v>3.0</v>
      </c>
      <c r="L2211" s="175"/>
      <c r="M2211" s="174"/>
      <c r="N2211" s="174"/>
      <c r="O2211" s="116"/>
      <c r="P2211" s="174"/>
      <c r="Q2211" s="116"/>
      <c r="R2211" s="116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</row>
    <row r="2212" ht="15.0" customHeight="1">
      <c r="A2212" s="262"/>
      <c r="B2212" s="118"/>
      <c r="C2212" s="118"/>
      <c r="D2212" s="265"/>
      <c r="E2212" s="118"/>
      <c r="F2212" s="262"/>
      <c r="G2212" s="29"/>
      <c r="H2212" s="118"/>
      <c r="I2212" s="29"/>
      <c r="J2212" s="29"/>
      <c r="K2212" s="116">
        <v>4.0</v>
      </c>
      <c r="L2212" s="118"/>
      <c r="M2212" s="174"/>
      <c r="N2212" s="174"/>
      <c r="O2212" s="116"/>
      <c r="P2212" s="174"/>
      <c r="Q2212" s="116"/>
      <c r="R2212" s="116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</row>
    <row r="2213" ht="15.0" customHeight="1">
      <c r="A2213" s="262"/>
      <c r="B2213" s="118"/>
      <c r="C2213" s="118"/>
      <c r="D2213" s="265"/>
      <c r="E2213" s="118"/>
      <c r="F2213" s="262"/>
      <c r="G2213" s="29"/>
      <c r="H2213" s="118"/>
      <c r="I2213" s="29"/>
      <c r="J2213" s="29"/>
      <c r="K2213" s="116">
        <v>5.0</v>
      </c>
      <c r="L2213" s="175"/>
      <c r="M2213" s="174"/>
      <c r="N2213" s="174"/>
      <c r="O2213" s="116"/>
      <c r="P2213" s="174"/>
      <c r="Q2213" s="116"/>
      <c r="R2213" s="116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</row>
    <row r="2214" ht="15.0" customHeight="1">
      <c r="A2214" s="262"/>
      <c r="B2214" s="118"/>
      <c r="C2214" s="118"/>
      <c r="D2214" s="265"/>
      <c r="E2214" s="118"/>
      <c r="F2214" s="262"/>
      <c r="G2214" s="29"/>
      <c r="H2214" s="118"/>
      <c r="I2214" s="29"/>
      <c r="J2214" s="29"/>
      <c r="K2214" s="116">
        <v>6.0</v>
      </c>
      <c r="L2214" s="118"/>
      <c r="M2214" s="174"/>
      <c r="N2214" s="174"/>
      <c r="O2214" s="116"/>
      <c r="P2214" s="174"/>
      <c r="Q2214" s="116"/>
      <c r="R2214" s="116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</row>
    <row r="2215" ht="15.0" customHeight="1">
      <c r="A2215" s="262"/>
      <c r="B2215" s="118"/>
      <c r="C2215" s="118"/>
      <c r="D2215" s="265"/>
      <c r="E2215" s="118"/>
      <c r="F2215" s="262"/>
      <c r="G2215" s="29"/>
      <c r="H2215" s="118"/>
      <c r="I2215" s="29"/>
      <c r="J2215" s="29"/>
      <c r="K2215" s="116">
        <v>7.0</v>
      </c>
      <c r="L2215" s="174"/>
      <c r="M2215" s="174"/>
      <c r="N2215" s="174"/>
      <c r="O2215" s="116"/>
      <c r="P2215" s="174"/>
      <c r="Q2215" s="116"/>
      <c r="R2215" s="116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</row>
    <row r="2216" ht="15.0" customHeight="1">
      <c r="A2216" s="262"/>
      <c r="B2216" s="118"/>
      <c r="C2216" s="118"/>
      <c r="D2216" s="265"/>
      <c r="E2216" s="118"/>
      <c r="F2216" s="262"/>
      <c r="G2216" s="29"/>
      <c r="H2216" s="118"/>
      <c r="I2216" s="29"/>
      <c r="J2216" s="29"/>
      <c r="K2216" s="116">
        <v>8.0</v>
      </c>
      <c r="L2216" s="175"/>
      <c r="M2216" s="174"/>
      <c r="N2216" s="174"/>
      <c r="O2216" s="116"/>
      <c r="P2216" s="174"/>
      <c r="Q2216" s="116"/>
      <c r="R2216" s="116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</row>
    <row r="2217" ht="15.0" customHeight="1">
      <c r="A2217" s="262"/>
      <c r="B2217" s="118"/>
      <c r="C2217" s="118"/>
      <c r="D2217" s="265"/>
      <c r="E2217" s="118"/>
      <c r="F2217" s="262"/>
      <c r="G2217" s="29"/>
      <c r="H2217" s="118"/>
      <c r="I2217" s="29"/>
      <c r="J2217" s="29"/>
      <c r="K2217" s="116">
        <v>9.0</v>
      </c>
      <c r="L2217" s="118"/>
      <c r="M2217" s="174"/>
      <c r="N2217" s="174"/>
      <c r="O2217" s="116"/>
      <c r="P2217" s="174"/>
      <c r="Q2217" s="116"/>
      <c r="R2217" s="116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</row>
    <row r="2218" ht="15.0" customHeight="1">
      <c r="A2218" s="262"/>
      <c r="B2218" s="118"/>
      <c r="C2218" s="118"/>
      <c r="D2218" s="265"/>
      <c r="E2218" s="118"/>
      <c r="F2218" s="262"/>
      <c r="G2218" s="29"/>
      <c r="H2218" s="118"/>
      <c r="I2218" s="29"/>
      <c r="J2218" s="29"/>
      <c r="K2218" s="116">
        <v>10.0</v>
      </c>
      <c r="L2218" s="118"/>
      <c r="M2218" s="174"/>
      <c r="N2218" s="174"/>
      <c r="O2218" s="116"/>
      <c r="P2218" s="174"/>
      <c r="Q2218" s="116"/>
      <c r="R2218" s="116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</row>
    <row r="2219" ht="15.0" customHeight="1">
      <c r="A2219" s="262"/>
      <c r="B2219" s="118"/>
      <c r="C2219" s="118"/>
      <c r="D2219" s="265"/>
      <c r="E2219" s="118"/>
      <c r="F2219" s="262"/>
      <c r="G2219" s="29"/>
      <c r="H2219" s="118"/>
      <c r="I2219" s="29"/>
      <c r="J2219" s="29"/>
      <c r="K2219" s="116" t="s">
        <v>2834</v>
      </c>
      <c r="L2219" s="116"/>
      <c r="M2219" s="174"/>
      <c r="N2219" s="174"/>
      <c r="O2219" s="116"/>
      <c r="P2219" s="174"/>
      <c r="Q2219" s="116"/>
      <c r="R2219" s="116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</row>
    <row r="2220" ht="15.0" customHeight="1">
      <c r="A2220" s="262"/>
      <c r="B2220" s="118"/>
      <c r="C2220" s="118"/>
      <c r="D2220" s="265"/>
      <c r="E2220" s="118"/>
      <c r="F2220" s="262"/>
      <c r="G2220" s="29"/>
      <c r="H2220" s="118"/>
      <c r="I2220" s="29"/>
      <c r="J2220" s="29"/>
      <c r="K2220" s="116">
        <v>11.0</v>
      </c>
      <c r="L2220" s="118"/>
      <c r="M2220" s="174"/>
      <c r="N2220" s="174"/>
      <c r="O2220" s="116"/>
      <c r="P2220" s="174"/>
      <c r="Q2220" s="116"/>
      <c r="R2220" s="116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</row>
    <row r="2221" ht="15.0" customHeight="1">
      <c r="A2221" s="262"/>
      <c r="B2221" s="118"/>
      <c r="C2221" s="118"/>
      <c r="D2221" s="265"/>
      <c r="E2221" s="118"/>
      <c r="F2221" s="262"/>
      <c r="G2221" s="29"/>
      <c r="H2221" s="118"/>
      <c r="I2221" s="29"/>
      <c r="J2221" s="29"/>
      <c r="K2221" s="116">
        <v>12.0</v>
      </c>
      <c r="L2221" s="118"/>
      <c r="M2221" s="174"/>
      <c r="N2221" s="174"/>
      <c r="O2221" s="116"/>
      <c r="P2221" s="174"/>
      <c r="Q2221" s="116"/>
      <c r="R2221" s="116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</row>
    <row r="2222" ht="15.0" customHeight="1">
      <c r="A2222" s="262"/>
      <c r="B2222" s="118"/>
      <c r="C2222" s="118"/>
      <c r="D2222" s="265"/>
      <c r="E2222" s="118"/>
      <c r="F2222" s="262"/>
      <c r="G2222" s="29"/>
      <c r="H2222" s="118"/>
      <c r="I2222" s="29"/>
      <c r="J2222" s="29"/>
      <c r="K2222" s="116">
        <v>13.0</v>
      </c>
      <c r="L2222" s="118"/>
      <c r="M2222" s="174"/>
      <c r="N2222" s="174"/>
      <c r="O2222" s="116"/>
      <c r="P2222" s="174"/>
      <c r="Q2222" s="116"/>
      <c r="R2222" s="116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</row>
    <row r="2223" ht="15.0" customHeight="1">
      <c r="A2223" s="262"/>
      <c r="B2223" s="118"/>
      <c r="C2223" s="118"/>
      <c r="D2223" s="265"/>
      <c r="E2223" s="118"/>
      <c r="F2223" s="262"/>
      <c r="G2223" s="29"/>
      <c r="H2223" s="118"/>
      <c r="I2223" s="29"/>
      <c r="J2223" s="29"/>
      <c r="K2223" s="116">
        <v>14.0</v>
      </c>
      <c r="L2223" s="118"/>
      <c r="M2223" s="174"/>
      <c r="N2223" s="174"/>
      <c r="O2223" s="116"/>
      <c r="P2223" s="174"/>
      <c r="Q2223" s="116"/>
      <c r="R2223" s="116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</row>
    <row r="2224" ht="15.0" customHeight="1">
      <c r="A2224" s="262"/>
      <c r="B2224" s="118"/>
      <c r="C2224" s="118"/>
      <c r="D2224" s="265"/>
      <c r="E2224" s="118"/>
      <c r="F2224" s="262"/>
      <c r="G2224" s="29"/>
      <c r="H2224" s="118"/>
      <c r="I2224" s="29"/>
      <c r="J2224" s="29"/>
      <c r="K2224" s="116">
        <v>15.0</v>
      </c>
      <c r="L2224" s="118"/>
      <c r="M2224" s="174"/>
      <c r="N2224" s="174"/>
      <c r="O2224" s="116"/>
      <c r="P2224" s="174"/>
      <c r="Q2224" s="116"/>
      <c r="R2224" s="116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</row>
    <row r="2225" ht="15.0" customHeight="1">
      <c r="A2225" s="262"/>
      <c r="B2225" s="118"/>
      <c r="C2225" s="118"/>
      <c r="D2225" s="265"/>
      <c r="E2225" s="118"/>
      <c r="F2225" s="262"/>
      <c r="G2225" s="29"/>
      <c r="H2225" s="118"/>
      <c r="I2225" s="29"/>
      <c r="J2225" s="29"/>
      <c r="K2225" s="116">
        <v>16.0</v>
      </c>
      <c r="L2225" s="118"/>
      <c r="M2225" s="174"/>
      <c r="N2225" s="174"/>
      <c r="O2225" s="116"/>
      <c r="P2225" s="174"/>
      <c r="Q2225" s="116"/>
      <c r="R2225" s="116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</row>
    <row r="2226" ht="15.0" customHeight="1">
      <c r="A2226" s="262"/>
      <c r="B2226" s="118"/>
      <c r="C2226" s="118"/>
      <c r="D2226" s="265"/>
      <c r="E2226" s="118"/>
      <c r="F2226" s="262"/>
      <c r="G2226" s="29"/>
      <c r="H2226" s="118"/>
      <c r="I2226" s="29"/>
      <c r="J2226" s="29"/>
      <c r="K2226" s="116">
        <v>17.0</v>
      </c>
      <c r="L2226" s="116"/>
      <c r="M2226" s="174"/>
      <c r="N2226" s="174"/>
      <c r="O2226" s="116"/>
      <c r="P2226" s="174"/>
      <c r="Q2226" s="116"/>
      <c r="R2226" s="116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</row>
    <row r="2227" ht="15.0" customHeight="1">
      <c r="A2227" s="262"/>
      <c r="B2227" s="118"/>
      <c r="C2227" s="118"/>
      <c r="D2227" s="265"/>
      <c r="E2227" s="118"/>
      <c r="F2227" s="262"/>
      <c r="G2227" s="29"/>
      <c r="H2227" s="118"/>
      <c r="I2227" s="29"/>
      <c r="J2227" s="29"/>
      <c r="K2227" s="116">
        <v>18.0</v>
      </c>
      <c r="L2227" s="116"/>
      <c r="M2227" s="174"/>
      <c r="N2227" s="174"/>
      <c r="O2227" s="116"/>
      <c r="P2227" s="174"/>
      <c r="Q2227" s="116"/>
      <c r="R2227" s="116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</row>
    <row r="2228" ht="15.0" customHeight="1">
      <c r="A2228" s="262"/>
      <c r="B2228" s="118"/>
      <c r="C2228" s="118"/>
      <c r="D2228" s="265"/>
      <c r="E2228" s="118"/>
      <c r="F2228" s="262"/>
      <c r="G2228" s="29"/>
      <c r="H2228" s="118"/>
      <c r="I2228" s="29"/>
      <c r="J2228" s="29"/>
      <c r="K2228" s="116">
        <v>19.0</v>
      </c>
      <c r="L2228" s="116"/>
      <c r="M2228" s="174"/>
      <c r="N2228" s="174"/>
      <c r="O2228" s="116"/>
      <c r="P2228" s="174"/>
      <c r="Q2228" s="116"/>
      <c r="R2228" s="116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</row>
    <row r="2229" ht="15.0" customHeight="1">
      <c r="A2229" s="262"/>
      <c r="B2229" s="118"/>
      <c r="C2229" s="118"/>
      <c r="D2229" s="265"/>
      <c r="E2229" s="118"/>
      <c r="F2229" s="262"/>
      <c r="G2229" s="29"/>
      <c r="H2229" s="118"/>
      <c r="I2229" s="29"/>
      <c r="J2229" s="29"/>
      <c r="K2229" s="116">
        <v>20.0</v>
      </c>
      <c r="L2229" s="116"/>
      <c r="M2229" s="174"/>
      <c r="N2229" s="174"/>
      <c r="O2229" s="116"/>
      <c r="P2229" s="174"/>
      <c r="Q2229" s="116"/>
      <c r="R2229" s="116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</row>
    <row r="2230" ht="15.0" customHeight="1">
      <c r="A2230" s="262"/>
      <c r="B2230" s="118"/>
      <c r="C2230" s="118"/>
      <c r="D2230" s="265"/>
      <c r="E2230" s="118"/>
      <c r="F2230" s="262"/>
      <c r="G2230" s="29"/>
      <c r="H2230" s="118"/>
      <c r="I2230" s="29"/>
      <c r="J2230" s="29"/>
      <c r="K2230" s="116">
        <v>21.0</v>
      </c>
      <c r="L2230" s="265"/>
      <c r="M2230" s="174"/>
      <c r="N2230" s="174"/>
      <c r="O2230" s="116"/>
      <c r="P2230" s="174"/>
      <c r="Q2230" s="116"/>
      <c r="R2230" s="116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</row>
    <row r="2231" ht="15.0" customHeight="1">
      <c r="A2231" s="262"/>
      <c r="B2231" s="118"/>
      <c r="C2231" s="118"/>
      <c r="D2231" s="265"/>
      <c r="E2231" s="118"/>
      <c r="F2231" s="262"/>
      <c r="G2231" s="29"/>
      <c r="H2231" s="118"/>
      <c r="I2231" s="29"/>
      <c r="J2231" s="29"/>
      <c r="K2231" s="116">
        <v>22.0</v>
      </c>
      <c r="L2231" s="116"/>
      <c r="M2231" s="174"/>
      <c r="N2231" s="174"/>
      <c r="O2231" s="116"/>
      <c r="P2231" s="174"/>
      <c r="Q2231" s="116"/>
      <c r="R2231" s="116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</row>
    <row r="2232" ht="15.0" customHeight="1">
      <c r="A2232" s="262"/>
      <c r="B2232" s="118"/>
      <c r="C2232" s="118"/>
      <c r="D2232" s="265"/>
      <c r="E2232" s="118"/>
      <c r="F2232" s="262"/>
      <c r="G2232" s="29"/>
      <c r="H2232" s="118"/>
      <c r="I2232" s="29"/>
      <c r="J2232" s="29"/>
      <c r="K2232" s="116">
        <v>23.0</v>
      </c>
      <c r="L2232" s="116"/>
      <c r="M2232" s="174"/>
      <c r="N2232" s="174"/>
      <c r="O2232" s="116"/>
      <c r="P2232" s="174"/>
      <c r="Q2232" s="116"/>
      <c r="R2232" s="116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</row>
    <row r="2233" ht="15.0" customHeight="1">
      <c r="A2233" s="262"/>
      <c r="B2233" s="118"/>
      <c r="C2233" s="118"/>
      <c r="D2233" s="265"/>
      <c r="E2233" s="118"/>
      <c r="F2233" s="262"/>
      <c r="G2233" s="29"/>
      <c r="H2233" s="118"/>
      <c r="I2233" s="29"/>
      <c r="J2233" s="29"/>
      <c r="K2233" s="116">
        <v>24.0</v>
      </c>
      <c r="L2233" s="265"/>
      <c r="M2233" s="174"/>
      <c r="N2233" s="174"/>
      <c r="O2233" s="116"/>
      <c r="P2233" s="174"/>
      <c r="Q2233" s="116"/>
      <c r="R2233" s="116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</row>
    <row r="2234" ht="15.0" customHeight="1">
      <c r="A2234" s="262"/>
      <c r="B2234" s="118"/>
      <c r="C2234" s="118"/>
      <c r="D2234" s="265"/>
      <c r="E2234" s="118"/>
      <c r="F2234" s="262"/>
      <c r="G2234" s="29"/>
      <c r="H2234" s="118"/>
      <c r="I2234" s="29"/>
      <c r="J2234" s="29"/>
      <c r="K2234" s="116">
        <v>25.0</v>
      </c>
      <c r="L2234" s="116"/>
      <c r="M2234" s="174"/>
      <c r="N2234" s="174"/>
      <c r="O2234" s="116"/>
      <c r="P2234" s="174"/>
      <c r="Q2234" s="116"/>
      <c r="R2234" s="116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</row>
    <row r="2235" ht="15.0" customHeight="1">
      <c r="A2235" s="262"/>
      <c r="B2235" s="118"/>
      <c r="C2235" s="118"/>
      <c r="D2235" s="265"/>
      <c r="E2235" s="118"/>
      <c r="F2235" s="262"/>
      <c r="G2235" s="29"/>
      <c r="H2235" s="118"/>
      <c r="I2235" s="29"/>
      <c r="J2235" s="29"/>
      <c r="K2235" s="116">
        <v>26.0</v>
      </c>
      <c r="L2235" s="116"/>
      <c r="M2235" s="174"/>
      <c r="N2235" s="174"/>
      <c r="O2235" s="116"/>
      <c r="P2235" s="174"/>
      <c r="Q2235" s="116"/>
      <c r="R2235" s="116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</row>
    <row r="2236" ht="15.0" customHeight="1">
      <c r="A2236" s="262"/>
      <c r="B2236" s="118"/>
      <c r="C2236" s="118"/>
      <c r="D2236" s="265"/>
      <c r="E2236" s="118"/>
      <c r="F2236" s="262"/>
      <c r="G2236" s="29"/>
      <c r="H2236" s="118"/>
      <c r="I2236" s="29"/>
      <c r="J2236" s="29"/>
      <c r="K2236" s="116">
        <v>27.0</v>
      </c>
      <c r="L2236" s="116"/>
      <c r="M2236" s="174"/>
      <c r="N2236" s="174"/>
      <c r="O2236" s="116"/>
      <c r="P2236" s="174"/>
      <c r="Q2236" s="116"/>
      <c r="R2236" s="116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</row>
    <row r="2237" ht="15.0" customHeight="1">
      <c r="A2237" s="262"/>
      <c r="B2237" s="118"/>
      <c r="C2237" s="118"/>
      <c r="D2237" s="265"/>
      <c r="E2237" s="118"/>
      <c r="F2237" s="262"/>
      <c r="G2237" s="29"/>
      <c r="H2237" s="118"/>
      <c r="I2237" s="29"/>
      <c r="J2237" s="29"/>
      <c r="K2237" s="116">
        <v>28.0</v>
      </c>
      <c r="L2237" s="264"/>
      <c r="M2237" s="174"/>
      <c r="N2237" s="174"/>
      <c r="O2237" s="116"/>
      <c r="P2237" s="174"/>
      <c r="Q2237" s="116"/>
      <c r="R2237" s="116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</row>
    <row r="2238" ht="15.0" customHeight="1">
      <c r="A2238" s="262"/>
      <c r="B2238" s="118"/>
      <c r="C2238" s="118"/>
      <c r="D2238" s="265"/>
      <c r="E2238" s="118"/>
      <c r="F2238" s="262"/>
      <c r="G2238" s="29"/>
      <c r="H2238" s="118"/>
      <c r="I2238" s="29"/>
      <c r="J2238" s="29"/>
      <c r="K2238" s="116">
        <v>29.0</v>
      </c>
      <c r="L2238" s="118"/>
      <c r="M2238" s="174"/>
      <c r="N2238" s="174"/>
      <c r="O2238" s="116"/>
      <c r="P2238" s="174"/>
      <c r="Q2238" s="116"/>
      <c r="R2238" s="116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</row>
    <row r="2239" ht="15.0" customHeight="1">
      <c r="A2239" s="262"/>
      <c r="B2239" s="118"/>
      <c r="C2239" s="118"/>
      <c r="D2239" s="265"/>
      <c r="E2239" s="118"/>
      <c r="F2239" s="262"/>
      <c r="G2239" s="29"/>
      <c r="H2239" s="118"/>
      <c r="I2239" s="29"/>
      <c r="J2239" s="29"/>
      <c r="K2239" s="116">
        <v>30.0</v>
      </c>
      <c r="L2239" s="118"/>
      <c r="M2239" s="174"/>
      <c r="N2239" s="174"/>
      <c r="O2239" s="116"/>
      <c r="P2239" s="174"/>
      <c r="Q2239" s="116"/>
      <c r="R2239" s="116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</row>
    <row r="2240" ht="15.0" customHeight="1">
      <c r="A2240" s="262"/>
      <c r="B2240" s="118"/>
      <c r="C2240" s="118"/>
      <c r="D2240" s="265"/>
      <c r="E2240" s="118"/>
      <c r="F2240" s="262"/>
      <c r="G2240" s="29"/>
      <c r="H2240" s="118"/>
      <c r="I2240" s="29"/>
      <c r="J2240" s="29"/>
      <c r="K2240" s="116">
        <v>31.0</v>
      </c>
      <c r="L2240" s="264"/>
      <c r="M2240" s="174"/>
      <c r="N2240" s="174"/>
      <c r="O2240" s="116"/>
      <c r="P2240" s="174"/>
      <c r="Q2240" s="116"/>
      <c r="R2240" s="116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</row>
    <row r="2241" ht="15.0" customHeight="1">
      <c r="A2241" s="262"/>
      <c r="B2241" s="118"/>
      <c r="C2241" s="118"/>
      <c r="D2241" s="265"/>
      <c r="E2241" s="118"/>
      <c r="F2241" s="262"/>
      <c r="G2241" s="29"/>
      <c r="H2241" s="118"/>
      <c r="I2241" s="29"/>
      <c r="J2241" s="29"/>
      <c r="K2241" s="116"/>
      <c r="L2241" s="174">
        <f>SUM(L2203:L2240)</f>
        <v>0</v>
      </c>
      <c r="M2241" s="174"/>
      <c r="N2241" s="174">
        <f>L2241-L2219-L2208-L2207-L2205-L2204-L2203-L2206-D1544</f>
        <v>-12510922</v>
      </c>
      <c r="O2241" s="116"/>
      <c r="P2241" s="174"/>
      <c r="Q2241" s="116"/>
      <c r="R2241" s="116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</row>
    <row r="2242" ht="15.0" customHeight="1">
      <c r="A2242" s="262"/>
      <c r="B2242" s="118"/>
      <c r="C2242" s="118"/>
      <c r="D2242" s="265"/>
      <c r="E2242" s="118"/>
      <c r="F2242" s="262"/>
      <c r="G2242" s="29"/>
      <c r="H2242" s="118"/>
      <c r="I2242" s="29"/>
      <c r="J2242" s="29"/>
      <c r="K2242" s="116"/>
      <c r="L2242" s="174" t="s">
        <v>2837</v>
      </c>
      <c r="M2242" s="174"/>
      <c r="N2242" s="174"/>
      <c r="O2242" s="116"/>
      <c r="P2242" s="174"/>
      <c r="Q2242" s="116"/>
      <c r="R2242" s="116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</row>
    <row r="2243" ht="15.0" customHeight="1">
      <c r="A2243" s="262"/>
      <c r="B2243" s="118"/>
      <c r="C2243" s="118"/>
      <c r="D2243" s="265"/>
      <c r="E2243" s="118"/>
      <c r="F2243" s="262"/>
      <c r="G2243" s="29"/>
      <c r="H2243" s="118"/>
      <c r="I2243" s="29"/>
      <c r="J2243" s="29"/>
      <c r="K2243" s="116" t="s">
        <v>2838</v>
      </c>
      <c r="L2243" s="116">
        <f>ROUNDUP(N2243*110000*0.967,-1)</f>
        <v>0</v>
      </c>
      <c r="M2243" s="407"/>
      <c r="N2243" s="174">
        <v>0.0</v>
      </c>
      <c r="O2243" s="116"/>
      <c r="P2243" s="174"/>
      <c r="Q2243" s="116"/>
      <c r="R2243" s="116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</row>
    <row r="2244" ht="15.0" customHeight="1">
      <c r="A2244" s="262"/>
      <c r="B2244" s="118"/>
      <c r="C2244" s="118"/>
      <c r="D2244" s="265"/>
      <c r="E2244" s="118"/>
      <c r="F2244" s="262"/>
      <c r="G2244" s="29"/>
      <c r="H2244" s="118"/>
      <c r="I2244" s="29"/>
      <c r="J2244" s="29"/>
      <c r="K2244" s="408" t="s">
        <v>2916</v>
      </c>
      <c r="L2244" s="408">
        <f>N2244+N2245</f>
        <v>0</v>
      </c>
      <c r="M2244" s="409">
        <v>0.0</v>
      </c>
      <c r="N2244" s="409">
        <f>124000*M2244*0.9</f>
        <v>0</v>
      </c>
      <c r="O2244" s="408"/>
      <c r="P2244" s="174"/>
      <c r="Q2244" s="116"/>
      <c r="R2244" s="116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</row>
    <row r="2245" ht="15.0" customHeight="1">
      <c r="A2245" s="262"/>
      <c r="B2245" s="118"/>
      <c r="C2245" s="118"/>
      <c r="D2245" s="265"/>
      <c r="E2245" s="118"/>
      <c r="F2245" s="262"/>
      <c r="G2245" s="29"/>
      <c r="H2245" s="118"/>
      <c r="I2245" s="29"/>
      <c r="J2245" s="29"/>
      <c r="K2245" s="116" t="s">
        <v>2829</v>
      </c>
      <c r="L2245" s="116"/>
      <c r="M2245" s="174"/>
      <c r="N2245" s="174"/>
      <c r="O2245" s="116"/>
      <c r="P2245" s="174"/>
      <c r="Q2245" s="116"/>
      <c r="R2245" s="116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</row>
    <row r="2246" ht="15.0" customHeight="1">
      <c r="A2246" s="262"/>
      <c r="B2246" s="118"/>
      <c r="C2246" s="118"/>
      <c r="D2246" s="265"/>
      <c r="E2246" s="118"/>
      <c r="F2246" s="262"/>
      <c r="G2246" s="29"/>
      <c r="H2246" s="118"/>
      <c r="I2246" s="29"/>
      <c r="J2246" s="29"/>
      <c r="K2246" s="116"/>
      <c r="L2246" s="174">
        <f>SUM(L2243:L2245)</f>
        <v>0</v>
      </c>
      <c r="M2246" s="174"/>
      <c r="N2246" s="174"/>
      <c r="O2246" s="116"/>
      <c r="P2246" s="174"/>
      <c r="Q2246" s="116"/>
      <c r="R2246" s="116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</row>
    <row r="2247" ht="15.0" customHeight="1">
      <c r="A2247" s="262"/>
      <c r="B2247" s="118"/>
      <c r="C2247" s="118"/>
      <c r="D2247" s="265"/>
      <c r="E2247" s="118"/>
      <c r="F2247" s="262"/>
      <c r="G2247" s="29"/>
      <c r="H2247" s="118"/>
      <c r="I2247" s="29"/>
      <c r="J2247" s="29"/>
      <c r="K2247" s="116" t="s">
        <v>3</v>
      </c>
      <c r="L2247" s="174">
        <f>L2241+L2246</f>
        <v>0</v>
      </c>
      <c r="M2247" s="174"/>
      <c r="N2247" s="174"/>
      <c r="O2247" s="116"/>
      <c r="P2247" s="174"/>
      <c r="Q2247" s="116"/>
      <c r="R2247" s="116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</row>
  </sheetData>
  <autoFilter ref="$B$1:$B$1976"/>
  <mergeCells count="2">
    <mergeCell ref="F21:F22"/>
    <mergeCell ref="F663:F670"/>
  </mergeCells>
  <printOptions/>
  <pageMargins bottom="0.75" footer="0.0" header="0.0" left="0.7" right="0.7" top="0.75"/>
  <pageSetup paperSize="9" orientation="portrait"/>
  <drawing r:id="rId1"/>
</worksheet>
</file>